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customProperty9.bin" ContentType="application/vnd.openxmlformats-officedocument.spreadsheetml.customProperty"/>
  <Override PartName="/xl/comments3.xml" ContentType="application/vnd.openxmlformats-officedocument.spreadsheetml.comments+xml"/>
  <Override PartName="/xl/customProperty10.bin" ContentType="application/vnd.openxmlformats-officedocument.spreadsheetml.customProperty"/>
  <Override PartName="/xl/comments4.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omments5.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drawings/drawing2.xml" ContentType="application/vnd.openxmlformats-officedocument.drawing+xml"/>
  <Override PartName="/xl/customProperty19.bin" ContentType="application/vnd.openxmlformats-officedocument.spreadsheetml.customProperty"/>
  <Override PartName="/xl/drawings/drawing3.xml" ContentType="application/vnd.openxmlformats-officedocument.drawing+xml"/>
  <Override PartName="/xl/customProperty20.bin" ContentType="application/vnd.openxmlformats-officedocument.spreadsheetml.customProperty"/>
  <Override PartName="/xl/drawings/drawing4.xml" ContentType="application/vnd.openxmlformats-officedocument.drawing+xml"/>
  <Override PartName="/xl/customProperty2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C:\Users\aaoxo\Desktop\Rate Case &amp; MFR\POD\B\"/>
    </mc:Choice>
  </mc:AlternateContent>
  <xr:revisionPtr revIDLastSave="0" documentId="13_ncr:1_{57E146DE-3FE7-4183-AF61-3C88939B04E1}" xr6:coauthVersionLast="47" xr6:coauthVersionMax="47" xr10:uidLastSave="{00000000-0000-0000-0000-000000000000}"/>
  <bookViews>
    <workbookView xWindow="-108" yWindow="-108" windowWidth="23256" windowHeight="12576" tabRatio="819" xr2:uid="{04345516-FF31-4335-90A4-E67FAF7C0105}"/>
  </bookViews>
  <sheets>
    <sheet name="B-1" sheetId="1" r:id="rId1"/>
    <sheet name="B-2" sheetId="3" r:id="rId2"/>
    <sheet name="B-3" sheetId="10" r:id="rId3"/>
    <sheet name="B-4" sheetId="31" r:id="rId4"/>
    <sheet name="B-5" sheetId="17" r:id="rId5"/>
    <sheet name="B-5 (detailed)" sheetId="18" r:id="rId6"/>
    <sheet name="B-17" sheetId="19" r:id="rId7"/>
    <sheet name="Test Year" sheetId="21" r:id="rId8"/>
    <sheet name="Prior Year" sheetId="11" r:id="rId9"/>
    <sheet name="Historical" sheetId="12" r:id="rId10"/>
    <sheet name="Prior Historical" sheetId="32" r:id="rId11"/>
    <sheet name="2023A Sch 1of3" sheetId="2" r:id="rId12"/>
    <sheet name="2024B Sch 1of3" sheetId="24" r:id="rId13"/>
    <sheet name="2025B Sch 1of3" sheetId="30" r:id="rId14"/>
    <sheet name="B-3 2022" sheetId="33" r:id="rId15"/>
    <sheet name="Separation Factors" sheetId="5" r:id="rId16"/>
    <sheet name="Tab B 22" sheetId="34" state="hidden" r:id="rId17"/>
    <sheet name="Tab B 23" sheetId="13" state="hidden" r:id="rId18"/>
    <sheet name="Tab B 24B" sheetId="25" r:id="rId19"/>
    <sheet name="Tab B 25B" sheetId="27"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C" localSheetId="13">#REF!</definedName>
    <definedName name="\C">#REF!</definedName>
    <definedName name="\E" localSheetId="13">#REF!</definedName>
    <definedName name="\E" localSheetId="14">#REF!</definedName>
    <definedName name="\E">#REF!</definedName>
    <definedName name="\J" localSheetId="13">#REF!</definedName>
    <definedName name="\J">#REF!</definedName>
    <definedName name="\K" localSheetId="13">#REF!</definedName>
    <definedName name="\K">#REF!</definedName>
    <definedName name="\L" localSheetId="13">#REF!</definedName>
    <definedName name="\L">#REF!</definedName>
    <definedName name="\M" localSheetId="13">#REF!</definedName>
    <definedName name="\M">#REF!</definedName>
    <definedName name="\N" localSheetId="13">#REF!</definedName>
    <definedName name="\N">#REF!</definedName>
    <definedName name="\O" localSheetId="13">#REF!</definedName>
    <definedName name="\O">#REF!</definedName>
    <definedName name="\P" localSheetId="13">#REF!</definedName>
    <definedName name="\P">#REF!</definedName>
    <definedName name="\Q" localSheetId="13">#REF!</definedName>
    <definedName name="\Q">#REF!</definedName>
    <definedName name="\R" localSheetId="13">#REF!</definedName>
    <definedName name="\R">#REF!</definedName>
    <definedName name="\S" localSheetId="13">#REF!</definedName>
    <definedName name="\S">#REF!</definedName>
    <definedName name="\T" localSheetId="13">#REF!</definedName>
    <definedName name="\T">#REF!</definedName>
    <definedName name="\U" localSheetId="13">#REF!</definedName>
    <definedName name="\U">#REF!</definedName>
    <definedName name="\V" localSheetId="13">#REF!</definedName>
    <definedName name="\V">#REF!</definedName>
    <definedName name="\X" localSheetId="13">#REF!</definedName>
    <definedName name="\X">#REF!</definedName>
    <definedName name="\Y" localSheetId="13">#REF!</definedName>
    <definedName name="\Y">#REF!</definedName>
    <definedName name="\Z" localSheetId="13">#REF!</definedName>
    <definedName name="\Z">#REF!</definedName>
    <definedName name="_______APR40" localSheetId="13">#REF!</definedName>
    <definedName name="_______APR40">#REF!</definedName>
    <definedName name="_______AUG40" localSheetId="13">#REF!</definedName>
    <definedName name="_______AUG40">#REF!</definedName>
    <definedName name="_______DEC40" localSheetId="13">#REF!</definedName>
    <definedName name="_______DEC40">#REF!</definedName>
    <definedName name="_______FEB40" localSheetId="13">#REF!</definedName>
    <definedName name="_______FEB40">#REF!</definedName>
    <definedName name="_______JAN40" localSheetId="13">#REF!</definedName>
    <definedName name="_______JAN40">#REF!</definedName>
    <definedName name="_______JUL40" localSheetId="13">#REF!</definedName>
    <definedName name="_______JUL40">#REF!</definedName>
    <definedName name="_______JUN40" localSheetId="13">#REF!</definedName>
    <definedName name="_______JUN40">#REF!</definedName>
    <definedName name="_______MAR40">"MARWHLFPC"</definedName>
    <definedName name="_______MAY40">#REF!</definedName>
    <definedName name="_______NOV40" localSheetId="13">#REF!</definedName>
    <definedName name="_______NOV40">#REF!</definedName>
    <definedName name="_______OCT40" localSheetId="13">#REF!</definedName>
    <definedName name="_______OCT40">#REF!</definedName>
    <definedName name="_______SEP40" localSheetId="13">#REF!</definedName>
    <definedName name="_______SEP40">#REF!</definedName>
    <definedName name="______APR40" localSheetId="13">#REF!</definedName>
    <definedName name="______APR40">#REF!</definedName>
    <definedName name="______AUG40" localSheetId="13">#REF!</definedName>
    <definedName name="______AUG40">#REF!</definedName>
    <definedName name="______DEC40" localSheetId="13">#REF!</definedName>
    <definedName name="______DEC40">#REF!</definedName>
    <definedName name="______FEB40" localSheetId="13">#REF!</definedName>
    <definedName name="______FEB40">#REF!</definedName>
    <definedName name="______JAN40" localSheetId="13">#REF!</definedName>
    <definedName name="______JAN40">#REF!</definedName>
    <definedName name="______JUL40" localSheetId="13">#REF!</definedName>
    <definedName name="______JUL40">#REF!</definedName>
    <definedName name="______JUN40" localSheetId="13">#REF!</definedName>
    <definedName name="______JUN40">#REF!</definedName>
    <definedName name="______MAR40">"MARWHLFPC"</definedName>
    <definedName name="______MAY40">#REF!</definedName>
    <definedName name="______NOV40" localSheetId="13">#REF!</definedName>
    <definedName name="______NOV40">#REF!</definedName>
    <definedName name="______OCT40" localSheetId="13">#REF!</definedName>
    <definedName name="______OCT40">#REF!</definedName>
    <definedName name="______SEP40" localSheetId="13">#REF!</definedName>
    <definedName name="______SEP40">#REF!</definedName>
    <definedName name="_____APR40" localSheetId="13">#REF!</definedName>
    <definedName name="_____APR40">#REF!</definedName>
    <definedName name="_____AUG40" localSheetId="13">#REF!</definedName>
    <definedName name="_____AUG40">#REF!</definedName>
    <definedName name="_____DEC40" localSheetId="13">#REF!</definedName>
    <definedName name="_____DEC40">#REF!</definedName>
    <definedName name="_____FEB40" localSheetId="13">#REF!</definedName>
    <definedName name="_____FEB40">#REF!</definedName>
    <definedName name="_____JAN40" localSheetId="13">#REF!</definedName>
    <definedName name="_____JAN40">#REF!</definedName>
    <definedName name="_____JUL40" localSheetId="13">#REF!</definedName>
    <definedName name="_____JUL40">#REF!</definedName>
    <definedName name="_____JUN40" localSheetId="13">#REF!</definedName>
    <definedName name="_____JUN40">#REF!</definedName>
    <definedName name="_____MAR40">"MARWHLFPC"</definedName>
    <definedName name="_____MAY40">#REF!</definedName>
    <definedName name="_____NOV40" localSheetId="13">#REF!</definedName>
    <definedName name="_____NOV40">#REF!</definedName>
    <definedName name="_____OCT40" localSheetId="13">#REF!</definedName>
    <definedName name="_____OCT40">#REF!</definedName>
    <definedName name="_____SEP40" localSheetId="13">#REF!</definedName>
    <definedName name="_____SEP40">#REF!</definedName>
    <definedName name="____APR40" localSheetId="13">#REF!</definedName>
    <definedName name="____APR40">#REF!</definedName>
    <definedName name="____AUG40" localSheetId="13">#REF!</definedName>
    <definedName name="____AUG40">#REF!</definedName>
    <definedName name="____DEC40" localSheetId="13">#REF!</definedName>
    <definedName name="____DEC40">#REF!</definedName>
    <definedName name="____FEB40" localSheetId="13">#REF!</definedName>
    <definedName name="____FEB40">#REF!</definedName>
    <definedName name="____JAN40" localSheetId="13">#REF!</definedName>
    <definedName name="____JAN40">#REF!</definedName>
    <definedName name="____JUL40" localSheetId="13">#REF!</definedName>
    <definedName name="____JUL40">#REF!</definedName>
    <definedName name="____JUN40" localSheetId="13">#REF!</definedName>
    <definedName name="____JUN40">#REF!</definedName>
    <definedName name="____MAR40">"MARWHLFPC"</definedName>
    <definedName name="____MAY40">#REF!</definedName>
    <definedName name="____NOV40" localSheetId="13">#REF!</definedName>
    <definedName name="____NOV40">#REF!</definedName>
    <definedName name="____OCT40" localSheetId="13">#REF!</definedName>
    <definedName name="____OCT40">#REF!</definedName>
    <definedName name="____PG13" localSheetId="13">#REF!</definedName>
    <definedName name="____PG13">#REF!</definedName>
    <definedName name="____PG14" localSheetId="13">#REF!</definedName>
    <definedName name="____PG14">#REF!</definedName>
    <definedName name="____PG15" localSheetId="13">#REF!</definedName>
    <definedName name="____PG15">#REF!</definedName>
    <definedName name="____PG16" localSheetId="13">#REF!</definedName>
    <definedName name="____PG16">#REF!</definedName>
    <definedName name="____SEP40" localSheetId="13">#REF!</definedName>
    <definedName name="____SEP40">#REF!</definedName>
    <definedName name="___APR40" localSheetId="13">#REF!</definedName>
    <definedName name="___APR40">#REF!</definedName>
    <definedName name="___AUG40" localSheetId="13">#REF!</definedName>
    <definedName name="___AUG40">#REF!</definedName>
    <definedName name="___DEC40" localSheetId="13">#REF!</definedName>
    <definedName name="___DEC40">#REF!</definedName>
    <definedName name="___FEB40" localSheetId="13">#REF!</definedName>
    <definedName name="___FEB40">#REF!</definedName>
    <definedName name="___JAN40" localSheetId="13">#REF!</definedName>
    <definedName name="___JAN40">#REF!</definedName>
    <definedName name="___JUL40" localSheetId="13">#REF!</definedName>
    <definedName name="___JUL40">#REF!</definedName>
    <definedName name="___JUN40" localSheetId="13">#REF!</definedName>
    <definedName name="___JUN40">#REF!</definedName>
    <definedName name="___MAR40">"MARWHLFPC"</definedName>
    <definedName name="___MAY40">#REF!</definedName>
    <definedName name="___NOV40" localSheetId="13">#REF!</definedName>
    <definedName name="___NOV40">#REF!</definedName>
    <definedName name="___OCT40" localSheetId="13">#REF!</definedName>
    <definedName name="___OCT40">#REF!</definedName>
    <definedName name="___SEP40" localSheetId="13">#REF!</definedName>
    <definedName name="___SEP40">#REF!</definedName>
    <definedName name="__181" localSheetId="13">#REF!</definedName>
    <definedName name="__181">#REF!</definedName>
    <definedName name="__APR40" localSheetId="13">#REF!</definedName>
    <definedName name="__APR40">#REF!</definedName>
    <definedName name="__AUG40" localSheetId="13">#REF!</definedName>
    <definedName name="__AUG40">#REF!</definedName>
    <definedName name="__DEC40" localSheetId="13">#REF!</definedName>
    <definedName name="__DEC40">#REF!</definedName>
    <definedName name="__FEB40" localSheetId="13">#REF!</definedName>
    <definedName name="__FEB40">#REF!</definedName>
    <definedName name="__JAN40" localSheetId="13">#REF!</definedName>
    <definedName name="__JAN40">#REF!</definedName>
    <definedName name="__JUL40" localSheetId="13">#REF!</definedName>
    <definedName name="__JUL40">#REF!</definedName>
    <definedName name="__JUN40" localSheetId="13">#REF!</definedName>
    <definedName name="__JUN40">#REF!</definedName>
    <definedName name="__MAR40">"MARWHLFPC"</definedName>
    <definedName name="__MAY40">#REF!</definedName>
    <definedName name="__NOV40" localSheetId="13">#REF!</definedName>
    <definedName name="__NOV40">#REF!</definedName>
    <definedName name="__OCT40" localSheetId="13">#REF!</definedName>
    <definedName name="__OCT40">#REF!</definedName>
    <definedName name="__PG13" localSheetId="13">#REF!</definedName>
    <definedName name="__PG13">#REF!</definedName>
    <definedName name="__PG14" localSheetId="13">#REF!</definedName>
    <definedName name="__PG14">#REF!</definedName>
    <definedName name="__PG15" localSheetId="13">#REF!</definedName>
    <definedName name="__PG15">#REF!</definedName>
    <definedName name="__PG16" localSheetId="13">#REF!</definedName>
    <definedName name="__PG16">#REF!</definedName>
    <definedName name="__PG34" localSheetId="13">#REF!</definedName>
    <definedName name="__PG34">#REF!</definedName>
    <definedName name="__PG38" localSheetId="13">#REF!</definedName>
    <definedName name="__PG38">#REF!</definedName>
    <definedName name="__SEP40" localSheetId="13">#REF!</definedName>
    <definedName name="__SEP40">#REF!</definedName>
    <definedName name="_12MEACT" localSheetId="12">'[1]Page 1'!#REF!</definedName>
    <definedName name="_12MEACT" localSheetId="13">#REF!</definedName>
    <definedName name="_12MEACT" localSheetId="14">'[1]Page 1'!#REF!</definedName>
    <definedName name="_12MEACT" localSheetId="3">'[1]Page 1'!#REF!</definedName>
    <definedName name="_12MEACT">#REF!</definedName>
    <definedName name="_12MEBUD" localSheetId="12">'[1]Page 1'!#REF!</definedName>
    <definedName name="_12MEBUD" localSheetId="13">#REF!</definedName>
    <definedName name="_12MEBUD" localSheetId="14">'[1]Page 1'!#REF!</definedName>
    <definedName name="_12MEBUD" localSheetId="3">'[1]Page 1'!#REF!</definedName>
    <definedName name="_12MEBUD">#REF!</definedName>
    <definedName name="_12MONRECON" localSheetId="12">#REF!</definedName>
    <definedName name="_12MONRECON" localSheetId="13">#REF!</definedName>
    <definedName name="_12MONRECON" localSheetId="14">#REF!</definedName>
    <definedName name="_12MONRECON">#REF!</definedName>
    <definedName name="_12MONWHL" localSheetId="12">#REF!</definedName>
    <definedName name="_12MONWHL" localSheetId="13">#REF!</definedName>
    <definedName name="_12MONWHL" localSheetId="14">#REF!</definedName>
    <definedName name="_12MONWHL">#REF!</definedName>
    <definedName name="_181" localSheetId="12">#REF!</definedName>
    <definedName name="_181" localSheetId="13">#REF!</definedName>
    <definedName name="_181" localSheetId="14">#REF!</definedName>
    <definedName name="_181">#REF!</definedName>
    <definedName name="_1997" localSheetId="13">#REF!</definedName>
    <definedName name="_1997">#REF!</definedName>
    <definedName name="_1999GOAL7" localSheetId="13">#REF!</definedName>
    <definedName name="_1999GOAL7">#REF!</definedName>
    <definedName name="_2QESP_EXT" localSheetId="13">#REF!</definedName>
    <definedName name="_2QESP_EXT">#REF!</definedName>
    <definedName name="_3A_CONSOLIDATE" localSheetId="13">#REF!</definedName>
    <definedName name="_3A_CONSOLIDATE">#REF!</definedName>
    <definedName name="_3B_CONSOLIDATE" localSheetId="13">#REF!</definedName>
    <definedName name="_3B_CONSOLIDATE">#REF!</definedName>
    <definedName name="_3C_CONSOLIDATE" localSheetId="13">#REF!</definedName>
    <definedName name="_3C_CONSOLIDATE">#REF!</definedName>
    <definedName name="_3D_CONSOLIDATE" localSheetId="13">#REF!</definedName>
    <definedName name="_3D_CONSOLIDATE">#REF!</definedName>
    <definedName name="_447" localSheetId="13">#REF!</definedName>
    <definedName name="_447">#REF!</definedName>
    <definedName name="_447_2" localSheetId="13">#REF!</definedName>
    <definedName name="_447_2">#REF!</definedName>
    <definedName name="_4Q_EXT" localSheetId="13">#REF!</definedName>
    <definedName name="_4Q_EXT">#REF!</definedName>
    <definedName name="_501547EXP" localSheetId="13">#REF!</definedName>
    <definedName name="_501547EXP">#REF!</definedName>
    <definedName name="_555" localSheetId="13">#REF!</definedName>
    <definedName name="_555">#REF!</definedName>
    <definedName name="_555_21_Nonrecvrbl_Purc_Pwr_Retail" localSheetId="13">#REF!</definedName>
    <definedName name="_555_21_Nonrecvrbl_Purc_Pwr_Retail">#REF!</definedName>
    <definedName name="_555447" localSheetId="13">#REF!</definedName>
    <definedName name="_555447">#REF!</definedName>
    <definedName name="_96DEC_1" localSheetId="13">#REF!</definedName>
    <definedName name="_96DEC_1">#REF!</definedName>
    <definedName name="_96DEC_2" localSheetId="13">#REF!</definedName>
    <definedName name="_96DEC_2">#REF!</definedName>
    <definedName name="_96NOV" localSheetId="13">#REF!</definedName>
    <definedName name="_96NOV">#REF!</definedName>
    <definedName name="_96NOV_2" localSheetId="13">#REF!</definedName>
    <definedName name="_96NOV_2">#REF!</definedName>
    <definedName name="_96OCT_1" localSheetId="13">#REF!</definedName>
    <definedName name="_96OCT_1">#REF!</definedName>
    <definedName name="_96OCT_2" localSheetId="13">#REF!</definedName>
    <definedName name="_96OCT_2">#REF!</definedName>
    <definedName name="_97APR_1" localSheetId="13">#REF!</definedName>
    <definedName name="_97APR_1">#REF!</definedName>
    <definedName name="_97APR_2" localSheetId="13">#REF!</definedName>
    <definedName name="_97APR_2">#REF!</definedName>
    <definedName name="_97FEB_1" localSheetId="13">#REF!</definedName>
    <definedName name="_97FEB_1">#REF!</definedName>
    <definedName name="_97FEB_2" localSheetId="13">#REF!</definedName>
    <definedName name="_97FEB_2">#REF!</definedName>
    <definedName name="_97JAN_1" localSheetId="13">#REF!</definedName>
    <definedName name="_97JAN_1">#REF!</definedName>
    <definedName name="_97JAN_2" localSheetId="13">#REF!</definedName>
    <definedName name="_97JAN_2">#REF!</definedName>
    <definedName name="_97MAR_1" localSheetId="13">#REF!</definedName>
    <definedName name="_97MAR_1">#REF!</definedName>
    <definedName name="_97MAR_2" localSheetId="13">#REF!</definedName>
    <definedName name="_97MAR_2">#REF!</definedName>
    <definedName name="_97MAY_1" localSheetId="13">#REF!</definedName>
    <definedName name="_97MAY_1">#REF!</definedName>
    <definedName name="_97MAY_2" localSheetId="13">#REF!</definedName>
    <definedName name="_97MAY_2">#REF!</definedName>
    <definedName name="_99_03GOAL" localSheetId="13">#REF!</definedName>
    <definedName name="_99_03GOAL">#REF!</definedName>
    <definedName name="_APR40" localSheetId="13">#REF!</definedName>
    <definedName name="_APR40">#REF!</definedName>
    <definedName name="_AUG40" localSheetId="13">#REF!</definedName>
    <definedName name="_AUG40">#REF!</definedName>
    <definedName name="_BSA2" localSheetId="13">#REF!</definedName>
    <definedName name="_BSA2">#REF!</definedName>
    <definedName name="_BSL2" localSheetId="13">#REF!</definedName>
    <definedName name="_BSL2">#REF!</definedName>
    <definedName name="_BUD1" localSheetId="13">#REF!</definedName>
    <definedName name="_BUD1">#REF!</definedName>
    <definedName name="_BUD2" localSheetId="13">#REF!</definedName>
    <definedName name="_BUD2">#REF!</definedName>
    <definedName name="_BUD3" localSheetId="13">#REF!</definedName>
    <definedName name="_BUD3">#REF!</definedName>
    <definedName name="_BUD4" localSheetId="13">#REF!</definedName>
    <definedName name="_BUD4">#REF!</definedName>
    <definedName name="_BUD5" localSheetId="13">#REF!</definedName>
    <definedName name="_BUD5">#REF!</definedName>
    <definedName name="_CFL2" localSheetId="13">#REF!</definedName>
    <definedName name="_CFL2">#REF!</definedName>
    <definedName name="_DEC40" localSheetId="13">#REF!</definedName>
    <definedName name="_DEC40">#REF!</definedName>
    <definedName name="_FEB40" localSheetId="13">#REF!</definedName>
    <definedName name="_FEB40">#REF!</definedName>
    <definedName name="_Fill" localSheetId="13" hidden="1">#REF!</definedName>
    <definedName name="_Fill" hidden="1">#REF!</definedName>
    <definedName name="_xlnm._FilterDatabase" localSheetId="13" hidden="1">#REF!</definedName>
    <definedName name="_xlnm._FilterDatabase" localSheetId="6" hidden="1">#REF!</definedName>
    <definedName name="_xlnm._FilterDatabase" localSheetId="2" hidden="1">'B-3'!$A$163:$T$325</definedName>
    <definedName name="_xlnm._FilterDatabase" localSheetId="14" hidden="1">'B-3 2022'!$A$1:$T$168</definedName>
    <definedName name="_xlnm._FilterDatabase" localSheetId="5" hidden="1">'B-5 (detailed)'!$U$13:$X$106</definedName>
    <definedName name="_xlnm._FilterDatabase" hidden="1">#REF!</definedName>
    <definedName name="_IST2" localSheetId="12">#REF!</definedName>
    <definedName name="_IST2" localSheetId="13">#REF!</definedName>
    <definedName name="_IST2" localSheetId="14">#REF!</definedName>
    <definedName name="_IST2">#REF!</definedName>
    <definedName name="_JAN40" localSheetId="13">#REF!</definedName>
    <definedName name="_JAN40">#REF!</definedName>
    <definedName name="_je3" localSheetId="13">#REF!</definedName>
    <definedName name="_je3" localSheetId="14">[2]A!#REF!</definedName>
    <definedName name="_je3" localSheetId="3">[2]A!#REF!</definedName>
    <definedName name="_je3">#REF!</definedName>
    <definedName name="_je4" localSheetId="13">#REF!</definedName>
    <definedName name="_je4" localSheetId="14">[2]A!#REF!</definedName>
    <definedName name="_je4" localSheetId="3">[2]A!#REF!</definedName>
    <definedName name="_je4">#REF!</definedName>
    <definedName name="_je5" localSheetId="13">#REF!</definedName>
    <definedName name="_je5" localSheetId="14">[2]A!#REF!</definedName>
    <definedName name="_je5" localSheetId="3">[2]A!#REF!</definedName>
    <definedName name="_je5">#REF!</definedName>
    <definedName name="_je6" localSheetId="13">#REF!</definedName>
    <definedName name="_je6" localSheetId="14">[2]A!#REF!</definedName>
    <definedName name="_je6" localSheetId="3">[2]A!#REF!</definedName>
    <definedName name="_je6">#REF!</definedName>
    <definedName name="_JUL40" localSheetId="13">#REF!</definedName>
    <definedName name="_JUL40">#REF!</definedName>
    <definedName name="_JUN40" localSheetId="13">#REF!</definedName>
    <definedName name="_JUN40">#REF!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3" hidden="1">#REF!</definedName>
    <definedName name="_Key1" localSheetId="4" hidden="1">#REF!</definedName>
    <definedName name="_Key1" hidden="1">#REF!</definedName>
    <definedName name="_MAR40">"MARWHLFPC"</definedName>
    <definedName name="_MAY40">#REF!</definedName>
    <definedName name="_NonRecov447_2" localSheetId="12">#REF!</definedName>
    <definedName name="_NonRecov447_2" localSheetId="13">#REF!</definedName>
    <definedName name="_NonRecov447_2">#REF!</definedName>
    <definedName name="_NOV40" localSheetId="13">#REF!</definedName>
    <definedName name="_NOV40">#REF!</definedName>
    <definedName name="_OCT40" localSheetId="13">#REF!</definedName>
    <definedName name="_OCT40">#REF!</definedName>
    <definedName name="_Order1" hidden="1">255</definedName>
    <definedName name="_PG03" localSheetId="12">#REF!</definedName>
    <definedName name="_PG03" localSheetId="13">#REF!</definedName>
    <definedName name="_PG03" localSheetId="14">#REF!</definedName>
    <definedName name="_PG03" localSheetId="3">#REF!</definedName>
    <definedName name="_PG03">#REF!</definedName>
    <definedName name="_PG04" localSheetId="12">#REF!</definedName>
    <definedName name="_PG04" localSheetId="13">#REF!</definedName>
    <definedName name="_PG04">#REF!</definedName>
    <definedName name="_PG05" localSheetId="12">#REF!</definedName>
    <definedName name="_PG05" localSheetId="13">#REF!</definedName>
    <definedName name="_PG05">#REF!</definedName>
    <definedName name="_PG1" localSheetId="13">#REF!</definedName>
    <definedName name="_PG1">#REF!</definedName>
    <definedName name="_PG10" localSheetId="13">#REF!</definedName>
    <definedName name="_PG10">#REF!</definedName>
    <definedName name="_PG13" localSheetId="13">#REF!</definedName>
    <definedName name="_PG13">#REF!</definedName>
    <definedName name="_PG14" localSheetId="13">#REF!</definedName>
    <definedName name="_PG14">#REF!</definedName>
    <definedName name="_PG15" localSheetId="13">#REF!</definedName>
    <definedName name="_PG15">#REF!</definedName>
    <definedName name="_PG16" localSheetId="13">#REF!</definedName>
    <definedName name="_PG16">#REF!</definedName>
    <definedName name="_PG2" localSheetId="13">#REF!</definedName>
    <definedName name="_PG2">#REF!</definedName>
    <definedName name="_PG31" localSheetId="13">#REF!</definedName>
    <definedName name="_PG31">#REF!</definedName>
    <definedName name="_PG38" localSheetId="13">#REF!</definedName>
    <definedName name="_PG38">#REF!</definedName>
    <definedName name="_SEP40" localSheetId="13">#REF!</definedName>
    <definedName name="_SEP40">#REF!</definedName>
    <definedName name="_Sort" localSheetId="11" hidden="1">#REF!</definedName>
    <definedName name="_Sort" localSheetId="13" hidden="1">#REF!</definedName>
    <definedName name="_Sort" localSheetId="4" hidden="1">#REF!</definedName>
    <definedName name="_Sort" hidden="1">#REF!</definedName>
    <definedName name="_TTT1" localSheetId="13">#REF!</definedName>
    <definedName name="_TTT1">#REF!</definedName>
    <definedName name="_TTT2" localSheetId="13">#REF!</definedName>
    <definedName name="_TTT2">#REF!</definedName>
    <definedName name="_TTT3" localSheetId="13">#REF!</definedName>
    <definedName name="_TTT3">#REF!</definedName>
    <definedName name="a">#REF!</definedName>
    <definedName name="aaa" localSheetId="12">#REF!</definedName>
    <definedName name="aaa" localSheetId="13">#REF!</definedName>
    <definedName name="aaa">#REF!</definedName>
    <definedName name="ACCT_VARIANCE" localSheetId="12">#REF!</definedName>
    <definedName name="ACCT_VARIANCE" localSheetId="13">#REF!</definedName>
    <definedName name="ACCT_VARIANCE">#REF!</definedName>
    <definedName name="ACCTG_BOTH" localSheetId="13">#REF!</definedName>
    <definedName name="ACCTG_BOTH">#REF!</definedName>
    <definedName name="ACTUAL" localSheetId="14">[3]ACTUAL!$A$1:$N$155</definedName>
    <definedName name="ACTUAL" localSheetId="3">[3]ACTUAL!$A$1:$N$155</definedName>
    <definedName name="ACTUAL">#REF!</definedName>
    <definedName name="adds" localSheetId="12">#REF!</definedName>
    <definedName name="adds" localSheetId="13">#REF!</definedName>
    <definedName name="adds" localSheetId="14">#REF!</definedName>
    <definedName name="adds">#REF!</definedName>
    <definedName name="ALLOWALOC" localSheetId="13">#REF!</definedName>
    <definedName name="ALLOWALOC">#REF!</definedName>
    <definedName name="ALLOWBB4HPP" localSheetId="13">#REF!</definedName>
    <definedName name="ALLOWBB4HPP">#REF!</definedName>
    <definedName name="AP_OTHER" localSheetId="13">#REF!</definedName>
    <definedName name="AP_OTHER" localSheetId="14">#REF!</definedName>
    <definedName name="AP_OTHER">#REF!</definedName>
    <definedName name="Apr" localSheetId="13">#REF!</definedName>
    <definedName name="Apr">#REF!</definedName>
    <definedName name="APRJE" localSheetId="13">'[4]JE FORMS'!#REF!</definedName>
    <definedName name="APRJE" localSheetId="6">'[4]JE FORMS'!#REF!</definedName>
    <definedName name="APRJE">#REF!</definedName>
    <definedName name="APRJE2" localSheetId="13">'[4]JE FORMS'!#REF!</definedName>
    <definedName name="APRJE2" localSheetId="6">'[4]JE FORMS'!#REF!</definedName>
    <definedName name="APRJE2">#REF!</definedName>
    <definedName name="APRJE3" localSheetId="6">'[4]JE FORMS'!#REF!</definedName>
    <definedName name="APRJE3">#REF!</definedName>
    <definedName name="APRRET" localSheetId="13">#REF!</definedName>
    <definedName name="APRRET">#REF!</definedName>
    <definedName name="APRWHLFPC" localSheetId="13">#REF!</definedName>
    <definedName name="APRWHLFPC">#REF!</definedName>
    <definedName name="APRWHLFTM" localSheetId="13">#REF!</definedName>
    <definedName name="APRWHLFTM">#REF!</definedName>
    <definedName name="APRWHLSTC" localSheetId="13">#REF!</definedName>
    <definedName name="APRWHLSTC">#REF!</definedName>
    <definedName name="APRWHLWAU" localSheetId="13">#REF!</definedName>
    <definedName name="APRWHLWAU">#REF!</definedName>
    <definedName name="AssetRange" localSheetId="13">#REF!</definedName>
    <definedName name="AssetRange" localSheetId="14">#REF!</definedName>
    <definedName name="AssetRange">#REF!</definedName>
    <definedName name="ASSUMPTIONS" localSheetId="13">#REF!</definedName>
    <definedName name="ASSUMPTIONS">#REF!</definedName>
    <definedName name="AUGFPC" localSheetId="13">#REF!</definedName>
    <definedName name="AUGFPC">#REF!</definedName>
    <definedName name="AUGJE" localSheetId="13">'[4]JE FORMS'!#REF!</definedName>
    <definedName name="AUGJE" localSheetId="6">'[4]JE FORMS'!#REF!</definedName>
    <definedName name="AUGJE">#REF!</definedName>
    <definedName name="AUGJE2" localSheetId="13">'[4]JE FORMS'!#REF!</definedName>
    <definedName name="AUGJE2" localSheetId="6">'[4]JE FORMS'!#REF!</definedName>
    <definedName name="AUGJE2">#REF!</definedName>
    <definedName name="AUGJE3" localSheetId="6">'[4]JE FORMS'!#REF!</definedName>
    <definedName name="AUGJE3">#REF!</definedName>
    <definedName name="AUGRET" localSheetId="13">#REF!</definedName>
    <definedName name="AUGRET">#REF!</definedName>
    <definedName name="AUGWHLFPC" localSheetId="13">#REF!</definedName>
    <definedName name="AUGWHLFPC">#REF!</definedName>
    <definedName name="AUGWHLFTM" localSheetId="13">#REF!</definedName>
    <definedName name="AUGWHLFTM">#REF!</definedName>
    <definedName name="AUGWHLSTC" localSheetId="13">#REF!</definedName>
    <definedName name="AUGWHLSTC">#REF!</definedName>
    <definedName name="AUGWHLWAU" localSheetId="13">#REF!</definedName>
    <definedName name="AUGWHLWAU">#REF!</definedName>
    <definedName name="B_PLAN_1" localSheetId="13">#REF!</definedName>
    <definedName name="B_PLAN_1" localSheetId="14">'[5]Business Plan'!#REF!</definedName>
    <definedName name="B_PLAN_1" localSheetId="3">'[5]Business Plan'!#REF!</definedName>
    <definedName name="B_PLAN_1">#REF!</definedName>
    <definedName name="B_PLAN_2" localSheetId="12">#REF!</definedName>
    <definedName name="B_PLAN_2" localSheetId="13">#REF!</definedName>
    <definedName name="B_PLAN_2" localSheetId="14">#REF!</definedName>
    <definedName name="B_PLAN_2">#REF!</definedName>
    <definedName name="B_PLAN_3" localSheetId="12">#REF!</definedName>
    <definedName name="B_PLAN_3" localSheetId="13">#REF!</definedName>
    <definedName name="B_PLAN_3">#REF!</definedName>
    <definedName name="B_PLAN_4" localSheetId="12">'[6]Business Plan'!#REF!</definedName>
    <definedName name="B_PLAN_4" localSheetId="13">#REF!</definedName>
    <definedName name="B_PLAN_4" localSheetId="14">'[5]Business Plan'!#REF!</definedName>
    <definedName name="B_PLAN_4" localSheetId="3">'[5]Business Plan'!#REF!</definedName>
    <definedName name="B_PLAN_4">#REF!</definedName>
    <definedName name="BalDatData" localSheetId="12">#REF!</definedName>
    <definedName name="BalDatData" localSheetId="13">#REF!</definedName>
    <definedName name="BalDatData" localSheetId="14">#REF!</definedName>
    <definedName name="BalDatData">#REF!</definedName>
    <definedName name="BENEFITS_EXP" localSheetId="12">#REF!</definedName>
    <definedName name="BENEFITS_EXP" localSheetId="13">#REF!</definedName>
    <definedName name="BENEFITS_EXP">#REF!</definedName>
    <definedName name="BS_ACC_NUM" localSheetId="13">#REF!</definedName>
    <definedName name="BS_ACC_NUM">#REF!</definedName>
    <definedName name="BS_Forecast" localSheetId="12">#REF!</definedName>
    <definedName name="BS_Forecast" localSheetId="13">#REF!</definedName>
    <definedName name="BS_Forecast">#REF!</definedName>
    <definedName name="BS_Plan" localSheetId="13">#REF!</definedName>
    <definedName name="BS_Plan">#REF!</definedName>
    <definedName name="BS_Plan2" localSheetId="13">#REF!</definedName>
    <definedName name="BS_Plan2">#REF!</definedName>
    <definedName name="BSACCTS" localSheetId="13">#REF!</definedName>
    <definedName name="BSACCTS">#REF!</definedName>
    <definedName name="BSDOWNLOAD" localSheetId="13">#REF!</definedName>
    <definedName name="BSDOWNLOAD">#REF!</definedName>
    <definedName name="BSFERC" localSheetId="13">#REF!</definedName>
    <definedName name="BSFERC">#REF!</definedName>
    <definedName name="BSHEADER" localSheetId="13">#REF!</definedName>
    <definedName name="BSHEADER">#REF!</definedName>
    <definedName name="BTLTAX" localSheetId="13">#REF!</definedName>
    <definedName name="BTLTAX">#REF!</definedName>
    <definedName name="BTLTAXES" localSheetId="13">#REF!</definedName>
    <definedName name="BTLTAXES">#REF!</definedName>
    <definedName name="BTLTXBUD" localSheetId="13">#REF!</definedName>
    <definedName name="BTLTXBUD">#REF!</definedName>
    <definedName name="BUD_COMP" localSheetId="13">#REF!</definedName>
    <definedName name="BUD_COMP">#REF!</definedName>
    <definedName name="BUDGET" localSheetId="13">#REF!</definedName>
    <definedName name="BUDGET" localSheetId="14">'[7]2005_BUDGET'!$A$2:$O$233</definedName>
    <definedName name="BUDGET" localSheetId="3">'[7]2005_BUDGET'!$A$2:$O$233</definedName>
    <definedName name="BUDGET">#REF!</definedName>
    <definedName name="Budget_Pres" localSheetId="13">#REF!</definedName>
    <definedName name="Budget_Pres">#REF!</definedName>
    <definedName name="BUDGET2000" localSheetId="13">#REF!</definedName>
    <definedName name="BUDGET2000" localSheetId="14">'[8]Page 4'!$A$2:$O$233</definedName>
    <definedName name="BUDGET2000" localSheetId="3">'[8]Page 4'!$A$2:$O$233</definedName>
    <definedName name="BUDGET2000">#REF!</definedName>
    <definedName name="BUDGET4A" localSheetId="12">#REF!</definedName>
    <definedName name="BUDGET4A" localSheetId="13">#REF!</definedName>
    <definedName name="BUDGET4A" localSheetId="14">#REF!</definedName>
    <definedName name="BUDGET4A">#REF!</definedName>
    <definedName name="BUDGET4B" localSheetId="12">#REF!</definedName>
    <definedName name="BUDGET4B" localSheetId="13">#REF!</definedName>
    <definedName name="BUDGET4B">#REF!</definedName>
    <definedName name="BUDGET4C" localSheetId="12">#REF!</definedName>
    <definedName name="BUDGET4C" localSheetId="13">#REF!</definedName>
    <definedName name="BUDGET4C">#REF!</definedName>
    <definedName name="BUDGETYEAR" localSheetId="13">#REF!</definedName>
    <definedName name="BUDGETYEAR">#REF!</definedName>
    <definedName name="C_13RETL" localSheetId="13">#REF!</definedName>
    <definedName name="C_13RETL">#REF!</definedName>
    <definedName name="C_13WHSL" localSheetId="13">#REF!</definedName>
    <definedName name="C_13WHSL">#REF!</definedName>
    <definedName name="C_14RETL" localSheetId="13">#REF!</definedName>
    <definedName name="C_14RETL">#REF!</definedName>
    <definedName name="C_15RETL" localSheetId="13">#REF!</definedName>
    <definedName name="C_15RETL">#REF!</definedName>
    <definedName name="C_15WHSL" localSheetId="13">#REF!</definedName>
    <definedName name="C_15WHSL">#REF!</definedName>
    <definedName name="C_FORECAST" localSheetId="14">'[3]CURRENT FORECAST'!$A$1:$N$153</definedName>
    <definedName name="C_FORECAST" localSheetId="3">'[3]CURRENT FORECAST'!$A$1:$N$153</definedName>
    <definedName name="C_FORECAST">#REF!</definedName>
    <definedName name="CAPTRUEUP" localSheetId="13">#REF!</definedName>
    <definedName name="CAPTRUEUP">#REF!</definedName>
    <definedName name="Cash_Flow_Bud" localSheetId="13">#REF!</definedName>
    <definedName name="Cash_Flow_Bud">#REF!</definedName>
    <definedName name="CASHFLS" localSheetId="13">#REF!</definedName>
    <definedName name="CASHFLS" localSheetId="14">'[9]CASH FLOWS BKUP'!#REF!</definedName>
    <definedName name="CASHFLS" localSheetId="3">'[9]CASH FLOWS BKUP'!#REF!</definedName>
    <definedName name="CASHFLS">#REF!</definedName>
    <definedName name="CBM" localSheetId="12">#REF!</definedName>
    <definedName name="CBM" localSheetId="13">#REF!</definedName>
    <definedName name="CBM" localSheetId="14">#REF!</definedName>
    <definedName name="CBM">#REF!</definedName>
    <definedName name="CBM_EXTEND" localSheetId="13">#REF!</definedName>
    <definedName name="CBM_EXTEND">#REF!</definedName>
    <definedName name="CF_Forecast" localSheetId="13">#REF!</definedName>
    <definedName name="CF_Forecast">#REF!</definedName>
    <definedName name="CF_Plan2" localSheetId="13">#REF!</definedName>
    <definedName name="CF_Plan2">#REF!</definedName>
    <definedName name="CFPRES" localSheetId="13">#REF!</definedName>
    <definedName name="CFPRES">#REF!</definedName>
    <definedName name="CM_GWH_SALES" localSheetId="13">#REF!</definedName>
    <definedName name="CM_GWH_SALES">#REF!</definedName>
    <definedName name="CMACT" localSheetId="13">#REF!</definedName>
    <definedName name="CMACT" localSheetId="14">'[1]Page 1'!#REF!</definedName>
    <definedName name="CMACT" localSheetId="3">'[1]Page 1'!#REF!</definedName>
    <definedName name="CMACT">#REF!</definedName>
    <definedName name="CMBUD" localSheetId="13">#REF!</definedName>
    <definedName name="CMBUD" localSheetId="14">'[1]Page 1'!#REF!</definedName>
    <definedName name="CMBUD" localSheetId="3">'[1]Page 1'!#REF!</definedName>
    <definedName name="CMBUD">#REF!</definedName>
    <definedName name="CMREVANAL" localSheetId="13">#REF!</definedName>
    <definedName name="CMREVANAL" localSheetId="14">#REF!</definedName>
    <definedName name="CMREVANAL" localSheetId="3">#REF!</definedName>
    <definedName name="CMREVANAL">#REF!</definedName>
    <definedName name="CMTAX" localSheetId="12">#REF!</definedName>
    <definedName name="CMTAX" localSheetId="13">#REF!</definedName>
    <definedName name="CMTAX" localSheetId="14">#REF!</definedName>
    <definedName name="CMTAX">#REF!</definedName>
    <definedName name="COAL" localSheetId="13">#REF!</definedName>
    <definedName name="COAL">#REF!</definedName>
    <definedName name="COAL1" localSheetId="13">#REF!</definedName>
    <definedName name="COAL1">#REF!</definedName>
    <definedName name="COAL2" localSheetId="13">#REF!</definedName>
    <definedName name="COAL2">#REF!</definedName>
    <definedName name="COAL3" localSheetId="13">#REF!</definedName>
    <definedName name="COAL3">#REF!</definedName>
    <definedName name="COM_EQ" localSheetId="13">#REF!</definedName>
    <definedName name="COM_EQ">#REF!</definedName>
    <definedName name="CON12ME" localSheetId="13">#REF!</definedName>
    <definedName name="CON12ME">#REF!</definedName>
    <definedName name="CON12MEWS" localSheetId="13">#REF!</definedName>
    <definedName name="CON12MEWS">#REF!</definedName>
    <definedName name="CONASSET" localSheetId="13">#REF!</definedName>
    <definedName name="CONASSET">#REF!</definedName>
    <definedName name="CONLIAB" localSheetId="13">#REF!</definedName>
    <definedName name="CONLIAB">#REF!</definedName>
    <definedName name="Cons_Assets" localSheetId="13">#REF!</definedName>
    <definedName name="Cons_Assets">#REF!</definedName>
    <definedName name="Cons_Elims" localSheetId="13">#REF!</definedName>
    <definedName name="Cons_Elims">#REF!</definedName>
    <definedName name="Cons_IS" localSheetId="13">#REF!</definedName>
    <definedName name="Cons_IS">#REF!</definedName>
    <definedName name="Cons_Liab" localSheetId="13">#REF!</definedName>
    <definedName name="Cons_Liab">#REF!</definedName>
    <definedName name="CONSCF4A" localSheetId="13">#REF!</definedName>
    <definedName name="CONSCF4A">#REF!</definedName>
    <definedName name="CONSCF4B" localSheetId="13">#REF!</definedName>
    <definedName name="CONSCF4B">#REF!</definedName>
    <definedName name="Consol_Act" localSheetId="13">#REF!</definedName>
    <definedName name="Consol_Act">#REF!</definedName>
    <definedName name="Consol_Bud" localSheetId="13">#REF!</definedName>
    <definedName name="Consol_Bud">#REF!</definedName>
    <definedName name="CONSOLP1" localSheetId="13">#REF!</definedName>
    <definedName name="CONSOLP1">#REF!</definedName>
    <definedName name="CONSOLP2" localSheetId="13">#REF!</definedName>
    <definedName name="CONSOLP2">#REF!</definedName>
    <definedName name="CONSOLP3" localSheetId="13">#REF!</definedName>
    <definedName name="CONSOLP3">#REF!</definedName>
    <definedName name="CONSOLP4" localSheetId="13">#REF!</definedName>
    <definedName name="CONSOLP4">#REF!</definedName>
    <definedName name="CONTENTS" localSheetId="13">#REF!</definedName>
    <definedName name="CONTENTS">#REF!</definedName>
    <definedName name="CONYTD" localSheetId="13">#REF!</definedName>
    <definedName name="CONYTD">#REF!</definedName>
    <definedName name="CURRENT" localSheetId="13">#REF!</definedName>
    <definedName name="CURRENT">#REF!</definedName>
    <definedName name="CurrYear" localSheetId="13">#REF!</definedName>
    <definedName name="CurrYear" localSheetId="14">[10]Controls!$D$8</definedName>
    <definedName name="CurrYear" localSheetId="3">[10]Controls!$D$8</definedName>
    <definedName name="CurrYear">#REF!</definedName>
    <definedName name="CY_BUDGET" localSheetId="14">'[3]CORP BUDGET'!$A$1:$N$153</definedName>
    <definedName name="CY_BUDGET" localSheetId="3">'[3]CORP BUDGET'!$A$1:$N$153</definedName>
    <definedName name="CY_BUDGET">#REF!</definedName>
    <definedName name="DAT" localSheetId="11">'[11]DAT ACCOUNTS'!$A$1:$D$65536</definedName>
    <definedName name="DAT" localSheetId="12">'[12]DAT ACCOUNTS'!$A$1:$D$65536</definedName>
    <definedName name="DAT" localSheetId="13">#REF!</definedName>
    <definedName name="DAT" localSheetId="14">'[13]DAT ACCOUNTS'!$A:$C</definedName>
    <definedName name="DAT" localSheetId="3">'[13]DAT ACCOUNTS'!$A:$C</definedName>
    <definedName name="DAT">#REF!</definedName>
    <definedName name="DD_CURMO">#REF!</definedName>
    <definedName name="DECJE">#REF!</definedName>
    <definedName name="DECJE2">#REF!</definedName>
    <definedName name="DECJE3">#REF!</definedName>
    <definedName name="DECRET" localSheetId="13">#REF!</definedName>
    <definedName name="DECRET">#REF!</definedName>
    <definedName name="DECWHLFPC" localSheetId="13">#REF!</definedName>
    <definedName name="DECWHLFPC">#REF!</definedName>
    <definedName name="DECWHLFTM" localSheetId="13">#REF!</definedName>
    <definedName name="DECWHLFTM">#REF!</definedName>
    <definedName name="DECWHLSTC" localSheetId="13">#REF!</definedName>
    <definedName name="DECWHLSTC">#REF!</definedName>
    <definedName name="DECWHLWAU" localSheetId="13">#REF!</definedName>
    <definedName name="DECWHLWAU">#REF!</definedName>
    <definedName name="DEFERRED" localSheetId="12">#REF!</definedName>
    <definedName name="DEFERRED" localSheetId="13">#REF!</definedName>
    <definedName name="DEFERRED" localSheetId="14">#REF!</definedName>
    <definedName name="DEFERRED">#REF!</definedName>
    <definedName name="DEFERREDCAP" localSheetId="12">#REF!</definedName>
    <definedName name="DEFERREDCAP" localSheetId="13">#REF!</definedName>
    <definedName name="DEFERREDCAP">#REF!</definedName>
    <definedName name="DEFERREDFUEL" localSheetId="12">#REF!</definedName>
    <definedName name="DEFERREDFUEL" localSheetId="13">#REF!</definedName>
    <definedName name="DEFERREDFUEL">#REF!</definedName>
    <definedName name="DELAINE" localSheetId="13">#REF!</definedName>
    <definedName name="DELAINE">#REF!</definedName>
    <definedName name="DELAINE1" localSheetId="13">#REF!</definedName>
    <definedName name="DELAINE1">#REF!</definedName>
    <definedName name="deprec" localSheetId="13">#REF!</definedName>
    <definedName name="deprec">#REF!</definedName>
    <definedName name="DETAIL146234" localSheetId="12">[7]DL1204!#REF!</definedName>
    <definedName name="DETAIL146234" localSheetId="13">#REF!</definedName>
    <definedName name="DETAIL146234" localSheetId="14">[7]DL1204!#REF!</definedName>
    <definedName name="DETAIL146234" localSheetId="3">[7]DL1204!#REF!</definedName>
    <definedName name="DETAIL146234">#REF!</definedName>
    <definedName name="dfdfdf" localSheetId="12">#REF!</definedName>
    <definedName name="dfdfdf" localSheetId="13">#REF!</definedName>
    <definedName name="dfdfdf" localSheetId="14">#REF!</definedName>
    <definedName name="dfdfdf">#REF!</definedName>
    <definedName name="DISC_2Q" localSheetId="13">#REF!</definedName>
    <definedName name="DISC_2Q">#REF!</definedName>
    <definedName name="DISC_3Q" localSheetId="13">#REF!</definedName>
    <definedName name="DISC_3Q">#REF!</definedName>
    <definedName name="DISC_4Q" localSheetId="13">#REF!</definedName>
    <definedName name="DISC_4Q">#REF!</definedName>
    <definedName name="DIST" localSheetId="13">#REF!</definedName>
    <definedName name="DIST">#REF!</definedName>
    <definedName name="DISTLIST" localSheetId="13">#REF!</definedName>
    <definedName name="DISTLIST">#REF!</definedName>
    <definedName name="DocketNum" localSheetId="13">#REF!</definedName>
    <definedName name="DocketNum" localSheetId="6">[14]Sheet1!$B$5</definedName>
    <definedName name="DocketNum" localSheetId="14">[14]Sheet1!$B$5</definedName>
    <definedName name="DocketNum" localSheetId="3">[14]Sheet1!$B$5</definedName>
    <definedName name="DocketNum">#REF!</definedName>
    <definedName name="Download" localSheetId="13">#REF!</definedName>
    <definedName name="Download" localSheetId="14">[15]Download!$A$1:$D$2526</definedName>
    <definedName name="Download" localSheetId="3">[15]Download!$A$1:$D$2526</definedName>
    <definedName name="Download">#REF!</definedName>
    <definedName name="DOWNLOAD_1099" localSheetId="12">#REF!</definedName>
    <definedName name="DOWNLOAD_1099" localSheetId="13">#REF!</definedName>
    <definedName name="DOWNLOAD_1099" localSheetId="14">#REF!</definedName>
    <definedName name="DOWNLOAD_1099">#REF!</definedName>
    <definedName name="EEGSA_Act" localSheetId="13">#REF!</definedName>
    <definedName name="EEGSA_Act">#REF!</definedName>
    <definedName name="EEGSA_Bud" localSheetId="13">#REF!</definedName>
    <definedName name="EEGSA_Bud">#REF!</definedName>
    <definedName name="EGY12MIS" localSheetId="13">#REF!</definedName>
    <definedName name="EGY12MIS">#REF!</definedName>
    <definedName name="EGYASSTS" localSheetId="13">#REF!</definedName>
    <definedName name="EGYASSTS">#REF!</definedName>
    <definedName name="EGYCFSCH" localSheetId="13">#REF!</definedName>
    <definedName name="EGYCFSCH">#REF!</definedName>
    <definedName name="EGYCMIS" localSheetId="13">#REF!</definedName>
    <definedName name="EGYCMIS">#REF!</definedName>
    <definedName name="EGYLIABS" localSheetId="13">#REF!</definedName>
    <definedName name="EGYLIABS">#REF!</definedName>
    <definedName name="EGYPCFSH" localSheetId="13">#REF!</definedName>
    <definedName name="EGYPCFSH">#REF!</definedName>
    <definedName name="EGYPCFSHPORT" localSheetId="13">#REF!</definedName>
    <definedName name="EGYPCFSHPORT">#REF!</definedName>
    <definedName name="EGYPRIS" localSheetId="13">#REF!</definedName>
    <definedName name="EGYPRIS">#REF!</definedName>
    <definedName name="EGYRESCH" localSheetId="13">#REF!</definedName>
    <definedName name="EGYRESCH">#REF!</definedName>
    <definedName name="ELIM_12ME" localSheetId="13">#REF!</definedName>
    <definedName name="ELIM_12ME">#REF!</definedName>
    <definedName name="ELIM_BS" localSheetId="13">#REF!</definedName>
    <definedName name="ELIM_BS">#REF!</definedName>
    <definedName name="ELIM_YTD" localSheetId="13">#REF!</definedName>
    <definedName name="ELIM_YTD">#REF!</definedName>
    <definedName name="ENERGY" localSheetId="13">#REF!</definedName>
    <definedName name="ENERGY">#REF!</definedName>
    <definedName name="ep" localSheetId="13">#REF!</definedName>
    <definedName name="ep">#REF!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"o1s4EqlE8B610JuPnYjkFU/L3HmrbcP/yRmOXPKJeuASuYH95ABG2Bo5qzh7MQfk03JwGK0NKLt9I9By1LsJPxS1jut7zu8JxEyKgi79ULV/eCqrdV+Q+RSSClKmGbbGrAXImtzYV8U24AbNU/OHzOhh4KKPLvYDwNFHgylXygMwB4VyxeYKXGlQL9TKAAUaQYmzzSpXNdlZz2mvjMBtFC5nrgNjk9TEDFha5ZkAApn7r9H0krD4WnzpCpqk"</definedName>
    <definedName name="EPMWorkbookOptions_4" hidden="1">"6E8MeRREvS+0SUnYctgROJHUxwqaIzX4wXPcx/xMOvmNNbl/cg/z5an9Q+apQ7hbm/7/T6tqTxcJuZJ2ulppmqvR9OFiZW5QrEsa03IVRaNUYmmmfO2KPTcxUkfSBGP2lr12Zi5oLRuCKKp9RT95KbNsucxx3OFLuXSDSzlhMS3Ynt40NKmrajrZEBLh0sxduJlpniDcpqALPbWvidLJyq1UGbpWqx6uXPb2lLuiMS1dXdWFthFX3GvX7Dmp"</definedName>
    <definedName name="EPMWorkbookOptions_5" hidden="1">"KZHH2S/QtnH9L6FzS0ZWun392km5nAJHaJX1P/g9SNOVCssescXmbq+6zTnc2EWS3fX1v4jPyUh8bnUTpf5yVm+rrT5/4llO+fbW7ozBtE4V1YiNd5FmpXmCSGXjT18yRwu1cntCTVjcOHRstw1ZmjfJUu8u2sw0TxCt1tXFvkZ4Fj9Tt9Xb0+0akUSv5K8t3lWameYJKtXlzukHE8fLs3aEPLlqnS0NuErBrJoMkSddLZiVOluw64MqYmoI"</definedName>
    <definedName name="EPMWorkbookOptions_6" hidden="1">"IbAvQJ4zBtMllWzba8W/+sq1q/TMjMRHNXdOVpzQ9TsnGTppSd+vnZHLqe8dSej1Nan3iTW+fntbkITF+f6jK2my2pTvu5CjQKlsdoJSGH8ckMR23DDiqaxbTilrEpt0vX0xbN24fZmM12CAIRypnhqAl1zqSRtjnOgCwrOgqtdDb5AgN80xNrk1R0YWxZwv7vds29Pwqd0wA2sNN10g5PAnwg4yXegAHhK/Re9b9q9fVt6LO3uNfwGmFkse"</definedName>
    <definedName name="EPMWorkbookOptions_7" hidden="1">"7icAAA=="</definedName>
    <definedName name="EPS" localSheetId="13">#REF!</definedName>
    <definedName name="EPS" localSheetId="14">#REF!</definedName>
    <definedName name="EPS" localSheetId="3">#REF!</definedName>
    <definedName name="EPS">#REF!</definedName>
    <definedName name="Equity" localSheetId="13">#REF!</definedName>
    <definedName name="Equity">#REF!</definedName>
    <definedName name="ESOP_GOAL" localSheetId="13">#REF!</definedName>
    <definedName name="ESOP_GOAL">#REF!</definedName>
    <definedName name="ESOPWP" localSheetId="13">#REF!</definedName>
    <definedName name="ESOPWP">#REF!</definedName>
    <definedName name="EV__EVCOM_OPTIONS__" hidden="1">8</definedName>
    <definedName name="EV__EXPOPTIONS__" hidden="1">1</definedName>
    <definedName name="EV__LASTREFTIME__" hidden="1">"(GMT-05:00)4/18/2017 4:58:12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FCST" localSheetId="13">#REF!</definedName>
    <definedName name="FCST" localSheetId="14">#REF!</definedName>
    <definedName name="FCST" localSheetId="3">#REF!</definedName>
    <definedName name="FCST">#REF!</definedName>
    <definedName name="FEBJE" localSheetId="13">'[4]JE FORMS'!#REF!</definedName>
    <definedName name="FEBJE" localSheetId="6">'[4]JE FORMS'!#REF!</definedName>
    <definedName name="FEBJE">#REF!</definedName>
    <definedName name="FEBJE2" localSheetId="6">'[4]JE FORMS'!#REF!</definedName>
    <definedName name="FEBJE2">#REF!</definedName>
    <definedName name="FEBJE3" localSheetId="6">'[4]JE FORMS'!#REF!</definedName>
    <definedName name="FEBJE3">#REF!</definedName>
    <definedName name="FEBRET" localSheetId="13">#REF!</definedName>
    <definedName name="FEBRET">#REF!</definedName>
    <definedName name="FEBWHLFPC" localSheetId="13">#REF!</definedName>
    <definedName name="FEBWHLFPC">#REF!</definedName>
    <definedName name="FEBWHLFTM" localSheetId="13">#REF!</definedName>
    <definedName name="FEBWHLFTM">#REF!</definedName>
    <definedName name="FEBWHLSTC" localSheetId="13">#REF!</definedName>
    <definedName name="FEBWHLSTC">#REF!</definedName>
    <definedName name="FEBWHLWAU" localSheetId="13">#REF!</definedName>
    <definedName name="FEBWHLWAU">#REF!</definedName>
    <definedName name="FOR_DENISE_O." localSheetId="12">[7]DL1204!#REF!</definedName>
    <definedName name="FOR_DENISE_O." localSheetId="13">#REF!</definedName>
    <definedName name="FOR_DENISE_O." localSheetId="14">[7]DL1204!#REF!</definedName>
    <definedName name="FOR_DENISE_O." localSheetId="3">[7]DL1204!#REF!</definedName>
    <definedName name="FOR_DENISE_O.">#REF!</definedName>
    <definedName name="FORE_VS_FORE" localSheetId="12">#REF!</definedName>
    <definedName name="FORE_VS_FORE" localSheetId="13">#REF!</definedName>
    <definedName name="FORE_VS_FORE" localSheetId="14">#REF!</definedName>
    <definedName name="FORE_VS_FORE">#REF!</definedName>
    <definedName name="FORM42_2A" localSheetId="13">#REF!</definedName>
    <definedName name="FORM42_2A" localSheetId="14">#REF!</definedName>
    <definedName name="FORM42_2A">#REF!</definedName>
    <definedName name="FORM42_5A" localSheetId="13">#REF!</definedName>
    <definedName name="FORM42_5A">#REF!</definedName>
    <definedName name="FORM42_7A" localSheetId="13">#REF!</definedName>
    <definedName name="FORM42_7A">#REF!</definedName>
    <definedName name="FRANCHISE_TAX" localSheetId="12">#REF!</definedName>
    <definedName name="FRANCHISE_TAX" localSheetId="13">#REF!</definedName>
    <definedName name="FRANCHISE_TAX">#REF!</definedName>
    <definedName name="FRCST_NI" localSheetId="13">#REF!</definedName>
    <definedName name="FRCST_NI">#REF!</definedName>
    <definedName name="FRCST_NI_DISC" localSheetId="13">#REF!</definedName>
    <definedName name="FRCST_NI_DISC">#REF!</definedName>
    <definedName name="FRCST_OP_INC" localSheetId="13">#REF!</definedName>
    <definedName name="FRCST_OP_INC">#REF!</definedName>
    <definedName name="Fuel_Separation_Factor" localSheetId="13">#REF!</definedName>
    <definedName name="Fuel_Separation_Factor">#REF!</definedName>
    <definedName name="GOAL7" localSheetId="13">#REF!</definedName>
    <definedName name="GOAL7">#REF!</definedName>
    <definedName name="GOAL7ACT" localSheetId="13">#REF!</definedName>
    <definedName name="GOAL7ACT">#REF!</definedName>
    <definedName name="GOAL7BUD" localSheetId="13">#REF!</definedName>
    <definedName name="GOAL7BUD">#REF!</definedName>
    <definedName name="GROSS_TAX" localSheetId="12">#REF!</definedName>
    <definedName name="GROSS_TAX" localSheetId="13">#REF!</definedName>
    <definedName name="GROSS_TAX" localSheetId="14">#REF!</definedName>
    <definedName name="GROSS_TAX">#REF!</definedName>
    <definedName name="HIDECOLUM" localSheetId="13">#REF!</definedName>
    <definedName name="HIDECOLUM" localSheetId="14">'[16]IS Energy Consol_Emera Jun-18'!#REF!</definedName>
    <definedName name="HIDECOLUM" localSheetId="3">'[16]IS Energy Consol_Emera Jun-18'!#REF!</definedName>
    <definedName name="HIDECOLUM">#REF!</definedName>
    <definedName name="HIDECOLUMN" localSheetId="13">#REF!</definedName>
    <definedName name="HIDECOLUMN" localSheetId="14">'[16]IS Energy Consol_Emera Jun-18'!$N$1</definedName>
    <definedName name="HIDECOLUMN" localSheetId="3">'[16]IS Energy Consol_Emera Jun-18'!$N$1</definedName>
    <definedName name="HIDECOLUMN">#REF!</definedName>
    <definedName name="HIDECOLUMN2" localSheetId="13">#REF!</definedName>
    <definedName name="HIDECOLUMN2" localSheetId="14">'[16]IS Energy Consol_Emera Jun-18'!#REF!</definedName>
    <definedName name="HIDECOLUMN2" localSheetId="3">'[16]IS Energy Consol_Emera Jun-18'!#REF!</definedName>
    <definedName name="HIDECOLUMN2">#REF!</definedName>
    <definedName name="hills_cnty_sales_tax_2005">#REF!</definedName>
    <definedName name="hills_cnty_surtax_2005">#REF!</definedName>
    <definedName name="hills_cnty_total_sales_rate_2005">#REF!</definedName>
    <definedName name="HP_I_Assets" localSheetId="12">#REF!</definedName>
    <definedName name="HP_I_Assets" localSheetId="13">#REF!</definedName>
    <definedName name="HP_I_Assets" localSheetId="14">#REF!</definedName>
    <definedName name="HP_I_Assets">#REF!</definedName>
    <definedName name="HP_I_BS" localSheetId="13">#REF!</definedName>
    <definedName name="HP_I_BS">#REF!</definedName>
    <definedName name="HP_I_Elims" localSheetId="13">#REF!</definedName>
    <definedName name="HP_I_Elims">#REF!</definedName>
    <definedName name="HP_I_Liab" localSheetId="13">#REF!</definedName>
    <definedName name="HP_I_Liab">#REF!</definedName>
    <definedName name="HP_I_PL" localSheetId="13">#REF!</definedName>
    <definedName name="HP_I_PL">#REF!</definedName>
    <definedName name="INOUT_TPS_NI" localSheetId="13">#REF!</definedName>
    <definedName name="INOUT_TPS_NI">#REF!</definedName>
    <definedName name="INPUT_COAL" localSheetId="13">#REF!</definedName>
    <definedName name="INPUT_COAL">#REF!</definedName>
    <definedName name="INPUT_DISC" localSheetId="13">#REF!</definedName>
    <definedName name="INPUT_DISC">#REF!</definedName>
    <definedName name="input_ni_1999" localSheetId="13">#REF!</definedName>
    <definedName name="input_ni_1999">#REF!</definedName>
    <definedName name="INPUT_NI_ACT" localSheetId="13">#REF!</definedName>
    <definedName name="INPUT_NI_ACT">#REF!</definedName>
    <definedName name="INPUT_NI_BUD" localSheetId="13">#REF!</definedName>
    <definedName name="INPUT_NI_BUD">#REF!</definedName>
    <definedName name="INPUT_TPS" localSheetId="13">#REF!</definedName>
    <definedName name="INPUT_TPS">#REF!</definedName>
    <definedName name="INPUT_TT" localSheetId="13">#REF!</definedName>
    <definedName name="INPUT_TT">#REF!</definedName>
    <definedName name="INTEREST_EXPENSE" localSheetId="13">#REF!</definedName>
    <definedName name="INTEREST_EXPENSE">#REF!</definedName>
    <definedName name="Interest_Note" localSheetId="13">#REF!</definedName>
    <definedName name="Interest_Note">#REF!</definedName>
    <definedName name="INTERESTRECLASS" localSheetId="13">#REF!</definedName>
    <definedName name="INTERESTRECLASS">#REF!</definedName>
    <definedName name="INTEXP" localSheetId="13">#REF!</definedName>
    <definedName name="INTEXP">#REF!</definedName>
    <definedName name="INUT_TPS_NI" localSheetId="13">#REF!</definedName>
    <definedName name="INUT_TPS_NI">#REF!</definedName>
    <definedName name="Inventory_Note" localSheetId="13">#REF!</definedName>
    <definedName name="Inventory_Note">#REF!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42786.5434953704</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39314.6042013889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_Forecast" localSheetId="12">#REF!</definedName>
    <definedName name="IS_Forecast" localSheetId="13">#REF!</definedName>
    <definedName name="IS_Forecast" localSheetId="14">#REF!</definedName>
    <definedName name="IS_Forecast" localSheetId="3">#REF!</definedName>
    <definedName name="IS_Forecast">#REF!</definedName>
    <definedName name="IS_Monthly" localSheetId="13">#REF!</definedName>
    <definedName name="IS_Monthly">#REF!</definedName>
    <definedName name="IS_Plan" localSheetId="13">#REF!</definedName>
    <definedName name="IS_Plan">#REF!</definedName>
    <definedName name="IS_Plan2" localSheetId="13">#REF!</definedName>
    <definedName name="IS_Plan2">#REF!</definedName>
    <definedName name="IS2_" localSheetId="13">#REF!</definedName>
    <definedName name="IS2_">#REF!</definedName>
    <definedName name="JANJE" localSheetId="13">'[4]JE FORMS'!#REF!</definedName>
    <definedName name="JANJE" localSheetId="6">'[4]JE FORMS'!#REF!</definedName>
    <definedName name="JANJE">#REF!</definedName>
    <definedName name="JANJE2" localSheetId="13">'[4]JE FORMS'!#REF!</definedName>
    <definedName name="JANJE2" localSheetId="6">'[4]JE FORMS'!#REF!</definedName>
    <definedName name="JANJE2">#REF!</definedName>
    <definedName name="JANJE3" localSheetId="6">'[4]JE FORMS'!#REF!</definedName>
    <definedName name="JANJE3">#REF!</definedName>
    <definedName name="JANRET" localSheetId="13">#REF!</definedName>
    <definedName name="JANRET">#REF!</definedName>
    <definedName name="JANWHLFPC" localSheetId="13">#REF!</definedName>
    <definedName name="JANWHLFPC">#REF!</definedName>
    <definedName name="JANWHLFTM" localSheetId="13">#REF!</definedName>
    <definedName name="JANWHLFTM">#REF!</definedName>
    <definedName name="JANWHLSTC" localSheetId="13">#REF!</definedName>
    <definedName name="JANWHLSTC">#REF!</definedName>
    <definedName name="JANWHLWAU" localSheetId="13">#REF!</definedName>
    <definedName name="JANWHLWAU">#REF!</definedName>
    <definedName name="JE_four_Entry" localSheetId="13">#REF!</definedName>
    <definedName name="JE_four_Entry">#REF!</definedName>
    <definedName name="JE_four_Spreadsheet" localSheetId="13">#REF!</definedName>
    <definedName name="JE_four_Spreadsheet">#REF!</definedName>
    <definedName name="JE7FSRECON" localSheetId="13">#REF!</definedName>
    <definedName name="JE7FSRECON">#REF!</definedName>
    <definedName name="jjj" localSheetId="12" hidden="1">{"Page 1",#N/A,FALSE,"INDSDUE2";"Page 2",#N/A,FALSE,"INDSDUE2"}</definedName>
    <definedName name="jjj" localSheetId="13" hidden="1">{"Page 1",#N/A,FALSE,"INDSDUE2";"Page 2",#N/A,FALSE,"INDSDUE2"}</definedName>
    <definedName name="jjj" localSheetId="6" hidden="1">{"Page 1",#N/A,FALSE,"INDSDUE2";"Page 2",#N/A,FALSE,"INDSDUE2"}</definedName>
    <definedName name="jjj" localSheetId="14" hidden="1">{"Page 1",#N/A,FALSE,"INDSDUE2";"Page 2",#N/A,FALSE,"INDSDUE2"}</definedName>
    <definedName name="jjj" localSheetId="3" hidden="1">{"Page 1",#N/A,FALSE,"INDSDUE2";"Page 2",#N/A,FALSE,"INDSDUE2"}</definedName>
    <definedName name="jjj" hidden="1">{"Page 1",#N/A,FALSE,"INDSDUE2";"Page 2",#N/A,FALSE,"INDSDUE2"}</definedName>
    <definedName name="Journal" localSheetId="13">#REF!</definedName>
    <definedName name="Journal" localSheetId="14">#REF!</definedName>
    <definedName name="Journal" localSheetId="3">#REF!</definedName>
    <definedName name="Journal">#REF!</definedName>
    <definedName name="JULJE" localSheetId="13">'[4]JE FORMS'!#REF!</definedName>
    <definedName name="JULJE" localSheetId="6">'[4]JE FORMS'!#REF!</definedName>
    <definedName name="JULJE">#REF!</definedName>
    <definedName name="JULJE2" localSheetId="13">'[4]JE FORMS'!#REF!</definedName>
    <definedName name="JULJE2" localSheetId="6">'[4]JE FORMS'!#REF!</definedName>
    <definedName name="JULJE2">#REF!</definedName>
    <definedName name="JULJE3" localSheetId="6">'[4]JE FORMS'!#REF!</definedName>
    <definedName name="JULJE3">#REF!</definedName>
    <definedName name="JULRET" localSheetId="13">#REF!</definedName>
    <definedName name="JULRET">#REF!</definedName>
    <definedName name="JULWHLFPC" localSheetId="13">#REF!</definedName>
    <definedName name="JULWHLFPC">#REF!</definedName>
    <definedName name="JULWHLFTM" localSheetId="13">#REF!</definedName>
    <definedName name="JULWHLFTM">#REF!</definedName>
    <definedName name="JULWHLSTC" localSheetId="13">#REF!</definedName>
    <definedName name="JULWHLSTC">#REF!</definedName>
    <definedName name="JULWHLWAU" localSheetId="13">#REF!</definedName>
    <definedName name="JULWHLWAU">#REF!</definedName>
    <definedName name="JUNJE" localSheetId="13">'[4]JE FORMS'!#REF!</definedName>
    <definedName name="JUNJE" localSheetId="6">'[4]JE FORMS'!#REF!</definedName>
    <definedName name="JUNJE">#REF!</definedName>
    <definedName name="JUNJE2" localSheetId="13">'[4]JE FORMS'!#REF!</definedName>
    <definedName name="JUNJE2" localSheetId="6">'[4]JE FORMS'!#REF!</definedName>
    <definedName name="JUNJE2">#REF!</definedName>
    <definedName name="JUNJE3" localSheetId="6">'[4]JE FORMS'!#REF!</definedName>
    <definedName name="JUNJE3">#REF!</definedName>
    <definedName name="JUNPG2" localSheetId="13">#REF!</definedName>
    <definedName name="JUNPG2">#REF!</definedName>
    <definedName name="JUNREDO1" localSheetId="13">#REF!</definedName>
    <definedName name="JUNREDO1">#REF!</definedName>
    <definedName name="JUNRET" localSheetId="13">#REF!</definedName>
    <definedName name="JUNRET">#REF!</definedName>
    <definedName name="JUNWHLFPC" localSheetId="13">#REF!</definedName>
    <definedName name="JUNWHLFPC">#REF!</definedName>
    <definedName name="JUNWHLFTM" localSheetId="13">#REF!</definedName>
    <definedName name="JUNWHLFTM">#REF!</definedName>
    <definedName name="JUNWHLSTC" localSheetId="13">#REF!</definedName>
    <definedName name="JUNWHLSTC">#REF!</definedName>
    <definedName name="JUNWHLWAU" localSheetId="13">#REF!</definedName>
    <definedName name="JUNWHLWAU">#REF!</definedName>
    <definedName name="KUABILLING" localSheetId="13">#REF!</definedName>
    <definedName name="KUABILLING">#REF!</definedName>
    <definedName name="KUASUPPD" localSheetId="13">#REF!</definedName>
    <definedName name="KUASUPPD">#REF!</definedName>
    <definedName name="LiabEquityRange" localSheetId="13">#REF!</definedName>
    <definedName name="LiabEquityRange">#REF!</definedName>
    <definedName name="LIZ" localSheetId="13">#REF!</definedName>
    <definedName name="LIZ">#REF!</definedName>
    <definedName name="LORICLARKDATA" localSheetId="13">#REF!</definedName>
    <definedName name="LORICLARKDATA" localSheetId="14">[7]DL1204!#REF!</definedName>
    <definedName name="LORICLARKDATA" localSheetId="3">[7]DL1204!#REF!</definedName>
    <definedName name="LORICLARKDATA">#REF!</definedName>
    <definedName name="MACROS" localSheetId="13">#REF!</definedName>
    <definedName name="MACROS" localSheetId="14">[17]UPDATES!$A$6</definedName>
    <definedName name="MACROS" localSheetId="3">[17]UPDATES!$A$6</definedName>
    <definedName name="MACROS">#REF!</definedName>
    <definedName name="MARJE" localSheetId="6">'[4]JE FORMS'!#REF!</definedName>
    <definedName name="MARJE">#REF!</definedName>
    <definedName name="MARJE2" localSheetId="6">'[4]JE FORMS'!#REF!</definedName>
    <definedName name="MARJE2">#REF!</definedName>
    <definedName name="MARJE3" localSheetId="6">'[4]JE FORMS'!#REF!</definedName>
    <definedName name="MARJE3">#REF!</definedName>
    <definedName name="MARJE4" localSheetId="6">'[4]JE FORMS'!#REF!</definedName>
    <definedName name="MARJE4">#REF!</definedName>
    <definedName name="MARJEADJ">#REF!</definedName>
    <definedName name="MARRET" localSheetId="13">#REF!</definedName>
    <definedName name="MARRET">#REF!</definedName>
    <definedName name="MARWHLFPC" localSheetId="13">#REF!</definedName>
    <definedName name="MARWHLFPC">#REF!</definedName>
    <definedName name="MARWHLFTM" localSheetId="13">#REF!</definedName>
    <definedName name="MARWHLFTM">#REF!</definedName>
    <definedName name="MARWHLSTC" localSheetId="13">#REF!</definedName>
    <definedName name="MARWHLSTC">#REF!</definedName>
    <definedName name="MARWHLWAU" localSheetId="13">#REF!</definedName>
    <definedName name="MARWHLWAU">#REF!</definedName>
    <definedName name="May" localSheetId="13">#REF!</definedName>
    <definedName name="May">#REF!</definedName>
    <definedName name="MAYJE" localSheetId="13">'[4]JE FORMS'!#REF!</definedName>
    <definedName name="MAYJE" localSheetId="6">'[4]JE FORMS'!#REF!</definedName>
    <definedName name="MAYJE">#REF!</definedName>
    <definedName name="MAYJE2" localSheetId="13">'[4]JE FORMS'!#REF!</definedName>
    <definedName name="MAYJE2" localSheetId="6">'[4]JE FORMS'!#REF!</definedName>
    <definedName name="MAYJE2">#REF!</definedName>
    <definedName name="MAYJE3" localSheetId="6">'[4]JE FORMS'!#REF!</definedName>
    <definedName name="MAYJE3">#REF!</definedName>
    <definedName name="MAYJE4" localSheetId="6">'[4]JE FORMS'!#REF!</definedName>
    <definedName name="MAYJE4">#REF!</definedName>
    <definedName name="MAYREDO1" localSheetId="13">#REF!</definedName>
    <definedName name="MAYREDO1">#REF!</definedName>
    <definedName name="MAYRET" localSheetId="13">#REF!</definedName>
    <definedName name="MAYRET">#REF!</definedName>
    <definedName name="MAYWHLFPC" localSheetId="13">#REF!</definedName>
    <definedName name="MAYWHLFPC">#REF!</definedName>
    <definedName name="MAYWHLFTM" localSheetId="13">#REF!</definedName>
    <definedName name="MAYWHLFTM">#REF!</definedName>
    <definedName name="MAYWHLSTC" localSheetId="13">#REF!</definedName>
    <definedName name="MAYWHLSTC">#REF!</definedName>
    <definedName name="MAYWHLWAU" localSheetId="13">#REF!</definedName>
    <definedName name="MAYWHLWAU">#REF!</definedName>
    <definedName name="MEMO" localSheetId="12">#REF!</definedName>
    <definedName name="MEMO" localSheetId="13">#REF!</definedName>
    <definedName name="MEMO" localSheetId="14">#REF!</definedName>
    <definedName name="MEMO">#REF!</definedName>
    <definedName name="MONRECON" localSheetId="12">#REF!</definedName>
    <definedName name="MONRECON" localSheetId="13">#REF!</definedName>
    <definedName name="MONRECON">#REF!</definedName>
    <definedName name="Month_Summary" localSheetId="13">#REF!</definedName>
    <definedName name="Month_Summary">#REF!</definedName>
    <definedName name="Months" localSheetId="14">[3]MONTHS!$A$3:$A$18</definedName>
    <definedName name="Months" localSheetId="3">[3]MONTHS!$A$3:$A$18</definedName>
    <definedName name="Months">#REF!</definedName>
    <definedName name="MONWHL" localSheetId="12">#REF!</definedName>
    <definedName name="MONWHL" localSheetId="13">#REF!</definedName>
    <definedName name="MONWHL" localSheetId="14">#REF!</definedName>
    <definedName name="MONWHL">#REF!</definedName>
    <definedName name="Net_Income" localSheetId="12">#REF!</definedName>
    <definedName name="Net_Income" localSheetId="13">#REF!</definedName>
    <definedName name="Net_Income" localSheetId="14">#REF!</definedName>
    <definedName name="Net_Income">#REF!</definedName>
    <definedName name="Next_Year" localSheetId="14">[18]Lists!$A$16:$A$17</definedName>
    <definedName name="Next_Year" localSheetId="3">[18]Lists!$A$16:$A$17</definedName>
    <definedName name="Next_Year">#REF!</definedName>
    <definedName name="ni_1999_ext" localSheetId="12">#REF!</definedName>
    <definedName name="ni_1999_ext" localSheetId="13">#REF!</definedName>
    <definedName name="ni_1999_ext" localSheetId="14">#REF!</definedName>
    <definedName name="ni_1999_ext">#REF!</definedName>
    <definedName name="NI_2Q" localSheetId="12">#REF!</definedName>
    <definedName name="NI_2Q" localSheetId="13">#REF!</definedName>
    <definedName name="NI_2Q" localSheetId="14">#REF!</definedName>
    <definedName name="NI_2Q">#REF!</definedName>
    <definedName name="NI_3Q" localSheetId="12">#REF!</definedName>
    <definedName name="NI_3Q" localSheetId="13">#REF!</definedName>
    <definedName name="NI_3Q" localSheetId="14">#REF!</definedName>
    <definedName name="NI_3Q">#REF!</definedName>
    <definedName name="NI_4Q" localSheetId="13">#REF!</definedName>
    <definedName name="NI_4Q">#REF!</definedName>
    <definedName name="NONREC" localSheetId="13">#REF!</definedName>
    <definedName name="NONREC">#REF!</definedName>
    <definedName name="NOVJE" localSheetId="13">'[4]JE FORMS'!#REF!</definedName>
    <definedName name="NOVJE" localSheetId="6">'[4]JE FORMS'!#REF!</definedName>
    <definedName name="NOVJE">#REF!</definedName>
    <definedName name="NOVJE2" localSheetId="13">'[4]JE FORMS'!#REF!</definedName>
    <definedName name="NOVJE2" localSheetId="6">'[4]JE FORMS'!#REF!</definedName>
    <definedName name="NOVJE2">#REF!</definedName>
    <definedName name="NOVJE3" localSheetId="6">'[4]JE FORMS'!#REF!</definedName>
    <definedName name="NOVJE3">#REF!</definedName>
    <definedName name="NOVRET" localSheetId="13">#REF!</definedName>
    <definedName name="NOVRET">#REF!</definedName>
    <definedName name="NOVWHLFPC" localSheetId="13">#REF!</definedName>
    <definedName name="NOVWHLFPC">#REF!</definedName>
    <definedName name="NOVWHLFTM" localSheetId="13">#REF!</definedName>
    <definedName name="NOVWHLFTM">#REF!</definedName>
    <definedName name="NOVWHLSTC" localSheetId="13">#REF!</definedName>
    <definedName name="NOVWHLSTC">#REF!</definedName>
    <definedName name="NOVWHLWAU" localSheetId="13">#REF!</definedName>
    <definedName name="NOVWHLWAU">#REF!</definedName>
    <definedName name="o" localSheetId="13">#REF!</definedName>
    <definedName name="o">#REF!</definedName>
    <definedName name="O_MADDER" localSheetId="13">#REF!</definedName>
    <definedName name="O_MADDER">#REF!</definedName>
    <definedName name="OCTJE" localSheetId="13">'[4]JE FORMS'!#REF!</definedName>
    <definedName name="OCTJE" localSheetId="6">'[4]JE FORMS'!#REF!</definedName>
    <definedName name="OCTJE">#REF!</definedName>
    <definedName name="OCTJE2" localSheetId="13">'[4]JE FORMS'!#REF!</definedName>
    <definedName name="OCTJE2" localSheetId="6">'[4]JE FORMS'!#REF!</definedName>
    <definedName name="OCTJE2">#REF!</definedName>
    <definedName name="OCTJE3" localSheetId="6">'[4]JE FORMS'!#REF!</definedName>
    <definedName name="OCTJE3">#REF!</definedName>
    <definedName name="OCTRET" localSheetId="13">#REF!</definedName>
    <definedName name="OCTRET">#REF!</definedName>
    <definedName name="octwhlfpc" localSheetId="13">#REF!</definedName>
    <definedName name="octwhlfpc">#REF!</definedName>
    <definedName name="octwhlftm" localSheetId="13">#REF!</definedName>
    <definedName name="octwhlftm">#REF!</definedName>
    <definedName name="octwhlstc" localSheetId="13">#REF!</definedName>
    <definedName name="octwhlstc">#REF!</definedName>
    <definedName name="octwhlwau" localSheetId="13">#REF!</definedName>
    <definedName name="octwhlwau">#REF!</definedName>
    <definedName name="OMTOLERANCE">#REF!</definedName>
    <definedName name="ONE" localSheetId="12">#REF!</definedName>
    <definedName name="ONE" localSheetId="13">#REF!</definedName>
    <definedName name="ONE">#REF!</definedName>
    <definedName name="OORACT" localSheetId="13">#REF!</definedName>
    <definedName name="OORACT">#REF!</definedName>
    <definedName name="OORBUD" localSheetId="13">#REF!</definedName>
    <definedName name="OORBUD">#REF!</definedName>
    <definedName name="OORSSGOAL" localSheetId="13">#REF!</definedName>
    <definedName name="OORSSGOAL">#REF!</definedName>
    <definedName name="OP_INC_1998" localSheetId="13">#REF!</definedName>
    <definedName name="OP_INC_1998">#REF!</definedName>
    <definedName name="OP_INC_2Q" localSheetId="13">#REF!</definedName>
    <definedName name="OP_INC_2Q">#REF!</definedName>
    <definedName name="OP_INC_3Q" localSheetId="13">#REF!</definedName>
    <definedName name="OP_INC_3Q">#REF!</definedName>
    <definedName name="OP_INC_4Q" localSheetId="13">#REF!</definedName>
    <definedName name="OP_INC_4Q">#REF!</definedName>
    <definedName name="OP_INC_ACTUAL" localSheetId="13">#REF!</definedName>
    <definedName name="OP_INC_ACTUAL">#REF!</definedName>
    <definedName name="OP_INC_BUDGET" localSheetId="13">#REF!</definedName>
    <definedName name="OP_INC_BUDGET">#REF!</definedName>
    <definedName name="OTHER_CF" localSheetId="13">#REF!</definedName>
    <definedName name="OTHER_CF">#REF!</definedName>
    <definedName name="OTHER_CR" localSheetId="13">#REF!</definedName>
    <definedName name="OTHER_CR">#REF!</definedName>
    <definedName name="OtherCurLiab_Note" localSheetId="13">#REF!</definedName>
    <definedName name="OtherCurLiab_Note">#REF!</definedName>
    <definedName name="OtherIncExp_Note" localSheetId="13">#REF!</definedName>
    <definedName name="OtherIncExp_Note">#REF!</definedName>
    <definedName name="OUC" localSheetId="13">#REF!</definedName>
    <definedName name="OUC">#REF!</definedName>
    <definedName name="OUC_AMORTIZATIO" localSheetId="13">#REF!</definedName>
    <definedName name="OUC_AMORTIZATIO">#REF!</definedName>
    <definedName name="Page_8" localSheetId="13">#REF!</definedName>
    <definedName name="Page_8">#REF!</definedName>
    <definedName name="Page1" localSheetId="13">#REF!</definedName>
    <definedName name="Page1">#REF!</definedName>
    <definedName name="PAGE10" localSheetId="13">#REF!</definedName>
    <definedName name="PAGE10">#REF!</definedName>
    <definedName name="PAGE1A" localSheetId="13">#REF!</definedName>
    <definedName name="PAGE1A">#REF!</definedName>
    <definedName name="PAGE1C" localSheetId="13">#REF!</definedName>
    <definedName name="PAGE1C">#REF!</definedName>
    <definedName name="PAGE1D" localSheetId="13">#REF!</definedName>
    <definedName name="PAGE1D">#REF!</definedName>
    <definedName name="PAGE1D2" localSheetId="13">#REF!</definedName>
    <definedName name="PAGE1D2">#REF!</definedName>
    <definedName name="Page2" localSheetId="13">#REF!</definedName>
    <definedName name="Page2">#REF!</definedName>
    <definedName name="PAGE2A" localSheetId="13">#REF!</definedName>
    <definedName name="PAGE2A">#REF!</definedName>
    <definedName name="PAGE2B" localSheetId="13">#REF!</definedName>
    <definedName name="PAGE2B">#REF!</definedName>
    <definedName name="PAGE4A" localSheetId="13">#REF!</definedName>
    <definedName name="PAGE4A">#REF!</definedName>
    <definedName name="PAGE4AWS" localSheetId="13">#REF!</definedName>
    <definedName name="PAGE4AWS">#REF!</definedName>
    <definedName name="PAGE4B" localSheetId="13">#REF!</definedName>
    <definedName name="PAGE4B">#REF!</definedName>
    <definedName name="PAGE4C" localSheetId="13">#REF!</definedName>
    <definedName name="PAGE4C">#REF!</definedName>
    <definedName name="PAGE4D" localSheetId="13">#REF!</definedName>
    <definedName name="PAGE4D">#REF!</definedName>
    <definedName name="PAGE6" localSheetId="13">#REF!</definedName>
    <definedName name="PAGE6">#REF!</definedName>
    <definedName name="PAGE7" localSheetId="13">#REF!</definedName>
    <definedName name="PAGE7">#REF!</definedName>
    <definedName name="PAGE8" localSheetId="13">#REF!</definedName>
    <definedName name="PAGE8">#REF!</definedName>
    <definedName name="PAGE9" localSheetId="13">#REF!</definedName>
    <definedName name="PAGE9">#REF!</definedName>
    <definedName name="PagePrint" localSheetId="13">#REF!</definedName>
    <definedName name="PagePrint">#REF!</definedName>
    <definedName name="Par_Act" localSheetId="13">#REF!</definedName>
    <definedName name="Par_Act">#REF!</definedName>
    <definedName name="Par_Bud" localSheetId="13">#REF!</definedName>
    <definedName name="Par_Bud">#REF!</definedName>
    <definedName name="PE_C_MO" localSheetId="13">#REF!</definedName>
    <definedName name="PE_C_MO">#REF!</definedName>
    <definedName name="PE_C_QTR" localSheetId="13">#REF!</definedName>
    <definedName name="PE_C_QTR">#REF!</definedName>
    <definedName name="PE_C_YTD" localSheetId="13">#REF!</definedName>
    <definedName name="PE_C_YTD">#REF!</definedName>
    <definedName name="PE_CPYIS" localSheetId="13">#REF!</definedName>
    <definedName name="PE_CPYIS" localSheetId="14">'[1]PEC Income Stmt'!#REF!</definedName>
    <definedName name="PE_CPYIS" localSheetId="3">'[1]PEC Income Stmt'!#REF!</definedName>
    <definedName name="PE_CPYIS">#REF!</definedName>
    <definedName name="PEOPLES" localSheetId="12">#REF!</definedName>
    <definedName name="PEOPLES" localSheetId="13">#REF!</definedName>
    <definedName name="PEOPLES" localSheetId="14">#REF!</definedName>
    <definedName name="PEOPLES">#REF!</definedName>
    <definedName name="Period">#REF!</definedName>
    <definedName name="PG_13_OF16" localSheetId="12">#REF!</definedName>
    <definedName name="PG_13_OF16" localSheetId="13">#REF!</definedName>
    <definedName name="PG_13_OF16">#REF!</definedName>
    <definedName name="PG_15_OF_16" localSheetId="12">#REF!</definedName>
    <definedName name="PG_15_OF_16" localSheetId="13">#REF!</definedName>
    <definedName name="PG_15_OF_16">#REF!</definedName>
    <definedName name="PG_16_OF_16" localSheetId="12">#REF!</definedName>
    <definedName name="PG_16_OF_16" localSheetId="13">#REF!</definedName>
    <definedName name="PG_16_OF_16">#REF!</definedName>
    <definedName name="PG_8_OF_16" localSheetId="13">#REF!</definedName>
    <definedName name="PG_8_OF_16">#REF!</definedName>
    <definedName name="PG4ABUD" localSheetId="13">#REF!</definedName>
    <definedName name="PG4ABUD">#REF!</definedName>
    <definedName name="PGIII_10" localSheetId="13">#REF!</definedName>
    <definedName name="PGIII_10">#REF!</definedName>
    <definedName name="PGIII_11" localSheetId="13">#REF!</definedName>
    <definedName name="PGIII_11">#REF!</definedName>
    <definedName name="PGIII_12" localSheetId="13">#REF!</definedName>
    <definedName name="PGIII_12">#REF!</definedName>
    <definedName name="PGIII_13" localSheetId="13">#REF!</definedName>
    <definedName name="PGIII_13">#REF!</definedName>
    <definedName name="PGIII_14" localSheetId="13">#REF!</definedName>
    <definedName name="PGIII_14">#REF!</definedName>
    <definedName name="PGIII_15" localSheetId="13">#REF!</definedName>
    <definedName name="PGIII_15">#REF!</definedName>
    <definedName name="PGIII_1A" localSheetId="13">#REF!</definedName>
    <definedName name="PGIII_1A">#REF!</definedName>
    <definedName name="PGIII_2" localSheetId="13">#REF!</definedName>
    <definedName name="PGIII_2">#REF!</definedName>
    <definedName name="PGIII_3" localSheetId="13">#REF!</definedName>
    <definedName name="PGIII_3">#REF!</definedName>
    <definedName name="PGIII_4" localSheetId="13">#REF!</definedName>
    <definedName name="PGIII_4">#REF!</definedName>
    <definedName name="PGIII_5" localSheetId="13">#REF!</definedName>
    <definedName name="PGIII_5">#REF!</definedName>
    <definedName name="PGIII_6" localSheetId="13">#REF!</definedName>
    <definedName name="PGIII_6">#REF!</definedName>
    <definedName name="PGIII_7" localSheetId="13">#REF!</definedName>
    <definedName name="PGIII_7">#REF!</definedName>
    <definedName name="PGIII_8" localSheetId="13">#REF!</definedName>
    <definedName name="PGIII_8">#REF!</definedName>
    <definedName name="PGIII_9" localSheetId="13">#REF!</definedName>
    <definedName name="PGIII_9">#REF!</definedName>
    <definedName name="PKDH">#REF!</definedName>
    <definedName name="PLANBOOK" localSheetId="13">#REF!</definedName>
    <definedName name="PLANBOOK">#REF!</definedName>
    <definedName name="PLANBOOK_CF1" localSheetId="12">#REF!</definedName>
    <definedName name="PLANBOOK_CF1" localSheetId="13">#REF!</definedName>
    <definedName name="PLANBOOK_CF1">#REF!</definedName>
    <definedName name="PLANBOOK_CF2" localSheetId="12">#REF!</definedName>
    <definedName name="PLANBOOK_CF2" localSheetId="13">#REF!</definedName>
    <definedName name="PLANBOOK_CF2">#REF!</definedName>
    <definedName name="PLANBOOK_CF3" localSheetId="13">#REF!</definedName>
    <definedName name="PLANBOOK_CF3">#REF!</definedName>
    <definedName name="PLANBSP1" localSheetId="13">#REF!</definedName>
    <definedName name="PLANBSP1">#REF!</definedName>
    <definedName name="PLANBSP2" localSheetId="13">#REF!</definedName>
    <definedName name="PLANBSP2">#REF!</definedName>
    <definedName name="PLANCAPS" localSheetId="13">#REF!</definedName>
    <definedName name="PLANCAPS">#REF!</definedName>
    <definedName name="PLANCFP3" localSheetId="13">#REF!</definedName>
    <definedName name="PLANCFP3">#REF!</definedName>
    <definedName name="PLANCFP4" localSheetId="13">#REF!</definedName>
    <definedName name="PLANCFP4">#REF!</definedName>
    <definedName name="PLANCFP5" localSheetId="13">#REF!</definedName>
    <definedName name="PLANCFP5">#REF!</definedName>
    <definedName name="PLANCFP6" localSheetId="13">#REF!</definedName>
    <definedName name="PLANCFP6">#REF!</definedName>
    <definedName name="PLANCFP7" localSheetId="13">#REF!</definedName>
    <definedName name="PLANCFP7">#REF!</definedName>
    <definedName name="PLANIS" localSheetId="13">#REF!</definedName>
    <definedName name="PLANIS">#REF!</definedName>
    <definedName name="PLANISP1" localSheetId="13">#REF!</definedName>
    <definedName name="PLANISP1">#REF!</definedName>
    <definedName name="PLANISP2" localSheetId="13">#REF!</definedName>
    <definedName name="PLANISP2">#REF!</definedName>
    <definedName name="PLANISP3" localSheetId="13">#REF!</definedName>
    <definedName name="PLANISP3">#REF!</definedName>
    <definedName name="PLine1" localSheetId="13">#REF!</definedName>
    <definedName name="PLine1" localSheetId="6">[14]Sheet1!$B$8</definedName>
    <definedName name="PLine1" localSheetId="14">[14]Sheet1!$B$8</definedName>
    <definedName name="PLine1" localSheetId="3">[14]Sheet1!$B$8</definedName>
    <definedName name="PLine1">#REF!</definedName>
    <definedName name="PLine2" localSheetId="13">#REF!</definedName>
    <definedName name="PLine2" localSheetId="6">[14]Sheet1!$B$9</definedName>
    <definedName name="PLine2" localSheetId="14">[14]Sheet1!$B$9</definedName>
    <definedName name="PLine2" localSheetId="3">[14]Sheet1!$B$9</definedName>
    <definedName name="PLine2">#REF!</definedName>
    <definedName name="PLine3" localSheetId="13">#REF!</definedName>
    <definedName name="PLine3" localSheetId="6">[14]Sheet1!$B$10</definedName>
    <definedName name="PLine3" localSheetId="14">[14]Sheet1!$B$10</definedName>
    <definedName name="PLine3" localSheetId="3">[14]Sheet1!$B$10</definedName>
    <definedName name="PLine3">#REF!</definedName>
    <definedName name="PLine4" localSheetId="13">#REF!</definedName>
    <definedName name="PLine4" localSheetId="6">[14]Sheet1!$B$11</definedName>
    <definedName name="PLine4" localSheetId="14">[14]Sheet1!$B$11</definedName>
    <definedName name="PLine4" localSheetId="3">[14]Sheet1!$B$11</definedName>
    <definedName name="PLine4">#REF!</definedName>
    <definedName name="PLNQTBS1" localSheetId="12">#REF!</definedName>
    <definedName name="PLNQTBS1" localSheetId="13">#REF!</definedName>
    <definedName name="PLNQTBS1" localSheetId="14">#REF!</definedName>
    <definedName name="PLNQTBS1">#REF!</definedName>
    <definedName name="PLNQTBS2" localSheetId="12">#REF!</definedName>
    <definedName name="PLNQTBS2" localSheetId="13">#REF!</definedName>
    <definedName name="PLNQTBS2">#REF!</definedName>
    <definedName name="PMTAX" localSheetId="12">#REF!</definedName>
    <definedName name="PMTAX" localSheetId="13">#REF!</definedName>
    <definedName name="PMTAX">#REF!</definedName>
    <definedName name="PP_51004" localSheetId="14">'[3]51004'!$A$1:$AV$1000</definedName>
    <definedName name="PP_51004" localSheetId="3">'[3]51004'!$A$1:$AV$1000</definedName>
    <definedName name="PP_51004">#REF!</definedName>
    <definedName name="PP_51004_CB" localSheetId="14">'[3]51004 CB'!$A$1:$AV$1000</definedName>
    <definedName name="PP_51004_CB" localSheetId="3">'[3]51004 CB'!$A$1:$AV$1000</definedName>
    <definedName name="PP_51004_CB">#REF!</definedName>
    <definedName name="PP_51004_NO" localSheetId="14">'[3]51004 Non Oper'!$A$1:$AV$1000</definedName>
    <definedName name="PP_51004_NO" localSheetId="3">'[3]51004 Non Oper'!$A$1:$AV$1000</definedName>
    <definedName name="PP_51004_NO">#REF!</definedName>
    <definedName name="PP_51004_NO_CB" localSheetId="14">'[3]51004 Non Oper CB'!$A$1:$AV$1000</definedName>
    <definedName name="PP_51004_NO_CB" localSheetId="3">'[3]51004 Non Oper CB'!$A$1:$AV$1000</definedName>
    <definedName name="PP_51004_NO_CB">#REF!</definedName>
    <definedName name="PP_51024" localSheetId="14">'[3]51024'!$A$1:$AV$1000</definedName>
    <definedName name="PP_51024" localSheetId="3">'[3]51024'!$A$1:$AV$1000</definedName>
    <definedName name="PP_51024">#REF!</definedName>
    <definedName name="PP_51024_CB" localSheetId="14">'[3]51024 CB'!$A$1:$AV$1000</definedName>
    <definedName name="PP_51024_CB" localSheetId="3">'[3]51024 CB'!$A$1:$AV$1000</definedName>
    <definedName name="PP_51024_CB">#REF!</definedName>
    <definedName name="PP_51052" localSheetId="14">'[3]51052'!$A$1:$AW$1000</definedName>
    <definedName name="PP_51052" localSheetId="3">'[3]51052'!$A$1:$AW$1000</definedName>
    <definedName name="PP_51052">#REF!</definedName>
    <definedName name="PP_51052_CB" localSheetId="14">'[3]51052 CB'!$A$1:$AV$1000</definedName>
    <definedName name="PP_51052_CB" localSheetId="3">'[3]51052 CB'!$A$1:$AV$1000</definedName>
    <definedName name="PP_51052_CB">#REF!</definedName>
    <definedName name="PP_51052_No_FT" localSheetId="14">'[3]51052 act 2820610 no Flowthr'!$A$1:$AV$999</definedName>
    <definedName name="PP_51052_No_FT" localSheetId="3">'[3]51052 act 2820610 no Flowthr'!$A$1:$AV$999</definedName>
    <definedName name="PP_51052_No_FT">#REF!</definedName>
    <definedName name="PP_51052_No_FT_CB" localSheetId="14">'[3]51052 act 2820610 no Flowthr CB'!$A$1:$AV$1000</definedName>
    <definedName name="PP_51052_No_FT_CB" localSheetId="3">'[3]51052 act 2820610 no Flowthr CB'!$A$1:$AV$1000</definedName>
    <definedName name="PP_51052_No_FT_CB">#REF!</definedName>
    <definedName name="PP_54530" localSheetId="14">'[3]54530'!$A$1:$AV$1000</definedName>
    <definedName name="PP_54530" localSheetId="3">'[3]54530'!$A$1:$AV$1000</definedName>
    <definedName name="PP_54530">#REF!</definedName>
    <definedName name="PP_54530_CB" localSheetId="14">'[3]54530 CB'!$A$1:$AV$1000</definedName>
    <definedName name="PP_54530_CB" localSheetId="3">'[3]54530 CB'!$A$1:$AV$1000</definedName>
    <definedName name="PP_54530_CB">#REF!</definedName>
    <definedName name="PP_ACCT_BAL" localSheetId="14">'[3]51040'!$A$6:$E$500</definedName>
    <definedName name="PP_ACCT_BAL" localSheetId="3">'[3]51040'!$A$6:$E$500</definedName>
    <definedName name="PP_ACCT_BAL">#REF!</definedName>
    <definedName name="PP_ACCT_BAL_CB" localSheetId="14">'[3]51040 CB'!$A$6:$E$500</definedName>
    <definedName name="PP_ACCT_BAL_CB" localSheetId="3">'[3]51040 CB'!$A$6:$E$500</definedName>
    <definedName name="PP_ACCT_BAL_CB">#REF!</definedName>
    <definedName name="PPE" localSheetId="12">#REF!</definedName>
    <definedName name="PPE" localSheetId="13">#REF!</definedName>
    <definedName name="PPE" localSheetId="14">#REF!</definedName>
    <definedName name="PPE">#REF!</definedName>
    <definedName name="PRESBSA1" localSheetId="13">#REF!</definedName>
    <definedName name="PRESBSA1" localSheetId="14">#REF!</definedName>
    <definedName name="PRESBSA1">#REF!</definedName>
    <definedName name="PRESBSA2" localSheetId="13">#REF!</definedName>
    <definedName name="PRESBSA2" localSheetId="14">#REF!</definedName>
    <definedName name="PRESBSA2">#REF!</definedName>
    <definedName name="PRESCFLW" localSheetId="13">#REF!</definedName>
    <definedName name="PRESCFLW">#REF!</definedName>
    <definedName name="PRINT" localSheetId="13">#REF!</definedName>
    <definedName name="PRINT">#REF!</definedName>
    <definedName name="PRINT_2Q" localSheetId="13">#REF!</definedName>
    <definedName name="PRINT_2Q">#REF!</definedName>
    <definedName name="PRINT_3Q" localSheetId="13">#REF!</definedName>
    <definedName name="PRINT_3Q">#REF!</definedName>
    <definedName name="PRINT_4Q" localSheetId="13">#REF!</definedName>
    <definedName name="PRINT_4Q">#REF!</definedName>
    <definedName name="_xlnm.Print_Area" localSheetId="11">'2023A Sch 1of3'!$B$2:$T$58,'2023A Sch 1of3'!$B$63:$T$119</definedName>
    <definedName name="_xlnm.Print_Area" localSheetId="12">'2024B Sch 1of3'!$A$1:$T$59,'2024B Sch 1of3'!$A$62:$T$120</definedName>
    <definedName name="_xlnm.Print_Area" localSheetId="13">'2025B Sch 1of3'!$A$1:$T$59,'2025B Sch 1of3'!$A$62:$T$120</definedName>
    <definedName name="_xlnm.Print_Area" localSheetId="0">'B-1'!$A$1:$S$154</definedName>
    <definedName name="_xlnm.Print_Area" localSheetId="6">'B-17'!$A$1:$S$156</definedName>
    <definedName name="_xlnm.Print_Area" localSheetId="1">'B-2'!$A$1:$R$157</definedName>
    <definedName name="_xlnm.Print_Area" localSheetId="2">'B-3'!$A$1:$T$487</definedName>
    <definedName name="_xlnm.Print_Area" localSheetId="14">'B-3 2022'!$A$1:$T$161</definedName>
    <definedName name="_xlnm.Print_Area" localSheetId="3">'B-4'!$A$1:$S$162</definedName>
    <definedName name="_xlnm.Print_Area" localSheetId="4">'B-5'!$A$1:$S$51</definedName>
    <definedName name="_xlnm.Print_Area" localSheetId="5">'B-5 (detailed)'!$A$1:$S$108</definedName>
    <definedName name="_xlnm.Print_Area">#REF!</definedName>
    <definedName name="Print_Area1" localSheetId="13">#REF!</definedName>
    <definedName name="Print_Area1" localSheetId="14">#REF!</definedName>
    <definedName name="Print_Area1" localSheetId="3">#REF!</definedName>
    <definedName name="Print_Area1">#REF!</definedName>
    <definedName name="PRINT_COMPANIES" localSheetId="13">#REF!</definedName>
    <definedName name="PRINT_COMPANIES">#REF!</definedName>
    <definedName name="PRINT_INPUT" localSheetId="13">#REF!</definedName>
    <definedName name="PRINT_INPUT">#REF!</definedName>
    <definedName name="PRINT_TECO" localSheetId="13">#REF!</definedName>
    <definedName name="PRINT_TECO">#REF!</definedName>
    <definedName name="PrintRangeC1" localSheetId="13">#REF!</definedName>
    <definedName name="PrintRangeC1">#REF!</definedName>
    <definedName name="PYBS" localSheetId="13">#REF!</definedName>
    <definedName name="PYBS">#REF!</definedName>
    <definedName name="PYEGYASSTS" localSheetId="13">#REF!</definedName>
    <definedName name="PYEGYASSTS">#REF!</definedName>
    <definedName name="PYEGYLIABS" localSheetId="13">#REF!</definedName>
    <definedName name="PYEGYLIABS">#REF!</definedName>
    <definedName name="PYISWP" localSheetId="13">#REF!</definedName>
    <definedName name="PYISWP">#REF!</definedName>
    <definedName name="PYVAR" localSheetId="13">#REF!</definedName>
    <definedName name="PYVAR">#REF!</definedName>
    <definedName name="Q1F" localSheetId="14">'[3]2018 Q1F'!$A$1:$N$153</definedName>
    <definedName name="Q1F" localSheetId="3">'[3]2018 Q1F'!$A$1:$N$153</definedName>
    <definedName name="Q1F">#REF!</definedName>
    <definedName name="Q3F" localSheetId="14">'[3]2018 Q3F'!$A$1:$N$155</definedName>
    <definedName name="Q3F" localSheetId="3">'[3]2018 Q3F'!$A$1:$N$155</definedName>
    <definedName name="Q3F">#REF!</definedName>
    <definedName name="QTD" localSheetId="12">#REF!</definedName>
    <definedName name="QTD" localSheetId="13">#REF!</definedName>
    <definedName name="QTD" localSheetId="14">#REF!</definedName>
    <definedName name="QTD">#REF!</definedName>
    <definedName name="QTR_GWH_SALES" localSheetId="13">#REF!</definedName>
    <definedName name="QTR_GWH_SALES" localSheetId="14">#REF!</definedName>
    <definedName name="QTR_GWH_SALES">#REF!</definedName>
    <definedName name="QTRREVAN" localSheetId="13">#REF!</definedName>
    <definedName name="QTRREVAN" localSheetId="14">#REF!</definedName>
    <definedName name="QTRREVAN">#REF!</definedName>
    <definedName name="REFORECAST_1" localSheetId="13">#REF!</definedName>
    <definedName name="REFORECAST_1" localSheetId="14">'[19]OOR PRESENT.'!#REF!</definedName>
    <definedName name="REFORECAST_1" localSheetId="3">'[19]OOR PRESENT.'!#REF!</definedName>
    <definedName name="REFORECAST_1">#REF!</definedName>
    <definedName name="REFORECAST_2" localSheetId="13">#REF!</definedName>
    <definedName name="REFORECAST_2" localSheetId="14">'[19]OOR PRESENT.'!#REF!</definedName>
    <definedName name="REFORECAST_2" localSheetId="3">'[19]OOR PRESENT.'!#REF!</definedName>
    <definedName name="REFORECAST_2">#REF!</definedName>
    <definedName name="REFORECAST_3" localSheetId="13">#REF!</definedName>
    <definedName name="REFORECAST_3" localSheetId="14">'[19]OOR PRESENT.'!#REF!</definedName>
    <definedName name="REFORECAST_3" localSheetId="3">'[19]OOR PRESENT.'!#REF!</definedName>
    <definedName name="REFORECAST_3">#REF!</definedName>
    <definedName name="REFORECAST_4" localSheetId="13">#REF!</definedName>
    <definedName name="REFORECAST_4" localSheetId="14">'[19]OOR PRESENT.'!#REF!</definedName>
    <definedName name="REFORECAST_4" localSheetId="3">'[19]OOR PRESENT.'!#REF!</definedName>
    <definedName name="REFORECAST_4">#REF!</definedName>
    <definedName name="REFORECAST_5" localSheetId="13">#REF!</definedName>
    <definedName name="REFORECAST_5" localSheetId="14">'[19]OOR PRESENT.'!#REF!</definedName>
    <definedName name="REFORECAST_5" localSheetId="3">'[19]OOR PRESENT.'!#REF!</definedName>
    <definedName name="REFORECAST_5">#REF!</definedName>
    <definedName name="REFORECASTYEAR" localSheetId="13">#REF!</definedName>
    <definedName name="REFORECASTYEAR">#REF!</definedName>
    <definedName name="REGTAX" localSheetId="12">#REF!</definedName>
    <definedName name="REGTAX" localSheetId="13">#REF!</definedName>
    <definedName name="REGTAX" localSheetId="14">#REF!</definedName>
    <definedName name="REGTAX">#REF!</definedName>
    <definedName name="RESERVES">#REF!</definedName>
    <definedName name="RETAIL_PG9_OF_16" localSheetId="12">#REF!</definedName>
    <definedName name="RETAIL_PG9_OF_16" localSheetId="13">#REF!</definedName>
    <definedName name="RETAIL_PG9_OF_16">#REF!</definedName>
    <definedName name="rev153data" localSheetId="12">#REF!</definedName>
    <definedName name="rev153data" localSheetId="13">#REF!</definedName>
    <definedName name="rev153data">#REF!</definedName>
    <definedName name="rev451data" localSheetId="12">#REF!</definedName>
    <definedName name="rev451data" localSheetId="13">#REF!</definedName>
    <definedName name="rev451data">#REF!</definedName>
    <definedName name="REVEXPRECON" localSheetId="13">#REF!</definedName>
    <definedName name="REVEXPRECON">#REF!</definedName>
    <definedName name="REVIEW" localSheetId="13">#REF!</definedName>
    <definedName name="REVIEW">#REF!</definedName>
    <definedName name="sally" localSheetId="13">#REF!</definedName>
    <definedName name="sally" localSheetId="14">[20]UPDATES!$A$6</definedName>
    <definedName name="sally" localSheetId="3">[20]UPDATES!$A$6</definedName>
    <definedName name="sally">#REF!</definedName>
    <definedName name="ScheduleData" localSheetId="14">[21]Schedules!$C$3:$G$102</definedName>
    <definedName name="ScheduleData" localSheetId="3">[21]Schedules!$C$3:$G$102</definedName>
    <definedName name="ScheduleData">#REF!</definedName>
    <definedName name="SEPJE">#REF!</definedName>
    <definedName name="SEPJE2">#REF!</definedName>
    <definedName name="SEPJE3">#REF!</definedName>
    <definedName name="sepret" localSheetId="13">#REF!</definedName>
    <definedName name="sepret">#REF!</definedName>
    <definedName name="sepwhlfpc" localSheetId="13">#REF!</definedName>
    <definedName name="sepwhlfpc">#REF!</definedName>
    <definedName name="sepwhlftm" localSheetId="13">#REF!</definedName>
    <definedName name="sepwhlftm">#REF!</definedName>
    <definedName name="sepwhlstc" localSheetId="13">#REF!</definedName>
    <definedName name="sepwhlstc">#REF!</definedName>
    <definedName name="sepwhlwau" localSheetId="13">#REF!</definedName>
    <definedName name="sepwhlwau">#REF!</definedName>
    <definedName name="SUMMARY" localSheetId="12">#REF!</definedName>
    <definedName name="SUMMARY" localSheetId="13">#REF!</definedName>
    <definedName name="SUMMARY" localSheetId="14">#REF!</definedName>
    <definedName name="SUMMARY">#REF!</definedName>
    <definedName name="SUPRESS" localSheetId="12">#REF!</definedName>
    <definedName name="SUPRESS" localSheetId="13">#REF!</definedName>
    <definedName name="SUPRESS">#REF!</definedName>
    <definedName name="SUPRESS2" localSheetId="12">#REF!</definedName>
    <definedName name="SUPRESS2" localSheetId="13">#REF!</definedName>
    <definedName name="SUPRESS2">#REF!</definedName>
    <definedName name="SURV" localSheetId="11">'[22]SURV ACCOUNTS'!$A$1:$C$65536</definedName>
    <definedName name="SURV" localSheetId="13">#REF!</definedName>
    <definedName name="SURV" localSheetId="14">'[23]SURV ACCOUNTS'!$A$1:$C$65536</definedName>
    <definedName name="SURV" localSheetId="3">'[23]SURV ACCOUNTS'!$A$1:$C$65536</definedName>
    <definedName name="SURV">#REF!</definedName>
    <definedName name="SURVEY" localSheetId="12">#REF!</definedName>
    <definedName name="SURVEY" localSheetId="13">#REF!</definedName>
    <definedName name="SURVEY" localSheetId="14">#REF!</definedName>
    <definedName name="SURVEY">#REF!</definedName>
    <definedName name="T_T" localSheetId="14">'[3]2018 10+2'!$A$1:$N$153</definedName>
    <definedName name="T_T" localSheetId="3">'[3]2018 10+2'!$A$1:$N$153</definedName>
    <definedName name="T_T">#REF!</definedName>
    <definedName name="TABLE" localSheetId="12">#REF!</definedName>
    <definedName name="TABLE" localSheetId="13">#REF!</definedName>
    <definedName name="TABLE" localSheetId="14">#REF!</definedName>
    <definedName name="TABLE">#REF!</definedName>
    <definedName name="TAMPA_ELECTRIC__COMPANY">"MARWHLFPC"</definedName>
    <definedName name="TAXRATE" localSheetId="12">#REF!</definedName>
    <definedName name="TAXRATE" localSheetId="13">#REF!</definedName>
    <definedName name="TAXRATE" localSheetId="14">#REF!</definedName>
    <definedName name="TAXRATE" localSheetId="3">#REF!</definedName>
    <definedName name="TAXRATE">#REF!</definedName>
    <definedName name="TAXUP" localSheetId="12">#REF!</definedName>
    <definedName name="TAXUP" localSheetId="13">#REF!</definedName>
    <definedName name="TAXUP">#REF!</definedName>
    <definedName name="TAXWSHT" localSheetId="12">#REF!</definedName>
    <definedName name="TAXWSHT" localSheetId="13">#REF!</definedName>
    <definedName name="TAXWSHT">#REF!</definedName>
    <definedName name="TBRR" localSheetId="13">#REF!</definedName>
    <definedName name="TBRR">#REF!</definedName>
    <definedName name="TBRRBUD" localSheetId="13">#REF!</definedName>
    <definedName name="TBRRBUD">#REF!</definedName>
    <definedName name="TECO_TRANSPORT" localSheetId="13">#REF!</definedName>
    <definedName name="TECO_TRANSPORT">#REF!</definedName>
    <definedName name="TEFIS99" localSheetId="13">#REF!</definedName>
    <definedName name="TEFIS99">#REF!</definedName>
    <definedName name="TITLE_CELL" localSheetId="13">#REF!</definedName>
    <definedName name="TITLE_CELL">#REF!</definedName>
    <definedName name="TMPV_Act" localSheetId="13">#REF!</definedName>
    <definedName name="TMPV_Act">#REF!</definedName>
    <definedName name="TMPV_Bud" localSheetId="13">#REF!</definedName>
    <definedName name="TMPV_Bud">#REF!</definedName>
    <definedName name="Tolerance">#REF!</definedName>
    <definedName name="TPS_EXT" localSheetId="12">#REF!</definedName>
    <definedName name="TPS_EXT" localSheetId="13">#REF!</definedName>
    <definedName name="TPS_EXT">#REF!</definedName>
    <definedName name="TPSGO_Act" localSheetId="12">#REF!</definedName>
    <definedName name="TPSGO_Act" localSheetId="13">#REF!</definedName>
    <definedName name="TPSGO_Act">#REF!</definedName>
    <definedName name="TPSGO_Bud" localSheetId="12">#REF!</definedName>
    <definedName name="TPSGO_Bud" localSheetId="13">#REF!</definedName>
    <definedName name="TPSGO_Bud">#REF!</definedName>
    <definedName name="TPSNETINC" localSheetId="13">#REF!</definedName>
    <definedName name="TPSNETINC">#REF!</definedName>
    <definedName name="TPSOPINC" localSheetId="13">#REF!</definedName>
    <definedName name="TPSOPINC">#REF!</definedName>
    <definedName name="Transmission_Infrastructure_Inspections" localSheetId="13">#REF!</definedName>
    <definedName name="Transmission_Infrastructure_Inspections">#REF!</definedName>
    <definedName name="Trial_Balance_2019_Actuals">#REF!</definedName>
    <definedName name="TRUEUP" localSheetId="13">#REF!</definedName>
    <definedName name="TRUEUP">#REF!</definedName>
    <definedName name="TSS_CM" localSheetId="13">#REF!</definedName>
    <definedName name="TSS_CM">#REF!</definedName>
    <definedName name="TSS_YTD" localSheetId="13">#REF!</definedName>
    <definedName name="TSS_YTD">#REF!</definedName>
    <definedName name="TTT" localSheetId="12">#REF!</definedName>
    <definedName name="TTT" localSheetId="13">#REF!</definedName>
    <definedName name="TTT">#REF!</definedName>
    <definedName name="TWO" localSheetId="13">#REF!</definedName>
    <definedName name="TWO">#REF!</definedName>
    <definedName name="UPDATED" localSheetId="13">#REF!</definedName>
    <definedName name="UPDATED" localSheetId="14">[24]Input!$B$3</definedName>
    <definedName name="UPDATED" localSheetId="3">[24]Input!$B$3</definedName>
    <definedName name="UPDATED">#REF!</definedName>
    <definedName name="VEHDEPWT" localSheetId="12">#REF!</definedName>
    <definedName name="VEHDEPWT" localSheetId="13">#REF!</definedName>
    <definedName name="VEHDEPWT" localSheetId="14">#REF!</definedName>
    <definedName name="VEHDEPWT">#REF!</definedName>
    <definedName name="VPOOR98F" localSheetId="13">#REF!</definedName>
    <definedName name="VPOOR98F">#REF!</definedName>
    <definedName name="VPOOR99" localSheetId="13">#REF!</definedName>
    <definedName name="VPOOR99">#REF!</definedName>
    <definedName name="WHSL" localSheetId="12">#REF!</definedName>
    <definedName name="WHSL" localSheetId="13">#REF!</definedName>
    <definedName name="WHSL">#REF!</definedName>
    <definedName name="WHSL100_" localSheetId="12">#REF!</definedName>
    <definedName name="WHSL100_" localSheetId="13">#REF!</definedName>
    <definedName name="WHSL100_">#REF!</definedName>
    <definedName name="WHSLDEFERRED" localSheetId="13">#REF!</definedName>
    <definedName name="WHSLDEFERRED">#REF!</definedName>
    <definedName name="WKS_BUDCASHFLOW" localSheetId="13">#REF!</definedName>
    <definedName name="WKS_BUDCASHFLOW">#REF!</definedName>
    <definedName name="WKS_CMCASHFLOW" localSheetId="13">#REF!</definedName>
    <definedName name="WKS_CMCASHFLOW">#REF!</definedName>
    <definedName name="WKS_CMYTDVEHDEP" localSheetId="13">#REF!</definedName>
    <definedName name="WKS_CMYTDVEHDEP">#REF!</definedName>
    <definedName name="WKS_PMBUDCASHFL" localSheetId="13">#REF!</definedName>
    <definedName name="WKS_PMBUDCASHFL">#REF!</definedName>
    <definedName name="WKS_PMCASHFLO" localSheetId="13">#REF!</definedName>
    <definedName name="WKS_PMCASHFLO">#REF!</definedName>
    <definedName name="WKS_PMCMCASHFLO" localSheetId="13">#REF!</definedName>
    <definedName name="WKS_PMCMCASHFLO">#REF!</definedName>
    <definedName name="WKS_PMYTDCASHFL" localSheetId="13">#REF!</definedName>
    <definedName name="WKS_PMYTDCASHFL">#REF!</definedName>
    <definedName name="WKS_PMYTDVEHDP" localSheetId="13">#REF!</definedName>
    <definedName name="WKS_PMYTDVEHDP">#REF!</definedName>
    <definedName name="WKS_YTDCASHFLOW" localSheetId="13">#REF!</definedName>
    <definedName name="WKS_YTDCASHFLOW">#REF!</definedName>
    <definedName name="WORK_PROJECT_DESCRIPTION" localSheetId="13">#REF!</definedName>
    <definedName name="WORK_PROJECT_DESCRIPTION" localSheetId="14">[24]Working!$AE:$AE</definedName>
    <definedName name="WORK_PROJECT_DESCRIPTION" localSheetId="3">[24]Working!$AE:$AE</definedName>
    <definedName name="WORK_PROJECT_DESCRIPTION">#REF!</definedName>
    <definedName name="WORK_TOTAL" localSheetId="13">#REF!</definedName>
    <definedName name="WORK_TOTAL" localSheetId="14">[24]Working!$X:$X</definedName>
    <definedName name="WORK_TOTAL" localSheetId="3">[24]Working!$X:$X</definedName>
    <definedName name="WORK_TOTAL">#REF!</definedName>
    <definedName name="WORK_YEAR" localSheetId="13">#REF!</definedName>
    <definedName name="WORK_YEAR" localSheetId="14">[24]Working!$K:$K</definedName>
    <definedName name="WORK_YEAR" localSheetId="3">[24]Working!$K:$K</definedName>
    <definedName name="WORK_YEAR">#REF!</definedName>
    <definedName name="wrn.Print." localSheetId="12" hidden="1">{"Page 1",#N/A,FALSE,"INDSDUE2";"Page 2",#N/A,FALSE,"INDSDUE2"}</definedName>
    <definedName name="wrn.Print." localSheetId="13" hidden="1">{"Page 1",#N/A,FALSE,"INDSDUE2";"Page 2",#N/A,FALSE,"INDSDUE2"}</definedName>
    <definedName name="wrn.Print." localSheetId="6" hidden="1">{"Page 1",#N/A,FALSE,"INDSDUE2";"Page 2",#N/A,FALSE,"INDSDUE2"}</definedName>
    <definedName name="wrn.Print." localSheetId="14" hidden="1">{"Page 1",#N/A,FALSE,"INDSDUE2";"Page 2",#N/A,FALSE,"INDSDUE2"}</definedName>
    <definedName name="wrn.Print." localSheetId="3" hidden="1">{"Page 1",#N/A,FALSE,"INDSDUE2";"Page 2",#N/A,FALSE,"INDSDUE2"}</definedName>
    <definedName name="wrn.Print." hidden="1">{"Page 1",#N/A,FALSE,"INDSDUE2";"Page 2",#N/A,FALSE,"INDSDUE2"}</definedName>
    <definedName name="YTD" localSheetId="13">#REF!</definedName>
    <definedName name="YTD" localSheetId="14">#REF!</definedName>
    <definedName name="YTD" localSheetId="3">#REF!</definedName>
    <definedName name="YTD">#REF!</definedName>
    <definedName name="YTD_GWH_SALES" localSheetId="13">#REF!</definedName>
    <definedName name="YTD_GWH_SALES" localSheetId="14">#REF!</definedName>
    <definedName name="YTD_GWH_SALES">#REF!</definedName>
    <definedName name="YTD_NCE" localSheetId="13">#REF!</definedName>
    <definedName name="YTD_NCE">#REF!</definedName>
    <definedName name="YTD_Summary" localSheetId="13">#REF!</definedName>
    <definedName name="YTD_Summary">#REF!</definedName>
    <definedName name="YTDACT" localSheetId="12">'[1]Page 1'!#REF!</definedName>
    <definedName name="YTDACT" localSheetId="13">#REF!</definedName>
    <definedName name="YTDACT" localSheetId="14">'[1]Page 1'!#REF!</definedName>
    <definedName name="YTDACT" localSheetId="3">'[1]Page 1'!#REF!</definedName>
    <definedName name="YTDACT">#REF!</definedName>
    <definedName name="YTDBUD" localSheetId="12">'[1]Page 1'!#REF!</definedName>
    <definedName name="YTDBUD" localSheetId="13">#REF!</definedName>
    <definedName name="YTDBUD" localSheetId="14">'[1]Page 1'!#REF!</definedName>
    <definedName name="YTDBUD" localSheetId="3">'[1]Page 1'!#REF!</definedName>
    <definedName name="YTDBUD">#REF!</definedName>
    <definedName name="Z_04C50DBC_5ECC_4DCB_8D72_95A5786BB5CD_.wvu.PrintArea" localSheetId="5" hidden="1">'B-5 (detailed)'!$A$1:$V$116</definedName>
    <definedName name="Z_83CAFB33_E752_4756_A19E_93B2B1EDA1A9_.wvu.PrintArea" localSheetId="5" hidden="1">'B-5 (detailed)'!$A$1:$S$108</definedName>
    <definedName name="Z_83CAFB33_E752_4756_A19E_93B2B1EDA1A9_.wvu.Rows" localSheetId="5" hidden="1">'B-5 (detailed)'!$1:$2</definedName>
    <definedName name="Z_DFE28E2B_16B9_4BF5_B508_32ADF7E10C38_.wvu.PrintArea" localSheetId="5" hidden="1">'B-5 (detailed)'!$A$1:$S$108</definedName>
    <definedName name="Z_DFE28E2B_16B9_4BF5_B508_32ADF7E10C38_.wvu.Rows" localSheetId="5" hidden="1">'B-5 (detailed)'!$1:$2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 i="18" l="1"/>
  <c r="Q6" i="3"/>
  <c r="Q58" i="3"/>
  <c r="A6" i="3"/>
  <c r="A58" i="3"/>
  <c r="A58" i="1"/>
  <c r="A6" i="1" s="1"/>
  <c r="G136" i="10" l="1"/>
  <c r="H136" i="10"/>
  <c r="I136" i="10"/>
  <c r="J136" i="10"/>
  <c r="K136" i="10"/>
  <c r="L136" i="10"/>
  <c r="M136" i="10"/>
  <c r="N136" i="10"/>
  <c r="O136" i="10"/>
  <c r="P136" i="10"/>
  <c r="Q136" i="10"/>
  <c r="R136" i="10"/>
  <c r="F136" i="10"/>
  <c r="Q39" i="3" l="1"/>
  <c r="Q26" i="3"/>
  <c r="Q17" i="3"/>
  <c r="Q14" i="3"/>
  <c r="Y17" i="3"/>
  <c r="AA17" i="3"/>
  <c r="Y24" i="3"/>
  <c r="AA24" i="3"/>
  <c r="A324" i="10" l="1"/>
  <c r="J125" i="19" l="1"/>
  <c r="J124" i="19"/>
  <c r="J123" i="19"/>
  <c r="J122" i="19"/>
  <c r="H122" i="19"/>
  <c r="H125" i="19"/>
  <c r="H124" i="19"/>
  <c r="H123" i="19"/>
  <c r="R32" i="3" l="1"/>
  <c r="R26" i="3"/>
  <c r="Q78" i="3"/>
  <c r="Q90" i="3" s="1"/>
  <c r="Q38" i="3"/>
  <c r="P14" i="3"/>
  <c r="P52" i="3"/>
  <c r="A52" i="3"/>
  <c r="P104" i="3"/>
  <c r="A487" i="10"/>
  <c r="S443" i="10"/>
  <c r="R443" i="10"/>
  <c r="Q443" i="10"/>
  <c r="P443" i="10"/>
  <c r="O443" i="10"/>
  <c r="N443" i="10"/>
  <c r="M443" i="10"/>
  <c r="L443" i="10"/>
  <c r="K443" i="10"/>
  <c r="J443" i="10"/>
  <c r="I443" i="10"/>
  <c r="H443" i="10"/>
  <c r="G443" i="10"/>
  <c r="F443" i="10"/>
  <c r="G389" i="10"/>
  <c r="H389" i="10"/>
  <c r="I389" i="10"/>
  <c r="J389" i="10"/>
  <c r="K389" i="10"/>
  <c r="L389" i="10"/>
  <c r="M389" i="10"/>
  <c r="N389" i="10"/>
  <c r="O389" i="10"/>
  <c r="P389" i="10"/>
  <c r="Q389" i="10"/>
  <c r="R389" i="10"/>
  <c r="S389" i="10"/>
  <c r="F389" i="10"/>
  <c r="P26" i="3" l="1"/>
  <c r="R38" i="3"/>
  <c r="P38" i="3" s="1"/>
  <c r="Q84" i="3"/>
  <c r="Q32" i="3"/>
  <c r="P32" i="3" s="1"/>
  <c r="R84" i="3"/>
  <c r="P84" i="3" s="1"/>
  <c r="R78" i="3"/>
  <c r="P66" i="3"/>
  <c r="R137" i="3"/>
  <c r="R131" i="3"/>
  <c r="R90" i="3" l="1"/>
  <c r="P90" i="3" s="1"/>
  <c r="P78" i="3"/>
  <c r="R143" i="3"/>
  <c r="P119" i="3"/>
  <c r="W150" i="31"/>
  <c r="V150" i="31"/>
  <c r="W145" i="31"/>
  <c r="V145" i="31"/>
  <c r="G21" i="33"/>
  <c r="H21" i="33"/>
  <c r="I21" i="33"/>
  <c r="J21" i="33"/>
  <c r="K21" i="33"/>
  <c r="L21" i="33"/>
  <c r="M21" i="33"/>
  <c r="N21" i="33"/>
  <c r="O21" i="33"/>
  <c r="P21" i="33"/>
  <c r="Q21" i="33"/>
  <c r="R21" i="33"/>
  <c r="F147" i="33"/>
  <c r="G147" i="33" l="1"/>
  <c r="G146" i="33" s="1"/>
  <c r="H147" i="33"/>
  <c r="H146" i="33" s="1"/>
  <c r="I147" i="33"/>
  <c r="I146" i="33" s="1"/>
  <c r="J147" i="33"/>
  <c r="J146" i="33" s="1"/>
  <c r="K147" i="33"/>
  <c r="K146" i="33" s="1"/>
  <c r="L147" i="33"/>
  <c r="L146" i="33" s="1"/>
  <c r="M147" i="33"/>
  <c r="M146" i="33" s="1"/>
  <c r="N147" i="33"/>
  <c r="N146" i="33" s="1"/>
  <c r="O147" i="33"/>
  <c r="O146" i="33" s="1"/>
  <c r="P147" i="33"/>
  <c r="P146" i="33" s="1"/>
  <c r="Q147" i="33"/>
  <c r="Q146" i="33" s="1"/>
  <c r="R147" i="33"/>
  <c r="R146" i="33" s="1"/>
  <c r="G149" i="33"/>
  <c r="G148" i="33" s="1"/>
  <c r="H149" i="33"/>
  <c r="H148" i="33" s="1"/>
  <c r="I149" i="33"/>
  <c r="I148" i="33" s="1"/>
  <c r="J149" i="33"/>
  <c r="J148" i="33" s="1"/>
  <c r="K149" i="33"/>
  <c r="K148" i="33" s="1"/>
  <c r="L149" i="33"/>
  <c r="L148" i="33" s="1"/>
  <c r="M149" i="33"/>
  <c r="M148" i="33" s="1"/>
  <c r="N149" i="33"/>
  <c r="N148" i="33" s="1"/>
  <c r="O149" i="33"/>
  <c r="O148" i="33" s="1"/>
  <c r="P149" i="33"/>
  <c r="P148" i="33" s="1"/>
  <c r="Q149" i="33"/>
  <c r="Q148" i="33" s="1"/>
  <c r="R149" i="33"/>
  <c r="R148" i="33" s="1"/>
  <c r="G150" i="33"/>
  <c r="H150" i="33"/>
  <c r="I150" i="33"/>
  <c r="J150" i="33"/>
  <c r="K150" i="33"/>
  <c r="L150" i="33"/>
  <c r="M150" i="33"/>
  <c r="N150" i="33"/>
  <c r="O150" i="33"/>
  <c r="P150" i="33"/>
  <c r="Q150" i="33"/>
  <c r="R150" i="33"/>
  <c r="G151" i="33"/>
  <c r="H151" i="33"/>
  <c r="I151" i="33"/>
  <c r="J151" i="33"/>
  <c r="K151" i="33"/>
  <c r="L151" i="33"/>
  <c r="M151" i="33"/>
  <c r="N151" i="33"/>
  <c r="O151" i="33"/>
  <c r="P151" i="33"/>
  <c r="Q151" i="33"/>
  <c r="R151" i="33"/>
  <c r="G152" i="33"/>
  <c r="H152" i="33"/>
  <c r="I152" i="33"/>
  <c r="J152" i="33"/>
  <c r="K152" i="33"/>
  <c r="L152" i="33"/>
  <c r="M152" i="33"/>
  <c r="N152" i="33"/>
  <c r="O152" i="33"/>
  <c r="P152" i="33"/>
  <c r="Q152" i="33"/>
  <c r="R152" i="33"/>
  <c r="G153" i="33"/>
  <c r="H153" i="33"/>
  <c r="I153" i="33"/>
  <c r="J153" i="33"/>
  <c r="K153" i="33"/>
  <c r="L153" i="33"/>
  <c r="M153" i="33"/>
  <c r="N153" i="33"/>
  <c r="O153" i="33"/>
  <c r="P153" i="33"/>
  <c r="Q153" i="33"/>
  <c r="R153" i="33"/>
  <c r="G154" i="33"/>
  <c r="H154" i="33"/>
  <c r="I154" i="33"/>
  <c r="J154" i="33"/>
  <c r="K154" i="33"/>
  <c r="L154" i="33"/>
  <c r="M154" i="33"/>
  <c r="N154" i="33"/>
  <c r="O154" i="33"/>
  <c r="P154" i="33"/>
  <c r="Q154" i="33"/>
  <c r="R154" i="33"/>
  <c r="G155" i="33"/>
  <c r="H155" i="33"/>
  <c r="I155" i="33"/>
  <c r="J155" i="33"/>
  <c r="K155" i="33"/>
  <c r="L155" i="33"/>
  <c r="M155" i="33"/>
  <c r="N155" i="33"/>
  <c r="O155" i="33"/>
  <c r="P155" i="33"/>
  <c r="Q155" i="33"/>
  <c r="R155" i="33"/>
  <c r="G130" i="33"/>
  <c r="H130" i="33"/>
  <c r="I130" i="33"/>
  <c r="J130" i="33"/>
  <c r="K130" i="33"/>
  <c r="L130" i="33"/>
  <c r="M130" i="33"/>
  <c r="N130" i="33"/>
  <c r="O130" i="33"/>
  <c r="P130" i="33"/>
  <c r="Q130" i="33"/>
  <c r="R130" i="33"/>
  <c r="G131" i="33"/>
  <c r="H131" i="33"/>
  <c r="I131" i="33"/>
  <c r="J131" i="33"/>
  <c r="K131" i="33"/>
  <c r="L131" i="33"/>
  <c r="M131" i="33"/>
  <c r="N131" i="33"/>
  <c r="O131" i="33"/>
  <c r="P131" i="33"/>
  <c r="Q131" i="33"/>
  <c r="R131" i="33"/>
  <c r="G132" i="33"/>
  <c r="H132" i="33"/>
  <c r="I132" i="33"/>
  <c r="J132" i="33"/>
  <c r="K132" i="33"/>
  <c r="L132" i="33"/>
  <c r="M132" i="33"/>
  <c r="N132" i="33"/>
  <c r="O132" i="33"/>
  <c r="P132" i="33"/>
  <c r="Q132" i="33"/>
  <c r="R132" i="33"/>
  <c r="G133" i="33"/>
  <c r="H133" i="33"/>
  <c r="I133" i="33"/>
  <c r="J133" i="33"/>
  <c r="K133" i="33"/>
  <c r="L133" i="33"/>
  <c r="M133" i="33"/>
  <c r="N133" i="33"/>
  <c r="O133" i="33"/>
  <c r="P133" i="33"/>
  <c r="Q133" i="33"/>
  <c r="R133" i="33"/>
  <c r="G134" i="33"/>
  <c r="H134" i="33"/>
  <c r="I134" i="33"/>
  <c r="J134" i="33"/>
  <c r="K134" i="33"/>
  <c r="L134" i="33"/>
  <c r="M134" i="33"/>
  <c r="N134" i="33"/>
  <c r="O134" i="33"/>
  <c r="P134" i="33"/>
  <c r="Q134" i="33"/>
  <c r="R134" i="33"/>
  <c r="G136" i="33"/>
  <c r="G135" i="33" s="1"/>
  <c r="H136" i="33"/>
  <c r="H135" i="33" s="1"/>
  <c r="I136" i="33"/>
  <c r="I135" i="33" s="1"/>
  <c r="J136" i="33"/>
  <c r="J135" i="33" s="1"/>
  <c r="K136" i="33"/>
  <c r="K135" i="33" s="1"/>
  <c r="L136" i="33"/>
  <c r="L135" i="33" s="1"/>
  <c r="M136" i="33"/>
  <c r="M135" i="33" s="1"/>
  <c r="N136" i="33"/>
  <c r="N135" i="33" s="1"/>
  <c r="O136" i="33"/>
  <c r="O135" i="33" s="1"/>
  <c r="P136" i="33"/>
  <c r="P135" i="33" s="1"/>
  <c r="Q136" i="33"/>
  <c r="Q135" i="33" s="1"/>
  <c r="R136" i="33"/>
  <c r="R135" i="33" s="1"/>
  <c r="G137" i="33"/>
  <c r="H137" i="33"/>
  <c r="I137" i="33"/>
  <c r="J137" i="33"/>
  <c r="K137" i="33"/>
  <c r="L137" i="33"/>
  <c r="M137" i="33"/>
  <c r="N137" i="33"/>
  <c r="O137" i="33"/>
  <c r="P137" i="33"/>
  <c r="Q137" i="33"/>
  <c r="R137" i="33"/>
  <c r="G138" i="33"/>
  <c r="H138" i="33"/>
  <c r="I138" i="33"/>
  <c r="J138" i="33"/>
  <c r="K138" i="33"/>
  <c r="L138" i="33"/>
  <c r="M138" i="33"/>
  <c r="N138" i="33"/>
  <c r="O138" i="33"/>
  <c r="P138" i="33"/>
  <c r="Q138" i="33"/>
  <c r="R138" i="33"/>
  <c r="G139" i="33"/>
  <c r="H139" i="33"/>
  <c r="I139" i="33"/>
  <c r="J139" i="33"/>
  <c r="K139" i="33"/>
  <c r="L139" i="33"/>
  <c r="M139" i="33"/>
  <c r="N139" i="33"/>
  <c r="O139" i="33"/>
  <c r="P139" i="33"/>
  <c r="Q139" i="33"/>
  <c r="R139" i="33"/>
  <c r="G140" i="33"/>
  <c r="H140" i="33"/>
  <c r="I140" i="33"/>
  <c r="J140" i="33"/>
  <c r="K140" i="33"/>
  <c r="L140" i="33"/>
  <c r="M140" i="33"/>
  <c r="N140" i="33"/>
  <c r="O140" i="33"/>
  <c r="P140" i="33"/>
  <c r="Q140" i="33"/>
  <c r="R140" i="33"/>
  <c r="G141" i="33"/>
  <c r="H141" i="33"/>
  <c r="I141" i="33"/>
  <c r="J141" i="33"/>
  <c r="K141" i="33"/>
  <c r="L141" i="33"/>
  <c r="M141" i="33"/>
  <c r="N141" i="33"/>
  <c r="O141" i="33"/>
  <c r="P141" i="33"/>
  <c r="Q141" i="33"/>
  <c r="R141" i="33"/>
  <c r="G142" i="33"/>
  <c r="H142" i="33"/>
  <c r="I142" i="33"/>
  <c r="J142" i="33"/>
  <c r="K142" i="33"/>
  <c r="L142" i="33"/>
  <c r="M142" i="33"/>
  <c r="N142" i="33"/>
  <c r="O142" i="33"/>
  <c r="P142" i="33"/>
  <c r="Q142" i="33"/>
  <c r="R142" i="33"/>
  <c r="G120" i="33"/>
  <c r="H120" i="33"/>
  <c r="I120" i="33"/>
  <c r="J120" i="33"/>
  <c r="K120" i="33"/>
  <c r="L120" i="33"/>
  <c r="M120" i="33"/>
  <c r="N120" i="33"/>
  <c r="O120" i="33"/>
  <c r="P120" i="33"/>
  <c r="Q120" i="33"/>
  <c r="R120" i="33"/>
  <c r="G121" i="33"/>
  <c r="H121" i="33"/>
  <c r="I121" i="33"/>
  <c r="J121" i="33"/>
  <c r="K121" i="33"/>
  <c r="L121" i="33"/>
  <c r="M121" i="33"/>
  <c r="N121" i="33"/>
  <c r="O121" i="33"/>
  <c r="P121" i="33"/>
  <c r="Q121" i="33"/>
  <c r="R121" i="33"/>
  <c r="G122" i="33"/>
  <c r="H122" i="33"/>
  <c r="I122" i="33"/>
  <c r="J122" i="33"/>
  <c r="K122" i="33"/>
  <c r="L122" i="33"/>
  <c r="M122" i="33"/>
  <c r="N122" i="33"/>
  <c r="O122" i="33"/>
  <c r="P122" i="33"/>
  <c r="Q122" i="33"/>
  <c r="R122" i="33"/>
  <c r="G123" i="33"/>
  <c r="H123" i="33"/>
  <c r="I123" i="33"/>
  <c r="J123" i="33"/>
  <c r="K123" i="33"/>
  <c r="L123" i="33"/>
  <c r="M123" i="33"/>
  <c r="N123" i="33"/>
  <c r="O123" i="33"/>
  <c r="P123" i="33"/>
  <c r="Q123" i="33"/>
  <c r="R123" i="33"/>
  <c r="G124" i="33"/>
  <c r="H124" i="33"/>
  <c r="I124" i="33"/>
  <c r="J124" i="33"/>
  <c r="K124" i="33"/>
  <c r="L124" i="33"/>
  <c r="M124" i="33"/>
  <c r="N124" i="33"/>
  <c r="O124" i="33"/>
  <c r="P124" i="33"/>
  <c r="Q124" i="33"/>
  <c r="R124" i="33"/>
  <c r="G125" i="33"/>
  <c r="H125" i="33"/>
  <c r="I125" i="33"/>
  <c r="J125" i="33"/>
  <c r="K125" i="33"/>
  <c r="L125" i="33"/>
  <c r="M125" i="33"/>
  <c r="N125" i="33"/>
  <c r="O125" i="33"/>
  <c r="P125" i="33"/>
  <c r="Q125" i="33"/>
  <c r="R125" i="33"/>
  <c r="G126" i="33"/>
  <c r="H126" i="33"/>
  <c r="I126" i="33"/>
  <c r="J126" i="33"/>
  <c r="K126" i="33"/>
  <c r="L126" i="33"/>
  <c r="M126" i="33"/>
  <c r="N126" i="33"/>
  <c r="O126" i="33"/>
  <c r="P126" i="33"/>
  <c r="Q126" i="33"/>
  <c r="R126" i="33"/>
  <c r="G89" i="33"/>
  <c r="H89" i="33"/>
  <c r="I89" i="33"/>
  <c r="J89" i="33"/>
  <c r="K89" i="33"/>
  <c r="L89" i="33"/>
  <c r="M89" i="33"/>
  <c r="N89" i="33"/>
  <c r="O89" i="33"/>
  <c r="P89" i="33"/>
  <c r="Q89" i="33"/>
  <c r="R89" i="33"/>
  <c r="G90" i="33"/>
  <c r="H90" i="33"/>
  <c r="I90" i="33"/>
  <c r="J90" i="33"/>
  <c r="K90" i="33"/>
  <c r="L90" i="33"/>
  <c r="M90" i="33"/>
  <c r="N90" i="33"/>
  <c r="O90" i="33"/>
  <c r="P90" i="33"/>
  <c r="Q90" i="33"/>
  <c r="R90" i="33"/>
  <c r="G91" i="33"/>
  <c r="H91" i="33"/>
  <c r="I91" i="33"/>
  <c r="J91" i="33"/>
  <c r="K91" i="33"/>
  <c r="L91" i="33"/>
  <c r="M91" i="33"/>
  <c r="N91" i="33"/>
  <c r="O91" i="33"/>
  <c r="P91" i="33"/>
  <c r="Q91" i="33"/>
  <c r="R91" i="33"/>
  <c r="G80" i="33"/>
  <c r="H80" i="33"/>
  <c r="I80" i="33"/>
  <c r="J80" i="33"/>
  <c r="K80" i="33"/>
  <c r="L80" i="33"/>
  <c r="M80" i="33"/>
  <c r="N80" i="33"/>
  <c r="O80" i="33"/>
  <c r="P80" i="33"/>
  <c r="Q80" i="33"/>
  <c r="R80" i="33"/>
  <c r="G81" i="33"/>
  <c r="H81" i="33"/>
  <c r="I81" i="33"/>
  <c r="J81" i="33"/>
  <c r="K81" i="33"/>
  <c r="L81" i="33"/>
  <c r="M81" i="33"/>
  <c r="N81" i="33"/>
  <c r="O81" i="33"/>
  <c r="P81" i="33"/>
  <c r="Q81" i="33"/>
  <c r="R81" i="33"/>
  <c r="G82" i="33"/>
  <c r="H82" i="33"/>
  <c r="I82" i="33"/>
  <c r="J82" i="33"/>
  <c r="K82" i="33"/>
  <c r="L82" i="33"/>
  <c r="M82" i="33"/>
  <c r="N82" i="33"/>
  <c r="O82" i="33"/>
  <c r="P82" i="33"/>
  <c r="Q82" i="33"/>
  <c r="R82" i="33"/>
  <c r="G83" i="33"/>
  <c r="H83" i="33"/>
  <c r="I83" i="33"/>
  <c r="J83" i="33"/>
  <c r="K83" i="33"/>
  <c r="L83" i="33"/>
  <c r="M83" i="33"/>
  <c r="N83" i="33"/>
  <c r="O83" i="33"/>
  <c r="P83" i="33"/>
  <c r="Q83" i="33"/>
  <c r="R83" i="33"/>
  <c r="G84" i="33"/>
  <c r="H84" i="33"/>
  <c r="I84" i="33"/>
  <c r="J84" i="33"/>
  <c r="K84" i="33"/>
  <c r="L84" i="33"/>
  <c r="M84" i="33"/>
  <c r="N84" i="33"/>
  <c r="O84" i="33"/>
  <c r="P84" i="33"/>
  <c r="Q84" i="33"/>
  <c r="R84" i="33"/>
  <c r="G66" i="33"/>
  <c r="H66" i="33"/>
  <c r="I66" i="33"/>
  <c r="J66" i="33"/>
  <c r="K66" i="33"/>
  <c r="L66" i="33"/>
  <c r="M66" i="33"/>
  <c r="N66" i="33"/>
  <c r="O66" i="33"/>
  <c r="P66" i="33"/>
  <c r="Q66" i="33"/>
  <c r="R66" i="33"/>
  <c r="G68" i="33"/>
  <c r="G67" i="33" s="1"/>
  <c r="H68" i="33"/>
  <c r="H67" i="33" s="1"/>
  <c r="I68" i="33"/>
  <c r="I67" i="33" s="1"/>
  <c r="J68" i="33"/>
  <c r="J67" i="33" s="1"/>
  <c r="K68" i="33"/>
  <c r="K67" i="33" s="1"/>
  <c r="L68" i="33"/>
  <c r="L67" i="33" s="1"/>
  <c r="M68" i="33"/>
  <c r="M67" i="33" s="1"/>
  <c r="N68" i="33"/>
  <c r="N67" i="33" s="1"/>
  <c r="O68" i="33"/>
  <c r="O67" i="33" s="1"/>
  <c r="P68" i="33"/>
  <c r="P67" i="33" s="1"/>
  <c r="Q68" i="33"/>
  <c r="Q67" i="33" s="1"/>
  <c r="R68" i="33"/>
  <c r="R67" i="33" s="1"/>
  <c r="G69" i="33"/>
  <c r="H69" i="33"/>
  <c r="I69" i="33"/>
  <c r="J69" i="33"/>
  <c r="K69" i="33"/>
  <c r="L69" i="33"/>
  <c r="M69" i="33"/>
  <c r="N69" i="33"/>
  <c r="O69" i="33"/>
  <c r="P69" i="33"/>
  <c r="Q69" i="33"/>
  <c r="R69" i="33"/>
  <c r="G70" i="33"/>
  <c r="H70" i="33"/>
  <c r="I70" i="33"/>
  <c r="J70" i="33"/>
  <c r="K70" i="33"/>
  <c r="L70" i="33"/>
  <c r="M70" i="33"/>
  <c r="N70" i="33"/>
  <c r="O70" i="33"/>
  <c r="P70" i="33"/>
  <c r="Q70" i="33"/>
  <c r="R70" i="33"/>
  <c r="G71" i="33"/>
  <c r="H71" i="33"/>
  <c r="I71" i="33"/>
  <c r="J71" i="33"/>
  <c r="K71" i="33"/>
  <c r="L71" i="33"/>
  <c r="M71" i="33"/>
  <c r="N71" i="33"/>
  <c r="O71" i="33"/>
  <c r="P71" i="33"/>
  <c r="Q71" i="33"/>
  <c r="R71" i="33"/>
  <c r="G72" i="33"/>
  <c r="H72" i="33"/>
  <c r="I72" i="33"/>
  <c r="J72" i="33"/>
  <c r="K72" i="33"/>
  <c r="L72" i="33"/>
  <c r="M72" i="33"/>
  <c r="N72" i="33"/>
  <c r="O72" i="33"/>
  <c r="P72" i="33"/>
  <c r="Q72" i="33"/>
  <c r="R72" i="33"/>
  <c r="G73" i="33"/>
  <c r="H73" i="33"/>
  <c r="I73" i="33"/>
  <c r="J73" i="33"/>
  <c r="K73" i="33"/>
  <c r="L73" i="33"/>
  <c r="M73" i="33"/>
  <c r="N73" i="33"/>
  <c r="O73" i="33"/>
  <c r="P73" i="33"/>
  <c r="Q73" i="33"/>
  <c r="R73" i="33"/>
  <c r="G25" i="33"/>
  <c r="H25" i="33"/>
  <c r="I25" i="33"/>
  <c r="J25" i="33"/>
  <c r="K25" i="33"/>
  <c r="L25" i="33"/>
  <c r="M25" i="33"/>
  <c r="N25" i="33"/>
  <c r="O25" i="33"/>
  <c r="P25" i="33"/>
  <c r="Q25" i="33"/>
  <c r="R25" i="33"/>
  <c r="G26" i="33"/>
  <c r="H26" i="33"/>
  <c r="I26" i="33"/>
  <c r="J26" i="33"/>
  <c r="K26" i="33"/>
  <c r="L26" i="33"/>
  <c r="M26" i="33"/>
  <c r="N26" i="33"/>
  <c r="O26" i="33"/>
  <c r="P26" i="33"/>
  <c r="Q26" i="33"/>
  <c r="R26" i="33"/>
  <c r="G27" i="33"/>
  <c r="H27" i="33"/>
  <c r="I27" i="33"/>
  <c r="J27" i="33"/>
  <c r="K27" i="33"/>
  <c r="L27" i="33"/>
  <c r="M27" i="33"/>
  <c r="N27" i="33"/>
  <c r="O27" i="33"/>
  <c r="P27" i="33"/>
  <c r="Q27" i="33"/>
  <c r="R27" i="33"/>
  <c r="G28" i="33"/>
  <c r="H28" i="33"/>
  <c r="I28" i="33"/>
  <c r="J28" i="33"/>
  <c r="K28" i="33"/>
  <c r="L28" i="33"/>
  <c r="M28" i="33"/>
  <c r="N28" i="33"/>
  <c r="O28" i="33"/>
  <c r="P28" i="33"/>
  <c r="Q28" i="33"/>
  <c r="R28" i="33"/>
  <c r="G29" i="33"/>
  <c r="H29" i="33"/>
  <c r="I29" i="33"/>
  <c r="J29" i="33"/>
  <c r="K29" i="33"/>
  <c r="L29" i="33"/>
  <c r="M29" i="33"/>
  <c r="N29" i="33"/>
  <c r="O29" i="33"/>
  <c r="P29" i="33"/>
  <c r="Q29" i="33"/>
  <c r="R29" i="33"/>
  <c r="G30" i="33"/>
  <c r="H30" i="33"/>
  <c r="I30" i="33"/>
  <c r="J30" i="33"/>
  <c r="K30" i="33"/>
  <c r="L30" i="33"/>
  <c r="M30" i="33"/>
  <c r="N30" i="33"/>
  <c r="O30" i="33"/>
  <c r="P30" i="33"/>
  <c r="Q30" i="33"/>
  <c r="R30" i="33"/>
  <c r="G31" i="33"/>
  <c r="H31" i="33"/>
  <c r="I31" i="33"/>
  <c r="J31" i="33"/>
  <c r="K31" i="33"/>
  <c r="L31" i="33"/>
  <c r="M31" i="33"/>
  <c r="N31" i="33"/>
  <c r="O31" i="33"/>
  <c r="P31" i="33"/>
  <c r="Q31" i="33"/>
  <c r="R31" i="33"/>
  <c r="G32" i="33"/>
  <c r="H32" i="33"/>
  <c r="I32" i="33"/>
  <c r="J32" i="33"/>
  <c r="K32" i="33"/>
  <c r="L32" i="33"/>
  <c r="M32" i="33"/>
  <c r="N32" i="33"/>
  <c r="O32" i="33"/>
  <c r="P32" i="33"/>
  <c r="Q32" i="33"/>
  <c r="R32" i="33"/>
  <c r="G33" i="33"/>
  <c r="H33" i="33"/>
  <c r="I33" i="33"/>
  <c r="J33" i="33"/>
  <c r="K33" i="33"/>
  <c r="L33" i="33"/>
  <c r="M33" i="33"/>
  <c r="N33" i="33"/>
  <c r="O33" i="33"/>
  <c r="P33" i="33"/>
  <c r="Q33" i="33"/>
  <c r="R33" i="33"/>
  <c r="G34" i="33"/>
  <c r="H34" i="33"/>
  <c r="I34" i="33"/>
  <c r="J34" i="33"/>
  <c r="K34" i="33"/>
  <c r="L34" i="33"/>
  <c r="M34" i="33"/>
  <c r="N34" i="33"/>
  <c r="O34" i="33"/>
  <c r="P34" i="33"/>
  <c r="Q34" i="33"/>
  <c r="R34" i="33"/>
  <c r="G35" i="33"/>
  <c r="H35" i="33"/>
  <c r="I35" i="33"/>
  <c r="J35" i="33"/>
  <c r="K35" i="33"/>
  <c r="L35" i="33"/>
  <c r="M35" i="33"/>
  <c r="N35" i="33"/>
  <c r="O35" i="33"/>
  <c r="P35" i="33"/>
  <c r="Q35" i="33"/>
  <c r="R35" i="33"/>
  <c r="G36" i="33"/>
  <c r="H36" i="33"/>
  <c r="I36" i="33"/>
  <c r="J36" i="33"/>
  <c r="K36" i="33"/>
  <c r="L36" i="33"/>
  <c r="M36" i="33"/>
  <c r="N36" i="33"/>
  <c r="O36" i="33"/>
  <c r="P36" i="33"/>
  <c r="Q36" i="33"/>
  <c r="R36" i="33"/>
  <c r="G37" i="33"/>
  <c r="H37" i="33"/>
  <c r="I37" i="33"/>
  <c r="J37" i="33"/>
  <c r="K37" i="33"/>
  <c r="L37" i="33"/>
  <c r="M37" i="33"/>
  <c r="N37" i="33"/>
  <c r="O37" i="33"/>
  <c r="P37" i="33"/>
  <c r="Q37" i="33"/>
  <c r="R37" i="33"/>
  <c r="G38" i="33"/>
  <c r="H38" i="33"/>
  <c r="I38" i="33"/>
  <c r="J38" i="33"/>
  <c r="K38" i="33"/>
  <c r="L38" i="33"/>
  <c r="M38" i="33"/>
  <c r="N38" i="33"/>
  <c r="O38" i="33"/>
  <c r="P38" i="33"/>
  <c r="Q38" i="33"/>
  <c r="R38" i="33"/>
  <c r="G39" i="33"/>
  <c r="H39" i="33"/>
  <c r="I39" i="33"/>
  <c r="J39" i="33"/>
  <c r="K39" i="33"/>
  <c r="L39" i="33"/>
  <c r="M39" i="33"/>
  <c r="N39" i="33"/>
  <c r="O39" i="33"/>
  <c r="P39" i="33"/>
  <c r="Q39" i="33"/>
  <c r="R39" i="33"/>
  <c r="G40" i="33"/>
  <c r="H40" i="33"/>
  <c r="I40" i="33"/>
  <c r="J40" i="33"/>
  <c r="K40" i="33"/>
  <c r="L40" i="33"/>
  <c r="M40" i="33"/>
  <c r="N40" i="33"/>
  <c r="O40" i="33"/>
  <c r="P40" i="33"/>
  <c r="Q40" i="33"/>
  <c r="R40" i="33"/>
  <c r="G41" i="33"/>
  <c r="H41" i="33"/>
  <c r="I41" i="33"/>
  <c r="J41" i="33"/>
  <c r="K41" i="33"/>
  <c r="L41" i="33"/>
  <c r="M41" i="33"/>
  <c r="N41" i="33"/>
  <c r="O41" i="33"/>
  <c r="P41" i="33"/>
  <c r="Q41" i="33"/>
  <c r="R41" i="33"/>
  <c r="G42" i="33"/>
  <c r="H42" i="33"/>
  <c r="I42" i="33"/>
  <c r="J42" i="33"/>
  <c r="K42" i="33"/>
  <c r="L42" i="33"/>
  <c r="M42" i="33"/>
  <c r="N42" i="33"/>
  <c r="O42" i="33"/>
  <c r="P42" i="33"/>
  <c r="Q42" i="33"/>
  <c r="R42" i="33"/>
  <c r="G43" i="33"/>
  <c r="H43" i="33"/>
  <c r="I43" i="33"/>
  <c r="J43" i="33"/>
  <c r="K43" i="33"/>
  <c r="L43" i="33"/>
  <c r="M43" i="33"/>
  <c r="N43" i="33"/>
  <c r="O43" i="33"/>
  <c r="P43" i="33"/>
  <c r="Q43" i="33"/>
  <c r="R43" i="33"/>
  <c r="G20" i="33"/>
  <c r="H20" i="33"/>
  <c r="I20" i="33"/>
  <c r="J20" i="33"/>
  <c r="K20" i="33"/>
  <c r="L20" i="33"/>
  <c r="M20" i="33"/>
  <c r="N20" i="33"/>
  <c r="O20" i="33"/>
  <c r="P20" i="33"/>
  <c r="Q20" i="33"/>
  <c r="R20" i="33"/>
  <c r="G16" i="33"/>
  <c r="H16" i="33"/>
  <c r="I16" i="33"/>
  <c r="J16" i="33"/>
  <c r="K16" i="33"/>
  <c r="L16" i="33"/>
  <c r="M16" i="33"/>
  <c r="N16" i="33"/>
  <c r="O16" i="33"/>
  <c r="P16" i="33"/>
  <c r="Q16" i="33"/>
  <c r="R16" i="33"/>
  <c r="R15" i="33"/>
  <c r="Q15" i="33"/>
  <c r="P15" i="33"/>
  <c r="O15" i="33"/>
  <c r="N15" i="33"/>
  <c r="M15" i="33"/>
  <c r="L15" i="33"/>
  <c r="K15" i="33"/>
  <c r="J15" i="33"/>
  <c r="I15" i="33"/>
  <c r="H15" i="33"/>
  <c r="G15" i="33"/>
  <c r="F14" i="33"/>
  <c r="G14" i="33"/>
  <c r="H14" i="33"/>
  <c r="I14" i="33"/>
  <c r="J14" i="33"/>
  <c r="K14" i="33"/>
  <c r="L14" i="33"/>
  <c r="M14" i="33"/>
  <c r="N14" i="33"/>
  <c r="O14" i="33"/>
  <c r="P14" i="33"/>
  <c r="Q14" i="33"/>
  <c r="R14" i="33"/>
  <c r="G13" i="33"/>
  <c r="H13" i="33"/>
  <c r="I13" i="33"/>
  <c r="J13" i="33"/>
  <c r="K13" i="33"/>
  <c r="L13" i="33"/>
  <c r="M13" i="33"/>
  <c r="N13" i="33"/>
  <c r="O13" i="33"/>
  <c r="P13" i="33"/>
  <c r="Q13" i="33"/>
  <c r="R13" i="33"/>
  <c r="F13" i="33"/>
  <c r="F155" i="33"/>
  <c r="S155" i="33" s="1"/>
  <c r="F154" i="33"/>
  <c r="F153" i="33"/>
  <c r="S153" i="33" s="1"/>
  <c r="F152" i="33"/>
  <c r="F151" i="33"/>
  <c r="S151" i="33" s="1"/>
  <c r="F150" i="33"/>
  <c r="F149" i="33"/>
  <c r="F148" i="33" s="1"/>
  <c r="F146" i="33"/>
  <c r="F142" i="33"/>
  <c r="F141" i="33"/>
  <c r="S141" i="33" s="1"/>
  <c r="F140" i="33"/>
  <c r="F139" i="33"/>
  <c r="S139" i="33" s="1"/>
  <c r="F138" i="33"/>
  <c r="S138" i="33" s="1"/>
  <c r="F137" i="33"/>
  <c r="S137" i="33" s="1"/>
  <c r="F136" i="33"/>
  <c r="F135" i="33" s="1"/>
  <c r="F134" i="33"/>
  <c r="S134" i="33" s="1"/>
  <c r="F133" i="33"/>
  <c r="S133" i="33" s="1"/>
  <c r="F132" i="33"/>
  <c r="S132" i="33" s="1"/>
  <c r="F131" i="33"/>
  <c r="S131" i="33" s="1"/>
  <c r="F130" i="33"/>
  <c r="S130" i="33" s="1"/>
  <c r="F126" i="33"/>
  <c r="S126" i="33" s="1"/>
  <c r="F125" i="33"/>
  <c r="S125" i="33" s="1"/>
  <c r="F124" i="33"/>
  <c r="F123" i="33"/>
  <c r="S123" i="33" s="1"/>
  <c r="F122" i="33"/>
  <c r="S122" i="33" s="1"/>
  <c r="F121" i="33"/>
  <c r="S121" i="33" s="1"/>
  <c r="F120" i="33"/>
  <c r="F91" i="33"/>
  <c r="F90" i="33"/>
  <c r="S90" i="33" s="1"/>
  <c r="F89" i="33"/>
  <c r="F84" i="33"/>
  <c r="F83" i="33"/>
  <c r="F82" i="33"/>
  <c r="S82" i="33" s="1"/>
  <c r="F81" i="33"/>
  <c r="F80" i="33"/>
  <c r="F73" i="33"/>
  <c r="F72" i="33"/>
  <c r="S72" i="33" s="1"/>
  <c r="F71" i="33"/>
  <c r="F70" i="33"/>
  <c r="F69" i="33"/>
  <c r="F68" i="33"/>
  <c r="F67" i="33" s="1"/>
  <c r="F66" i="33"/>
  <c r="F43" i="33"/>
  <c r="F42" i="33"/>
  <c r="F41" i="33"/>
  <c r="F40" i="33"/>
  <c r="F39" i="33"/>
  <c r="F38" i="33"/>
  <c r="F37" i="33"/>
  <c r="F36" i="33"/>
  <c r="F35" i="33"/>
  <c r="F34" i="33"/>
  <c r="F33" i="33"/>
  <c r="F32" i="33"/>
  <c r="F31" i="33"/>
  <c r="F30" i="33"/>
  <c r="F29" i="33"/>
  <c r="F28" i="33"/>
  <c r="F27" i="33"/>
  <c r="F26" i="33"/>
  <c r="F25" i="33"/>
  <c r="F21" i="33"/>
  <c r="F20" i="33"/>
  <c r="F16" i="33"/>
  <c r="F15" i="33"/>
  <c r="G12" i="33"/>
  <c r="H12" i="33"/>
  <c r="I12" i="33"/>
  <c r="J12" i="33"/>
  <c r="K12" i="33"/>
  <c r="L12" i="33"/>
  <c r="M12" i="33"/>
  <c r="N12" i="33"/>
  <c r="O12" i="33"/>
  <c r="P12" i="33"/>
  <c r="Q12" i="33"/>
  <c r="R12" i="33"/>
  <c r="F12" i="33"/>
  <c r="G11" i="33"/>
  <c r="H11" i="33"/>
  <c r="I11" i="33"/>
  <c r="J11" i="33"/>
  <c r="K11" i="33"/>
  <c r="L11" i="33"/>
  <c r="M11" i="33"/>
  <c r="N11" i="33"/>
  <c r="O11" i="33"/>
  <c r="P11" i="33"/>
  <c r="Q11" i="33"/>
  <c r="R11" i="33"/>
  <c r="F11" i="33"/>
  <c r="S152" i="33"/>
  <c r="S150" i="33"/>
  <c r="S147" i="33"/>
  <c r="S140" i="33"/>
  <c r="S124" i="33"/>
  <c r="Q127" i="33"/>
  <c r="O127" i="33"/>
  <c r="M127" i="33"/>
  <c r="K127" i="33"/>
  <c r="I127" i="33"/>
  <c r="G127" i="33"/>
  <c r="R113" i="33"/>
  <c r="R112" i="33"/>
  <c r="G112" i="33"/>
  <c r="R111" i="33"/>
  <c r="G111" i="33"/>
  <c r="G110" i="33"/>
  <c r="I109" i="33"/>
  <c r="Q92" i="33"/>
  <c r="O92" i="33"/>
  <c r="M92" i="33"/>
  <c r="K92" i="33"/>
  <c r="I92" i="33"/>
  <c r="G92" i="33"/>
  <c r="S84" i="33"/>
  <c r="S81" i="33"/>
  <c r="Q85" i="33"/>
  <c r="O85" i="33"/>
  <c r="M85" i="33"/>
  <c r="K85" i="33"/>
  <c r="I85" i="33"/>
  <c r="G85" i="33"/>
  <c r="S70" i="33"/>
  <c r="R60" i="33"/>
  <c r="R114" i="33" s="1"/>
  <c r="R59" i="33"/>
  <c r="R58" i="33"/>
  <c r="G58" i="33"/>
  <c r="R57" i="33"/>
  <c r="G57" i="33"/>
  <c r="G56" i="33"/>
  <c r="I55" i="33"/>
  <c r="R44" i="33"/>
  <c r="Q44" i="33"/>
  <c r="P44" i="33"/>
  <c r="O44" i="33"/>
  <c r="N44" i="33"/>
  <c r="M44" i="33"/>
  <c r="L44" i="33"/>
  <c r="K44" i="33"/>
  <c r="J44" i="33"/>
  <c r="I44" i="33"/>
  <c r="H44" i="33"/>
  <c r="G44" i="33"/>
  <c r="N22" i="33"/>
  <c r="J22" i="33"/>
  <c r="H22" i="33"/>
  <c r="R22" i="33"/>
  <c r="P22" i="33"/>
  <c r="L22" i="33"/>
  <c r="F22" i="33"/>
  <c r="I17" i="33" l="1"/>
  <c r="S136" i="33"/>
  <c r="S149" i="33"/>
  <c r="O22" i="33"/>
  <c r="K22" i="33"/>
  <c r="I22" i="33"/>
  <c r="M17" i="33"/>
  <c r="S16" i="33"/>
  <c r="F44" i="33"/>
  <c r="Q22" i="33"/>
  <c r="M22" i="33"/>
  <c r="G22" i="33"/>
  <c r="K17" i="33"/>
  <c r="S21" i="33"/>
  <c r="P17" i="33"/>
  <c r="R74" i="33"/>
  <c r="P74" i="33"/>
  <c r="N74" i="33"/>
  <c r="L74" i="33"/>
  <c r="J74" i="33"/>
  <c r="H74" i="33"/>
  <c r="S83" i="33"/>
  <c r="S91" i="33"/>
  <c r="Q17" i="33"/>
  <c r="S73" i="33"/>
  <c r="S71" i="33"/>
  <c r="S69" i="33"/>
  <c r="Q74" i="33"/>
  <c r="O74" i="33"/>
  <c r="M74" i="33"/>
  <c r="K74" i="33"/>
  <c r="K76" i="33" s="1"/>
  <c r="I74" i="33"/>
  <c r="G74" i="33"/>
  <c r="S142" i="33"/>
  <c r="S154" i="33"/>
  <c r="R156" i="33"/>
  <c r="P156" i="33"/>
  <c r="N156" i="33"/>
  <c r="L156" i="33"/>
  <c r="J156" i="33"/>
  <c r="H156" i="33"/>
  <c r="S146" i="33"/>
  <c r="J147" i="31" s="1"/>
  <c r="S68" i="33"/>
  <c r="J69" i="31" s="1"/>
  <c r="S13" i="33"/>
  <c r="H17" i="33"/>
  <c r="J17" i="33"/>
  <c r="L17" i="33"/>
  <c r="N17" i="33"/>
  <c r="S67" i="33"/>
  <c r="J68" i="31" s="1"/>
  <c r="F74" i="33"/>
  <c r="S135" i="33"/>
  <c r="J136" i="31" s="1"/>
  <c r="S14" i="33"/>
  <c r="S15" i="33"/>
  <c r="S26" i="33"/>
  <c r="J27" i="31" s="1"/>
  <c r="S27" i="33"/>
  <c r="S28" i="33"/>
  <c r="J29" i="31" s="1"/>
  <c r="S29" i="33"/>
  <c r="S30" i="33"/>
  <c r="J31" i="31" s="1"/>
  <c r="S31" i="33"/>
  <c r="S32" i="33"/>
  <c r="J33" i="31" s="1"/>
  <c r="S33" i="33"/>
  <c r="S34" i="33"/>
  <c r="S35" i="33"/>
  <c r="S36" i="33"/>
  <c r="J37" i="31" s="1"/>
  <c r="S37" i="33"/>
  <c r="S38" i="33"/>
  <c r="J39" i="31" s="1"/>
  <c r="S39" i="33"/>
  <c r="S40" i="33"/>
  <c r="J41" i="31" s="1"/>
  <c r="S41" i="33"/>
  <c r="S42" i="33"/>
  <c r="J43" i="31" s="1"/>
  <c r="S43" i="33"/>
  <c r="S80" i="33"/>
  <c r="S85" i="33" s="1"/>
  <c r="H85" i="33"/>
  <c r="J85" i="33"/>
  <c r="L85" i="33"/>
  <c r="N85" i="33"/>
  <c r="P85" i="33"/>
  <c r="R85" i="33"/>
  <c r="H92" i="33"/>
  <c r="J92" i="33"/>
  <c r="L92" i="33"/>
  <c r="N92" i="33"/>
  <c r="P92" i="33"/>
  <c r="R92" i="33"/>
  <c r="S120" i="33"/>
  <c r="S127" i="33" s="1"/>
  <c r="H127" i="33"/>
  <c r="J127" i="33"/>
  <c r="L127" i="33"/>
  <c r="N127" i="33"/>
  <c r="P127" i="33"/>
  <c r="R127" i="33"/>
  <c r="G143" i="33"/>
  <c r="I143" i="33"/>
  <c r="K143" i="33"/>
  <c r="M143" i="33"/>
  <c r="O143" i="33"/>
  <c r="Q143" i="33"/>
  <c r="H143" i="33"/>
  <c r="J143" i="33"/>
  <c r="L143" i="33"/>
  <c r="N143" i="33"/>
  <c r="P143" i="33"/>
  <c r="R143" i="33"/>
  <c r="I156" i="33"/>
  <c r="K156" i="33"/>
  <c r="M156" i="33"/>
  <c r="O156" i="33"/>
  <c r="Q156" i="33"/>
  <c r="S148" i="33"/>
  <c r="R17" i="33"/>
  <c r="O17" i="33"/>
  <c r="O76" i="33" s="1"/>
  <c r="S12" i="33"/>
  <c r="F17" i="33"/>
  <c r="S11" i="33"/>
  <c r="G17" i="33"/>
  <c r="G76" i="33" s="1"/>
  <c r="S20" i="33"/>
  <c r="S22" i="33" s="1"/>
  <c r="S25" i="33"/>
  <c r="J26" i="31" s="1"/>
  <c r="S66" i="33"/>
  <c r="S89" i="33"/>
  <c r="S92" i="33" s="1"/>
  <c r="F92" i="33"/>
  <c r="F85" i="33"/>
  <c r="S143" i="33"/>
  <c r="F127" i="33"/>
  <c r="F143" i="33"/>
  <c r="F156" i="33"/>
  <c r="J38" i="31"/>
  <c r="J40" i="31"/>
  <c r="J42" i="31"/>
  <c r="J44" i="31"/>
  <c r="J36" i="31"/>
  <c r="J35" i="31"/>
  <c r="J21" i="31"/>
  <c r="J156" i="31"/>
  <c r="J155" i="31"/>
  <c r="J154" i="31"/>
  <c r="J153" i="31"/>
  <c r="J152" i="31"/>
  <c r="J151" i="31"/>
  <c r="J150" i="31"/>
  <c r="J148" i="31"/>
  <c r="J143" i="31"/>
  <c r="J142" i="31"/>
  <c r="J141" i="31"/>
  <c r="J140" i="31"/>
  <c r="J139" i="31"/>
  <c r="J138" i="31"/>
  <c r="J137" i="31"/>
  <c r="J135" i="31"/>
  <c r="J134" i="31"/>
  <c r="J133" i="31"/>
  <c r="J132" i="31"/>
  <c r="J131" i="31"/>
  <c r="J127" i="31"/>
  <c r="J126" i="31"/>
  <c r="J125" i="31"/>
  <c r="J124" i="31"/>
  <c r="J123" i="31"/>
  <c r="J122" i="31"/>
  <c r="J121" i="31"/>
  <c r="J92" i="31"/>
  <c r="J91" i="31"/>
  <c r="J85" i="31"/>
  <c r="J84" i="31"/>
  <c r="J83" i="31"/>
  <c r="J82" i="31"/>
  <c r="J81" i="31"/>
  <c r="J74" i="31"/>
  <c r="J73" i="31"/>
  <c r="J72" i="31"/>
  <c r="J71" i="31"/>
  <c r="J70" i="31"/>
  <c r="J67" i="31"/>
  <c r="J34" i="31"/>
  <c r="J32" i="31"/>
  <c r="J30" i="31"/>
  <c r="J28" i="31"/>
  <c r="J22" i="31"/>
  <c r="J17" i="31"/>
  <c r="J16" i="31"/>
  <c r="J15" i="31"/>
  <c r="J14" i="31"/>
  <c r="J13" i="31"/>
  <c r="L118" i="31"/>
  <c r="J118" i="31"/>
  <c r="L64" i="31"/>
  <c r="J64" i="31"/>
  <c r="Q114" i="31"/>
  <c r="Q60" i="31"/>
  <c r="Q113" i="31"/>
  <c r="Q112" i="31"/>
  <c r="Q111" i="31"/>
  <c r="Q59" i="31"/>
  <c r="Q58" i="31"/>
  <c r="Q57" i="31"/>
  <c r="U508" i="32"/>
  <c r="U507" i="32"/>
  <c r="U506" i="32"/>
  <c r="U505" i="32"/>
  <c r="U504" i="32"/>
  <c r="U503" i="32"/>
  <c r="U502" i="32"/>
  <c r="U501" i="32"/>
  <c r="B436" i="32"/>
  <c r="A436" i="32"/>
  <c r="B435" i="32"/>
  <c r="A435" i="32"/>
  <c r="B434" i="32"/>
  <c r="A434" i="32"/>
  <c r="U433" i="32"/>
  <c r="B433" i="32"/>
  <c r="A433" i="32"/>
  <c r="U432" i="32"/>
  <c r="B432" i="32"/>
  <c r="A432" i="32"/>
  <c r="U431" i="32"/>
  <c r="B431" i="32"/>
  <c r="A431" i="32"/>
  <c r="U430" i="32"/>
  <c r="B430" i="32"/>
  <c r="A430" i="32"/>
  <c r="U429" i="32"/>
  <c r="U435" i="32" s="1"/>
  <c r="B429" i="32"/>
  <c r="A429" i="32"/>
  <c r="B428" i="32"/>
  <c r="A428" i="32"/>
  <c r="B427" i="32"/>
  <c r="A427" i="32"/>
  <c r="U426" i="32"/>
  <c r="B426" i="32"/>
  <c r="A426" i="32"/>
  <c r="U425" i="32"/>
  <c r="B425" i="32"/>
  <c r="A425" i="32"/>
  <c r="U424" i="32"/>
  <c r="B424" i="32"/>
  <c r="A424" i="32"/>
  <c r="U423" i="32"/>
  <c r="B423" i="32"/>
  <c r="A423" i="32"/>
  <c r="U422" i="32"/>
  <c r="B422" i="32"/>
  <c r="A422" i="32"/>
  <c r="U421" i="32"/>
  <c r="B421" i="32"/>
  <c r="A421" i="32"/>
  <c r="U420" i="32"/>
  <c r="B420" i="32"/>
  <c r="A420" i="32"/>
  <c r="U419" i="32"/>
  <c r="B419" i="32"/>
  <c r="A419" i="32"/>
  <c r="U418" i="32"/>
  <c r="B418" i="32"/>
  <c r="A418" i="32"/>
  <c r="U417" i="32"/>
  <c r="B417" i="32"/>
  <c r="A417" i="32"/>
  <c r="U416" i="32"/>
  <c r="B416" i="32"/>
  <c r="A416" i="32"/>
  <c r="U415" i="32"/>
  <c r="B415" i="32"/>
  <c r="A415" i="32"/>
  <c r="U414" i="32"/>
  <c r="B414" i="32"/>
  <c r="A414" i="32"/>
  <c r="U413" i="32"/>
  <c r="B413" i="32"/>
  <c r="A413" i="32"/>
  <c r="U412" i="32"/>
  <c r="B412" i="32"/>
  <c r="A412" i="32"/>
  <c r="U411" i="32"/>
  <c r="B411" i="32"/>
  <c r="A411" i="32"/>
  <c r="U410" i="32"/>
  <c r="B410" i="32"/>
  <c r="A410" i="32"/>
  <c r="U409" i="32"/>
  <c r="B409" i="32"/>
  <c r="A409" i="32"/>
  <c r="U408" i="32"/>
  <c r="B408" i="32"/>
  <c r="A408" i="32"/>
  <c r="U407" i="32"/>
  <c r="B407" i="32"/>
  <c r="A407" i="32"/>
  <c r="U406" i="32"/>
  <c r="B406" i="32"/>
  <c r="A406" i="32"/>
  <c r="U405" i="32"/>
  <c r="B405" i="32"/>
  <c r="A405" i="32"/>
  <c r="U404" i="32"/>
  <c r="B404" i="32"/>
  <c r="A404" i="32"/>
  <c r="U403" i="32"/>
  <c r="B403" i="32"/>
  <c r="A403" i="32"/>
  <c r="U402" i="32"/>
  <c r="B402" i="32"/>
  <c r="A402" i="32"/>
  <c r="U401" i="32"/>
  <c r="B401" i="32"/>
  <c r="A401" i="32"/>
  <c r="U400" i="32"/>
  <c r="B400" i="32"/>
  <c r="A400" i="32"/>
  <c r="U399" i="32"/>
  <c r="B399" i="32"/>
  <c r="A399" i="32"/>
  <c r="U398" i="32"/>
  <c r="B398" i="32"/>
  <c r="A398" i="32"/>
  <c r="U397" i="32"/>
  <c r="B397" i="32"/>
  <c r="A397" i="32"/>
  <c r="U396" i="32"/>
  <c r="B396" i="32"/>
  <c r="A396" i="32"/>
  <c r="U395" i="32"/>
  <c r="B395" i="32"/>
  <c r="A395" i="32"/>
  <c r="U394" i="32"/>
  <c r="B394" i="32"/>
  <c r="A394" i="32"/>
  <c r="U393" i="32"/>
  <c r="B393" i="32"/>
  <c r="A393" i="32"/>
  <c r="U392" i="32"/>
  <c r="B392" i="32"/>
  <c r="A392" i="32"/>
  <c r="U391" i="32"/>
  <c r="B391" i="32"/>
  <c r="A391" i="32"/>
  <c r="U390" i="32"/>
  <c r="B390" i="32"/>
  <c r="A390" i="32"/>
  <c r="U389" i="32"/>
  <c r="B389" i="32"/>
  <c r="A389" i="32"/>
  <c r="U388" i="32"/>
  <c r="B388" i="32"/>
  <c r="A388" i="32"/>
  <c r="U387" i="32"/>
  <c r="B387" i="32"/>
  <c r="A387" i="32"/>
  <c r="U386" i="32"/>
  <c r="B386" i="32"/>
  <c r="A386" i="32"/>
  <c r="U385" i="32"/>
  <c r="B385" i="32"/>
  <c r="A385" i="32"/>
  <c r="U384" i="32"/>
  <c r="B384" i="32"/>
  <c r="A384" i="32"/>
  <c r="U383" i="32"/>
  <c r="B383" i="32"/>
  <c r="A383" i="32"/>
  <c r="U382" i="32"/>
  <c r="B382" i="32"/>
  <c r="A382" i="32"/>
  <c r="U381" i="32"/>
  <c r="B381" i="32"/>
  <c r="A381" i="32"/>
  <c r="U380" i="32"/>
  <c r="B380" i="32"/>
  <c r="A380" i="32"/>
  <c r="U379" i="32"/>
  <c r="B379" i="32"/>
  <c r="A379" i="32"/>
  <c r="U378" i="32"/>
  <c r="B378" i="32"/>
  <c r="A378" i="32"/>
  <c r="U377" i="32"/>
  <c r="B377" i="32"/>
  <c r="A377" i="32"/>
  <c r="U376" i="32"/>
  <c r="B376" i="32"/>
  <c r="A376" i="32"/>
  <c r="U375" i="32"/>
  <c r="B375" i="32"/>
  <c r="A375" i="32"/>
  <c r="U374" i="32"/>
  <c r="B374" i="32"/>
  <c r="A374" i="32"/>
  <c r="U373" i="32"/>
  <c r="B373" i="32"/>
  <c r="A373" i="32"/>
  <c r="U372" i="32"/>
  <c r="B372" i="32"/>
  <c r="A372" i="32"/>
  <c r="U371" i="32"/>
  <c r="B371" i="32"/>
  <c r="A371" i="32"/>
  <c r="U370" i="32"/>
  <c r="B370" i="32"/>
  <c r="A370" i="32"/>
  <c r="U369" i="32"/>
  <c r="B369" i="32"/>
  <c r="A369" i="32"/>
  <c r="U368" i="32"/>
  <c r="B368" i="32"/>
  <c r="A368" i="32"/>
  <c r="U367" i="32"/>
  <c r="B367" i="32"/>
  <c r="A367" i="32"/>
  <c r="U366" i="32"/>
  <c r="B366" i="32"/>
  <c r="A366" i="32"/>
  <c r="U365" i="32"/>
  <c r="B365" i="32"/>
  <c r="A365" i="32"/>
  <c r="U364" i="32"/>
  <c r="B364" i="32"/>
  <c r="A364" i="32"/>
  <c r="U363" i="32"/>
  <c r="B363" i="32"/>
  <c r="A363" i="32"/>
  <c r="U362" i="32"/>
  <c r="B362" i="32"/>
  <c r="A362" i="32"/>
  <c r="U361" i="32"/>
  <c r="B361" i="32"/>
  <c r="A361" i="32"/>
  <c r="U360" i="32"/>
  <c r="B360" i="32"/>
  <c r="A360" i="32"/>
  <c r="U359" i="32"/>
  <c r="B359" i="32"/>
  <c r="A359" i="32"/>
  <c r="U358" i="32"/>
  <c r="B358" i="32"/>
  <c r="A358" i="32"/>
  <c r="U357" i="32"/>
  <c r="B357" i="32"/>
  <c r="A357" i="32"/>
  <c r="U356" i="32"/>
  <c r="B356" i="32"/>
  <c r="A356" i="32"/>
  <c r="U355" i="32"/>
  <c r="B355" i="32"/>
  <c r="A355" i="32"/>
  <c r="U354" i="32"/>
  <c r="B354" i="32"/>
  <c r="A354" i="32"/>
  <c r="U353" i="32"/>
  <c r="B353" i="32"/>
  <c r="A353" i="32"/>
  <c r="U352" i="32"/>
  <c r="B352" i="32"/>
  <c r="A352" i="32"/>
  <c r="U351" i="32"/>
  <c r="B351" i="32"/>
  <c r="A351" i="32"/>
  <c r="U350" i="32"/>
  <c r="B350" i="32"/>
  <c r="A350" i="32"/>
  <c r="U349" i="32"/>
  <c r="B349" i="32"/>
  <c r="A349" i="32"/>
  <c r="U348" i="32"/>
  <c r="B348" i="32"/>
  <c r="A348" i="32"/>
  <c r="U347" i="32"/>
  <c r="B347" i="32"/>
  <c r="A347" i="32"/>
  <c r="U346" i="32"/>
  <c r="B346" i="32"/>
  <c r="A346" i="32"/>
  <c r="U345" i="32"/>
  <c r="B345" i="32"/>
  <c r="A345" i="32"/>
  <c r="U344" i="32"/>
  <c r="B344" i="32"/>
  <c r="A344" i="32"/>
  <c r="U343" i="32"/>
  <c r="B343" i="32"/>
  <c r="A343" i="32"/>
  <c r="U342" i="32"/>
  <c r="B342" i="32"/>
  <c r="A342" i="32"/>
  <c r="U341" i="32"/>
  <c r="B341" i="32"/>
  <c r="A341" i="32"/>
  <c r="U340" i="32"/>
  <c r="B340" i="32"/>
  <c r="A340" i="32"/>
  <c r="U339" i="32"/>
  <c r="B339" i="32"/>
  <c r="A339" i="32"/>
  <c r="U338" i="32"/>
  <c r="B338" i="32"/>
  <c r="A338" i="32"/>
  <c r="U337" i="32"/>
  <c r="B337" i="32"/>
  <c r="A337" i="32"/>
  <c r="U336" i="32"/>
  <c r="B336" i="32"/>
  <c r="A336" i="32"/>
  <c r="U335" i="32"/>
  <c r="B335" i="32"/>
  <c r="A335" i="32"/>
  <c r="U334" i="32"/>
  <c r="B334" i="32"/>
  <c r="A334" i="32"/>
  <c r="U333" i="32"/>
  <c r="B333" i="32"/>
  <c r="A333" i="32"/>
  <c r="U332" i="32"/>
  <c r="B332" i="32"/>
  <c r="A332" i="32"/>
  <c r="U331" i="32"/>
  <c r="B331" i="32"/>
  <c r="A331" i="32"/>
  <c r="U330" i="32"/>
  <c r="B330" i="32"/>
  <c r="A330" i="32"/>
  <c r="U329" i="32"/>
  <c r="B329" i="32"/>
  <c r="A329" i="32"/>
  <c r="U328" i="32"/>
  <c r="B328" i="32"/>
  <c r="A328" i="32"/>
  <c r="U327" i="32"/>
  <c r="B327" i="32"/>
  <c r="A327" i="32"/>
  <c r="U326" i="32"/>
  <c r="B326" i="32"/>
  <c r="A326" i="32"/>
  <c r="U325" i="32"/>
  <c r="B325" i="32"/>
  <c r="A325" i="32"/>
  <c r="U324" i="32"/>
  <c r="B324" i="32"/>
  <c r="A324" i="32"/>
  <c r="U323" i="32"/>
  <c r="B323" i="32"/>
  <c r="A323" i="32"/>
  <c r="U322" i="32"/>
  <c r="B322" i="32"/>
  <c r="A322" i="32"/>
  <c r="U321" i="32"/>
  <c r="B321" i="32"/>
  <c r="A321" i="32"/>
  <c r="U320" i="32"/>
  <c r="B320" i="32"/>
  <c r="A320" i="32"/>
  <c r="U319" i="32"/>
  <c r="B319" i="32"/>
  <c r="A319" i="32"/>
  <c r="U318" i="32"/>
  <c r="B318" i="32"/>
  <c r="A318" i="32"/>
  <c r="U317" i="32"/>
  <c r="B317" i="32"/>
  <c r="A317" i="32"/>
  <c r="U316" i="32"/>
  <c r="B316" i="32"/>
  <c r="A316" i="32"/>
  <c r="U315" i="32"/>
  <c r="B315" i="32"/>
  <c r="A315" i="32"/>
  <c r="U314" i="32"/>
  <c r="B314" i="32"/>
  <c r="A314" i="32"/>
  <c r="U313" i="32"/>
  <c r="B313" i="32"/>
  <c r="A313" i="32"/>
  <c r="U312" i="32"/>
  <c r="B312" i="32"/>
  <c r="A312" i="32"/>
  <c r="U311" i="32"/>
  <c r="B311" i="32"/>
  <c r="A311" i="32"/>
  <c r="U310" i="32"/>
  <c r="B310" i="32"/>
  <c r="A310" i="32"/>
  <c r="U309" i="32"/>
  <c r="B309" i="32"/>
  <c r="A309" i="32"/>
  <c r="U308" i="32"/>
  <c r="B308" i="32"/>
  <c r="A308" i="32"/>
  <c r="U307" i="32"/>
  <c r="B307" i="32"/>
  <c r="A307" i="32"/>
  <c r="U306" i="32"/>
  <c r="B306" i="32"/>
  <c r="A306" i="32"/>
  <c r="U305" i="32"/>
  <c r="B305" i="32"/>
  <c r="A305" i="32"/>
  <c r="U304" i="32"/>
  <c r="B304" i="32"/>
  <c r="A304" i="32"/>
  <c r="U303" i="32"/>
  <c r="B303" i="32"/>
  <c r="A303" i="32"/>
  <c r="U302" i="32"/>
  <c r="B302" i="32"/>
  <c r="A302" i="32"/>
  <c r="U301" i="32"/>
  <c r="B301" i="32"/>
  <c r="A301" i="32"/>
  <c r="U300" i="32"/>
  <c r="B300" i="32"/>
  <c r="A300" i="32"/>
  <c r="U299" i="32"/>
  <c r="B299" i="32"/>
  <c r="A299" i="32"/>
  <c r="U298" i="32"/>
  <c r="B298" i="32"/>
  <c r="A298" i="32"/>
  <c r="U297" i="32"/>
  <c r="B297" i="32"/>
  <c r="A297" i="32"/>
  <c r="U296" i="32"/>
  <c r="B296" i="32"/>
  <c r="A296" i="32"/>
  <c r="U295" i="32"/>
  <c r="B295" i="32"/>
  <c r="A295" i="32"/>
  <c r="U294" i="32"/>
  <c r="B294" i="32"/>
  <c r="A294" i="32"/>
  <c r="U293" i="32"/>
  <c r="B293" i="32"/>
  <c r="A293" i="32"/>
  <c r="U292" i="32"/>
  <c r="B292" i="32"/>
  <c r="A292" i="32"/>
  <c r="U291" i="32"/>
  <c r="B291" i="32"/>
  <c r="A291" i="32"/>
  <c r="U290" i="32"/>
  <c r="B290" i="32"/>
  <c r="A290" i="32"/>
  <c r="U289" i="32"/>
  <c r="B289" i="32"/>
  <c r="A289" i="32"/>
  <c r="U288" i="32"/>
  <c r="B288" i="32"/>
  <c r="A288" i="32"/>
  <c r="U287" i="32"/>
  <c r="B287" i="32"/>
  <c r="A287" i="32"/>
  <c r="U286" i="32"/>
  <c r="B286" i="32"/>
  <c r="A286" i="32"/>
  <c r="U285" i="32"/>
  <c r="B285" i="32"/>
  <c r="A285" i="32"/>
  <c r="U284" i="32"/>
  <c r="B284" i="32"/>
  <c r="A284" i="32"/>
  <c r="U283" i="32"/>
  <c r="B283" i="32"/>
  <c r="A283" i="32"/>
  <c r="U282" i="32"/>
  <c r="B282" i="32"/>
  <c r="A282" i="32"/>
  <c r="U281" i="32"/>
  <c r="B281" i="32"/>
  <c r="A281" i="32"/>
  <c r="U280" i="32"/>
  <c r="B280" i="32"/>
  <c r="A280" i="32"/>
  <c r="U279" i="32"/>
  <c r="B279" i="32"/>
  <c r="A279" i="32"/>
  <c r="U278" i="32"/>
  <c r="B278" i="32"/>
  <c r="A278" i="32"/>
  <c r="U277" i="32"/>
  <c r="B277" i="32"/>
  <c r="A277" i="32"/>
  <c r="U276" i="32"/>
  <c r="B276" i="32"/>
  <c r="A276" i="32"/>
  <c r="U275" i="32"/>
  <c r="B275" i="32"/>
  <c r="A275" i="32"/>
  <c r="U274" i="32"/>
  <c r="B274" i="32"/>
  <c r="A274" i="32"/>
  <c r="U273" i="32"/>
  <c r="B273" i="32"/>
  <c r="A273" i="32"/>
  <c r="U272" i="32"/>
  <c r="B272" i="32"/>
  <c r="A272" i="32"/>
  <c r="U271" i="32"/>
  <c r="B271" i="32"/>
  <c r="A271" i="32"/>
  <c r="U270" i="32"/>
  <c r="B270" i="32"/>
  <c r="A270" i="32"/>
  <c r="U269" i="32"/>
  <c r="B269" i="32"/>
  <c r="A269" i="32"/>
  <c r="U268" i="32"/>
  <c r="B268" i="32"/>
  <c r="A268" i="32"/>
  <c r="U267" i="32"/>
  <c r="B267" i="32"/>
  <c r="A267" i="32"/>
  <c r="U266" i="32"/>
  <c r="B266" i="32"/>
  <c r="A266" i="32"/>
  <c r="U265" i="32"/>
  <c r="B265" i="32"/>
  <c r="A265" i="32"/>
  <c r="U264" i="32"/>
  <c r="B264" i="32"/>
  <c r="A264" i="32"/>
  <c r="U263" i="32"/>
  <c r="B263" i="32"/>
  <c r="A263" i="32"/>
  <c r="U262" i="32"/>
  <c r="B262" i="32"/>
  <c r="A262" i="32"/>
  <c r="U261" i="32"/>
  <c r="B261" i="32"/>
  <c r="A261" i="32"/>
  <c r="U260" i="32"/>
  <c r="B260" i="32"/>
  <c r="A260" i="32"/>
  <c r="U259" i="32"/>
  <c r="B259" i="32"/>
  <c r="A259" i="32"/>
  <c r="U258" i="32"/>
  <c r="B258" i="32"/>
  <c r="A258" i="32"/>
  <c r="U257" i="32"/>
  <c r="B257" i="32"/>
  <c r="A257" i="32"/>
  <c r="U256" i="32"/>
  <c r="B256" i="32"/>
  <c r="A256" i="32"/>
  <c r="U255" i="32"/>
  <c r="B255" i="32"/>
  <c r="A255" i="32"/>
  <c r="U254" i="32"/>
  <c r="B254" i="32"/>
  <c r="A254" i="32"/>
  <c r="U253" i="32"/>
  <c r="B253" i="32"/>
  <c r="A253" i="32"/>
  <c r="U252" i="32"/>
  <c r="B252" i="32"/>
  <c r="A252" i="32"/>
  <c r="U251" i="32"/>
  <c r="B251" i="32"/>
  <c r="A251" i="32"/>
  <c r="U250" i="32"/>
  <c r="B250" i="32"/>
  <c r="A250" i="32"/>
  <c r="U249" i="32"/>
  <c r="B249" i="32"/>
  <c r="A249" i="32"/>
  <c r="U248" i="32"/>
  <c r="B248" i="32"/>
  <c r="A248" i="32"/>
  <c r="U247" i="32"/>
  <c r="B247" i="32"/>
  <c r="A247" i="32"/>
  <c r="U246" i="32"/>
  <c r="B246" i="32"/>
  <c r="A246" i="32"/>
  <c r="U245" i="32"/>
  <c r="B245" i="32"/>
  <c r="A245" i="32"/>
  <c r="U244" i="32"/>
  <c r="B244" i="32"/>
  <c r="A244" i="32"/>
  <c r="U243" i="32"/>
  <c r="B243" i="32"/>
  <c r="A243" i="32"/>
  <c r="U242" i="32"/>
  <c r="B242" i="32"/>
  <c r="A242" i="32"/>
  <c r="U241" i="32"/>
  <c r="B241" i="32"/>
  <c r="A241" i="32"/>
  <c r="U240" i="32"/>
  <c r="B240" i="32"/>
  <c r="A240" i="32"/>
  <c r="U239" i="32"/>
  <c r="B239" i="32"/>
  <c r="A239" i="32"/>
  <c r="U238" i="32"/>
  <c r="B238" i="32"/>
  <c r="A238" i="32"/>
  <c r="U237" i="32"/>
  <c r="B237" i="32"/>
  <c r="A237" i="32"/>
  <c r="U236" i="32"/>
  <c r="B236" i="32"/>
  <c r="A236" i="32"/>
  <c r="U235" i="32"/>
  <c r="B235" i="32"/>
  <c r="A235" i="32"/>
  <c r="U234" i="32"/>
  <c r="B234" i="32"/>
  <c r="A234" i="32"/>
  <c r="U233" i="32"/>
  <c r="B233" i="32"/>
  <c r="A233" i="32"/>
  <c r="U232" i="32"/>
  <c r="B232" i="32"/>
  <c r="A232" i="32"/>
  <c r="U231" i="32"/>
  <c r="B231" i="32"/>
  <c r="A231" i="32"/>
  <c r="U230" i="32"/>
  <c r="B230" i="32"/>
  <c r="A230" i="32"/>
  <c r="U229" i="32"/>
  <c r="B229" i="32"/>
  <c r="A229" i="32"/>
  <c r="U228" i="32"/>
  <c r="B228" i="32"/>
  <c r="A228" i="32"/>
  <c r="U227" i="32"/>
  <c r="B227" i="32"/>
  <c r="A227" i="32"/>
  <c r="U226" i="32"/>
  <c r="B226" i="32"/>
  <c r="A226" i="32"/>
  <c r="U225" i="32"/>
  <c r="B225" i="32"/>
  <c r="A225" i="32"/>
  <c r="U224" i="32"/>
  <c r="B224" i="32"/>
  <c r="A224" i="32"/>
  <c r="U223" i="32"/>
  <c r="B223" i="32"/>
  <c r="A223" i="32"/>
  <c r="U222" i="32"/>
  <c r="B222" i="32"/>
  <c r="A222" i="32"/>
  <c r="U221" i="32"/>
  <c r="B221" i="32"/>
  <c r="A221" i="32"/>
  <c r="U220" i="32"/>
  <c r="B220" i="32"/>
  <c r="A220" i="32"/>
  <c r="U219" i="32"/>
  <c r="B219" i="32"/>
  <c r="A219" i="32"/>
  <c r="U218" i="32"/>
  <c r="B218" i="32"/>
  <c r="A218" i="32"/>
  <c r="U217" i="32"/>
  <c r="B217" i="32"/>
  <c r="A217" i="32"/>
  <c r="U216" i="32"/>
  <c r="B216" i="32"/>
  <c r="A216" i="32"/>
  <c r="U215" i="32"/>
  <c r="B215" i="32"/>
  <c r="A215" i="32"/>
  <c r="U214" i="32"/>
  <c r="B214" i="32"/>
  <c r="A214" i="32"/>
  <c r="U213" i="32"/>
  <c r="B213" i="32"/>
  <c r="A213" i="32"/>
  <c r="U212" i="32"/>
  <c r="B212" i="32"/>
  <c r="A212" i="32"/>
  <c r="U211" i="32"/>
  <c r="B211" i="32"/>
  <c r="A211" i="32"/>
  <c r="U210" i="32"/>
  <c r="B210" i="32"/>
  <c r="A210" i="32"/>
  <c r="U209" i="32"/>
  <c r="B209" i="32"/>
  <c r="A209" i="32"/>
  <c r="U208" i="32"/>
  <c r="B208" i="32"/>
  <c r="A208" i="32"/>
  <c r="U207" i="32"/>
  <c r="B207" i="32"/>
  <c r="A207" i="32"/>
  <c r="U206" i="32"/>
  <c r="B206" i="32"/>
  <c r="A206" i="32"/>
  <c r="U205" i="32"/>
  <c r="B205" i="32"/>
  <c r="A205" i="32"/>
  <c r="U204" i="32"/>
  <c r="B204" i="32"/>
  <c r="A204" i="32"/>
  <c r="U203" i="32"/>
  <c r="B203" i="32"/>
  <c r="A203" i="32"/>
  <c r="U202" i="32"/>
  <c r="B202" i="32"/>
  <c r="A202" i="32"/>
  <c r="U201" i="32"/>
  <c r="B201" i="32"/>
  <c r="A201" i="32"/>
  <c r="U200" i="32"/>
  <c r="B200" i="32"/>
  <c r="A200" i="32"/>
  <c r="U199" i="32"/>
  <c r="B199" i="32"/>
  <c r="A199" i="32"/>
  <c r="U198" i="32"/>
  <c r="B198" i="32"/>
  <c r="A198" i="32"/>
  <c r="U197" i="32"/>
  <c r="B197" i="32"/>
  <c r="A197" i="32"/>
  <c r="U196" i="32"/>
  <c r="B196" i="32"/>
  <c r="A196" i="32"/>
  <c r="U195" i="32"/>
  <c r="B195" i="32"/>
  <c r="A195" i="32"/>
  <c r="U194" i="32"/>
  <c r="B194" i="32"/>
  <c r="A194" i="32"/>
  <c r="U193" i="32"/>
  <c r="B193" i="32"/>
  <c r="A193" i="32"/>
  <c r="U192" i="32"/>
  <c r="B192" i="32"/>
  <c r="A192" i="32"/>
  <c r="U191" i="32"/>
  <c r="B191" i="32"/>
  <c r="A191" i="32"/>
  <c r="U190" i="32"/>
  <c r="B190" i="32"/>
  <c r="A190" i="32"/>
  <c r="U189" i="32"/>
  <c r="B189" i="32"/>
  <c r="A189" i="32"/>
  <c r="U188" i="32"/>
  <c r="B188" i="32"/>
  <c r="A188" i="32"/>
  <c r="U187" i="32"/>
  <c r="B187" i="32"/>
  <c r="A187" i="32"/>
  <c r="U186" i="32"/>
  <c r="B186" i="32"/>
  <c r="A186" i="32"/>
  <c r="U185" i="32"/>
  <c r="B185" i="32"/>
  <c r="A185" i="32"/>
  <c r="U184" i="32"/>
  <c r="B184" i="32"/>
  <c r="A184" i="32"/>
  <c r="U183" i="32"/>
  <c r="B183" i="32"/>
  <c r="A183" i="32"/>
  <c r="U182" i="32"/>
  <c r="B182" i="32"/>
  <c r="A182" i="32"/>
  <c r="U181" i="32"/>
  <c r="B181" i="32"/>
  <c r="A181" i="32"/>
  <c r="U180" i="32"/>
  <c r="B180" i="32"/>
  <c r="A180" i="32"/>
  <c r="U179" i="32"/>
  <c r="B179" i="32"/>
  <c r="A179" i="32"/>
  <c r="U178" i="32"/>
  <c r="B178" i="32"/>
  <c r="A178" i="32"/>
  <c r="U177" i="32"/>
  <c r="B177" i="32"/>
  <c r="A177" i="32"/>
  <c r="U176" i="32"/>
  <c r="B176" i="32"/>
  <c r="A176" i="32"/>
  <c r="U175" i="32"/>
  <c r="B175" i="32"/>
  <c r="A175" i="32"/>
  <c r="U174" i="32"/>
  <c r="B174" i="32"/>
  <c r="A174" i="32"/>
  <c r="U173" i="32"/>
  <c r="B173" i="32"/>
  <c r="A173" i="32"/>
  <c r="U172" i="32"/>
  <c r="B172" i="32"/>
  <c r="A172" i="32"/>
  <c r="U171" i="32"/>
  <c r="B171" i="32"/>
  <c r="A171" i="32"/>
  <c r="U170" i="32"/>
  <c r="B170" i="32"/>
  <c r="A170" i="32"/>
  <c r="U169" i="32"/>
  <c r="B169" i="32"/>
  <c r="A169" i="32"/>
  <c r="U168" i="32"/>
  <c r="B168" i="32"/>
  <c r="A168" i="32"/>
  <c r="U167" i="32"/>
  <c r="B167" i="32"/>
  <c r="A167" i="32"/>
  <c r="U166" i="32"/>
  <c r="B166" i="32"/>
  <c r="A166" i="32"/>
  <c r="U165" i="32"/>
  <c r="B165" i="32"/>
  <c r="A165" i="32"/>
  <c r="U164" i="32"/>
  <c r="B164" i="32"/>
  <c r="A164" i="32"/>
  <c r="U163" i="32"/>
  <c r="B163" i="32"/>
  <c r="A163" i="32"/>
  <c r="U162" i="32"/>
  <c r="B162" i="32"/>
  <c r="A162" i="32"/>
  <c r="U161" i="32"/>
  <c r="B161" i="32"/>
  <c r="A161" i="32"/>
  <c r="U160" i="32"/>
  <c r="B160" i="32"/>
  <c r="A160" i="32"/>
  <c r="U159" i="32"/>
  <c r="B159" i="32"/>
  <c r="A159" i="32"/>
  <c r="U158" i="32"/>
  <c r="B158" i="32"/>
  <c r="A158" i="32"/>
  <c r="U157" i="32"/>
  <c r="B157" i="32"/>
  <c r="A157" i="32"/>
  <c r="U156" i="32"/>
  <c r="B156" i="32"/>
  <c r="A156" i="32"/>
  <c r="U155" i="32"/>
  <c r="B155" i="32"/>
  <c r="A155" i="32"/>
  <c r="U154" i="32"/>
  <c r="B154" i="32"/>
  <c r="A154" i="32"/>
  <c r="U153" i="32"/>
  <c r="B153" i="32"/>
  <c r="A153" i="32"/>
  <c r="U152" i="32"/>
  <c r="B152" i="32"/>
  <c r="A152" i="32"/>
  <c r="U151" i="32"/>
  <c r="B151" i="32"/>
  <c r="A151" i="32"/>
  <c r="U150" i="32"/>
  <c r="B150" i="32"/>
  <c r="A150" i="32"/>
  <c r="U149" i="32"/>
  <c r="B149" i="32"/>
  <c r="A149" i="32"/>
  <c r="U148" i="32"/>
  <c r="B148" i="32"/>
  <c r="A148" i="32"/>
  <c r="U147" i="32"/>
  <c r="B147" i="32"/>
  <c r="A147" i="32"/>
  <c r="U146" i="32"/>
  <c r="B146" i="32"/>
  <c r="A146" i="32"/>
  <c r="U145" i="32"/>
  <c r="B145" i="32"/>
  <c r="A145" i="32"/>
  <c r="U144" i="32"/>
  <c r="B144" i="32"/>
  <c r="A144" i="32"/>
  <c r="U143" i="32"/>
  <c r="B143" i="32"/>
  <c r="A143" i="32"/>
  <c r="U142" i="32"/>
  <c r="B142" i="32"/>
  <c r="A142" i="32"/>
  <c r="U141" i="32"/>
  <c r="B141" i="32"/>
  <c r="A141" i="32"/>
  <c r="U140" i="32"/>
  <c r="B140" i="32"/>
  <c r="A140" i="32"/>
  <c r="U139" i="32"/>
  <c r="B139" i="32"/>
  <c r="A139" i="32"/>
  <c r="U138" i="32"/>
  <c r="B138" i="32"/>
  <c r="A138" i="32"/>
  <c r="U137" i="32"/>
  <c r="B137" i="32"/>
  <c r="A137" i="32"/>
  <c r="U136" i="32"/>
  <c r="B136" i="32"/>
  <c r="A136" i="32"/>
  <c r="U135" i="32"/>
  <c r="B135" i="32"/>
  <c r="A135" i="32"/>
  <c r="U134" i="32"/>
  <c r="B134" i="32"/>
  <c r="A134" i="32"/>
  <c r="U133" i="32"/>
  <c r="B133" i="32"/>
  <c r="A133" i="32"/>
  <c r="U132" i="32"/>
  <c r="B132" i="32"/>
  <c r="A132" i="32"/>
  <c r="U131" i="32"/>
  <c r="B131" i="32"/>
  <c r="A131" i="32"/>
  <c r="U130" i="32"/>
  <c r="B130" i="32"/>
  <c r="A130" i="32"/>
  <c r="U129" i="32"/>
  <c r="B129" i="32"/>
  <c r="A129" i="32"/>
  <c r="U128" i="32"/>
  <c r="B128" i="32"/>
  <c r="A128" i="32"/>
  <c r="U127" i="32"/>
  <c r="B127" i="32"/>
  <c r="A127" i="32"/>
  <c r="U126" i="32"/>
  <c r="B126" i="32"/>
  <c r="A126" i="32"/>
  <c r="U125" i="32"/>
  <c r="B125" i="32"/>
  <c r="A125" i="32"/>
  <c r="U124" i="32"/>
  <c r="B124" i="32"/>
  <c r="A124" i="32"/>
  <c r="U123" i="32"/>
  <c r="B123" i="32"/>
  <c r="A123" i="32"/>
  <c r="U122" i="32"/>
  <c r="B122" i="32"/>
  <c r="A122" i="32"/>
  <c r="U121" i="32"/>
  <c r="B121" i="32"/>
  <c r="A121" i="32"/>
  <c r="U120" i="32"/>
  <c r="B120" i="32"/>
  <c r="A120" i="32"/>
  <c r="U119" i="32"/>
  <c r="B119" i="32"/>
  <c r="A119" i="32"/>
  <c r="U118" i="32"/>
  <c r="B118" i="32"/>
  <c r="A118" i="32"/>
  <c r="U117" i="32"/>
  <c r="B117" i="32"/>
  <c r="A117" i="32"/>
  <c r="U116" i="32"/>
  <c r="B116" i="32"/>
  <c r="A116" i="32"/>
  <c r="U115" i="32"/>
  <c r="B115" i="32"/>
  <c r="A115" i="32"/>
  <c r="U114" i="32"/>
  <c r="B114" i="32"/>
  <c r="A114" i="32"/>
  <c r="U113" i="32"/>
  <c r="B113" i="32"/>
  <c r="A113" i="32"/>
  <c r="U112" i="32"/>
  <c r="B112" i="32"/>
  <c r="A112" i="32"/>
  <c r="U111" i="32"/>
  <c r="B111" i="32"/>
  <c r="A111" i="32"/>
  <c r="U110" i="32"/>
  <c r="B110" i="32"/>
  <c r="A110" i="32"/>
  <c r="U109" i="32"/>
  <c r="B109" i="32"/>
  <c r="A109" i="32"/>
  <c r="U108" i="32"/>
  <c r="B108" i="32"/>
  <c r="A108" i="32"/>
  <c r="U107" i="32"/>
  <c r="B107" i="32"/>
  <c r="A107" i="32"/>
  <c r="U106" i="32"/>
  <c r="B106" i="32"/>
  <c r="A106" i="32"/>
  <c r="U105" i="32"/>
  <c r="B105" i="32"/>
  <c r="A105" i="32"/>
  <c r="U104" i="32"/>
  <c r="B104" i="32"/>
  <c r="A104" i="32"/>
  <c r="U103" i="32"/>
  <c r="B103" i="32"/>
  <c r="A103" i="32"/>
  <c r="U102" i="32"/>
  <c r="B102" i="32"/>
  <c r="A102" i="32"/>
  <c r="U101" i="32"/>
  <c r="B101" i="32"/>
  <c r="A101" i="32"/>
  <c r="U100" i="32"/>
  <c r="B100" i="32"/>
  <c r="A100" i="32"/>
  <c r="U99" i="32"/>
  <c r="B99" i="32"/>
  <c r="A99" i="32"/>
  <c r="U98" i="32"/>
  <c r="B98" i="32"/>
  <c r="A98" i="32"/>
  <c r="U97" i="32"/>
  <c r="B97" i="32"/>
  <c r="A97" i="32"/>
  <c r="U96" i="32"/>
  <c r="B96" i="32"/>
  <c r="A96" i="32"/>
  <c r="U95" i="32"/>
  <c r="B95" i="32"/>
  <c r="A95" i="32"/>
  <c r="U94" i="32"/>
  <c r="B94" i="32"/>
  <c r="A94" i="32"/>
  <c r="U93" i="32"/>
  <c r="B93" i="32"/>
  <c r="A93" i="32"/>
  <c r="U92" i="32"/>
  <c r="B92" i="32"/>
  <c r="A92" i="32"/>
  <c r="U91" i="32"/>
  <c r="B91" i="32"/>
  <c r="A91" i="32"/>
  <c r="U90" i="32"/>
  <c r="B90" i="32"/>
  <c r="A90" i="32"/>
  <c r="U89" i="32"/>
  <c r="B89" i="32"/>
  <c r="A89" i="32"/>
  <c r="U88" i="32"/>
  <c r="B88" i="32"/>
  <c r="A88" i="32"/>
  <c r="U87" i="32"/>
  <c r="B87" i="32"/>
  <c r="A87" i="32"/>
  <c r="U86" i="32"/>
  <c r="B86" i="32"/>
  <c r="A86" i="32"/>
  <c r="U85" i="32"/>
  <c r="B85" i="32"/>
  <c r="A85" i="32"/>
  <c r="U84" i="32"/>
  <c r="B84" i="32"/>
  <c r="A84" i="32"/>
  <c r="U83" i="32"/>
  <c r="B83" i="32"/>
  <c r="A83" i="32"/>
  <c r="U82" i="32"/>
  <c r="B82" i="32"/>
  <c r="A82" i="32"/>
  <c r="U81" i="32"/>
  <c r="B81" i="32"/>
  <c r="A81" i="32"/>
  <c r="U80" i="32"/>
  <c r="B80" i="32"/>
  <c r="A80" i="32"/>
  <c r="U79" i="32"/>
  <c r="B79" i="32"/>
  <c r="A79" i="32"/>
  <c r="U78" i="32"/>
  <c r="B78" i="32"/>
  <c r="A78" i="32"/>
  <c r="U77" i="32"/>
  <c r="B77" i="32"/>
  <c r="A77" i="32"/>
  <c r="U76" i="32"/>
  <c r="B76" i="32"/>
  <c r="A76" i="32"/>
  <c r="U75" i="32"/>
  <c r="B75" i="32"/>
  <c r="A75" i="32"/>
  <c r="U74" i="32"/>
  <c r="B74" i="32"/>
  <c r="A74" i="32"/>
  <c r="U73" i="32"/>
  <c r="B73" i="32"/>
  <c r="A73" i="32"/>
  <c r="U72" i="32"/>
  <c r="B72" i="32"/>
  <c r="A72" i="32"/>
  <c r="U71" i="32"/>
  <c r="B71" i="32"/>
  <c r="A71" i="32"/>
  <c r="U70" i="32"/>
  <c r="B70" i="32"/>
  <c r="A70" i="32"/>
  <c r="U69" i="32"/>
  <c r="B69" i="32"/>
  <c r="A69" i="32"/>
  <c r="U68" i="32"/>
  <c r="B68" i="32"/>
  <c r="A68" i="32"/>
  <c r="U67" i="32"/>
  <c r="B67" i="32"/>
  <c r="A67" i="32"/>
  <c r="U66" i="32"/>
  <c r="B66" i="32"/>
  <c r="A66" i="32"/>
  <c r="U65" i="32"/>
  <c r="B65" i="32"/>
  <c r="A65" i="32"/>
  <c r="U64" i="32"/>
  <c r="B64" i="32"/>
  <c r="A64" i="32"/>
  <c r="U63" i="32"/>
  <c r="B63" i="32"/>
  <c r="A63" i="32"/>
  <c r="U62" i="32"/>
  <c r="B62" i="32"/>
  <c r="A62" i="32"/>
  <c r="U61" i="32"/>
  <c r="B61" i="32"/>
  <c r="A61" i="32"/>
  <c r="U60" i="32"/>
  <c r="B60" i="32"/>
  <c r="A60" i="32"/>
  <c r="U59" i="32"/>
  <c r="B59" i="32"/>
  <c r="A59" i="32"/>
  <c r="U58" i="32"/>
  <c r="B58" i="32"/>
  <c r="A58" i="32"/>
  <c r="U57" i="32"/>
  <c r="B57" i="32"/>
  <c r="A57" i="32"/>
  <c r="U56" i="32"/>
  <c r="B56" i="32"/>
  <c r="A56" i="32"/>
  <c r="U55" i="32"/>
  <c r="B55" i="32"/>
  <c r="A55" i="32"/>
  <c r="U54" i="32"/>
  <c r="B54" i="32"/>
  <c r="A54" i="32"/>
  <c r="U53" i="32"/>
  <c r="B53" i="32"/>
  <c r="A53" i="32"/>
  <c r="U52" i="32"/>
  <c r="B52" i="32"/>
  <c r="A52" i="32"/>
  <c r="U51" i="32"/>
  <c r="B51" i="32"/>
  <c r="A51" i="32"/>
  <c r="U50" i="32"/>
  <c r="B50" i="32"/>
  <c r="A50" i="32"/>
  <c r="U49" i="32"/>
  <c r="B49" i="32"/>
  <c r="A49" i="32"/>
  <c r="U48" i="32"/>
  <c r="B48" i="32"/>
  <c r="A48" i="32"/>
  <c r="U47" i="32"/>
  <c r="B47" i="32"/>
  <c r="A47" i="32"/>
  <c r="U46" i="32"/>
  <c r="B46" i="32"/>
  <c r="A46" i="32"/>
  <c r="U45" i="32"/>
  <c r="B45" i="32"/>
  <c r="A45" i="32"/>
  <c r="U44" i="32"/>
  <c r="B44" i="32"/>
  <c r="A44" i="32"/>
  <c r="U43" i="32"/>
  <c r="B43" i="32"/>
  <c r="A43" i="32"/>
  <c r="U42" i="32"/>
  <c r="B42" i="32"/>
  <c r="A42" i="32"/>
  <c r="U41" i="32"/>
  <c r="B41" i="32"/>
  <c r="A41" i="32"/>
  <c r="U40" i="32"/>
  <c r="B40" i="32"/>
  <c r="A40" i="32"/>
  <c r="U39" i="32"/>
  <c r="B39" i="32"/>
  <c r="A39" i="32"/>
  <c r="U38" i="32"/>
  <c r="B38" i="32"/>
  <c r="A38" i="32"/>
  <c r="U37" i="32"/>
  <c r="B37" i="32"/>
  <c r="A37" i="32"/>
  <c r="U36" i="32"/>
  <c r="B36" i="32"/>
  <c r="A36" i="32"/>
  <c r="U35" i="32"/>
  <c r="B35" i="32"/>
  <c r="A35" i="32"/>
  <c r="U34" i="32"/>
  <c r="B34" i="32"/>
  <c r="A34" i="32"/>
  <c r="U33" i="32"/>
  <c r="B33" i="32"/>
  <c r="A33" i="32"/>
  <c r="U32" i="32"/>
  <c r="B32" i="32"/>
  <c r="A32" i="32"/>
  <c r="U31" i="32"/>
  <c r="B31" i="32"/>
  <c r="A31" i="32"/>
  <c r="U30" i="32"/>
  <c r="B30" i="32"/>
  <c r="A30" i="32"/>
  <c r="U29" i="32"/>
  <c r="B29" i="32"/>
  <c r="A29" i="32"/>
  <c r="U28" i="32"/>
  <c r="B28" i="32"/>
  <c r="A28" i="32"/>
  <c r="U27" i="32"/>
  <c r="B27" i="32"/>
  <c r="A27" i="32"/>
  <c r="U26" i="32"/>
  <c r="B26" i="32"/>
  <c r="A26" i="32"/>
  <c r="U25" i="32"/>
  <c r="B25" i="32"/>
  <c r="A25" i="32"/>
  <c r="U24" i="32"/>
  <c r="B24" i="32"/>
  <c r="A24" i="32"/>
  <c r="U23" i="32"/>
  <c r="B23" i="32"/>
  <c r="A23" i="32"/>
  <c r="U22" i="32"/>
  <c r="B22" i="32"/>
  <c r="A22" i="32"/>
  <c r="U21" i="32"/>
  <c r="B21" i="32"/>
  <c r="A21" i="32"/>
  <c r="U20" i="32"/>
  <c r="B20" i="32"/>
  <c r="A20" i="32"/>
  <c r="U19" i="32"/>
  <c r="B19" i="32"/>
  <c r="A19" i="32"/>
  <c r="U18" i="32"/>
  <c r="B18" i="32"/>
  <c r="A18" i="32"/>
  <c r="U17" i="32"/>
  <c r="B17" i="32"/>
  <c r="A17" i="32"/>
  <c r="U16" i="32"/>
  <c r="B16" i="32"/>
  <c r="A16" i="32"/>
  <c r="U15" i="32"/>
  <c r="B15" i="32"/>
  <c r="A15" i="32"/>
  <c r="U14" i="32"/>
  <c r="B14" i="32"/>
  <c r="A14" i="32"/>
  <c r="U13" i="32"/>
  <c r="B13" i="32"/>
  <c r="A13" i="32"/>
  <c r="U12" i="32"/>
  <c r="B12" i="32"/>
  <c r="A12" i="32"/>
  <c r="U11" i="32"/>
  <c r="B11" i="32"/>
  <c r="A11" i="32"/>
  <c r="U10" i="32"/>
  <c r="B10" i="32"/>
  <c r="A10" i="32"/>
  <c r="U9" i="32"/>
  <c r="B9" i="32"/>
  <c r="A9" i="32"/>
  <c r="U8" i="32"/>
  <c r="B8" i="32"/>
  <c r="A8" i="32"/>
  <c r="U7" i="32"/>
  <c r="B7" i="32"/>
  <c r="A7" i="32"/>
  <c r="U6" i="32"/>
  <c r="U1" i="32" s="1"/>
  <c r="B6" i="32"/>
  <c r="A6" i="32"/>
  <c r="S2" i="32"/>
  <c r="R2" i="32"/>
  <c r="Q2" i="32"/>
  <c r="P2" i="32"/>
  <c r="O2" i="32"/>
  <c r="N2" i="32"/>
  <c r="M2" i="32"/>
  <c r="L2" i="32"/>
  <c r="K2" i="32"/>
  <c r="J2" i="32"/>
  <c r="I2" i="32"/>
  <c r="H2" i="32"/>
  <c r="G2" i="32"/>
  <c r="S1" i="32"/>
  <c r="R1" i="32"/>
  <c r="Q1" i="32"/>
  <c r="P1" i="32"/>
  <c r="O1" i="32"/>
  <c r="N1" i="32"/>
  <c r="M1" i="32"/>
  <c r="L1" i="32"/>
  <c r="K1" i="32"/>
  <c r="J1" i="32"/>
  <c r="I1" i="32"/>
  <c r="H1" i="32"/>
  <c r="G1" i="32"/>
  <c r="U168" i="31"/>
  <c r="Q162" i="31"/>
  <c r="A162" i="31"/>
  <c r="J128" i="31"/>
  <c r="G111" i="31"/>
  <c r="G110" i="31"/>
  <c r="I109" i="31"/>
  <c r="A109" i="31"/>
  <c r="Q108" i="31"/>
  <c r="A108" i="31"/>
  <c r="G57" i="31"/>
  <c r="G56" i="31"/>
  <c r="I55" i="31"/>
  <c r="A55" i="31"/>
  <c r="J23" i="31"/>
  <c r="A60" i="31"/>
  <c r="A114" i="31" s="1"/>
  <c r="J86" i="31" l="1"/>
  <c r="F76" i="33"/>
  <c r="P76" i="33"/>
  <c r="I76" i="33"/>
  <c r="I158" i="33"/>
  <c r="O158" i="33"/>
  <c r="Q76" i="33"/>
  <c r="K158" i="33"/>
  <c r="Q158" i="33"/>
  <c r="J144" i="31"/>
  <c r="J75" i="31"/>
  <c r="S74" i="33"/>
  <c r="R76" i="33"/>
  <c r="M76" i="33"/>
  <c r="M158" i="33"/>
  <c r="G163" i="33"/>
  <c r="F163" i="33"/>
  <c r="O163" i="33"/>
  <c r="P163" i="33"/>
  <c r="K163" i="33"/>
  <c r="K166" i="33"/>
  <c r="Q163" i="33"/>
  <c r="Q166" i="33"/>
  <c r="I163" i="33"/>
  <c r="I166" i="33"/>
  <c r="J90" i="31"/>
  <c r="J93" i="31" s="1"/>
  <c r="J159" i="31" s="1"/>
  <c r="W146" i="31" s="1"/>
  <c r="W147" i="31" s="1"/>
  <c r="J45" i="31"/>
  <c r="S44" i="33"/>
  <c r="S17" i="33"/>
  <c r="L76" i="33"/>
  <c r="H76" i="33"/>
  <c r="N76" i="33"/>
  <c r="J76" i="33"/>
  <c r="S156" i="33"/>
  <c r="J149" i="31"/>
  <c r="J157" i="31" s="1"/>
  <c r="S158" i="33"/>
  <c r="S76" i="33"/>
  <c r="P158" i="33"/>
  <c r="L158" i="33"/>
  <c r="H158" i="33"/>
  <c r="G156" i="33"/>
  <c r="G158" i="33" s="1"/>
  <c r="R158" i="33"/>
  <c r="N158" i="33"/>
  <c r="J158" i="33"/>
  <c r="J12" i="31"/>
  <c r="J18" i="31" s="1"/>
  <c r="F158" i="33"/>
  <c r="U2" i="32"/>
  <c r="V68" i="32"/>
  <c r="U436" i="32"/>
  <c r="U437" i="32" s="1"/>
  <c r="U506" i="12"/>
  <c r="U507" i="12"/>
  <c r="U502" i="11"/>
  <c r="U503" i="11"/>
  <c r="U504" i="11"/>
  <c r="U505" i="11"/>
  <c r="U506" i="11"/>
  <c r="U507" i="11"/>
  <c r="U508" i="11"/>
  <c r="U504" i="12"/>
  <c r="U505" i="12"/>
  <c r="F164" i="33" l="1"/>
  <c r="J164" i="33"/>
  <c r="R164" i="33"/>
  <c r="L164" i="33"/>
  <c r="M164" i="33"/>
  <c r="R163" i="33"/>
  <c r="Q164" i="33"/>
  <c r="I164" i="33"/>
  <c r="N164" i="33"/>
  <c r="G164" i="33"/>
  <c r="H164" i="33"/>
  <c r="P164" i="33"/>
  <c r="S164" i="33"/>
  <c r="M163" i="33"/>
  <c r="K164" i="33"/>
  <c r="O164" i="33"/>
  <c r="M166" i="33"/>
  <c r="O166" i="33"/>
  <c r="S163" i="33"/>
  <c r="S166" i="33"/>
  <c r="H166" i="33"/>
  <c r="H163" i="33"/>
  <c r="F166" i="33"/>
  <c r="J166" i="33"/>
  <c r="J163" i="33"/>
  <c r="N166" i="33"/>
  <c r="N163" i="33"/>
  <c r="L166" i="33"/>
  <c r="L163" i="33"/>
  <c r="R166" i="33"/>
  <c r="P166" i="33"/>
  <c r="G166" i="33"/>
  <c r="J77" i="31"/>
  <c r="Q30" i="13"/>
  <c r="Q31" i="13"/>
  <c r="Q32" i="13"/>
  <c r="Q33" i="13"/>
  <c r="Q34" i="13"/>
  <c r="Q35" i="13"/>
  <c r="Q36" i="13"/>
  <c r="Q37" i="13"/>
  <c r="Q38" i="13"/>
  <c r="Q39" i="13"/>
  <c r="Q40" i="13"/>
  <c r="Q41" i="13"/>
  <c r="Q29" i="13"/>
  <c r="Q28" i="13"/>
  <c r="Q27" i="13"/>
  <c r="Q26" i="13"/>
  <c r="Q25" i="13"/>
  <c r="Q24" i="13"/>
  <c r="Q23" i="13"/>
  <c r="Q22" i="13"/>
  <c r="Q21" i="13"/>
  <c r="Q20" i="13"/>
  <c r="Q19" i="13"/>
  <c r="Q18" i="13"/>
  <c r="Q17" i="13"/>
  <c r="Q16" i="13"/>
  <c r="Q15" i="13"/>
  <c r="Q14" i="13"/>
  <c r="Q13" i="13"/>
  <c r="Q12" i="13"/>
  <c r="Q11" i="13"/>
  <c r="Q10" i="13"/>
  <c r="Q9" i="13"/>
  <c r="Q8" i="13"/>
  <c r="Q7" i="13"/>
  <c r="Q6" i="13"/>
  <c r="Q29" i="25"/>
  <c r="Q28" i="25"/>
  <c r="Q27" i="25"/>
  <c r="Q26" i="25"/>
  <c r="Q25" i="25"/>
  <c r="Q24" i="25"/>
  <c r="Q23" i="25"/>
  <c r="Q22" i="25"/>
  <c r="Q21" i="25"/>
  <c r="Q20" i="25"/>
  <c r="Q19" i="25"/>
  <c r="Q18" i="25"/>
  <c r="Q17" i="25"/>
  <c r="Q16" i="25"/>
  <c r="Q15" i="25"/>
  <c r="Q14" i="25"/>
  <c r="Q13" i="25"/>
  <c r="Q12" i="25"/>
  <c r="Q11" i="25"/>
  <c r="Q10" i="25"/>
  <c r="Q9" i="25"/>
  <c r="Q8" i="25"/>
  <c r="Q7" i="25"/>
  <c r="Q6" i="25"/>
  <c r="J163" i="31" l="1"/>
  <c r="V146" i="31"/>
  <c r="V147" i="31" s="1"/>
  <c r="U508" i="12"/>
  <c r="Q29" i="27"/>
  <c r="Q28" i="27"/>
  <c r="Q27" i="27"/>
  <c r="Q26" i="27"/>
  <c r="Q25" i="27"/>
  <c r="Q24" i="27"/>
  <c r="Q23" i="27"/>
  <c r="Q22" i="27"/>
  <c r="Q21" i="27"/>
  <c r="Q20" i="27"/>
  <c r="Q19" i="27"/>
  <c r="Q18" i="27"/>
  <c r="Q17" i="27"/>
  <c r="Q16" i="27"/>
  <c r="Q15" i="27"/>
  <c r="Q14" i="27"/>
  <c r="Q13" i="27"/>
  <c r="Q12" i="27"/>
  <c r="Q11" i="27"/>
  <c r="Q10" i="27"/>
  <c r="Q9" i="27"/>
  <c r="Q8" i="27"/>
  <c r="Q7" i="27"/>
  <c r="Q6" i="27"/>
  <c r="AG19" i="3" l="1"/>
  <c r="AE19" i="3"/>
  <c r="AG71" i="3"/>
  <c r="AE71" i="3"/>
  <c r="P93" i="3"/>
  <c r="P92" i="3"/>
  <c r="P94" i="3"/>
  <c r="P73" i="3"/>
  <c r="H121" i="19" s="1"/>
  <c r="AA76" i="3"/>
  <c r="Y76" i="3"/>
  <c r="U502" i="12"/>
  <c r="U503" i="12"/>
  <c r="U501" i="12"/>
  <c r="P150" i="3"/>
  <c r="Q131" i="3"/>
  <c r="P131" i="3" s="1"/>
  <c r="Q123" i="3"/>
  <c r="Q135" i="3" s="1"/>
  <c r="Q122" i="3"/>
  <c r="Q147" i="3" s="1"/>
  <c r="Q119" i="3"/>
  <c r="AG124" i="3"/>
  <c r="AE124" i="3"/>
  <c r="AA130" i="3"/>
  <c r="Y130" i="3"/>
  <c r="Q143" i="3" l="1"/>
  <c r="P143" i="3" s="1"/>
  <c r="Q137" i="3"/>
  <c r="P137" i="3" s="1"/>
  <c r="AA133" i="3"/>
  <c r="Q121" i="3"/>
  <c r="Y133" i="3"/>
  <c r="Q125" i="3"/>
  <c r="Q139" i="3"/>
  <c r="Q127" i="3"/>
  <c r="Q145" i="3"/>
  <c r="Q129" i="3"/>
  <c r="Q146" i="3"/>
  <c r="Q148" i="3"/>
  <c r="Q149" i="3"/>
  <c r="Q150" i="3"/>
  <c r="R150" i="3" s="1"/>
  <c r="Q124" i="3"/>
  <c r="Q126" i="3"/>
  <c r="Q141" i="3"/>
  <c r="Q133" i="3"/>
  <c r="Q144" i="3"/>
  <c r="A168" i="10"/>
  <c r="A6" i="10" s="1"/>
  <c r="A439" i="10"/>
  <c r="A276" i="10" s="1"/>
  <c r="A114" i="10" s="1"/>
  <c r="A385" i="10"/>
  <c r="A222" i="10" s="1"/>
  <c r="A60" i="10" s="1"/>
  <c r="A110" i="19"/>
  <c r="A58" i="19"/>
  <c r="W14" i="1"/>
  <c r="Q91" i="3"/>
  <c r="Q70" i="3"/>
  <c r="Q69" i="3"/>
  <c r="Q66" i="3"/>
  <c r="W121" i="1"/>
  <c r="W117" i="1"/>
  <c r="E116" i="1"/>
  <c r="Q122" i="1"/>
  <c r="Q120" i="1"/>
  <c r="Q116" i="1"/>
  <c r="L122" i="1"/>
  <c r="L126" i="1" s="1"/>
  <c r="L120" i="1"/>
  <c r="L116" i="1"/>
  <c r="J122" i="1"/>
  <c r="J126" i="1" s="1"/>
  <c r="J120" i="1"/>
  <c r="J118" i="1" s="1"/>
  <c r="J116" i="1"/>
  <c r="G122" i="1"/>
  <c r="G126" i="1" s="1"/>
  <c r="G120" i="1"/>
  <c r="G116" i="1"/>
  <c r="E122" i="1"/>
  <c r="E120" i="1"/>
  <c r="R126" i="1"/>
  <c r="R128" i="1" s="1"/>
  <c r="Q126" i="1"/>
  <c r="M126" i="1"/>
  <c r="M128" i="1" s="1"/>
  <c r="I124" i="1"/>
  <c r="O124" i="1" s="1"/>
  <c r="S124" i="1" s="1"/>
  <c r="L71" i="1"/>
  <c r="J128" i="1" l="1"/>
  <c r="Q118" i="1"/>
  <c r="E118" i="1"/>
  <c r="G128" i="1"/>
  <c r="I122" i="1"/>
  <c r="O122" i="1" s="1"/>
  <c r="S122" i="1" s="1"/>
  <c r="L118" i="1"/>
  <c r="L128" i="1"/>
  <c r="Q128" i="1"/>
  <c r="I116" i="1"/>
  <c r="O116" i="1" s="1"/>
  <c r="S116" i="1" s="1"/>
  <c r="I120" i="1"/>
  <c r="E126" i="1"/>
  <c r="E128" i="1" s="1"/>
  <c r="G118" i="1"/>
  <c r="U101" i="18"/>
  <c r="U103" i="18"/>
  <c r="U105" i="18"/>
  <c r="U92" i="18"/>
  <c r="U93" i="18"/>
  <c r="U75" i="18"/>
  <c r="U77" i="18"/>
  <c r="U78" i="18"/>
  <c r="U26" i="18"/>
  <c r="U27" i="18"/>
  <c r="U31" i="18"/>
  <c r="W101" i="18"/>
  <c r="W103" i="18"/>
  <c r="W105" i="18"/>
  <c r="W75" i="18"/>
  <c r="W77" i="18"/>
  <c r="W78" i="18"/>
  <c r="W31" i="18"/>
  <c r="W26" i="18"/>
  <c r="W27" i="18"/>
  <c r="I126" i="1" l="1"/>
  <c r="O126" i="1" s="1"/>
  <c r="W70" i="1"/>
  <c r="S126" i="1"/>
  <c r="W126" i="1"/>
  <c r="O120" i="1"/>
  <c r="I118" i="1"/>
  <c r="Q58" i="1"/>
  <c r="Q6" i="1" s="1"/>
  <c r="Q4" i="3"/>
  <c r="Q5" i="3"/>
  <c r="Q3" i="3"/>
  <c r="I128" i="1" l="1"/>
  <c r="O118" i="1"/>
  <c r="S120" i="1"/>
  <c r="O128" i="1"/>
  <c r="V137" i="19"/>
  <c r="U137" i="19"/>
  <c r="L19" i="1"/>
  <c r="J17" i="1"/>
  <c r="G17" i="1"/>
  <c r="E17" i="1"/>
  <c r="W18" i="1" l="1"/>
  <c r="S128" i="1"/>
  <c r="S118" i="1"/>
  <c r="Q19" i="1"/>
  <c r="L13" i="1"/>
  <c r="L17" i="1"/>
  <c r="G13" i="1"/>
  <c r="E13" i="1"/>
  <c r="G19" i="1"/>
  <c r="J13" i="1"/>
  <c r="Q13" i="1"/>
  <c r="Q17" i="1"/>
  <c r="E19" i="1" l="1"/>
  <c r="J19" i="1" l="1"/>
  <c r="Q18" i="3" l="1"/>
  <c r="Q30" i="3" s="1"/>
  <c r="Q22" i="3"/>
  <c r="V48" i="3"/>
  <c r="U48" i="3"/>
  <c r="P44" i="3"/>
  <c r="J129" i="19" s="1"/>
  <c r="P43" i="3"/>
  <c r="J128" i="19" s="1"/>
  <c r="P42" i="3"/>
  <c r="P41" i="3"/>
  <c r="P40" i="3"/>
  <c r="P39" i="3"/>
  <c r="J127" i="19" s="1"/>
  <c r="P16" i="3"/>
  <c r="J126" i="19" s="1"/>
  <c r="P30" i="3"/>
  <c r="P28" i="3"/>
  <c r="P24" i="3"/>
  <c r="AA27" i="3"/>
  <c r="Y27" i="3"/>
  <c r="P22" i="3"/>
  <c r="P36" i="3"/>
  <c r="P34" i="3"/>
  <c r="P21" i="3"/>
  <c r="J121" i="19" s="1"/>
  <c r="P20" i="3"/>
  <c r="J120" i="19" s="1"/>
  <c r="P19" i="3"/>
  <c r="J119" i="19" s="1"/>
  <c r="V100" i="3"/>
  <c r="U100" i="3"/>
  <c r="P96" i="3"/>
  <c r="P95" i="3"/>
  <c r="P91" i="3"/>
  <c r="H127" i="19" s="1"/>
  <c r="P68" i="3"/>
  <c r="H126" i="19" s="1"/>
  <c r="P82" i="3"/>
  <c r="P80" i="3"/>
  <c r="AA79" i="3"/>
  <c r="Y79" i="3"/>
  <c r="P76" i="3"/>
  <c r="P74" i="3"/>
  <c r="P88" i="3"/>
  <c r="P86" i="3"/>
  <c r="Q72" i="3"/>
  <c r="P72" i="3"/>
  <c r="H120" i="19" s="1"/>
  <c r="P71" i="3"/>
  <c r="Q76" i="3"/>
  <c r="Q94" i="3"/>
  <c r="R94" i="3" s="1"/>
  <c r="Q71" i="3"/>
  <c r="V153" i="3"/>
  <c r="U153" i="3"/>
  <c r="P149" i="3"/>
  <c r="R149" i="3" s="1"/>
  <c r="P121" i="3"/>
  <c r="R121" i="3" s="1"/>
  <c r="P148" i="3"/>
  <c r="R148" i="3" s="1"/>
  <c r="P147" i="3"/>
  <c r="R147" i="3" s="1"/>
  <c r="P146" i="3"/>
  <c r="R146" i="3" s="1"/>
  <c r="P145" i="3"/>
  <c r="R145" i="3" s="1"/>
  <c r="P144" i="3"/>
  <c r="R144" i="3" s="1"/>
  <c r="P135" i="3"/>
  <c r="R135" i="3" s="1"/>
  <c r="P133" i="3"/>
  <c r="R133" i="3" s="1"/>
  <c r="P129" i="3"/>
  <c r="R129" i="3" s="1"/>
  <c r="P127" i="3"/>
  <c r="R127" i="3" s="1"/>
  <c r="P141" i="3"/>
  <c r="R141" i="3" s="1"/>
  <c r="P139" i="3"/>
  <c r="R139" i="3" s="1"/>
  <c r="P126" i="3"/>
  <c r="R126" i="3" s="1"/>
  <c r="P125" i="3"/>
  <c r="R125" i="3" s="1"/>
  <c r="P124" i="3"/>
  <c r="R124" i="3" s="1"/>
  <c r="R123" i="3"/>
  <c r="R122" i="3"/>
  <c r="R119" i="3"/>
  <c r="R23" i="1"/>
  <c r="R25" i="1" s="1"/>
  <c r="M23" i="1"/>
  <c r="M25" i="1" s="1"/>
  <c r="I21" i="1"/>
  <c r="O21" i="1" s="1"/>
  <c r="S21" i="1" s="1"/>
  <c r="Q23" i="1"/>
  <c r="U132" i="19" s="1"/>
  <c r="L23" i="1"/>
  <c r="L25" i="1" s="1"/>
  <c r="J23" i="1"/>
  <c r="J25" i="1" s="1"/>
  <c r="G23" i="1"/>
  <c r="G25" i="1" s="1"/>
  <c r="E23" i="1"/>
  <c r="E25" i="1" s="1"/>
  <c r="I17" i="1"/>
  <c r="A16" i="1"/>
  <c r="A17" i="1" s="1"/>
  <c r="A18" i="1" s="1"/>
  <c r="A19" i="1" s="1"/>
  <c r="A20" i="1" s="1"/>
  <c r="A21" i="1" s="1"/>
  <c r="A22" i="1" s="1"/>
  <c r="A23" i="1" s="1"/>
  <c r="A24" i="1" s="1"/>
  <c r="A25" i="1" s="1"/>
  <c r="A26" i="1" s="1"/>
  <c r="A27" i="1" s="1"/>
  <c r="A28" i="1" s="1"/>
  <c r="A29" i="1" s="1"/>
  <c r="A30" i="1" s="1"/>
  <c r="A31" i="1" s="1"/>
  <c r="A32" i="1" s="1"/>
  <c r="A33" i="1" s="1"/>
  <c r="G15" i="1"/>
  <c r="E15" i="1"/>
  <c r="Q5" i="1"/>
  <c r="Q4" i="1"/>
  <c r="Q3" i="1"/>
  <c r="R75" i="1"/>
  <c r="R77" i="1" s="1"/>
  <c r="M75" i="1"/>
  <c r="M77" i="1" s="1"/>
  <c r="L75" i="1"/>
  <c r="I73" i="1"/>
  <c r="O73" i="1" s="1"/>
  <c r="S73" i="1" s="1"/>
  <c r="A68" i="1"/>
  <c r="A69" i="1" s="1"/>
  <c r="A70" i="1" s="1"/>
  <c r="A71" i="1" s="1"/>
  <c r="A72" i="1" s="1"/>
  <c r="A73" i="1" s="1"/>
  <c r="A74" i="1" s="1"/>
  <c r="A75" i="1" s="1"/>
  <c r="A76" i="1" s="1"/>
  <c r="A77" i="1" s="1"/>
  <c r="A78" i="1" s="1"/>
  <c r="A79" i="1" s="1"/>
  <c r="A80" i="1" s="1"/>
  <c r="A81" i="1" s="1"/>
  <c r="A82" i="1" s="1"/>
  <c r="A83" i="1" s="1"/>
  <c r="A84" i="1" s="1"/>
  <c r="A85" i="1" s="1"/>
  <c r="Q57" i="1"/>
  <c r="Q56" i="1"/>
  <c r="Q55" i="1"/>
  <c r="A119" i="1"/>
  <c r="A120" i="1" s="1"/>
  <c r="A121" i="1" s="1"/>
  <c r="A122" i="1" s="1"/>
  <c r="A123" i="1" s="1"/>
  <c r="A124" i="1" s="1"/>
  <c r="A125" i="1" s="1"/>
  <c r="A126" i="1" s="1"/>
  <c r="A127" i="1" s="1"/>
  <c r="A128" i="1" s="1"/>
  <c r="A129" i="1" s="1"/>
  <c r="A130" i="1" s="1"/>
  <c r="A131" i="1" s="1"/>
  <c r="A132" i="1" s="1"/>
  <c r="A133" i="1" s="1"/>
  <c r="A134" i="1" s="1"/>
  <c r="A135" i="1" s="1"/>
  <c r="A136" i="1" s="1"/>
  <c r="U508" i="21"/>
  <c r="U507" i="21"/>
  <c r="U506" i="21"/>
  <c r="U503" i="21"/>
  <c r="U501" i="21"/>
  <c r="U426" i="21"/>
  <c r="B426" i="21"/>
  <c r="A426" i="21"/>
  <c r="U425" i="21"/>
  <c r="B425" i="21"/>
  <c r="A425" i="21"/>
  <c r="U424" i="21"/>
  <c r="B424" i="21"/>
  <c r="A424" i="21"/>
  <c r="U423" i="21"/>
  <c r="B423" i="21"/>
  <c r="A423" i="21"/>
  <c r="U422" i="21"/>
  <c r="B422" i="21"/>
  <c r="A422" i="21"/>
  <c r="U421" i="21"/>
  <c r="B421" i="21"/>
  <c r="A421" i="21"/>
  <c r="U420" i="21"/>
  <c r="B420" i="21"/>
  <c r="A420" i="21"/>
  <c r="U419" i="21"/>
  <c r="B419" i="21"/>
  <c r="A419" i="21"/>
  <c r="U418" i="21"/>
  <c r="B418" i="21"/>
  <c r="A418" i="21"/>
  <c r="U417" i="21"/>
  <c r="B417" i="21"/>
  <c r="A417" i="21"/>
  <c r="U416" i="21"/>
  <c r="B416" i="21"/>
  <c r="A416" i="21"/>
  <c r="U415" i="21"/>
  <c r="B415" i="21"/>
  <c r="A415" i="21"/>
  <c r="U414" i="21"/>
  <c r="B414" i="21"/>
  <c r="A414" i="21"/>
  <c r="U413" i="21"/>
  <c r="B413" i="21"/>
  <c r="A413" i="21"/>
  <c r="U412" i="21"/>
  <c r="B412" i="21"/>
  <c r="A412" i="21"/>
  <c r="U411" i="21"/>
  <c r="B411" i="21"/>
  <c r="A411" i="21"/>
  <c r="U410" i="21"/>
  <c r="B410" i="21"/>
  <c r="A410" i="21"/>
  <c r="U409" i="21"/>
  <c r="B409" i="21"/>
  <c r="A409" i="21"/>
  <c r="U408" i="21"/>
  <c r="B408" i="21"/>
  <c r="A408" i="21"/>
  <c r="U407" i="21"/>
  <c r="B407" i="21"/>
  <c r="A407" i="21"/>
  <c r="U406" i="21"/>
  <c r="B406" i="21"/>
  <c r="A406" i="21"/>
  <c r="U405" i="21"/>
  <c r="B405" i="21"/>
  <c r="A405" i="21"/>
  <c r="U404" i="21"/>
  <c r="B404" i="21"/>
  <c r="A404" i="21"/>
  <c r="U403" i="21"/>
  <c r="B403" i="21"/>
  <c r="A403" i="21"/>
  <c r="U402" i="21"/>
  <c r="B402" i="21"/>
  <c r="A402" i="21"/>
  <c r="U401" i="21"/>
  <c r="B401" i="21"/>
  <c r="A401" i="21"/>
  <c r="U400" i="21"/>
  <c r="B400" i="21"/>
  <c r="A400" i="21"/>
  <c r="U399" i="21"/>
  <c r="B399" i="21"/>
  <c r="A399" i="21"/>
  <c r="U398" i="21"/>
  <c r="B398" i="21"/>
  <c r="A398" i="21"/>
  <c r="U397" i="21"/>
  <c r="B397" i="21"/>
  <c r="A397" i="21"/>
  <c r="U396" i="21"/>
  <c r="B396" i="21"/>
  <c r="A396" i="21"/>
  <c r="U395" i="21"/>
  <c r="B395" i="21"/>
  <c r="A395" i="21"/>
  <c r="U394" i="21"/>
  <c r="B394" i="21"/>
  <c r="A394" i="21"/>
  <c r="U393" i="21"/>
  <c r="B393" i="21"/>
  <c r="A393" i="21"/>
  <c r="U392" i="21"/>
  <c r="B392" i="21"/>
  <c r="A392" i="21"/>
  <c r="U391" i="21"/>
  <c r="B391" i="21"/>
  <c r="A391" i="21"/>
  <c r="U390" i="21"/>
  <c r="B390" i="21"/>
  <c r="A390" i="21"/>
  <c r="U389" i="21"/>
  <c r="B389" i="21"/>
  <c r="A389" i="21"/>
  <c r="U388" i="21"/>
  <c r="B388" i="21"/>
  <c r="A388" i="21"/>
  <c r="U387" i="21"/>
  <c r="B387" i="21"/>
  <c r="A387" i="21"/>
  <c r="U386" i="21"/>
  <c r="B386" i="21"/>
  <c r="A386" i="21"/>
  <c r="U385" i="21"/>
  <c r="B385" i="21"/>
  <c r="A385" i="21"/>
  <c r="U384" i="21"/>
  <c r="B384" i="21"/>
  <c r="A384" i="21"/>
  <c r="U383" i="21"/>
  <c r="B383" i="21"/>
  <c r="A383" i="21"/>
  <c r="U382" i="21"/>
  <c r="B382" i="21"/>
  <c r="A382" i="21"/>
  <c r="U381" i="21"/>
  <c r="B381" i="21"/>
  <c r="A381" i="21"/>
  <c r="U380" i="21"/>
  <c r="B380" i="21"/>
  <c r="A380" i="21"/>
  <c r="U379" i="21"/>
  <c r="B379" i="21"/>
  <c r="A379" i="21"/>
  <c r="U378" i="21"/>
  <c r="B378" i="21"/>
  <c r="A378" i="21"/>
  <c r="U377" i="21"/>
  <c r="B377" i="21"/>
  <c r="A377" i="21"/>
  <c r="U376" i="21"/>
  <c r="B376" i="21"/>
  <c r="A376" i="21"/>
  <c r="U375" i="21"/>
  <c r="B375" i="21"/>
  <c r="A375" i="21"/>
  <c r="U374" i="21"/>
  <c r="B374" i="21"/>
  <c r="A374" i="21"/>
  <c r="U373" i="21"/>
  <c r="B373" i="21"/>
  <c r="A373" i="21"/>
  <c r="U372" i="21"/>
  <c r="B372" i="21"/>
  <c r="A372" i="21"/>
  <c r="U371" i="21"/>
  <c r="B371" i="21"/>
  <c r="A371" i="21"/>
  <c r="U370" i="21"/>
  <c r="B370" i="21"/>
  <c r="A370" i="21"/>
  <c r="U369" i="21"/>
  <c r="B369" i="21"/>
  <c r="A369" i="21"/>
  <c r="U368" i="21"/>
  <c r="B368" i="21"/>
  <c r="A368" i="21"/>
  <c r="U367" i="21"/>
  <c r="B367" i="21"/>
  <c r="A367" i="21"/>
  <c r="U366" i="21"/>
  <c r="B366" i="21"/>
  <c r="A366" i="21"/>
  <c r="U365" i="21"/>
  <c r="B365" i="21"/>
  <c r="A365" i="21"/>
  <c r="U364" i="21"/>
  <c r="B364" i="21"/>
  <c r="A364" i="21"/>
  <c r="U363" i="21"/>
  <c r="B363" i="21"/>
  <c r="A363" i="21"/>
  <c r="U362" i="21"/>
  <c r="B362" i="21"/>
  <c r="A362" i="21"/>
  <c r="U361" i="21"/>
  <c r="B361" i="21"/>
  <c r="A361" i="21"/>
  <c r="U360" i="21"/>
  <c r="B360" i="21"/>
  <c r="A360" i="21"/>
  <c r="U359" i="21"/>
  <c r="B359" i="21"/>
  <c r="A359" i="21"/>
  <c r="U358" i="21"/>
  <c r="B358" i="21"/>
  <c r="A358" i="21"/>
  <c r="U357" i="21"/>
  <c r="B357" i="21"/>
  <c r="A357" i="21"/>
  <c r="U356" i="21"/>
  <c r="B356" i="21"/>
  <c r="A356" i="21"/>
  <c r="U355" i="21"/>
  <c r="B355" i="21"/>
  <c r="A355" i="21"/>
  <c r="U354" i="21"/>
  <c r="B354" i="21"/>
  <c r="A354" i="21"/>
  <c r="U353" i="21"/>
  <c r="B353" i="21"/>
  <c r="A353" i="21"/>
  <c r="U352" i="21"/>
  <c r="B352" i="21"/>
  <c r="A352" i="21"/>
  <c r="U351" i="21"/>
  <c r="B351" i="21"/>
  <c r="A351" i="21"/>
  <c r="U350" i="21"/>
  <c r="B350" i="21"/>
  <c r="A350" i="21"/>
  <c r="U349" i="21"/>
  <c r="B349" i="21"/>
  <c r="A349" i="21"/>
  <c r="U348" i="21"/>
  <c r="B348" i="21"/>
  <c r="A348" i="21"/>
  <c r="U347" i="21"/>
  <c r="B347" i="21"/>
  <c r="A347" i="21"/>
  <c r="U346" i="21"/>
  <c r="B346" i="21"/>
  <c r="A346" i="21"/>
  <c r="U345" i="21"/>
  <c r="B345" i="21"/>
  <c r="A345" i="21"/>
  <c r="U344" i="21"/>
  <c r="B344" i="21"/>
  <c r="A344" i="21"/>
  <c r="U343" i="21"/>
  <c r="B343" i="21"/>
  <c r="A343" i="21"/>
  <c r="U342" i="21"/>
  <c r="B342" i="21"/>
  <c r="A342" i="21"/>
  <c r="U341" i="21"/>
  <c r="B341" i="21"/>
  <c r="A341" i="21"/>
  <c r="U340" i="21"/>
  <c r="B340" i="21"/>
  <c r="A340" i="21"/>
  <c r="U339" i="21"/>
  <c r="B339" i="21"/>
  <c r="A339" i="21"/>
  <c r="U338" i="21"/>
  <c r="B338" i="21"/>
  <c r="A338" i="21"/>
  <c r="U337" i="21"/>
  <c r="B337" i="21"/>
  <c r="A337" i="21"/>
  <c r="U336" i="21"/>
  <c r="B336" i="21"/>
  <c r="A336" i="21"/>
  <c r="U335" i="21"/>
  <c r="B335" i="21"/>
  <c r="A335" i="21"/>
  <c r="U334" i="21"/>
  <c r="B334" i="21"/>
  <c r="A334" i="21"/>
  <c r="U333" i="21"/>
  <c r="B333" i="21"/>
  <c r="A333" i="21"/>
  <c r="U332" i="21"/>
  <c r="B332" i="21"/>
  <c r="A332" i="21"/>
  <c r="U331" i="21"/>
  <c r="B331" i="21"/>
  <c r="A331" i="21"/>
  <c r="U330" i="21"/>
  <c r="B330" i="21"/>
  <c r="A330" i="21"/>
  <c r="U329" i="21"/>
  <c r="B329" i="21"/>
  <c r="A329" i="21"/>
  <c r="U328" i="21"/>
  <c r="B328" i="21"/>
  <c r="A328" i="21"/>
  <c r="U327" i="21"/>
  <c r="B327" i="21"/>
  <c r="A327" i="21"/>
  <c r="U326" i="21"/>
  <c r="B326" i="21"/>
  <c r="A326" i="21"/>
  <c r="U325" i="21"/>
  <c r="B325" i="21"/>
  <c r="A325" i="21"/>
  <c r="U324" i="21"/>
  <c r="B324" i="21"/>
  <c r="A324" i="21"/>
  <c r="U323" i="21"/>
  <c r="B323" i="21"/>
  <c r="A323" i="21"/>
  <c r="U322" i="21"/>
  <c r="B322" i="21"/>
  <c r="A322" i="21"/>
  <c r="U321" i="21"/>
  <c r="B321" i="21"/>
  <c r="A321" i="21"/>
  <c r="U320" i="21"/>
  <c r="B320" i="21"/>
  <c r="A320" i="21"/>
  <c r="U319" i="21"/>
  <c r="B319" i="21"/>
  <c r="A319" i="21"/>
  <c r="U318" i="21"/>
  <c r="B318" i="21"/>
  <c r="A318" i="21"/>
  <c r="U317" i="21"/>
  <c r="B317" i="21"/>
  <c r="A317" i="21"/>
  <c r="U316" i="21"/>
  <c r="B316" i="21"/>
  <c r="A316" i="21"/>
  <c r="U315" i="21"/>
  <c r="B315" i="21"/>
  <c r="A315" i="21"/>
  <c r="U314" i="21"/>
  <c r="B314" i="21"/>
  <c r="A314" i="21"/>
  <c r="U313" i="21"/>
  <c r="B313" i="21"/>
  <c r="A313" i="21"/>
  <c r="U312" i="21"/>
  <c r="B312" i="21"/>
  <c r="A312" i="21"/>
  <c r="U311" i="21"/>
  <c r="B311" i="21"/>
  <c r="A311" i="21"/>
  <c r="U310" i="21"/>
  <c r="B310" i="21"/>
  <c r="A310" i="21"/>
  <c r="U309" i="21"/>
  <c r="B309" i="21"/>
  <c r="A309" i="21"/>
  <c r="U308" i="21"/>
  <c r="B308" i="21"/>
  <c r="A308" i="21"/>
  <c r="U307" i="21"/>
  <c r="B307" i="21"/>
  <c r="A307" i="21"/>
  <c r="U306" i="21"/>
  <c r="B306" i="21"/>
  <c r="A306" i="21"/>
  <c r="U305" i="21"/>
  <c r="B305" i="21"/>
  <c r="A305" i="21"/>
  <c r="U304" i="21"/>
  <c r="B304" i="21"/>
  <c r="A304" i="21"/>
  <c r="U303" i="21"/>
  <c r="B303" i="21"/>
  <c r="A303" i="21"/>
  <c r="U302" i="21"/>
  <c r="B302" i="21"/>
  <c r="A302" i="21"/>
  <c r="U301" i="21"/>
  <c r="B301" i="21"/>
  <c r="A301" i="21"/>
  <c r="U300" i="21"/>
  <c r="B300" i="21"/>
  <c r="A300" i="21"/>
  <c r="U299" i="21"/>
  <c r="B299" i="21"/>
  <c r="A299" i="21"/>
  <c r="U298" i="21"/>
  <c r="B298" i="21"/>
  <c r="A298" i="21"/>
  <c r="U297" i="21"/>
  <c r="B297" i="21"/>
  <c r="A297" i="21"/>
  <c r="U296" i="21"/>
  <c r="B296" i="21"/>
  <c r="A296" i="21"/>
  <c r="U295" i="21"/>
  <c r="B295" i="21"/>
  <c r="A295" i="21"/>
  <c r="U294" i="21"/>
  <c r="B294" i="21"/>
  <c r="A294" i="21"/>
  <c r="U293" i="21"/>
  <c r="B293" i="21"/>
  <c r="A293" i="21"/>
  <c r="U292" i="21"/>
  <c r="B292" i="21"/>
  <c r="A292" i="21"/>
  <c r="U291" i="21"/>
  <c r="B291" i="21"/>
  <c r="A291" i="21"/>
  <c r="U290" i="21"/>
  <c r="B290" i="21"/>
  <c r="A290" i="21"/>
  <c r="U289" i="21"/>
  <c r="B289" i="21"/>
  <c r="A289" i="21"/>
  <c r="U288" i="21"/>
  <c r="B288" i="21"/>
  <c r="A288" i="21"/>
  <c r="U287" i="21"/>
  <c r="B287" i="21"/>
  <c r="A287" i="21"/>
  <c r="U286" i="21"/>
  <c r="B286" i="21"/>
  <c r="A286" i="21"/>
  <c r="U285" i="21"/>
  <c r="B285" i="21"/>
  <c r="A285" i="21"/>
  <c r="U284" i="21"/>
  <c r="B284" i="21"/>
  <c r="A284" i="21"/>
  <c r="U283" i="21"/>
  <c r="B283" i="21"/>
  <c r="A283" i="21"/>
  <c r="U282" i="21"/>
  <c r="B282" i="21"/>
  <c r="A282" i="21"/>
  <c r="U281" i="21"/>
  <c r="B281" i="21"/>
  <c r="A281" i="21"/>
  <c r="U280" i="21"/>
  <c r="B280" i="21"/>
  <c r="A280" i="21"/>
  <c r="U279" i="21"/>
  <c r="B279" i="21"/>
  <c r="A279" i="21"/>
  <c r="U278" i="21"/>
  <c r="B278" i="21"/>
  <c r="A278" i="21"/>
  <c r="U277" i="21"/>
  <c r="B277" i="21"/>
  <c r="A277" i="21"/>
  <c r="U276" i="21"/>
  <c r="B276" i="21"/>
  <c r="A276" i="21"/>
  <c r="U275" i="21"/>
  <c r="B275" i="21"/>
  <c r="A275" i="21"/>
  <c r="U274" i="21"/>
  <c r="B274" i="21"/>
  <c r="A274" i="21"/>
  <c r="U273" i="21"/>
  <c r="B273" i="21"/>
  <c r="A273" i="21"/>
  <c r="U272" i="21"/>
  <c r="B272" i="21"/>
  <c r="A272" i="21"/>
  <c r="U271" i="21"/>
  <c r="B271" i="21"/>
  <c r="A271" i="21"/>
  <c r="U270" i="21"/>
  <c r="B270" i="21"/>
  <c r="A270" i="21"/>
  <c r="U269" i="21"/>
  <c r="B269" i="21"/>
  <c r="A269" i="21"/>
  <c r="U268" i="21"/>
  <c r="B268" i="21"/>
  <c r="A268" i="21"/>
  <c r="U267" i="21"/>
  <c r="B267" i="21"/>
  <c r="A267" i="21"/>
  <c r="U266" i="21"/>
  <c r="B266" i="21"/>
  <c r="A266" i="21"/>
  <c r="U265" i="21"/>
  <c r="B265" i="21"/>
  <c r="A265" i="21"/>
  <c r="U264" i="21"/>
  <c r="B264" i="21"/>
  <c r="A264" i="21"/>
  <c r="U263" i="21"/>
  <c r="B263" i="21"/>
  <c r="A263" i="21"/>
  <c r="U262" i="21"/>
  <c r="B262" i="21"/>
  <c r="A262" i="21"/>
  <c r="U261" i="21"/>
  <c r="B261" i="21"/>
  <c r="A261" i="21"/>
  <c r="U260" i="21"/>
  <c r="B260" i="21"/>
  <c r="A260" i="21"/>
  <c r="U259" i="21"/>
  <c r="B259" i="21"/>
  <c r="A259" i="21"/>
  <c r="U258" i="21"/>
  <c r="B258" i="21"/>
  <c r="A258" i="21"/>
  <c r="U257" i="21"/>
  <c r="B257" i="21"/>
  <c r="A257" i="21"/>
  <c r="U256" i="21"/>
  <c r="B256" i="21"/>
  <c r="A256" i="21"/>
  <c r="U255" i="21"/>
  <c r="B255" i="21"/>
  <c r="A255" i="21"/>
  <c r="U254" i="21"/>
  <c r="B254" i="21"/>
  <c r="A254" i="21"/>
  <c r="U253" i="21"/>
  <c r="B253" i="21"/>
  <c r="A253" i="21"/>
  <c r="U252" i="21"/>
  <c r="B252" i="21"/>
  <c r="A252" i="21"/>
  <c r="U251" i="21"/>
  <c r="B251" i="21"/>
  <c r="A251" i="21"/>
  <c r="U250" i="21"/>
  <c r="B250" i="21"/>
  <c r="A250" i="21"/>
  <c r="U249" i="21"/>
  <c r="B249" i="21"/>
  <c r="A249" i="21"/>
  <c r="U248" i="21"/>
  <c r="B248" i="21"/>
  <c r="A248" i="21"/>
  <c r="U247" i="21"/>
  <c r="B247" i="21"/>
  <c r="A247" i="21"/>
  <c r="U246" i="21"/>
  <c r="B246" i="21"/>
  <c r="A246" i="21"/>
  <c r="U245" i="21"/>
  <c r="B245" i="21"/>
  <c r="A245" i="21"/>
  <c r="U244" i="21"/>
  <c r="B244" i="21"/>
  <c r="A244" i="21"/>
  <c r="U243" i="21"/>
  <c r="B243" i="21"/>
  <c r="A243" i="21"/>
  <c r="U242" i="21"/>
  <c r="B242" i="21"/>
  <c r="A242" i="21"/>
  <c r="U241" i="21"/>
  <c r="B241" i="21"/>
  <c r="A241" i="21"/>
  <c r="U240" i="21"/>
  <c r="B240" i="21"/>
  <c r="A240" i="21"/>
  <c r="U239" i="21"/>
  <c r="B239" i="21"/>
  <c r="A239" i="21"/>
  <c r="U238" i="21"/>
  <c r="B238" i="21"/>
  <c r="A238" i="21"/>
  <c r="U237" i="21"/>
  <c r="B237" i="21"/>
  <c r="A237" i="21"/>
  <c r="U236" i="21"/>
  <c r="B236" i="21"/>
  <c r="A236" i="21"/>
  <c r="U235" i="21"/>
  <c r="B235" i="21"/>
  <c r="A235" i="21"/>
  <c r="U234" i="21"/>
  <c r="B234" i="21"/>
  <c r="A234" i="21"/>
  <c r="U233" i="21"/>
  <c r="B233" i="21"/>
  <c r="A233" i="21"/>
  <c r="U232" i="21"/>
  <c r="B232" i="21"/>
  <c r="A232" i="21"/>
  <c r="U231" i="21"/>
  <c r="B231" i="21"/>
  <c r="A231" i="21"/>
  <c r="U230" i="21"/>
  <c r="B230" i="21"/>
  <c r="A230" i="21"/>
  <c r="U229" i="21"/>
  <c r="B229" i="21"/>
  <c r="A229" i="21"/>
  <c r="U228" i="21"/>
  <c r="B228" i="21"/>
  <c r="A228" i="21"/>
  <c r="U227" i="21"/>
  <c r="B227" i="21"/>
  <c r="A227" i="21"/>
  <c r="U226" i="21"/>
  <c r="B226" i="21"/>
  <c r="A226" i="21"/>
  <c r="U225" i="21"/>
  <c r="B225" i="21"/>
  <c r="A225" i="21"/>
  <c r="U224" i="21"/>
  <c r="B224" i="21"/>
  <c r="A224" i="21"/>
  <c r="U223" i="21"/>
  <c r="B223" i="21"/>
  <c r="A223" i="21"/>
  <c r="U222" i="21"/>
  <c r="B222" i="21"/>
  <c r="A222" i="21"/>
  <c r="U221" i="21"/>
  <c r="B221" i="21"/>
  <c r="A221" i="21"/>
  <c r="U220" i="21"/>
  <c r="B220" i="21"/>
  <c r="A220" i="21"/>
  <c r="U219" i="21"/>
  <c r="B219" i="21"/>
  <c r="A219" i="21"/>
  <c r="U218" i="21"/>
  <c r="B218" i="21"/>
  <c r="A218" i="21"/>
  <c r="U217" i="21"/>
  <c r="B217" i="21"/>
  <c r="A217" i="21"/>
  <c r="U216" i="21"/>
  <c r="B216" i="21"/>
  <c r="A216" i="21"/>
  <c r="U215" i="21"/>
  <c r="B215" i="21"/>
  <c r="A215" i="21"/>
  <c r="U214" i="21"/>
  <c r="B214" i="21"/>
  <c r="A214" i="21"/>
  <c r="U213" i="21"/>
  <c r="B213" i="21"/>
  <c r="A213" i="21"/>
  <c r="U212" i="21"/>
  <c r="B212" i="21"/>
  <c r="A212" i="21"/>
  <c r="U211" i="21"/>
  <c r="B211" i="21"/>
  <c r="A211" i="21"/>
  <c r="U210" i="21"/>
  <c r="B210" i="21"/>
  <c r="A210" i="21"/>
  <c r="U209" i="21"/>
  <c r="B209" i="21"/>
  <c r="A209" i="21"/>
  <c r="U208" i="21"/>
  <c r="B208" i="21"/>
  <c r="A208" i="21"/>
  <c r="U207" i="21"/>
  <c r="B207" i="21"/>
  <c r="A207" i="21"/>
  <c r="U206" i="21"/>
  <c r="B206" i="21"/>
  <c r="A206" i="21"/>
  <c r="U205" i="21"/>
  <c r="B205" i="21"/>
  <c r="A205" i="21"/>
  <c r="U204" i="21"/>
  <c r="B204" i="21"/>
  <c r="A204" i="21"/>
  <c r="U203" i="21"/>
  <c r="B203" i="21"/>
  <c r="A203" i="21"/>
  <c r="U202" i="21"/>
  <c r="B202" i="21"/>
  <c r="A202" i="21"/>
  <c r="U201" i="21"/>
  <c r="B201" i="21"/>
  <c r="A201" i="21"/>
  <c r="U200" i="21"/>
  <c r="B200" i="21"/>
  <c r="A200" i="21"/>
  <c r="U199" i="21"/>
  <c r="B199" i="21"/>
  <c r="A199" i="21"/>
  <c r="U198" i="21"/>
  <c r="B198" i="21"/>
  <c r="A198" i="21"/>
  <c r="U197" i="21"/>
  <c r="B197" i="21"/>
  <c r="A197" i="21"/>
  <c r="U196" i="21"/>
  <c r="B196" i="21"/>
  <c r="A196" i="21"/>
  <c r="U195" i="21"/>
  <c r="B195" i="21"/>
  <c r="A195" i="21"/>
  <c r="U194" i="21"/>
  <c r="B194" i="21"/>
  <c r="A194" i="21"/>
  <c r="U193" i="21"/>
  <c r="B193" i="21"/>
  <c r="A193" i="21"/>
  <c r="U192" i="21"/>
  <c r="B192" i="21"/>
  <c r="A192" i="21"/>
  <c r="U191" i="21"/>
  <c r="B191" i="21"/>
  <c r="A191" i="21"/>
  <c r="U190" i="21"/>
  <c r="B190" i="21"/>
  <c r="A190" i="21"/>
  <c r="U189" i="21"/>
  <c r="B189" i="21"/>
  <c r="A189" i="21"/>
  <c r="U188" i="21"/>
  <c r="B188" i="21"/>
  <c r="A188" i="21"/>
  <c r="U187" i="21"/>
  <c r="B187" i="21"/>
  <c r="A187" i="21"/>
  <c r="U186" i="21"/>
  <c r="B186" i="21"/>
  <c r="A186" i="21"/>
  <c r="U185" i="21"/>
  <c r="B185" i="21"/>
  <c r="A185" i="21"/>
  <c r="U184" i="21"/>
  <c r="B184" i="21"/>
  <c r="A184" i="21"/>
  <c r="U183" i="21"/>
  <c r="B183" i="21"/>
  <c r="A183" i="21"/>
  <c r="U182" i="21"/>
  <c r="B182" i="21"/>
  <c r="A182" i="21"/>
  <c r="U181" i="21"/>
  <c r="B181" i="21"/>
  <c r="A181" i="21"/>
  <c r="U180" i="21"/>
  <c r="B180" i="21"/>
  <c r="A180" i="21"/>
  <c r="U179" i="21"/>
  <c r="B179" i="21"/>
  <c r="A179" i="21"/>
  <c r="U178" i="21"/>
  <c r="B178" i="21"/>
  <c r="A178" i="21"/>
  <c r="U177" i="21"/>
  <c r="B177" i="21"/>
  <c r="A177" i="21"/>
  <c r="U176" i="21"/>
  <c r="B176" i="21"/>
  <c r="A176" i="21"/>
  <c r="U175" i="21"/>
  <c r="B175" i="21"/>
  <c r="A175" i="21"/>
  <c r="U174" i="21"/>
  <c r="B174" i="21"/>
  <c r="A174" i="21"/>
  <c r="U173" i="21"/>
  <c r="B173" i="21"/>
  <c r="A173" i="21"/>
  <c r="U172" i="21"/>
  <c r="B172" i="21"/>
  <c r="A172" i="21"/>
  <c r="U171" i="21"/>
  <c r="B171" i="21"/>
  <c r="A171" i="21"/>
  <c r="U170" i="21"/>
  <c r="B170" i="21"/>
  <c r="A170" i="21"/>
  <c r="U169" i="21"/>
  <c r="B169" i="21"/>
  <c r="A169" i="21"/>
  <c r="U168" i="21"/>
  <c r="B168" i="21"/>
  <c r="A168" i="21"/>
  <c r="U167" i="21"/>
  <c r="B167" i="21"/>
  <c r="A167" i="21"/>
  <c r="U166" i="21"/>
  <c r="B166" i="21"/>
  <c r="A166" i="21"/>
  <c r="U165" i="21"/>
  <c r="B165" i="21"/>
  <c r="A165" i="21"/>
  <c r="U164" i="21"/>
  <c r="B164" i="21"/>
  <c r="A164" i="21"/>
  <c r="U163" i="21"/>
  <c r="B163" i="21"/>
  <c r="A163" i="21"/>
  <c r="U162" i="21"/>
  <c r="B162" i="21"/>
  <c r="A162" i="21"/>
  <c r="U161" i="21"/>
  <c r="B161" i="21"/>
  <c r="A161" i="21"/>
  <c r="U160" i="21"/>
  <c r="B160" i="21"/>
  <c r="A160" i="21"/>
  <c r="U159" i="21"/>
  <c r="B159" i="21"/>
  <c r="A159" i="21"/>
  <c r="U158" i="21"/>
  <c r="B158" i="21"/>
  <c r="A158" i="21"/>
  <c r="U157" i="21"/>
  <c r="B157" i="21"/>
  <c r="A157" i="21"/>
  <c r="U156" i="21"/>
  <c r="B156" i="21"/>
  <c r="A156" i="21"/>
  <c r="U155" i="21"/>
  <c r="B155" i="21"/>
  <c r="A155" i="21"/>
  <c r="U154" i="21"/>
  <c r="B154" i="21"/>
  <c r="A154" i="21"/>
  <c r="U153" i="21"/>
  <c r="B153" i="21"/>
  <c r="A153" i="21"/>
  <c r="U152" i="21"/>
  <c r="B152" i="21"/>
  <c r="A152" i="21"/>
  <c r="U151" i="21"/>
  <c r="B151" i="21"/>
  <c r="A151" i="21"/>
  <c r="U150" i="21"/>
  <c r="B150" i="21"/>
  <c r="A150" i="21"/>
  <c r="U149" i="21"/>
  <c r="B149" i="21"/>
  <c r="A149" i="21"/>
  <c r="U148" i="21"/>
  <c r="B148" i="21"/>
  <c r="A148" i="21"/>
  <c r="U147" i="21"/>
  <c r="B147" i="21"/>
  <c r="A147" i="21"/>
  <c r="U146" i="21"/>
  <c r="B146" i="21"/>
  <c r="A146" i="21"/>
  <c r="U145" i="21"/>
  <c r="B145" i="21"/>
  <c r="A145" i="21"/>
  <c r="U144" i="21"/>
  <c r="B144" i="21"/>
  <c r="A144" i="21"/>
  <c r="U143" i="21"/>
  <c r="B143" i="21"/>
  <c r="A143" i="21"/>
  <c r="U142" i="21"/>
  <c r="B142" i="21"/>
  <c r="A142" i="21"/>
  <c r="U141" i="21"/>
  <c r="B141" i="21"/>
  <c r="A141" i="21"/>
  <c r="U140" i="21"/>
  <c r="B140" i="21"/>
  <c r="A140" i="21"/>
  <c r="U139" i="21"/>
  <c r="B139" i="21"/>
  <c r="A139" i="21"/>
  <c r="U138" i="21"/>
  <c r="B138" i="21"/>
  <c r="A138" i="21"/>
  <c r="U137" i="21"/>
  <c r="B137" i="21"/>
  <c r="A137" i="21"/>
  <c r="U136" i="21"/>
  <c r="B136" i="21"/>
  <c r="A136" i="21"/>
  <c r="U135" i="21"/>
  <c r="B135" i="21"/>
  <c r="A135" i="21"/>
  <c r="U134" i="21"/>
  <c r="B134" i="21"/>
  <c r="A134" i="21"/>
  <c r="U133" i="21"/>
  <c r="B133" i="21"/>
  <c r="A133" i="21"/>
  <c r="U132" i="21"/>
  <c r="B132" i="21"/>
  <c r="A132" i="21"/>
  <c r="U131" i="21"/>
  <c r="B131" i="21"/>
  <c r="A131" i="21"/>
  <c r="U130" i="21"/>
  <c r="B130" i="21"/>
  <c r="A130" i="21"/>
  <c r="U129" i="21"/>
  <c r="B129" i="21"/>
  <c r="A129" i="21"/>
  <c r="U128" i="21"/>
  <c r="B128" i="21"/>
  <c r="A128" i="21"/>
  <c r="U127" i="21"/>
  <c r="B127" i="21"/>
  <c r="A127" i="21"/>
  <c r="U126" i="21"/>
  <c r="B126" i="21"/>
  <c r="A126" i="21"/>
  <c r="U125" i="21"/>
  <c r="B125" i="21"/>
  <c r="A125" i="21"/>
  <c r="U124" i="21"/>
  <c r="B124" i="21"/>
  <c r="A124" i="21"/>
  <c r="U123" i="21"/>
  <c r="B123" i="21"/>
  <c r="A123" i="21"/>
  <c r="U122" i="21"/>
  <c r="B122" i="21"/>
  <c r="A122" i="21"/>
  <c r="U121" i="21"/>
  <c r="B121" i="21"/>
  <c r="A121" i="21"/>
  <c r="U120" i="21"/>
  <c r="B120" i="21"/>
  <c r="A120" i="21"/>
  <c r="U119" i="21"/>
  <c r="B119" i="21"/>
  <c r="A119" i="21"/>
  <c r="U118" i="21"/>
  <c r="B118" i="21"/>
  <c r="A118" i="21"/>
  <c r="U117" i="21"/>
  <c r="B117" i="21"/>
  <c r="A117" i="21"/>
  <c r="U116" i="21"/>
  <c r="B116" i="21"/>
  <c r="A116" i="21"/>
  <c r="U115" i="21"/>
  <c r="B115" i="21"/>
  <c r="A115" i="21"/>
  <c r="U114" i="21"/>
  <c r="B114" i="21"/>
  <c r="A114" i="21"/>
  <c r="U113" i="21"/>
  <c r="B113" i="21"/>
  <c r="A113" i="21"/>
  <c r="U112" i="21"/>
  <c r="B112" i="21"/>
  <c r="A112" i="21"/>
  <c r="U111" i="21"/>
  <c r="B111" i="21"/>
  <c r="A111" i="21"/>
  <c r="U110" i="21"/>
  <c r="B110" i="21"/>
  <c r="A110" i="21"/>
  <c r="U109" i="21"/>
  <c r="B109" i="21"/>
  <c r="A109" i="21"/>
  <c r="U108" i="21"/>
  <c r="B108" i="21"/>
  <c r="A108" i="21"/>
  <c r="U107" i="21"/>
  <c r="B107" i="21"/>
  <c r="A107" i="21"/>
  <c r="U106" i="21"/>
  <c r="B106" i="21"/>
  <c r="A106" i="21"/>
  <c r="U105" i="21"/>
  <c r="B105" i="21"/>
  <c r="A105" i="21"/>
  <c r="U104" i="21"/>
  <c r="B104" i="21"/>
  <c r="A104" i="21"/>
  <c r="U103" i="21"/>
  <c r="B103" i="21"/>
  <c r="A103" i="21"/>
  <c r="U102" i="21"/>
  <c r="B102" i="21"/>
  <c r="A102" i="21"/>
  <c r="U101" i="21"/>
  <c r="B101" i="21"/>
  <c r="A101" i="21"/>
  <c r="U100" i="21"/>
  <c r="B100" i="21"/>
  <c r="A100" i="21"/>
  <c r="U99" i="21"/>
  <c r="B99" i="21"/>
  <c r="A99" i="21"/>
  <c r="U98" i="21"/>
  <c r="B98" i="21"/>
  <c r="A98" i="21"/>
  <c r="U97" i="21"/>
  <c r="B97" i="21"/>
  <c r="A97" i="21"/>
  <c r="U96" i="21"/>
  <c r="B96" i="21"/>
  <c r="A96" i="21"/>
  <c r="U95" i="21"/>
  <c r="B95" i="21"/>
  <c r="A95" i="21"/>
  <c r="U94" i="21"/>
  <c r="B94" i="21"/>
  <c r="A94" i="21"/>
  <c r="U93" i="21"/>
  <c r="B93" i="21"/>
  <c r="A93" i="21"/>
  <c r="U92" i="21"/>
  <c r="B92" i="21"/>
  <c r="A92" i="21"/>
  <c r="U91" i="21"/>
  <c r="B91" i="21"/>
  <c r="A91" i="21"/>
  <c r="U90" i="21"/>
  <c r="B90" i="21"/>
  <c r="A90" i="21"/>
  <c r="U89" i="21"/>
  <c r="B89" i="21"/>
  <c r="A89" i="21"/>
  <c r="U88" i="21"/>
  <c r="B88" i="21"/>
  <c r="A88" i="21"/>
  <c r="U87" i="21"/>
  <c r="B87" i="21"/>
  <c r="A87" i="21"/>
  <c r="U86" i="21"/>
  <c r="B86" i="21"/>
  <c r="A86" i="21"/>
  <c r="U85" i="21"/>
  <c r="B85" i="21"/>
  <c r="A85" i="21"/>
  <c r="U84" i="21"/>
  <c r="B84" i="21"/>
  <c r="A84" i="21"/>
  <c r="U83" i="21"/>
  <c r="B83" i="21"/>
  <c r="A83" i="21"/>
  <c r="U82" i="21"/>
  <c r="B82" i="21"/>
  <c r="A82" i="21"/>
  <c r="U81" i="21"/>
  <c r="B81" i="21"/>
  <c r="A81" i="21"/>
  <c r="U80" i="21"/>
  <c r="B80" i="21"/>
  <c r="A80" i="21"/>
  <c r="U79" i="21"/>
  <c r="B79" i="21"/>
  <c r="A79" i="21"/>
  <c r="U78" i="21"/>
  <c r="B78" i="21"/>
  <c r="A78" i="21"/>
  <c r="U77" i="21"/>
  <c r="B77" i="21"/>
  <c r="A77" i="21"/>
  <c r="U76" i="21"/>
  <c r="B76" i="21"/>
  <c r="A76" i="21"/>
  <c r="U75" i="21"/>
  <c r="B75" i="21"/>
  <c r="A75" i="21"/>
  <c r="U74" i="21"/>
  <c r="B74" i="21"/>
  <c r="A74" i="21"/>
  <c r="U73" i="21"/>
  <c r="B73" i="21"/>
  <c r="A73" i="21"/>
  <c r="U72" i="21"/>
  <c r="B72" i="21"/>
  <c r="A72" i="21"/>
  <c r="U71" i="21"/>
  <c r="B71" i="21"/>
  <c r="A71" i="21"/>
  <c r="U70" i="21"/>
  <c r="B70" i="21"/>
  <c r="A70" i="21"/>
  <c r="U69" i="21"/>
  <c r="B69" i="21"/>
  <c r="A69" i="21"/>
  <c r="U68" i="21"/>
  <c r="B68" i="21"/>
  <c r="A68" i="21"/>
  <c r="U67" i="21"/>
  <c r="B67" i="21"/>
  <c r="A67" i="21"/>
  <c r="U66" i="21"/>
  <c r="B66" i="21"/>
  <c r="A66" i="21"/>
  <c r="U65" i="21"/>
  <c r="B65" i="21"/>
  <c r="A65" i="21"/>
  <c r="U64" i="21"/>
  <c r="B64" i="21"/>
  <c r="A64" i="21"/>
  <c r="U63" i="21"/>
  <c r="B63" i="21"/>
  <c r="A63" i="21"/>
  <c r="U62" i="21"/>
  <c r="B62" i="21"/>
  <c r="A62" i="21"/>
  <c r="U61" i="21"/>
  <c r="B61" i="21"/>
  <c r="A61" i="21"/>
  <c r="U60" i="21"/>
  <c r="B60" i="21"/>
  <c r="A60" i="21"/>
  <c r="U59" i="21"/>
  <c r="B59" i="21"/>
  <c r="A59" i="21"/>
  <c r="U58" i="21"/>
  <c r="B58" i="21"/>
  <c r="A58" i="21"/>
  <c r="U57" i="21"/>
  <c r="B57" i="21"/>
  <c r="A57" i="21"/>
  <c r="U56" i="21"/>
  <c r="B56" i="21"/>
  <c r="A56" i="21"/>
  <c r="U55" i="21"/>
  <c r="B55" i="21"/>
  <c r="A55" i="21"/>
  <c r="U54" i="21"/>
  <c r="B54" i="21"/>
  <c r="A54" i="21"/>
  <c r="U53" i="21"/>
  <c r="B53" i="21"/>
  <c r="A53" i="21"/>
  <c r="U52" i="21"/>
  <c r="B52" i="21"/>
  <c r="A52" i="21"/>
  <c r="U51" i="21"/>
  <c r="B51" i="21"/>
  <c r="A51" i="21"/>
  <c r="U50" i="21"/>
  <c r="B50" i="21"/>
  <c r="A50" i="21"/>
  <c r="U49" i="21"/>
  <c r="B49" i="21"/>
  <c r="A49" i="21"/>
  <c r="U48" i="21"/>
  <c r="B48" i="21"/>
  <c r="A48" i="21"/>
  <c r="U47" i="21"/>
  <c r="B47" i="21"/>
  <c r="A47" i="21"/>
  <c r="U46" i="21"/>
  <c r="B46" i="21"/>
  <c r="A46" i="21"/>
  <c r="U45" i="21"/>
  <c r="B45" i="21"/>
  <c r="A45" i="21"/>
  <c r="U44" i="21"/>
  <c r="B44" i="21"/>
  <c r="A44" i="21"/>
  <c r="U43" i="21"/>
  <c r="B43" i="21"/>
  <c r="A43" i="21"/>
  <c r="U42" i="21"/>
  <c r="B42" i="21"/>
  <c r="A42" i="21"/>
  <c r="U41" i="21"/>
  <c r="B41" i="21"/>
  <c r="A41" i="21"/>
  <c r="U40" i="21"/>
  <c r="B40" i="21"/>
  <c r="A40" i="21"/>
  <c r="U39" i="21"/>
  <c r="B39" i="21"/>
  <c r="A39" i="21"/>
  <c r="U38" i="21"/>
  <c r="B38" i="21"/>
  <c r="A38" i="21"/>
  <c r="U37" i="21"/>
  <c r="B37" i="21"/>
  <c r="A37" i="21"/>
  <c r="U36" i="21"/>
  <c r="B36" i="21"/>
  <c r="A36" i="21"/>
  <c r="U35" i="21"/>
  <c r="B35" i="21"/>
  <c r="A35" i="21"/>
  <c r="U34" i="21"/>
  <c r="B34" i="21"/>
  <c r="A34" i="21"/>
  <c r="U33" i="21"/>
  <c r="B33" i="21"/>
  <c r="A33" i="21"/>
  <c r="U32" i="21"/>
  <c r="B32" i="21"/>
  <c r="A32" i="21"/>
  <c r="U31" i="21"/>
  <c r="B31" i="21"/>
  <c r="A31" i="21"/>
  <c r="U30" i="21"/>
  <c r="B30" i="21"/>
  <c r="A30" i="21"/>
  <c r="U29" i="21"/>
  <c r="B29" i="21"/>
  <c r="A29" i="21"/>
  <c r="U28" i="21"/>
  <c r="B28" i="21"/>
  <c r="A28" i="21"/>
  <c r="U27" i="21"/>
  <c r="B27" i="21"/>
  <c r="A27" i="21"/>
  <c r="U26" i="21"/>
  <c r="B26" i="21"/>
  <c r="A26" i="21"/>
  <c r="U25" i="21"/>
  <c r="B25" i="21"/>
  <c r="A25" i="21"/>
  <c r="U24" i="21"/>
  <c r="B24" i="21"/>
  <c r="A24" i="21"/>
  <c r="U23" i="21"/>
  <c r="B23" i="21"/>
  <c r="A23" i="21"/>
  <c r="U22" i="21"/>
  <c r="B22" i="21"/>
  <c r="A22" i="21"/>
  <c r="U21" i="21"/>
  <c r="B21" i="21"/>
  <c r="A21" i="21"/>
  <c r="U20" i="21"/>
  <c r="B20" i="21"/>
  <c r="A20" i="21"/>
  <c r="U19" i="21"/>
  <c r="B19" i="21"/>
  <c r="A19" i="21"/>
  <c r="U18" i="21"/>
  <c r="B18" i="21"/>
  <c r="A18" i="21"/>
  <c r="U17" i="21"/>
  <c r="G15" i="17" s="1"/>
  <c r="B17" i="21"/>
  <c r="A17" i="21"/>
  <c r="U16" i="21"/>
  <c r="B16" i="21"/>
  <c r="A16" i="21"/>
  <c r="U15" i="21"/>
  <c r="B15" i="21"/>
  <c r="A15" i="21"/>
  <c r="U14" i="21"/>
  <c r="B14" i="21"/>
  <c r="A14" i="21"/>
  <c r="U13" i="21"/>
  <c r="B13" i="21"/>
  <c r="A13" i="21"/>
  <c r="U12" i="21"/>
  <c r="B12" i="21"/>
  <c r="A12" i="21"/>
  <c r="U11" i="21"/>
  <c r="B11" i="21"/>
  <c r="A11" i="21"/>
  <c r="U10" i="21"/>
  <c r="B10" i="21"/>
  <c r="A10" i="21"/>
  <c r="U9" i="21"/>
  <c r="B9" i="21"/>
  <c r="A9" i="21"/>
  <c r="U8" i="21"/>
  <c r="B8" i="21"/>
  <c r="A8" i="21"/>
  <c r="U7" i="21"/>
  <c r="B7" i="21"/>
  <c r="A7" i="21"/>
  <c r="U6" i="21"/>
  <c r="B6" i="21"/>
  <c r="A6" i="21"/>
  <c r="S2" i="21"/>
  <c r="R2" i="21"/>
  <c r="Q2" i="21"/>
  <c r="P2" i="21"/>
  <c r="O2" i="21"/>
  <c r="N2" i="21"/>
  <c r="M2" i="21"/>
  <c r="L2" i="21"/>
  <c r="K2" i="21"/>
  <c r="J2" i="21"/>
  <c r="I2" i="21"/>
  <c r="H2" i="21"/>
  <c r="G2" i="21"/>
  <c r="S1" i="21"/>
  <c r="R1" i="21"/>
  <c r="Q1" i="21"/>
  <c r="P1" i="21"/>
  <c r="O1" i="21"/>
  <c r="N1" i="21"/>
  <c r="M1" i="21"/>
  <c r="L1" i="21"/>
  <c r="K1" i="21"/>
  <c r="J1" i="21"/>
  <c r="I1" i="21"/>
  <c r="H1" i="21"/>
  <c r="G1" i="21"/>
  <c r="G17" i="17" l="1"/>
  <c r="G13" i="17"/>
  <c r="Q40" i="3"/>
  <c r="R40" i="3" s="1"/>
  <c r="Q41" i="3"/>
  <c r="R41" i="3" s="1"/>
  <c r="R76" i="3"/>
  <c r="Q24" i="3"/>
  <c r="R24" i="3" s="1"/>
  <c r="R72" i="3"/>
  <c r="R153" i="3"/>
  <c r="P153" i="3"/>
  <c r="U154" i="3" s="1"/>
  <c r="U155" i="3" s="1"/>
  <c r="U2" i="21"/>
  <c r="U1" i="21"/>
  <c r="R22" i="3"/>
  <c r="P98" i="3"/>
  <c r="U101" i="3" s="1"/>
  <c r="U102" i="3" s="1"/>
  <c r="Q92" i="3"/>
  <c r="R92" i="3" s="1"/>
  <c r="Q74" i="3"/>
  <c r="R74" i="3" s="1"/>
  <c r="R91" i="3"/>
  <c r="Q82" i="3"/>
  <c r="R82" i="3" s="1"/>
  <c r="Q25" i="1"/>
  <c r="J15" i="1"/>
  <c r="Q68" i="3"/>
  <c r="R68" i="3" s="1"/>
  <c r="Q93" i="3"/>
  <c r="R93" i="3" s="1"/>
  <c r="Q88" i="3"/>
  <c r="R88" i="3" s="1"/>
  <c r="R39" i="3"/>
  <c r="Q36" i="3"/>
  <c r="R36" i="3" s="1"/>
  <c r="R30" i="3"/>
  <c r="Q34" i="3"/>
  <c r="R34" i="3" s="1"/>
  <c r="R71" i="3"/>
  <c r="Q19" i="3"/>
  <c r="R19" i="3" s="1"/>
  <c r="Q44" i="3"/>
  <c r="R44" i="3" s="1"/>
  <c r="R14" i="3"/>
  <c r="Q95" i="3"/>
  <c r="R95" i="3" s="1"/>
  <c r="Q28" i="3"/>
  <c r="R28" i="3" s="1"/>
  <c r="Q42" i="3"/>
  <c r="R42" i="3" s="1"/>
  <c r="Q73" i="3"/>
  <c r="R73" i="3" s="1"/>
  <c r="Q20" i="3"/>
  <c r="R20" i="3" s="1"/>
  <c r="Q16" i="3"/>
  <c r="R16" i="3" s="1"/>
  <c r="Q96" i="3"/>
  <c r="R96" i="3" s="1"/>
  <c r="Q43" i="3"/>
  <c r="R43" i="3" s="1"/>
  <c r="R66" i="3"/>
  <c r="Q86" i="3"/>
  <c r="R86" i="3" s="1"/>
  <c r="Q21" i="3"/>
  <c r="R21" i="3" s="1"/>
  <c r="Q80" i="3"/>
  <c r="R80" i="3" s="1"/>
  <c r="O17" i="1"/>
  <c r="W118" i="1"/>
  <c r="W119" i="1" s="1"/>
  <c r="L15" i="1"/>
  <c r="Q15" i="1"/>
  <c r="I13" i="1"/>
  <c r="O13" i="1" s="1"/>
  <c r="S13" i="1" s="1"/>
  <c r="W15" i="1" s="1"/>
  <c r="I19" i="1"/>
  <c r="V154" i="3" l="1"/>
  <c r="V155" i="3" s="1"/>
  <c r="W125" i="1"/>
  <c r="R98" i="3"/>
  <c r="I15" i="1"/>
  <c r="O19" i="1"/>
  <c r="S19" i="1" s="1"/>
  <c r="I23" i="1"/>
  <c r="O15" i="1"/>
  <c r="S17" i="1"/>
  <c r="V101" i="3" l="1"/>
  <c r="V102" i="3" s="1"/>
  <c r="W74" i="1"/>
  <c r="S15" i="1"/>
  <c r="W127" i="1"/>
  <c r="W122" i="1"/>
  <c r="W123" i="1" s="1"/>
  <c r="O23" i="1"/>
  <c r="O25" i="1" s="1"/>
  <c r="I25" i="1"/>
  <c r="W23" i="1"/>
  <c r="S23" i="1"/>
  <c r="S25" i="1" s="1"/>
  <c r="W19" i="1" s="1"/>
  <c r="G29" i="18" l="1"/>
  <c r="G28" i="18"/>
  <c r="X55" i="18"/>
  <c r="G30" i="18" l="1"/>
  <c r="H129" i="19"/>
  <c r="Q65" i="1" l="1"/>
  <c r="J65" i="1"/>
  <c r="L65" i="1"/>
  <c r="G65" i="1"/>
  <c r="E65" i="1"/>
  <c r="J69" i="1" l="1"/>
  <c r="G69" i="1"/>
  <c r="E69" i="1"/>
  <c r="L69" i="1"/>
  <c r="G71" i="1"/>
  <c r="W66" i="1"/>
  <c r="Q69" i="1"/>
  <c r="E71" i="1"/>
  <c r="Q71" i="1" l="1"/>
  <c r="Q75" i="1" s="1"/>
  <c r="Q77" i="1" s="1"/>
  <c r="E75" i="1"/>
  <c r="E77" i="1" s="1"/>
  <c r="I65" i="1"/>
  <c r="O65" i="1" s="1"/>
  <c r="S65" i="1" s="1"/>
  <c r="W67" i="1" s="1"/>
  <c r="G75" i="1"/>
  <c r="G77" i="1" s="1"/>
  <c r="I69" i="1"/>
  <c r="E67" i="1"/>
  <c r="G67" i="1"/>
  <c r="Q67" i="1"/>
  <c r="J67" i="1"/>
  <c r="J71" i="1" l="1"/>
  <c r="J75" i="1" s="1"/>
  <c r="J77" i="1" s="1"/>
  <c r="I67" i="1"/>
  <c r="O69" i="1"/>
  <c r="I71" i="1"/>
  <c r="L77" i="1"/>
  <c r="L67" i="1"/>
  <c r="O71" i="1" l="1"/>
  <c r="S71" i="1" s="1"/>
  <c r="I75" i="1"/>
  <c r="S69" i="1"/>
  <c r="S67" i="1" s="1"/>
  <c r="O67" i="1"/>
  <c r="O75" i="1" l="1"/>
  <c r="O77" i="1" s="1"/>
  <c r="I77" i="1"/>
  <c r="S75" i="1"/>
  <c r="S77" i="1" s="1"/>
  <c r="W71" i="1" s="1"/>
  <c r="W75" i="1"/>
  <c r="W76" i="1" s="1"/>
  <c r="L19" i="19"/>
  <c r="L14" i="19" l="1"/>
  <c r="L15" i="19"/>
  <c r="L129" i="19"/>
  <c r="O129" i="19" s="1"/>
  <c r="L125" i="19"/>
  <c r="O125" i="19" s="1"/>
  <c r="L128" i="19"/>
  <c r="L123" i="19"/>
  <c r="L124" i="19"/>
  <c r="L122" i="19"/>
  <c r="L121" i="19"/>
  <c r="L119" i="19"/>
  <c r="L120" i="19"/>
  <c r="L126" i="19"/>
  <c r="G99" i="18" l="1"/>
  <c r="G98" i="18"/>
  <c r="G95" i="18"/>
  <c r="G94" i="18"/>
  <c r="G90" i="18"/>
  <c r="G89" i="18"/>
  <c r="G88" i="18"/>
  <c r="G87" i="18"/>
  <c r="G86" i="18"/>
  <c r="G84" i="18"/>
  <c r="G82" i="18"/>
  <c r="G81" i="18"/>
  <c r="G80" i="18"/>
  <c r="G79" i="18"/>
  <c r="G73" i="18"/>
  <c r="G72" i="18"/>
  <c r="G71" i="18"/>
  <c r="G15" i="18"/>
  <c r="G53" i="18"/>
  <c r="G52" i="18"/>
  <c r="G51" i="18"/>
  <c r="G50" i="18"/>
  <c r="G49" i="18"/>
  <c r="G48" i="18"/>
  <c r="G47" i="18"/>
  <c r="G46" i="18"/>
  <c r="G45" i="18"/>
  <c r="G44" i="18"/>
  <c r="G43" i="18"/>
  <c r="G42" i="18"/>
  <c r="G41" i="18"/>
  <c r="G40" i="18"/>
  <c r="G39" i="18"/>
  <c r="G38" i="18"/>
  <c r="G37" i="18"/>
  <c r="G36" i="18"/>
  <c r="G35" i="18"/>
  <c r="G34" i="18"/>
  <c r="G33" i="18"/>
  <c r="G24" i="18"/>
  <c r="G23" i="18"/>
  <c r="G22" i="18"/>
  <c r="G20" i="18"/>
  <c r="G19" i="18"/>
  <c r="G18" i="18"/>
  <c r="G17" i="18"/>
  <c r="G16" i="18"/>
  <c r="G54" i="18" l="1"/>
  <c r="G21" i="18"/>
  <c r="G25" i="18" s="1"/>
  <c r="F147" i="10"/>
  <c r="G147" i="10"/>
  <c r="H147" i="10"/>
  <c r="I147" i="10"/>
  <c r="J147" i="10"/>
  <c r="K147" i="10"/>
  <c r="L147" i="10"/>
  <c r="M147" i="10"/>
  <c r="N147" i="10"/>
  <c r="O147" i="10"/>
  <c r="P147" i="10"/>
  <c r="Q147" i="10"/>
  <c r="R147" i="10"/>
  <c r="F120" i="10" l="1"/>
  <c r="R155" i="10"/>
  <c r="R154" i="10"/>
  <c r="R153" i="10"/>
  <c r="R152" i="10"/>
  <c r="R151" i="10"/>
  <c r="R150" i="10"/>
  <c r="R149" i="10"/>
  <c r="R148" i="10" s="1"/>
  <c r="R146" i="10"/>
  <c r="R142" i="10"/>
  <c r="R141" i="10"/>
  <c r="R140" i="10"/>
  <c r="R139" i="10"/>
  <c r="R138" i="10"/>
  <c r="R137" i="10"/>
  <c r="R135" i="10"/>
  <c r="R134" i="10"/>
  <c r="R133" i="10"/>
  <c r="R132" i="10"/>
  <c r="R131" i="10"/>
  <c r="R130" i="10"/>
  <c r="R126" i="10"/>
  <c r="R125" i="10"/>
  <c r="R124" i="10"/>
  <c r="R123" i="10"/>
  <c r="R122" i="10"/>
  <c r="R121" i="10"/>
  <c r="R120" i="10"/>
  <c r="Q155" i="10"/>
  <c r="Q154" i="10"/>
  <c r="Q153" i="10"/>
  <c r="Q152" i="10"/>
  <c r="Q151" i="10"/>
  <c r="Q150" i="10"/>
  <c r="Q149" i="10"/>
  <c r="Q148" i="10" s="1"/>
  <c r="Q146" i="10"/>
  <c r="Q142" i="10"/>
  <c r="Q141" i="10"/>
  <c r="Q140" i="10"/>
  <c r="Q139" i="10"/>
  <c r="Q138" i="10"/>
  <c r="Q137" i="10"/>
  <c r="Q135" i="10"/>
  <c r="Q134" i="10"/>
  <c r="Q133" i="10"/>
  <c r="Q132" i="10"/>
  <c r="Q131" i="10"/>
  <c r="Q130" i="10"/>
  <c r="Q126" i="10"/>
  <c r="Q125" i="10"/>
  <c r="Q124" i="10"/>
  <c r="Q123" i="10"/>
  <c r="Q122" i="10"/>
  <c r="Q121" i="10"/>
  <c r="Q120" i="10"/>
  <c r="P155" i="10"/>
  <c r="P154" i="10"/>
  <c r="P153" i="10"/>
  <c r="P152" i="10"/>
  <c r="P151" i="10"/>
  <c r="P150" i="10"/>
  <c r="P149" i="10"/>
  <c r="P148" i="10" s="1"/>
  <c r="P146" i="10"/>
  <c r="P142" i="10"/>
  <c r="P141" i="10"/>
  <c r="P140" i="10"/>
  <c r="P139" i="10"/>
  <c r="P138" i="10"/>
  <c r="P137" i="10"/>
  <c r="P135" i="10"/>
  <c r="P134" i="10"/>
  <c r="P133" i="10"/>
  <c r="P132" i="10"/>
  <c r="P131" i="10"/>
  <c r="P130" i="10"/>
  <c r="P126" i="10"/>
  <c r="P125" i="10"/>
  <c r="P124" i="10"/>
  <c r="P123" i="10"/>
  <c r="P122" i="10"/>
  <c r="P121" i="10"/>
  <c r="P120" i="10"/>
  <c r="O155" i="10"/>
  <c r="O154" i="10"/>
  <c r="O153" i="10"/>
  <c r="O152" i="10"/>
  <c r="O151" i="10"/>
  <c r="O150" i="10"/>
  <c r="O149" i="10"/>
  <c r="O148" i="10" s="1"/>
  <c r="O146" i="10"/>
  <c r="O142" i="10"/>
  <c r="O141" i="10"/>
  <c r="O140" i="10"/>
  <c r="O139" i="10"/>
  <c r="O138" i="10"/>
  <c r="O137" i="10"/>
  <c r="O135" i="10"/>
  <c r="O134" i="10"/>
  <c r="O133" i="10"/>
  <c r="O132" i="10"/>
  <c r="O131" i="10"/>
  <c r="O130" i="10"/>
  <c r="O126" i="10"/>
  <c r="O125" i="10"/>
  <c r="O124" i="10"/>
  <c r="O123" i="10"/>
  <c r="O122" i="10"/>
  <c r="O121" i="10"/>
  <c r="O120" i="10"/>
  <c r="N155" i="10"/>
  <c r="N154" i="10"/>
  <c r="N153" i="10"/>
  <c r="N152" i="10"/>
  <c r="N151" i="10"/>
  <c r="N150" i="10"/>
  <c r="N149" i="10"/>
  <c r="N148" i="10" s="1"/>
  <c r="N146" i="10"/>
  <c r="N142" i="10"/>
  <c r="N141" i="10"/>
  <c r="N140" i="10"/>
  <c r="N139" i="10"/>
  <c r="N138" i="10"/>
  <c r="N137" i="10"/>
  <c r="N135" i="10"/>
  <c r="N134" i="10"/>
  <c r="N133" i="10"/>
  <c r="N132" i="10"/>
  <c r="N131" i="10"/>
  <c r="N130" i="10"/>
  <c r="N126" i="10"/>
  <c r="N125" i="10"/>
  <c r="N124" i="10"/>
  <c r="N123" i="10"/>
  <c r="N122" i="10"/>
  <c r="N121" i="10"/>
  <c r="N120" i="10"/>
  <c r="M155" i="10"/>
  <c r="M154" i="10"/>
  <c r="M153" i="10"/>
  <c r="M152" i="10"/>
  <c r="M151" i="10"/>
  <c r="M150" i="10"/>
  <c r="M149" i="10"/>
  <c r="M148" i="10" s="1"/>
  <c r="M146" i="10"/>
  <c r="M142" i="10"/>
  <c r="M141" i="10"/>
  <c r="M140" i="10"/>
  <c r="M139" i="10"/>
  <c r="M138" i="10"/>
  <c r="M137" i="10"/>
  <c r="M135" i="10"/>
  <c r="M134" i="10"/>
  <c r="M133" i="10"/>
  <c r="M132" i="10"/>
  <c r="M131" i="10"/>
  <c r="M130" i="10"/>
  <c r="M126" i="10"/>
  <c r="M125" i="10"/>
  <c r="M124" i="10"/>
  <c r="M123" i="10"/>
  <c r="M122" i="10"/>
  <c r="M121" i="10"/>
  <c r="M120" i="10"/>
  <c r="L155" i="10"/>
  <c r="L154" i="10"/>
  <c r="L153" i="10"/>
  <c r="L152" i="10"/>
  <c r="L151" i="10"/>
  <c r="L150" i="10"/>
  <c r="L149" i="10"/>
  <c r="L148" i="10" s="1"/>
  <c r="L146" i="10"/>
  <c r="L142" i="10"/>
  <c r="L141" i="10"/>
  <c r="L140" i="10"/>
  <c r="L139" i="10"/>
  <c r="L138" i="10"/>
  <c r="L137" i="10"/>
  <c r="L135" i="10"/>
  <c r="L134" i="10"/>
  <c r="L133" i="10"/>
  <c r="L132" i="10"/>
  <c r="L131" i="10"/>
  <c r="L130" i="10"/>
  <c r="L126" i="10"/>
  <c r="L125" i="10"/>
  <c r="L124" i="10"/>
  <c r="L123" i="10"/>
  <c r="L122" i="10"/>
  <c r="L121" i="10"/>
  <c r="L120" i="10"/>
  <c r="K155" i="10"/>
  <c r="K154" i="10"/>
  <c r="K153" i="10"/>
  <c r="K152" i="10"/>
  <c r="K151" i="10"/>
  <c r="K150" i="10"/>
  <c r="K149" i="10"/>
  <c r="K148" i="10" s="1"/>
  <c r="K146" i="10"/>
  <c r="K142" i="10"/>
  <c r="K141" i="10"/>
  <c r="K140" i="10"/>
  <c r="K139" i="10"/>
  <c r="K138" i="10"/>
  <c r="K137" i="10"/>
  <c r="K135" i="10"/>
  <c r="K134" i="10"/>
  <c r="K133" i="10"/>
  <c r="K132" i="10"/>
  <c r="K131" i="10"/>
  <c r="K130" i="10"/>
  <c r="K126" i="10"/>
  <c r="K125" i="10"/>
  <c r="K124" i="10"/>
  <c r="K123" i="10"/>
  <c r="K122" i="10"/>
  <c r="K121" i="10"/>
  <c r="K120" i="10"/>
  <c r="J155" i="10"/>
  <c r="J154" i="10"/>
  <c r="J153" i="10"/>
  <c r="J152" i="10"/>
  <c r="J151" i="10"/>
  <c r="J150" i="10"/>
  <c r="J149" i="10"/>
  <c r="J148" i="10" s="1"/>
  <c r="J146" i="10"/>
  <c r="J142" i="10"/>
  <c r="J141" i="10"/>
  <c r="J140" i="10"/>
  <c r="J139" i="10"/>
  <c r="J138" i="10"/>
  <c r="J137" i="10"/>
  <c r="J135" i="10"/>
  <c r="J134" i="10"/>
  <c r="J133" i="10"/>
  <c r="J132" i="10"/>
  <c r="J131" i="10"/>
  <c r="J130" i="10"/>
  <c r="J126" i="10"/>
  <c r="J125" i="10"/>
  <c r="J124" i="10"/>
  <c r="J123" i="10"/>
  <c r="J122" i="10"/>
  <c r="J121" i="10"/>
  <c r="J120" i="10"/>
  <c r="I155" i="10"/>
  <c r="I154" i="10"/>
  <c r="I153" i="10"/>
  <c r="I152" i="10"/>
  <c r="I151" i="10"/>
  <c r="I150" i="10"/>
  <c r="I149" i="10"/>
  <c r="I148" i="10" s="1"/>
  <c r="I146" i="10"/>
  <c r="I142" i="10"/>
  <c r="I141" i="10"/>
  <c r="I140" i="10"/>
  <c r="I139" i="10"/>
  <c r="I138" i="10"/>
  <c r="I137" i="10"/>
  <c r="I135" i="10"/>
  <c r="I134" i="10"/>
  <c r="I133" i="10"/>
  <c r="I132" i="10"/>
  <c r="I131" i="10"/>
  <c r="I130" i="10"/>
  <c r="I126" i="10"/>
  <c r="I125" i="10"/>
  <c r="I124" i="10"/>
  <c r="I123" i="10"/>
  <c r="I122" i="10"/>
  <c r="I121" i="10"/>
  <c r="I120" i="10"/>
  <c r="H155" i="10"/>
  <c r="H154" i="10"/>
  <c r="H153" i="10"/>
  <c r="H152" i="10"/>
  <c r="H151" i="10"/>
  <c r="H150" i="10"/>
  <c r="H149" i="10"/>
  <c r="H148" i="10" s="1"/>
  <c r="H146" i="10"/>
  <c r="H142" i="10"/>
  <c r="H141" i="10"/>
  <c r="H140" i="10"/>
  <c r="H139" i="10"/>
  <c r="H138" i="10"/>
  <c r="H137" i="10"/>
  <c r="H135" i="10"/>
  <c r="H134" i="10"/>
  <c r="H133" i="10"/>
  <c r="H132" i="10"/>
  <c r="H131" i="10"/>
  <c r="H130" i="10"/>
  <c r="H126" i="10"/>
  <c r="H125" i="10"/>
  <c r="H124" i="10"/>
  <c r="H123" i="10"/>
  <c r="H122" i="10"/>
  <c r="H121" i="10"/>
  <c r="H120" i="10"/>
  <c r="G155" i="10"/>
  <c r="G154" i="10"/>
  <c r="G153" i="10"/>
  <c r="G152" i="10"/>
  <c r="G151" i="10"/>
  <c r="G150" i="10"/>
  <c r="G149" i="10"/>
  <c r="G148" i="10" s="1"/>
  <c r="G146" i="10"/>
  <c r="G142" i="10"/>
  <c r="G141" i="10"/>
  <c r="G140" i="10"/>
  <c r="G139" i="10"/>
  <c r="G138" i="10"/>
  <c r="G137" i="10"/>
  <c r="G135" i="10"/>
  <c r="G134" i="10"/>
  <c r="G133" i="10"/>
  <c r="G132" i="10"/>
  <c r="G131" i="10"/>
  <c r="G130" i="10"/>
  <c r="G126" i="10"/>
  <c r="G125" i="10"/>
  <c r="G124" i="10"/>
  <c r="G123" i="10"/>
  <c r="G122" i="10"/>
  <c r="G121" i="10"/>
  <c r="G120" i="10"/>
  <c r="F155" i="10"/>
  <c r="F154" i="10"/>
  <c r="F153" i="10"/>
  <c r="F152" i="10"/>
  <c r="F151" i="10"/>
  <c r="F150" i="10"/>
  <c r="F149" i="10"/>
  <c r="F148" i="10" s="1"/>
  <c r="F146" i="10"/>
  <c r="F142" i="10"/>
  <c r="F141" i="10"/>
  <c r="F140" i="10"/>
  <c r="F139" i="10"/>
  <c r="F138" i="10"/>
  <c r="F137" i="10"/>
  <c r="F135" i="10"/>
  <c r="F134" i="10"/>
  <c r="F133" i="10"/>
  <c r="F132" i="10"/>
  <c r="F131" i="10"/>
  <c r="F130" i="10"/>
  <c r="F126" i="10"/>
  <c r="F125" i="10"/>
  <c r="F124" i="10"/>
  <c r="F123" i="10"/>
  <c r="F122" i="10"/>
  <c r="F121" i="10"/>
  <c r="F66" i="10"/>
  <c r="R91" i="10"/>
  <c r="R90" i="10"/>
  <c r="R89" i="10"/>
  <c r="R84" i="10"/>
  <c r="R83" i="10"/>
  <c r="R82" i="10"/>
  <c r="R81" i="10"/>
  <c r="R80" i="10"/>
  <c r="R73" i="10"/>
  <c r="R72" i="10"/>
  <c r="R71" i="10"/>
  <c r="R70" i="10"/>
  <c r="R69" i="10"/>
  <c r="R68" i="10"/>
  <c r="R67" i="10" s="1"/>
  <c r="R66" i="10"/>
  <c r="Q91" i="10"/>
  <c r="Q90" i="10"/>
  <c r="Q89" i="10"/>
  <c r="Q84" i="10"/>
  <c r="Q83" i="10"/>
  <c r="Q82" i="10"/>
  <c r="Q81" i="10"/>
  <c r="Q80" i="10"/>
  <c r="Q73" i="10"/>
  <c r="Q72" i="10"/>
  <c r="Q71" i="10"/>
  <c r="Q70" i="10"/>
  <c r="Q69" i="10"/>
  <c r="Q68" i="10"/>
  <c r="Q67" i="10" s="1"/>
  <c r="Q66" i="10"/>
  <c r="P91" i="10"/>
  <c r="P90" i="10"/>
  <c r="P89" i="10"/>
  <c r="P84" i="10"/>
  <c r="P83" i="10"/>
  <c r="P82" i="10"/>
  <c r="P81" i="10"/>
  <c r="P80" i="10"/>
  <c r="P73" i="10"/>
  <c r="P72" i="10"/>
  <c r="P71" i="10"/>
  <c r="P70" i="10"/>
  <c r="P69" i="10"/>
  <c r="P68" i="10"/>
  <c r="P67" i="10" s="1"/>
  <c r="P66" i="10"/>
  <c r="O91" i="10"/>
  <c r="O90" i="10"/>
  <c r="O89" i="10"/>
  <c r="O84" i="10"/>
  <c r="O83" i="10"/>
  <c r="O82" i="10"/>
  <c r="O81" i="10"/>
  <c r="O80" i="10"/>
  <c r="O73" i="10"/>
  <c r="O72" i="10"/>
  <c r="O71" i="10"/>
  <c r="O70" i="10"/>
  <c r="O69" i="10"/>
  <c r="O68" i="10"/>
  <c r="O67" i="10" s="1"/>
  <c r="O66" i="10"/>
  <c r="N91" i="10"/>
  <c r="N90" i="10"/>
  <c r="N89" i="10"/>
  <c r="N84" i="10"/>
  <c r="N83" i="10"/>
  <c r="N82" i="10"/>
  <c r="N81" i="10"/>
  <c r="N80" i="10"/>
  <c r="N73" i="10"/>
  <c r="N72" i="10"/>
  <c r="N71" i="10"/>
  <c r="N70" i="10"/>
  <c r="N69" i="10"/>
  <c r="N68" i="10"/>
  <c r="N67" i="10" s="1"/>
  <c r="N66" i="10"/>
  <c r="M91" i="10"/>
  <c r="M90" i="10"/>
  <c r="M89" i="10"/>
  <c r="M84" i="10"/>
  <c r="M83" i="10"/>
  <c r="M82" i="10"/>
  <c r="M81" i="10"/>
  <c r="M80" i="10"/>
  <c r="M73" i="10"/>
  <c r="M72" i="10"/>
  <c r="M71" i="10"/>
  <c r="M70" i="10"/>
  <c r="M69" i="10"/>
  <c r="M68" i="10"/>
  <c r="M67" i="10" s="1"/>
  <c r="M66" i="10"/>
  <c r="L91" i="10"/>
  <c r="L90" i="10"/>
  <c r="L89" i="10"/>
  <c r="L84" i="10"/>
  <c r="L83" i="10"/>
  <c r="L82" i="10"/>
  <c r="L81" i="10"/>
  <c r="L80" i="10"/>
  <c r="L73" i="10"/>
  <c r="L72" i="10"/>
  <c r="L71" i="10"/>
  <c r="L70" i="10"/>
  <c r="L69" i="10"/>
  <c r="L68" i="10"/>
  <c r="L67" i="10" s="1"/>
  <c r="L66" i="10"/>
  <c r="K91" i="10"/>
  <c r="K90" i="10"/>
  <c r="K89" i="10"/>
  <c r="K84" i="10"/>
  <c r="K83" i="10"/>
  <c r="K82" i="10"/>
  <c r="K81" i="10"/>
  <c r="K80" i="10"/>
  <c r="K73" i="10"/>
  <c r="K72" i="10"/>
  <c r="K71" i="10"/>
  <c r="K70" i="10"/>
  <c r="K69" i="10"/>
  <c r="K68" i="10"/>
  <c r="K67" i="10" s="1"/>
  <c r="K66" i="10"/>
  <c r="J91" i="10"/>
  <c r="J90" i="10"/>
  <c r="J89" i="10"/>
  <c r="J84" i="10"/>
  <c r="J83" i="10"/>
  <c r="J82" i="10"/>
  <c r="J81" i="10"/>
  <c r="J80" i="10"/>
  <c r="J73" i="10"/>
  <c r="J72" i="10"/>
  <c r="J71" i="10"/>
  <c r="J70" i="10"/>
  <c r="J69" i="10"/>
  <c r="J68" i="10"/>
  <c r="J67" i="10" s="1"/>
  <c r="J66" i="10"/>
  <c r="I91" i="10"/>
  <c r="I90" i="10"/>
  <c r="I89" i="10"/>
  <c r="I84" i="10"/>
  <c r="I83" i="10"/>
  <c r="I82" i="10"/>
  <c r="I81" i="10"/>
  <c r="I80" i="10"/>
  <c r="I73" i="10"/>
  <c r="I72" i="10"/>
  <c r="I71" i="10"/>
  <c r="I70" i="10"/>
  <c r="I69" i="10"/>
  <c r="I68" i="10"/>
  <c r="I67" i="10" s="1"/>
  <c r="I66" i="10"/>
  <c r="H91" i="10"/>
  <c r="H90" i="10"/>
  <c r="H89" i="10"/>
  <c r="H84" i="10"/>
  <c r="H83" i="10"/>
  <c r="H82" i="10"/>
  <c r="H81" i="10"/>
  <c r="H80" i="10"/>
  <c r="H73" i="10"/>
  <c r="H72" i="10"/>
  <c r="H71" i="10"/>
  <c r="H70" i="10"/>
  <c r="H69" i="10"/>
  <c r="H68" i="10"/>
  <c r="H67" i="10" s="1"/>
  <c r="H66" i="10"/>
  <c r="G91" i="10"/>
  <c r="G90" i="10"/>
  <c r="G89" i="10"/>
  <c r="G84" i="10"/>
  <c r="G83" i="10"/>
  <c r="G82" i="10"/>
  <c r="G81" i="10"/>
  <c r="G80" i="10"/>
  <c r="G73" i="10"/>
  <c r="G72" i="10"/>
  <c r="G71" i="10"/>
  <c r="G70" i="10"/>
  <c r="G69" i="10"/>
  <c r="G68" i="10"/>
  <c r="G67" i="10" s="1"/>
  <c r="G66" i="10"/>
  <c r="F91" i="10"/>
  <c r="F90" i="10"/>
  <c r="F89" i="10"/>
  <c r="F84" i="10"/>
  <c r="F83" i="10"/>
  <c r="F82" i="10"/>
  <c r="F81" i="10"/>
  <c r="F80" i="10"/>
  <c r="F73" i="10"/>
  <c r="F72" i="10"/>
  <c r="F71" i="10"/>
  <c r="F70" i="10"/>
  <c r="F69" i="10"/>
  <c r="F68" i="10"/>
  <c r="F67" i="10" s="1"/>
  <c r="F11" i="10"/>
  <c r="R43" i="10"/>
  <c r="R42" i="10"/>
  <c r="R41" i="10"/>
  <c r="R40" i="10"/>
  <c r="R39" i="10"/>
  <c r="R38" i="10"/>
  <c r="R37" i="10"/>
  <c r="R36" i="10"/>
  <c r="R35" i="10"/>
  <c r="R34" i="10"/>
  <c r="R33" i="10"/>
  <c r="R32" i="10"/>
  <c r="R31" i="10"/>
  <c r="R30" i="10"/>
  <c r="R29" i="10"/>
  <c r="R28" i="10"/>
  <c r="R27" i="10"/>
  <c r="R26" i="10"/>
  <c r="R25" i="10"/>
  <c r="R21" i="10"/>
  <c r="R20" i="10"/>
  <c r="R16" i="10"/>
  <c r="R15" i="10"/>
  <c r="R14" i="10"/>
  <c r="R13" i="10"/>
  <c r="R12" i="10"/>
  <c r="R11" i="10"/>
  <c r="Q43" i="10"/>
  <c r="Q42" i="10"/>
  <c r="Q41" i="10"/>
  <c r="Q40" i="10"/>
  <c r="Q39" i="10"/>
  <c r="Q38" i="10"/>
  <c r="Q37" i="10"/>
  <c r="Q36" i="10"/>
  <c r="Q35" i="10"/>
  <c r="Q34" i="10"/>
  <c r="Q33" i="10"/>
  <c r="Q32" i="10"/>
  <c r="Q31" i="10"/>
  <c r="Q30" i="10"/>
  <c r="Q29" i="10"/>
  <c r="Q28" i="10"/>
  <c r="Q27" i="10"/>
  <c r="Q26" i="10"/>
  <c r="Q25" i="10"/>
  <c r="Q21" i="10"/>
  <c r="Q20" i="10"/>
  <c r="Q16" i="10"/>
  <c r="Q15" i="10"/>
  <c r="Q14" i="10"/>
  <c r="Q13" i="10"/>
  <c r="Q12" i="10"/>
  <c r="Q11" i="10"/>
  <c r="P43" i="10"/>
  <c r="P42" i="10"/>
  <c r="P41" i="10"/>
  <c r="P40" i="10"/>
  <c r="P39" i="10"/>
  <c r="P38" i="10"/>
  <c r="P37" i="10"/>
  <c r="P36" i="10"/>
  <c r="P35" i="10"/>
  <c r="P34" i="10"/>
  <c r="P33" i="10"/>
  <c r="P32" i="10"/>
  <c r="P31" i="10"/>
  <c r="P30" i="10"/>
  <c r="P29" i="10"/>
  <c r="P28" i="10"/>
  <c r="P27" i="10"/>
  <c r="P26" i="10"/>
  <c r="P25" i="10"/>
  <c r="P21" i="10"/>
  <c r="P20" i="10"/>
  <c r="P16" i="10"/>
  <c r="P15" i="10"/>
  <c r="P14" i="10"/>
  <c r="P13" i="10"/>
  <c r="P12" i="10"/>
  <c r="P11" i="10"/>
  <c r="O43" i="10"/>
  <c r="O42" i="10"/>
  <c r="O41" i="10"/>
  <c r="O40" i="10"/>
  <c r="O39" i="10"/>
  <c r="O38" i="10"/>
  <c r="O37" i="10"/>
  <c r="O36" i="10"/>
  <c r="O35" i="10"/>
  <c r="O34" i="10"/>
  <c r="O33" i="10"/>
  <c r="O32" i="10"/>
  <c r="O31" i="10"/>
  <c r="O30" i="10"/>
  <c r="O29" i="10"/>
  <c r="O28" i="10"/>
  <c r="O27" i="10"/>
  <c r="O26" i="10"/>
  <c r="O25" i="10"/>
  <c r="O21" i="10"/>
  <c r="O20" i="10"/>
  <c r="O16" i="10"/>
  <c r="O15" i="10"/>
  <c r="O14" i="10"/>
  <c r="O13" i="10"/>
  <c r="O12" i="10"/>
  <c r="O11" i="10"/>
  <c r="N43" i="10"/>
  <c r="N42" i="10"/>
  <c r="N41" i="10"/>
  <c r="N40" i="10"/>
  <c r="N39" i="10"/>
  <c r="N38" i="10"/>
  <c r="N37" i="10"/>
  <c r="N36" i="10"/>
  <c r="N35" i="10"/>
  <c r="N34" i="10"/>
  <c r="N33" i="10"/>
  <c r="N32" i="10"/>
  <c r="N31" i="10"/>
  <c r="N30" i="10"/>
  <c r="N29" i="10"/>
  <c r="N28" i="10"/>
  <c r="N27" i="10"/>
  <c r="N26" i="10"/>
  <c r="N25" i="10"/>
  <c r="N21" i="10"/>
  <c r="N20" i="10"/>
  <c r="N16" i="10"/>
  <c r="N15" i="10"/>
  <c r="N14" i="10"/>
  <c r="N13" i="10"/>
  <c r="N12" i="10"/>
  <c r="N11" i="10"/>
  <c r="M43" i="10"/>
  <c r="M42" i="10"/>
  <c r="M41" i="10"/>
  <c r="M40" i="10"/>
  <c r="M39" i="10"/>
  <c r="M38" i="10"/>
  <c r="M37" i="10"/>
  <c r="M36" i="10"/>
  <c r="M35" i="10"/>
  <c r="M34" i="10"/>
  <c r="M33" i="10"/>
  <c r="M32" i="10"/>
  <c r="M31" i="10"/>
  <c r="M30" i="10"/>
  <c r="M29" i="10"/>
  <c r="M28" i="10"/>
  <c r="M27" i="10"/>
  <c r="M26" i="10"/>
  <c r="M25" i="10"/>
  <c r="M21" i="10"/>
  <c r="M20" i="10"/>
  <c r="M16" i="10"/>
  <c r="M15" i="10"/>
  <c r="M14" i="10"/>
  <c r="M13" i="10"/>
  <c r="M12" i="10"/>
  <c r="M11" i="10"/>
  <c r="L43" i="10"/>
  <c r="L42" i="10"/>
  <c r="L41" i="10"/>
  <c r="L40" i="10"/>
  <c r="L39" i="10"/>
  <c r="L38" i="10"/>
  <c r="L37" i="10"/>
  <c r="L36" i="10"/>
  <c r="L35" i="10"/>
  <c r="L34" i="10"/>
  <c r="L33" i="10"/>
  <c r="L32" i="10"/>
  <c r="L31" i="10"/>
  <c r="L30" i="10"/>
  <c r="L29" i="10"/>
  <c r="L28" i="10"/>
  <c r="L27" i="10"/>
  <c r="L26" i="10"/>
  <c r="L25" i="10"/>
  <c r="L21" i="10"/>
  <c r="L20" i="10"/>
  <c r="L16" i="10"/>
  <c r="L15" i="10"/>
  <c r="L14" i="10"/>
  <c r="L13" i="10"/>
  <c r="L12" i="10"/>
  <c r="L11" i="10"/>
  <c r="K43" i="10"/>
  <c r="K42" i="10"/>
  <c r="K41" i="10"/>
  <c r="K40" i="10"/>
  <c r="K39" i="10"/>
  <c r="K38" i="10"/>
  <c r="K37" i="10"/>
  <c r="K36" i="10"/>
  <c r="K35" i="10"/>
  <c r="K34" i="10"/>
  <c r="K33" i="10"/>
  <c r="K32" i="10"/>
  <c r="K31" i="10"/>
  <c r="K30" i="10"/>
  <c r="K29" i="10"/>
  <c r="K28" i="10"/>
  <c r="K27" i="10"/>
  <c r="K26" i="10"/>
  <c r="K25" i="10"/>
  <c r="K21" i="10"/>
  <c r="K20" i="10"/>
  <c r="K16" i="10"/>
  <c r="K15" i="10"/>
  <c r="K14" i="10"/>
  <c r="K13" i="10"/>
  <c r="K12" i="10"/>
  <c r="K11" i="10"/>
  <c r="J43" i="10"/>
  <c r="J42" i="10"/>
  <c r="J41" i="10"/>
  <c r="J40" i="10"/>
  <c r="J39" i="10"/>
  <c r="J38" i="10"/>
  <c r="J37" i="10"/>
  <c r="J36" i="10"/>
  <c r="J35" i="10"/>
  <c r="J34" i="10"/>
  <c r="J33" i="10"/>
  <c r="J32" i="10"/>
  <c r="J31" i="10"/>
  <c r="J30" i="10"/>
  <c r="J29" i="10"/>
  <c r="J28" i="10"/>
  <c r="J27" i="10"/>
  <c r="J26" i="10"/>
  <c r="J25" i="10"/>
  <c r="J21" i="10"/>
  <c r="J20" i="10"/>
  <c r="J16" i="10"/>
  <c r="J15" i="10"/>
  <c r="J14" i="10"/>
  <c r="J13" i="10"/>
  <c r="J12" i="10"/>
  <c r="J11" i="10"/>
  <c r="I43" i="10"/>
  <c r="I42" i="10"/>
  <c r="I41" i="10"/>
  <c r="I40" i="10"/>
  <c r="I39" i="10"/>
  <c r="I38" i="10"/>
  <c r="I37" i="10"/>
  <c r="I36" i="10"/>
  <c r="I35" i="10"/>
  <c r="I34" i="10"/>
  <c r="I33" i="10"/>
  <c r="I32" i="10"/>
  <c r="I31" i="10"/>
  <c r="I30" i="10"/>
  <c r="I29" i="10"/>
  <c r="I28" i="10"/>
  <c r="I27" i="10"/>
  <c r="I26" i="10"/>
  <c r="I25" i="10"/>
  <c r="I21" i="10"/>
  <c r="I20" i="10"/>
  <c r="I16" i="10"/>
  <c r="I15" i="10"/>
  <c r="I14" i="10"/>
  <c r="I13" i="10"/>
  <c r="I12" i="10"/>
  <c r="I11" i="10"/>
  <c r="H43" i="10"/>
  <c r="H42" i="10"/>
  <c r="H41" i="10"/>
  <c r="H40" i="10"/>
  <c r="H39" i="10"/>
  <c r="H38" i="10"/>
  <c r="H37" i="10"/>
  <c r="H36" i="10"/>
  <c r="H35" i="10"/>
  <c r="H34" i="10"/>
  <c r="H33" i="10"/>
  <c r="H32" i="10"/>
  <c r="H31" i="10"/>
  <c r="H30" i="10"/>
  <c r="H29" i="10"/>
  <c r="H28" i="10"/>
  <c r="H27" i="10"/>
  <c r="H26" i="10"/>
  <c r="H25" i="10"/>
  <c r="H21" i="10"/>
  <c r="H20" i="10"/>
  <c r="H16" i="10"/>
  <c r="H15" i="10"/>
  <c r="H14" i="10"/>
  <c r="H13" i="10"/>
  <c r="H12" i="10"/>
  <c r="H11" i="10"/>
  <c r="G43" i="10"/>
  <c r="G42" i="10"/>
  <c r="G41" i="10"/>
  <c r="G40" i="10"/>
  <c r="G39" i="10"/>
  <c r="G38" i="10"/>
  <c r="G37" i="10"/>
  <c r="G36" i="10"/>
  <c r="G35" i="10"/>
  <c r="G34" i="10"/>
  <c r="G33" i="10"/>
  <c r="G32" i="10"/>
  <c r="G31" i="10"/>
  <c r="G30" i="10"/>
  <c r="G29" i="10"/>
  <c r="G28" i="10"/>
  <c r="G27" i="10"/>
  <c r="G26" i="10"/>
  <c r="G25" i="10"/>
  <c r="G21" i="10"/>
  <c r="G20" i="10"/>
  <c r="G16" i="10"/>
  <c r="G15" i="10"/>
  <c r="G14" i="10"/>
  <c r="G13" i="10"/>
  <c r="G12" i="10"/>
  <c r="G11" i="10"/>
  <c r="F43" i="10"/>
  <c r="F42" i="10"/>
  <c r="F41" i="10"/>
  <c r="F40" i="10"/>
  <c r="F39" i="10"/>
  <c r="F38" i="10"/>
  <c r="F37" i="10"/>
  <c r="F36" i="10"/>
  <c r="F35" i="10"/>
  <c r="F34" i="10"/>
  <c r="F33" i="10"/>
  <c r="F32" i="10"/>
  <c r="F31" i="10"/>
  <c r="F30" i="10"/>
  <c r="F29" i="10"/>
  <c r="F28" i="10"/>
  <c r="F27" i="10"/>
  <c r="F26" i="10"/>
  <c r="F25" i="10"/>
  <c r="F21" i="10"/>
  <c r="F20" i="10"/>
  <c r="F16" i="10"/>
  <c r="F15" i="10"/>
  <c r="F14" i="10"/>
  <c r="F13" i="10"/>
  <c r="F12" i="10"/>
  <c r="S118" i="10"/>
  <c r="R118" i="10"/>
  <c r="Q118" i="10"/>
  <c r="P118" i="10"/>
  <c r="O118" i="10"/>
  <c r="N118" i="10"/>
  <c r="M118" i="10"/>
  <c r="L118" i="10"/>
  <c r="K118" i="10"/>
  <c r="J118" i="10"/>
  <c r="I118" i="10"/>
  <c r="H118" i="10"/>
  <c r="G118" i="10"/>
  <c r="F118" i="10"/>
  <c r="G112" i="10"/>
  <c r="G111" i="10"/>
  <c r="G110" i="10"/>
  <c r="I109" i="10"/>
  <c r="A109" i="10"/>
  <c r="A108" i="10"/>
  <c r="S64" i="10"/>
  <c r="R64" i="10"/>
  <c r="Q64" i="10"/>
  <c r="P64" i="10"/>
  <c r="O64" i="10"/>
  <c r="N64" i="10"/>
  <c r="M64" i="10"/>
  <c r="L64" i="10"/>
  <c r="K64" i="10"/>
  <c r="J64" i="10"/>
  <c r="I64" i="10"/>
  <c r="H64" i="10"/>
  <c r="G64" i="10"/>
  <c r="F64" i="10"/>
  <c r="G58" i="10"/>
  <c r="G57" i="10"/>
  <c r="G56" i="10"/>
  <c r="I55" i="10"/>
  <c r="A55" i="10"/>
  <c r="O128" i="19"/>
  <c r="O126" i="19"/>
  <c r="O123" i="19"/>
  <c r="O124" i="19" l="1"/>
  <c r="J30" i="19"/>
  <c r="O127" i="19"/>
  <c r="O120" i="19"/>
  <c r="O122" i="19"/>
  <c r="O121" i="19"/>
  <c r="H22" i="10"/>
  <c r="P22" i="10"/>
  <c r="R92" i="10"/>
  <c r="G92" i="10"/>
  <c r="G22" i="10"/>
  <c r="O22" i="10"/>
  <c r="J92" i="10"/>
  <c r="R85" i="10"/>
  <c r="R22" i="10"/>
  <c r="N22" i="10"/>
  <c r="H92" i="10"/>
  <c r="M22" i="10"/>
  <c r="J22" i="10"/>
  <c r="P156" i="10"/>
  <c r="P92" i="10"/>
  <c r="K127" i="10"/>
  <c r="S138" i="10"/>
  <c r="J80" i="19" s="1"/>
  <c r="S28" i="10"/>
  <c r="J22" i="19" s="1"/>
  <c r="N44" i="10"/>
  <c r="J85" i="10"/>
  <c r="O92" i="10"/>
  <c r="P74" i="10"/>
  <c r="F22" i="10"/>
  <c r="S132" i="10"/>
  <c r="J76" i="19" s="1"/>
  <c r="K143" i="10"/>
  <c r="F44" i="10"/>
  <c r="K17" i="10"/>
  <c r="S14" i="10"/>
  <c r="S36" i="10"/>
  <c r="J31" i="19" s="1"/>
  <c r="O44" i="10"/>
  <c r="S121" i="10"/>
  <c r="H74" i="10"/>
  <c r="S150" i="10"/>
  <c r="M17" i="10"/>
  <c r="I156" i="10"/>
  <c r="F17" i="10"/>
  <c r="G17" i="10"/>
  <c r="S26" i="10"/>
  <c r="J20" i="19" s="1"/>
  <c r="S35" i="10"/>
  <c r="S42" i="10"/>
  <c r="J37" i="19" s="1"/>
  <c r="I85" i="10"/>
  <c r="Q85" i="10"/>
  <c r="S82" i="10"/>
  <c r="S90" i="10"/>
  <c r="S91" i="10"/>
  <c r="F127" i="10"/>
  <c r="N127" i="10"/>
  <c r="S134" i="10"/>
  <c r="S140" i="10"/>
  <c r="J82" i="19" s="1"/>
  <c r="L156" i="10"/>
  <c r="K156" i="10"/>
  <c r="Q156" i="10"/>
  <c r="N17" i="10"/>
  <c r="L17" i="10"/>
  <c r="O17" i="10"/>
  <c r="S27" i="10"/>
  <c r="J21" i="19" s="1"/>
  <c r="S34" i="10"/>
  <c r="J28" i="19" s="1"/>
  <c r="S43" i="10"/>
  <c r="J38" i="19" s="1"/>
  <c r="J74" i="10"/>
  <c r="R74" i="10"/>
  <c r="H17" i="10"/>
  <c r="P17" i="10"/>
  <c r="S16" i="10"/>
  <c r="I22" i="10"/>
  <c r="Q22" i="10"/>
  <c r="I44" i="10"/>
  <c r="Q44" i="10"/>
  <c r="K74" i="10"/>
  <c r="S73" i="10"/>
  <c r="S83" i="10"/>
  <c r="S84" i="10"/>
  <c r="I92" i="10"/>
  <c r="Q92" i="10"/>
  <c r="S120" i="10"/>
  <c r="G127" i="10"/>
  <c r="O127" i="10"/>
  <c r="S131" i="10"/>
  <c r="J75" i="19" s="1"/>
  <c r="N143" i="10"/>
  <c r="S137" i="10"/>
  <c r="J79" i="19" s="1"/>
  <c r="S153" i="10"/>
  <c r="Q17" i="10"/>
  <c r="R44" i="10"/>
  <c r="P44" i="10"/>
  <c r="S40" i="10"/>
  <c r="J35" i="19" s="1"/>
  <c r="L74" i="10"/>
  <c r="S70" i="10"/>
  <c r="J45" i="19" s="1"/>
  <c r="J127" i="10"/>
  <c r="R127" i="10"/>
  <c r="L143" i="10"/>
  <c r="S20" i="10"/>
  <c r="J14" i="19" s="1"/>
  <c r="S29" i="10"/>
  <c r="J23" i="19" s="1"/>
  <c r="S37" i="10"/>
  <c r="J32" i="19" s="1"/>
  <c r="S71" i="10"/>
  <c r="J46" i="19" s="1"/>
  <c r="S72" i="10"/>
  <c r="L85" i="10"/>
  <c r="G85" i="10"/>
  <c r="O85" i="10"/>
  <c r="F92" i="10"/>
  <c r="N92" i="10"/>
  <c r="H127" i="10"/>
  <c r="P127" i="10"/>
  <c r="S122" i="10"/>
  <c r="J67" i="19" s="1"/>
  <c r="M143" i="10"/>
  <c r="S133" i="10"/>
  <c r="J77" i="19" s="1"/>
  <c r="S139" i="10"/>
  <c r="J81" i="19" s="1"/>
  <c r="N156" i="10"/>
  <c r="S155" i="10"/>
  <c r="J44" i="10"/>
  <c r="S32" i="10"/>
  <c r="J26" i="19" s="1"/>
  <c r="S142" i="10"/>
  <c r="J84" i="19" s="1"/>
  <c r="R17" i="10"/>
  <c r="S21" i="10"/>
  <c r="J15" i="19" s="1"/>
  <c r="O15" i="19" s="1"/>
  <c r="S15" i="10"/>
  <c r="L22" i="10"/>
  <c r="L44" i="10"/>
  <c r="S30" i="10"/>
  <c r="J24" i="19" s="1"/>
  <c r="S31" i="10"/>
  <c r="J25" i="19" s="1"/>
  <c r="S38" i="10"/>
  <c r="J33" i="19" s="1"/>
  <c r="S39" i="10"/>
  <c r="J34" i="19" s="1"/>
  <c r="F74" i="10"/>
  <c r="N74" i="10"/>
  <c r="M85" i="10"/>
  <c r="H85" i="10"/>
  <c r="P85" i="10"/>
  <c r="L92" i="10"/>
  <c r="I127" i="10"/>
  <c r="Q127" i="10"/>
  <c r="S130" i="10"/>
  <c r="S136" i="10"/>
  <c r="G156" i="10"/>
  <c r="O156" i="10"/>
  <c r="S152" i="10"/>
  <c r="J91" i="19" s="1"/>
  <c r="I17" i="10"/>
  <c r="H44" i="10"/>
  <c r="S125" i="10"/>
  <c r="J70" i="19" s="1"/>
  <c r="J17" i="10"/>
  <c r="S12" i="10"/>
  <c r="M44" i="10"/>
  <c r="S66" i="10"/>
  <c r="O74" i="10"/>
  <c r="S69" i="10"/>
  <c r="F85" i="10"/>
  <c r="N85" i="10"/>
  <c r="M92" i="10"/>
  <c r="M127" i="10"/>
  <c r="S124" i="10"/>
  <c r="J69" i="19" s="1"/>
  <c r="G143" i="10"/>
  <c r="O143" i="10"/>
  <c r="J143" i="10"/>
  <c r="R143" i="10"/>
  <c r="S141" i="10"/>
  <c r="J83" i="19" s="1"/>
  <c r="S149" i="10"/>
  <c r="S154" i="10"/>
  <c r="S25" i="10"/>
  <c r="J19" i="19" s="1"/>
  <c r="S33" i="10"/>
  <c r="J27" i="19" s="1"/>
  <c r="S41" i="10"/>
  <c r="J36" i="19" s="1"/>
  <c r="I74" i="10"/>
  <c r="Q74" i="10"/>
  <c r="K85" i="10"/>
  <c r="S89" i="10"/>
  <c r="L127" i="10"/>
  <c r="S126" i="10"/>
  <c r="J71" i="19" s="1"/>
  <c r="I143" i="10"/>
  <c r="Q143" i="10"/>
  <c r="H156" i="10"/>
  <c r="J156" i="10"/>
  <c r="R156" i="10"/>
  <c r="S151" i="10"/>
  <c r="J90" i="19" s="1"/>
  <c r="S67" i="10"/>
  <c r="M156" i="10"/>
  <c r="M74" i="10"/>
  <c r="S146" i="10"/>
  <c r="S135" i="10"/>
  <c r="H143" i="10"/>
  <c r="P143" i="10"/>
  <c r="S13" i="10"/>
  <c r="S11" i="10"/>
  <c r="K22" i="10"/>
  <c r="K44" i="10"/>
  <c r="F143" i="10"/>
  <c r="S123" i="10"/>
  <c r="J68" i="19" s="1"/>
  <c r="S147" i="10"/>
  <c r="G44" i="10"/>
  <c r="S68" i="10"/>
  <c r="G74" i="10"/>
  <c r="S80" i="10"/>
  <c r="S148" i="10"/>
  <c r="J89" i="19" s="1"/>
  <c r="S81" i="10"/>
  <c r="K92" i="10"/>
  <c r="J44" i="19" l="1"/>
  <c r="H71" i="18"/>
  <c r="J65" i="19"/>
  <c r="J43" i="19"/>
  <c r="J66" i="19"/>
  <c r="U134" i="10"/>
  <c r="U136" i="10" s="1"/>
  <c r="O14" i="19"/>
  <c r="O16" i="19" s="1"/>
  <c r="J16" i="19"/>
  <c r="J78" i="19"/>
  <c r="J85" i="19" s="1"/>
  <c r="G85" i="18"/>
  <c r="G91" i="18" s="1"/>
  <c r="G96" i="18"/>
  <c r="J88" i="19"/>
  <c r="J29" i="19"/>
  <c r="O30" i="19"/>
  <c r="V136" i="19"/>
  <c r="G70" i="18"/>
  <c r="G74" i="18" s="1"/>
  <c r="G76" i="18" s="1"/>
  <c r="G97" i="18"/>
  <c r="G20" i="17" s="1"/>
  <c r="N76" i="10"/>
  <c r="M76" i="10"/>
  <c r="G76" i="10"/>
  <c r="S92" i="10"/>
  <c r="J76" i="10"/>
  <c r="F76" i="10"/>
  <c r="P158" i="10"/>
  <c r="R76" i="10"/>
  <c r="O76" i="10"/>
  <c r="H76" i="10"/>
  <c r="P76" i="10"/>
  <c r="Q76" i="10"/>
  <c r="I158" i="10"/>
  <c r="G158" i="10"/>
  <c r="R158" i="10"/>
  <c r="N158" i="10"/>
  <c r="L158" i="10"/>
  <c r="J158" i="10"/>
  <c r="H158" i="10"/>
  <c r="I76" i="10"/>
  <c r="L76" i="10"/>
  <c r="Q158" i="10"/>
  <c r="M158" i="10"/>
  <c r="S44" i="10"/>
  <c r="K76" i="10"/>
  <c r="S74" i="10"/>
  <c r="S143" i="10"/>
  <c r="S85" i="10"/>
  <c r="K158" i="10"/>
  <c r="S17" i="10"/>
  <c r="S22" i="10"/>
  <c r="S127" i="10"/>
  <c r="O158" i="10"/>
  <c r="F156" i="10"/>
  <c r="F158" i="10" s="1"/>
  <c r="F490" i="10" s="1"/>
  <c r="S156" i="10"/>
  <c r="O489" i="10" l="1"/>
  <c r="R489" i="10"/>
  <c r="F489" i="10"/>
  <c r="N489" i="10"/>
  <c r="L489" i="10"/>
  <c r="J489" i="10"/>
  <c r="I489" i="10"/>
  <c r="Q489" i="10"/>
  <c r="P489" i="10"/>
  <c r="G489" i="10"/>
  <c r="K489" i="10"/>
  <c r="H489" i="10"/>
  <c r="M489" i="10"/>
  <c r="G100" i="18"/>
  <c r="G102" i="18" s="1"/>
  <c r="G104" i="18" s="1"/>
  <c r="J492" i="10"/>
  <c r="J490" i="10"/>
  <c r="L492" i="10"/>
  <c r="L490" i="10"/>
  <c r="N490" i="10"/>
  <c r="N492" i="10"/>
  <c r="P490" i="10"/>
  <c r="P492" i="10"/>
  <c r="H490" i="10"/>
  <c r="H492" i="10"/>
  <c r="O490" i="10"/>
  <c r="O492" i="10"/>
  <c r="R492" i="10"/>
  <c r="R490" i="10"/>
  <c r="G490" i="10"/>
  <c r="G492" i="10"/>
  <c r="I490" i="10"/>
  <c r="I492" i="10"/>
  <c r="M492" i="10"/>
  <c r="M490" i="10"/>
  <c r="Q490" i="10"/>
  <c r="Q492" i="10"/>
  <c r="F492" i="10"/>
  <c r="K490" i="10"/>
  <c r="K492" i="10"/>
  <c r="U17" i="10"/>
  <c r="U18" i="10" s="1"/>
  <c r="S76" i="10"/>
  <c r="S158" i="10"/>
  <c r="S490" i="10" s="1"/>
  <c r="S492" i="10" l="1"/>
  <c r="S489" i="10"/>
  <c r="G111" i="18"/>
  <c r="G106" i="18"/>
  <c r="G112" i="18" l="1"/>
  <c r="R11" i="18" l="1"/>
  <c r="K83" i="18"/>
  <c r="L83" i="18" l="1"/>
  <c r="U83" i="18"/>
  <c r="V55" i="18"/>
  <c r="G311" i="10" l="1"/>
  <c r="H311" i="10"/>
  <c r="I311" i="10"/>
  <c r="J311" i="10"/>
  <c r="K311" i="10"/>
  <c r="L311" i="10"/>
  <c r="M311" i="10"/>
  <c r="N311" i="10"/>
  <c r="O311" i="10"/>
  <c r="P311" i="10"/>
  <c r="Q311" i="10"/>
  <c r="R311" i="10"/>
  <c r="F311" i="10"/>
  <c r="V138" i="19" l="1"/>
  <c r="J130" i="19"/>
  <c r="J92" i="19"/>
  <c r="J39" i="19"/>
  <c r="L37" i="19"/>
  <c r="O37" i="19" s="1"/>
  <c r="J47" i="19"/>
  <c r="J72" i="19"/>
  <c r="J50" i="19" l="1"/>
  <c r="J95" i="19"/>
  <c r="J99" i="19" l="1"/>
  <c r="J133" i="19" l="1"/>
  <c r="V139" i="19" s="1"/>
  <c r="A51" i="17"/>
  <c r="X14" i="18" l="1"/>
  <c r="G393" i="10"/>
  <c r="H393" i="10"/>
  <c r="I393" i="10"/>
  <c r="J393" i="10"/>
  <c r="K393" i="10"/>
  <c r="L393" i="10"/>
  <c r="M393" i="10"/>
  <c r="N393" i="10"/>
  <c r="O393" i="10"/>
  <c r="P393" i="10"/>
  <c r="Q393" i="10"/>
  <c r="R393" i="10"/>
  <c r="F393" i="10"/>
  <c r="S393" i="10" l="1"/>
  <c r="L69" i="31" s="1"/>
  <c r="U433" i="12" l="1"/>
  <c r="U432" i="12"/>
  <c r="U431" i="12"/>
  <c r="U430" i="12"/>
  <c r="U436" i="12" s="1"/>
  <c r="U429" i="12"/>
  <c r="U435" i="12" s="1"/>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U437" i="12" l="1"/>
  <c r="V68" i="12"/>
  <c r="U1" i="12"/>
  <c r="U2" i="12"/>
  <c r="Q110" i="19" l="1"/>
  <c r="Q58" i="19"/>
  <c r="Q107" i="19"/>
  <c r="O119" i="19"/>
  <c r="O130" i="19" s="1"/>
  <c r="J112" i="19"/>
  <c r="H112" i="19"/>
  <c r="G109" i="19"/>
  <c r="G108" i="19"/>
  <c r="G107" i="19"/>
  <c r="G106" i="19"/>
  <c r="H105" i="19"/>
  <c r="A105" i="19"/>
  <c r="L91" i="19"/>
  <c r="O91" i="19" s="1"/>
  <c r="L90" i="19"/>
  <c r="O90" i="19" s="1"/>
  <c r="L89" i="19"/>
  <c r="O89" i="19" s="1"/>
  <c r="L88" i="19"/>
  <c r="O88" i="19" s="1"/>
  <c r="L84" i="19"/>
  <c r="O84" i="19" s="1"/>
  <c r="L83" i="19"/>
  <c r="O83" i="19" s="1"/>
  <c r="L82" i="19"/>
  <c r="O82" i="19" s="1"/>
  <c r="L81" i="19"/>
  <c r="O81" i="19" s="1"/>
  <c r="L80" i="19"/>
  <c r="O80" i="19" s="1"/>
  <c r="L79" i="19"/>
  <c r="O79" i="19" s="1"/>
  <c r="L78" i="19"/>
  <c r="O78" i="19" s="1"/>
  <c r="L77" i="19"/>
  <c r="O77" i="19" s="1"/>
  <c r="L76" i="19"/>
  <c r="O76" i="19" s="1"/>
  <c r="L75" i="19"/>
  <c r="O75" i="19" s="1"/>
  <c r="L71" i="19"/>
  <c r="O71" i="19" s="1"/>
  <c r="L70" i="19"/>
  <c r="O70" i="19" s="1"/>
  <c r="L69" i="19"/>
  <c r="O69" i="19" s="1"/>
  <c r="L68" i="19"/>
  <c r="O68" i="19" s="1"/>
  <c r="L67" i="19"/>
  <c r="O67" i="19" s="1"/>
  <c r="L66" i="19"/>
  <c r="O66" i="19" s="1"/>
  <c r="L65" i="19"/>
  <c r="O65" i="19" s="1"/>
  <c r="J60" i="19"/>
  <c r="H60" i="19"/>
  <c r="Q57" i="19"/>
  <c r="G57" i="19"/>
  <c r="Q56" i="19"/>
  <c r="G56" i="19"/>
  <c r="G55" i="19"/>
  <c r="G54" i="19"/>
  <c r="H53" i="19"/>
  <c r="A53" i="19"/>
  <c r="Q156" i="19"/>
  <c r="A156" i="19"/>
  <c r="L46" i="19"/>
  <c r="O46" i="19" s="1"/>
  <c r="L45" i="19"/>
  <c r="O45" i="19" s="1"/>
  <c r="L44" i="19"/>
  <c r="O44" i="19" s="1"/>
  <c r="L43" i="19"/>
  <c r="O43" i="19" s="1"/>
  <c r="L38" i="19"/>
  <c r="O38" i="19" s="1"/>
  <c r="L36" i="19"/>
  <c r="O36" i="19" s="1"/>
  <c r="L35" i="19"/>
  <c r="O35" i="19" s="1"/>
  <c r="L34" i="19"/>
  <c r="O34" i="19" s="1"/>
  <c r="L33" i="19"/>
  <c r="O33" i="19" s="1"/>
  <c r="L32" i="19"/>
  <c r="O32" i="19" s="1"/>
  <c r="L31" i="19"/>
  <c r="O31" i="19" s="1"/>
  <c r="L29" i="19"/>
  <c r="O29" i="19" s="1"/>
  <c r="L28" i="19"/>
  <c r="O28" i="19" s="1"/>
  <c r="L27" i="19"/>
  <c r="O27" i="19" s="1"/>
  <c r="L26" i="19"/>
  <c r="O26" i="19" s="1"/>
  <c r="L25" i="19"/>
  <c r="O25" i="19" s="1"/>
  <c r="L24" i="19"/>
  <c r="O24" i="19" s="1"/>
  <c r="L23" i="19"/>
  <c r="O23" i="19" s="1"/>
  <c r="L22" i="19"/>
  <c r="O22" i="19" s="1"/>
  <c r="L21" i="19"/>
  <c r="O21" i="19" s="1"/>
  <c r="L20" i="19"/>
  <c r="O20" i="19" s="1"/>
  <c r="O19" i="19"/>
  <c r="Q109" i="19"/>
  <c r="Q108" i="19"/>
  <c r="Q55" i="19"/>
  <c r="O72" i="19" l="1"/>
  <c r="O85" i="19"/>
  <c r="O39" i="19"/>
  <c r="O47" i="19"/>
  <c r="O92" i="19"/>
  <c r="A104" i="19"/>
  <c r="Q104" i="19"/>
  <c r="X105" i="18"/>
  <c r="X103" i="18"/>
  <c r="X101" i="18"/>
  <c r="X93" i="18"/>
  <c r="X92" i="18"/>
  <c r="X78" i="18"/>
  <c r="X77" i="18"/>
  <c r="X75" i="18"/>
  <c r="X69" i="18"/>
  <c r="X68" i="18"/>
  <c r="X67" i="18"/>
  <c r="X66" i="18"/>
  <c r="X65" i="18"/>
  <c r="X64" i="18"/>
  <c r="X63" i="18"/>
  <c r="X62" i="18"/>
  <c r="Q62" i="18"/>
  <c r="A62" i="18"/>
  <c r="X61" i="18"/>
  <c r="Q61" i="18"/>
  <c r="X60" i="18"/>
  <c r="Q60" i="18"/>
  <c r="G60" i="18"/>
  <c r="X59" i="18"/>
  <c r="Q59" i="18"/>
  <c r="G59" i="18"/>
  <c r="X58" i="18"/>
  <c r="G58" i="18"/>
  <c r="X57" i="18"/>
  <c r="H57" i="18"/>
  <c r="A57" i="18"/>
  <c r="X56" i="18"/>
  <c r="X26" i="18"/>
  <c r="A60" i="17"/>
  <c r="O50" i="19" l="1"/>
  <c r="O95" i="19"/>
  <c r="O99" i="19" l="1"/>
  <c r="O133" i="19" s="1"/>
  <c r="W83" i="18"/>
  <c r="X83" i="18" s="1"/>
  <c r="X91" i="18" l="1"/>
  <c r="X21" i="18"/>
  <c r="B436" i="12" l="1"/>
  <c r="A436" i="12"/>
  <c r="B435" i="12"/>
  <c r="A435" i="12"/>
  <c r="B434" i="12"/>
  <c r="A434" i="12"/>
  <c r="B433" i="12"/>
  <c r="A433" i="12"/>
  <c r="B432" i="12"/>
  <c r="A432" i="12"/>
  <c r="B431" i="12"/>
  <c r="A431" i="12"/>
  <c r="B430" i="12"/>
  <c r="A430" i="12"/>
  <c r="B429" i="12"/>
  <c r="A429" i="12"/>
  <c r="B428" i="12"/>
  <c r="A428" i="12"/>
  <c r="B427" i="12"/>
  <c r="A427" i="12"/>
  <c r="B426" i="12"/>
  <c r="A426" i="12"/>
  <c r="B425" i="12"/>
  <c r="A425" i="12"/>
  <c r="B424" i="12"/>
  <c r="A424" i="12"/>
  <c r="B423" i="12"/>
  <c r="A423" i="12"/>
  <c r="B422" i="12"/>
  <c r="A422" i="12"/>
  <c r="B421" i="12"/>
  <c r="A421" i="12"/>
  <c r="B420" i="12"/>
  <c r="A420" i="12"/>
  <c r="B419" i="12"/>
  <c r="A419" i="12"/>
  <c r="B418" i="12"/>
  <c r="A418" i="12"/>
  <c r="B417" i="12"/>
  <c r="A417" i="12"/>
  <c r="B416" i="12"/>
  <c r="A416" i="12"/>
  <c r="B415" i="12"/>
  <c r="A415" i="12"/>
  <c r="B414" i="12"/>
  <c r="A414" i="12"/>
  <c r="B413" i="12"/>
  <c r="A413" i="12"/>
  <c r="B412" i="12"/>
  <c r="A412" i="12"/>
  <c r="B411" i="12"/>
  <c r="A411" i="12"/>
  <c r="B410" i="12"/>
  <c r="A410" i="12"/>
  <c r="B409" i="12"/>
  <c r="A409" i="12"/>
  <c r="B408" i="12"/>
  <c r="A408" i="12"/>
  <c r="B407" i="12"/>
  <c r="A407" i="12"/>
  <c r="B406" i="12"/>
  <c r="A406" i="12"/>
  <c r="B405" i="12"/>
  <c r="A405" i="12"/>
  <c r="B404" i="12"/>
  <c r="A404" i="12"/>
  <c r="B403" i="12"/>
  <c r="A403" i="12"/>
  <c r="B402" i="12"/>
  <c r="A402" i="12"/>
  <c r="B401" i="12"/>
  <c r="A401" i="12"/>
  <c r="B400" i="12"/>
  <c r="A400" i="12"/>
  <c r="B399" i="12"/>
  <c r="A399" i="12"/>
  <c r="B398" i="12"/>
  <c r="A398" i="12"/>
  <c r="B397" i="12"/>
  <c r="A397" i="12"/>
  <c r="B396" i="12"/>
  <c r="A396" i="12"/>
  <c r="B395" i="12"/>
  <c r="A395" i="12"/>
  <c r="B394" i="12"/>
  <c r="A394" i="12"/>
  <c r="B393" i="12"/>
  <c r="A393" i="12"/>
  <c r="B392" i="12"/>
  <c r="A392" i="12"/>
  <c r="B391" i="12"/>
  <c r="A391" i="12"/>
  <c r="B390" i="12"/>
  <c r="A390" i="12"/>
  <c r="B389" i="12"/>
  <c r="A389" i="12"/>
  <c r="B388" i="12"/>
  <c r="A388" i="12"/>
  <c r="B387" i="12"/>
  <c r="A387" i="12"/>
  <c r="B386" i="12"/>
  <c r="A386" i="12"/>
  <c r="B385" i="12"/>
  <c r="A385" i="12"/>
  <c r="B384" i="12"/>
  <c r="A384" i="12"/>
  <c r="B383" i="12"/>
  <c r="A383" i="12"/>
  <c r="B382" i="12"/>
  <c r="A382" i="12"/>
  <c r="B381" i="12"/>
  <c r="A381" i="12"/>
  <c r="B380" i="12"/>
  <c r="A380" i="12"/>
  <c r="B379" i="12"/>
  <c r="A379" i="12"/>
  <c r="B378" i="12"/>
  <c r="A378" i="12"/>
  <c r="B377" i="12"/>
  <c r="A377" i="12"/>
  <c r="B376" i="12"/>
  <c r="A376" i="12"/>
  <c r="B375" i="12"/>
  <c r="A375" i="12"/>
  <c r="B374" i="12"/>
  <c r="A374" i="12"/>
  <c r="B373" i="12"/>
  <c r="A373" i="12"/>
  <c r="B372" i="12"/>
  <c r="A372" i="12"/>
  <c r="B371" i="12"/>
  <c r="A371" i="12"/>
  <c r="B370" i="12"/>
  <c r="A370" i="12"/>
  <c r="B369" i="12"/>
  <c r="A369" i="12"/>
  <c r="B368" i="12"/>
  <c r="A368" i="12"/>
  <c r="B367" i="12"/>
  <c r="A367" i="12"/>
  <c r="B366" i="12"/>
  <c r="A366" i="12"/>
  <c r="B365" i="12"/>
  <c r="A365" i="12"/>
  <c r="B364" i="12"/>
  <c r="A364" i="12"/>
  <c r="B363" i="12"/>
  <c r="A363" i="12"/>
  <c r="B362" i="12"/>
  <c r="A362" i="12"/>
  <c r="B361" i="12"/>
  <c r="A361" i="12"/>
  <c r="B360" i="12"/>
  <c r="A360" i="12"/>
  <c r="B359" i="12"/>
  <c r="A359" i="12"/>
  <c r="B358" i="12"/>
  <c r="A358" i="12"/>
  <c r="B357" i="12"/>
  <c r="A357" i="12"/>
  <c r="B356" i="12"/>
  <c r="A356" i="12"/>
  <c r="B355" i="12"/>
  <c r="A355" i="12"/>
  <c r="B354" i="12"/>
  <c r="A354" i="12"/>
  <c r="B353" i="12"/>
  <c r="A353" i="12"/>
  <c r="B352" i="12"/>
  <c r="A352" i="12"/>
  <c r="B351" i="12"/>
  <c r="A351" i="12"/>
  <c r="B350" i="12"/>
  <c r="A350" i="12"/>
  <c r="B349" i="12"/>
  <c r="A349" i="12"/>
  <c r="B348" i="12"/>
  <c r="A348" i="12"/>
  <c r="B347" i="12"/>
  <c r="A347" i="12"/>
  <c r="B346" i="12"/>
  <c r="A346" i="12"/>
  <c r="B345" i="12"/>
  <c r="A345" i="12"/>
  <c r="B344" i="12"/>
  <c r="A344" i="12"/>
  <c r="B343" i="12"/>
  <c r="A343" i="12"/>
  <c r="B342" i="12"/>
  <c r="A342" i="12"/>
  <c r="B341" i="12"/>
  <c r="A341" i="12"/>
  <c r="B340" i="12"/>
  <c r="A340" i="12"/>
  <c r="B339" i="12"/>
  <c r="A339" i="12"/>
  <c r="B338" i="12"/>
  <c r="A338" i="12"/>
  <c r="B337" i="12"/>
  <c r="A337" i="12"/>
  <c r="B336" i="12"/>
  <c r="A336" i="12"/>
  <c r="B335" i="12"/>
  <c r="A335" i="12"/>
  <c r="B334" i="12"/>
  <c r="A334" i="12"/>
  <c r="B333" i="12"/>
  <c r="A333" i="12"/>
  <c r="B332" i="12"/>
  <c r="A332" i="12"/>
  <c r="B331" i="12"/>
  <c r="A331" i="12"/>
  <c r="B330" i="12"/>
  <c r="A330" i="12"/>
  <c r="B329" i="12"/>
  <c r="A329" i="12"/>
  <c r="B328" i="12"/>
  <c r="A328" i="12"/>
  <c r="B327" i="12"/>
  <c r="A327" i="12"/>
  <c r="B326" i="12"/>
  <c r="A326" i="12"/>
  <c r="B325" i="12"/>
  <c r="A325" i="12"/>
  <c r="B324" i="12"/>
  <c r="A324" i="12"/>
  <c r="B323" i="12"/>
  <c r="A323" i="12"/>
  <c r="B322" i="12"/>
  <c r="A322" i="12"/>
  <c r="B321" i="12"/>
  <c r="A321" i="12"/>
  <c r="B320" i="12"/>
  <c r="A320" i="12"/>
  <c r="B319" i="12"/>
  <c r="A319" i="12"/>
  <c r="B318" i="12"/>
  <c r="A318" i="12"/>
  <c r="B317" i="12"/>
  <c r="A317" i="12"/>
  <c r="B316" i="12"/>
  <c r="A316" i="12"/>
  <c r="B315" i="12"/>
  <c r="A315" i="12"/>
  <c r="B314" i="12"/>
  <c r="A314" i="12"/>
  <c r="B313" i="12"/>
  <c r="A313" i="12"/>
  <c r="B312" i="12"/>
  <c r="A312" i="12"/>
  <c r="B311" i="12"/>
  <c r="A311" i="12"/>
  <c r="B310" i="12"/>
  <c r="A310" i="12"/>
  <c r="B309" i="12"/>
  <c r="A309" i="12"/>
  <c r="B308" i="12"/>
  <c r="A308" i="12"/>
  <c r="B307" i="12"/>
  <c r="A307" i="12"/>
  <c r="B306" i="12"/>
  <c r="A306" i="12"/>
  <c r="B305" i="12"/>
  <c r="A305" i="12"/>
  <c r="B304" i="12"/>
  <c r="A304" i="12"/>
  <c r="B303" i="12"/>
  <c r="A303" i="12"/>
  <c r="B302" i="12"/>
  <c r="A302" i="12"/>
  <c r="B301" i="12"/>
  <c r="A301" i="12"/>
  <c r="B300" i="12"/>
  <c r="A300" i="12"/>
  <c r="B299" i="12"/>
  <c r="A299" i="12"/>
  <c r="B298" i="12"/>
  <c r="A298" i="12"/>
  <c r="B297" i="12"/>
  <c r="A297" i="12"/>
  <c r="B296" i="12"/>
  <c r="A296" i="12"/>
  <c r="B295" i="12"/>
  <c r="A295" i="12"/>
  <c r="B294" i="12"/>
  <c r="A294" i="12"/>
  <c r="B293" i="12"/>
  <c r="A293" i="12"/>
  <c r="B292" i="12"/>
  <c r="A292" i="12"/>
  <c r="B291" i="12"/>
  <c r="A291" i="12"/>
  <c r="B290" i="12"/>
  <c r="A290" i="12"/>
  <c r="B289" i="12"/>
  <c r="A289" i="12"/>
  <c r="B288" i="12"/>
  <c r="A288" i="12"/>
  <c r="B287" i="12"/>
  <c r="A287" i="12"/>
  <c r="B286" i="12"/>
  <c r="A286" i="12"/>
  <c r="B285" i="12"/>
  <c r="A285" i="12"/>
  <c r="B284" i="12"/>
  <c r="A284" i="12"/>
  <c r="B283" i="12"/>
  <c r="A283" i="12"/>
  <c r="B282" i="12"/>
  <c r="A282" i="12"/>
  <c r="B281" i="12"/>
  <c r="A281" i="12"/>
  <c r="B280" i="12"/>
  <c r="A280" i="12"/>
  <c r="B279" i="12"/>
  <c r="A279" i="12"/>
  <c r="B278" i="12"/>
  <c r="A278" i="12"/>
  <c r="B277" i="12"/>
  <c r="A277" i="12"/>
  <c r="B276" i="12"/>
  <c r="A276" i="12"/>
  <c r="B275" i="12"/>
  <c r="A275" i="12"/>
  <c r="B274" i="12"/>
  <c r="A274" i="12"/>
  <c r="B273" i="12"/>
  <c r="A273" i="12"/>
  <c r="B272" i="12"/>
  <c r="A272" i="12"/>
  <c r="B271" i="12"/>
  <c r="A271" i="12"/>
  <c r="B270" i="12"/>
  <c r="A270" i="12"/>
  <c r="B269" i="12"/>
  <c r="A269" i="12"/>
  <c r="B268" i="12"/>
  <c r="A268" i="12"/>
  <c r="B267" i="12"/>
  <c r="A267" i="12"/>
  <c r="B266" i="12"/>
  <c r="A266" i="12"/>
  <c r="B265" i="12"/>
  <c r="A265" i="12"/>
  <c r="B264" i="12"/>
  <c r="A264" i="12"/>
  <c r="B263" i="12"/>
  <c r="A263" i="12"/>
  <c r="B262" i="12"/>
  <c r="A262" i="12"/>
  <c r="B261" i="12"/>
  <c r="A261" i="12"/>
  <c r="B260" i="12"/>
  <c r="A260" i="12"/>
  <c r="B259" i="12"/>
  <c r="A259" i="12"/>
  <c r="B258" i="12"/>
  <c r="A258" i="12"/>
  <c r="B257" i="12"/>
  <c r="A257" i="12"/>
  <c r="B256" i="12"/>
  <c r="A256" i="12"/>
  <c r="B255" i="12"/>
  <c r="A255" i="12"/>
  <c r="B254" i="12"/>
  <c r="A254" i="12"/>
  <c r="B253" i="12"/>
  <c r="A253" i="12"/>
  <c r="B252" i="12"/>
  <c r="A252" i="12"/>
  <c r="B251" i="12"/>
  <c r="A251" i="12"/>
  <c r="B250" i="12"/>
  <c r="A250" i="12"/>
  <c r="B249" i="12"/>
  <c r="A249" i="12"/>
  <c r="B248" i="12"/>
  <c r="A248" i="12"/>
  <c r="B247" i="12"/>
  <c r="A247" i="12"/>
  <c r="B246" i="12"/>
  <c r="A246" i="12"/>
  <c r="B245" i="12"/>
  <c r="A245" i="12"/>
  <c r="B244" i="12"/>
  <c r="A244" i="12"/>
  <c r="B243" i="12"/>
  <c r="A243" i="12"/>
  <c r="B242" i="12"/>
  <c r="A242" i="12"/>
  <c r="B241" i="12"/>
  <c r="A241" i="12"/>
  <c r="B240" i="12"/>
  <c r="A240" i="12"/>
  <c r="B239" i="12"/>
  <c r="A239" i="12"/>
  <c r="B238" i="12"/>
  <c r="A238" i="12"/>
  <c r="B237" i="12"/>
  <c r="A237" i="12"/>
  <c r="B236" i="12"/>
  <c r="A236" i="12"/>
  <c r="B235" i="12"/>
  <c r="A235" i="12"/>
  <c r="B234" i="12"/>
  <c r="A234" i="12"/>
  <c r="B233" i="12"/>
  <c r="A233" i="12"/>
  <c r="B232" i="12"/>
  <c r="A232" i="12"/>
  <c r="B231" i="12"/>
  <c r="A231" i="12"/>
  <c r="B230" i="12"/>
  <c r="A230" i="12"/>
  <c r="B229" i="12"/>
  <c r="A229" i="12"/>
  <c r="B228" i="12"/>
  <c r="A228" i="12"/>
  <c r="B227" i="12"/>
  <c r="A227" i="12"/>
  <c r="B226" i="12"/>
  <c r="A226" i="12"/>
  <c r="B225" i="12"/>
  <c r="A225" i="12"/>
  <c r="B224" i="12"/>
  <c r="A224" i="12"/>
  <c r="B223" i="12"/>
  <c r="A223" i="12"/>
  <c r="B222" i="12"/>
  <c r="A222" i="12"/>
  <c r="B221" i="12"/>
  <c r="A221" i="12"/>
  <c r="B220" i="12"/>
  <c r="A220" i="12"/>
  <c r="B219" i="12"/>
  <c r="A219" i="12"/>
  <c r="B218" i="12"/>
  <c r="A218" i="12"/>
  <c r="B217" i="12"/>
  <c r="A217" i="12"/>
  <c r="B216" i="12"/>
  <c r="A216" i="12"/>
  <c r="B215" i="12"/>
  <c r="A215" i="12"/>
  <c r="B214" i="12"/>
  <c r="A214" i="12"/>
  <c r="B213" i="12"/>
  <c r="A213" i="12"/>
  <c r="B212" i="12"/>
  <c r="A212" i="12"/>
  <c r="B211" i="12"/>
  <c r="A211" i="12"/>
  <c r="B210" i="12"/>
  <c r="A210" i="12"/>
  <c r="B209" i="12"/>
  <c r="A209" i="12"/>
  <c r="B208" i="12"/>
  <c r="A208" i="12"/>
  <c r="B207" i="12"/>
  <c r="A207" i="12"/>
  <c r="B206" i="12"/>
  <c r="A206" i="12"/>
  <c r="B205" i="12"/>
  <c r="A205" i="12"/>
  <c r="B204" i="12"/>
  <c r="A204" i="12"/>
  <c r="B203" i="12"/>
  <c r="A203" i="12"/>
  <c r="B202" i="12"/>
  <c r="A202" i="12"/>
  <c r="B201" i="12"/>
  <c r="A201" i="12"/>
  <c r="B200" i="12"/>
  <c r="A200" i="12"/>
  <c r="B199" i="12"/>
  <c r="A199" i="12"/>
  <c r="B198" i="12"/>
  <c r="A198" i="12"/>
  <c r="B197" i="12"/>
  <c r="A197" i="12"/>
  <c r="B196" i="12"/>
  <c r="A196" i="12"/>
  <c r="B195" i="12"/>
  <c r="A195" i="12"/>
  <c r="B194" i="12"/>
  <c r="A194" i="12"/>
  <c r="B193" i="12"/>
  <c r="A193" i="12"/>
  <c r="B192" i="12"/>
  <c r="A192" i="12"/>
  <c r="B191" i="12"/>
  <c r="A191" i="12"/>
  <c r="B190" i="12"/>
  <c r="A190" i="12"/>
  <c r="B189" i="12"/>
  <c r="A189" i="12"/>
  <c r="B188" i="12"/>
  <c r="A188" i="12"/>
  <c r="B187" i="12"/>
  <c r="A187" i="12"/>
  <c r="B186" i="12"/>
  <c r="A186" i="12"/>
  <c r="B185" i="12"/>
  <c r="A185" i="12"/>
  <c r="B184" i="12"/>
  <c r="A184" i="12"/>
  <c r="B183" i="12"/>
  <c r="A183" i="12"/>
  <c r="B182" i="12"/>
  <c r="A182" i="12"/>
  <c r="B181" i="12"/>
  <c r="A181" i="12"/>
  <c r="B180" i="12"/>
  <c r="A180" i="12"/>
  <c r="B179" i="12"/>
  <c r="A179" i="12"/>
  <c r="B178" i="12"/>
  <c r="A178" i="12"/>
  <c r="B177" i="12"/>
  <c r="A177" i="12"/>
  <c r="B176" i="12"/>
  <c r="A176" i="12"/>
  <c r="B175" i="12"/>
  <c r="A175" i="12"/>
  <c r="B174" i="12"/>
  <c r="A174" i="12"/>
  <c r="B173" i="12"/>
  <c r="A173" i="12"/>
  <c r="B172" i="12"/>
  <c r="A172" i="12"/>
  <c r="B171" i="12"/>
  <c r="A171" i="12"/>
  <c r="B170" i="12"/>
  <c r="A170" i="12"/>
  <c r="B169" i="12"/>
  <c r="A169" i="12"/>
  <c r="B168" i="12"/>
  <c r="A168" i="12"/>
  <c r="B167" i="12"/>
  <c r="A167" i="12"/>
  <c r="B166" i="12"/>
  <c r="A166" i="12"/>
  <c r="B165" i="12"/>
  <c r="A165" i="12"/>
  <c r="B164" i="12"/>
  <c r="A164" i="12"/>
  <c r="B163" i="12"/>
  <c r="A163" i="12"/>
  <c r="B162" i="12"/>
  <c r="A162" i="12"/>
  <c r="B161" i="12"/>
  <c r="A161" i="12"/>
  <c r="B160" i="12"/>
  <c r="A160" i="12"/>
  <c r="B159" i="12"/>
  <c r="A159" i="12"/>
  <c r="B158" i="12"/>
  <c r="A158" i="12"/>
  <c r="B157" i="12"/>
  <c r="A157" i="12"/>
  <c r="B156" i="12"/>
  <c r="A156" i="12"/>
  <c r="B155" i="12"/>
  <c r="A155" i="12"/>
  <c r="B154" i="12"/>
  <c r="A154" i="12"/>
  <c r="B153" i="12"/>
  <c r="A153" i="12"/>
  <c r="B152" i="12"/>
  <c r="A152" i="12"/>
  <c r="B151" i="12"/>
  <c r="A151" i="12"/>
  <c r="B150" i="12"/>
  <c r="A150" i="12"/>
  <c r="B149" i="12"/>
  <c r="A149" i="12"/>
  <c r="B148" i="12"/>
  <c r="A148" i="12"/>
  <c r="B147" i="12"/>
  <c r="A147" i="12"/>
  <c r="B146" i="12"/>
  <c r="A146" i="12"/>
  <c r="B145" i="12"/>
  <c r="A145" i="12"/>
  <c r="B144" i="12"/>
  <c r="A144" i="12"/>
  <c r="B143" i="12"/>
  <c r="A143" i="12"/>
  <c r="B142" i="12"/>
  <c r="A142" i="12"/>
  <c r="B141" i="12"/>
  <c r="A141" i="12"/>
  <c r="B140" i="12"/>
  <c r="A140" i="12"/>
  <c r="B139" i="12"/>
  <c r="A139" i="12"/>
  <c r="B138" i="12"/>
  <c r="A138" i="12"/>
  <c r="B137" i="12"/>
  <c r="A137" i="12"/>
  <c r="B136" i="12"/>
  <c r="A136" i="12"/>
  <c r="B135" i="12"/>
  <c r="A135" i="12"/>
  <c r="B134" i="12"/>
  <c r="A134" i="12"/>
  <c r="B133" i="12"/>
  <c r="A133" i="12"/>
  <c r="B132" i="12"/>
  <c r="A132" i="12"/>
  <c r="B131" i="12"/>
  <c r="A131" i="12"/>
  <c r="B130" i="12"/>
  <c r="A130" i="12"/>
  <c r="B129" i="12"/>
  <c r="A129" i="12"/>
  <c r="B128" i="12"/>
  <c r="A128" i="12"/>
  <c r="B127" i="12"/>
  <c r="A127" i="12"/>
  <c r="B126" i="12"/>
  <c r="A126" i="12"/>
  <c r="B125" i="12"/>
  <c r="A125" i="12"/>
  <c r="B124" i="12"/>
  <c r="A124" i="12"/>
  <c r="B123" i="12"/>
  <c r="A123" i="12"/>
  <c r="B122" i="12"/>
  <c r="A122" i="12"/>
  <c r="B121" i="12"/>
  <c r="A121" i="12"/>
  <c r="B120" i="12"/>
  <c r="A120" i="12"/>
  <c r="B119" i="12"/>
  <c r="A119" i="12"/>
  <c r="B118" i="12"/>
  <c r="A118" i="12"/>
  <c r="B117" i="12"/>
  <c r="A117" i="12"/>
  <c r="B116" i="12"/>
  <c r="A116" i="12"/>
  <c r="B115" i="12"/>
  <c r="A115" i="12"/>
  <c r="B114" i="12"/>
  <c r="A114" i="12"/>
  <c r="B113" i="12"/>
  <c r="A113" i="12"/>
  <c r="B112" i="12"/>
  <c r="A112" i="12"/>
  <c r="B111" i="12"/>
  <c r="A111" i="12"/>
  <c r="B110" i="12"/>
  <c r="A110" i="12"/>
  <c r="B109" i="12"/>
  <c r="A109" i="12"/>
  <c r="B108" i="12"/>
  <c r="A108" i="12"/>
  <c r="B107" i="12"/>
  <c r="A107" i="12"/>
  <c r="B106" i="12"/>
  <c r="A106" i="12"/>
  <c r="B105" i="12"/>
  <c r="A105" i="12"/>
  <c r="B104" i="12"/>
  <c r="A104" i="12"/>
  <c r="B103" i="12"/>
  <c r="A103" i="12"/>
  <c r="B102" i="12"/>
  <c r="A102" i="12"/>
  <c r="B101" i="12"/>
  <c r="A101" i="12"/>
  <c r="B100" i="12"/>
  <c r="A100" i="12"/>
  <c r="B99" i="12"/>
  <c r="A99" i="12"/>
  <c r="B98" i="12"/>
  <c r="A98" i="12"/>
  <c r="B97" i="12"/>
  <c r="A97" i="12"/>
  <c r="B96" i="12"/>
  <c r="A96" i="12"/>
  <c r="B95" i="12"/>
  <c r="A95" i="12"/>
  <c r="B94" i="12"/>
  <c r="A94" i="12"/>
  <c r="B93" i="12"/>
  <c r="A93" i="12"/>
  <c r="B92" i="12"/>
  <c r="A92" i="12"/>
  <c r="B91" i="12"/>
  <c r="A91" i="12"/>
  <c r="B90" i="12"/>
  <c r="A90" i="12"/>
  <c r="B89" i="12"/>
  <c r="A89" i="12"/>
  <c r="B88" i="12"/>
  <c r="A88" i="12"/>
  <c r="B87" i="12"/>
  <c r="A87" i="12"/>
  <c r="B86" i="12"/>
  <c r="A86" i="12"/>
  <c r="B85" i="12"/>
  <c r="A85" i="12"/>
  <c r="B84" i="12"/>
  <c r="A84" i="12"/>
  <c r="B83" i="12"/>
  <c r="A83" i="12"/>
  <c r="B82" i="12"/>
  <c r="A82" i="12"/>
  <c r="B81" i="12"/>
  <c r="A81" i="12"/>
  <c r="B80" i="12"/>
  <c r="A80" i="12"/>
  <c r="B79" i="12"/>
  <c r="A79" i="12"/>
  <c r="B78" i="12"/>
  <c r="A78" i="12"/>
  <c r="B77" i="12"/>
  <c r="A77" i="12"/>
  <c r="B76" i="12"/>
  <c r="A76" i="12"/>
  <c r="B75" i="12"/>
  <c r="A75" i="12"/>
  <c r="B74" i="12"/>
  <c r="A74" i="12"/>
  <c r="B73" i="12"/>
  <c r="A73" i="12"/>
  <c r="B72" i="12"/>
  <c r="A72" i="12"/>
  <c r="B71" i="12"/>
  <c r="A71" i="12"/>
  <c r="B70" i="12"/>
  <c r="A70" i="12"/>
  <c r="B69" i="12"/>
  <c r="A69" i="12"/>
  <c r="B68" i="12"/>
  <c r="A68" i="12"/>
  <c r="B67" i="12"/>
  <c r="A67" i="12"/>
  <c r="B66" i="12"/>
  <c r="A66" i="12"/>
  <c r="B65" i="12"/>
  <c r="A65" i="12"/>
  <c r="B64" i="12"/>
  <c r="A64" i="12"/>
  <c r="B63" i="12"/>
  <c r="A63" i="12"/>
  <c r="B62" i="12"/>
  <c r="A62" i="12"/>
  <c r="B61" i="12"/>
  <c r="A61" i="12"/>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B47" i="12"/>
  <c r="A47" i="12"/>
  <c r="B46" i="12"/>
  <c r="A46" i="12"/>
  <c r="B45" i="12"/>
  <c r="A45" i="12"/>
  <c r="B44" i="12"/>
  <c r="A44" i="12"/>
  <c r="B43" i="12"/>
  <c r="A43" i="12"/>
  <c r="B42" i="12"/>
  <c r="A42" i="12"/>
  <c r="B41" i="12"/>
  <c r="A41" i="12"/>
  <c r="B40" i="12"/>
  <c r="A40" i="12"/>
  <c r="B39" i="12"/>
  <c r="A39" i="12"/>
  <c r="B38" i="12"/>
  <c r="A38" i="12"/>
  <c r="B37" i="12"/>
  <c r="A37" i="12"/>
  <c r="B36" i="12"/>
  <c r="A36" i="12"/>
  <c r="B35" i="12"/>
  <c r="A35" i="12"/>
  <c r="B34" i="12"/>
  <c r="A34" i="12"/>
  <c r="B33" i="12"/>
  <c r="A33" i="12"/>
  <c r="B32" i="12"/>
  <c r="A32" i="12"/>
  <c r="B31" i="12"/>
  <c r="A31" i="12"/>
  <c r="B30" i="12"/>
  <c r="A30" i="12"/>
  <c r="B29" i="12"/>
  <c r="A29" i="12"/>
  <c r="B28" i="12"/>
  <c r="A28" i="12"/>
  <c r="B27" i="12"/>
  <c r="A27" i="12"/>
  <c r="B26" i="12"/>
  <c r="A26" i="12"/>
  <c r="B25" i="12"/>
  <c r="A25" i="12"/>
  <c r="B24" i="12"/>
  <c r="A24" i="12"/>
  <c r="B23" i="12"/>
  <c r="A23" i="12"/>
  <c r="B22" i="12"/>
  <c r="A22" i="12"/>
  <c r="B21" i="12"/>
  <c r="A21" i="12"/>
  <c r="B20" i="12"/>
  <c r="A20"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6" i="12"/>
  <c r="A6" i="12"/>
  <c r="S2" i="12"/>
  <c r="R2" i="12"/>
  <c r="Q2" i="12"/>
  <c r="P2" i="12"/>
  <c r="O2" i="12"/>
  <c r="N2" i="12"/>
  <c r="M2" i="12"/>
  <c r="L2" i="12"/>
  <c r="K2" i="12"/>
  <c r="J2" i="12"/>
  <c r="I2" i="12"/>
  <c r="H2" i="12"/>
  <c r="G2" i="12"/>
  <c r="S1" i="12"/>
  <c r="R1" i="12"/>
  <c r="Q1" i="12"/>
  <c r="P1" i="12"/>
  <c r="O1" i="12"/>
  <c r="N1" i="12"/>
  <c r="M1" i="12"/>
  <c r="L1" i="12"/>
  <c r="K1" i="12"/>
  <c r="J1" i="12"/>
  <c r="I1" i="12"/>
  <c r="H1" i="12"/>
  <c r="G1" i="12"/>
  <c r="U501" i="11"/>
  <c r="U426" i="11"/>
  <c r="B426" i="11"/>
  <c r="A426" i="11"/>
  <c r="U425" i="11"/>
  <c r="B425" i="11"/>
  <c r="A425" i="11"/>
  <c r="U424" i="11"/>
  <c r="B424" i="11"/>
  <c r="A424" i="11"/>
  <c r="U423" i="11"/>
  <c r="B423" i="11"/>
  <c r="A423" i="11"/>
  <c r="U422" i="11"/>
  <c r="B422" i="11"/>
  <c r="A422" i="11"/>
  <c r="U421" i="11"/>
  <c r="B421" i="11"/>
  <c r="A421" i="11"/>
  <c r="U420" i="11"/>
  <c r="B420" i="11"/>
  <c r="A420" i="11"/>
  <c r="U419" i="11"/>
  <c r="B419" i="11"/>
  <c r="A419" i="11"/>
  <c r="U418" i="11"/>
  <c r="B418" i="11"/>
  <c r="A418" i="11"/>
  <c r="U417" i="11"/>
  <c r="B417" i="11"/>
  <c r="A417" i="11"/>
  <c r="U416" i="11"/>
  <c r="B416" i="11"/>
  <c r="A416" i="11"/>
  <c r="U415" i="11"/>
  <c r="B415" i="11"/>
  <c r="A415" i="11"/>
  <c r="U414" i="11"/>
  <c r="B414" i="11"/>
  <c r="A414" i="11"/>
  <c r="U413" i="11"/>
  <c r="B413" i="11"/>
  <c r="A413" i="11"/>
  <c r="U412" i="11"/>
  <c r="B412" i="11"/>
  <c r="A412" i="11"/>
  <c r="U411" i="11"/>
  <c r="B411" i="11"/>
  <c r="A411" i="11"/>
  <c r="U410" i="11"/>
  <c r="B410" i="11"/>
  <c r="A410" i="11"/>
  <c r="U409" i="11"/>
  <c r="B409" i="11"/>
  <c r="A409" i="11"/>
  <c r="U408" i="11"/>
  <c r="B408" i="11"/>
  <c r="A408" i="11"/>
  <c r="U407" i="11"/>
  <c r="B407" i="11"/>
  <c r="A407" i="11"/>
  <c r="U406" i="11"/>
  <c r="B406" i="11"/>
  <c r="A406" i="11"/>
  <c r="U405" i="11"/>
  <c r="B405" i="11"/>
  <c r="A405" i="11"/>
  <c r="U404" i="11"/>
  <c r="B404" i="11"/>
  <c r="A404" i="11"/>
  <c r="U403" i="11"/>
  <c r="B403" i="11"/>
  <c r="A403" i="11"/>
  <c r="U402" i="11"/>
  <c r="B402" i="11"/>
  <c r="A402" i="11"/>
  <c r="U401" i="11"/>
  <c r="B401" i="11"/>
  <c r="A401" i="11"/>
  <c r="U400" i="11"/>
  <c r="B400" i="11"/>
  <c r="A400" i="11"/>
  <c r="U399" i="11"/>
  <c r="B399" i="11"/>
  <c r="A399" i="11"/>
  <c r="U398" i="11"/>
  <c r="B398" i="11"/>
  <c r="A398" i="11"/>
  <c r="U397" i="11"/>
  <c r="B397" i="11"/>
  <c r="A397" i="11"/>
  <c r="U396" i="11"/>
  <c r="B396" i="11"/>
  <c r="A396" i="11"/>
  <c r="U395" i="11"/>
  <c r="B395" i="11"/>
  <c r="A395" i="11"/>
  <c r="U394" i="11"/>
  <c r="B394" i="11"/>
  <c r="A394" i="11"/>
  <c r="U393" i="11"/>
  <c r="B393" i="11"/>
  <c r="A393" i="11"/>
  <c r="U392" i="11"/>
  <c r="B392" i="11"/>
  <c r="A392" i="11"/>
  <c r="U391" i="11"/>
  <c r="B391" i="11"/>
  <c r="A391" i="11"/>
  <c r="U390" i="11"/>
  <c r="B390" i="11"/>
  <c r="A390" i="11"/>
  <c r="U389" i="11"/>
  <c r="B389" i="11"/>
  <c r="A389" i="11"/>
  <c r="U388" i="11"/>
  <c r="B388" i="11"/>
  <c r="A388" i="11"/>
  <c r="U387" i="11"/>
  <c r="B387" i="11"/>
  <c r="A387" i="11"/>
  <c r="U386" i="11"/>
  <c r="B386" i="11"/>
  <c r="A386" i="11"/>
  <c r="U385" i="11"/>
  <c r="B385" i="11"/>
  <c r="A385" i="11"/>
  <c r="U384" i="11"/>
  <c r="B384" i="11"/>
  <c r="A384" i="11"/>
  <c r="U383" i="11"/>
  <c r="B383" i="11"/>
  <c r="A383" i="11"/>
  <c r="U382" i="11"/>
  <c r="B382" i="11"/>
  <c r="A382" i="11"/>
  <c r="U381" i="11"/>
  <c r="B381" i="11"/>
  <c r="A381" i="11"/>
  <c r="U380" i="11"/>
  <c r="B380" i="11"/>
  <c r="A380" i="11"/>
  <c r="U379" i="11"/>
  <c r="B379" i="11"/>
  <c r="A379" i="11"/>
  <c r="U378" i="11"/>
  <c r="B378" i="11"/>
  <c r="A378" i="11"/>
  <c r="U377" i="11"/>
  <c r="B377" i="11"/>
  <c r="A377" i="11"/>
  <c r="U376" i="11"/>
  <c r="B376" i="11"/>
  <c r="A376" i="11"/>
  <c r="U375" i="11"/>
  <c r="B375" i="11"/>
  <c r="A375" i="11"/>
  <c r="U374" i="11"/>
  <c r="B374" i="11"/>
  <c r="A374" i="11"/>
  <c r="U373" i="11"/>
  <c r="B373" i="11"/>
  <c r="A373" i="11"/>
  <c r="U372" i="11"/>
  <c r="B372" i="11"/>
  <c r="A372" i="11"/>
  <c r="U371" i="11"/>
  <c r="B371" i="11"/>
  <c r="A371" i="11"/>
  <c r="U370" i="11"/>
  <c r="B370" i="11"/>
  <c r="A370" i="11"/>
  <c r="U369" i="11"/>
  <c r="B369" i="11"/>
  <c r="A369" i="11"/>
  <c r="U368" i="11"/>
  <c r="B368" i="11"/>
  <c r="A368" i="11"/>
  <c r="U367" i="11"/>
  <c r="B367" i="11"/>
  <c r="A367" i="11"/>
  <c r="U366" i="11"/>
  <c r="B366" i="11"/>
  <c r="A366" i="11"/>
  <c r="U365" i="11"/>
  <c r="B365" i="11"/>
  <c r="A365" i="11"/>
  <c r="U364" i="11"/>
  <c r="B364" i="11"/>
  <c r="A364" i="11"/>
  <c r="U363" i="11"/>
  <c r="B363" i="11"/>
  <c r="A363" i="11"/>
  <c r="U362" i="11"/>
  <c r="B362" i="11"/>
  <c r="A362" i="11"/>
  <c r="U361" i="11"/>
  <c r="B361" i="11"/>
  <c r="A361" i="11"/>
  <c r="U360" i="11"/>
  <c r="B360" i="11"/>
  <c r="A360" i="11"/>
  <c r="U359" i="11"/>
  <c r="B359" i="11"/>
  <c r="A359" i="11"/>
  <c r="U358" i="11"/>
  <c r="B358" i="11"/>
  <c r="A358" i="11"/>
  <c r="U357" i="11"/>
  <c r="B357" i="11"/>
  <c r="A357" i="11"/>
  <c r="U356" i="11"/>
  <c r="B356" i="11"/>
  <c r="A356" i="11"/>
  <c r="U355" i="11"/>
  <c r="B355" i="11"/>
  <c r="A355" i="11"/>
  <c r="U354" i="11"/>
  <c r="B354" i="11"/>
  <c r="A354" i="11"/>
  <c r="U353" i="11"/>
  <c r="B353" i="11"/>
  <c r="A353" i="11"/>
  <c r="U352" i="11"/>
  <c r="B352" i="11"/>
  <c r="A352" i="11"/>
  <c r="U351" i="11"/>
  <c r="B351" i="11"/>
  <c r="A351" i="11"/>
  <c r="U350" i="11"/>
  <c r="B350" i="11"/>
  <c r="A350" i="11"/>
  <c r="U349" i="11"/>
  <c r="B349" i="11"/>
  <c r="A349" i="11"/>
  <c r="U348" i="11"/>
  <c r="B348" i="11"/>
  <c r="A348" i="11"/>
  <c r="U347" i="11"/>
  <c r="B347" i="11"/>
  <c r="A347" i="11"/>
  <c r="U346" i="11"/>
  <c r="B346" i="11"/>
  <c r="A346" i="11"/>
  <c r="U345" i="11"/>
  <c r="B345" i="11"/>
  <c r="A345" i="11"/>
  <c r="U344" i="11"/>
  <c r="B344" i="11"/>
  <c r="A344" i="11"/>
  <c r="U343" i="11"/>
  <c r="B343" i="11"/>
  <c r="A343" i="11"/>
  <c r="U342" i="11"/>
  <c r="B342" i="11"/>
  <c r="A342" i="11"/>
  <c r="U341" i="11"/>
  <c r="B341" i="11"/>
  <c r="A341" i="11"/>
  <c r="U340" i="11"/>
  <c r="B340" i="11"/>
  <c r="A340" i="11"/>
  <c r="U339" i="11"/>
  <c r="B339" i="11"/>
  <c r="A339" i="11"/>
  <c r="U338" i="11"/>
  <c r="B338" i="11"/>
  <c r="A338" i="11"/>
  <c r="U337" i="11"/>
  <c r="B337" i="11"/>
  <c r="A337" i="11"/>
  <c r="U336" i="11"/>
  <c r="B336" i="11"/>
  <c r="A336" i="11"/>
  <c r="U335" i="11"/>
  <c r="B335" i="11"/>
  <c r="A335" i="11"/>
  <c r="U334" i="11"/>
  <c r="B334" i="11"/>
  <c r="A334" i="11"/>
  <c r="U333" i="11"/>
  <c r="B333" i="11"/>
  <c r="A333" i="11"/>
  <c r="U332" i="11"/>
  <c r="B332" i="11"/>
  <c r="A332" i="11"/>
  <c r="U331" i="11"/>
  <c r="B331" i="11"/>
  <c r="A331" i="11"/>
  <c r="U330" i="11"/>
  <c r="B330" i="11"/>
  <c r="A330" i="11"/>
  <c r="U329" i="11"/>
  <c r="B329" i="11"/>
  <c r="A329" i="11"/>
  <c r="U328" i="11"/>
  <c r="B328" i="11"/>
  <c r="A328" i="11"/>
  <c r="U327" i="11"/>
  <c r="B327" i="11"/>
  <c r="A327" i="11"/>
  <c r="U326" i="11"/>
  <c r="B326" i="11"/>
  <c r="A326" i="11"/>
  <c r="U325" i="11"/>
  <c r="B325" i="11"/>
  <c r="A325" i="11"/>
  <c r="U324" i="11"/>
  <c r="B324" i="11"/>
  <c r="A324" i="11"/>
  <c r="U323" i="11"/>
  <c r="B323" i="11"/>
  <c r="A323" i="11"/>
  <c r="U322" i="11"/>
  <c r="B322" i="11"/>
  <c r="A322" i="11"/>
  <c r="U321" i="11"/>
  <c r="B321" i="11"/>
  <c r="A321" i="11"/>
  <c r="U320" i="11"/>
  <c r="B320" i="11"/>
  <c r="A320" i="11"/>
  <c r="U319" i="11"/>
  <c r="B319" i="11"/>
  <c r="A319" i="11"/>
  <c r="U318" i="11"/>
  <c r="B318" i="11"/>
  <c r="A318" i="11"/>
  <c r="U317" i="11"/>
  <c r="B317" i="11"/>
  <c r="A317" i="11"/>
  <c r="U316" i="11"/>
  <c r="B316" i="11"/>
  <c r="A316" i="11"/>
  <c r="U315" i="11"/>
  <c r="B315" i="11"/>
  <c r="A315" i="11"/>
  <c r="U314" i="11"/>
  <c r="B314" i="11"/>
  <c r="A314" i="11"/>
  <c r="U313" i="11"/>
  <c r="B313" i="11"/>
  <c r="A313" i="11"/>
  <c r="U312" i="11"/>
  <c r="B312" i="11"/>
  <c r="A312" i="11"/>
  <c r="U311" i="11"/>
  <c r="B311" i="11"/>
  <c r="A311" i="11"/>
  <c r="U310" i="11"/>
  <c r="B310" i="11"/>
  <c r="A310" i="11"/>
  <c r="U309" i="11"/>
  <c r="B309" i="11"/>
  <c r="A309" i="11"/>
  <c r="U308" i="11"/>
  <c r="B308" i="11"/>
  <c r="A308" i="11"/>
  <c r="U307" i="11"/>
  <c r="B307" i="11"/>
  <c r="A307" i="11"/>
  <c r="U306" i="11"/>
  <c r="B306" i="11"/>
  <c r="A306" i="11"/>
  <c r="U305" i="11"/>
  <c r="B305" i="11"/>
  <c r="A305" i="11"/>
  <c r="U304" i="11"/>
  <c r="B304" i="11"/>
  <c r="A304" i="11"/>
  <c r="U303" i="11"/>
  <c r="B303" i="11"/>
  <c r="A303" i="11"/>
  <c r="U302" i="11"/>
  <c r="B302" i="11"/>
  <c r="A302" i="11"/>
  <c r="U301" i="11"/>
  <c r="B301" i="11"/>
  <c r="A301" i="11"/>
  <c r="U300" i="11"/>
  <c r="B300" i="11"/>
  <c r="A300" i="11"/>
  <c r="U299" i="11"/>
  <c r="B299" i="11"/>
  <c r="A299" i="11"/>
  <c r="U298" i="11"/>
  <c r="B298" i="11"/>
  <c r="A298" i="11"/>
  <c r="U297" i="11"/>
  <c r="B297" i="11"/>
  <c r="A297" i="11"/>
  <c r="U296" i="11"/>
  <c r="B296" i="11"/>
  <c r="A296" i="11"/>
  <c r="U295" i="11"/>
  <c r="B295" i="11"/>
  <c r="A295" i="11"/>
  <c r="U294" i="11"/>
  <c r="B294" i="11"/>
  <c r="A294" i="11"/>
  <c r="U293" i="11"/>
  <c r="B293" i="11"/>
  <c r="A293" i="11"/>
  <c r="U292" i="11"/>
  <c r="B292" i="11"/>
  <c r="A292" i="11"/>
  <c r="U291" i="11"/>
  <c r="B291" i="11"/>
  <c r="A291" i="11"/>
  <c r="U290" i="11"/>
  <c r="B290" i="11"/>
  <c r="A290" i="11"/>
  <c r="U289" i="11"/>
  <c r="B289" i="11"/>
  <c r="A289" i="11"/>
  <c r="U288" i="11"/>
  <c r="B288" i="11"/>
  <c r="A288" i="11"/>
  <c r="U287" i="11"/>
  <c r="B287" i="11"/>
  <c r="A287" i="11"/>
  <c r="U286" i="11"/>
  <c r="B286" i="11"/>
  <c r="A286" i="11"/>
  <c r="U285" i="11"/>
  <c r="B285" i="11"/>
  <c r="A285" i="11"/>
  <c r="U284" i="11"/>
  <c r="B284" i="11"/>
  <c r="A284" i="11"/>
  <c r="U283" i="11"/>
  <c r="B283" i="11"/>
  <c r="A283" i="11"/>
  <c r="U282" i="11"/>
  <c r="B282" i="11"/>
  <c r="A282" i="11"/>
  <c r="U281" i="11"/>
  <c r="B281" i="11"/>
  <c r="A281" i="11"/>
  <c r="U280" i="11"/>
  <c r="B280" i="11"/>
  <c r="A280" i="11"/>
  <c r="U279" i="11"/>
  <c r="B279" i="11"/>
  <c r="A279" i="11"/>
  <c r="U278" i="11"/>
  <c r="B278" i="11"/>
  <c r="A278" i="11"/>
  <c r="U277" i="11"/>
  <c r="B277" i="11"/>
  <c r="A277" i="11"/>
  <c r="U276" i="11"/>
  <c r="B276" i="11"/>
  <c r="A276" i="11"/>
  <c r="U275" i="11"/>
  <c r="B275" i="11"/>
  <c r="A275" i="11"/>
  <c r="U274" i="11"/>
  <c r="B274" i="11"/>
  <c r="A274" i="11"/>
  <c r="U273" i="11"/>
  <c r="B273" i="11"/>
  <c r="A273" i="11"/>
  <c r="U272" i="11"/>
  <c r="B272" i="11"/>
  <c r="A272" i="11"/>
  <c r="U271" i="11"/>
  <c r="B271" i="11"/>
  <c r="A271" i="11"/>
  <c r="U270" i="11"/>
  <c r="B270" i="11"/>
  <c r="A270" i="11"/>
  <c r="U269" i="11"/>
  <c r="B269" i="11"/>
  <c r="A269" i="11"/>
  <c r="U268" i="11"/>
  <c r="B268" i="11"/>
  <c r="A268" i="11"/>
  <c r="U267" i="11"/>
  <c r="B267" i="11"/>
  <c r="A267" i="11"/>
  <c r="U266" i="11"/>
  <c r="B266" i="11"/>
  <c r="A266" i="11"/>
  <c r="U265" i="11"/>
  <c r="B265" i="11"/>
  <c r="A265" i="11"/>
  <c r="U264" i="11"/>
  <c r="B264" i="11"/>
  <c r="A264" i="11"/>
  <c r="U263" i="11"/>
  <c r="B263" i="11"/>
  <c r="A263" i="11"/>
  <c r="U262" i="11"/>
  <c r="B262" i="11"/>
  <c r="A262" i="11"/>
  <c r="U261" i="11"/>
  <c r="B261" i="11"/>
  <c r="A261" i="11"/>
  <c r="U260" i="11"/>
  <c r="B260" i="11"/>
  <c r="A260" i="11"/>
  <c r="U259" i="11"/>
  <c r="B259" i="11"/>
  <c r="A259" i="11"/>
  <c r="U258" i="11"/>
  <c r="B258" i="11"/>
  <c r="A258" i="11"/>
  <c r="U257" i="11"/>
  <c r="B257" i="11"/>
  <c r="A257" i="11"/>
  <c r="U256" i="11"/>
  <c r="B256" i="11"/>
  <c r="A256" i="11"/>
  <c r="U255" i="11"/>
  <c r="B255" i="11"/>
  <c r="A255" i="11"/>
  <c r="U254" i="11"/>
  <c r="B254" i="11"/>
  <c r="A254" i="11"/>
  <c r="U253" i="11"/>
  <c r="B253" i="11"/>
  <c r="A253" i="11"/>
  <c r="U252" i="11"/>
  <c r="B252" i="11"/>
  <c r="A252" i="11"/>
  <c r="U251" i="11"/>
  <c r="B251" i="11"/>
  <c r="A251" i="11"/>
  <c r="U250" i="11"/>
  <c r="B250" i="11"/>
  <c r="A250" i="11"/>
  <c r="U249" i="11"/>
  <c r="B249" i="11"/>
  <c r="A249" i="11"/>
  <c r="U248" i="11"/>
  <c r="B248" i="11"/>
  <c r="A248" i="11"/>
  <c r="U247" i="11"/>
  <c r="B247" i="11"/>
  <c r="A247" i="11"/>
  <c r="U246" i="11"/>
  <c r="B246" i="11"/>
  <c r="A246" i="11"/>
  <c r="U245" i="11"/>
  <c r="B245" i="11"/>
  <c r="A245" i="11"/>
  <c r="U244" i="11"/>
  <c r="B244" i="11"/>
  <c r="A244" i="11"/>
  <c r="U243" i="11"/>
  <c r="B243" i="11"/>
  <c r="A243" i="11"/>
  <c r="U242" i="11"/>
  <c r="B242" i="11"/>
  <c r="A242" i="11"/>
  <c r="U241" i="11"/>
  <c r="B241" i="11"/>
  <c r="A241" i="11"/>
  <c r="U240" i="11"/>
  <c r="B240" i="11"/>
  <c r="A240" i="11"/>
  <c r="U239" i="11"/>
  <c r="B239" i="11"/>
  <c r="A239" i="11"/>
  <c r="U238" i="11"/>
  <c r="B238" i="11"/>
  <c r="A238" i="11"/>
  <c r="U237" i="11"/>
  <c r="B237" i="11"/>
  <c r="A237" i="11"/>
  <c r="U236" i="11"/>
  <c r="B236" i="11"/>
  <c r="A236" i="11"/>
  <c r="U235" i="11"/>
  <c r="B235" i="11"/>
  <c r="A235" i="11"/>
  <c r="U234" i="11"/>
  <c r="B234" i="11"/>
  <c r="A234" i="11"/>
  <c r="U233" i="11"/>
  <c r="B233" i="11"/>
  <c r="A233" i="11"/>
  <c r="U232" i="11"/>
  <c r="B232" i="11"/>
  <c r="A232" i="11"/>
  <c r="U231" i="11"/>
  <c r="B231" i="11"/>
  <c r="A231" i="11"/>
  <c r="U230" i="11"/>
  <c r="B230" i="11"/>
  <c r="A230" i="11"/>
  <c r="U229" i="11"/>
  <c r="B229" i="11"/>
  <c r="A229" i="11"/>
  <c r="U228" i="11"/>
  <c r="B228" i="11"/>
  <c r="A228" i="11"/>
  <c r="U227" i="11"/>
  <c r="B227" i="11"/>
  <c r="A227" i="11"/>
  <c r="U226" i="11"/>
  <c r="B226" i="11"/>
  <c r="A226" i="11"/>
  <c r="U225" i="11"/>
  <c r="B225" i="11"/>
  <c r="A225" i="11"/>
  <c r="U224" i="11"/>
  <c r="B224" i="11"/>
  <c r="A224" i="11"/>
  <c r="U223" i="11"/>
  <c r="B223" i="11"/>
  <c r="A223" i="11"/>
  <c r="U222" i="11"/>
  <c r="B222" i="11"/>
  <c r="A222" i="11"/>
  <c r="U221" i="11"/>
  <c r="B221" i="11"/>
  <c r="A221" i="11"/>
  <c r="U220" i="11"/>
  <c r="B220" i="11"/>
  <c r="A220" i="11"/>
  <c r="U219" i="11"/>
  <c r="B219" i="11"/>
  <c r="A219" i="11"/>
  <c r="U218" i="11"/>
  <c r="B218" i="11"/>
  <c r="A218" i="11"/>
  <c r="U217" i="11"/>
  <c r="B217" i="11"/>
  <c r="A217" i="11"/>
  <c r="U216" i="11"/>
  <c r="B216" i="11"/>
  <c r="A216" i="11"/>
  <c r="U215" i="11"/>
  <c r="B215" i="11"/>
  <c r="A215" i="11"/>
  <c r="U214" i="11"/>
  <c r="B214" i="11"/>
  <c r="A214" i="11"/>
  <c r="U213" i="11"/>
  <c r="B213" i="11"/>
  <c r="A213" i="11"/>
  <c r="U212" i="11"/>
  <c r="B212" i="11"/>
  <c r="A212" i="11"/>
  <c r="U211" i="11"/>
  <c r="B211" i="11"/>
  <c r="A211" i="11"/>
  <c r="U210" i="11"/>
  <c r="B210" i="11"/>
  <c r="A210" i="11"/>
  <c r="U209" i="11"/>
  <c r="B209" i="11"/>
  <c r="A209" i="11"/>
  <c r="U208" i="11"/>
  <c r="B208" i="11"/>
  <c r="A208" i="11"/>
  <c r="U207" i="11"/>
  <c r="B207" i="11"/>
  <c r="A207" i="11"/>
  <c r="U206" i="11"/>
  <c r="B206" i="11"/>
  <c r="A206" i="11"/>
  <c r="U205" i="11"/>
  <c r="B205" i="11"/>
  <c r="A205" i="11"/>
  <c r="U204" i="11"/>
  <c r="B204" i="11"/>
  <c r="A204" i="11"/>
  <c r="U203" i="11"/>
  <c r="B203" i="11"/>
  <c r="A203" i="11"/>
  <c r="U202" i="11"/>
  <c r="B202" i="11"/>
  <c r="A202" i="11"/>
  <c r="U201" i="11"/>
  <c r="B201" i="11"/>
  <c r="A201" i="11"/>
  <c r="U200" i="11"/>
  <c r="B200" i="11"/>
  <c r="A200" i="11"/>
  <c r="U199" i="11"/>
  <c r="B199" i="11"/>
  <c r="A199" i="11"/>
  <c r="U198" i="11"/>
  <c r="B198" i="11"/>
  <c r="A198" i="11"/>
  <c r="U197" i="11"/>
  <c r="B197" i="11"/>
  <c r="A197" i="11"/>
  <c r="U196" i="11"/>
  <c r="B196" i="11"/>
  <c r="A196" i="11"/>
  <c r="U195" i="11"/>
  <c r="B195" i="11"/>
  <c r="A195" i="11"/>
  <c r="U194" i="11"/>
  <c r="B194" i="11"/>
  <c r="A194" i="11"/>
  <c r="U193" i="11"/>
  <c r="B193" i="11"/>
  <c r="A193" i="11"/>
  <c r="U192" i="11"/>
  <c r="B192" i="11"/>
  <c r="A192" i="11"/>
  <c r="U191" i="11"/>
  <c r="B191" i="11"/>
  <c r="A191" i="11"/>
  <c r="U190" i="11"/>
  <c r="B190" i="11"/>
  <c r="A190" i="11"/>
  <c r="U189" i="11"/>
  <c r="B189" i="11"/>
  <c r="A189" i="11"/>
  <c r="U188" i="11"/>
  <c r="B188" i="11"/>
  <c r="A188" i="11"/>
  <c r="U187" i="11"/>
  <c r="B187" i="11"/>
  <c r="A187" i="11"/>
  <c r="U186" i="11"/>
  <c r="B186" i="11"/>
  <c r="A186" i="11"/>
  <c r="U185" i="11"/>
  <c r="B185" i="11"/>
  <c r="A185" i="11"/>
  <c r="U184" i="11"/>
  <c r="B184" i="11"/>
  <c r="A184" i="11"/>
  <c r="U183" i="11"/>
  <c r="B183" i="11"/>
  <c r="A183" i="11"/>
  <c r="U182" i="11"/>
  <c r="B182" i="11"/>
  <c r="A182" i="11"/>
  <c r="U181" i="11"/>
  <c r="B181" i="11"/>
  <c r="A181" i="11"/>
  <c r="U180" i="11"/>
  <c r="B180" i="11"/>
  <c r="A180" i="11"/>
  <c r="U179" i="11"/>
  <c r="B179" i="11"/>
  <c r="A179" i="11"/>
  <c r="U178" i="11"/>
  <c r="B178" i="11"/>
  <c r="A178" i="11"/>
  <c r="U177" i="11"/>
  <c r="B177" i="11"/>
  <c r="A177" i="11"/>
  <c r="U176" i="11"/>
  <c r="B176" i="11"/>
  <c r="A176" i="11"/>
  <c r="U175" i="11"/>
  <c r="B175" i="11"/>
  <c r="A175" i="11"/>
  <c r="U174" i="11"/>
  <c r="B174" i="11"/>
  <c r="A174" i="11"/>
  <c r="U173" i="11"/>
  <c r="B173" i="11"/>
  <c r="A173" i="11"/>
  <c r="U172" i="11"/>
  <c r="B172" i="11"/>
  <c r="A172" i="11"/>
  <c r="U171" i="11"/>
  <c r="B171" i="11"/>
  <c r="A171" i="11"/>
  <c r="U170" i="11"/>
  <c r="B170" i="11"/>
  <c r="A170" i="11"/>
  <c r="U169" i="11"/>
  <c r="B169" i="11"/>
  <c r="A169" i="11"/>
  <c r="U168" i="11"/>
  <c r="B168" i="11"/>
  <c r="A168" i="11"/>
  <c r="U167" i="11"/>
  <c r="B167" i="11"/>
  <c r="A167" i="11"/>
  <c r="U166" i="11"/>
  <c r="B166" i="11"/>
  <c r="A166" i="11"/>
  <c r="U165" i="11"/>
  <c r="B165" i="11"/>
  <c r="A165" i="11"/>
  <c r="U164" i="11"/>
  <c r="B164" i="11"/>
  <c r="A164" i="11"/>
  <c r="U163" i="11"/>
  <c r="B163" i="11"/>
  <c r="A163" i="11"/>
  <c r="U162" i="11"/>
  <c r="B162" i="11"/>
  <c r="A162" i="11"/>
  <c r="U161" i="11"/>
  <c r="B161" i="11"/>
  <c r="A161" i="11"/>
  <c r="U160" i="11"/>
  <c r="B160" i="11"/>
  <c r="A160" i="11"/>
  <c r="U159" i="11"/>
  <c r="B159" i="11"/>
  <c r="A159" i="11"/>
  <c r="U158" i="11"/>
  <c r="B158" i="11"/>
  <c r="A158" i="11"/>
  <c r="U157" i="11"/>
  <c r="B157" i="11"/>
  <c r="A157" i="11"/>
  <c r="U156" i="11"/>
  <c r="B156" i="11"/>
  <c r="A156" i="11"/>
  <c r="U155" i="11"/>
  <c r="B155" i="11"/>
  <c r="A155" i="11"/>
  <c r="U154" i="11"/>
  <c r="B154" i="11"/>
  <c r="A154" i="11"/>
  <c r="U153" i="11"/>
  <c r="B153" i="11"/>
  <c r="A153" i="11"/>
  <c r="U152" i="11"/>
  <c r="B152" i="11"/>
  <c r="A152" i="11"/>
  <c r="U151" i="11"/>
  <c r="B151" i="11"/>
  <c r="A151" i="11"/>
  <c r="U150" i="11"/>
  <c r="B150" i="11"/>
  <c r="A150" i="11"/>
  <c r="U149" i="11"/>
  <c r="B149" i="11"/>
  <c r="A149" i="11"/>
  <c r="U148" i="11"/>
  <c r="B148" i="11"/>
  <c r="A148" i="11"/>
  <c r="U147" i="11"/>
  <c r="B147" i="11"/>
  <c r="A147" i="11"/>
  <c r="U146" i="11"/>
  <c r="B146" i="11"/>
  <c r="A146" i="11"/>
  <c r="U145" i="11"/>
  <c r="B145" i="11"/>
  <c r="A145" i="11"/>
  <c r="U144" i="11"/>
  <c r="B144" i="11"/>
  <c r="A144" i="11"/>
  <c r="U143" i="11"/>
  <c r="B143" i="11"/>
  <c r="A143" i="11"/>
  <c r="U142" i="11"/>
  <c r="B142" i="11"/>
  <c r="A142" i="11"/>
  <c r="U141" i="11"/>
  <c r="B141" i="11"/>
  <c r="A141" i="11"/>
  <c r="U140" i="11"/>
  <c r="B140" i="11"/>
  <c r="A140" i="11"/>
  <c r="U139" i="11"/>
  <c r="B139" i="11"/>
  <c r="A139" i="11"/>
  <c r="U138" i="11"/>
  <c r="B138" i="11"/>
  <c r="A138" i="11"/>
  <c r="U137" i="11"/>
  <c r="B137" i="11"/>
  <c r="A137" i="11"/>
  <c r="U136" i="11"/>
  <c r="B136" i="11"/>
  <c r="A136" i="11"/>
  <c r="U135" i="11"/>
  <c r="B135" i="11"/>
  <c r="A135" i="11"/>
  <c r="U134" i="11"/>
  <c r="B134" i="11"/>
  <c r="A134" i="11"/>
  <c r="U133" i="11"/>
  <c r="B133" i="11"/>
  <c r="A133" i="11"/>
  <c r="U132" i="11"/>
  <c r="B132" i="11"/>
  <c r="A132" i="11"/>
  <c r="U131" i="11"/>
  <c r="B131" i="11"/>
  <c r="A131" i="11"/>
  <c r="U130" i="11"/>
  <c r="B130" i="11"/>
  <c r="A130" i="11"/>
  <c r="U129" i="11"/>
  <c r="B129" i="11"/>
  <c r="A129" i="11"/>
  <c r="U128" i="11"/>
  <c r="B128" i="11"/>
  <c r="A128" i="11"/>
  <c r="U127" i="11"/>
  <c r="B127" i="11"/>
  <c r="A127" i="11"/>
  <c r="U126" i="11"/>
  <c r="B126" i="11"/>
  <c r="A126" i="11"/>
  <c r="U125" i="11"/>
  <c r="B125" i="11"/>
  <c r="A125" i="11"/>
  <c r="U124" i="11"/>
  <c r="B124" i="11"/>
  <c r="A124" i="11"/>
  <c r="U123" i="11"/>
  <c r="B123" i="11"/>
  <c r="A123" i="11"/>
  <c r="U122" i="11"/>
  <c r="B122" i="11"/>
  <c r="A122" i="11"/>
  <c r="U121" i="11"/>
  <c r="B121" i="11"/>
  <c r="A121" i="11"/>
  <c r="U120" i="11"/>
  <c r="B120" i="11"/>
  <c r="A120" i="11"/>
  <c r="U119" i="11"/>
  <c r="B119" i="11"/>
  <c r="A119" i="11"/>
  <c r="U118" i="11"/>
  <c r="B118" i="11"/>
  <c r="A118" i="11"/>
  <c r="U117" i="11"/>
  <c r="B117" i="11"/>
  <c r="A117" i="11"/>
  <c r="U116" i="11"/>
  <c r="B116" i="11"/>
  <c r="A116" i="11"/>
  <c r="U115" i="11"/>
  <c r="B115" i="11"/>
  <c r="A115" i="11"/>
  <c r="U114" i="11"/>
  <c r="B114" i="11"/>
  <c r="A114" i="11"/>
  <c r="U113" i="11"/>
  <c r="B113" i="11"/>
  <c r="A113" i="11"/>
  <c r="U112" i="11"/>
  <c r="B112" i="11"/>
  <c r="A112" i="11"/>
  <c r="U111" i="11"/>
  <c r="B111" i="11"/>
  <c r="A111" i="11"/>
  <c r="U110" i="11"/>
  <c r="B110" i="11"/>
  <c r="A110" i="11"/>
  <c r="U109" i="11"/>
  <c r="B109" i="11"/>
  <c r="A109" i="11"/>
  <c r="U108" i="11"/>
  <c r="B108" i="11"/>
  <c r="A108" i="11"/>
  <c r="U107" i="11"/>
  <c r="B107" i="11"/>
  <c r="A107" i="11"/>
  <c r="U106" i="11"/>
  <c r="B106" i="11"/>
  <c r="A106" i="11"/>
  <c r="U105" i="11"/>
  <c r="B105" i="11"/>
  <c r="A105" i="11"/>
  <c r="U104" i="11"/>
  <c r="B104" i="11"/>
  <c r="A104" i="11"/>
  <c r="U103" i="11"/>
  <c r="B103" i="11"/>
  <c r="A103" i="11"/>
  <c r="U102" i="11"/>
  <c r="B102" i="11"/>
  <c r="A102" i="11"/>
  <c r="U101" i="11"/>
  <c r="B101" i="11"/>
  <c r="A101" i="11"/>
  <c r="U100" i="11"/>
  <c r="B100" i="11"/>
  <c r="A100" i="11"/>
  <c r="U99" i="11"/>
  <c r="B99" i="11"/>
  <c r="A99" i="11"/>
  <c r="U98" i="11"/>
  <c r="B98" i="11"/>
  <c r="A98" i="11"/>
  <c r="U97" i="11"/>
  <c r="B97" i="11"/>
  <c r="A97" i="11"/>
  <c r="U96" i="11"/>
  <c r="B96" i="11"/>
  <c r="A96" i="11"/>
  <c r="U95" i="11"/>
  <c r="B95" i="11"/>
  <c r="A95" i="11"/>
  <c r="U94" i="11"/>
  <c r="B94" i="11"/>
  <c r="A94" i="11"/>
  <c r="U93" i="11"/>
  <c r="B93" i="11"/>
  <c r="A93" i="11"/>
  <c r="U92" i="11"/>
  <c r="B92" i="11"/>
  <c r="A92" i="11"/>
  <c r="U91" i="11"/>
  <c r="B91" i="11"/>
  <c r="A91" i="11"/>
  <c r="U90" i="11"/>
  <c r="B90" i="11"/>
  <c r="A90" i="11"/>
  <c r="U89" i="11"/>
  <c r="B89" i="11"/>
  <c r="A89" i="11"/>
  <c r="U88" i="11"/>
  <c r="B88" i="11"/>
  <c r="A88" i="11"/>
  <c r="U87" i="11"/>
  <c r="B87" i="11"/>
  <c r="A87" i="11"/>
  <c r="U86" i="11"/>
  <c r="B86" i="11"/>
  <c r="A86" i="11"/>
  <c r="U85" i="11"/>
  <c r="B85" i="11"/>
  <c r="A85" i="11"/>
  <c r="U84" i="11"/>
  <c r="B84" i="11"/>
  <c r="A84" i="11"/>
  <c r="U83" i="11"/>
  <c r="B83" i="11"/>
  <c r="A83" i="11"/>
  <c r="U82" i="11"/>
  <c r="B82" i="11"/>
  <c r="A82" i="11"/>
  <c r="U81" i="11"/>
  <c r="B81" i="11"/>
  <c r="A81" i="11"/>
  <c r="U80" i="11"/>
  <c r="B80" i="11"/>
  <c r="A80" i="11"/>
  <c r="U79" i="11"/>
  <c r="B79" i="11"/>
  <c r="A79" i="11"/>
  <c r="U78" i="11"/>
  <c r="B78" i="11"/>
  <c r="A78" i="11"/>
  <c r="U77" i="11"/>
  <c r="B77" i="11"/>
  <c r="A77" i="11"/>
  <c r="U76" i="11"/>
  <c r="B76" i="11"/>
  <c r="A76" i="11"/>
  <c r="U75" i="11"/>
  <c r="B75" i="11"/>
  <c r="A75" i="11"/>
  <c r="U74" i="11"/>
  <c r="B74" i="11"/>
  <c r="A74" i="11"/>
  <c r="U73" i="11"/>
  <c r="B73" i="11"/>
  <c r="A73" i="11"/>
  <c r="U72" i="11"/>
  <c r="B72" i="11"/>
  <c r="A72" i="11"/>
  <c r="U71" i="11"/>
  <c r="B71" i="11"/>
  <c r="A71" i="11"/>
  <c r="U70" i="11"/>
  <c r="B70" i="11"/>
  <c r="A70" i="11"/>
  <c r="U69" i="11"/>
  <c r="B69" i="11"/>
  <c r="A69" i="11"/>
  <c r="U68" i="11"/>
  <c r="B68" i="11"/>
  <c r="A68" i="11"/>
  <c r="U67" i="11"/>
  <c r="B67" i="11"/>
  <c r="A67" i="11"/>
  <c r="U66" i="11"/>
  <c r="B66" i="11"/>
  <c r="A66" i="11"/>
  <c r="U65" i="11"/>
  <c r="B65" i="11"/>
  <c r="A65" i="11"/>
  <c r="U64" i="11"/>
  <c r="B64" i="11"/>
  <c r="A64" i="11"/>
  <c r="U63" i="11"/>
  <c r="B63" i="11"/>
  <c r="A63" i="11"/>
  <c r="U62" i="11"/>
  <c r="B62" i="11"/>
  <c r="A62" i="11"/>
  <c r="U61" i="11"/>
  <c r="B61" i="11"/>
  <c r="A61" i="11"/>
  <c r="U60" i="11"/>
  <c r="B60" i="11"/>
  <c r="A60" i="11"/>
  <c r="U59" i="11"/>
  <c r="B59" i="11"/>
  <c r="A59" i="11"/>
  <c r="U58" i="11"/>
  <c r="B58" i="11"/>
  <c r="A58" i="11"/>
  <c r="U57" i="11"/>
  <c r="B57" i="11"/>
  <c r="A57" i="11"/>
  <c r="U56" i="11"/>
  <c r="B56" i="11"/>
  <c r="A56" i="11"/>
  <c r="U55" i="11"/>
  <c r="B55" i="11"/>
  <c r="A55" i="11"/>
  <c r="U54" i="11"/>
  <c r="B54" i="11"/>
  <c r="A54" i="11"/>
  <c r="U53" i="11"/>
  <c r="B53" i="11"/>
  <c r="A53" i="11"/>
  <c r="U52" i="11"/>
  <c r="B52" i="11"/>
  <c r="A52" i="11"/>
  <c r="U51" i="11"/>
  <c r="B51" i="11"/>
  <c r="A51" i="11"/>
  <c r="U50" i="11"/>
  <c r="B50" i="11"/>
  <c r="A50" i="11"/>
  <c r="U49" i="11"/>
  <c r="B49" i="11"/>
  <c r="A49" i="11"/>
  <c r="U48" i="11"/>
  <c r="B48" i="11"/>
  <c r="A48" i="11"/>
  <c r="U47" i="11"/>
  <c r="B47" i="11"/>
  <c r="A47" i="11"/>
  <c r="U46" i="11"/>
  <c r="B46" i="11"/>
  <c r="A46" i="11"/>
  <c r="U45" i="11"/>
  <c r="B45" i="11"/>
  <c r="A45" i="11"/>
  <c r="U44" i="11"/>
  <c r="B44" i="11"/>
  <c r="A44" i="11"/>
  <c r="U43" i="11"/>
  <c r="B43" i="11"/>
  <c r="A43" i="11"/>
  <c r="U42" i="11"/>
  <c r="B42" i="11"/>
  <c r="A42" i="11"/>
  <c r="U41" i="11"/>
  <c r="B41" i="11"/>
  <c r="A41" i="11"/>
  <c r="U40" i="11"/>
  <c r="B40" i="11"/>
  <c r="A40" i="11"/>
  <c r="U39" i="11"/>
  <c r="B39" i="11"/>
  <c r="A39" i="11"/>
  <c r="U38" i="11"/>
  <c r="B38" i="11"/>
  <c r="A38" i="11"/>
  <c r="U37" i="11"/>
  <c r="B37" i="11"/>
  <c r="A37" i="11"/>
  <c r="U36" i="11"/>
  <c r="B36" i="11"/>
  <c r="A36" i="11"/>
  <c r="U35" i="11"/>
  <c r="B35" i="11"/>
  <c r="A35" i="11"/>
  <c r="U34" i="11"/>
  <c r="B34" i="11"/>
  <c r="A34" i="11"/>
  <c r="U33" i="11"/>
  <c r="B33" i="11"/>
  <c r="A33" i="11"/>
  <c r="U32" i="11"/>
  <c r="B32" i="11"/>
  <c r="A32" i="11"/>
  <c r="U31" i="11"/>
  <c r="B31" i="11"/>
  <c r="A31" i="11"/>
  <c r="U30" i="11"/>
  <c r="B30" i="11"/>
  <c r="A30" i="11"/>
  <c r="U29" i="11"/>
  <c r="B29" i="11"/>
  <c r="A29" i="11"/>
  <c r="U28" i="11"/>
  <c r="B28" i="11"/>
  <c r="A28" i="11"/>
  <c r="U27" i="11"/>
  <c r="B27" i="11"/>
  <c r="A27" i="11"/>
  <c r="U26" i="11"/>
  <c r="B26" i="11"/>
  <c r="A26" i="11"/>
  <c r="U25" i="11"/>
  <c r="B25" i="11"/>
  <c r="A25" i="11"/>
  <c r="U24" i="11"/>
  <c r="B24" i="11"/>
  <c r="A24" i="11"/>
  <c r="U23" i="11"/>
  <c r="B23" i="11"/>
  <c r="A23" i="11"/>
  <c r="U22" i="11"/>
  <c r="B22" i="11"/>
  <c r="A22" i="11"/>
  <c r="U21" i="11"/>
  <c r="B21" i="11"/>
  <c r="A21" i="11"/>
  <c r="U20" i="11"/>
  <c r="B20" i="11"/>
  <c r="A20" i="11"/>
  <c r="U19" i="11"/>
  <c r="B19" i="11"/>
  <c r="A19" i="11"/>
  <c r="U18" i="11"/>
  <c r="B18" i="11"/>
  <c r="A18" i="11"/>
  <c r="U17" i="11"/>
  <c r="B17" i="11"/>
  <c r="A17" i="11"/>
  <c r="U16" i="11"/>
  <c r="B16" i="11"/>
  <c r="A16" i="11"/>
  <c r="U15" i="11"/>
  <c r="B15" i="11"/>
  <c r="A15" i="11"/>
  <c r="U14" i="11"/>
  <c r="B14" i="11"/>
  <c r="A14" i="11"/>
  <c r="U13" i="11"/>
  <c r="B13" i="11"/>
  <c r="A13" i="11"/>
  <c r="U12" i="11"/>
  <c r="B12" i="11"/>
  <c r="A12" i="11"/>
  <c r="U11" i="11"/>
  <c r="B11" i="11"/>
  <c r="A11" i="11"/>
  <c r="U10" i="11"/>
  <c r="B10" i="11"/>
  <c r="A10" i="11"/>
  <c r="U9" i="11"/>
  <c r="B9" i="11"/>
  <c r="A9" i="11"/>
  <c r="U8" i="11"/>
  <c r="B8" i="11"/>
  <c r="A8" i="11"/>
  <c r="U7" i="11"/>
  <c r="B7" i="11"/>
  <c r="A7" i="11"/>
  <c r="U6" i="11"/>
  <c r="B6" i="11"/>
  <c r="A6" i="11"/>
  <c r="S2" i="11"/>
  <c r="R2" i="11"/>
  <c r="Q2" i="11"/>
  <c r="P2" i="11"/>
  <c r="O2" i="11"/>
  <c r="N2" i="11"/>
  <c r="M2" i="11"/>
  <c r="L2" i="11"/>
  <c r="K2" i="11"/>
  <c r="J2" i="11"/>
  <c r="I2" i="11"/>
  <c r="H2" i="11"/>
  <c r="G2" i="11"/>
  <c r="S1" i="11"/>
  <c r="R1" i="11"/>
  <c r="Q1" i="11"/>
  <c r="P1" i="11"/>
  <c r="O1" i="11"/>
  <c r="N1" i="11"/>
  <c r="M1" i="11"/>
  <c r="L1" i="11"/>
  <c r="K1" i="11"/>
  <c r="J1" i="11"/>
  <c r="I1" i="11"/>
  <c r="H1" i="11"/>
  <c r="G1" i="11"/>
  <c r="S311" i="10"/>
  <c r="S280" i="10"/>
  <c r="R280" i="10"/>
  <c r="Q280" i="10"/>
  <c r="P280" i="10"/>
  <c r="O280" i="10"/>
  <c r="N280" i="10"/>
  <c r="M280" i="10"/>
  <c r="L280" i="10"/>
  <c r="K280" i="10"/>
  <c r="J280" i="10"/>
  <c r="I280" i="10"/>
  <c r="H280" i="10"/>
  <c r="G280" i="10"/>
  <c r="F280" i="10"/>
  <c r="G274" i="10"/>
  <c r="G273" i="10"/>
  <c r="G272" i="10"/>
  <c r="I271" i="10"/>
  <c r="A271" i="10"/>
  <c r="A270" i="10"/>
  <c r="R230" i="10"/>
  <c r="Q230" i="10"/>
  <c r="P230" i="10"/>
  <c r="O230" i="10"/>
  <c r="N230" i="10"/>
  <c r="M230" i="10"/>
  <c r="L230" i="10"/>
  <c r="K230" i="10"/>
  <c r="J230" i="10"/>
  <c r="I230" i="10"/>
  <c r="H230" i="10"/>
  <c r="G230" i="10"/>
  <c r="F230" i="10"/>
  <c r="S226" i="10"/>
  <c r="R226" i="10"/>
  <c r="Q226" i="10"/>
  <c r="P226" i="10"/>
  <c r="O226" i="10"/>
  <c r="N226" i="10"/>
  <c r="M226" i="10"/>
  <c r="L226" i="10"/>
  <c r="K226" i="10"/>
  <c r="J226" i="10"/>
  <c r="I226" i="10"/>
  <c r="H226" i="10"/>
  <c r="G226" i="10"/>
  <c r="F226" i="10"/>
  <c r="G220" i="10"/>
  <c r="G219" i="10"/>
  <c r="G218" i="10"/>
  <c r="I217" i="10"/>
  <c r="A217" i="10"/>
  <c r="R480" i="10"/>
  <c r="Q480" i="10"/>
  <c r="P480" i="10"/>
  <c r="O480" i="10"/>
  <c r="N480" i="10"/>
  <c r="M480" i="10"/>
  <c r="L480" i="10"/>
  <c r="K480" i="10"/>
  <c r="J480" i="10"/>
  <c r="I480" i="10"/>
  <c r="H480" i="10"/>
  <c r="G480" i="10"/>
  <c r="F480" i="10"/>
  <c r="R479" i="10"/>
  <c r="Q479" i="10"/>
  <c r="P479" i="10"/>
  <c r="O479" i="10"/>
  <c r="N479" i="10"/>
  <c r="M479" i="10"/>
  <c r="L479" i="10"/>
  <c r="K479" i="10"/>
  <c r="J479" i="10"/>
  <c r="I479" i="10"/>
  <c r="H479" i="10"/>
  <c r="G479" i="10"/>
  <c r="F479" i="10"/>
  <c r="R478" i="10"/>
  <c r="Q478" i="10"/>
  <c r="P478" i="10"/>
  <c r="O478" i="10"/>
  <c r="N478" i="10"/>
  <c r="M478" i="10"/>
  <c r="L478" i="10"/>
  <c r="K478" i="10"/>
  <c r="J478" i="10"/>
  <c r="I478" i="10"/>
  <c r="H478" i="10"/>
  <c r="G478" i="10"/>
  <c r="F478" i="10"/>
  <c r="R477" i="10"/>
  <c r="Q477" i="10"/>
  <c r="P477" i="10"/>
  <c r="O477" i="10"/>
  <c r="N477" i="10"/>
  <c r="M477" i="10"/>
  <c r="L477" i="10"/>
  <c r="K477" i="10"/>
  <c r="J477" i="10"/>
  <c r="I477" i="10"/>
  <c r="H477" i="10"/>
  <c r="G477" i="10"/>
  <c r="F477" i="10"/>
  <c r="R476" i="10"/>
  <c r="Q476" i="10"/>
  <c r="P476" i="10"/>
  <c r="O476" i="10"/>
  <c r="N476" i="10"/>
  <c r="M476" i="10"/>
  <c r="L476" i="10"/>
  <c r="K476" i="10"/>
  <c r="J476" i="10"/>
  <c r="I476" i="10"/>
  <c r="H476" i="10"/>
  <c r="G476" i="10"/>
  <c r="F476" i="10"/>
  <c r="R475" i="10"/>
  <c r="Q475" i="10"/>
  <c r="P475" i="10"/>
  <c r="O475" i="10"/>
  <c r="N475" i="10"/>
  <c r="M475" i="10"/>
  <c r="L475" i="10"/>
  <c r="K475" i="10"/>
  <c r="J475" i="10"/>
  <c r="I475" i="10"/>
  <c r="H475" i="10"/>
  <c r="G475" i="10"/>
  <c r="F475" i="10"/>
  <c r="R474" i="10"/>
  <c r="R473" i="10" s="1"/>
  <c r="Q474" i="10"/>
  <c r="Q473" i="10" s="1"/>
  <c r="P474" i="10"/>
  <c r="P473" i="10" s="1"/>
  <c r="O474" i="10"/>
  <c r="O473" i="10" s="1"/>
  <c r="N474" i="10"/>
  <c r="N473" i="10" s="1"/>
  <c r="M474" i="10"/>
  <c r="M473" i="10" s="1"/>
  <c r="L474" i="10"/>
  <c r="L473" i="10" s="1"/>
  <c r="K474" i="10"/>
  <c r="K473" i="10" s="1"/>
  <c r="J474" i="10"/>
  <c r="J473" i="10" s="1"/>
  <c r="I474" i="10"/>
  <c r="I473" i="10" s="1"/>
  <c r="H474" i="10"/>
  <c r="H473" i="10" s="1"/>
  <c r="G474" i="10"/>
  <c r="G473" i="10" s="1"/>
  <c r="F474" i="10"/>
  <c r="F473" i="10" s="1"/>
  <c r="R467" i="10"/>
  <c r="Q467" i="10"/>
  <c r="P467" i="10"/>
  <c r="O467" i="10"/>
  <c r="N467" i="10"/>
  <c r="M467" i="10"/>
  <c r="L467" i="10"/>
  <c r="K467" i="10"/>
  <c r="J467" i="10"/>
  <c r="I467" i="10"/>
  <c r="H467" i="10"/>
  <c r="G467" i="10"/>
  <c r="F467" i="10"/>
  <c r="R466" i="10"/>
  <c r="Q466" i="10"/>
  <c r="P466" i="10"/>
  <c r="O466" i="10"/>
  <c r="N466" i="10"/>
  <c r="M466" i="10"/>
  <c r="L466" i="10"/>
  <c r="K466" i="10"/>
  <c r="J466" i="10"/>
  <c r="I466" i="10"/>
  <c r="H466" i="10"/>
  <c r="G466" i="10"/>
  <c r="F466" i="10"/>
  <c r="R465" i="10"/>
  <c r="Q465" i="10"/>
  <c r="P465" i="10"/>
  <c r="O465" i="10"/>
  <c r="N465" i="10"/>
  <c r="M465" i="10"/>
  <c r="L465" i="10"/>
  <c r="K465" i="10"/>
  <c r="J465" i="10"/>
  <c r="I465" i="10"/>
  <c r="H465" i="10"/>
  <c r="G465" i="10"/>
  <c r="F465" i="10"/>
  <c r="R464" i="10"/>
  <c r="Q464" i="10"/>
  <c r="P464" i="10"/>
  <c r="O464" i="10"/>
  <c r="N464" i="10"/>
  <c r="M464" i="10"/>
  <c r="L464" i="10"/>
  <c r="K464" i="10"/>
  <c r="J464" i="10"/>
  <c r="I464" i="10"/>
  <c r="H464" i="10"/>
  <c r="G464" i="10"/>
  <c r="F464" i="10"/>
  <c r="R463" i="10"/>
  <c r="Q463" i="10"/>
  <c r="P463" i="10"/>
  <c r="O463" i="10"/>
  <c r="N463" i="10"/>
  <c r="M463" i="10"/>
  <c r="L463" i="10"/>
  <c r="K463" i="10"/>
  <c r="J463" i="10"/>
  <c r="I463" i="10"/>
  <c r="H463" i="10"/>
  <c r="G463" i="10"/>
  <c r="F463" i="10"/>
  <c r="R462" i="10"/>
  <c r="Q462" i="10"/>
  <c r="P462" i="10"/>
  <c r="O462" i="10"/>
  <c r="N462" i="10"/>
  <c r="M462" i="10"/>
  <c r="L462" i="10"/>
  <c r="K462" i="10"/>
  <c r="J462" i="10"/>
  <c r="I462" i="10"/>
  <c r="H462" i="10"/>
  <c r="G462" i="10"/>
  <c r="F462" i="10"/>
  <c r="R459" i="10"/>
  <c r="Q459" i="10"/>
  <c r="P459" i="10"/>
  <c r="O459" i="10"/>
  <c r="N459" i="10"/>
  <c r="M459" i="10"/>
  <c r="L459" i="10"/>
  <c r="K459" i="10"/>
  <c r="J459" i="10"/>
  <c r="I459" i="10"/>
  <c r="H459" i="10"/>
  <c r="G459" i="10"/>
  <c r="F459" i="10"/>
  <c r="R458" i="10"/>
  <c r="Q458" i="10"/>
  <c r="P458" i="10"/>
  <c r="O458" i="10"/>
  <c r="N458" i="10"/>
  <c r="M458" i="10"/>
  <c r="L458" i="10"/>
  <c r="K458" i="10"/>
  <c r="J458" i="10"/>
  <c r="I458" i="10"/>
  <c r="H458" i="10"/>
  <c r="G458" i="10"/>
  <c r="F458" i="10"/>
  <c r="R457" i="10"/>
  <c r="Q457" i="10"/>
  <c r="P457" i="10"/>
  <c r="O457" i="10"/>
  <c r="N457" i="10"/>
  <c r="M457" i="10"/>
  <c r="L457" i="10"/>
  <c r="K457" i="10"/>
  <c r="J457" i="10"/>
  <c r="I457" i="10"/>
  <c r="H457" i="10"/>
  <c r="G457" i="10"/>
  <c r="F457" i="10"/>
  <c r="R456" i="10"/>
  <c r="Q456" i="10"/>
  <c r="P456" i="10"/>
  <c r="O456" i="10"/>
  <c r="N456" i="10"/>
  <c r="M456" i="10"/>
  <c r="L456" i="10"/>
  <c r="K456" i="10"/>
  <c r="J456" i="10"/>
  <c r="I456" i="10"/>
  <c r="H456" i="10"/>
  <c r="G456" i="10"/>
  <c r="F456" i="10"/>
  <c r="R455" i="10"/>
  <c r="Q455" i="10"/>
  <c r="P455" i="10"/>
  <c r="O455" i="10"/>
  <c r="N455" i="10"/>
  <c r="M455" i="10"/>
  <c r="L455" i="10"/>
  <c r="K455" i="10"/>
  <c r="J455" i="10"/>
  <c r="I455" i="10"/>
  <c r="H455" i="10"/>
  <c r="G455" i="10"/>
  <c r="F455" i="10"/>
  <c r="R451" i="10"/>
  <c r="Q451" i="10"/>
  <c r="P451" i="10"/>
  <c r="O451" i="10"/>
  <c r="N451" i="10"/>
  <c r="M451" i="10"/>
  <c r="L451" i="10"/>
  <c r="K451" i="10"/>
  <c r="J451" i="10"/>
  <c r="I451" i="10"/>
  <c r="H451" i="10"/>
  <c r="G451" i="10"/>
  <c r="F451" i="10"/>
  <c r="R450" i="10"/>
  <c r="Q450" i="10"/>
  <c r="P450" i="10"/>
  <c r="O450" i="10"/>
  <c r="N450" i="10"/>
  <c r="M450" i="10"/>
  <c r="L450" i="10"/>
  <c r="K450" i="10"/>
  <c r="J450" i="10"/>
  <c r="I450" i="10"/>
  <c r="H450" i="10"/>
  <c r="G450" i="10"/>
  <c r="F450" i="10"/>
  <c r="R449" i="10"/>
  <c r="Q449" i="10"/>
  <c r="P449" i="10"/>
  <c r="O449" i="10"/>
  <c r="N449" i="10"/>
  <c r="M449" i="10"/>
  <c r="L449" i="10"/>
  <c r="K449" i="10"/>
  <c r="J449" i="10"/>
  <c r="I449" i="10"/>
  <c r="H449" i="10"/>
  <c r="G449" i="10"/>
  <c r="F449" i="10"/>
  <c r="R448" i="10"/>
  <c r="Q448" i="10"/>
  <c r="P448" i="10"/>
  <c r="O448" i="10"/>
  <c r="N448" i="10"/>
  <c r="M448" i="10"/>
  <c r="L448" i="10"/>
  <c r="K448" i="10"/>
  <c r="J448" i="10"/>
  <c r="I448" i="10"/>
  <c r="H448" i="10"/>
  <c r="G448" i="10"/>
  <c r="F448" i="10"/>
  <c r="R447" i="10"/>
  <c r="Q447" i="10"/>
  <c r="P447" i="10"/>
  <c r="O447" i="10"/>
  <c r="N447" i="10"/>
  <c r="M447" i="10"/>
  <c r="L447" i="10"/>
  <c r="K447" i="10"/>
  <c r="J447" i="10"/>
  <c r="I447" i="10"/>
  <c r="H447" i="10"/>
  <c r="G447" i="10"/>
  <c r="F447" i="10"/>
  <c r="R446" i="10"/>
  <c r="Q446" i="10"/>
  <c r="P446" i="10"/>
  <c r="O446" i="10"/>
  <c r="N446" i="10"/>
  <c r="M446" i="10"/>
  <c r="L446" i="10"/>
  <c r="K446" i="10"/>
  <c r="J446" i="10"/>
  <c r="I446" i="10"/>
  <c r="H446" i="10"/>
  <c r="G446" i="10"/>
  <c r="F446" i="10"/>
  <c r="R445" i="10"/>
  <c r="Q445" i="10"/>
  <c r="P445" i="10"/>
  <c r="O445" i="10"/>
  <c r="N445" i="10"/>
  <c r="M445" i="10"/>
  <c r="L445" i="10"/>
  <c r="K445" i="10"/>
  <c r="J445" i="10"/>
  <c r="I445" i="10"/>
  <c r="H445" i="10"/>
  <c r="G445" i="10"/>
  <c r="F445" i="10"/>
  <c r="R438" i="10"/>
  <c r="R437" i="10"/>
  <c r="G437" i="10"/>
  <c r="R436" i="10"/>
  <c r="G436" i="10"/>
  <c r="G435" i="10"/>
  <c r="I434" i="10"/>
  <c r="A434" i="10"/>
  <c r="A433" i="10"/>
  <c r="R416" i="10"/>
  <c r="Q416" i="10"/>
  <c r="P416" i="10"/>
  <c r="O416" i="10"/>
  <c r="N416" i="10"/>
  <c r="M416" i="10"/>
  <c r="L416" i="10"/>
  <c r="K416" i="10"/>
  <c r="J416" i="10"/>
  <c r="I416" i="10"/>
  <c r="H416" i="10"/>
  <c r="G416" i="10"/>
  <c r="F416" i="10"/>
  <c r="R415" i="10"/>
  <c r="Q415" i="10"/>
  <c r="P415" i="10"/>
  <c r="O415" i="10"/>
  <c r="N415" i="10"/>
  <c r="M415" i="10"/>
  <c r="L415" i="10"/>
  <c r="K415" i="10"/>
  <c r="J415" i="10"/>
  <c r="I415" i="10"/>
  <c r="H415" i="10"/>
  <c r="G415" i="10"/>
  <c r="F415" i="10"/>
  <c r="R414" i="10"/>
  <c r="Q414" i="10"/>
  <c r="P414" i="10"/>
  <c r="O414" i="10"/>
  <c r="N414" i="10"/>
  <c r="M414" i="10"/>
  <c r="L414" i="10"/>
  <c r="K414" i="10"/>
  <c r="J414" i="10"/>
  <c r="I414" i="10"/>
  <c r="H414" i="10"/>
  <c r="G414" i="10"/>
  <c r="F414" i="10"/>
  <c r="R409" i="10"/>
  <c r="Q409" i="10"/>
  <c r="P409" i="10"/>
  <c r="O409" i="10"/>
  <c r="N409" i="10"/>
  <c r="M409" i="10"/>
  <c r="L409" i="10"/>
  <c r="K409" i="10"/>
  <c r="J409" i="10"/>
  <c r="I409" i="10"/>
  <c r="H409" i="10"/>
  <c r="G409" i="10"/>
  <c r="F409" i="10"/>
  <c r="R408" i="10"/>
  <c r="Q408" i="10"/>
  <c r="P408" i="10"/>
  <c r="O408" i="10"/>
  <c r="N408" i="10"/>
  <c r="M408" i="10"/>
  <c r="L408" i="10"/>
  <c r="K408" i="10"/>
  <c r="J408" i="10"/>
  <c r="I408" i="10"/>
  <c r="H408" i="10"/>
  <c r="G408" i="10"/>
  <c r="F408" i="10"/>
  <c r="R407" i="10"/>
  <c r="Q407" i="10"/>
  <c r="P407" i="10"/>
  <c r="O407" i="10"/>
  <c r="N407" i="10"/>
  <c r="M407" i="10"/>
  <c r="L407" i="10"/>
  <c r="K407" i="10"/>
  <c r="J407" i="10"/>
  <c r="I407" i="10"/>
  <c r="H407" i="10"/>
  <c r="G407" i="10"/>
  <c r="F407" i="10"/>
  <c r="R406" i="10"/>
  <c r="Q406" i="10"/>
  <c r="P406" i="10"/>
  <c r="O406" i="10"/>
  <c r="N406" i="10"/>
  <c r="M406" i="10"/>
  <c r="L406" i="10"/>
  <c r="K406" i="10"/>
  <c r="J406" i="10"/>
  <c r="I406" i="10"/>
  <c r="H406" i="10"/>
  <c r="G406" i="10"/>
  <c r="F406" i="10"/>
  <c r="R405" i="10"/>
  <c r="Q405" i="10"/>
  <c r="P405" i="10"/>
  <c r="O405" i="10"/>
  <c r="N405" i="10"/>
  <c r="M405" i="10"/>
  <c r="L405" i="10"/>
  <c r="K405" i="10"/>
  <c r="J405" i="10"/>
  <c r="I405" i="10"/>
  <c r="H405" i="10"/>
  <c r="G405" i="10"/>
  <c r="F405" i="10"/>
  <c r="R398" i="10"/>
  <c r="Q398" i="10"/>
  <c r="P398" i="10"/>
  <c r="O398" i="10"/>
  <c r="N398" i="10"/>
  <c r="M398" i="10"/>
  <c r="L398" i="10"/>
  <c r="K398" i="10"/>
  <c r="J398" i="10"/>
  <c r="I398" i="10"/>
  <c r="H398" i="10"/>
  <c r="G398" i="10"/>
  <c r="F398" i="10"/>
  <c r="R397" i="10"/>
  <c r="Q397" i="10"/>
  <c r="P397" i="10"/>
  <c r="O397" i="10"/>
  <c r="N397" i="10"/>
  <c r="M397" i="10"/>
  <c r="L397" i="10"/>
  <c r="K397" i="10"/>
  <c r="J397" i="10"/>
  <c r="I397" i="10"/>
  <c r="H397" i="10"/>
  <c r="G397" i="10"/>
  <c r="F397" i="10"/>
  <c r="R396" i="10"/>
  <c r="Q396" i="10"/>
  <c r="P396" i="10"/>
  <c r="O396" i="10"/>
  <c r="N396" i="10"/>
  <c r="M396" i="10"/>
  <c r="L396" i="10"/>
  <c r="K396" i="10"/>
  <c r="J396" i="10"/>
  <c r="I396" i="10"/>
  <c r="H396" i="10"/>
  <c r="G396" i="10"/>
  <c r="F396" i="10"/>
  <c r="R395" i="10"/>
  <c r="Q395" i="10"/>
  <c r="P395" i="10"/>
  <c r="O395" i="10"/>
  <c r="N395" i="10"/>
  <c r="M395" i="10"/>
  <c r="L395" i="10"/>
  <c r="K395" i="10"/>
  <c r="J395" i="10"/>
  <c r="I395" i="10"/>
  <c r="H395" i="10"/>
  <c r="G395" i="10"/>
  <c r="F395" i="10"/>
  <c r="R394" i="10"/>
  <c r="Q394" i="10"/>
  <c r="P394" i="10"/>
  <c r="O394" i="10"/>
  <c r="N394" i="10"/>
  <c r="M394" i="10"/>
  <c r="L394" i="10"/>
  <c r="K394" i="10"/>
  <c r="J394" i="10"/>
  <c r="I394" i="10"/>
  <c r="H394" i="10"/>
  <c r="G394" i="10"/>
  <c r="F394" i="10"/>
  <c r="R391" i="10"/>
  <c r="Q391" i="10"/>
  <c r="P391" i="10"/>
  <c r="O391" i="10"/>
  <c r="N391" i="10"/>
  <c r="M391" i="10"/>
  <c r="L391" i="10"/>
  <c r="K391" i="10"/>
  <c r="J391" i="10"/>
  <c r="I391" i="10"/>
  <c r="H391" i="10"/>
  <c r="G391" i="10"/>
  <c r="F391" i="10"/>
  <c r="R384" i="10"/>
  <c r="R383" i="10"/>
  <c r="G383" i="10"/>
  <c r="R382" i="10"/>
  <c r="G382" i="10"/>
  <c r="G381" i="10"/>
  <c r="I380" i="10"/>
  <c r="A380" i="10"/>
  <c r="R368" i="10"/>
  <c r="Q368" i="10"/>
  <c r="P368" i="10"/>
  <c r="O368" i="10"/>
  <c r="N368" i="10"/>
  <c r="M368" i="10"/>
  <c r="L368" i="10"/>
  <c r="K368" i="10"/>
  <c r="J368" i="10"/>
  <c r="I368" i="10"/>
  <c r="H368" i="10"/>
  <c r="G368" i="10"/>
  <c r="F368" i="10"/>
  <c r="R367" i="10"/>
  <c r="Q367" i="10"/>
  <c r="P367" i="10"/>
  <c r="O367" i="10"/>
  <c r="N367" i="10"/>
  <c r="M367" i="10"/>
  <c r="L367" i="10"/>
  <c r="K367" i="10"/>
  <c r="J367" i="10"/>
  <c r="I367" i="10"/>
  <c r="H367" i="10"/>
  <c r="G367" i="10"/>
  <c r="F367" i="10"/>
  <c r="R366" i="10"/>
  <c r="Q366" i="10"/>
  <c r="P366" i="10"/>
  <c r="O366" i="10"/>
  <c r="N366" i="10"/>
  <c r="M366" i="10"/>
  <c r="L366" i="10"/>
  <c r="K366" i="10"/>
  <c r="J366" i="10"/>
  <c r="I366" i="10"/>
  <c r="H366" i="10"/>
  <c r="G366" i="10"/>
  <c r="F366" i="10"/>
  <c r="R365" i="10"/>
  <c r="Q365" i="10"/>
  <c r="P365" i="10"/>
  <c r="O365" i="10"/>
  <c r="N365" i="10"/>
  <c r="M365" i="10"/>
  <c r="L365" i="10"/>
  <c r="K365" i="10"/>
  <c r="J365" i="10"/>
  <c r="I365" i="10"/>
  <c r="H365" i="10"/>
  <c r="G365" i="10"/>
  <c r="F365" i="10"/>
  <c r="R364" i="10"/>
  <c r="Q364" i="10"/>
  <c r="P364" i="10"/>
  <c r="O364" i="10"/>
  <c r="N364" i="10"/>
  <c r="M364" i="10"/>
  <c r="L364" i="10"/>
  <c r="K364" i="10"/>
  <c r="J364" i="10"/>
  <c r="I364" i="10"/>
  <c r="H364" i="10"/>
  <c r="G364" i="10"/>
  <c r="F364" i="10"/>
  <c r="R363" i="10"/>
  <c r="Q363" i="10"/>
  <c r="P363" i="10"/>
  <c r="O363" i="10"/>
  <c r="N363" i="10"/>
  <c r="M363" i="10"/>
  <c r="L363" i="10"/>
  <c r="K363" i="10"/>
  <c r="J363" i="10"/>
  <c r="I363" i="10"/>
  <c r="H363" i="10"/>
  <c r="G363" i="10"/>
  <c r="F363" i="10"/>
  <c r="R362" i="10"/>
  <c r="Q362" i="10"/>
  <c r="P362" i="10"/>
  <c r="O362" i="10"/>
  <c r="N362" i="10"/>
  <c r="M362" i="10"/>
  <c r="L362" i="10"/>
  <c r="K362" i="10"/>
  <c r="J362" i="10"/>
  <c r="I362" i="10"/>
  <c r="H362" i="10"/>
  <c r="G362" i="10"/>
  <c r="F362" i="10"/>
  <c r="R361" i="10"/>
  <c r="Q361" i="10"/>
  <c r="P361" i="10"/>
  <c r="O361" i="10"/>
  <c r="N361" i="10"/>
  <c r="M361" i="10"/>
  <c r="L361" i="10"/>
  <c r="K361" i="10"/>
  <c r="J361" i="10"/>
  <c r="I361" i="10"/>
  <c r="H361" i="10"/>
  <c r="G361" i="10"/>
  <c r="F361" i="10"/>
  <c r="R360" i="10"/>
  <c r="Q360" i="10"/>
  <c r="P360" i="10"/>
  <c r="O360" i="10"/>
  <c r="N360" i="10"/>
  <c r="M360" i="10"/>
  <c r="L360" i="10"/>
  <c r="K360" i="10"/>
  <c r="J360" i="10"/>
  <c r="I360" i="10"/>
  <c r="H360" i="10"/>
  <c r="G360" i="10"/>
  <c r="F360" i="10"/>
  <c r="R359" i="10"/>
  <c r="Q359" i="10"/>
  <c r="P359" i="10"/>
  <c r="O359" i="10"/>
  <c r="N359" i="10"/>
  <c r="M359" i="10"/>
  <c r="L359" i="10"/>
  <c r="K359" i="10"/>
  <c r="J359" i="10"/>
  <c r="I359" i="10"/>
  <c r="H359" i="10"/>
  <c r="G359" i="10"/>
  <c r="F359" i="10"/>
  <c r="R358" i="10"/>
  <c r="Q358" i="10"/>
  <c r="P358" i="10"/>
  <c r="O358" i="10"/>
  <c r="N358" i="10"/>
  <c r="M358" i="10"/>
  <c r="L358" i="10"/>
  <c r="K358" i="10"/>
  <c r="J358" i="10"/>
  <c r="I358" i="10"/>
  <c r="H358" i="10"/>
  <c r="G358" i="10"/>
  <c r="F358" i="10"/>
  <c r="R357" i="10"/>
  <c r="Q357" i="10"/>
  <c r="P357" i="10"/>
  <c r="O357" i="10"/>
  <c r="N357" i="10"/>
  <c r="M357" i="10"/>
  <c r="L357" i="10"/>
  <c r="K357" i="10"/>
  <c r="J357" i="10"/>
  <c r="I357" i="10"/>
  <c r="H357" i="10"/>
  <c r="G357" i="10"/>
  <c r="F357" i="10"/>
  <c r="R356" i="10"/>
  <c r="Q356" i="10"/>
  <c r="P356" i="10"/>
  <c r="O356" i="10"/>
  <c r="N356" i="10"/>
  <c r="M356" i="10"/>
  <c r="L356" i="10"/>
  <c r="K356" i="10"/>
  <c r="J356" i="10"/>
  <c r="I356" i="10"/>
  <c r="H356" i="10"/>
  <c r="G356" i="10"/>
  <c r="F356" i="10"/>
  <c r="R355" i="10"/>
  <c r="Q355" i="10"/>
  <c r="P355" i="10"/>
  <c r="O355" i="10"/>
  <c r="N355" i="10"/>
  <c r="M355" i="10"/>
  <c r="L355" i="10"/>
  <c r="K355" i="10"/>
  <c r="J355" i="10"/>
  <c r="I355" i="10"/>
  <c r="H355" i="10"/>
  <c r="G355" i="10"/>
  <c r="F355" i="10"/>
  <c r="R354" i="10"/>
  <c r="Q354" i="10"/>
  <c r="P354" i="10"/>
  <c r="O354" i="10"/>
  <c r="N354" i="10"/>
  <c r="M354" i="10"/>
  <c r="L354" i="10"/>
  <c r="K354" i="10"/>
  <c r="J354" i="10"/>
  <c r="I354" i="10"/>
  <c r="H354" i="10"/>
  <c r="G354" i="10"/>
  <c r="F354" i="10"/>
  <c r="R353" i="10"/>
  <c r="Q353" i="10"/>
  <c r="P353" i="10"/>
  <c r="O353" i="10"/>
  <c r="N353" i="10"/>
  <c r="M353" i="10"/>
  <c r="L353" i="10"/>
  <c r="K353" i="10"/>
  <c r="J353" i="10"/>
  <c r="I353" i="10"/>
  <c r="H353" i="10"/>
  <c r="G353" i="10"/>
  <c r="F353" i="10"/>
  <c r="R352" i="10"/>
  <c r="Q352" i="10"/>
  <c r="P352" i="10"/>
  <c r="O352" i="10"/>
  <c r="N352" i="10"/>
  <c r="M352" i="10"/>
  <c r="L352" i="10"/>
  <c r="K352" i="10"/>
  <c r="J352" i="10"/>
  <c r="I352" i="10"/>
  <c r="H352" i="10"/>
  <c r="G352" i="10"/>
  <c r="F352" i="10"/>
  <c r="R351" i="10"/>
  <c r="Q351" i="10"/>
  <c r="P351" i="10"/>
  <c r="O351" i="10"/>
  <c r="N351" i="10"/>
  <c r="M351" i="10"/>
  <c r="L351" i="10"/>
  <c r="K351" i="10"/>
  <c r="J351" i="10"/>
  <c r="I351" i="10"/>
  <c r="H351" i="10"/>
  <c r="G351" i="10"/>
  <c r="F351" i="10"/>
  <c r="R350" i="10"/>
  <c r="Q350" i="10"/>
  <c r="P350" i="10"/>
  <c r="O350" i="10"/>
  <c r="N350" i="10"/>
  <c r="M350" i="10"/>
  <c r="L350" i="10"/>
  <c r="K350" i="10"/>
  <c r="J350" i="10"/>
  <c r="I350" i="10"/>
  <c r="H350" i="10"/>
  <c r="G350" i="10"/>
  <c r="F350" i="10"/>
  <c r="R346" i="10"/>
  <c r="Q346" i="10"/>
  <c r="P346" i="10"/>
  <c r="O346" i="10"/>
  <c r="N346" i="10"/>
  <c r="M346" i="10"/>
  <c r="L346" i="10"/>
  <c r="K346" i="10"/>
  <c r="J346" i="10"/>
  <c r="I346" i="10"/>
  <c r="H346" i="10"/>
  <c r="G346" i="10"/>
  <c r="F346" i="10"/>
  <c r="R345" i="10"/>
  <c r="Q345" i="10"/>
  <c r="P345" i="10"/>
  <c r="O345" i="10"/>
  <c r="N345" i="10"/>
  <c r="M345" i="10"/>
  <c r="L345" i="10"/>
  <c r="K345" i="10"/>
  <c r="J345" i="10"/>
  <c r="I345" i="10"/>
  <c r="H345" i="10"/>
  <c r="G345" i="10"/>
  <c r="F345" i="10"/>
  <c r="R341" i="10"/>
  <c r="P341" i="10"/>
  <c r="O341" i="10"/>
  <c r="N341" i="10"/>
  <c r="M341" i="10"/>
  <c r="L341" i="10"/>
  <c r="K341" i="10"/>
  <c r="J341" i="10"/>
  <c r="I341" i="10"/>
  <c r="H341" i="10"/>
  <c r="G341" i="10"/>
  <c r="F341" i="10"/>
  <c r="R340" i="10"/>
  <c r="P340" i="10"/>
  <c r="O340" i="10"/>
  <c r="N340" i="10"/>
  <c r="M340" i="10"/>
  <c r="L340" i="10"/>
  <c r="K340" i="10"/>
  <c r="J340" i="10"/>
  <c r="I340" i="10"/>
  <c r="H340" i="10"/>
  <c r="G340" i="10"/>
  <c r="F340" i="10"/>
  <c r="R339" i="10"/>
  <c r="P339" i="10"/>
  <c r="O339" i="10"/>
  <c r="N339" i="10"/>
  <c r="M339" i="10"/>
  <c r="L339" i="10"/>
  <c r="K339" i="10"/>
  <c r="J339" i="10"/>
  <c r="I339" i="10"/>
  <c r="H339" i="10"/>
  <c r="G339" i="10"/>
  <c r="F339" i="10"/>
  <c r="R338" i="10"/>
  <c r="P338" i="10"/>
  <c r="O338" i="10"/>
  <c r="N338" i="10"/>
  <c r="M338" i="10"/>
  <c r="L338" i="10"/>
  <c r="K338" i="10"/>
  <c r="J338" i="10"/>
  <c r="I338" i="10"/>
  <c r="H338" i="10"/>
  <c r="G338" i="10"/>
  <c r="F338" i="10"/>
  <c r="R385" i="10"/>
  <c r="R439" i="10" s="1"/>
  <c r="R168" i="10" s="1"/>
  <c r="R222" i="10" s="1"/>
  <c r="R276" i="10" s="1"/>
  <c r="R6" i="10" s="1"/>
  <c r="R60" i="10" s="1"/>
  <c r="R114" i="10" s="1"/>
  <c r="H189" i="10" l="1"/>
  <c r="R283" i="10"/>
  <c r="J173" i="10"/>
  <c r="G194" i="10"/>
  <c r="I178" i="10"/>
  <c r="R228" i="10"/>
  <c r="M229" i="10"/>
  <c r="H315" i="10"/>
  <c r="N285" i="10"/>
  <c r="H233" i="10"/>
  <c r="F199" i="10"/>
  <c r="R203" i="10"/>
  <c r="M246" i="10"/>
  <c r="F234" i="10"/>
  <c r="R251" i="10"/>
  <c r="F235" i="10"/>
  <c r="N253" i="10"/>
  <c r="H287" i="10"/>
  <c r="R235" i="10"/>
  <c r="J294" i="10"/>
  <c r="R242" i="10"/>
  <c r="N300" i="10"/>
  <c r="R173" i="10"/>
  <c r="O194" i="10"/>
  <c r="N199" i="10"/>
  <c r="M174" i="10"/>
  <c r="K190" i="10"/>
  <c r="H205" i="10"/>
  <c r="G183" i="10"/>
  <c r="R195" i="10"/>
  <c r="Q205" i="10"/>
  <c r="O183" i="10"/>
  <c r="L201" i="10"/>
  <c r="J187" i="10"/>
  <c r="Q243" i="10"/>
  <c r="F177" i="10"/>
  <c r="R187" i="10"/>
  <c r="Q192" i="10"/>
  <c r="P197" i="10"/>
  <c r="O202" i="10"/>
  <c r="I231" i="10"/>
  <c r="P244" i="10"/>
  <c r="Q178" i="10"/>
  <c r="P189" i="10"/>
  <c r="M204" i="10"/>
  <c r="L182" i="10"/>
  <c r="J195" i="10"/>
  <c r="I200" i="10"/>
  <c r="H175" i="10"/>
  <c r="F191" i="10"/>
  <c r="Q200" i="10"/>
  <c r="P175" i="10"/>
  <c r="N191" i="10"/>
  <c r="M196" i="10"/>
  <c r="K176" i="10"/>
  <c r="I192" i="10"/>
  <c r="H197" i="10"/>
  <c r="G202" i="10"/>
  <c r="H173" i="10"/>
  <c r="N177" i="10"/>
  <c r="M188" i="10"/>
  <c r="L193" i="10"/>
  <c r="K198" i="10"/>
  <c r="J203" i="10"/>
  <c r="H228" i="10"/>
  <c r="J232" i="10"/>
  <c r="O245" i="10"/>
  <c r="J282" i="10"/>
  <c r="I17" i="17"/>
  <c r="K17" i="17" s="1"/>
  <c r="L17" i="17" s="1"/>
  <c r="I13" i="17"/>
  <c r="I15" i="17"/>
  <c r="K15" i="17" s="1"/>
  <c r="L15" i="17" s="1"/>
  <c r="G292" i="10"/>
  <c r="G296" i="10"/>
  <c r="F303" i="10"/>
  <c r="L312" i="10"/>
  <c r="Q338" i="10"/>
  <c r="Q340" i="10"/>
  <c r="F336" i="10"/>
  <c r="Q339" i="10"/>
  <c r="S339" i="10" s="1"/>
  <c r="L15" i="31" s="1"/>
  <c r="Q341" i="10"/>
  <c r="Q304" i="10"/>
  <c r="G315" i="10"/>
  <c r="H298" i="10"/>
  <c r="J298" i="10"/>
  <c r="L298" i="10"/>
  <c r="L297" i="10" s="1"/>
  <c r="N298" i="10"/>
  <c r="N297" i="10" s="1"/>
  <c r="P298" i="10"/>
  <c r="P297" i="10" s="1"/>
  <c r="R298" i="10"/>
  <c r="R297" i="10" s="1"/>
  <c r="I298" i="10"/>
  <c r="K298" i="10"/>
  <c r="K297" i="10" s="1"/>
  <c r="M298" i="10"/>
  <c r="O298" i="10"/>
  <c r="F298" i="10"/>
  <c r="F297" i="10" s="1"/>
  <c r="G298" i="10"/>
  <c r="G297" i="10" s="1"/>
  <c r="Q298" i="10"/>
  <c r="Q297" i="10" s="1"/>
  <c r="I29" i="18"/>
  <c r="I28" i="18"/>
  <c r="P285" i="10"/>
  <c r="K315" i="10"/>
  <c r="I41" i="18"/>
  <c r="K41" i="18" s="1"/>
  <c r="I51" i="18"/>
  <c r="K51" i="18" s="1"/>
  <c r="U51" i="18" s="1"/>
  <c r="P417" i="10"/>
  <c r="R392" i="10"/>
  <c r="R399" i="10" s="1"/>
  <c r="N392" i="10"/>
  <c r="N399" i="10" s="1"/>
  <c r="J392" i="10"/>
  <c r="F392" i="10"/>
  <c r="O392" i="10"/>
  <c r="G392" i="10"/>
  <c r="G399" i="10" s="1"/>
  <c r="P392" i="10"/>
  <c r="L392" i="10"/>
  <c r="L399" i="10" s="1"/>
  <c r="H392" i="10"/>
  <c r="H399" i="10" s="1"/>
  <c r="Q392" i="10"/>
  <c r="Q399" i="10" s="1"/>
  <c r="M392" i="10"/>
  <c r="M399" i="10" s="1"/>
  <c r="I392" i="10"/>
  <c r="I399" i="10" s="1"/>
  <c r="K392" i="10"/>
  <c r="K399" i="10" s="1"/>
  <c r="G337" i="10"/>
  <c r="I337" i="10"/>
  <c r="K337" i="10"/>
  <c r="M337" i="10"/>
  <c r="O337" i="10"/>
  <c r="Q337" i="10"/>
  <c r="F337" i="10"/>
  <c r="G336" i="10"/>
  <c r="I336" i="10"/>
  <c r="K336" i="10"/>
  <c r="M336" i="10"/>
  <c r="O336" i="10"/>
  <c r="Q336" i="10"/>
  <c r="H337" i="10"/>
  <c r="J337" i="10"/>
  <c r="L337" i="10"/>
  <c r="N337" i="10"/>
  <c r="P337" i="10"/>
  <c r="R337" i="10"/>
  <c r="H336" i="10"/>
  <c r="J336" i="10"/>
  <c r="L336" i="10"/>
  <c r="N336" i="10"/>
  <c r="P336" i="10"/>
  <c r="R336" i="10"/>
  <c r="H472" i="10"/>
  <c r="H471" i="10" s="1"/>
  <c r="H481" i="10" s="1"/>
  <c r="J472" i="10"/>
  <c r="J471" i="10" s="1"/>
  <c r="J481" i="10" s="1"/>
  <c r="L472" i="10"/>
  <c r="L471" i="10" s="1"/>
  <c r="L481" i="10" s="1"/>
  <c r="N472" i="10"/>
  <c r="N471" i="10" s="1"/>
  <c r="N481" i="10" s="1"/>
  <c r="P472" i="10"/>
  <c r="P471" i="10" s="1"/>
  <c r="P481" i="10" s="1"/>
  <c r="R472" i="10"/>
  <c r="R471" i="10" s="1"/>
  <c r="R481" i="10" s="1"/>
  <c r="G461" i="10"/>
  <c r="G460" i="10" s="1"/>
  <c r="G468" i="10" s="1"/>
  <c r="I461" i="10"/>
  <c r="I460" i="10" s="1"/>
  <c r="I468" i="10" s="1"/>
  <c r="K461" i="10"/>
  <c r="K460" i="10" s="1"/>
  <c r="M461" i="10"/>
  <c r="M460" i="10" s="1"/>
  <c r="M468" i="10" s="1"/>
  <c r="O461" i="10"/>
  <c r="O460" i="10" s="1"/>
  <c r="O468" i="10" s="1"/>
  <c r="Q461" i="10"/>
  <c r="Q460" i="10" s="1"/>
  <c r="Q468" i="10" s="1"/>
  <c r="F461" i="10"/>
  <c r="F460" i="10" s="1"/>
  <c r="G472" i="10"/>
  <c r="G471" i="10" s="1"/>
  <c r="G481" i="10" s="1"/>
  <c r="I472" i="10"/>
  <c r="I471" i="10" s="1"/>
  <c r="I481" i="10" s="1"/>
  <c r="K472" i="10"/>
  <c r="K471" i="10" s="1"/>
  <c r="K481" i="10" s="1"/>
  <c r="M472" i="10"/>
  <c r="M471" i="10" s="1"/>
  <c r="M481" i="10" s="1"/>
  <c r="O472" i="10"/>
  <c r="O471" i="10" s="1"/>
  <c r="O481" i="10" s="1"/>
  <c r="Q472" i="10"/>
  <c r="Q471" i="10" s="1"/>
  <c r="Q481" i="10" s="1"/>
  <c r="F472" i="10"/>
  <c r="H461" i="10"/>
  <c r="H460" i="10" s="1"/>
  <c r="H468" i="10" s="1"/>
  <c r="J461" i="10"/>
  <c r="J460" i="10" s="1"/>
  <c r="J468" i="10" s="1"/>
  <c r="L461" i="10"/>
  <c r="L460" i="10" s="1"/>
  <c r="L468" i="10" s="1"/>
  <c r="N461" i="10"/>
  <c r="N460" i="10" s="1"/>
  <c r="N468" i="10" s="1"/>
  <c r="P461" i="10"/>
  <c r="P460" i="10" s="1"/>
  <c r="P468" i="10" s="1"/>
  <c r="R461" i="10"/>
  <c r="R460" i="10" s="1"/>
  <c r="R468" i="10" s="1"/>
  <c r="F174" i="10"/>
  <c r="L173" i="10"/>
  <c r="O174" i="10"/>
  <c r="J175" i="10"/>
  <c r="R175" i="10"/>
  <c r="M176" i="10"/>
  <c r="H177" i="10"/>
  <c r="P177" i="10"/>
  <c r="K178" i="10"/>
  <c r="F182" i="10"/>
  <c r="N182" i="10"/>
  <c r="I183" i="10"/>
  <c r="Q183" i="10"/>
  <c r="L187" i="10"/>
  <c r="G188" i="10"/>
  <c r="O188" i="10"/>
  <c r="J189" i="10"/>
  <c r="R189" i="10"/>
  <c r="M190" i="10"/>
  <c r="H191" i="10"/>
  <c r="P191" i="10"/>
  <c r="K192" i="10"/>
  <c r="F193" i="10"/>
  <c r="N193" i="10"/>
  <c r="I194" i="10"/>
  <c r="Q194" i="10"/>
  <c r="L195" i="10"/>
  <c r="G196" i="10"/>
  <c r="O196" i="10"/>
  <c r="J197" i="10"/>
  <c r="R197" i="10"/>
  <c r="M198" i="10"/>
  <c r="H199" i="10"/>
  <c r="P199" i="10"/>
  <c r="K200" i="10"/>
  <c r="F201" i="10"/>
  <c r="N201" i="10"/>
  <c r="I202" i="10"/>
  <c r="Q202" i="10"/>
  <c r="L203" i="10"/>
  <c r="G204" i="10"/>
  <c r="O204" i="10"/>
  <c r="J205" i="10"/>
  <c r="K228" i="10"/>
  <c r="G229" i="10"/>
  <c r="O229" i="10"/>
  <c r="K231" i="10"/>
  <c r="L232" i="10"/>
  <c r="J233" i="10"/>
  <c r="J234" i="10"/>
  <c r="I235" i="10"/>
  <c r="I242" i="10"/>
  <c r="H243" i="10"/>
  <c r="G244" i="10"/>
  <c r="F245" i="10"/>
  <c r="Q245" i="10"/>
  <c r="R246" i="10"/>
  <c r="L252" i="10"/>
  <c r="L282" i="10"/>
  <c r="J284" i="10"/>
  <c r="Q285" i="10"/>
  <c r="N287" i="10"/>
  <c r="L292" i="10"/>
  <c r="P294" i="10"/>
  <c r="K296" i="10"/>
  <c r="J301" i="10"/>
  <c r="K303" i="10"/>
  <c r="N310" i="10"/>
  <c r="Q312" i="10"/>
  <c r="N315" i="10"/>
  <c r="I317" i="10"/>
  <c r="I24" i="18"/>
  <c r="K24" i="18" s="1"/>
  <c r="U24" i="18" s="1"/>
  <c r="I39" i="18"/>
  <c r="K39" i="18" s="1"/>
  <c r="U39" i="18" s="1"/>
  <c r="I47" i="18"/>
  <c r="K47" i="18" s="1"/>
  <c r="U47" i="18" s="1"/>
  <c r="I73" i="18"/>
  <c r="K73" i="18" s="1"/>
  <c r="U73" i="18" s="1"/>
  <c r="I86" i="18"/>
  <c r="K86" i="18" s="1"/>
  <c r="U86" i="18" s="1"/>
  <c r="N174" i="10"/>
  <c r="G174" i="10"/>
  <c r="M173" i="10"/>
  <c r="H174" i="10"/>
  <c r="P174" i="10"/>
  <c r="K175" i="10"/>
  <c r="F176" i="10"/>
  <c r="N176" i="10"/>
  <c r="I177" i="10"/>
  <c r="Q177" i="10"/>
  <c r="L178" i="10"/>
  <c r="G182" i="10"/>
  <c r="O182" i="10"/>
  <c r="J183" i="10"/>
  <c r="R183" i="10"/>
  <c r="M187" i="10"/>
  <c r="H188" i="10"/>
  <c r="P188" i="10"/>
  <c r="K189" i="10"/>
  <c r="F190" i="10"/>
  <c r="N190" i="10"/>
  <c r="I191" i="10"/>
  <c r="Q191" i="10"/>
  <c r="L192" i="10"/>
  <c r="G193" i="10"/>
  <c r="O193" i="10"/>
  <c r="J194" i="10"/>
  <c r="R194" i="10"/>
  <c r="M195" i="10"/>
  <c r="H196" i="10"/>
  <c r="P196" i="10"/>
  <c r="K197" i="10"/>
  <c r="F198" i="10"/>
  <c r="N198" i="10"/>
  <c r="I199" i="10"/>
  <c r="Q199" i="10"/>
  <c r="L200" i="10"/>
  <c r="G201" i="10"/>
  <c r="O201" i="10"/>
  <c r="J202" i="10"/>
  <c r="R202" i="10"/>
  <c r="M203" i="10"/>
  <c r="H204" i="10"/>
  <c r="P204" i="10"/>
  <c r="K205" i="10"/>
  <c r="L228" i="10"/>
  <c r="H229" i="10"/>
  <c r="P229" i="10"/>
  <c r="N231" i="10"/>
  <c r="M232" i="10"/>
  <c r="N233" i="10"/>
  <c r="K234" i="10"/>
  <c r="J235" i="10"/>
  <c r="J242" i="10"/>
  <c r="I243" i="10"/>
  <c r="H244" i="10"/>
  <c r="G245" i="10"/>
  <c r="G246" i="10"/>
  <c r="F251" i="10"/>
  <c r="M252" i="10"/>
  <c r="F283" i="10"/>
  <c r="N284" i="10"/>
  <c r="H286" i="10"/>
  <c r="H288" i="10"/>
  <c r="F293" i="10"/>
  <c r="Q294" i="10"/>
  <c r="M296" i="10"/>
  <c r="N301" i="10"/>
  <c r="L303" i="10"/>
  <c r="O313" i="10"/>
  <c r="K316" i="10"/>
  <c r="I18" i="18"/>
  <c r="K18" i="18" s="1"/>
  <c r="U18" i="18" s="1"/>
  <c r="I42" i="18"/>
  <c r="K42" i="18" s="1"/>
  <c r="U42" i="18" s="1"/>
  <c r="I81" i="18"/>
  <c r="K81" i="18" s="1"/>
  <c r="U81" i="18" s="1"/>
  <c r="I87" i="18"/>
  <c r="K87" i="18" s="1"/>
  <c r="U87" i="18" s="1"/>
  <c r="L176" i="10"/>
  <c r="F173" i="10"/>
  <c r="N173" i="10"/>
  <c r="I174" i="10"/>
  <c r="Q174" i="10"/>
  <c r="L175" i="10"/>
  <c r="G176" i="10"/>
  <c r="O176" i="10"/>
  <c r="J177" i="10"/>
  <c r="R177" i="10"/>
  <c r="M178" i="10"/>
  <c r="H182" i="10"/>
  <c r="P182" i="10"/>
  <c r="K183" i="10"/>
  <c r="F187" i="10"/>
  <c r="N187" i="10"/>
  <c r="I188" i="10"/>
  <c r="Q188" i="10"/>
  <c r="L189" i="10"/>
  <c r="G190" i="10"/>
  <c r="O190" i="10"/>
  <c r="J191" i="10"/>
  <c r="R191" i="10"/>
  <c r="M192" i="10"/>
  <c r="H193" i="10"/>
  <c r="P193" i="10"/>
  <c r="K194" i="10"/>
  <c r="F195" i="10"/>
  <c r="N195" i="10"/>
  <c r="I196" i="10"/>
  <c r="Q196" i="10"/>
  <c r="L197" i="10"/>
  <c r="G198" i="10"/>
  <c r="O198" i="10"/>
  <c r="J199" i="10"/>
  <c r="R199" i="10"/>
  <c r="M200" i="10"/>
  <c r="H201" i="10"/>
  <c r="P201" i="10"/>
  <c r="K202" i="10"/>
  <c r="F203" i="10"/>
  <c r="N203" i="10"/>
  <c r="I204" i="10"/>
  <c r="Q204" i="10"/>
  <c r="L205" i="10"/>
  <c r="M228" i="10"/>
  <c r="I229" i="10"/>
  <c r="Q229" i="10"/>
  <c r="P231" i="10"/>
  <c r="N232" i="10"/>
  <c r="O233" i="10"/>
  <c r="L234" i="10"/>
  <c r="M235" i="10"/>
  <c r="K242" i="10"/>
  <c r="L243" i="10"/>
  <c r="J244" i="10"/>
  <c r="H245" i="10"/>
  <c r="H246" i="10"/>
  <c r="K251" i="10"/>
  <c r="O252" i="10"/>
  <c r="H283" i="10"/>
  <c r="O284" i="10"/>
  <c r="I286" i="10"/>
  <c r="J288" i="10"/>
  <c r="K293" i="10"/>
  <c r="F295" i="10"/>
  <c r="G299" i="10"/>
  <c r="P301" i="10"/>
  <c r="F304" i="10"/>
  <c r="J310" i="10"/>
  <c r="Q313" i="10"/>
  <c r="P316" i="10"/>
  <c r="I23" i="18"/>
  <c r="I37" i="18"/>
  <c r="K37" i="18" s="1"/>
  <c r="U37" i="18" s="1"/>
  <c r="I45" i="18"/>
  <c r="K45" i="18" s="1"/>
  <c r="U45" i="18" s="1"/>
  <c r="I53" i="18"/>
  <c r="K53" i="18" s="1"/>
  <c r="U53" i="18" s="1"/>
  <c r="I90" i="18"/>
  <c r="K90" i="18" s="1"/>
  <c r="U90" i="18" s="1"/>
  <c r="I80" i="18"/>
  <c r="L80" i="18" s="1"/>
  <c r="W80" i="18" s="1"/>
  <c r="X80" i="18" s="1"/>
  <c r="Q175" i="10"/>
  <c r="G173" i="10"/>
  <c r="O173" i="10"/>
  <c r="J174" i="10"/>
  <c r="R174" i="10"/>
  <c r="M175" i="10"/>
  <c r="H176" i="10"/>
  <c r="P176" i="10"/>
  <c r="K177" i="10"/>
  <c r="F178" i="10"/>
  <c r="N178" i="10"/>
  <c r="I182" i="10"/>
  <c r="Q182" i="10"/>
  <c r="L183" i="10"/>
  <c r="G187" i="10"/>
  <c r="O187" i="10"/>
  <c r="J188" i="10"/>
  <c r="R188" i="10"/>
  <c r="M189" i="10"/>
  <c r="H190" i="10"/>
  <c r="P190" i="10"/>
  <c r="K191" i="10"/>
  <c r="F192" i="10"/>
  <c r="N192" i="10"/>
  <c r="I193" i="10"/>
  <c r="Q193" i="10"/>
  <c r="L194" i="10"/>
  <c r="G195" i="10"/>
  <c r="O195" i="10"/>
  <c r="J196" i="10"/>
  <c r="R196" i="10"/>
  <c r="M197" i="10"/>
  <c r="H198" i="10"/>
  <c r="P198" i="10"/>
  <c r="K199" i="10"/>
  <c r="F200" i="10"/>
  <c r="N200" i="10"/>
  <c r="I201" i="10"/>
  <c r="Q201" i="10"/>
  <c r="L202" i="10"/>
  <c r="G203" i="10"/>
  <c r="O203" i="10"/>
  <c r="J204" i="10"/>
  <c r="R204" i="10"/>
  <c r="N205" i="10"/>
  <c r="N228" i="10"/>
  <c r="J229" i="10"/>
  <c r="R229" i="10"/>
  <c r="Q231" i="10"/>
  <c r="O232" i="10"/>
  <c r="P233" i="10"/>
  <c r="N234" i="10"/>
  <c r="N235" i="10"/>
  <c r="L242" i="10"/>
  <c r="M243" i="10"/>
  <c r="K244" i="10"/>
  <c r="L245" i="10"/>
  <c r="I246" i="10"/>
  <c r="L251" i="10"/>
  <c r="Q252" i="10"/>
  <c r="J283" i="10"/>
  <c r="P284" i="10"/>
  <c r="O286" i="10"/>
  <c r="K288" i="10"/>
  <c r="M293" i="10"/>
  <c r="I295" i="10"/>
  <c r="L299" i="10"/>
  <c r="G302" i="10"/>
  <c r="K304" i="10"/>
  <c r="O310" i="10"/>
  <c r="G314" i="10"/>
  <c r="R316" i="10"/>
  <c r="M286" i="10"/>
  <c r="O317" i="10"/>
  <c r="I34" i="18"/>
  <c r="K34" i="18" s="1"/>
  <c r="U34" i="18" s="1"/>
  <c r="I40" i="18"/>
  <c r="K40" i="18" s="1"/>
  <c r="U40" i="18" s="1"/>
  <c r="I50" i="18"/>
  <c r="K50" i="18" s="1"/>
  <c r="U50" i="18" s="1"/>
  <c r="P173" i="10"/>
  <c r="N175" i="10"/>
  <c r="I176" i="10"/>
  <c r="L177" i="10"/>
  <c r="O178" i="10"/>
  <c r="J182" i="10"/>
  <c r="R182" i="10"/>
  <c r="R184" i="10" s="1"/>
  <c r="M183" i="10"/>
  <c r="H187" i="10"/>
  <c r="P187" i="10"/>
  <c r="K188" i="10"/>
  <c r="F189" i="10"/>
  <c r="N189" i="10"/>
  <c r="I190" i="10"/>
  <c r="Q190" i="10"/>
  <c r="L191" i="10"/>
  <c r="G192" i="10"/>
  <c r="O192" i="10"/>
  <c r="J193" i="10"/>
  <c r="R193" i="10"/>
  <c r="M194" i="10"/>
  <c r="H195" i="10"/>
  <c r="P195" i="10"/>
  <c r="K196" i="10"/>
  <c r="F197" i="10"/>
  <c r="N197" i="10"/>
  <c r="I198" i="10"/>
  <c r="Q198" i="10"/>
  <c r="L199" i="10"/>
  <c r="G200" i="10"/>
  <c r="O200" i="10"/>
  <c r="J201" i="10"/>
  <c r="R201" i="10"/>
  <c r="M202" i="10"/>
  <c r="H203" i="10"/>
  <c r="P203" i="10"/>
  <c r="K204" i="10"/>
  <c r="F205" i="10"/>
  <c r="O205" i="10"/>
  <c r="F228" i="10"/>
  <c r="O228" i="10"/>
  <c r="K229" i="10"/>
  <c r="F231" i="10"/>
  <c r="R231" i="10"/>
  <c r="F233" i="10"/>
  <c r="Q233" i="10"/>
  <c r="O234" i="10"/>
  <c r="P235" i="10"/>
  <c r="N242" i="10"/>
  <c r="N243" i="10"/>
  <c r="L244" i="10"/>
  <c r="M245" i="10"/>
  <c r="J246" i="10"/>
  <c r="O251" i="10"/>
  <c r="G253" i="10"/>
  <c r="L283" i="10"/>
  <c r="F285" i="10"/>
  <c r="F287" i="10"/>
  <c r="Q288" i="10"/>
  <c r="N293" i="10"/>
  <c r="N295" i="10"/>
  <c r="I300" i="10"/>
  <c r="H302" i="10"/>
  <c r="O304" i="10"/>
  <c r="R310" i="10"/>
  <c r="I314" i="10"/>
  <c r="Q317" i="10"/>
  <c r="I19" i="18"/>
  <c r="K19" i="18" s="1"/>
  <c r="U19" i="18" s="1"/>
  <c r="I33" i="18"/>
  <c r="K33" i="18" s="1"/>
  <c r="U33" i="18" s="1"/>
  <c r="I35" i="18"/>
  <c r="K35" i="18" s="1"/>
  <c r="U35" i="18" s="1"/>
  <c r="I43" i="18"/>
  <c r="K43" i="18" s="1"/>
  <c r="U43" i="18" s="1"/>
  <c r="I52" i="18"/>
  <c r="K52" i="18" s="1"/>
  <c r="U52" i="18" s="1"/>
  <c r="V52" i="18" s="1"/>
  <c r="I88" i="18"/>
  <c r="K88" i="18" s="1"/>
  <c r="U88" i="18" s="1"/>
  <c r="I98" i="18"/>
  <c r="K98" i="18" s="1"/>
  <c r="U98" i="18" s="1"/>
  <c r="K174" i="10"/>
  <c r="F175" i="10"/>
  <c r="Q176" i="10"/>
  <c r="G178" i="10"/>
  <c r="I173" i="10"/>
  <c r="Q173" i="10"/>
  <c r="L174" i="10"/>
  <c r="G175" i="10"/>
  <c r="O175" i="10"/>
  <c r="J176" i="10"/>
  <c r="R176" i="10"/>
  <c r="M177" i="10"/>
  <c r="H178" i="10"/>
  <c r="P178" i="10"/>
  <c r="K182" i="10"/>
  <c r="F183" i="10"/>
  <c r="N183" i="10"/>
  <c r="N184" i="10" s="1"/>
  <c r="I187" i="10"/>
  <c r="Q187" i="10"/>
  <c r="L188" i="10"/>
  <c r="G189" i="10"/>
  <c r="O189" i="10"/>
  <c r="J190" i="10"/>
  <c r="R190" i="10"/>
  <c r="M191" i="10"/>
  <c r="H192" i="10"/>
  <c r="P192" i="10"/>
  <c r="K193" i="10"/>
  <c r="F194" i="10"/>
  <c r="N194" i="10"/>
  <c r="I195" i="10"/>
  <c r="Q195" i="10"/>
  <c r="L196" i="10"/>
  <c r="G197" i="10"/>
  <c r="O197" i="10"/>
  <c r="J198" i="10"/>
  <c r="R198" i="10"/>
  <c r="M199" i="10"/>
  <c r="H200" i="10"/>
  <c r="P200" i="10"/>
  <c r="K201" i="10"/>
  <c r="F202" i="10"/>
  <c r="N202" i="10"/>
  <c r="I203" i="10"/>
  <c r="Q203" i="10"/>
  <c r="L204" i="10"/>
  <c r="G205" i="10"/>
  <c r="P205" i="10"/>
  <c r="G228" i="10"/>
  <c r="P228" i="10"/>
  <c r="L229" i="10"/>
  <c r="H231" i="10"/>
  <c r="F232" i="10"/>
  <c r="G233" i="10"/>
  <c r="R233" i="10"/>
  <c r="R234" i="10"/>
  <c r="Q235" i="10"/>
  <c r="Q242" i="10"/>
  <c r="P243" i="10"/>
  <c r="M244" i="10"/>
  <c r="N245" i="10"/>
  <c r="K246" i="10"/>
  <c r="Q251" i="10"/>
  <c r="H253" i="10"/>
  <c r="F282" i="10"/>
  <c r="M283" i="10"/>
  <c r="L285" i="10"/>
  <c r="G287" i="10"/>
  <c r="R288" i="10"/>
  <c r="P293" i="10"/>
  <c r="F296" i="10"/>
  <c r="L300" i="10"/>
  <c r="O302" i="10"/>
  <c r="P304" i="10"/>
  <c r="K312" i="10"/>
  <c r="I20" i="18"/>
  <c r="K20" i="18" s="1"/>
  <c r="U20" i="18" s="1"/>
  <c r="I38" i="18"/>
  <c r="L38" i="18" s="1"/>
  <c r="I46" i="18"/>
  <c r="L46" i="18" s="1"/>
  <c r="I84" i="18"/>
  <c r="K84" i="18" s="1"/>
  <c r="U84" i="18" s="1"/>
  <c r="I95" i="18"/>
  <c r="K95" i="18" s="1"/>
  <c r="U95" i="18" s="1"/>
  <c r="K173" i="10"/>
  <c r="I175" i="10"/>
  <c r="G177" i="10"/>
  <c r="O177" i="10"/>
  <c r="J178" i="10"/>
  <c r="R178" i="10"/>
  <c r="M182" i="10"/>
  <c r="H183" i="10"/>
  <c r="H184" i="10" s="1"/>
  <c r="P183" i="10"/>
  <c r="K187" i="10"/>
  <c r="F188" i="10"/>
  <c r="N188" i="10"/>
  <c r="I189" i="10"/>
  <c r="Q189" i="10"/>
  <c r="L190" i="10"/>
  <c r="G191" i="10"/>
  <c r="O191" i="10"/>
  <c r="J192" i="10"/>
  <c r="R192" i="10"/>
  <c r="M193" i="10"/>
  <c r="H194" i="10"/>
  <c r="P194" i="10"/>
  <c r="K195" i="10"/>
  <c r="F196" i="10"/>
  <c r="N196" i="10"/>
  <c r="I197" i="10"/>
  <c r="Q197" i="10"/>
  <c r="L198" i="10"/>
  <c r="G199" i="10"/>
  <c r="O199" i="10"/>
  <c r="J200" i="10"/>
  <c r="R200" i="10"/>
  <c r="M201" i="10"/>
  <c r="H202" i="10"/>
  <c r="P202" i="10"/>
  <c r="K203" i="10"/>
  <c r="F204" i="10"/>
  <c r="N204" i="10"/>
  <c r="I205" i="10"/>
  <c r="R205" i="10"/>
  <c r="J228" i="10"/>
  <c r="F229" i="10"/>
  <c r="N229" i="10"/>
  <c r="J231" i="10"/>
  <c r="K232" i="10"/>
  <c r="I233" i="10"/>
  <c r="I234" i="10"/>
  <c r="H235" i="10"/>
  <c r="H242" i="10"/>
  <c r="F243" i="10"/>
  <c r="R243" i="10"/>
  <c r="R244" i="10"/>
  <c r="P245" i="10"/>
  <c r="Q246" i="10"/>
  <c r="F252" i="10"/>
  <c r="Q253" i="10"/>
  <c r="K282" i="10"/>
  <c r="H284" i="10"/>
  <c r="M287" i="10"/>
  <c r="H292" i="10"/>
  <c r="K294" i="10"/>
  <c r="H296" i="10"/>
  <c r="P300" i="10"/>
  <c r="I303" i="10"/>
  <c r="I310" i="10"/>
  <c r="M312" i="10"/>
  <c r="G317" i="10"/>
  <c r="G309" i="10"/>
  <c r="G308" i="10" s="1"/>
  <c r="O309" i="10"/>
  <c r="O308" i="10" s="1"/>
  <c r="H309" i="10"/>
  <c r="H308" i="10" s="1"/>
  <c r="P309" i="10"/>
  <c r="P308" i="10" s="1"/>
  <c r="I309" i="10"/>
  <c r="I308" i="10" s="1"/>
  <c r="Q309" i="10"/>
  <c r="Q308" i="10" s="1"/>
  <c r="O297" i="10"/>
  <c r="J309" i="10"/>
  <c r="J308" i="10" s="1"/>
  <c r="R309" i="10"/>
  <c r="R308" i="10" s="1"/>
  <c r="H297" i="10"/>
  <c r="J297" i="10"/>
  <c r="N309" i="10"/>
  <c r="N308" i="10" s="1"/>
  <c r="K309" i="10"/>
  <c r="K308" i="10" s="1"/>
  <c r="F309" i="10"/>
  <c r="F308" i="10" s="1"/>
  <c r="L309" i="10"/>
  <c r="L308" i="10" s="1"/>
  <c r="M309" i="10"/>
  <c r="M308" i="10" s="1"/>
  <c r="M297" i="10"/>
  <c r="I297" i="10"/>
  <c r="I16" i="18"/>
  <c r="K16" i="18" s="1"/>
  <c r="U16" i="18" s="1"/>
  <c r="I22" i="18"/>
  <c r="K22" i="18" s="1"/>
  <c r="U22" i="18" s="1"/>
  <c r="I36" i="18"/>
  <c r="K36" i="18" s="1"/>
  <c r="U36" i="18" s="1"/>
  <c r="I44" i="18"/>
  <c r="K44" i="18" s="1"/>
  <c r="U44" i="18" s="1"/>
  <c r="I49" i="18"/>
  <c r="L49" i="18" s="1"/>
  <c r="I94" i="18"/>
  <c r="I82" i="18"/>
  <c r="K82" i="18" s="1"/>
  <c r="U82" i="18" s="1"/>
  <c r="I89" i="18"/>
  <c r="K89" i="18" s="1"/>
  <c r="U89" i="18" s="1"/>
  <c r="I99" i="18"/>
  <c r="L99" i="18" s="1"/>
  <c r="W99" i="18" s="1"/>
  <c r="X99" i="18" s="1"/>
  <c r="I48" i="18"/>
  <c r="L48" i="18" s="1"/>
  <c r="I72" i="18"/>
  <c r="K72" i="18" s="1"/>
  <c r="U72" i="18" s="1"/>
  <c r="R274" i="10"/>
  <c r="R4" i="10"/>
  <c r="R275" i="10"/>
  <c r="R5" i="10"/>
  <c r="R273" i="10"/>
  <c r="R3" i="10"/>
  <c r="I15" i="18"/>
  <c r="I71" i="18"/>
  <c r="K71" i="18" s="1"/>
  <c r="U71" i="18" s="1"/>
  <c r="I79" i="18"/>
  <c r="K79" i="18" s="1"/>
  <c r="U79" i="18" s="1"/>
  <c r="U1" i="11"/>
  <c r="I17" i="18"/>
  <c r="K17" i="18" s="1"/>
  <c r="I32" i="18"/>
  <c r="R220" i="10"/>
  <c r="I410" i="10"/>
  <c r="Q410" i="10"/>
  <c r="R221" i="10"/>
  <c r="J347" i="10"/>
  <c r="R347" i="10"/>
  <c r="R57" i="10"/>
  <c r="R111" i="10"/>
  <c r="I452" i="10"/>
  <c r="Q452" i="10"/>
  <c r="L452" i="10"/>
  <c r="J452" i="10"/>
  <c r="R58" i="10"/>
  <c r="R112" i="10"/>
  <c r="S463" i="10"/>
  <c r="L139" i="31" s="1"/>
  <c r="K369" i="10"/>
  <c r="M410" i="10"/>
  <c r="L417" i="10"/>
  <c r="R59" i="10"/>
  <c r="R113" i="10"/>
  <c r="R219" i="10"/>
  <c r="P399" i="10"/>
  <c r="N347" i="10"/>
  <c r="S351" i="10"/>
  <c r="L27" i="31" s="1"/>
  <c r="S357" i="10"/>
  <c r="L33" i="31" s="1"/>
  <c r="S359" i="10"/>
  <c r="L35" i="31" s="1"/>
  <c r="S365" i="10"/>
  <c r="L41" i="31" s="1"/>
  <c r="R452" i="10"/>
  <c r="S394" i="10"/>
  <c r="L70" i="31" s="1"/>
  <c r="H410" i="10"/>
  <c r="P410" i="10"/>
  <c r="S408" i="10"/>
  <c r="L84" i="31" s="1"/>
  <c r="G417" i="10"/>
  <c r="O417" i="10"/>
  <c r="K347" i="10"/>
  <c r="M417" i="10"/>
  <c r="I347" i="10"/>
  <c r="Q347" i="10"/>
  <c r="J410" i="10"/>
  <c r="R410" i="10"/>
  <c r="H452" i="10"/>
  <c r="P452" i="10"/>
  <c r="S459" i="10"/>
  <c r="L135" i="31" s="1"/>
  <c r="K417" i="10"/>
  <c r="S464" i="10"/>
  <c r="L140" i="31" s="1"/>
  <c r="S350" i="10"/>
  <c r="L26" i="31" s="1"/>
  <c r="H369" i="10"/>
  <c r="P369" i="10"/>
  <c r="S358" i="10"/>
  <c r="L34" i="31" s="1"/>
  <c r="S366" i="10"/>
  <c r="L42" i="31" s="1"/>
  <c r="J399" i="10"/>
  <c r="S398" i="10"/>
  <c r="L74" i="31" s="1"/>
  <c r="S414" i="10"/>
  <c r="L90" i="31" s="1"/>
  <c r="F417" i="10"/>
  <c r="N417" i="10"/>
  <c r="K452" i="10"/>
  <c r="S458" i="10"/>
  <c r="L134" i="31" s="1"/>
  <c r="S479" i="10"/>
  <c r="L155" i="31" s="1"/>
  <c r="S367" i="10"/>
  <c r="L43" i="31" s="1"/>
  <c r="S407" i="10"/>
  <c r="L83" i="31" s="1"/>
  <c r="S409" i="10"/>
  <c r="L85" i="31" s="1"/>
  <c r="I417" i="10"/>
  <c r="Q417" i="10"/>
  <c r="S445" i="10"/>
  <c r="L121" i="31" s="1"/>
  <c r="N452" i="10"/>
  <c r="S476" i="10"/>
  <c r="L152" i="31" s="1"/>
  <c r="S477" i="10"/>
  <c r="L153" i="31" s="1"/>
  <c r="L369" i="10"/>
  <c r="S364" i="10"/>
  <c r="L40" i="31" s="1"/>
  <c r="S406" i="10"/>
  <c r="L82" i="31" s="1"/>
  <c r="J417" i="10"/>
  <c r="R417" i="10"/>
  <c r="G452" i="10"/>
  <c r="O452" i="10"/>
  <c r="S456" i="10"/>
  <c r="L132" i="31" s="1"/>
  <c r="S466" i="10"/>
  <c r="L142" i="31" s="1"/>
  <c r="S467" i="10"/>
  <c r="L143" i="31" s="1"/>
  <c r="S341" i="10"/>
  <c r="L17" i="31" s="1"/>
  <c r="S346" i="10"/>
  <c r="L22" i="31" s="1"/>
  <c r="M369" i="10"/>
  <c r="S395" i="10"/>
  <c r="L71" i="31" s="1"/>
  <c r="S397" i="10"/>
  <c r="L73" i="31" s="1"/>
  <c r="L410" i="10"/>
  <c r="G410" i="10"/>
  <c r="O410" i="10"/>
  <c r="S415" i="10"/>
  <c r="L91" i="31" s="1"/>
  <c r="S450" i="10"/>
  <c r="L126" i="31" s="1"/>
  <c r="S457" i="10"/>
  <c r="L133" i="31" s="1"/>
  <c r="S473" i="10"/>
  <c r="L149" i="31" s="1"/>
  <c r="S474" i="10"/>
  <c r="L150" i="31" s="1"/>
  <c r="F369" i="10"/>
  <c r="N369" i="10"/>
  <c r="S354" i="10"/>
  <c r="L30" i="31" s="1"/>
  <c r="S362" i="10"/>
  <c r="L38" i="31" s="1"/>
  <c r="S451" i="10"/>
  <c r="L127" i="31" s="1"/>
  <c r="S475" i="10"/>
  <c r="L151" i="31" s="1"/>
  <c r="S340" i="10"/>
  <c r="L16" i="31" s="1"/>
  <c r="L347" i="10"/>
  <c r="M347" i="10"/>
  <c r="H347" i="10"/>
  <c r="P347" i="10"/>
  <c r="G369" i="10"/>
  <c r="O369" i="10"/>
  <c r="S353" i="10"/>
  <c r="L29" i="31" s="1"/>
  <c r="S355" i="10"/>
  <c r="L31" i="31" s="1"/>
  <c r="S361" i="10"/>
  <c r="L37" i="31" s="1"/>
  <c r="S363" i="10"/>
  <c r="L39" i="31" s="1"/>
  <c r="O399" i="10"/>
  <c r="F410" i="10"/>
  <c r="N410" i="10"/>
  <c r="H417" i="10"/>
  <c r="S448" i="10"/>
  <c r="L124" i="31" s="1"/>
  <c r="S449" i="10"/>
  <c r="L125" i="31" s="1"/>
  <c r="S465" i="10"/>
  <c r="L141" i="31" s="1"/>
  <c r="S480" i="10"/>
  <c r="L156" i="31" s="1"/>
  <c r="S338" i="10"/>
  <c r="L14" i="31" s="1"/>
  <c r="S345" i="10"/>
  <c r="L21" i="31" s="1"/>
  <c r="S352" i="10"/>
  <c r="L28" i="31" s="1"/>
  <c r="I369" i="10"/>
  <c r="Q369" i="10"/>
  <c r="S360" i="10"/>
  <c r="L36" i="31" s="1"/>
  <c r="S368" i="10"/>
  <c r="L44" i="31" s="1"/>
  <c r="S396" i="10"/>
  <c r="L72" i="31" s="1"/>
  <c r="S462" i="10"/>
  <c r="L138" i="31" s="1"/>
  <c r="S356" i="10"/>
  <c r="L32" i="31" s="1"/>
  <c r="G347" i="10"/>
  <c r="O347" i="10"/>
  <c r="J369" i="10"/>
  <c r="R369" i="10"/>
  <c r="K410" i="10"/>
  <c r="S446" i="10"/>
  <c r="L122" i="31" s="1"/>
  <c r="M452" i="10"/>
  <c r="S478" i="10"/>
  <c r="L154" i="31" s="1"/>
  <c r="S447" i="10"/>
  <c r="L123" i="31" s="1"/>
  <c r="S391" i="10"/>
  <c r="L67" i="31" s="1"/>
  <c r="F452" i="10"/>
  <c r="F347" i="10"/>
  <c r="S455" i="10"/>
  <c r="L131" i="31" s="1"/>
  <c r="L231" i="10"/>
  <c r="G232" i="10"/>
  <c r="P232" i="10"/>
  <c r="L233" i="10"/>
  <c r="G234" i="10"/>
  <c r="P234" i="10"/>
  <c r="K235" i="10"/>
  <c r="F242" i="10"/>
  <c r="O242" i="10"/>
  <c r="J243" i="10"/>
  <c r="N244" i="10"/>
  <c r="I245" i="10"/>
  <c r="R245" i="10"/>
  <c r="O246" i="10"/>
  <c r="G251" i="10"/>
  <c r="G252" i="10"/>
  <c r="I253" i="10"/>
  <c r="P282" i="10"/>
  <c r="G285" i="10"/>
  <c r="K286" i="10"/>
  <c r="Q287" i="10"/>
  <c r="N292" i="10"/>
  <c r="R293" i="10"/>
  <c r="K295" i="10"/>
  <c r="Q296" i="10"/>
  <c r="M299" i="10"/>
  <c r="Q300" i="10"/>
  <c r="I302" i="10"/>
  <c r="R303" i="10"/>
  <c r="H310" i="10"/>
  <c r="P310" i="10"/>
  <c r="K314" i="10"/>
  <c r="Q315" i="10"/>
  <c r="S405" i="10"/>
  <c r="L81" i="31" s="1"/>
  <c r="S416" i="10"/>
  <c r="L92" i="31" s="1"/>
  <c r="M231" i="10"/>
  <c r="H232" i="10"/>
  <c r="R232" i="10"/>
  <c r="M233" i="10"/>
  <c r="H234" i="10"/>
  <c r="Q234" i="10"/>
  <c r="L235" i="10"/>
  <c r="G242" i="10"/>
  <c r="P242" i="10"/>
  <c r="K243" i="10"/>
  <c r="F244" i="10"/>
  <c r="O244" i="10"/>
  <c r="J245" i="10"/>
  <c r="F246" i="10"/>
  <c r="P246" i="10"/>
  <c r="I251" i="10"/>
  <c r="K252" i="10"/>
  <c r="M253" i="10"/>
  <c r="Q282" i="10"/>
  <c r="F284" i="10"/>
  <c r="J285" i="10"/>
  <c r="P292" i="10"/>
  <c r="I294" i="10"/>
  <c r="M295" i="10"/>
  <c r="N299" i="10"/>
  <c r="I301" i="10"/>
  <c r="M302" i="10"/>
  <c r="G310" i="10"/>
  <c r="I313" i="10"/>
  <c r="M314" i="10"/>
  <c r="R315" i="10"/>
  <c r="P317" i="10"/>
  <c r="H317" i="10"/>
  <c r="N316" i="10"/>
  <c r="F316" i="10"/>
  <c r="L315" i="10"/>
  <c r="R314" i="10"/>
  <c r="J314" i="10"/>
  <c r="P313" i="10"/>
  <c r="H313" i="10"/>
  <c r="N312" i="10"/>
  <c r="F312" i="10"/>
  <c r="R304" i="10"/>
  <c r="J304" i="10"/>
  <c r="P303" i="10"/>
  <c r="H303" i="10"/>
  <c r="N302" i="10"/>
  <c r="F302" i="10"/>
  <c r="L301" i="10"/>
  <c r="R300" i="10"/>
  <c r="J300" i="10"/>
  <c r="P299" i="10"/>
  <c r="H299" i="10"/>
  <c r="R296" i="10"/>
  <c r="J296" i="10"/>
  <c r="P295" i="10"/>
  <c r="H295" i="10"/>
  <c r="N294" i="10"/>
  <c r="F294" i="10"/>
  <c r="L293" i="10"/>
  <c r="R292" i="10"/>
  <c r="J292" i="10"/>
  <c r="N288" i="10"/>
  <c r="F288" i="10"/>
  <c r="L287" i="10"/>
  <c r="L317" i="10"/>
  <c r="Q316" i="10"/>
  <c r="H316" i="10"/>
  <c r="M315" i="10"/>
  <c r="Q314" i="10"/>
  <c r="H314" i="10"/>
  <c r="M313" i="10"/>
  <c r="R312" i="10"/>
  <c r="I312" i="10"/>
  <c r="L304" i="10"/>
  <c r="Q303" i="10"/>
  <c r="G303" i="10"/>
  <c r="L302" i="10"/>
  <c r="Q301" i="10"/>
  <c r="H301" i="10"/>
  <c r="M300" i="10"/>
  <c r="R299" i="10"/>
  <c r="I299" i="10"/>
  <c r="N296" i="10"/>
  <c r="J295" i="10"/>
  <c r="O294" i="10"/>
  <c r="J293" i="10"/>
  <c r="O292" i="10"/>
  <c r="F292" i="10"/>
  <c r="P288" i="10"/>
  <c r="G288" i="10"/>
  <c r="K287" i="10"/>
  <c r="O282" i="10"/>
  <c r="G282" i="10"/>
  <c r="L253" i="10"/>
  <c r="R252" i="10"/>
  <c r="J252" i="10"/>
  <c r="P251" i="10"/>
  <c r="H251" i="10"/>
  <c r="L246" i="10"/>
  <c r="J317" i="10"/>
  <c r="O316" i="10"/>
  <c r="J315" i="10"/>
  <c r="O314" i="10"/>
  <c r="F314" i="10"/>
  <c r="K313" i="10"/>
  <c r="P312" i="10"/>
  <c r="G312" i="10"/>
  <c r="I304" i="10"/>
  <c r="N303" i="10"/>
  <c r="J302" i="10"/>
  <c r="O301" i="10"/>
  <c r="F301" i="10"/>
  <c r="K300" i="10"/>
  <c r="O299" i="10"/>
  <c r="F299" i="10"/>
  <c r="L296" i="10"/>
  <c r="Q295" i="10"/>
  <c r="G295" i="10"/>
  <c r="L294" i="10"/>
  <c r="Q293" i="10"/>
  <c r="H293" i="10"/>
  <c r="M292" i="10"/>
  <c r="M288" i="10"/>
  <c r="R287" i="10"/>
  <c r="I287" i="10"/>
  <c r="M282" i="10"/>
  <c r="R253" i="10"/>
  <c r="J253" i="10"/>
  <c r="P252" i="10"/>
  <c r="K317" i="10"/>
  <c r="L316" i="10"/>
  <c r="O315" i="10"/>
  <c r="P314" i="10"/>
  <c r="R313" i="10"/>
  <c r="F313" i="10"/>
  <c r="H312" i="10"/>
  <c r="M304" i="10"/>
  <c r="M303" i="10"/>
  <c r="P302" i="10"/>
  <c r="R301" i="10"/>
  <c r="G300" i="10"/>
  <c r="J299" i="10"/>
  <c r="O296" i="10"/>
  <c r="O295" i="10"/>
  <c r="R294" i="10"/>
  <c r="G294" i="10"/>
  <c r="G293" i="10"/>
  <c r="I292" i="10"/>
  <c r="L288" i="10"/>
  <c r="O287" i="10"/>
  <c r="R282" i="10"/>
  <c r="H282" i="10"/>
  <c r="O253" i="10"/>
  <c r="H252" i="10"/>
  <c r="M251" i="10"/>
  <c r="N246" i="10"/>
  <c r="K245" i="10"/>
  <c r="Q244" i="10"/>
  <c r="I244" i="10"/>
  <c r="O243" i="10"/>
  <c r="G243" i="10"/>
  <c r="M242" i="10"/>
  <c r="O235" i="10"/>
  <c r="G235" i="10"/>
  <c r="M234" i="10"/>
  <c r="K233" i="10"/>
  <c r="Q232" i="10"/>
  <c r="I232" i="10"/>
  <c r="O231" i="10"/>
  <c r="G231" i="10"/>
  <c r="Q228" i="10"/>
  <c r="I228" i="10"/>
  <c r="M205" i="10"/>
  <c r="R317" i="10"/>
  <c r="F317" i="10"/>
  <c r="I316" i="10"/>
  <c r="I315" i="10"/>
  <c r="L314" i="10"/>
  <c r="N313" i="10"/>
  <c r="O312" i="10"/>
  <c r="M310" i="10"/>
  <c r="G304" i="10"/>
  <c r="J303" i="10"/>
  <c r="K302" i="10"/>
  <c r="M301" i="10"/>
  <c r="O300" i="10"/>
  <c r="Q299" i="10"/>
  <c r="I296" i="10"/>
  <c r="L295" i="10"/>
  <c r="M294" i="10"/>
  <c r="O293" i="10"/>
  <c r="Q292" i="10"/>
  <c r="I288" i="10"/>
  <c r="J287" i="10"/>
  <c r="N282" i="10"/>
  <c r="K253" i="10"/>
  <c r="N252" i="10"/>
  <c r="J251" i="10"/>
  <c r="M317" i="10"/>
  <c r="M316" i="10"/>
  <c r="P315" i="10"/>
  <c r="G313" i="10"/>
  <c r="J312" i="10"/>
  <c r="F310" i="10"/>
  <c r="N304" i="10"/>
  <c r="O303" i="10"/>
  <c r="Q302" i="10"/>
  <c r="G301" i="10"/>
  <c r="H300" i="10"/>
  <c r="K299" i="10"/>
  <c r="P296" i="10"/>
  <c r="R295" i="10"/>
  <c r="H294" i="10"/>
  <c r="I293" i="10"/>
  <c r="K292" i="10"/>
  <c r="O288" i="10"/>
  <c r="P287" i="10"/>
  <c r="I282" i="10"/>
  <c r="P253" i="10"/>
  <c r="F253" i="10"/>
  <c r="I252" i="10"/>
  <c r="N251" i="10"/>
  <c r="S230" i="10"/>
  <c r="J313" i="10"/>
  <c r="N314" i="10"/>
  <c r="G316" i="10"/>
  <c r="N317" i="10"/>
  <c r="R286" i="10"/>
  <c r="J286" i="10"/>
  <c r="P286" i="10"/>
  <c r="G286" i="10"/>
  <c r="M285" i="10"/>
  <c r="K284" i="10"/>
  <c r="Q283" i="10"/>
  <c r="I283" i="10"/>
  <c r="N286" i="10"/>
  <c r="K285" i="10"/>
  <c r="Q284" i="10"/>
  <c r="I284" i="10"/>
  <c r="O283" i="10"/>
  <c r="G283" i="10"/>
  <c r="Q286" i="10"/>
  <c r="R285" i="10"/>
  <c r="H285" i="10"/>
  <c r="L284" i="10"/>
  <c r="N283" i="10"/>
  <c r="L286" i="10"/>
  <c r="O285" i="10"/>
  <c r="R284" i="10"/>
  <c r="G284" i="10"/>
  <c r="K283" i="10"/>
  <c r="F286" i="10"/>
  <c r="I285" i="10"/>
  <c r="M284" i="10"/>
  <c r="P283" i="10"/>
  <c r="F300" i="10"/>
  <c r="K301" i="10"/>
  <c r="R302" i="10"/>
  <c r="H304" i="10"/>
  <c r="L310" i="10"/>
  <c r="K310" i="10"/>
  <c r="L313" i="10"/>
  <c r="F315" i="10"/>
  <c r="J316" i="10"/>
  <c r="Q310" i="10"/>
  <c r="U2" i="11"/>
  <c r="R254" i="10" l="1"/>
  <c r="L184" i="10"/>
  <c r="F184" i="10"/>
  <c r="K13" i="17"/>
  <c r="L13" i="17" s="1"/>
  <c r="L51" i="18"/>
  <c r="W51" i="18" s="1"/>
  <c r="X51" i="18" s="1"/>
  <c r="K184" i="10"/>
  <c r="Q184" i="10"/>
  <c r="L254" i="10"/>
  <c r="O254" i="10"/>
  <c r="O184" i="10"/>
  <c r="I184" i="10"/>
  <c r="G184" i="10"/>
  <c r="J184" i="10"/>
  <c r="L86" i="31"/>
  <c r="L23" i="31"/>
  <c r="N179" i="10"/>
  <c r="L93" i="31"/>
  <c r="L45" i="31"/>
  <c r="L128" i="31"/>
  <c r="G342" i="10"/>
  <c r="G401" i="10" s="1"/>
  <c r="U41" i="18"/>
  <c r="L41" i="18"/>
  <c r="W41" i="18" s="1"/>
  <c r="Q342" i="10"/>
  <c r="Q401" i="10" s="1"/>
  <c r="R247" i="10"/>
  <c r="L24" i="18"/>
  <c r="W24" i="18" s="1"/>
  <c r="X24" i="18" s="1"/>
  <c r="J236" i="10"/>
  <c r="L179" i="10"/>
  <c r="K29" i="18"/>
  <c r="U29" i="18" s="1"/>
  <c r="I30" i="18"/>
  <c r="K30" i="18" s="1"/>
  <c r="L30" i="18" s="1"/>
  <c r="K28" i="18"/>
  <c r="U28" i="18" s="1"/>
  <c r="H342" i="10"/>
  <c r="H401" i="10" s="1"/>
  <c r="P342" i="10"/>
  <c r="P401" i="10" s="1"/>
  <c r="L342" i="10"/>
  <c r="L401" i="10" s="1"/>
  <c r="M342" i="10"/>
  <c r="M401" i="10" s="1"/>
  <c r="I342" i="10"/>
  <c r="I401" i="10" s="1"/>
  <c r="S417" i="10"/>
  <c r="J342" i="10"/>
  <c r="J401" i="10" s="1"/>
  <c r="S336" i="10"/>
  <c r="L12" i="31" s="1"/>
  <c r="S347" i="10"/>
  <c r="S460" i="10"/>
  <c r="L136" i="31" s="1"/>
  <c r="R342" i="10"/>
  <c r="R401" i="10" s="1"/>
  <c r="N342" i="10"/>
  <c r="N401" i="10" s="1"/>
  <c r="O342" i="10"/>
  <c r="O401" i="10" s="1"/>
  <c r="K342" i="10"/>
  <c r="K401" i="10" s="1"/>
  <c r="S337" i="10"/>
  <c r="L13" i="31" s="1"/>
  <c r="S392" i="10"/>
  <c r="F342" i="10"/>
  <c r="F468" i="10"/>
  <c r="S461" i="10"/>
  <c r="L137" i="31" s="1"/>
  <c r="S472" i="10"/>
  <c r="L148" i="31" s="1"/>
  <c r="F471" i="10"/>
  <c r="S452" i="10"/>
  <c r="S410" i="10"/>
  <c r="Q483" i="10"/>
  <c r="J179" i="10"/>
  <c r="F179" i="10"/>
  <c r="H247" i="10"/>
  <c r="M247" i="10"/>
  <c r="S177" i="10"/>
  <c r="J24" i="18" s="1"/>
  <c r="W38" i="18"/>
  <c r="X38" i="18" s="1"/>
  <c r="W49" i="18"/>
  <c r="W48" i="18"/>
  <c r="X48" i="18" s="1"/>
  <c r="W46" i="18"/>
  <c r="X46" i="18" s="1"/>
  <c r="L19" i="18"/>
  <c r="W19" i="18" s="1"/>
  <c r="X19" i="18" s="1"/>
  <c r="K254" i="10"/>
  <c r="O179" i="10"/>
  <c r="K179" i="10"/>
  <c r="I179" i="10"/>
  <c r="Q179" i="10"/>
  <c r="K23" i="18"/>
  <c r="U23" i="18" s="1"/>
  <c r="K94" i="18"/>
  <c r="U94" i="18" s="1"/>
  <c r="L37" i="18"/>
  <c r="L73" i="18"/>
  <c r="L47" i="18"/>
  <c r="L86" i="18"/>
  <c r="W86" i="18" s="1"/>
  <c r="X86" i="18" s="1"/>
  <c r="L33" i="18"/>
  <c r="W33" i="18" s="1"/>
  <c r="L44" i="18"/>
  <c r="L39" i="18"/>
  <c r="L53" i="18"/>
  <c r="L42" i="18"/>
  <c r="L95" i="18"/>
  <c r="W95" i="18" s="1"/>
  <c r="X95" i="18" s="1"/>
  <c r="K38" i="18"/>
  <c r="U38" i="18" s="1"/>
  <c r="L98" i="18"/>
  <c r="W98" i="18" s="1"/>
  <c r="X98" i="18" s="1"/>
  <c r="L18" i="18"/>
  <c r="W18" i="18" s="1"/>
  <c r="X18" i="18" s="1"/>
  <c r="L20" i="18"/>
  <c r="W20" i="18" s="1"/>
  <c r="X20" i="18" s="1"/>
  <c r="L35" i="18"/>
  <c r="L45" i="18"/>
  <c r="L43" i="18"/>
  <c r="L34" i="18"/>
  <c r="P179" i="10"/>
  <c r="S196" i="10"/>
  <c r="H28" i="19" s="1"/>
  <c r="M184" i="10"/>
  <c r="S200" i="10"/>
  <c r="H33" i="19" s="1"/>
  <c r="P184" i="10"/>
  <c r="S198" i="10"/>
  <c r="H31" i="19" s="1"/>
  <c r="G179" i="10"/>
  <c r="L206" i="10"/>
  <c r="S176" i="10"/>
  <c r="K80" i="18"/>
  <c r="U80" i="18" s="1"/>
  <c r="S203" i="10"/>
  <c r="H36" i="19" s="1"/>
  <c r="L22" i="18"/>
  <c r="W22" i="18" s="1"/>
  <c r="X22" i="18" s="1"/>
  <c r="L81" i="18"/>
  <c r="W81" i="18" s="1"/>
  <c r="X81" i="18" s="1"/>
  <c r="K46" i="18"/>
  <c r="U46" i="18" s="1"/>
  <c r="L52" i="18"/>
  <c r="S182" i="10"/>
  <c r="H14" i="19" s="1"/>
  <c r="L90" i="18"/>
  <c r="W90" i="18" s="1"/>
  <c r="X90" i="18" s="1"/>
  <c r="L50" i="18"/>
  <c r="S205" i="10"/>
  <c r="H38" i="19" s="1"/>
  <c r="K99" i="18"/>
  <c r="U99" i="18" s="1"/>
  <c r="R179" i="10"/>
  <c r="F236" i="10"/>
  <c r="L88" i="18"/>
  <c r="W88" i="18" s="1"/>
  <c r="X88" i="18" s="1"/>
  <c r="L82" i="18"/>
  <c r="W82" i="18" s="1"/>
  <c r="X82" i="18" s="1"/>
  <c r="K49" i="18"/>
  <c r="U49" i="18" s="1"/>
  <c r="S187" i="10"/>
  <c r="N206" i="10"/>
  <c r="O206" i="10"/>
  <c r="P206" i="10"/>
  <c r="Q206" i="10"/>
  <c r="Q254" i="10"/>
  <c r="I206" i="10"/>
  <c r="J206" i="10"/>
  <c r="S197" i="10"/>
  <c r="H206" i="10"/>
  <c r="N236" i="10"/>
  <c r="S201" i="10"/>
  <c r="H34" i="19" s="1"/>
  <c r="S191" i="10"/>
  <c r="H23" i="19" s="1"/>
  <c r="S199" i="10"/>
  <c r="H32" i="19" s="1"/>
  <c r="R206" i="10"/>
  <c r="S193" i="10"/>
  <c r="H25" i="19" s="1"/>
  <c r="G206" i="10"/>
  <c r="H179" i="10"/>
  <c r="S192" i="10"/>
  <c r="H24" i="19" s="1"/>
  <c r="S175" i="10"/>
  <c r="S204" i="10"/>
  <c r="H37" i="19" s="1"/>
  <c r="S194" i="10"/>
  <c r="H26" i="19" s="1"/>
  <c r="S189" i="10"/>
  <c r="H21" i="19" s="1"/>
  <c r="S178" i="10"/>
  <c r="S173" i="10"/>
  <c r="S202" i="10"/>
  <c r="H35" i="19" s="1"/>
  <c r="S229" i="10"/>
  <c r="S183" i="10"/>
  <c r="H15" i="19" s="1"/>
  <c r="S188" i="10"/>
  <c r="H20" i="19" s="1"/>
  <c r="S174" i="10"/>
  <c r="M179" i="10"/>
  <c r="S195" i="10"/>
  <c r="H27" i="19" s="1"/>
  <c r="K206" i="10"/>
  <c r="R236" i="10"/>
  <c r="S190" i="10"/>
  <c r="H22" i="19" s="1"/>
  <c r="L87" i="18"/>
  <c r="W87" i="18" s="1"/>
  <c r="X87" i="18" s="1"/>
  <c r="F206" i="10"/>
  <c r="L16" i="18"/>
  <c r="W16" i="18" s="1"/>
  <c r="X16" i="18" s="1"/>
  <c r="L89" i="18"/>
  <c r="W89" i="18" s="1"/>
  <c r="X89" i="18" s="1"/>
  <c r="L84" i="18"/>
  <c r="W84" i="18" s="1"/>
  <c r="X84" i="18" s="1"/>
  <c r="L247" i="10"/>
  <c r="I247" i="10"/>
  <c r="K236" i="10"/>
  <c r="Q247" i="10"/>
  <c r="L72" i="18"/>
  <c r="K48" i="18"/>
  <c r="U48" i="18" s="1"/>
  <c r="L40" i="18"/>
  <c r="K32" i="18"/>
  <c r="U32" i="18" s="1"/>
  <c r="L32" i="18"/>
  <c r="I54" i="18"/>
  <c r="K54" i="18" s="1"/>
  <c r="L79" i="18"/>
  <c r="W79" i="18" s="1"/>
  <c r="X79" i="18" s="1"/>
  <c r="K15" i="18"/>
  <c r="I21" i="18"/>
  <c r="L71" i="18"/>
  <c r="L17" i="18"/>
  <c r="W17" i="18" s="1"/>
  <c r="X17" i="18" s="1"/>
  <c r="U17" i="18"/>
  <c r="L36" i="18"/>
  <c r="J483" i="10"/>
  <c r="R483" i="10"/>
  <c r="Q318" i="10"/>
  <c r="K318" i="10"/>
  <c r="H236" i="10"/>
  <c r="L289" i="10"/>
  <c r="N254" i="10"/>
  <c r="I236" i="10"/>
  <c r="O236" i="10"/>
  <c r="I318" i="10"/>
  <c r="S234" i="10"/>
  <c r="L318" i="10"/>
  <c r="S235" i="10"/>
  <c r="S295" i="10"/>
  <c r="H77" i="19" s="1"/>
  <c r="L305" i="10"/>
  <c r="S296" i="10"/>
  <c r="H305" i="10"/>
  <c r="S303" i="10"/>
  <c r="S245" i="10"/>
  <c r="J318" i="10"/>
  <c r="N318" i="10"/>
  <c r="H254" i="10"/>
  <c r="S302" i="10"/>
  <c r="N247" i="10"/>
  <c r="P236" i="10"/>
  <c r="M206" i="10"/>
  <c r="P254" i="10"/>
  <c r="S304" i="10"/>
  <c r="H84" i="19" s="1"/>
  <c r="K247" i="10"/>
  <c r="J247" i="10"/>
  <c r="P247" i="10"/>
  <c r="M236" i="10"/>
  <c r="O247" i="10"/>
  <c r="L236" i="10"/>
  <c r="G305" i="10"/>
  <c r="S287" i="10"/>
  <c r="S252" i="10"/>
  <c r="S315" i="10"/>
  <c r="S293" i="10"/>
  <c r="S243" i="10"/>
  <c r="H483" i="10"/>
  <c r="P483" i="10"/>
  <c r="I483" i="10"/>
  <c r="M483" i="10"/>
  <c r="G483" i="10"/>
  <c r="K289" i="10"/>
  <c r="F289" i="10"/>
  <c r="S369" i="10"/>
  <c r="O483" i="10"/>
  <c r="N483" i="10"/>
  <c r="F399" i="10"/>
  <c r="L483" i="10"/>
  <c r="K468" i="10"/>
  <c r="K483" i="10" s="1"/>
  <c r="S283" i="10"/>
  <c r="J289" i="10"/>
  <c r="N289" i="10"/>
  <c r="Q289" i="10"/>
  <c r="S285" i="10"/>
  <c r="H68" i="19" s="1"/>
  <c r="J305" i="10"/>
  <c r="S297" i="10"/>
  <c r="S298" i="10"/>
  <c r="P289" i="10"/>
  <c r="S232" i="10"/>
  <c r="H45" i="19" s="1"/>
  <c r="S286" i="10"/>
  <c r="H69" i="19" s="1"/>
  <c r="K305" i="10"/>
  <c r="M289" i="10"/>
  <c r="S312" i="10"/>
  <c r="G236" i="10"/>
  <c r="M254" i="10"/>
  <c r="O305" i="10"/>
  <c r="O318" i="10"/>
  <c r="S294" i="10"/>
  <c r="I254" i="10"/>
  <c r="G247" i="10"/>
  <c r="F247" i="10"/>
  <c r="S242" i="10"/>
  <c r="S228" i="10"/>
  <c r="S233" i="10"/>
  <c r="H46" i="19" s="1"/>
  <c r="S231" i="10"/>
  <c r="R318" i="10"/>
  <c r="G254" i="10"/>
  <c r="R305" i="10"/>
  <c r="S292" i="10"/>
  <c r="S309" i="10"/>
  <c r="Q305" i="10"/>
  <c r="Q236" i="10"/>
  <c r="S253" i="10"/>
  <c r="J254" i="10"/>
  <c r="G289" i="10"/>
  <c r="P305" i="10"/>
  <c r="S246" i="10"/>
  <c r="N305" i="10"/>
  <c r="S251" i="10"/>
  <c r="S244" i="10"/>
  <c r="S301" i="10"/>
  <c r="I305" i="10"/>
  <c r="S314" i="10"/>
  <c r="H91" i="19" s="1"/>
  <c r="H289" i="10"/>
  <c r="M305" i="10"/>
  <c r="S299" i="10"/>
  <c r="M318" i="10"/>
  <c r="O289" i="10"/>
  <c r="S288" i="10"/>
  <c r="H318" i="10"/>
  <c r="F254" i="10"/>
  <c r="S313" i="10"/>
  <c r="H90" i="19" s="1"/>
  <c r="S300" i="10"/>
  <c r="I289" i="10"/>
  <c r="S310" i="10"/>
  <c r="I97" i="18" s="1"/>
  <c r="I20" i="17" s="1"/>
  <c r="K20" i="17" s="1"/>
  <c r="L20" i="17" s="1"/>
  <c r="S317" i="10"/>
  <c r="R289" i="10"/>
  <c r="G318" i="10"/>
  <c r="P318" i="10"/>
  <c r="S316" i="10"/>
  <c r="S284" i="10"/>
  <c r="H67" i="19" s="1"/>
  <c r="S282" i="10"/>
  <c r="U296" i="10" l="1"/>
  <c r="U298" i="10" s="1"/>
  <c r="H44" i="19"/>
  <c r="J71" i="18"/>
  <c r="J91" i="18"/>
  <c r="J21" i="18"/>
  <c r="J74" i="18"/>
  <c r="H19" i="19"/>
  <c r="F238" i="10"/>
  <c r="Q238" i="10"/>
  <c r="K238" i="10"/>
  <c r="L144" i="31"/>
  <c r="L18" i="31"/>
  <c r="S399" i="10"/>
  <c r="L68" i="31"/>
  <c r="L75" i="31" s="1"/>
  <c r="J238" i="10"/>
  <c r="H65" i="19"/>
  <c r="I70" i="18"/>
  <c r="K70" i="18" s="1"/>
  <c r="L70" i="18" s="1"/>
  <c r="W70" i="18" s="1"/>
  <c r="X70" i="18" s="1"/>
  <c r="S468" i="10"/>
  <c r="S342" i="10"/>
  <c r="F401" i="10"/>
  <c r="L28" i="18"/>
  <c r="W28" i="18" s="1"/>
  <c r="X28" i="18" s="1"/>
  <c r="L29" i="18"/>
  <c r="W29" i="18" s="1"/>
  <c r="X29" i="18" s="1"/>
  <c r="S471" i="10"/>
  <c r="F481" i="10"/>
  <c r="F483" i="10" s="1"/>
  <c r="R238" i="10"/>
  <c r="H238" i="10"/>
  <c r="N238" i="10"/>
  <c r="H16" i="19"/>
  <c r="W45" i="18"/>
  <c r="X45" i="18" s="1"/>
  <c r="W35" i="18"/>
  <c r="X35" i="18" s="1"/>
  <c r="X41" i="18"/>
  <c r="W44" i="18"/>
  <c r="X44" i="18" s="1"/>
  <c r="X31" i="18"/>
  <c r="W34" i="18"/>
  <c r="X34" i="18" s="1"/>
  <c r="W43" i="18"/>
  <c r="X43" i="18" s="1"/>
  <c r="W37" i="18"/>
  <c r="X37" i="18" s="1"/>
  <c r="L54" i="18"/>
  <c r="W54" i="18" s="1"/>
  <c r="U54" i="18"/>
  <c r="X49" i="18"/>
  <c r="W52" i="18"/>
  <c r="X52" i="18" s="1"/>
  <c r="W42" i="18"/>
  <c r="X42" i="18" s="1"/>
  <c r="W72" i="18"/>
  <c r="X72" i="18" s="1"/>
  <c r="W53" i="18"/>
  <c r="W39" i="18"/>
  <c r="X39" i="18" s="1"/>
  <c r="X33" i="18"/>
  <c r="W36" i="18"/>
  <c r="X36" i="18" s="1"/>
  <c r="W32" i="18"/>
  <c r="X32" i="18" s="1"/>
  <c r="W50" i="18"/>
  <c r="X50" i="18" s="1"/>
  <c r="W40" i="18"/>
  <c r="X40" i="18" s="1"/>
  <c r="W73" i="18"/>
  <c r="X73" i="18" s="1"/>
  <c r="W71" i="18"/>
  <c r="X71" i="18" s="1"/>
  <c r="W47" i="18"/>
  <c r="X47" i="18" s="1"/>
  <c r="X30" i="18"/>
  <c r="L94" i="18"/>
  <c r="W94" i="18" s="1"/>
  <c r="X94" i="18" s="1"/>
  <c r="L23" i="18"/>
  <c r="W23" i="18" s="1"/>
  <c r="X23" i="18" s="1"/>
  <c r="I85" i="18"/>
  <c r="K85" i="18" s="1"/>
  <c r="H78" i="19"/>
  <c r="O238" i="10"/>
  <c r="I238" i="10"/>
  <c r="S184" i="10"/>
  <c r="L238" i="10"/>
  <c r="H43" i="19"/>
  <c r="G238" i="10"/>
  <c r="P238" i="10"/>
  <c r="S179" i="10"/>
  <c r="J25" i="18" s="1"/>
  <c r="S206" i="10"/>
  <c r="L15" i="18"/>
  <c r="W15" i="18" s="1"/>
  <c r="X15" i="18" s="1"/>
  <c r="U15" i="18"/>
  <c r="I25" i="18"/>
  <c r="K25" i="18" s="1"/>
  <c r="K21" i="18"/>
  <c r="L21" i="18" s="1"/>
  <c r="K97" i="18"/>
  <c r="J320" i="10"/>
  <c r="I320" i="10"/>
  <c r="L320" i="10"/>
  <c r="M238" i="10"/>
  <c r="R320" i="10"/>
  <c r="S247" i="10"/>
  <c r="O320" i="10"/>
  <c r="H75" i="19"/>
  <c r="H81" i="19"/>
  <c r="K320" i="10"/>
  <c r="H71" i="19"/>
  <c r="H83" i="19"/>
  <c r="H80" i="19"/>
  <c r="H82" i="19"/>
  <c r="H89" i="19"/>
  <c r="P320" i="10"/>
  <c r="H70" i="19"/>
  <c r="H79" i="19"/>
  <c r="H66" i="19"/>
  <c r="N320" i="10"/>
  <c r="M320" i="10"/>
  <c r="S289" i="10"/>
  <c r="H320" i="10"/>
  <c r="Q320" i="10"/>
  <c r="G320" i="10"/>
  <c r="S305" i="10"/>
  <c r="S308" i="10"/>
  <c r="J100" i="18" s="1"/>
  <c r="F318" i="10"/>
  <c r="S254" i="10"/>
  <c r="F305" i="10"/>
  <c r="S236" i="10"/>
  <c r="H47" i="19" l="1"/>
  <c r="L77" i="31"/>
  <c r="V151" i="31" s="1"/>
  <c r="V152" i="31" s="1"/>
  <c r="J30" i="18"/>
  <c r="I96" i="18"/>
  <c r="K96" i="18" s="1"/>
  <c r="J54" i="18"/>
  <c r="J76" i="18"/>
  <c r="U70" i="18"/>
  <c r="S481" i="10"/>
  <c r="S483" i="10" s="1"/>
  <c r="L147" i="31"/>
  <c r="L157" i="31" s="1"/>
  <c r="L159" i="31" s="1"/>
  <c r="S401" i="10"/>
  <c r="I74" i="18"/>
  <c r="I76" i="18" s="1"/>
  <c r="K76" i="18" s="1"/>
  <c r="L25" i="18"/>
  <c r="W25" i="18" s="1"/>
  <c r="X25" i="18" s="1"/>
  <c r="U25" i="18"/>
  <c r="L85" i="18"/>
  <c r="W85" i="18" s="1"/>
  <c r="X85" i="18" s="1"/>
  <c r="U85" i="18"/>
  <c r="L97" i="18"/>
  <c r="W97" i="18" s="1"/>
  <c r="X97" i="18" s="1"/>
  <c r="U97" i="18"/>
  <c r="S238" i="10"/>
  <c r="H88" i="19"/>
  <c r="H92" i="19" s="1"/>
  <c r="I91" i="18"/>
  <c r="K91" i="18" s="1"/>
  <c r="U342" i="10"/>
  <c r="U343" i="10" s="1"/>
  <c r="U133" i="19"/>
  <c r="F320" i="10"/>
  <c r="H72" i="19"/>
  <c r="S318" i="10"/>
  <c r="H85" i="19"/>
  <c r="L163" i="31" l="1"/>
  <c r="W151" i="31"/>
  <c r="W152" i="31" s="1"/>
  <c r="K74" i="18"/>
  <c r="U74" i="18" s="1"/>
  <c r="L76" i="18"/>
  <c r="W76" i="18" s="1"/>
  <c r="X76" i="18" s="1"/>
  <c r="U76" i="18"/>
  <c r="L96" i="18"/>
  <c r="W96" i="18" s="1"/>
  <c r="X96" i="18" s="1"/>
  <c r="U96" i="18"/>
  <c r="L91" i="18"/>
  <c r="U91" i="18"/>
  <c r="I100" i="18"/>
  <c r="K100" i="18" s="1"/>
  <c r="H95" i="19"/>
  <c r="S320" i="10"/>
  <c r="L74" i="18" l="1"/>
  <c r="W74" i="18" s="1"/>
  <c r="X74" i="18" s="1"/>
  <c r="L100" i="18"/>
  <c r="X100" i="18" s="1"/>
  <c r="I102" i="18"/>
  <c r="I104" i="18" s="1"/>
  <c r="K104" i="18" l="1"/>
  <c r="K102" i="18"/>
  <c r="I106" i="18"/>
  <c r="H119" i="19"/>
  <c r="L102" i="18" l="1"/>
  <c r="W102" i="18" s="1"/>
  <c r="X102" i="18" s="1"/>
  <c r="U102" i="18"/>
  <c r="L104" i="18"/>
  <c r="X104" i="18" s="1"/>
  <c r="K106" i="18"/>
  <c r="L106" i="18" l="1"/>
  <c r="W106" i="18" s="1"/>
  <c r="X106" i="18" s="1"/>
  <c r="U106" i="18"/>
  <c r="V106" i="18" s="1"/>
  <c r="U136" i="19"/>
  <c r="U138" i="19" s="1"/>
  <c r="I111" i="18"/>
  <c r="V102" i="18"/>
  <c r="V61" i="18"/>
  <c r="V46" i="18"/>
  <c r="V92" i="18"/>
  <c r="V47" i="18"/>
  <c r="V14" i="18"/>
  <c r="V89" i="18"/>
  <c r="V22" i="18"/>
  <c r="V104" i="18"/>
  <c r="V17" i="18"/>
  <c r="V103" i="18"/>
  <c r="V70" i="18"/>
  <c r="V86" i="18"/>
  <c r="V20" i="18"/>
  <c r="V34" i="18"/>
  <c r="V71" i="18"/>
  <c r="V25" i="18"/>
  <c r="V30" i="18"/>
  <c r="V91" i="18"/>
  <c r="V31" i="18"/>
  <c r="V81" i="18"/>
  <c r="V57" i="18"/>
  <c r="V63" i="18"/>
  <c r="V67" i="18"/>
  <c r="V16" i="18"/>
  <c r="V19" i="18"/>
  <c r="V72" i="18"/>
  <c r="V40" i="18"/>
  <c r="V62" i="18"/>
  <c r="V33" i="18"/>
  <c r="V105" i="18"/>
  <c r="V51" i="18"/>
  <c r="V80" i="18"/>
  <c r="V100" i="18"/>
  <c r="V56" i="18"/>
  <c r="V88" i="18"/>
  <c r="V82" i="18"/>
  <c r="V95" i="18"/>
  <c r="V64" i="18"/>
  <c r="V75" i="18"/>
  <c r="V101" i="18"/>
  <c r="V18" i="18"/>
  <c r="V21" i="18"/>
  <c r="V66" i="18"/>
  <c r="V94" i="18"/>
  <c r="V50" i="18"/>
  <c r="V48" i="18"/>
  <c r="V29" i="18"/>
  <c r="V99" i="18"/>
  <c r="V41" i="18"/>
  <c r="V37" i="18"/>
  <c r="V24" i="18"/>
  <c r="V65" i="18"/>
  <c r="V15" i="18"/>
  <c r="V58" i="18"/>
  <c r="V78" i="18"/>
  <c r="V77" i="18"/>
  <c r="V85" i="18"/>
  <c r="V32" i="18"/>
  <c r="V87" i="18"/>
  <c r="V28" i="18"/>
  <c r="V79" i="18"/>
  <c r="V26" i="18"/>
  <c r="V76" i="18"/>
  <c r="V98" i="18"/>
  <c r="V42" i="18"/>
  <c r="V49" i="18"/>
  <c r="V35" i="18"/>
  <c r="V83" i="18"/>
  <c r="V68" i="18"/>
  <c r="V74" i="18"/>
  <c r="V44" i="18"/>
  <c r="V73" i="18"/>
  <c r="V84" i="18"/>
  <c r="V60" i="18"/>
  <c r="V96" i="18"/>
  <c r="V43" i="18"/>
  <c r="V59" i="18"/>
  <c r="V97" i="18"/>
  <c r="V36" i="18"/>
  <c r="V93" i="18"/>
  <c r="V69" i="18"/>
  <c r="V45" i="18"/>
  <c r="V38" i="18"/>
  <c r="V39" i="18"/>
  <c r="V23" i="18"/>
  <c r="V90" i="18"/>
  <c r="H128" i="19" l="1"/>
  <c r="H30" i="19"/>
  <c r="H29" i="19" l="1"/>
  <c r="H39" i="19" s="1"/>
  <c r="H50" i="19" s="1"/>
  <c r="H99" i="19" s="1"/>
  <c r="H130" i="19"/>
  <c r="U179" i="10"/>
  <c r="U180" i="10" s="1"/>
  <c r="H133" i="19" l="1"/>
  <c r="U139" i="19" s="1"/>
  <c r="I112" i="18"/>
  <c r="W16" i="1" l="1"/>
  <c r="W68" i="1"/>
  <c r="W72" i="1" l="1"/>
  <c r="W20" i="1" l="1"/>
  <c r="R46" i="3" l="1"/>
  <c r="V49" i="3" s="1"/>
  <c r="V50" i="3" s="1"/>
  <c r="P46" i="3"/>
  <c r="U49" i="3" s="1"/>
  <c r="U50" i="3" s="1"/>
  <c r="W22" i="1" l="1"/>
  <c r="W2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Bui, Thuy</author>
    <author>Hilt, Annabelle J.</author>
  </authors>
  <commentList>
    <comment ref="B68" authorId="0" shapeId="0" xr:uid="{08F8224C-067F-429D-B516-893E0CC0C53C}">
      <text>
        <r>
          <rPr>
            <b/>
            <sz val="9"/>
            <color indexed="81"/>
            <rFont val="Tahoma"/>
            <family val="2"/>
          </rPr>
          <t xml:space="preserve">1823610
</t>
        </r>
        <r>
          <rPr>
            <sz val="9"/>
            <color indexed="81"/>
            <rFont val="Tahoma"/>
            <family val="2"/>
          </rPr>
          <t xml:space="preserve">
</t>
        </r>
      </text>
    </comment>
    <comment ref="B149" authorId="1" shapeId="0" xr:uid="{107E0A45-022C-4D75-A816-ED864E57F817}">
      <text>
        <r>
          <rPr>
            <b/>
            <sz val="9"/>
            <color indexed="81"/>
            <rFont val="Tahoma"/>
            <family val="2"/>
          </rPr>
          <t>2540610</t>
        </r>
      </text>
    </comment>
    <comment ref="B230" authorId="0" shapeId="0" xr:uid="{C26A1FF7-13D8-49FF-A024-147CB02FCA90}">
      <text>
        <r>
          <rPr>
            <b/>
            <sz val="9"/>
            <color indexed="81"/>
            <rFont val="Tahoma"/>
            <family val="2"/>
          </rPr>
          <t xml:space="preserve">1823610
</t>
        </r>
        <r>
          <rPr>
            <sz val="9"/>
            <color indexed="81"/>
            <rFont val="Tahoma"/>
            <family val="2"/>
          </rPr>
          <t xml:space="preserve">
</t>
        </r>
      </text>
    </comment>
    <comment ref="B311" authorId="1" shapeId="0" xr:uid="{BD5F720C-7D28-4B83-AAAA-4BBC605D79B6}">
      <text>
        <r>
          <rPr>
            <b/>
            <sz val="9"/>
            <color indexed="81"/>
            <rFont val="Tahoma"/>
            <family val="2"/>
          </rPr>
          <t>2540610</t>
        </r>
      </text>
    </comment>
    <comment ref="B393" authorId="0" shapeId="0" xr:uid="{17E04A8E-0EDB-4C14-8ADF-D045899C3655}">
      <text>
        <r>
          <rPr>
            <b/>
            <sz val="9"/>
            <color indexed="81"/>
            <rFont val="Tahoma"/>
            <family val="2"/>
          </rPr>
          <t xml:space="preserve">1823610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Bui, Thuy</author>
  </authors>
  <commentList>
    <comment ref="B69" authorId="0" shapeId="0" xr:uid="{6DCF73FC-04CF-4484-8225-B05D3FB5F89F}">
      <text>
        <r>
          <rPr>
            <b/>
            <sz val="9"/>
            <color indexed="81"/>
            <rFont val="Tahoma"/>
            <family val="2"/>
          </rPr>
          <t xml:space="preserve">1823610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Hilt, Annabelle J.</author>
  </authors>
  <commentList>
    <comment ref="B507" authorId="0" shapeId="0" xr:uid="{34ED29EA-0244-4EA7-9C6D-3D8FC137407D}">
      <text>
        <r>
          <rPr>
            <b/>
            <sz val="9"/>
            <color indexed="81"/>
            <rFont val="Tahoma"/>
            <family val="2"/>
          </rPr>
          <t>Hilt, Annabelle J.:</t>
        </r>
        <r>
          <rPr>
            <sz val="9"/>
            <color indexed="81"/>
            <rFont val="Tahoma"/>
            <family val="2"/>
          </rPr>
          <t xml:space="preserve">
Pulled from Tab N, Acct 253, 13 Mth Avg</t>
        </r>
      </text>
    </comment>
    <comment ref="B508" authorId="0" shapeId="0" xr:uid="{20116C59-C49F-413E-8391-6EA6C3F1A37F}">
      <text>
        <r>
          <rPr>
            <b/>
            <sz val="9"/>
            <color indexed="81"/>
            <rFont val="Tahoma"/>
            <family val="2"/>
          </rPr>
          <t>Hilt, Annabelle J.:</t>
        </r>
        <r>
          <rPr>
            <sz val="9"/>
            <color indexed="81"/>
            <rFont val="Tahoma"/>
            <family val="2"/>
          </rPr>
          <t xml:space="preserve">
Pulled from Tab B, Formulas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Hilt, Annabelle J.</author>
  </authors>
  <commentList>
    <comment ref="B507" authorId="0" shapeId="0" xr:uid="{FD9CBFA8-7E4F-4252-85A7-629BFC874413}">
      <text>
        <r>
          <rPr>
            <b/>
            <sz val="9"/>
            <color indexed="81"/>
            <rFont val="Tahoma"/>
            <family val="2"/>
          </rPr>
          <t>Hilt, Annabelle J.:</t>
        </r>
        <r>
          <rPr>
            <sz val="9"/>
            <color indexed="81"/>
            <rFont val="Tahoma"/>
            <family val="2"/>
          </rPr>
          <t xml:space="preserve">
Pulled from Tab N, Acct 253, 13 Mth Avg</t>
        </r>
      </text>
    </comment>
    <comment ref="B508" authorId="0" shapeId="0" xr:uid="{F654C3A2-15C1-42BC-AD68-A3E4BE65A965}">
      <text>
        <r>
          <rPr>
            <b/>
            <sz val="9"/>
            <color indexed="81"/>
            <rFont val="Tahoma"/>
            <family val="2"/>
          </rPr>
          <t>Hilt, Annabelle J.:</t>
        </r>
        <r>
          <rPr>
            <sz val="9"/>
            <color indexed="81"/>
            <rFont val="Tahoma"/>
            <family val="2"/>
          </rPr>
          <t xml:space="preserve">
Pulled from Tab B, Formulas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Bui, Thuy</author>
  </authors>
  <commentList>
    <comment ref="B68" authorId="0" shapeId="0" xr:uid="{2601DAED-2225-40C1-ADAF-60E8CABE1227}">
      <text>
        <r>
          <rPr>
            <b/>
            <sz val="9"/>
            <color indexed="81"/>
            <rFont val="Tahoma"/>
            <family val="2"/>
          </rPr>
          <t xml:space="preserve">1823610
</t>
        </r>
        <r>
          <rPr>
            <sz val="9"/>
            <color indexed="81"/>
            <rFont val="Tahoma"/>
            <family val="2"/>
          </rPr>
          <t xml:space="preserve">
</t>
        </r>
      </text>
    </comment>
  </commentList>
</comments>
</file>

<file path=xl/sharedStrings.xml><?xml version="1.0" encoding="utf-8"?>
<sst xmlns="http://schemas.openxmlformats.org/spreadsheetml/2006/main" count="7999" uniqueCount="1975">
  <si>
    <t>SCHEDULE B-1</t>
  </si>
  <si>
    <t>ADJUSTED RATE BASE</t>
  </si>
  <si>
    <t>Page 1 of 1</t>
  </si>
  <si>
    <t>YEAR 2023A (HISTORICAL)</t>
  </si>
  <si>
    <t>FLORIDA PUBLIC SERVICE COMMISSION</t>
  </si>
  <si>
    <t xml:space="preserve">                       EXPLANATION:</t>
  </si>
  <si>
    <t xml:space="preserve">Provide a schedule of the 13-month average adjusted rate base for the test year, the prior year and the most </t>
  </si>
  <si>
    <t xml:space="preserve">       Type of data shown:</t>
  </si>
  <si>
    <t>recent historical year.  Provide the details of all adjustments on Schedule B-2.</t>
  </si>
  <si>
    <t>Projected Test Year Ended 12/31/2025</t>
  </si>
  <si>
    <t>COMPANY: TAMPA ELECTRIC COMPANY</t>
  </si>
  <si>
    <t>Projected Prior Year Ended 12/31/2024</t>
  </si>
  <si>
    <t>XX</t>
  </si>
  <si>
    <t>Historical Prior Year Ended 12/31/2023</t>
  </si>
  <si>
    <t>(Dollars in 000's)</t>
  </si>
  <si>
    <t>Witness:</t>
  </si>
  <si>
    <t>(1)</t>
  </si>
  <si>
    <t>(2)</t>
  </si>
  <si>
    <t>(3)</t>
  </si>
  <si>
    <t>(4)</t>
  </si>
  <si>
    <t>(5)</t>
  </si>
  <si>
    <t>(6)</t>
  </si>
  <si>
    <t>(7)</t>
  </si>
  <si>
    <t>(8)</t>
  </si>
  <si>
    <t>(9)</t>
  </si>
  <si>
    <t>(10)</t>
  </si>
  <si>
    <t>Accumulated</t>
  </si>
  <si>
    <t>Provision for</t>
  </si>
  <si>
    <t>Net Plant</t>
  </si>
  <si>
    <t>Plant</t>
  </si>
  <si>
    <t>Nuclear Fuel -</t>
  </si>
  <si>
    <t>Net</t>
  </si>
  <si>
    <t>Working</t>
  </si>
  <si>
    <t>Other</t>
  </si>
  <si>
    <t>Line</t>
  </si>
  <si>
    <t xml:space="preserve">Plant in </t>
  </si>
  <si>
    <t>Depreciation</t>
  </si>
  <si>
    <t>in Service</t>
  </si>
  <si>
    <t xml:space="preserve">CWIP </t>
  </si>
  <si>
    <t>Held For</t>
  </si>
  <si>
    <t>No AFUDC</t>
  </si>
  <si>
    <t>Utility</t>
  </si>
  <si>
    <t>Capital</t>
  </si>
  <si>
    <t>Rate Base</t>
  </si>
  <si>
    <t>Total</t>
  </si>
  <si>
    <t>No.</t>
  </si>
  <si>
    <t>Service</t>
  </si>
  <si>
    <t>and Amortization</t>
  </si>
  <si>
    <t>(1 - 2)</t>
  </si>
  <si>
    <t>Future Use</t>
  </si>
  <si>
    <t>(Net)</t>
  </si>
  <si>
    <t>Allowance</t>
  </si>
  <si>
    <t>Items</t>
  </si>
  <si>
    <t>Utility Per Books</t>
  </si>
  <si>
    <t>Sch 2-1-3</t>
  </si>
  <si>
    <t>Check</t>
  </si>
  <si>
    <t>per SR</t>
  </si>
  <si>
    <t>Separation Factor</t>
  </si>
  <si>
    <t>per B-1</t>
  </si>
  <si>
    <t>Diff</t>
  </si>
  <si>
    <t>Jurisdiction Utility</t>
  </si>
  <si>
    <t>Commission Adjustments</t>
  </si>
  <si>
    <t>Company Adjustments</t>
  </si>
  <si>
    <t>per B-2</t>
  </si>
  <si>
    <t>Total Adjustments</t>
  </si>
  <si>
    <t>Jurisdiction Adjusted Utility</t>
  </si>
  <si>
    <t>Totals may be affected due to rounding.</t>
  </si>
  <si>
    <t>Supporting Schedules: B-2, B-3, B-6</t>
  </si>
  <si>
    <t>Recap Schedules: A-1</t>
  </si>
  <si>
    <t>YEAR 2024B (PRIOR YEAR)</t>
  </si>
  <si>
    <t>Supporting Schedules: B-2, B-3</t>
  </si>
  <si>
    <t>YEAR 2025B (TEST YEAR)</t>
  </si>
  <si>
    <t>Supporting Schedules: B-2, B-3, B-6, B-7, B-9, B-13</t>
  </si>
  <si>
    <t>SCHEDULE B-2</t>
  </si>
  <si>
    <t>RATE BASE ADJUSTMENTS</t>
  </si>
  <si>
    <t>List and explain all proposed adjustments to the 13-month average rate base for the test year,</t>
  </si>
  <si>
    <t>December 2023A - Sch 3of3</t>
  </si>
  <si>
    <t>the prior year and the most recent historical year.  List the adjustments included in the last case</t>
  </si>
  <si>
    <t>Working Capital Adjustments</t>
  </si>
  <si>
    <t>System</t>
  </si>
  <si>
    <t>Retail</t>
  </si>
  <si>
    <t>Net Utility Plant Adjustments</t>
  </si>
  <si>
    <t>that are not proposed in the current case and the reasons for excluding them.</t>
  </si>
  <si>
    <t>-</t>
  </si>
  <si>
    <t>Fuel</t>
  </si>
  <si>
    <t>$</t>
  </si>
  <si>
    <t>ECRC - Plant In Service</t>
  </si>
  <si>
    <t>ECCR</t>
  </si>
  <si>
    <t>ECRC - Acc Deprec &amp; Amortization</t>
  </si>
  <si>
    <t>SPPCRC</t>
  </si>
  <si>
    <t>SPPCRC - Plant In Service</t>
  </si>
  <si>
    <t>ECRC</t>
  </si>
  <si>
    <t>SPPCRC - Acc Deprec &amp; Amortization</t>
  </si>
  <si>
    <t>Jurisdictional</t>
  </si>
  <si>
    <t>CETM</t>
  </si>
  <si>
    <t>ECCR - Plant in Service</t>
  </si>
  <si>
    <t xml:space="preserve">Amount of </t>
  </si>
  <si>
    <t>ECCR - Acc Deprec &amp; Amortization</t>
  </si>
  <si>
    <t>Reason for Adjustment or Omission</t>
  </si>
  <si>
    <t>Adjustment</t>
  </si>
  <si>
    <t>Other:</t>
  </si>
  <si>
    <t>CWIP</t>
  </si>
  <si>
    <t>Adjustment Title</t>
  </si>
  <si>
    <t>(provide supporting schedule)</t>
  </si>
  <si>
    <t>Amount</t>
  </si>
  <si>
    <t>Factor</t>
  </si>
  <si>
    <t>(1) x (2)</t>
  </si>
  <si>
    <t xml:space="preserve">   Other Return Provided</t>
  </si>
  <si>
    <t>CWIP in Rate Base</t>
  </si>
  <si>
    <t xml:space="preserve">   Non-utility</t>
  </si>
  <si>
    <t>Acquisition Book Value</t>
  </si>
  <si>
    <t>Deferred Fuel &amp; Capacity Clause, ECCR,</t>
  </si>
  <si>
    <t xml:space="preserve">To remove fuel and capacity, environmental, conservation, and storm protection assets and deferred revenues and expenses </t>
  </si>
  <si>
    <t>WC</t>
  </si>
  <si>
    <t xml:space="preserve">   Investor Funds</t>
  </si>
  <si>
    <t>Acquisition Accumulated Amortization</t>
  </si>
  <si>
    <t xml:space="preserve"> ECRC, and SPPCRC</t>
  </si>
  <si>
    <t>which will be recovered through cost recovery clauses.</t>
  </si>
  <si>
    <t xml:space="preserve">   Unamortized Rate Case Expense</t>
  </si>
  <si>
    <t>Acquisition Adjustment - Plant</t>
  </si>
  <si>
    <t>Deferred CETM</t>
  </si>
  <si>
    <t>To remove deferred revenues and expenses which are being recovered through the CETM.</t>
  </si>
  <si>
    <t>Acquisition Adjustment - Acc Amortiz</t>
  </si>
  <si>
    <t>Fuel Plant in Service</t>
  </si>
  <si>
    <t>To remove from plant in service the investment being recovered through the Fuel Cost Recovery Clause.</t>
  </si>
  <si>
    <t>PIS</t>
  </si>
  <si>
    <t>Lease</t>
  </si>
  <si>
    <t>Fuel Accumulated Depreciation</t>
  </si>
  <si>
    <t>To remove the accumulated depreciation related to the fuel investment being recovered through the Fuel Cost Recovery Clause.</t>
  </si>
  <si>
    <t>ACCD</t>
  </si>
  <si>
    <t>=</t>
  </si>
  <si>
    <t>Other Return Provided</t>
  </si>
  <si>
    <t>To remove from working capital the effect of items for which a return is provided elsewhere.</t>
  </si>
  <si>
    <t>Fuel Inventory</t>
  </si>
  <si>
    <t>Dividends Declared</t>
  </si>
  <si>
    <t>To remove from working capital the effect of items which are part of capital structure for rate making purposes.</t>
  </si>
  <si>
    <t>Unamortized Rate Case Expense</t>
  </si>
  <si>
    <t>To remove unamortized rate case expense from working capital .</t>
  </si>
  <si>
    <t>Shared Debt Adjustment</t>
  </si>
  <si>
    <t>ECRC Plant in Service</t>
  </si>
  <si>
    <t>To remove from plant in service the investment in environmental compliance capital expenditures which</t>
  </si>
  <si>
    <t>are being recovered through the ECRC.</t>
  </si>
  <si>
    <t>ECRC Accumulated Depreciation</t>
  </si>
  <si>
    <t>To remove the accumulated depreciation related to the environmental compliance capital projects being</t>
  </si>
  <si>
    <t>recovered through the ECRC.</t>
  </si>
  <si>
    <t>ECRC Construction Work in Progress</t>
  </si>
  <si>
    <t>To remove the construction work in process related to the environmental compliance capital projects being</t>
  </si>
  <si>
    <t>SPPCRC Plant in Service</t>
  </si>
  <si>
    <t>To remove from plant in service the investment in storm protection plans compliance capital expenditures which</t>
  </si>
  <si>
    <t>are being recovered through the SPPCRC.</t>
  </si>
  <si>
    <t>SPPCRC Accumulated Depreciation</t>
  </si>
  <si>
    <t>To remove the accumulated depreciation related to the storm protection plans compliance capital projects being</t>
  </si>
  <si>
    <t>recovered through the SPPCRC.</t>
  </si>
  <si>
    <t>SPPCRC Construction Work in Progress</t>
  </si>
  <si>
    <t>To remove the construction work in progress related to the storm protection plans compliance capital projects being</t>
  </si>
  <si>
    <t>ECCR Plant in Service</t>
  </si>
  <si>
    <t>To remove from plant in service the investment in conservation compliance capital expenditures which</t>
  </si>
  <si>
    <t>are being recovered through the ECCR.</t>
  </si>
  <si>
    <t>ECCR Accumulated Depreciation</t>
  </si>
  <si>
    <t>To remove the accumulated depreciation related to the conservation compliance capital projects being</t>
  </si>
  <si>
    <t>recovered through the ECCR.</t>
  </si>
  <si>
    <t>Construction Work in Progress</t>
  </si>
  <si>
    <t>To remove the impact of construction work in progress related to AFUDC eligible projects.</t>
  </si>
  <si>
    <t>To remove fuel inventory per Commission Order.</t>
  </si>
  <si>
    <t>OUC, FP&amp;L, &amp; Union Transmission Line</t>
  </si>
  <si>
    <t>To remove plant in  service and acquisition adjustment for the OUC &amp; Union transmission line previously disallowed by the Commission.</t>
  </si>
  <si>
    <t>To remove accumulated amortization associated with the OUC &amp; Union transmission line previously disallowed by the Commission.</t>
  </si>
  <si>
    <t>Lease Right-of-Use Asset</t>
  </si>
  <si>
    <t>To remove right-of-use assets for lease obligations from plant in service.</t>
  </si>
  <si>
    <t>To remove the lease liability from working capital.</t>
  </si>
  <si>
    <t>Non-Utility</t>
  </si>
  <si>
    <t>To remove non-utility assets from working capital</t>
  </si>
  <si>
    <t>To remove the impact of Shared Debt from working capital related to the separation of PGSI from TEC.</t>
  </si>
  <si>
    <t>Adjustments</t>
  </si>
  <si>
    <t>Total Commission Adjustments</t>
  </si>
  <si>
    <t>Supporting Schedules: B-6</t>
  </si>
  <si>
    <t>Recap Schedules: B-1</t>
  </si>
  <si>
    <t>December 2024 (0+12 Basis) - Sch 3of3</t>
  </si>
  <si>
    <t>Fuel &amp; Capacity</t>
  </si>
  <si>
    <t xml:space="preserve">CETM </t>
  </si>
  <si>
    <t>FI</t>
  </si>
  <si>
    <t>Supporting Schedules:</t>
  </si>
  <si>
    <t>December 2025B - SR 2-3-3</t>
  </si>
  <si>
    <t>SCHEDULE B-3</t>
  </si>
  <si>
    <t>13 MONTH AVERAGE BALANCE SHEET - SYSTEM BASIS</t>
  </si>
  <si>
    <t>Page 1 of 3</t>
  </si>
  <si>
    <t>EXPLANATION:</t>
  </si>
  <si>
    <t>Derive the 13-month average system balance sheet by primary account by month for the test year, the prior year</t>
  </si>
  <si>
    <t>and the most recent historical year.  For accounts including non-electric utility amounts, show these</t>
  </si>
  <si>
    <t>amounts as a separate sub-account.</t>
  </si>
  <si>
    <t>(11)</t>
  </si>
  <si>
    <t>(12)</t>
  </si>
  <si>
    <t>(13)</t>
  </si>
  <si>
    <t>(14)</t>
  </si>
  <si>
    <t>(15)</t>
  </si>
  <si>
    <t>13-Month</t>
  </si>
  <si>
    <t>Reference</t>
  </si>
  <si>
    <t>Account</t>
  </si>
  <si>
    <t>Acount</t>
  </si>
  <si>
    <t>Dec</t>
  </si>
  <si>
    <t>Jan</t>
  </si>
  <si>
    <t>Feb</t>
  </si>
  <si>
    <t>Mar</t>
  </si>
  <si>
    <t>Apr</t>
  </si>
  <si>
    <t>May</t>
  </si>
  <si>
    <t>Jun</t>
  </si>
  <si>
    <t>Jul</t>
  </si>
  <si>
    <t>Aug</t>
  </si>
  <si>
    <t>Sept</t>
  </si>
  <si>
    <t>Oct</t>
  </si>
  <si>
    <t>Nov</t>
  </si>
  <si>
    <t>Average</t>
  </si>
  <si>
    <t>RB / WC / CS</t>
  </si>
  <si>
    <t>Number</t>
  </si>
  <si>
    <t>Name</t>
  </si>
  <si>
    <t>ORP / NU</t>
  </si>
  <si>
    <t>101,101.1,106</t>
  </si>
  <si>
    <t xml:space="preserve">Utility Plant In Service </t>
  </si>
  <si>
    <t>RB</t>
  </si>
  <si>
    <t>102</t>
  </si>
  <si>
    <t>Electric Plant Purchased or Sold</t>
  </si>
  <si>
    <t>105</t>
  </si>
  <si>
    <t>Property Held For Future Use</t>
  </si>
  <si>
    <t>107</t>
  </si>
  <si>
    <t>Construction Work In Progress</t>
  </si>
  <si>
    <t>108,111,115</t>
  </si>
  <si>
    <t>Accumulated Depreciation &amp; Amortization</t>
  </si>
  <si>
    <t>114</t>
  </si>
  <si>
    <t>Acquisition Adjustment</t>
  </si>
  <si>
    <t>Chk NUP</t>
  </si>
  <si>
    <t>Utility Plant in Service</t>
  </si>
  <si>
    <t>B-1</t>
  </si>
  <si>
    <t>var.</t>
  </si>
  <si>
    <t>Other Property Investments</t>
  </si>
  <si>
    <t>121</t>
  </si>
  <si>
    <t>Non-Utility Property</t>
  </si>
  <si>
    <t>NU</t>
  </si>
  <si>
    <t>122</t>
  </si>
  <si>
    <t>Accum Depr Non-Utility Prop</t>
  </si>
  <si>
    <t>Other Property and Investments</t>
  </si>
  <si>
    <t>Current and Accrued Assets</t>
  </si>
  <si>
    <t>131</t>
  </si>
  <si>
    <t>Cash</t>
  </si>
  <si>
    <t>134</t>
  </si>
  <si>
    <t>Other Special Deposits</t>
  </si>
  <si>
    <t>135</t>
  </si>
  <si>
    <t>Working Fund</t>
  </si>
  <si>
    <t>136</t>
  </si>
  <si>
    <t>Temporary Investments</t>
  </si>
  <si>
    <t>141</t>
  </si>
  <si>
    <t>Notes Receivable</t>
  </si>
  <si>
    <t>142</t>
  </si>
  <si>
    <t>Customer Receivables</t>
  </si>
  <si>
    <t>143</t>
  </si>
  <si>
    <t>Other Accounts Receivable</t>
  </si>
  <si>
    <t>144</t>
  </si>
  <si>
    <t>Accum Prov Uncollect Accts</t>
  </si>
  <si>
    <t>145</t>
  </si>
  <si>
    <t>146</t>
  </si>
  <si>
    <t>Accts Receivable-Assoc Co &amp; Others</t>
  </si>
  <si>
    <t>151</t>
  </si>
  <si>
    <t>Fuel Stock</t>
  </si>
  <si>
    <t>152</t>
  </si>
  <si>
    <t>Fuel Stock Expense</t>
  </si>
  <si>
    <t>154</t>
  </si>
  <si>
    <t>Materials &amp; Supplies</t>
  </si>
  <si>
    <t>158</t>
  </si>
  <si>
    <t>CAAA Allowances</t>
  </si>
  <si>
    <t>163</t>
  </si>
  <si>
    <t>Stores Clearing</t>
  </si>
  <si>
    <t>165</t>
  </si>
  <si>
    <t>Prepayments</t>
  </si>
  <si>
    <t>171</t>
  </si>
  <si>
    <t>Interest Receivable</t>
  </si>
  <si>
    <t>173</t>
  </si>
  <si>
    <t xml:space="preserve">Unbilled Revenue Rec </t>
  </si>
  <si>
    <t>176</t>
  </si>
  <si>
    <t>Derivative</t>
  </si>
  <si>
    <t>Reference:  RB = Rate Base; WC = Working Capital; CS = Capital Structure; ORP = Other Return Provided; NU = Non-Utility</t>
  </si>
  <si>
    <t>Page 2 of 3</t>
  </si>
  <si>
    <t>Deferred Debits</t>
  </si>
  <si>
    <t>181</t>
  </si>
  <si>
    <t>Unamortized Debt Expense</t>
  </si>
  <si>
    <t>CS</t>
  </si>
  <si>
    <t>182</t>
  </si>
  <si>
    <t>Regulatory Assets</t>
  </si>
  <si>
    <t xml:space="preserve">WC </t>
  </si>
  <si>
    <t>Regulatory Assets - FAS 109</t>
  </si>
  <si>
    <t xml:space="preserve"> CS</t>
  </si>
  <si>
    <t>183</t>
  </si>
  <si>
    <t>Preliminary Survey &amp; Investigation</t>
  </si>
  <si>
    <t>184</t>
  </si>
  <si>
    <t>Clearing Accounts</t>
  </si>
  <si>
    <t>186</t>
  </si>
  <si>
    <t>189</t>
  </si>
  <si>
    <t>Unamortized Loss on Reacquired Debt</t>
  </si>
  <si>
    <t>190</t>
  </si>
  <si>
    <t>Deferred Income Taxes</t>
  </si>
  <si>
    <t>TOTAL ASSETS AND OTHER DEBITS</t>
  </si>
  <si>
    <t>Proprietary Capital</t>
  </si>
  <si>
    <t>201</t>
  </si>
  <si>
    <t>Common Stock</t>
  </si>
  <si>
    <t>211</t>
  </si>
  <si>
    <t>End Bal Misc Paid In Capital</t>
  </si>
  <si>
    <t>214</t>
  </si>
  <si>
    <t>Capital Stock Expense</t>
  </si>
  <si>
    <t>216</t>
  </si>
  <si>
    <t>Unappropr Retained Earnings</t>
  </si>
  <si>
    <t>219</t>
  </si>
  <si>
    <t xml:space="preserve"> OCI - Derivative</t>
  </si>
  <si>
    <t>Long Term Debt</t>
  </si>
  <si>
    <t>221</t>
  </si>
  <si>
    <t>Bonds Payable</t>
  </si>
  <si>
    <t>225</t>
  </si>
  <si>
    <t>Unamortized Bond Premium</t>
  </si>
  <si>
    <t>226</t>
  </si>
  <si>
    <t>Unamortized Bond Discount</t>
  </si>
  <si>
    <t>Page 3 of 3</t>
  </si>
  <si>
    <t>Other Noncurrent Liabilities</t>
  </si>
  <si>
    <t>227</t>
  </si>
  <si>
    <t>Obligations Under Capital Leases - Noncurrent</t>
  </si>
  <si>
    <t>228.1</t>
  </si>
  <si>
    <t>T &amp; D Property Reserve</t>
  </si>
  <si>
    <t>228.2</t>
  </si>
  <si>
    <t>Accum Provision - Injuries &amp; Damages</t>
  </si>
  <si>
    <t>228.3</t>
  </si>
  <si>
    <t>Accum Provision - Pension &amp; Deferred Benefits</t>
  </si>
  <si>
    <t>228.4</t>
  </si>
  <si>
    <t>Accumulated Miscellaneous Operating Provisions</t>
  </si>
  <si>
    <t>229</t>
  </si>
  <si>
    <t>Accumulated Provision for Rate Refunds</t>
  </si>
  <si>
    <t>230</t>
  </si>
  <si>
    <t>Asset Retirement Obligation</t>
  </si>
  <si>
    <t>Current and Accrued Liabilities</t>
  </si>
  <si>
    <t>231</t>
  </si>
  <si>
    <t>Notes Payable</t>
  </si>
  <si>
    <t>232</t>
  </si>
  <si>
    <t>Accounts Payable</t>
  </si>
  <si>
    <t>233</t>
  </si>
  <si>
    <t>Notes Payable - I/C</t>
  </si>
  <si>
    <t>234</t>
  </si>
  <si>
    <t>Accts Payable-Assoc Co</t>
  </si>
  <si>
    <t>235</t>
  </si>
  <si>
    <t>Customer Deposits</t>
  </si>
  <si>
    <t>236</t>
  </si>
  <si>
    <t>Accrued Taxes</t>
  </si>
  <si>
    <t>237</t>
  </si>
  <si>
    <t>Interest Accrued</t>
  </si>
  <si>
    <t>238</t>
  </si>
  <si>
    <t>Dividends Payable</t>
  </si>
  <si>
    <t>241</t>
  </si>
  <si>
    <t>Tax Collections Payable</t>
  </si>
  <si>
    <t>242</t>
  </si>
  <si>
    <t>Current &amp; Accrued Liabilities</t>
  </si>
  <si>
    <t>243</t>
  </si>
  <si>
    <t>Obligations Under Capital Leases - Current</t>
  </si>
  <si>
    <t>245</t>
  </si>
  <si>
    <t>Deferred Credits</t>
  </si>
  <si>
    <t>253</t>
  </si>
  <si>
    <t>Other Deferred Credits</t>
  </si>
  <si>
    <t>254</t>
  </si>
  <si>
    <t>Regulatory Liabilities</t>
  </si>
  <si>
    <t>Regulatory Liabilities - FAS 109</t>
  </si>
  <si>
    <t>255</t>
  </si>
  <si>
    <t>Deferred ITC</t>
  </si>
  <si>
    <t>256</t>
  </si>
  <si>
    <t>Deferred Credit PHFFU</t>
  </si>
  <si>
    <t>257</t>
  </si>
  <si>
    <t>Unamortized Gain on LTD</t>
  </si>
  <si>
    <t>281</t>
  </si>
  <si>
    <t>Accumulated Deferred Taxes</t>
  </si>
  <si>
    <t>282</t>
  </si>
  <si>
    <t>283</t>
  </si>
  <si>
    <t>TOTAL LIABILITIES AND OTHER CREDITS</t>
  </si>
  <si>
    <t>Notes Receivable-Assoc Co</t>
  </si>
  <si>
    <t>Accts Receivable-Assoc Co</t>
  </si>
  <si>
    <t>Misc. Deferred Debits</t>
  </si>
  <si>
    <t>Concerns for Nat Acct 2330711</t>
  </si>
  <si>
    <t>SR - 13 Mth Avg</t>
  </si>
  <si>
    <t>SEPARATION</t>
  </si>
  <si>
    <t>RESIDUALS 153</t>
  </si>
  <si>
    <t>Check SR? Cap Str Tab</t>
  </si>
  <si>
    <t>Red font:</t>
  </si>
  <si>
    <t>More than 1 account formula</t>
  </si>
  <si>
    <t>TB Check Assets:</t>
  </si>
  <si>
    <t>TB Check Liabilities:</t>
  </si>
  <si>
    <t>Asset/Liability Check:</t>
  </si>
  <si>
    <t>SCHEDULE B-4</t>
  </si>
  <si>
    <t>TWO YEAR HISTORICAL BALANCE SHEET</t>
  </si>
  <si>
    <t>ONLY 2023A (HISTORICAL) &amp; 2022A (PRIOR HISTORICAL)</t>
  </si>
  <si>
    <t xml:space="preserve">                     EXPLANATION:</t>
  </si>
  <si>
    <t>Provide 13-month average system balance sheets by primary account for the most recent two historical</t>
  </si>
  <si>
    <t>calendar years not including the historical test year if provided elsewhere</t>
  </si>
  <si>
    <t>(A)</t>
  </si>
  <si>
    <t>(B)</t>
  </si>
  <si>
    <t>13 Month</t>
  </si>
  <si>
    <t>153,154</t>
  </si>
  <si>
    <t>Supporting Schedules: B-3</t>
  </si>
  <si>
    <t>Accrued Taxes  (Non-Ultility)</t>
  </si>
  <si>
    <t>2022 A</t>
  </si>
  <si>
    <t>Assets</t>
  </si>
  <si>
    <t>Liabilities</t>
  </si>
  <si>
    <t>per B-4</t>
  </si>
  <si>
    <t xml:space="preserve">Other Deferred Credits </t>
  </si>
  <si>
    <t>Other Deferred Credits  (Non-Ultility)</t>
  </si>
  <si>
    <t>2023 A</t>
  </si>
  <si>
    <t>SCHEDULE B-5</t>
  </si>
  <si>
    <t>DETAIL OF CHANGES IN RATE BASE</t>
  </si>
  <si>
    <t>ONLY 2024B (PRIOR YEAR) &amp; 2025B (TEST YEAR)</t>
  </si>
  <si>
    <t xml:space="preserve">                      EXPLANATION:</t>
  </si>
  <si>
    <t>Provide the data listed below regarding all changes in rate base primary accounts that exceed 1/20th of one</t>
  </si>
  <si>
    <t xml:space="preserve">percent (.0005) of total rate base and ten percent from the prior year to the test year.  Quantify each reason </t>
  </si>
  <si>
    <t>for the change.</t>
  </si>
  <si>
    <t>DOCKET No. 20210034-EI</t>
  </si>
  <si>
    <t>Increase/Decrease</t>
  </si>
  <si>
    <t>Test Year</t>
  </si>
  <si>
    <t>Prior Year</t>
  </si>
  <si>
    <t>Percent</t>
  </si>
  <si>
    <t>Ended</t>
  </si>
  <si>
    <t>(1)-(2)</t>
  </si>
  <si>
    <t>(3)/(2)</t>
  </si>
  <si>
    <t>Reason(s) for Change</t>
  </si>
  <si>
    <t>%</t>
  </si>
  <si>
    <t>Electric Plant in Service</t>
  </si>
  <si>
    <t>This change is due to plant asset additions from CWIP offset by plant asset retirements.</t>
  </si>
  <si>
    <t>Accumulated Amortization - Plant in Service</t>
  </si>
  <si>
    <t>This change is due to depreciation accruals partially offset by plant retirements.</t>
  </si>
  <si>
    <t>This change is in large part, due to the clearing of various projects to capital, as well as, the</t>
  </si>
  <si>
    <t xml:space="preserve"> timing of other preliminary study charges.</t>
  </si>
  <si>
    <t>Other Regulatory Liabilities</t>
  </si>
  <si>
    <t xml:space="preserve">This change is due to the projected deferred fuel balances, coupled with the deferral of Production </t>
  </si>
  <si>
    <t xml:space="preserve">Tax Credit (PTC) benefits. This is partially offset by higher projected Environmental and Conservation </t>
  </si>
  <si>
    <t xml:space="preserve">clause balances. The deferred fuel, environmental and conservation balances do not impact rate </t>
  </si>
  <si>
    <t>base, as they are adjusted out for FPSC purposes.</t>
  </si>
  <si>
    <t>Recap Schedules: B-6</t>
  </si>
  <si>
    <t>Page 1 of 2</t>
  </si>
  <si>
    <t xml:space="preserve">                  EXPLANATION:</t>
  </si>
  <si>
    <t>% of RB:</t>
  </si>
  <si>
    <t>% of RB</t>
  </si>
  <si>
    <t>% Change</t>
  </si>
  <si>
    <t>Utility Plant:</t>
  </si>
  <si>
    <t>Electric Plant Purchased / Sold</t>
  </si>
  <si>
    <t>Property Held for Future Use</t>
  </si>
  <si>
    <t>Electric Plant - Not Classified</t>
  </si>
  <si>
    <t>Total Electric Plant</t>
  </si>
  <si>
    <t>Accumulated Provision for Depreciation</t>
  </si>
  <si>
    <t xml:space="preserve">Accum Provision Amort Plant Acquisition Adjustment </t>
  </si>
  <si>
    <t>Net Utility Plant</t>
  </si>
  <si>
    <t>Other Property Investments:</t>
  </si>
  <si>
    <t>Other Property and Investments:</t>
  </si>
  <si>
    <t>Working Capital:</t>
  </si>
  <si>
    <t>Investment in Assoc. Company</t>
  </si>
  <si>
    <t>Advance - RTO</t>
  </si>
  <si>
    <t>Working Funds</t>
  </si>
  <si>
    <t>Temporary Cash Investments</t>
  </si>
  <si>
    <t>Customer Accounts Receivable</t>
  </si>
  <si>
    <t>Provision for Bad Debt</t>
  </si>
  <si>
    <t>Accounts Receivable - Assoc. Co.</t>
  </si>
  <si>
    <t>Fuel Stock Expenses Undistributed</t>
  </si>
  <si>
    <t>Residuals</t>
  </si>
  <si>
    <t>Materials &amp; Supplies - Plant</t>
  </si>
  <si>
    <t>Allowances</t>
  </si>
  <si>
    <t>Stores Expense - Undistributed</t>
  </si>
  <si>
    <t>Interest and Dividends Receivables</t>
  </si>
  <si>
    <t>Unbilled Utility Revenue</t>
  </si>
  <si>
    <t>Derivatives</t>
  </si>
  <si>
    <t>Total Current Working Capital Assets</t>
  </si>
  <si>
    <t>Supporting Schedules: B3</t>
  </si>
  <si>
    <t>Recap Schedules:  B-6</t>
  </si>
  <si>
    <t>Page 2 of 2</t>
  </si>
  <si>
    <t>Deferred Debits:</t>
  </si>
  <si>
    <t>Other Regulatory Assets</t>
  </si>
  <si>
    <t>Total Deferred Debits</t>
  </si>
  <si>
    <t>Total Working Assets</t>
  </si>
  <si>
    <t>Current Liabilities:</t>
  </si>
  <si>
    <t>Misc. Accrued Liabilities</t>
  </si>
  <si>
    <t xml:space="preserve">Provision for Refunds </t>
  </si>
  <si>
    <t>Asset Retirements Obligations</t>
  </si>
  <si>
    <t>Accounts Payable - Assoc. Co.</t>
  </si>
  <si>
    <t>Taxes Accrued</t>
  </si>
  <si>
    <t>Dividends Declared - Common Equity</t>
  </si>
  <si>
    <t>Misc. Current &amp; Accrued</t>
  </si>
  <si>
    <t>Total Current Liabilities</t>
  </si>
  <si>
    <t>Deferred Credits and Oper. Res:</t>
  </si>
  <si>
    <t>Other Deferred Credits (non FAS 109 &amp; Def Rev)</t>
  </si>
  <si>
    <t>Other Regulatory Liabilities (non Def Rev)</t>
  </si>
  <si>
    <t>look at nat accounts</t>
  </si>
  <si>
    <t>rolling 13 mth, for 254 naturals (exclude 610)</t>
  </si>
  <si>
    <t>Deferred Gains from Disposal</t>
  </si>
  <si>
    <t>Deferred Gains on Bonds</t>
  </si>
  <si>
    <t>Total Deferred Credits</t>
  </si>
  <si>
    <t>Total Current Liabilities &amp; Deferred Credits</t>
  </si>
  <si>
    <t>Net Working Capital</t>
  </si>
  <si>
    <t>Total Rate Base</t>
  </si>
  <si>
    <t>Net WC</t>
  </si>
  <si>
    <t>var. to B-1</t>
  </si>
  <si>
    <t>Total RB</t>
  </si>
  <si>
    <t>SCHEDULE B-17</t>
  </si>
  <si>
    <t>WORKING CAPITAL - 13 MONTH AVERAGE</t>
  </si>
  <si>
    <t>Provide a schedule showing the adjusted 13 month average working capital allowance for</t>
  </si>
  <si>
    <t xml:space="preserve">the test year and the prior year if the test year is projected.  All adjustments are to be </t>
  </si>
  <si>
    <t>provided by account number. Use a balance sheet method and any other methodology the</t>
  </si>
  <si>
    <t>company proposes to use.</t>
  </si>
  <si>
    <t>Prior Year 2024</t>
  </si>
  <si>
    <t>Test Year 2025</t>
  </si>
  <si>
    <t>Component</t>
  </si>
  <si>
    <t>Company</t>
  </si>
  <si>
    <t>(Schedule B-3)</t>
  </si>
  <si>
    <t>(2) x (3)</t>
  </si>
  <si>
    <t>`</t>
  </si>
  <si>
    <t>Current and Accrued Assets:</t>
  </si>
  <si>
    <t>Disallowance</t>
  </si>
  <si>
    <t xml:space="preserve">    Current and Accrued Assets:</t>
  </si>
  <si>
    <t xml:space="preserve">  Deferred Debits</t>
  </si>
  <si>
    <t xml:space="preserve">  Adjusted Current and Accrued Assets and Deferred Debits</t>
  </si>
  <si>
    <t xml:space="preserve">Recap Schedules: </t>
  </si>
  <si>
    <t xml:space="preserve">  Other Noncurrent Liabilities</t>
  </si>
  <si>
    <t xml:space="preserve">  Current and Accrued Liabilities</t>
  </si>
  <si>
    <t xml:space="preserve">  Deferred Credits</t>
  </si>
  <si>
    <t>Adjusted NonCurrent, Current and Accrued Liabilities/Deferred Credits</t>
  </si>
  <si>
    <t>Working Capital Allowance</t>
  </si>
  <si>
    <t xml:space="preserve">                    EXPLANATION:</t>
  </si>
  <si>
    <t>B2</t>
  </si>
  <si>
    <t>Deferred ECRC</t>
  </si>
  <si>
    <t>Deferred SPPCRC</t>
  </si>
  <si>
    <t>Deferred Fuel</t>
  </si>
  <si>
    <t>Deferred ECCR</t>
  </si>
  <si>
    <t>Subtotal</t>
  </si>
  <si>
    <t>Adjusted Working Capital Allowance</t>
  </si>
  <si>
    <t>B1 WC per Book</t>
  </si>
  <si>
    <t>WC per Book Adj. (excl. Non U/Fuel Inv)</t>
  </si>
  <si>
    <t>var. due to Fuel Inv.</t>
  </si>
  <si>
    <t>Trial Balance 2025 Budget</t>
  </si>
  <si>
    <t>FORMULA</t>
  </si>
  <si>
    <t>WORKING BUDGET</t>
  </si>
  <si>
    <t>Account 1</t>
  </si>
  <si>
    <t>Account 1.0</t>
  </si>
  <si>
    <t>ACCOUNT ID</t>
  </si>
  <si>
    <t>ACCOUNT DESCRIPTION</t>
  </si>
  <si>
    <t xml:space="preserve"> DEC 2024</t>
  </si>
  <si>
    <t>JAN 2025</t>
  </si>
  <si>
    <t>FEB 2025</t>
  </si>
  <si>
    <t>MAR 2025</t>
  </si>
  <si>
    <t>APR 2025</t>
  </si>
  <si>
    <t>MAY 2025</t>
  </si>
  <si>
    <t>JUN 2025</t>
  </si>
  <si>
    <t>JUL 2025</t>
  </si>
  <si>
    <t>AUG 2025</t>
  </si>
  <si>
    <t>SEP 2025</t>
  </si>
  <si>
    <t>OCT 2025</t>
  </si>
  <si>
    <t>NOV 2025</t>
  </si>
  <si>
    <t xml:space="preserve"> DEC 2025</t>
  </si>
  <si>
    <t>2025 13 MTH AVG</t>
  </si>
  <si>
    <t>9101000</t>
  </si>
  <si>
    <t>9101100</t>
  </si>
  <si>
    <t>Property Under Capital Leases</t>
  </si>
  <si>
    <t>9102000</t>
  </si>
  <si>
    <t>Plant Purchased or Sold</t>
  </si>
  <si>
    <t>9103000</t>
  </si>
  <si>
    <t>Experimental Plant Unclassified</t>
  </si>
  <si>
    <t>9103100</t>
  </si>
  <si>
    <t>Plant in Process of Reclassification</t>
  </si>
  <si>
    <t>9104000</t>
  </si>
  <si>
    <t>Plant Leased to Others</t>
  </si>
  <si>
    <t>9105000</t>
  </si>
  <si>
    <t>Plant Held for Future Use</t>
  </si>
  <si>
    <t>9105100</t>
  </si>
  <si>
    <t>Production Properties Held for Future Use</t>
  </si>
  <si>
    <t>9106000</t>
  </si>
  <si>
    <t>Completed Construction Not Classified</t>
  </si>
  <si>
    <t>9107000</t>
  </si>
  <si>
    <t>9108000</t>
  </si>
  <si>
    <t>9111000</t>
  </si>
  <si>
    <t>Accumulated Provision For Amortization</t>
  </si>
  <si>
    <t>9114000</t>
  </si>
  <si>
    <t>Plant Acquisition Adjustments</t>
  </si>
  <si>
    <t>9115000</t>
  </si>
  <si>
    <t>Accum Provision Amort Plant Acquisition Adjustment</t>
  </si>
  <si>
    <t>9116000</t>
  </si>
  <si>
    <t>Other Plant Adjustments</t>
  </si>
  <si>
    <t>9117100</t>
  </si>
  <si>
    <t>Gas Stored - Base Gas</t>
  </si>
  <si>
    <t>9117200</t>
  </si>
  <si>
    <t>System Balancing Gas</t>
  </si>
  <si>
    <t>9117300</t>
  </si>
  <si>
    <t>Gas Stored in Reservoirs and Pipelines-Noncurrent</t>
  </si>
  <si>
    <t>9117400</t>
  </si>
  <si>
    <t>Gas Owed to System Gas</t>
  </si>
  <si>
    <t>9118000</t>
  </si>
  <si>
    <t>Other Utility Plant</t>
  </si>
  <si>
    <t>9119000</t>
  </si>
  <si>
    <t>Accum Provision Depr Amort Other Utility Plant</t>
  </si>
  <si>
    <t>9121000</t>
  </si>
  <si>
    <t>Nonutility Property</t>
  </si>
  <si>
    <t>9122000</t>
  </si>
  <si>
    <t>Accum Provision Depr Amortiz Nonutility Property</t>
  </si>
  <si>
    <t>9123000</t>
  </si>
  <si>
    <t>Investment in Associated Companies</t>
  </si>
  <si>
    <t>9123100</t>
  </si>
  <si>
    <t>Investment in Subsidiary Companies</t>
  </si>
  <si>
    <t>9124000</t>
  </si>
  <si>
    <t>Other Investments</t>
  </si>
  <si>
    <t>9125000</t>
  </si>
  <si>
    <t>Sinking Funds</t>
  </si>
  <si>
    <t>9126000</t>
  </si>
  <si>
    <t>Depreciation Fund</t>
  </si>
  <si>
    <t>9127000</t>
  </si>
  <si>
    <t>Amortization Fund - Federal</t>
  </si>
  <si>
    <t>9128000</t>
  </si>
  <si>
    <t>Other Special Funds</t>
  </si>
  <si>
    <t>9131000</t>
  </si>
  <si>
    <t>9132000</t>
  </si>
  <si>
    <t>Interest Special Deposits</t>
  </si>
  <si>
    <t>9133000</t>
  </si>
  <si>
    <t>Dividend Special Deposits</t>
  </si>
  <si>
    <t>9134000</t>
  </si>
  <si>
    <t>9135000</t>
  </si>
  <si>
    <t>9136000</t>
  </si>
  <si>
    <t>9141000</t>
  </si>
  <si>
    <t>9142000</t>
  </si>
  <si>
    <t>9143000</t>
  </si>
  <si>
    <t>9144000</t>
  </si>
  <si>
    <t>Accumulated Provision Uncollectible Accounts-Cr</t>
  </si>
  <si>
    <t>9145000</t>
  </si>
  <si>
    <t>Notes Receivable from Associated Companies</t>
  </si>
  <si>
    <t>9146000</t>
  </si>
  <si>
    <t>Accounts Receivable from Associated Companies</t>
  </si>
  <si>
    <t>9151000</t>
  </si>
  <si>
    <t>9152000</t>
  </si>
  <si>
    <t>9153000</t>
  </si>
  <si>
    <t>Residuals and Extracted Products</t>
  </si>
  <si>
    <t>9154000</t>
  </si>
  <si>
    <t>Plant Materials and Operating Supplies</t>
  </si>
  <si>
    <t>9155000</t>
  </si>
  <si>
    <t>Merchandise</t>
  </si>
  <si>
    <t>9156000</t>
  </si>
  <si>
    <t>Other Materials and Supplies</t>
  </si>
  <si>
    <t>9158100</t>
  </si>
  <si>
    <t>Allowance Inventory</t>
  </si>
  <si>
    <t>9158200</t>
  </si>
  <si>
    <t>Allowances Withheld</t>
  </si>
  <si>
    <t>9163000</t>
  </si>
  <si>
    <t>Stores Expense Undistributed</t>
  </si>
  <si>
    <t>9164100</t>
  </si>
  <si>
    <t>Gas Stored - Current</t>
  </si>
  <si>
    <t>9164200</t>
  </si>
  <si>
    <t>Liquefied Natural Gas Stored</t>
  </si>
  <si>
    <t>9164300</t>
  </si>
  <si>
    <t>Liquefied Natural Gas Held For Processing</t>
  </si>
  <si>
    <t>9165000</t>
  </si>
  <si>
    <t>9171000</t>
  </si>
  <si>
    <t>Interest and Dividends Receivable</t>
  </si>
  <si>
    <t>9172000</t>
  </si>
  <si>
    <t>Rents Receivable</t>
  </si>
  <si>
    <t>9173000</t>
  </si>
  <si>
    <t>Accrued Utility Revenues</t>
  </si>
  <si>
    <t>9174000</t>
  </si>
  <si>
    <t>Miscellaneous Current and Accrued Assets</t>
  </si>
  <si>
    <t>9176000</t>
  </si>
  <si>
    <t>Derivative Instrument Assets - Hedges</t>
  </si>
  <si>
    <t>9181000</t>
  </si>
  <si>
    <t>9182100</t>
  </si>
  <si>
    <t>Extraordinary Property Losses</t>
  </si>
  <si>
    <t>9182200</t>
  </si>
  <si>
    <t>Unrecovered Plant and Regulatory Study Costs</t>
  </si>
  <si>
    <t>9182300</t>
  </si>
  <si>
    <t>9183000</t>
  </si>
  <si>
    <t>Preliminary Survey and Investigation Charges</t>
  </si>
  <si>
    <t>9183100</t>
  </si>
  <si>
    <t>Prelim Natural Gas Survey &amp; Investigation Charges</t>
  </si>
  <si>
    <t>9183200</t>
  </si>
  <si>
    <t>Other Preliminary Survey and Investigation Charges</t>
  </si>
  <si>
    <t>9184000</t>
  </si>
  <si>
    <t>9184100</t>
  </si>
  <si>
    <t>FERC Balance Sheet Clearing</t>
  </si>
  <si>
    <t>9186000</t>
  </si>
  <si>
    <t>Miscellaneous Deferred Debits</t>
  </si>
  <si>
    <t>9187000</t>
  </si>
  <si>
    <t>Deferred Losses from Disposition of Utility Plant</t>
  </si>
  <si>
    <t>9188000</t>
  </si>
  <si>
    <t>Research Development &amp; Demonstration Expenditures</t>
  </si>
  <si>
    <t>9189000</t>
  </si>
  <si>
    <t>9190000</t>
  </si>
  <si>
    <t>Accumulated Deferred Income Taxes</t>
  </si>
  <si>
    <t>9191000</t>
  </si>
  <si>
    <t>Unrecovered Purchased Gas Costs</t>
  </si>
  <si>
    <t>9201000</t>
  </si>
  <si>
    <t>Common Stock Issued</t>
  </si>
  <si>
    <t>9207000</t>
  </si>
  <si>
    <t>Premium on Capital Stock</t>
  </si>
  <si>
    <t>9208000</t>
  </si>
  <si>
    <t>Donations Received from Stockholders</t>
  </si>
  <si>
    <t>9211000</t>
  </si>
  <si>
    <t>Miscellaneous Paid-in Capital</t>
  </si>
  <si>
    <t>9214000</t>
  </si>
  <si>
    <t>9215000</t>
  </si>
  <si>
    <t>Appropriated Retained Earnings</t>
  </si>
  <si>
    <t>9215100</t>
  </si>
  <si>
    <t>Appropriated Retained Earn-Amortiz Reserve Federal</t>
  </si>
  <si>
    <t>9216000</t>
  </si>
  <si>
    <t>Unappropriated Retained Earnings</t>
  </si>
  <si>
    <t>9216100</t>
  </si>
  <si>
    <t>Unappropriated Undistributed Subsidiary Earnings</t>
  </si>
  <si>
    <t>9219000</t>
  </si>
  <si>
    <t>Accumulated Other Comprehensive Income</t>
  </si>
  <si>
    <t>9221000</t>
  </si>
  <si>
    <t>Bonds</t>
  </si>
  <si>
    <t>9223000</t>
  </si>
  <si>
    <t>Advances from Associated Companies</t>
  </si>
  <si>
    <t>9224000</t>
  </si>
  <si>
    <t>Other Long-Term Debt</t>
  </si>
  <si>
    <t>9225000</t>
  </si>
  <si>
    <t>Unamortized Premium on Long-Term Debt</t>
  </si>
  <si>
    <t>9226000</t>
  </si>
  <si>
    <t>Unamortized Discount on Long-Term Debt</t>
  </si>
  <si>
    <t>9227000</t>
  </si>
  <si>
    <t>9228100</t>
  </si>
  <si>
    <t>Accumulated Provision for Property Insurance</t>
  </si>
  <si>
    <t>9228200</t>
  </si>
  <si>
    <t>Accumulated Provision for Injuries and Damages</t>
  </si>
  <si>
    <t>9228300</t>
  </si>
  <si>
    <t>Accumulated Provision for Pension and Benefits</t>
  </si>
  <si>
    <t>9228400</t>
  </si>
  <si>
    <t>9229000</t>
  </si>
  <si>
    <t>9230000</t>
  </si>
  <si>
    <t>Asset Retirement Obligations</t>
  </si>
  <si>
    <t>9231000</t>
  </si>
  <si>
    <t>Notes Payable (Borrowings &lt; 1 Year Duration)</t>
  </si>
  <si>
    <t>9232000</t>
  </si>
  <si>
    <t>9233000</t>
  </si>
  <si>
    <t>Notes Payable to Associated Companies</t>
  </si>
  <si>
    <t>9234000</t>
  </si>
  <si>
    <t>Accounts Payable to Associated Companies</t>
  </si>
  <si>
    <t>9235000</t>
  </si>
  <si>
    <t>9236000</t>
  </si>
  <si>
    <t>9237000</t>
  </si>
  <si>
    <t>9238000</t>
  </si>
  <si>
    <t>9241000</t>
  </si>
  <si>
    <t>9242000</t>
  </si>
  <si>
    <t>Miscellaneous Current and Accrued Liabilities</t>
  </si>
  <si>
    <t>9243000</t>
  </si>
  <si>
    <t>9245000</t>
  </si>
  <si>
    <t>Derivative Instrument Liabilities - Hedges</t>
  </si>
  <si>
    <t>9252000</t>
  </si>
  <si>
    <t>Customer Advances for Construction</t>
  </si>
  <si>
    <t>9253000</t>
  </si>
  <si>
    <t>9254000</t>
  </si>
  <si>
    <t>9255000</t>
  </si>
  <si>
    <t>Accumulated Deferred Investment Tax Credits</t>
  </si>
  <si>
    <t>9256000</t>
  </si>
  <si>
    <t>Deferred Gains from Disposition of Utility Plant</t>
  </si>
  <si>
    <t>9257000</t>
  </si>
  <si>
    <t>Unamortized Gain on Reacquired Debt</t>
  </si>
  <si>
    <t>9281000</t>
  </si>
  <si>
    <t>Accum Defd Inc Taxes-Accelerated Amortiz Property</t>
  </si>
  <si>
    <t>9282000</t>
  </si>
  <si>
    <t>Accumulated Deferred Income Taxes-Other Property</t>
  </si>
  <si>
    <t>9283000</t>
  </si>
  <si>
    <t>Accumulated Deferred Income Taxes-Other</t>
  </si>
  <si>
    <t>9403000</t>
  </si>
  <si>
    <t>Depreciation Expense</t>
  </si>
  <si>
    <t>9403100</t>
  </si>
  <si>
    <t>Depreciation Expense for Asset Retirement Costs</t>
  </si>
  <si>
    <t>9404000</t>
  </si>
  <si>
    <t>Amortization of Limited-Term Electric Plant</t>
  </si>
  <si>
    <t>9404100</t>
  </si>
  <si>
    <t>Amort Deplet Producing Nat Gas Land &amp; Land Rights</t>
  </si>
  <si>
    <t>9404200</t>
  </si>
  <si>
    <t>Amort of Underground Storage Land &amp; Land Rights</t>
  </si>
  <si>
    <t>9404300</t>
  </si>
  <si>
    <t>Amortization of Other Limited-Term Gas Plant</t>
  </si>
  <si>
    <t>9405000</t>
  </si>
  <si>
    <t>Amortization of Other Electric/Gas Plant</t>
  </si>
  <si>
    <t>9406000</t>
  </si>
  <si>
    <t>Amortization of Plant Acquisition Adjustment</t>
  </si>
  <si>
    <t>9407000</t>
  </si>
  <si>
    <t>Amortiz Ele Prop Loss Unrecv Plant RegulStudy Cost</t>
  </si>
  <si>
    <t>9407100</t>
  </si>
  <si>
    <t>Amortiz Gas Prop Loss Unrecv Plant RegulStudy Cost</t>
  </si>
  <si>
    <t>9407200</t>
  </si>
  <si>
    <t>Amortization of Conversion Expenses</t>
  </si>
  <si>
    <t>9407300</t>
  </si>
  <si>
    <t>Regulatory Debits</t>
  </si>
  <si>
    <t>9407400</t>
  </si>
  <si>
    <t>Regulatory Credits</t>
  </si>
  <si>
    <t>9408100</t>
  </si>
  <si>
    <t>Taxes Other Than Inc Taxes-Utility Operating Inc</t>
  </si>
  <si>
    <t>9408200</t>
  </si>
  <si>
    <t>Taxes Other Than Inc Taxes-Other Income &amp; Deduct</t>
  </si>
  <si>
    <t>9409100</t>
  </si>
  <si>
    <t>Income Taxes - Utility Operating Income</t>
  </si>
  <si>
    <t>9409200</t>
  </si>
  <si>
    <t>Income Taxes - Other Income and Deductions</t>
  </si>
  <si>
    <t>9409300</t>
  </si>
  <si>
    <t>Income Taxes - Extraordinary Items</t>
  </si>
  <si>
    <t>9410100</t>
  </si>
  <si>
    <t>Provision for Defd Inc Tax - Utility Operating Inc</t>
  </si>
  <si>
    <t>9410200</t>
  </si>
  <si>
    <t>Provision for Defd Inc Tax - Other Inc and Deduct</t>
  </si>
  <si>
    <t>9411100</t>
  </si>
  <si>
    <t>Provision for Defd Inc Taxes-CR Utility Oper Inc</t>
  </si>
  <si>
    <t>9411200</t>
  </si>
  <si>
    <t>Provision for Defd Inc Taxes-CR Other Inc &amp; Deduct</t>
  </si>
  <si>
    <t>9411400</t>
  </si>
  <si>
    <t>Investment Tax Credit Adjustm-Utility Operations</t>
  </si>
  <si>
    <t>9411500</t>
  </si>
  <si>
    <t>Investment Tax Credit Adj - Nonutility Operations</t>
  </si>
  <si>
    <t>9411600</t>
  </si>
  <si>
    <t>Gains From Disposition of Utility Plant</t>
  </si>
  <si>
    <t>9411700</t>
  </si>
  <si>
    <t>Losses From Disposition of Utility Plant</t>
  </si>
  <si>
    <t>9411800</t>
  </si>
  <si>
    <t>Gains From Disposition of Allowances</t>
  </si>
  <si>
    <t>9411900</t>
  </si>
  <si>
    <t>Losses From Disposition of Allowances</t>
  </si>
  <si>
    <t>9412000</t>
  </si>
  <si>
    <t>Rev Gas Plant Leased</t>
  </si>
  <si>
    <t>9413000</t>
  </si>
  <si>
    <t>Expenses of Util Plant leased to Others</t>
  </si>
  <si>
    <t>9414000</t>
  </si>
  <si>
    <t>Other Utility Operating Income</t>
  </si>
  <si>
    <t>9415000</t>
  </si>
  <si>
    <t>Revenues frm Merchandising Jobbing &amp; Contract Work</t>
  </si>
  <si>
    <t>9416000</t>
  </si>
  <si>
    <t>Costs of Merchandising. Jobbing and Contract Work</t>
  </si>
  <si>
    <t>9417000</t>
  </si>
  <si>
    <t>Revenues from Nonutility Operations</t>
  </si>
  <si>
    <t>9417100</t>
  </si>
  <si>
    <t>Expenses of Nonutility Operations</t>
  </si>
  <si>
    <t>9418000</t>
  </si>
  <si>
    <t>Nonoperating Rental Income</t>
  </si>
  <si>
    <t>9418100</t>
  </si>
  <si>
    <t>Equity in Earnings of Subsidiary Companies</t>
  </si>
  <si>
    <t>9419000</t>
  </si>
  <si>
    <t>Interest and Dividend Income</t>
  </si>
  <si>
    <t>9419100</t>
  </si>
  <si>
    <t>Allowance for Other Funds Used During Construction</t>
  </si>
  <si>
    <t>9420000</t>
  </si>
  <si>
    <t>Investment Tax Credits. Oth Inc and Deduct</t>
  </si>
  <si>
    <t>9421000</t>
  </si>
  <si>
    <t>Miscellaneous Nonoperating Income</t>
  </si>
  <si>
    <t>9421100</t>
  </si>
  <si>
    <t>Gain on Disposition of Property</t>
  </si>
  <si>
    <t>9421200</t>
  </si>
  <si>
    <t>Loss on Disposition of Property</t>
  </si>
  <si>
    <t>9425000</t>
  </si>
  <si>
    <t>Miscellaneous Amortization</t>
  </si>
  <si>
    <t>9426100</t>
  </si>
  <si>
    <t>Other Expense - Donations</t>
  </si>
  <si>
    <t>9426200</t>
  </si>
  <si>
    <t>Other Expense - Life Insurance</t>
  </si>
  <si>
    <t>9426300</t>
  </si>
  <si>
    <t>Other Expense - Penalties</t>
  </si>
  <si>
    <t>9426400</t>
  </si>
  <si>
    <t>Exp Certain Civic. Political &amp; Related Activities</t>
  </si>
  <si>
    <t>9426500</t>
  </si>
  <si>
    <t>Other Deductions</t>
  </si>
  <si>
    <t>9427000</t>
  </si>
  <si>
    <t>Interest on Long-Term Debt</t>
  </si>
  <si>
    <t>9428000</t>
  </si>
  <si>
    <t>Amortization of Debt Discount and Expense</t>
  </si>
  <si>
    <t>9428100</t>
  </si>
  <si>
    <t>Amortization of Loss on Reacquired Debt</t>
  </si>
  <si>
    <t>9429000</t>
  </si>
  <si>
    <t>Amortization of Premium on Debt - Credit</t>
  </si>
  <si>
    <t>9429100</t>
  </si>
  <si>
    <t>Amortization of Gain on Reacquired Debt - Credit</t>
  </si>
  <si>
    <t>9430000</t>
  </si>
  <si>
    <t>Interest on Debt to Associated Companies</t>
  </si>
  <si>
    <t>9431000</t>
  </si>
  <si>
    <t>Other Interest Expense</t>
  </si>
  <si>
    <t>9432000</t>
  </si>
  <si>
    <t>Allow Borrowed Funds Used During Construct-Credit</t>
  </si>
  <si>
    <t>9433000</t>
  </si>
  <si>
    <t>Balance Transferred from Income</t>
  </si>
  <si>
    <t>9434000</t>
  </si>
  <si>
    <t>Extraordinary Income</t>
  </si>
  <si>
    <t>9435000</t>
  </si>
  <si>
    <t>Extraordinary Deductions</t>
  </si>
  <si>
    <t>9438000</t>
  </si>
  <si>
    <t>Dividends Declared - Common Stock</t>
  </si>
  <si>
    <t>9440000</t>
  </si>
  <si>
    <t>Electric Residential Sales</t>
  </si>
  <si>
    <t>9442000</t>
  </si>
  <si>
    <t>Electric Commercial and Industrial Sales</t>
  </si>
  <si>
    <t>9444000</t>
  </si>
  <si>
    <t>Electric Public Street and Highway Lighting</t>
  </si>
  <si>
    <t>9445000</t>
  </si>
  <si>
    <t>Electric Other Sales to Public Authorities</t>
  </si>
  <si>
    <t>9446000</t>
  </si>
  <si>
    <t>Electric Sales to Railroads And Railways</t>
  </si>
  <si>
    <t>9447000</t>
  </si>
  <si>
    <t>Electric Sales For Resale</t>
  </si>
  <si>
    <t>9448000</t>
  </si>
  <si>
    <t>Electric Interdepartmental Sales</t>
  </si>
  <si>
    <t>9449100</t>
  </si>
  <si>
    <t>Electric Provision for Rate Refunds</t>
  </si>
  <si>
    <t>9450000</t>
  </si>
  <si>
    <t>Electric Forfeited Discounts</t>
  </si>
  <si>
    <t>9451000</t>
  </si>
  <si>
    <t>Electric Miscellaneous Service Revenues</t>
  </si>
  <si>
    <t>9453000</t>
  </si>
  <si>
    <t>Sales of Water and Water Power</t>
  </si>
  <si>
    <t>9454000</t>
  </si>
  <si>
    <t>Electric Rent from Electric Property</t>
  </si>
  <si>
    <t>9455000</t>
  </si>
  <si>
    <t>Electric Interdepartmental Rents</t>
  </si>
  <si>
    <t>9456000</t>
  </si>
  <si>
    <t>Electric Other Electric Revenues</t>
  </si>
  <si>
    <t>9456100</t>
  </si>
  <si>
    <t>Revenues frm Transmission of Electricity of Others</t>
  </si>
  <si>
    <t>9457100</t>
  </si>
  <si>
    <t>Regional Transmission Service Revenues</t>
  </si>
  <si>
    <t>9457200</t>
  </si>
  <si>
    <t>Miscellaneous Revenues</t>
  </si>
  <si>
    <t>9458100</t>
  </si>
  <si>
    <t>Svc Company Revenue- NonAssoc Co-Direct Costs</t>
  </si>
  <si>
    <t>9480000</t>
  </si>
  <si>
    <t>Gas Residential Sales</t>
  </si>
  <si>
    <t>9481000</t>
  </si>
  <si>
    <t>Gas Commercial and Industrial Sales</t>
  </si>
  <si>
    <t>9482000</t>
  </si>
  <si>
    <t>Gas Other Sales to Public Authorities</t>
  </si>
  <si>
    <t>9483000</t>
  </si>
  <si>
    <t>Gas Sales For Resale</t>
  </si>
  <si>
    <t>9484000</t>
  </si>
  <si>
    <t>Gas Interdepartmental Sales</t>
  </si>
  <si>
    <t>9485000</t>
  </si>
  <si>
    <t>Gas Intracompany Transfers</t>
  </si>
  <si>
    <t>9487000</t>
  </si>
  <si>
    <t>Gas Forfeited Discounts</t>
  </si>
  <si>
    <t>9488000</t>
  </si>
  <si>
    <t>Gas Miscellaneous Service Revenues</t>
  </si>
  <si>
    <t>9489100</t>
  </si>
  <si>
    <t>Gas Rev Transport Gas of Others Gathering Facility</t>
  </si>
  <si>
    <t>9489200</t>
  </si>
  <si>
    <t>Gas Rev Transport Gas of Others Transm Facility</t>
  </si>
  <si>
    <t>9489300</t>
  </si>
  <si>
    <t>Gas Rev Transport Gas of Others Distrib Facility</t>
  </si>
  <si>
    <t>9489400</t>
  </si>
  <si>
    <t>Gas Revenues from Storing Gas of Others</t>
  </si>
  <si>
    <t>9490000</t>
  </si>
  <si>
    <t>Gas Sales of Products Extracted from Natural Gas</t>
  </si>
  <si>
    <t>9491000</t>
  </si>
  <si>
    <t>Gas Revenues from Natural Gas Processed by Others</t>
  </si>
  <si>
    <t>9492000</t>
  </si>
  <si>
    <t>Gas Incidental Gasoline and Oil Sales</t>
  </si>
  <si>
    <t>9493000</t>
  </si>
  <si>
    <t>Gas Rent from Gas Property</t>
  </si>
  <si>
    <t>9494000</t>
  </si>
  <si>
    <t>Gas Interdepartmental Rents</t>
  </si>
  <si>
    <t>9495000</t>
  </si>
  <si>
    <t>Gas Other Gas Revenues</t>
  </si>
  <si>
    <t>9496000</t>
  </si>
  <si>
    <t>Gas Provision For Rate Refunds</t>
  </si>
  <si>
    <t>9500000</t>
  </si>
  <si>
    <t>Steam Operation Supervision And Engineering</t>
  </si>
  <si>
    <t>9501000</t>
  </si>
  <si>
    <t>Steam Fuel</t>
  </si>
  <si>
    <t>9502000</t>
  </si>
  <si>
    <t>Steam Expenses</t>
  </si>
  <si>
    <t>9503000</t>
  </si>
  <si>
    <t>Steam From Other Sources</t>
  </si>
  <si>
    <t>9504000</t>
  </si>
  <si>
    <t>Steam Transferred - Credit</t>
  </si>
  <si>
    <t>9505000</t>
  </si>
  <si>
    <t>Steam Electric Expenses</t>
  </si>
  <si>
    <t>9506000</t>
  </si>
  <si>
    <t>Miscellaneous Steam Power Expenses</t>
  </si>
  <si>
    <t>9507000</t>
  </si>
  <si>
    <t>Steam Rents</t>
  </si>
  <si>
    <t>9509000</t>
  </si>
  <si>
    <t>Steam Allowances</t>
  </si>
  <si>
    <t>9510000</t>
  </si>
  <si>
    <t>Steam Maintenance Supervision and Engineering</t>
  </si>
  <si>
    <t>9511000</t>
  </si>
  <si>
    <t>Steam Maintenance of Structures</t>
  </si>
  <si>
    <t>9512000</t>
  </si>
  <si>
    <t>Steam Maintenance of Boiler Plant</t>
  </si>
  <si>
    <t>9513000</t>
  </si>
  <si>
    <t>Steam Maintenance of Electric Plant</t>
  </si>
  <si>
    <t>9514000</t>
  </si>
  <si>
    <t>Maintenance of Miscellaneous Steam Plant</t>
  </si>
  <si>
    <t>9517000</t>
  </si>
  <si>
    <t>Nuclear Operation Supervision And Engineering</t>
  </si>
  <si>
    <t>9518000</t>
  </si>
  <si>
    <t>Nuclear Fuel Expense</t>
  </si>
  <si>
    <t>9519000</t>
  </si>
  <si>
    <t>Nuclear Coolants and Water</t>
  </si>
  <si>
    <t>9520000</t>
  </si>
  <si>
    <t>Nuclear Steam Expenses</t>
  </si>
  <si>
    <t>9521000</t>
  </si>
  <si>
    <t>Nuclear Steam from Other Sources</t>
  </si>
  <si>
    <t>9522000</t>
  </si>
  <si>
    <t>Nuclear Steam Transferred - Credit</t>
  </si>
  <si>
    <t>9523000</t>
  </si>
  <si>
    <t>Nuclear Electric Expenses</t>
  </si>
  <si>
    <t>9524000</t>
  </si>
  <si>
    <t>Miscellaneous Nuclear Power Expenses</t>
  </si>
  <si>
    <t>9525000</t>
  </si>
  <si>
    <t>Nuclear Rents</t>
  </si>
  <si>
    <t>9528000</t>
  </si>
  <si>
    <t>Nuclear Maintenance Supervision and Engineering</t>
  </si>
  <si>
    <t>9529000</t>
  </si>
  <si>
    <t>Nuclear Maintenance of Structures</t>
  </si>
  <si>
    <t>9530000</t>
  </si>
  <si>
    <t>Nuclear Maintenance of Reactor Plant Equipment</t>
  </si>
  <si>
    <t>9531000</t>
  </si>
  <si>
    <t>Nuclear Maintenance of Electric Plant</t>
  </si>
  <si>
    <t>9532000</t>
  </si>
  <si>
    <t>Maintenance of Miscellaneous Nuclear Plant</t>
  </si>
  <si>
    <t>9535000</t>
  </si>
  <si>
    <t>Hydraulic Operation Supervision and Engineering</t>
  </si>
  <si>
    <t>9536000</t>
  </si>
  <si>
    <t>Hydraulic Water For Power</t>
  </si>
  <si>
    <t>9537000</t>
  </si>
  <si>
    <t>Hydraulic Expenses</t>
  </si>
  <si>
    <t>9538000</t>
  </si>
  <si>
    <t>Hydraulic Electric Expenses</t>
  </si>
  <si>
    <t>9539000</t>
  </si>
  <si>
    <t>Miscellaneous Hydraulic Power Generation Expenses</t>
  </si>
  <si>
    <t>9540000</t>
  </si>
  <si>
    <t>Hydraulic Rents</t>
  </si>
  <si>
    <t>9541000</t>
  </si>
  <si>
    <t>Hydraulic Maintenance Supervision and Engineering</t>
  </si>
  <si>
    <t>9542000</t>
  </si>
  <si>
    <t>Hydraulic Maintenance of Structures</t>
  </si>
  <si>
    <t>9543000</t>
  </si>
  <si>
    <t>Hydraulic Maintenance Reservoirs Dams &amp; Waterways</t>
  </si>
  <si>
    <t>9544000</t>
  </si>
  <si>
    <t>Hydraulic Maintenance of Electric Plant</t>
  </si>
  <si>
    <t>9545000</t>
  </si>
  <si>
    <t>Maintenance of Miscellaneous Hydraulic Plant</t>
  </si>
  <si>
    <t>9546000</t>
  </si>
  <si>
    <t>Other Power Operation Supervision and Engineering</t>
  </si>
  <si>
    <t>9547000</t>
  </si>
  <si>
    <t>Other Power Fuel</t>
  </si>
  <si>
    <t>9548000</t>
  </si>
  <si>
    <t>Other Power Generation Expenses</t>
  </si>
  <si>
    <t>9548100</t>
  </si>
  <si>
    <t>Operation of Energy Storage Equipment</t>
  </si>
  <si>
    <t>9549000</t>
  </si>
  <si>
    <t>Miscellaneous Other Power Generation Expenses</t>
  </si>
  <si>
    <t>9550000</t>
  </si>
  <si>
    <t>Other Power Rents</t>
  </si>
  <si>
    <t>9551000</t>
  </si>
  <si>
    <t>Other Power Maintenance Supervision &amp; Engineering</t>
  </si>
  <si>
    <t>9552000</t>
  </si>
  <si>
    <t>Other Power Maintenance of Structures</t>
  </si>
  <si>
    <t>9553000</t>
  </si>
  <si>
    <t>Other Power Maint Generating &amp; Electric Equipment</t>
  </si>
  <si>
    <t>9553100</t>
  </si>
  <si>
    <t>Maintenance of Energy Storage Equipment</t>
  </si>
  <si>
    <t>9554000</t>
  </si>
  <si>
    <t>Maintenance of Misc Other Power Generation Plant</t>
  </si>
  <si>
    <t>9555000</t>
  </si>
  <si>
    <t>Other Supply Purchased Power</t>
  </si>
  <si>
    <t>9556000</t>
  </si>
  <si>
    <t>Other Supply System Control and Load Dispatching</t>
  </si>
  <si>
    <t>9557000</t>
  </si>
  <si>
    <t>Other Supply Other Expenses</t>
  </si>
  <si>
    <t>9560000</t>
  </si>
  <si>
    <t>Transmission Operation Supervision And Engineering</t>
  </si>
  <si>
    <t>9561000</t>
  </si>
  <si>
    <t>Transmission Load Dispatch - Do Not Use Locked in ECC</t>
  </si>
  <si>
    <t>9561100</t>
  </si>
  <si>
    <t>Transmission Load Dispatch - Reliability</t>
  </si>
  <si>
    <t>9561200</t>
  </si>
  <si>
    <t>Transm Load Dispatch-Monitor Operate Transm System</t>
  </si>
  <si>
    <t>9561300</t>
  </si>
  <si>
    <t>Transm Load Dispatch-Transmission Svc &amp; Scheduling</t>
  </si>
  <si>
    <t>9561400</t>
  </si>
  <si>
    <t>Transmission Scheduling Sys Control &amp; Dispatch Svc</t>
  </si>
  <si>
    <t>9561500</t>
  </si>
  <si>
    <t>Transm Reliability Planning &amp; Standards Devlpmt</t>
  </si>
  <si>
    <t>9561600</t>
  </si>
  <si>
    <t>Transmission Service Studies</t>
  </si>
  <si>
    <t>9561700</t>
  </si>
  <si>
    <t>Transmission Generation Interconnection Studies</t>
  </si>
  <si>
    <t>9561800</t>
  </si>
  <si>
    <t>Transm Billed Reliability Planning Stnrds Dev Svcs</t>
  </si>
  <si>
    <t>9562000</t>
  </si>
  <si>
    <t>Transmission Station Expenses</t>
  </si>
  <si>
    <t>9563000</t>
  </si>
  <si>
    <t>Transmission Overhead Line Expenses</t>
  </si>
  <si>
    <t>9564000</t>
  </si>
  <si>
    <t>Transmission Underground Line Expenses</t>
  </si>
  <si>
    <t>9565000</t>
  </si>
  <si>
    <t>Transmission of Electricity by Others</t>
  </si>
  <si>
    <t>9566000</t>
  </si>
  <si>
    <t>Miscellaneous Transmission Expenses</t>
  </si>
  <si>
    <t>9567000</t>
  </si>
  <si>
    <t>Transmission Rents</t>
  </si>
  <si>
    <t>9568000</t>
  </si>
  <si>
    <t>Transmission Maintenance Supervision &amp; Engineering</t>
  </si>
  <si>
    <t>9569000</t>
  </si>
  <si>
    <t>Transmission Maintenance of Structures</t>
  </si>
  <si>
    <t>9569100</t>
  </si>
  <si>
    <t>Transmission Maintenance of Computer Hardware</t>
  </si>
  <si>
    <t>9569200</t>
  </si>
  <si>
    <t>Transmission Maintenance of Computer Software</t>
  </si>
  <si>
    <t>9569300</t>
  </si>
  <si>
    <t>Transmission Maintenance Communication Equipment</t>
  </si>
  <si>
    <t>9569400</t>
  </si>
  <si>
    <t>Transmisison Maint Msc Regional Transmission Plant</t>
  </si>
  <si>
    <t>9570000</t>
  </si>
  <si>
    <t>Transmission Maintenance of Station Equipment</t>
  </si>
  <si>
    <t>9571000</t>
  </si>
  <si>
    <t>Transmission Maintenance of Overhead Lines</t>
  </si>
  <si>
    <t>9572000</t>
  </si>
  <si>
    <t>Transmission Maintenance of Underground Lines</t>
  </si>
  <si>
    <t>9573000</t>
  </si>
  <si>
    <t>Maintenance of Miscellaneous Transmission Plant</t>
  </si>
  <si>
    <t>9575100</t>
  </si>
  <si>
    <t>Regional Market Operation Supervision</t>
  </si>
  <si>
    <t>9575200</t>
  </si>
  <si>
    <t>Regional Day-Ahead &amp; Real-Time Market Facilitation</t>
  </si>
  <si>
    <t>9575300</t>
  </si>
  <si>
    <t>Regional Transmission Rights Market Facilitation</t>
  </si>
  <si>
    <t>9575400</t>
  </si>
  <si>
    <t>Regional Capacity Market Facilitation</t>
  </si>
  <si>
    <t>9575500</t>
  </si>
  <si>
    <t>Regional Ancillary Services Market Facilitation</t>
  </si>
  <si>
    <t>9575600</t>
  </si>
  <si>
    <t>Regional Market Monitoring And Compliance</t>
  </si>
  <si>
    <t>9575700</t>
  </si>
  <si>
    <t>Regional Market Admin Monitoring &amp; Compliance Svcs</t>
  </si>
  <si>
    <t>9575800</t>
  </si>
  <si>
    <t>Regional Market Rents</t>
  </si>
  <si>
    <t>9576100</t>
  </si>
  <si>
    <t>Regional Market Maintenance Structures &amp; Improvm</t>
  </si>
  <si>
    <t>9576200</t>
  </si>
  <si>
    <t>Regional Market Maintenance of Computer Hardware</t>
  </si>
  <si>
    <t>9576300</t>
  </si>
  <si>
    <t>Regional Market Maintenance of Computer Software</t>
  </si>
  <si>
    <t>9576400</t>
  </si>
  <si>
    <t>Regional Market Maintenance of Communication Equip</t>
  </si>
  <si>
    <t>9576500</t>
  </si>
  <si>
    <t>Regional Maintenance Misc Market Operation Plant</t>
  </si>
  <si>
    <t>9580000</t>
  </si>
  <si>
    <t>Distribution Operation Supervision And Engineering</t>
  </si>
  <si>
    <t>9581000</t>
  </si>
  <si>
    <t>Distribution Load Dispatching</t>
  </si>
  <si>
    <t>9581100</t>
  </si>
  <si>
    <t>Distribution Line and Station Supplies &amp; Expenses</t>
  </si>
  <si>
    <t>9582000</t>
  </si>
  <si>
    <t>Distribution Station Expenses</t>
  </si>
  <si>
    <t>9583000</t>
  </si>
  <si>
    <t>Distribution Overhead Line Expenses</t>
  </si>
  <si>
    <t>9584000</t>
  </si>
  <si>
    <t>Distribution Underground Line Expenses</t>
  </si>
  <si>
    <t>9585000</t>
  </si>
  <si>
    <t>Distribution Street Lighting and Signal System Exp</t>
  </si>
  <si>
    <t>9586000</t>
  </si>
  <si>
    <t>Distribution Meter Expenses</t>
  </si>
  <si>
    <t>9587000</t>
  </si>
  <si>
    <t>Distribution Customer Installations Expenses</t>
  </si>
  <si>
    <t>9588000</t>
  </si>
  <si>
    <t>Miscellaneous Distribution Expenses</t>
  </si>
  <si>
    <t>9589000</t>
  </si>
  <si>
    <t>Distribution Rents</t>
  </si>
  <si>
    <t>9590000</t>
  </si>
  <si>
    <t>Distribution Maintenance Supervision &amp; Engineering</t>
  </si>
  <si>
    <t>9591000</t>
  </si>
  <si>
    <t>Distribution Maintenance of Structures</t>
  </si>
  <si>
    <t>9592000</t>
  </si>
  <si>
    <t>Distribution Maintenance of Station Equipment</t>
  </si>
  <si>
    <t>9592100</t>
  </si>
  <si>
    <t>Distribution Maintenance of Structures &amp; Equipment</t>
  </si>
  <si>
    <t>9593000</t>
  </si>
  <si>
    <t>Distribution Maintenance of Overhead Lines</t>
  </si>
  <si>
    <t>9594000</t>
  </si>
  <si>
    <t>Distribution Maintenance of Underground Lines</t>
  </si>
  <si>
    <t>9595000</t>
  </si>
  <si>
    <t>Distribution Maintenance of Line Transformers</t>
  </si>
  <si>
    <t>9596000</t>
  </si>
  <si>
    <t>Distribution Maint Street Lighting &amp; Signal System</t>
  </si>
  <si>
    <t>9597000</t>
  </si>
  <si>
    <t>Distribution Maintenance of Meters</t>
  </si>
  <si>
    <t>9598000</t>
  </si>
  <si>
    <t>Maintenance of Miscellaneous Distribution Plant</t>
  </si>
  <si>
    <t>9800000</t>
  </si>
  <si>
    <t>Natural Gas Well Head Purchases</t>
  </si>
  <si>
    <t>9800100</t>
  </si>
  <si>
    <t>Natural Gas Well Head Purch Intracompany Transfers</t>
  </si>
  <si>
    <t>9801000</t>
  </si>
  <si>
    <t>Natural Gas Field Line Purchases</t>
  </si>
  <si>
    <t>9802000</t>
  </si>
  <si>
    <t>Natural Gas Gasoline Plant Outlet Purchases</t>
  </si>
  <si>
    <t>9803000</t>
  </si>
  <si>
    <t>Natural Gas Transmission Line Purchases</t>
  </si>
  <si>
    <t>9804000</t>
  </si>
  <si>
    <t>Natural Gas City Gate Purchases</t>
  </si>
  <si>
    <t>9804100</t>
  </si>
  <si>
    <t>Liquefied Natural Gas Purchases</t>
  </si>
  <si>
    <t>9805000</t>
  </si>
  <si>
    <t>Other Gas Purchases</t>
  </si>
  <si>
    <t>9805100</t>
  </si>
  <si>
    <t>Purchased Gas Cost Adjustments</t>
  </si>
  <si>
    <t>9806000</t>
  </si>
  <si>
    <t>Exchange Gas</t>
  </si>
  <si>
    <t>9807100</t>
  </si>
  <si>
    <t>Well Expenses - Purchased Gas</t>
  </si>
  <si>
    <t>9807200</t>
  </si>
  <si>
    <t>Operation of Purchased Gas Measuring Stations</t>
  </si>
  <si>
    <t>9807300</t>
  </si>
  <si>
    <t>Maintenance of Purchased Gas Measuring Stations</t>
  </si>
  <si>
    <t>9807400</t>
  </si>
  <si>
    <t>Purchased Gas Calculations Expenses</t>
  </si>
  <si>
    <t>9807500</t>
  </si>
  <si>
    <t>Other Purchased Gas Expenses</t>
  </si>
  <si>
    <t>9808100</t>
  </si>
  <si>
    <t>Gas Withdrawn From Storage - Debit</t>
  </si>
  <si>
    <t>9808200</t>
  </si>
  <si>
    <t>Gas Delivered To Storage - Credit</t>
  </si>
  <si>
    <t>9809100</t>
  </si>
  <si>
    <t>Withdrawals Liquefied Natural Gas Processing-Debit</t>
  </si>
  <si>
    <t>9809200</t>
  </si>
  <si>
    <t>Deliveries of Natural Gas for Processing - Credit</t>
  </si>
  <si>
    <t>9810000</t>
  </si>
  <si>
    <t>Gas Used For Compressor Station Fuel - Credit</t>
  </si>
  <si>
    <t>9811000</t>
  </si>
  <si>
    <t>Gas Used For Products Extraction - Credit</t>
  </si>
  <si>
    <t>9812000</t>
  </si>
  <si>
    <t>Gas Used For Other Utility Operations - Credit</t>
  </si>
  <si>
    <t>9813000</t>
  </si>
  <si>
    <t>Other Gas Supply Expenses</t>
  </si>
  <si>
    <t>9826000</t>
  </si>
  <si>
    <t>Rents</t>
  </si>
  <si>
    <t>9850000</t>
  </si>
  <si>
    <t>Gas Transm Operation Supervison and Engineering</t>
  </si>
  <si>
    <t>9851000</t>
  </si>
  <si>
    <t>Gas Transm Oper System Control and Load Dispatch</t>
  </si>
  <si>
    <t>9852000</t>
  </si>
  <si>
    <t>Gas Transm Operation Communication System</t>
  </si>
  <si>
    <t>9853000</t>
  </si>
  <si>
    <t>Gas Transm Operation Compressor Station</t>
  </si>
  <si>
    <t>9854000</t>
  </si>
  <si>
    <t>Gas Transm Operation Gas Compressor Station Fuel</t>
  </si>
  <si>
    <t>9855000</t>
  </si>
  <si>
    <t>Gas Transm Oper Oth Fuel Power Compresor Station</t>
  </si>
  <si>
    <t>9856000</t>
  </si>
  <si>
    <t>Gas Transm Operation Mains</t>
  </si>
  <si>
    <t>9857000</t>
  </si>
  <si>
    <t>Gas Transm Oper Measuring and Regulating Station</t>
  </si>
  <si>
    <t>9858000</t>
  </si>
  <si>
    <t>Gas Transm Operation Transm Compres Gas by Other</t>
  </si>
  <si>
    <t>9859000</t>
  </si>
  <si>
    <t>Gas Transm Operation Other Expenses</t>
  </si>
  <si>
    <t>9860000</t>
  </si>
  <si>
    <t>Gas Transm Operation Rents</t>
  </si>
  <si>
    <t>9861000</t>
  </si>
  <si>
    <t>Gas Transm Maintenance Supervision &amp; Engineering</t>
  </si>
  <si>
    <t>9862000</t>
  </si>
  <si>
    <t>Gas Transm Maintenance Structures n Improvements</t>
  </si>
  <si>
    <t>9863000</t>
  </si>
  <si>
    <t>Gas Transm Maintenance Mains</t>
  </si>
  <si>
    <t>9864000</t>
  </si>
  <si>
    <t>Gas Transm Maintenance Compressor Station Equip</t>
  </si>
  <si>
    <t>9865000</t>
  </si>
  <si>
    <t>Gas Transm Maint Measuring Regulating Stn Equip</t>
  </si>
  <si>
    <t>9866000</t>
  </si>
  <si>
    <t>Gas Transm Maintenance Communication Equipment</t>
  </si>
  <si>
    <t>9867000</t>
  </si>
  <si>
    <t>Gas Transm Maintenance Other Equipment</t>
  </si>
  <si>
    <t>9870000</t>
  </si>
  <si>
    <t>Gas Distribution Oper Supervision &amp; Engineering</t>
  </si>
  <si>
    <t>9871000</t>
  </si>
  <si>
    <t>Gas Distribution Load Dispatching</t>
  </si>
  <si>
    <t>9872000</t>
  </si>
  <si>
    <t>Gas Compressor Station Labor and Expenses</t>
  </si>
  <si>
    <t>9873000</t>
  </si>
  <si>
    <t>Gas Compressor Station Fuel and Power</t>
  </si>
  <si>
    <t>9874000</t>
  </si>
  <si>
    <t>Gas Mains and Services Expenses</t>
  </si>
  <si>
    <t>9875000</t>
  </si>
  <si>
    <t>Gas Measuring &amp; Regulating Station Exp-General</t>
  </si>
  <si>
    <t>9876000</t>
  </si>
  <si>
    <t>Gas Measuring &amp; Regulating Station Exp-Industrial</t>
  </si>
  <si>
    <t>9877000</t>
  </si>
  <si>
    <t>Gas Measuring &amp; Regulating Exp-City Gate Chk Statn</t>
  </si>
  <si>
    <t>9878000</t>
  </si>
  <si>
    <t>Gas Meter and House Regulator Expenses</t>
  </si>
  <si>
    <t>9879000</t>
  </si>
  <si>
    <t>Gas Distribution Customer Installations Expenses</t>
  </si>
  <si>
    <t>9880000</t>
  </si>
  <si>
    <t>Gas Distribution Other Expenses</t>
  </si>
  <si>
    <t>9881000</t>
  </si>
  <si>
    <t>Gas Distribution Rents</t>
  </si>
  <si>
    <t>9885000</t>
  </si>
  <si>
    <t>Gas Distribution Maint Supervision &amp; Engineering</t>
  </si>
  <si>
    <t>9886000</t>
  </si>
  <si>
    <t>Gas Distrib Maintenance Structures &amp; Improvements</t>
  </si>
  <si>
    <t>9887000</t>
  </si>
  <si>
    <t>Gas Distribution Maintenance of Mains</t>
  </si>
  <si>
    <t>9888000</t>
  </si>
  <si>
    <t>Gas Distrib Maintenance Compressor Station Equip</t>
  </si>
  <si>
    <t>9889000</t>
  </si>
  <si>
    <t>Gas Distrib Maint Meas Reg Station Exp-General</t>
  </si>
  <si>
    <t>9890000</t>
  </si>
  <si>
    <t>Gas Distrib Maint Meas Reg Station Exp-Industrial</t>
  </si>
  <si>
    <t>9891000</t>
  </si>
  <si>
    <t>Gas Distrib Maint Meas Reg Exp-City Gate Chk Statn</t>
  </si>
  <si>
    <t>9892000</t>
  </si>
  <si>
    <t>Gas Distribution Maintenance of Services</t>
  </si>
  <si>
    <t>9893000</t>
  </si>
  <si>
    <t>Gas Distribution Maint Meters and House Regulators</t>
  </si>
  <si>
    <t>9894000</t>
  </si>
  <si>
    <t>Gas Distribution Maintenance of Other Equipment</t>
  </si>
  <si>
    <t>9901000</t>
  </si>
  <si>
    <t>Customer Accts Supervision</t>
  </si>
  <si>
    <t>9902000</t>
  </si>
  <si>
    <t>Customer Accts Meter Reading Expenses</t>
  </si>
  <si>
    <t>9903000</t>
  </si>
  <si>
    <t>Customer Accts Customer Records and Collection Exp</t>
  </si>
  <si>
    <t>9904000</t>
  </si>
  <si>
    <t>Customer Uncollectible Accounts</t>
  </si>
  <si>
    <t>9905000</t>
  </si>
  <si>
    <t>Miscellaneous Customer Accounts Expense</t>
  </si>
  <si>
    <t>9907000</t>
  </si>
  <si>
    <t>Customer Service Supervision</t>
  </si>
  <si>
    <t>9908000</t>
  </si>
  <si>
    <t>Customer Assistance Expenses</t>
  </si>
  <si>
    <t>9909000</t>
  </si>
  <si>
    <t>Cust Svc Informational &amp; Instructional Advertising</t>
  </si>
  <si>
    <t>9910000</t>
  </si>
  <si>
    <t>Misc Customer Service and Informational Expenses</t>
  </si>
  <si>
    <t>9911000</t>
  </si>
  <si>
    <t>Sales Exp Supervision</t>
  </si>
  <si>
    <t>9912000</t>
  </si>
  <si>
    <t>Sales Demonstrating and Selling Expenses</t>
  </si>
  <si>
    <t>9913000</t>
  </si>
  <si>
    <t>Sales Advertising Expenses</t>
  </si>
  <si>
    <t>9916000</t>
  </si>
  <si>
    <t>Miscellaneous Sales Expenses</t>
  </si>
  <si>
    <t>9920000</t>
  </si>
  <si>
    <t>Administrative and General Salaries</t>
  </si>
  <si>
    <t>9921000</t>
  </si>
  <si>
    <t>Office Supplies and Expenses</t>
  </si>
  <si>
    <t>9922000</t>
  </si>
  <si>
    <t>Administrative Expenses Transferred - Credit</t>
  </si>
  <si>
    <t>9923000</t>
  </si>
  <si>
    <t>Outside Services Employed</t>
  </si>
  <si>
    <t>9924000</t>
  </si>
  <si>
    <t>Property Insurance</t>
  </si>
  <si>
    <t>9925000</t>
  </si>
  <si>
    <t>Injuries and Damages</t>
  </si>
  <si>
    <t>9926000</t>
  </si>
  <si>
    <t>Employee Pensions and Benefits</t>
  </si>
  <si>
    <t>9927000</t>
  </si>
  <si>
    <t>Franchise Requirements</t>
  </si>
  <si>
    <t>9928000</t>
  </si>
  <si>
    <t>Regulatory Commission Expenses</t>
  </si>
  <si>
    <t>9929000</t>
  </si>
  <si>
    <t>Duplicate Charges - Credit</t>
  </si>
  <si>
    <t>9930100</t>
  </si>
  <si>
    <t>General Advertising Expenses</t>
  </si>
  <si>
    <t>9930200</t>
  </si>
  <si>
    <t>Miscellaneous General Expenses</t>
  </si>
  <si>
    <t>9931000</t>
  </si>
  <si>
    <t>Admin &amp; General Rents</t>
  </si>
  <si>
    <t>9932000</t>
  </si>
  <si>
    <t>Admin &amp; General Gas Maintenance of General Plant</t>
  </si>
  <si>
    <t>9935000</t>
  </si>
  <si>
    <t>Admin &amp; General Elec Maintenance of General Plant</t>
  </si>
  <si>
    <t>1823610</t>
  </si>
  <si>
    <t>Oth Reg Asset-FAS 109 Income Tax</t>
  </si>
  <si>
    <t>Deferred Tax Fd ITC - FAS109 Inc Tax</t>
  </si>
  <si>
    <t>Oth Reg Liab-FAS 109 Income Tax</t>
  </si>
  <si>
    <t>Defd Inc Tax Other Property - FAS109</t>
  </si>
  <si>
    <t>DIT Liab-FAS109 - Other</t>
  </si>
  <si>
    <t>146nu</t>
  </si>
  <si>
    <t>Accts Receivable-Assoc Co &amp; Others (Non Utility)</t>
  </si>
  <si>
    <t>253nu</t>
  </si>
  <si>
    <t>2530800 + 1011200  (Assign 1305) (Non Utility Lease Payment)</t>
  </si>
  <si>
    <t>236nu</t>
  </si>
  <si>
    <t>Non-Utility Taxes Included in Account 236</t>
  </si>
  <si>
    <t>Trial Balance 2024 Budget</t>
  </si>
  <si>
    <t>ACTUALS</t>
  </si>
  <si>
    <t xml:space="preserve"> DEC 2023</t>
  </si>
  <si>
    <t>JAN 2024</t>
  </si>
  <si>
    <t>FEB 2024</t>
  </si>
  <si>
    <t>MAR 2024</t>
  </si>
  <si>
    <t>APR 2024</t>
  </si>
  <si>
    <t>MAY 2024</t>
  </si>
  <si>
    <t>JUN 2024</t>
  </si>
  <si>
    <t>JUL 2024</t>
  </si>
  <si>
    <t>AUG 2024</t>
  </si>
  <si>
    <t>SEP 2024</t>
  </si>
  <si>
    <t>OCT 2024</t>
  </si>
  <si>
    <t>NOV 2024</t>
  </si>
  <si>
    <t>2024 13 MTH AVG</t>
  </si>
  <si>
    <t>Trial Balance 2023 Actuals</t>
  </si>
  <si>
    <t>ACTUAL</t>
  </si>
  <si>
    <t xml:space="preserve"> DEC 2022</t>
  </si>
  <si>
    <t>JAN 2023</t>
  </si>
  <si>
    <t>FEB 2023</t>
  </si>
  <si>
    <t>MAR 2023</t>
  </si>
  <si>
    <t>APR 2023</t>
  </si>
  <si>
    <t>MAY 2023</t>
  </si>
  <si>
    <t>JUN 2023</t>
  </si>
  <si>
    <t>JUL 2023</t>
  </si>
  <si>
    <t>AUG 2023</t>
  </si>
  <si>
    <t>SEP 2023</t>
  </si>
  <si>
    <t>OCT 2023</t>
  </si>
  <si>
    <t>NOV 2023</t>
  </si>
  <si>
    <t>DEC 2023</t>
  </si>
  <si>
    <t>2023 13 MTH AVG</t>
  </si>
  <si>
    <t>A_9101000</t>
  </si>
  <si>
    <t>A_9101100</t>
  </si>
  <si>
    <t>A_9102000</t>
  </si>
  <si>
    <t>A_9103000</t>
  </si>
  <si>
    <t>A_9103100</t>
  </si>
  <si>
    <t>A_9104000</t>
  </si>
  <si>
    <t>A_9105000</t>
  </si>
  <si>
    <t>A_9105100</t>
  </si>
  <si>
    <t>A_9106000</t>
  </si>
  <si>
    <t>A_9107000</t>
  </si>
  <si>
    <t>A_9108000</t>
  </si>
  <si>
    <t>A_9111000</t>
  </si>
  <si>
    <t>A_9114000</t>
  </si>
  <si>
    <t>A_9115000</t>
  </si>
  <si>
    <t>A_9116000</t>
  </si>
  <si>
    <t>A_9117100</t>
  </si>
  <si>
    <t>A_9117200</t>
  </si>
  <si>
    <t>A_9117300</t>
  </si>
  <si>
    <t>A_9117400</t>
  </si>
  <si>
    <t>A_9118000</t>
  </si>
  <si>
    <t>A_9119000</t>
  </si>
  <si>
    <t>A_9121000</t>
  </si>
  <si>
    <t>A_9122000</t>
  </si>
  <si>
    <t>A_9123000</t>
  </si>
  <si>
    <t>A_9123100</t>
  </si>
  <si>
    <t>A_9124000</t>
  </si>
  <si>
    <t>A_9125000</t>
  </si>
  <si>
    <t>A_9126000</t>
  </si>
  <si>
    <t>A_9127000</t>
  </si>
  <si>
    <t>A_9128000</t>
  </si>
  <si>
    <t>A_9131000</t>
  </si>
  <si>
    <t>A_9132000</t>
  </si>
  <si>
    <t>A_9133000</t>
  </si>
  <si>
    <t>A_9134000</t>
  </si>
  <si>
    <t>A_9135000</t>
  </si>
  <si>
    <t>A_9136000</t>
  </si>
  <si>
    <t>A_9141000</t>
  </si>
  <si>
    <t>A_9142000</t>
  </si>
  <si>
    <t>A_9143000</t>
  </si>
  <si>
    <t>A_9144000</t>
  </si>
  <si>
    <t>A_9145000</t>
  </si>
  <si>
    <t>A_9146000</t>
  </si>
  <si>
    <t>A_9151000</t>
  </si>
  <si>
    <t>A_9152000</t>
  </si>
  <si>
    <t>A_9153000</t>
  </si>
  <si>
    <t>A_9154000</t>
  </si>
  <si>
    <t>A_9155000</t>
  </si>
  <si>
    <t>A_9156000</t>
  </si>
  <si>
    <t>A_9158100</t>
  </si>
  <si>
    <t>A_9158200</t>
  </si>
  <si>
    <t>A_9163000</t>
  </si>
  <si>
    <t>A_9164100</t>
  </si>
  <si>
    <t>A_9164200</t>
  </si>
  <si>
    <t>A_9164300</t>
  </si>
  <si>
    <t>A_9165000</t>
  </si>
  <si>
    <t>A_9171000</t>
  </si>
  <si>
    <t>A_9172000</t>
  </si>
  <si>
    <t>A_9173000</t>
  </si>
  <si>
    <t>A_9174000</t>
  </si>
  <si>
    <t>A_9176000</t>
  </si>
  <si>
    <t>A_9181000</t>
  </si>
  <si>
    <t>A_9182100</t>
  </si>
  <si>
    <t>A_9182200</t>
  </si>
  <si>
    <t>A_9182300</t>
  </si>
  <si>
    <t>A_9183000</t>
  </si>
  <si>
    <t>A_9183100</t>
  </si>
  <si>
    <t>A_9183200</t>
  </si>
  <si>
    <t>A_9184000</t>
  </si>
  <si>
    <t>A_9184100</t>
  </si>
  <si>
    <t>A_9186000</t>
  </si>
  <si>
    <t>A_9187000</t>
  </si>
  <si>
    <t>A_9188000</t>
  </si>
  <si>
    <t>A_9189000</t>
  </si>
  <si>
    <t>A_9190000</t>
  </si>
  <si>
    <t>A_9191000</t>
  </si>
  <si>
    <t>A_9201000</t>
  </si>
  <si>
    <t>A_9207000</t>
  </si>
  <si>
    <t>A_9208000</t>
  </si>
  <si>
    <t>A_9211000</t>
  </si>
  <si>
    <t>A_9214000</t>
  </si>
  <si>
    <t>A_9215000</t>
  </si>
  <si>
    <t>A_9215100</t>
  </si>
  <si>
    <t>A_9216000</t>
  </si>
  <si>
    <t>A_9216100</t>
  </si>
  <si>
    <t>A_9219000</t>
  </si>
  <si>
    <t>A_9221000</t>
  </si>
  <si>
    <t>A_9223000</t>
  </si>
  <si>
    <t>A_9224000</t>
  </si>
  <si>
    <t>A_9225000</t>
  </si>
  <si>
    <t>A_9226000</t>
  </si>
  <si>
    <t>A_9227000</t>
  </si>
  <si>
    <t>A_9228100</t>
  </si>
  <si>
    <t>A_9228200</t>
  </si>
  <si>
    <t>A_9228300</t>
  </si>
  <si>
    <t>A_9228400</t>
  </si>
  <si>
    <t>A_9229000</t>
  </si>
  <si>
    <t>A_9230000</t>
  </si>
  <si>
    <t>A_9231000</t>
  </si>
  <si>
    <t>A_9232000</t>
  </si>
  <si>
    <t>A_9233000</t>
  </si>
  <si>
    <t>A_9234000</t>
  </si>
  <si>
    <t>A_9235000</t>
  </si>
  <si>
    <t>A_9236000</t>
  </si>
  <si>
    <t>A_9237000</t>
  </si>
  <si>
    <t>A_9238000</t>
  </si>
  <si>
    <t>A_9241000</t>
  </si>
  <si>
    <t>A_9242000</t>
  </si>
  <si>
    <t>A_9243000</t>
  </si>
  <si>
    <t>A_9245000</t>
  </si>
  <si>
    <t>A_9252000</t>
  </si>
  <si>
    <t>A_9253000</t>
  </si>
  <si>
    <t>A_9254000</t>
  </si>
  <si>
    <t>A_9255000</t>
  </si>
  <si>
    <t>A_9256000</t>
  </si>
  <si>
    <t>A_9257000</t>
  </si>
  <si>
    <t>A_9281000</t>
  </si>
  <si>
    <t>A_9282000</t>
  </si>
  <si>
    <t>A_9283000</t>
  </si>
  <si>
    <t>A_9400000</t>
  </si>
  <si>
    <t>Operating Revenues</t>
  </si>
  <si>
    <t>A_9401000</t>
  </si>
  <si>
    <t>Operation Expense</t>
  </si>
  <si>
    <t>A_9402000</t>
  </si>
  <si>
    <t>Maintenance Expense</t>
  </si>
  <si>
    <t>A_9403000</t>
  </si>
  <si>
    <t>A_9403100</t>
  </si>
  <si>
    <t>A_9404000</t>
  </si>
  <si>
    <t>A_9404100</t>
  </si>
  <si>
    <t>A_9404200</t>
  </si>
  <si>
    <t>A_9404300</t>
  </si>
  <si>
    <t>A_9405000</t>
  </si>
  <si>
    <t>A_9406000</t>
  </si>
  <si>
    <t>A_9407000</t>
  </si>
  <si>
    <t>A_9407100</t>
  </si>
  <si>
    <t>A_9407200</t>
  </si>
  <si>
    <t>A_9407300</t>
  </si>
  <si>
    <t>A_9407400</t>
  </si>
  <si>
    <t>A_9408100</t>
  </si>
  <si>
    <t>A_9408200</t>
  </si>
  <si>
    <t>A_9409100</t>
  </si>
  <si>
    <t>A_9409200</t>
  </si>
  <si>
    <t>A_9409300</t>
  </si>
  <si>
    <t>A_9410100</t>
  </si>
  <si>
    <t>A_9410200</t>
  </si>
  <si>
    <t>A_9411100</t>
  </si>
  <si>
    <t>A_9411200</t>
  </si>
  <si>
    <t>A_9411400</t>
  </si>
  <si>
    <t>A_9411500</t>
  </si>
  <si>
    <t>A_9411600</t>
  </si>
  <si>
    <t>A_9411700</t>
  </si>
  <si>
    <t>A_9411800</t>
  </si>
  <si>
    <t>A_9411900</t>
  </si>
  <si>
    <t>A_9412000</t>
  </si>
  <si>
    <t>A_9413000</t>
  </si>
  <si>
    <t>A_9414000</t>
  </si>
  <si>
    <t>A_9415000</t>
  </si>
  <si>
    <t>A_9416000</t>
  </si>
  <si>
    <t>A_9417000</t>
  </si>
  <si>
    <t>A_9417100</t>
  </si>
  <si>
    <t>A_9418000</t>
  </si>
  <si>
    <t>A_9418100</t>
  </si>
  <si>
    <t>A_9419000</t>
  </si>
  <si>
    <t>A_9419100</t>
  </si>
  <si>
    <t>A_9420000</t>
  </si>
  <si>
    <t>A_9421000</t>
  </si>
  <si>
    <t>A_9421100</t>
  </si>
  <si>
    <t>A_9421200</t>
  </si>
  <si>
    <t>A_9425000</t>
  </si>
  <si>
    <t>A_9426100</t>
  </si>
  <si>
    <t>A_9426200</t>
  </si>
  <si>
    <t>A_9426300</t>
  </si>
  <si>
    <t>A_9426400</t>
  </si>
  <si>
    <t>A_9426500</t>
  </si>
  <si>
    <t>A_9427000</t>
  </si>
  <si>
    <t>A_9428000</t>
  </si>
  <si>
    <t>A_9428100</t>
  </si>
  <si>
    <t>A_9429000</t>
  </si>
  <si>
    <t>A_9429100</t>
  </si>
  <si>
    <t>A_9430000</t>
  </si>
  <si>
    <t>A_9431000</t>
  </si>
  <si>
    <t>A_9432000</t>
  </si>
  <si>
    <t>A_9433000</t>
  </si>
  <si>
    <t>A_9434000</t>
  </si>
  <si>
    <t>A_9435000</t>
  </si>
  <si>
    <t>A_9436000</t>
  </si>
  <si>
    <t>Appropriations of Retained Earnings</t>
  </si>
  <si>
    <t>A_9437000</t>
  </si>
  <si>
    <t>Dividends Declared - Preferred Stock</t>
  </si>
  <si>
    <t>A_9438000</t>
  </si>
  <si>
    <t>A_9439000</t>
  </si>
  <si>
    <t>Adjustments to Retained Earnings</t>
  </si>
  <si>
    <t>A_9440000</t>
  </si>
  <si>
    <t>A_9442000</t>
  </si>
  <si>
    <t>A_9444000</t>
  </si>
  <si>
    <t>A_9445000</t>
  </si>
  <si>
    <t>A_9446000</t>
  </si>
  <si>
    <t>A_9447000</t>
  </si>
  <si>
    <t>A_9448000</t>
  </si>
  <si>
    <t>A_9449100</t>
  </si>
  <si>
    <t>A_9450000</t>
  </si>
  <si>
    <t>A_9451000</t>
  </si>
  <si>
    <t>A_9453000</t>
  </si>
  <si>
    <t>A_9454000</t>
  </si>
  <si>
    <t>A_9455000</t>
  </si>
  <si>
    <t>A_9456000</t>
  </si>
  <si>
    <t>A_9456100</t>
  </si>
  <si>
    <t>A_9457100</t>
  </si>
  <si>
    <t>A_9457200</t>
  </si>
  <si>
    <t>A_9458100</t>
  </si>
  <si>
    <t>A_9480000</t>
  </si>
  <si>
    <t>A_9481000</t>
  </si>
  <si>
    <t>A_9482000</t>
  </si>
  <si>
    <t>A_9483000</t>
  </si>
  <si>
    <t>A_9484000</t>
  </si>
  <si>
    <t>A_9485000</t>
  </si>
  <si>
    <t>A_9487000</t>
  </si>
  <si>
    <t>A_9488000</t>
  </si>
  <si>
    <t>A_9489100</t>
  </si>
  <si>
    <t>A_9489200</t>
  </si>
  <si>
    <t>A_9489300</t>
  </si>
  <si>
    <t>A_9489400</t>
  </si>
  <si>
    <t>A_9490000</t>
  </si>
  <si>
    <t>A_9491000</t>
  </si>
  <si>
    <t>A_9492000</t>
  </si>
  <si>
    <t>A_9493000</t>
  </si>
  <si>
    <t>A_9494000</t>
  </si>
  <si>
    <t>A_9495000</t>
  </si>
  <si>
    <t>A_9496000</t>
  </si>
  <si>
    <t>A_9500000</t>
  </si>
  <si>
    <t>A_9501000</t>
  </si>
  <si>
    <t>A_9502000</t>
  </si>
  <si>
    <t>A_9503000</t>
  </si>
  <si>
    <t>A_9504000</t>
  </si>
  <si>
    <t>A_9505000</t>
  </si>
  <si>
    <t>A_9506000</t>
  </si>
  <si>
    <t>A_9507000</t>
  </si>
  <si>
    <t>A_9509000</t>
  </si>
  <si>
    <t>A_9510000</t>
  </si>
  <si>
    <t>A_9511000</t>
  </si>
  <si>
    <t>A_9512000</t>
  </si>
  <si>
    <t>A_9513000</t>
  </si>
  <si>
    <t>A_9514000</t>
  </si>
  <si>
    <t>A_9517000</t>
  </si>
  <si>
    <t>A_9518000</t>
  </si>
  <si>
    <t>A_9519000</t>
  </si>
  <si>
    <t>A_9520000</t>
  </si>
  <si>
    <t>A_9521000</t>
  </si>
  <si>
    <t>A_9522000</t>
  </si>
  <si>
    <t>A_9523000</t>
  </si>
  <si>
    <t>A_9524000</t>
  </si>
  <si>
    <t>A_9525000</t>
  </si>
  <si>
    <t>A_9528000</t>
  </si>
  <si>
    <t>A_9529000</t>
  </si>
  <si>
    <t>A_9530000</t>
  </si>
  <si>
    <t>A_9531000</t>
  </si>
  <si>
    <t>A_9532000</t>
  </si>
  <si>
    <t>A_9535000</t>
  </si>
  <si>
    <t>A_9536000</t>
  </si>
  <si>
    <t>A_9537000</t>
  </si>
  <si>
    <t>A_9538000</t>
  </si>
  <si>
    <t>A_9539000</t>
  </si>
  <si>
    <t>A_9540000</t>
  </si>
  <si>
    <t>A_9541000</t>
  </si>
  <si>
    <t>A_9542000</t>
  </si>
  <si>
    <t>A_9543000</t>
  </si>
  <si>
    <t>A_9544000</t>
  </si>
  <si>
    <t>A_9545000</t>
  </si>
  <si>
    <t>A_9546000</t>
  </si>
  <si>
    <t>A_9547000</t>
  </si>
  <si>
    <t>A_9548000</t>
  </si>
  <si>
    <t>A_9548100</t>
  </si>
  <si>
    <t>A_9549000</t>
  </si>
  <si>
    <t>A_9550000</t>
  </si>
  <si>
    <t>A_9551000</t>
  </si>
  <si>
    <t>A_9552000</t>
  </si>
  <si>
    <t>A_9553000</t>
  </si>
  <si>
    <t>A_9553100</t>
  </si>
  <si>
    <t>A_9554000</t>
  </si>
  <si>
    <t>A_9555000</t>
  </si>
  <si>
    <t>A_9556000</t>
  </si>
  <si>
    <t>A_9557000</t>
  </si>
  <si>
    <t>A_9560000</t>
  </si>
  <si>
    <t>A_9561000</t>
  </si>
  <si>
    <t>A_9561100</t>
  </si>
  <si>
    <t>A_9561200</t>
  </si>
  <si>
    <t>A_9561300</t>
  </si>
  <si>
    <t>A_9561400</t>
  </si>
  <si>
    <t>A_9561500</t>
  </si>
  <si>
    <t>A_9561600</t>
  </si>
  <si>
    <t>A_9561700</t>
  </si>
  <si>
    <t>A_9561800</t>
  </si>
  <si>
    <t>A_9562000</t>
  </si>
  <si>
    <t>A_9563000</t>
  </si>
  <si>
    <t>A_9564000</t>
  </si>
  <si>
    <t>A_9565000</t>
  </si>
  <si>
    <t>A_9566000</t>
  </si>
  <si>
    <t>A_9567000</t>
  </si>
  <si>
    <t>A_9568000</t>
  </si>
  <si>
    <t>A_9569000</t>
  </si>
  <si>
    <t>A_9569100</t>
  </si>
  <si>
    <t>A_9569200</t>
  </si>
  <si>
    <t>A_9569300</t>
  </si>
  <si>
    <t>A_9569400</t>
  </si>
  <si>
    <t>A_9570000</t>
  </si>
  <si>
    <t>A_9571000</t>
  </si>
  <si>
    <t>A_9572000</t>
  </si>
  <si>
    <t>A_9573000</t>
  </si>
  <si>
    <t>A_9575100</t>
  </si>
  <si>
    <t>A_9575200</t>
  </si>
  <si>
    <t>A_9575300</t>
  </si>
  <si>
    <t>A_9575400</t>
  </si>
  <si>
    <t>A_9575500</t>
  </si>
  <si>
    <t>A_9575600</t>
  </si>
  <si>
    <t>A_9575700</t>
  </si>
  <si>
    <t>A_9575800</t>
  </si>
  <si>
    <t>A_9576100</t>
  </si>
  <si>
    <t>A_9576200</t>
  </si>
  <si>
    <t>A_9576300</t>
  </si>
  <si>
    <t>A_9576400</t>
  </si>
  <si>
    <t>A_9576500</t>
  </si>
  <si>
    <t>A_9580000</t>
  </si>
  <si>
    <t>A_9581000</t>
  </si>
  <si>
    <t>A_9581100</t>
  </si>
  <si>
    <t>A_9582000</t>
  </si>
  <si>
    <t>A_9583000</t>
  </si>
  <si>
    <t>A_9584000</t>
  </si>
  <si>
    <t>A_9585000</t>
  </si>
  <si>
    <t>A_9586000</t>
  </si>
  <si>
    <t>A_9587000</t>
  </si>
  <si>
    <t>A_9588000</t>
  </si>
  <si>
    <t>A_9589000</t>
  </si>
  <si>
    <t>A_9590000</t>
  </si>
  <si>
    <t>A_9591000</t>
  </si>
  <si>
    <t>A_9592000</t>
  </si>
  <si>
    <t>A_9592100</t>
  </si>
  <si>
    <t>A_9593000</t>
  </si>
  <si>
    <t>A_9594000</t>
  </si>
  <si>
    <t>A_9595000</t>
  </si>
  <si>
    <t>A_9596000</t>
  </si>
  <si>
    <t>A_9597000</t>
  </si>
  <si>
    <t>A_9598000</t>
  </si>
  <si>
    <t>A_9800000</t>
  </si>
  <si>
    <t>A_9800100</t>
  </si>
  <si>
    <t>A_9801000</t>
  </si>
  <si>
    <t>A_9802000</t>
  </si>
  <si>
    <t>A_9803000</t>
  </si>
  <si>
    <t>A_9804000</t>
  </si>
  <si>
    <t>A_9804100</t>
  </si>
  <si>
    <t>A_9805000</t>
  </si>
  <si>
    <t>A_9805100</t>
  </si>
  <si>
    <t>A_9806000</t>
  </si>
  <si>
    <t>A_9807100</t>
  </si>
  <si>
    <t>A_9807200</t>
  </si>
  <si>
    <t>A_9807300</t>
  </si>
  <si>
    <t>A_9807400</t>
  </si>
  <si>
    <t>A_9807500</t>
  </si>
  <si>
    <t>A_9808100</t>
  </si>
  <si>
    <t>A_9808200</t>
  </si>
  <si>
    <t>A_9809100</t>
  </si>
  <si>
    <t>A_9809200</t>
  </si>
  <si>
    <t>A_9810000</t>
  </si>
  <si>
    <t>A_9811000</t>
  </si>
  <si>
    <t>A_9812000</t>
  </si>
  <si>
    <t>A_9813000</t>
  </si>
  <si>
    <t>A_9826000</t>
  </si>
  <si>
    <t>A_9850000</t>
  </si>
  <si>
    <t>A_9851000</t>
  </si>
  <si>
    <t>A_9852000</t>
  </si>
  <si>
    <t>A_9853000</t>
  </si>
  <si>
    <t>A_9854000</t>
  </si>
  <si>
    <t>A_9855000</t>
  </si>
  <si>
    <t>A_9856000</t>
  </si>
  <si>
    <t>A_9857000</t>
  </si>
  <si>
    <t>A_9858000</t>
  </si>
  <si>
    <t>A_9859000</t>
  </si>
  <si>
    <t>A_9860000</t>
  </si>
  <si>
    <t>A_9861000</t>
  </si>
  <si>
    <t>A_9862000</t>
  </si>
  <si>
    <t>A_9863000</t>
  </si>
  <si>
    <t>A_9864000</t>
  </si>
  <si>
    <t>A_9865000</t>
  </si>
  <si>
    <t>A_9866000</t>
  </si>
  <si>
    <t>A_9867000</t>
  </si>
  <si>
    <t>A_9870000</t>
  </si>
  <si>
    <t>A_9871000</t>
  </si>
  <si>
    <t>A_9872000</t>
  </si>
  <si>
    <t>A_9873000</t>
  </si>
  <si>
    <t>A_9874000</t>
  </si>
  <si>
    <t>A_9875000</t>
  </si>
  <si>
    <t>A_9876000</t>
  </si>
  <si>
    <t>A_9877000</t>
  </si>
  <si>
    <t>A_9878000</t>
  </si>
  <si>
    <t>A_9879000</t>
  </si>
  <si>
    <t>A_9880000</t>
  </si>
  <si>
    <t>A_9881000</t>
  </si>
  <si>
    <t>A_9885000</t>
  </si>
  <si>
    <t>A_9886000</t>
  </si>
  <si>
    <t>A_9887000</t>
  </si>
  <si>
    <t>A_9888000</t>
  </si>
  <si>
    <t>A_9889000</t>
  </si>
  <si>
    <t>A_9890000</t>
  </si>
  <si>
    <t>A_9891000</t>
  </si>
  <si>
    <t>A_9892000</t>
  </si>
  <si>
    <t>A_9893000</t>
  </si>
  <si>
    <t>A_9894000</t>
  </si>
  <si>
    <t>A_9901000</t>
  </si>
  <si>
    <t>A_9902000</t>
  </si>
  <si>
    <t>A_9903000</t>
  </si>
  <si>
    <t>A_9904000</t>
  </si>
  <si>
    <t>A_9905000</t>
  </si>
  <si>
    <t>A_9907000</t>
  </si>
  <si>
    <t>A_9908000</t>
  </si>
  <si>
    <t>A_9909000</t>
  </si>
  <si>
    <t>A_9910000</t>
  </si>
  <si>
    <t>A_9911000</t>
  </si>
  <si>
    <t>A_9912000</t>
  </si>
  <si>
    <t>A_9913000</t>
  </si>
  <si>
    <t>A_9916000</t>
  </si>
  <si>
    <t>A_9920000</t>
  </si>
  <si>
    <t>A_9921000</t>
  </si>
  <si>
    <t>A_9922000</t>
  </si>
  <si>
    <t>A_9923000</t>
  </si>
  <si>
    <t>A_9924000</t>
  </si>
  <si>
    <t>A_9925000</t>
  </si>
  <si>
    <t>A_9926000</t>
  </si>
  <si>
    <t>A_9927000</t>
  </si>
  <si>
    <t>A_9928000</t>
  </si>
  <si>
    <t>A_9929000</t>
  </si>
  <si>
    <t>A_9930100</t>
  </si>
  <si>
    <t>A_9930200</t>
  </si>
  <si>
    <t>A_9931000</t>
  </si>
  <si>
    <t>A_9932000</t>
  </si>
  <si>
    <t>A_9935000</t>
  </si>
  <si>
    <t>A_9999996</t>
  </si>
  <si>
    <t>FERC Intercompany Receivable</t>
  </si>
  <si>
    <t>A_9999997</t>
  </si>
  <si>
    <t>FERC Intercompany Payable</t>
  </si>
  <si>
    <t>A_9999998</t>
  </si>
  <si>
    <t>FERC Balance Sheet Offset Account</t>
  </si>
  <si>
    <t>A_9999999</t>
  </si>
  <si>
    <t>FERC P&amp;L Offset Account</t>
  </si>
  <si>
    <t>1900610</t>
  </si>
  <si>
    <t>2540610</t>
  </si>
  <si>
    <t>2820610</t>
  </si>
  <si>
    <t>2830610</t>
  </si>
  <si>
    <t>Trial Balance 2022 Actuals</t>
  </si>
  <si>
    <t xml:space="preserve"> DEC 2021</t>
  </si>
  <si>
    <t>JAN 2022</t>
  </si>
  <si>
    <t>FEB 2022</t>
  </si>
  <si>
    <t>MAR 2022</t>
  </si>
  <si>
    <t>APR 2022</t>
  </si>
  <si>
    <t>MAY 2022</t>
  </si>
  <si>
    <t>JUN 2022</t>
  </si>
  <si>
    <t>JUL 2022</t>
  </si>
  <si>
    <t>AUG 2022</t>
  </si>
  <si>
    <t>SEP 2022</t>
  </si>
  <si>
    <t>OCT 2022</t>
  </si>
  <si>
    <t>NOV 2022</t>
  </si>
  <si>
    <t>DEC 2022</t>
  </si>
  <si>
    <t>2022 13 MTH AVG</t>
  </si>
  <si>
    <t xml:space="preserve">TAMPA ELECTRIC COMPANY                  </t>
  </si>
  <si>
    <t>SCHEDULE 2</t>
  </si>
  <si>
    <t xml:space="preserve">AVERAGE RATE OF RETURN                  </t>
  </si>
  <si>
    <t>PAGE 1 OF 3</t>
  </si>
  <si>
    <t>RATE BASE</t>
  </si>
  <si>
    <t>Construction</t>
  </si>
  <si>
    <t>Plant In</t>
  </si>
  <si>
    <t>Depreciation &amp;</t>
  </si>
  <si>
    <t>Property Held</t>
  </si>
  <si>
    <t xml:space="preserve">Work In </t>
  </si>
  <si>
    <t>Nuclear Fuel</t>
  </si>
  <si>
    <t xml:space="preserve">Working </t>
  </si>
  <si>
    <t>Amortization</t>
  </si>
  <si>
    <t>For Future Use</t>
  </si>
  <si>
    <t>Progress</t>
  </si>
  <si>
    <t>Utility Plant</t>
  </si>
  <si>
    <t>System Per Books</t>
  </si>
  <si>
    <t>Jurisdictional Per Books</t>
  </si>
  <si>
    <t>FPSC Adjustments</t>
  </si>
  <si>
    <t xml:space="preserve">Fuel  </t>
  </si>
  <si>
    <t>Acquisition Book Values</t>
  </si>
  <si>
    <t>Acquisition Accumulated Amortizations</t>
  </si>
  <si>
    <t xml:space="preserve">Acquisition Adjustments </t>
  </si>
  <si>
    <t>Total FPSC Adjustments</t>
  </si>
  <si>
    <t>FPSC Adjusted</t>
  </si>
  <si>
    <t>Pro Forma Revenue Increase and</t>
  </si>
  <si>
    <t xml:space="preserve"> Annualization Adjustments:</t>
  </si>
  <si>
    <t>Total Pro Forma Adjustments</t>
  </si>
  <si>
    <t>Pro Forma Adjusted</t>
  </si>
  <si>
    <t>The calculations on this schedule were made in direct response to and according to methodology prescribed in Order No. PSC-93-0165-FOF-EI, Order No. PSC-09-0283-FOF-EI, Order No. PSC-09-0571-FOF-EI,</t>
  </si>
  <si>
    <t>Order No. PSC-09-0283-FOF-EI, Order No. PSC-09-0571-FOF-EI, Order No. PSC-13-0443-FOF-EI, Order PSC-17-0456-S-EI, and PSC-2021-0423-S-EI  by the  Florida Public Service Commission and for that reason only.</t>
  </si>
  <si>
    <t xml:space="preserve"> Tampa Electric Company takes the position that certain portions of these prescribed calculations may not present fairly the Company's current financial status and that they should not be used for that purpose.</t>
  </si>
  <si>
    <t>SCHEDULE 3</t>
  </si>
  <si>
    <t xml:space="preserve">YEAR END RATE OF RETURN                  </t>
  </si>
  <si>
    <t xml:space="preserve">Fuel </t>
  </si>
  <si>
    <t>YEAR 2022A (PRIOR HISTORICAL)</t>
  </si>
  <si>
    <t>Supporting Sch B-4</t>
  </si>
  <si>
    <t xml:space="preserve">Projected Test Year Ended </t>
  </si>
  <si>
    <t xml:space="preserve">Projected Prior Year Ended </t>
  </si>
  <si>
    <t xml:space="preserve">Historical Prior Year Ended </t>
  </si>
  <si>
    <t>SR Separation Factor Inputs - 2023</t>
  </si>
  <si>
    <t>Rate Base Treatment Average</t>
  </si>
  <si>
    <t>Separation Factors</t>
  </si>
  <si>
    <t>Jurisdictional Factor</t>
  </si>
  <si>
    <t>Wholesale Factor</t>
  </si>
  <si>
    <t>Power Transactions</t>
  </si>
  <si>
    <t>O&amp;M Expense</t>
  </si>
  <si>
    <t>Taxes Other Than Income</t>
  </si>
  <si>
    <t>Income Tax (Deferred and ITC only)</t>
  </si>
  <si>
    <t>Other Expenses</t>
  </si>
  <si>
    <t>Rate Base:</t>
  </si>
  <si>
    <t>Plant in Service</t>
  </si>
  <si>
    <t>Working Capital</t>
  </si>
  <si>
    <t>Depreciation Reserve</t>
  </si>
  <si>
    <t>Book Financial Equity Ratio</t>
  </si>
  <si>
    <t>SR Separation Factor Inputs - 2024B 0+12 Basis</t>
  </si>
  <si>
    <t>SR Separation Factor Inputs - 2025B 0+12 Basis</t>
  </si>
  <si>
    <t>Beginning Balance</t>
  </si>
  <si>
    <t xml:space="preserve">Reverse of </t>
  </si>
  <si>
    <t>8000300/8000400</t>
  </si>
  <si>
    <t>Federal</t>
  </si>
  <si>
    <t>State</t>
  </si>
  <si>
    <t>Ending Balance</t>
  </si>
  <si>
    <t>2-Month Average</t>
  </si>
  <si>
    <t>13-Month Average</t>
  </si>
  <si>
    <t>Payments</t>
  </si>
  <si>
    <t>FORMULAS</t>
  </si>
  <si>
    <t>8000300</t>
  </si>
  <si>
    <t>8000400</t>
  </si>
  <si>
    <t>6900065</t>
  </si>
  <si>
    <t>UPDATE THESE CELLS EACH MONTH FOR INPUTS TAB</t>
  </si>
  <si>
    <t xml:space="preserve">INPUTS </t>
  </si>
  <si>
    <t>6900065 13 Month Average</t>
  </si>
  <si>
    <t>6900065 2 Month Average</t>
  </si>
  <si>
    <t>6900065 Current Month Balance</t>
  </si>
  <si>
    <t>8000300+8000400 Current Balance</t>
  </si>
  <si>
    <t>8000300+8000400 2 Month Average</t>
  </si>
  <si>
    <t>8000300+8000400 13 Month Average</t>
  </si>
  <si>
    <t>PRE FAS 158:</t>
  </si>
  <si>
    <t>Post FAS 158</t>
  </si>
  <si>
    <t>BUDGET</t>
  </si>
  <si>
    <t>January</t>
  </si>
  <si>
    <t>February</t>
  </si>
  <si>
    <t>March</t>
  </si>
  <si>
    <t>April</t>
  </si>
  <si>
    <t>June</t>
  </si>
  <si>
    <t>July</t>
  </si>
  <si>
    <t>August</t>
  </si>
  <si>
    <t>September</t>
  </si>
  <si>
    <t>October</t>
  </si>
  <si>
    <t>November</t>
  </si>
  <si>
    <t>December</t>
  </si>
  <si>
    <t xml:space="preserve">2022 INPUTS </t>
  </si>
  <si>
    <t>DOCKET No. 20240026-EI</t>
  </si>
  <si>
    <t>Witness: J. Chronister / R. Latta / J. Williams</t>
  </si>
  <si>
    <t>Witness: C. Aldazabal / J. Chronister / R. Latta / J. Williams</t>
  </si>
  <si>
    <t>Witness: J. Chronister / R. Latta</t>
  </si>
  <si>
    <t xml:space="preserve">Witness: J. Chronister / R. Latta / J. Williams </t>
  </si>
  <si>
    <t>Page 2 of 9</t>
  </si>
  <si>
    <t>Page 3 of 9</t>
  </si>
  <si>
    <t>Page 1 of 9</t>
  </si>
  <si>
    <t>Page 4 of 9</t>
  </si>
  <si>
    <t>Page 5 of 9</t>
  </si>
  <si>
    <t>Page 6 of 9</t>
  </si>
  <si>
    <t>Page 7 of 9</t>
  </si>
  <si>
    <t>Page 8 of 9</t>
  </si>
  <si>
    <t>Page 9 of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</si>
</sst>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00_);_(* \(#,##0.000000\);_(* &quot;-&quot;??_);_(@_)"/>
    <numFmt numFmtId="167" formatCode="_(* #,##0.0000000_);_(* \(#,##0.0000000\);_(* &quot;-&quot;??_);_(@_)"/>
    <numFmt numFmtId="168" formatCode="_(* #,##0.000000000_);_(* \(#,##0.000000000\);_(* &quot;-&quot;??_);_(@_)"/>
    <numFmt numFmtId="169" formatCode="mmmm\ yyyy"/>
    <numFmt numFmtId="170" formatCode="0_)"/>
    <numFmt numFmtId="171" formatCode="[$-409]mmm\-yy;@"/>
    <numFmt numFmtId="172" formatCode="\ \ @\ \ "/>
    <numFmt numFmtId="173" formatCode="0.000_)"/>
    <numFmt numFmtId="174" formatCode="_(#,##0.0&quot;%&quot;_);\(#,##0.0&quot;%&quot;\);_(0.0&quot;%&quot;_)"/>
    <numFmt numFmtId="175" formatCode="&quot;$&quot;#,##0_);&quot;$&quot;\(#,##0\);&quot;$&quot;0_);@"/>
    <numFmt numFmtId="176" formatCode="&quot;$&quot;#,##0.00_);&quot;$&quot;\(#,##0.00\);&quot;$&quot;0.00_);@"/>
    <numFmt numFmtId="177" formatCode="0.0;\(0.0\);0.0"/>
    <numFmt numFmtId="178" formatCode="0.0%"/>
    <numFmt numFmtId="179" formatCode="##0.00"/>
    <numFmt numFmtId="180" formatCode="#,##0.0&quot;%&quot;_);\(#,##0.0&quot;%&quot;\);0.0&quot;%&quot;_)"/>
    <numFmt numFmtId="181" formatCode="_(#,##0.00\ \x_);\(#,##0.00\ \x\);0.00\ \x_)"/>
    <numFmt numFmtId="182" formatCode="0.0000000000"/>
    <numFmt numFmtId="183" formatCode="_(#,##0%_);\(#,##0%\);_(0%_)"/>
    <numFmt numFmtId="184" formatCode="_(#,##0.00%_);\(#,##0.00%\);_(0.00%_)"/>
    <numFmt numFmtId="185" formatCode="_(#,##0.0%_);\(#,##0.0%\);_(0.0%_)"/>
    <numFmt numFmtId="186" formatCode="#,##0.0%_);\(#,##0.0%\);0.0%_)"/>
    <numFmt numFmtId="187" formatCode="#,##0_);\(#,##0\);0_)"/>
    <numFmt numFmtId="188" formatCode="#,##0.0_);\(#,##0.0\);0.0_)"/>
    <numFmt numFmtId="189" formatCode="#,##0.00_);\(#,##0.00\);0.00_)"/>
    <numFmt numFmtId="190" formatCode="#,##0.000_);\(#,##0.000\);0.000_)"/>
    <numFmt numFmtId="191" formatCode="#,##0.0000_);\(#,##0.0000\);0.0000_)"/>
    <numFmt numFmtId="192" formatCode="#,##0_);\(#,##0\);0_);@"/>
    <numFmt numFmtId="193" formatCode="* _(#,##0.0_);* \(#,##0.0\);* _(0.0_);* @_)"/>
    <numFmt numFmtId="194" formatCode="#,##0.000"/>
    <numFmt numFmtId="195" formatCode="#,##0.000_);\(#,##0.000\)"/>
    <numFmt numFmtId="196" formatCode="0.000000"/>
    <numFmt numFmtId="197" formatCode="_(* #,##0.00000_);_(* \(#,##0.00000\);_(* &quot;-&quot;??_);_(@_)"/>
    <numFmt numFmtId="198" formatCode="_(* #,##0.0000_);_(* \(#,##0.0000\);_(* &quot;-&quot;??_);_(@_)"/>
    <numFmt numFmtId="199" formatCode="_(* #,##0.0000_);_(* \(#,##0.0000\);_(* &quot;-&quot;????_);_(@_)"/>
  </numFmts>
  <fonts count="131">
    <font>
      <sz val="11"/>
      <color theme="1"/>
      <name val="Calibri"/>
      <family val="2"/>
      <scheme val="minor"/>
    </font>
    <font>
      <sz val="11"/>
      <color theme="1"/>
      <name val="Calibri"/>
      <family val="2"/>
      <scheme val="minor"/>
    </font>
    <font>
      <sz val="10"/>
      <color theme="1"/>
      <name val="Arial"/>
      <family val="2"/>
    </font>
    <font>
      <sz val="8"/>
      <color theme="1"/>
      <name val="Arial"/>
      <family val="2"/>
    </font>
    <font>
      <sz val="10"/>
      <name val="Arial"/>
      <family val="2"/>
    </font>
    <font>
      <b/>
      <sz val="8"/>
      <color theme="1"/>
      <name val="Arial"/>
      <family val="2"/>
    </font>
    <font>
      <sz val="10"/>
      <color indexed="8"/>
      <name val="Arial"/>
      <family val="2"/>
    </font>
    <font>
      <u val="singleAccounting"/>
      <sz val="8"/>
      <color theme="1"/>
      <name val="Arial"/>
      <family val="2"/>
    </font>
    <font>
      <b/>
      <sz val="8"/>
      <color rgb="FFFF0000"/>
      <name val="Arial"/>
      <family val="2"/>
    </font>
    <font>
      <b/>
      <sz val="8"/>
      <color rgb="FF0000FF"/>
      <name val="Arial"/>
      <family val="2"/>
    </font>
    <font>
      <sz val="8"/>
      <color rgb="FF0000FF"/>
      <name val="Arial"/>
      <family val="2"/>
    </font>
    <font>
      <b/>
      <sz val="10"/>
      <color rgb="FF0000FF"/>
      <name val="Arial"/>
      <family val="2"/>
    </font>
    <font>
      <sz val="8"/>
      <color rgb="FFFF0000"/>
      <name val="Arial"/>
      <family val="2"/>
    </font>
    <font>
      <b/>
      <sz val="12"/>
      <name val="Arial"/>
      <family val="2"/>
    </font>
    <font>
      <sz val="11"/>
      <name val="Calibri"/>
      <family val="2"/>
      <scheme val="minor"/>
    </font>
    <font>
      <sz val="12"/>
      <name val="Arial"/>
      <family val="2"/>
    </font>
    <font>
      <sz val="11"/>
      <name val="Arial"/>
      <family val="2"/>
    </font>
    <font>
      <b/>
      <sz val="10"/>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name val="Courier New"/>
      <family val="3"/>
    </font>
    <font>
      <u/>
      <sz val="8"/>
      <color indexed="12"/>
      <name val="Courier New"/>
      <family val="3"/>
    </font>
    <font>
      <sz val="12"/>
      <name val="Helv"/>
    </font>
    <font>
      <sz val="11"/>
      <color indexed="8"/>
      <name val="Calibri"/>
      <family val="2"/>
    </font>
    <font>
      <sz val="10"/>
      <name val="Courier"/>
      <family val="3"/>
    </font>
    <font>
      <sz val="11"/>
      <color indexed="8"/>
      <name val="Arial"/>
      <family val="2"/>
    </font>
    <font>
      <u/>
      <sz val="10"/>
      <name val="Arial"/>
      <family val="2"/>
    </font>
    <font>
      <sz val="11"/>
      <color theme="1"/>
      <name val="Calibri"/>
      <family val="2"/>
    </font>
    <font>
      <b/>
      <sz val="14"/>
      <color theme="1" tint="4.9989318521683403E-2"/>
      <name val="Calibri"/>
      <family val="2"/>
      <scheme val="minor"/>
    </font>
    <font>
      <sz val="11"/>
      <color indexed="8"/>
      <name val="Calibri"/>
      <family val="2"/>
      <scheme val="minor"/>
    </font>
    <font>
      <sz val="8"/>
      <name val="Tahoma"/>
      <family val="2"/>
    </font>
    <font>
      <sz val="8"/>
      <name val="Verdana"/>
      <family val="2"/>
    </font>
    <font>
      <sz val="12"/>
      <color indexed="8"/>
      <name val="Arial"/>
      <family val="2"/>
    </font>
    <font>
      <b/>
      <sz val="14"/>
      <color indexed="9"/>
      <name val="Arial"/>
      <family val="2"/>
    </font>
    <font>
      <sz val="11"/>
      <name val="Times"/>
      <family val="1"/>
    </font>
    <font>
      <sz val="14"/>
      <color rgb="FF000000"/>
      <name val="Arial"/>
      <family val="2"/>
    </font>
    <font>
      <sz val="9"/>
      <name val="Times New Roman"/>
      <family val="1"/>
    </font>
    <font>
      <sz val="10"/>
      <name val="Times New Roman"/>
      <family val="1"/>
    </font>
    <font>
      <b/>
      <i/>
      <sz val="12"/>
      <color indexed="39"/>
      <name val="Arial"/>
      <family val="2"/>
    </font>
    <font>
      <b/>
      <sz val="8"/>
      <color indexed="8"/>
      <name val="Tahoma"/>
      <family val="2"/>
    </font>
    <font>
      <b/>
      <u/>
      <sz val="8"/>
      <color indexed="8"/>
      <name val="Tahoma"/>
      <family val="2"/>
    </font>
    <font>
      <sz val="16"/>
      <color indexed="8"/>
      <name val="Calibri"/>
      <family val="2"/>
      <scheme val="minor"/>
    </font>
    <font>
      <b/>
      <sz val="20"/>
      <color rgb="FFFF0000"/>
      <name val="Calibri"/>
      <family val="2"/>
      <scheme val="minor"/>
    </font>
    <font>
      <sz val="11"/>
      <color indexed="18"/>
      <name val="Arial"/>
      <family val="2"/>
    </font>
    <font>
      <sz val="10"/>
      <color indexed="17"/>
      <name val="Arial"/>
      <family val="2"/>
    </font>
    <font>
      <b/>
      <sz val="9"/>
      <name val="Times New Roman"/>
      <family val="1"/>
    </font>
    <font>
      <b/>
      <sz val="10"/>
      <color indexed="17"/>
      <name val="Arial"/>
      <family val="2"/>
    </font>
    <font>
      <b/>
      <sz val="8"/>
      <color indexed="23"/>
      <name val="Verdana"/>
      <family val="2"/>
    </font>
    <font>
      <sz val="10"/>
      <name val="Arial Narrow"/>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4"/>
      <name val="Arial"/>
      <family val="2"/>
    </font>
    <font>
      <u val="doubleAccounting"/>
      <sz val="9"/>
      <name val="Times New Roman"/>
      <family val="1"/>
    </font>
    <font>
      <u val="singleAccounting"/>
      <sz val="9"/>
      <name val="Times New Roman"/>
      <family val="1"/>
    </font>
    <font>
      <sz val="16"/>
      <color indexed="9"/>
      <name val="Tahoma"/>
      <family val="2"/>
    </font>
    <font>
      <b/>
      <sz val="11"/>
      <color rgb="FFFFFFFF"/>
      <name val="Calibri"/>
      <family val="2"/>
      <scheme val="minor"/>
    </font>
    <font>
      <sz val="10"/>
      <name val="MS Sans Serif"/>
      <family val="2"/>
    </font>
    <font>
      <b/>
      <sz val="20"/>
      <name val="Calibri"/>
      <family val="2"/>
    </font>
    <font>
      <b/>
      <sz val="16"/>
      <color indexed="8"/>
      <name val="Calibri"/>
      <family val="2"/>
      <scheme val="minor"/>
    </font>
    <font>
      <sz val="14"/>
      <color indexed="8"/>
      <name val="Calibri"/>
      <family val="2"/>
      <scheme val="minor"/>
    </font>
    <font>
      <sz val="12"/>
      <name val="Arial MT"/>
    </font>
    <font>
      <b/>
      <sz val="11"/>
      <color indexed="8"/>
      <name val="Calibri"/>
      <family val="2"/>
    </font>
    <font>
      <sz val="10"/>
      <color indexed="8"/>
      <name val="Times New Roman"/>
      <family val="1"/>
    </font>
    <font>
      <b/>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8"/>
      <name val="Arial"/>
      <family val="2"/>
    </font>
    <font>
      <b/>
      <sz val="1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8"/>
      <color theme="3"/>
      <name val="Calibri Light"/>
      <family val="2"/>
      <scheme val="major"/>
    </font>
    <font>
      <sz val="11"/>
      <color rgb="FF9C6500"/>
      <name val="Calibri"/>
      <family val="2"/>
      <scheme val="minor"/>
    </font>
    <font>
      <sz val="12"/>
      <name val="Arial Narrow"/>
      <family val="2"/>
    </font>
    <font>
      <u/>
      <sz val="12"/>
      <color theme="10"/>
      <name val="Arial"/>
      <family val="2"/>
    </font>
    <font>
      <b/>
      <sz val="14"/>
      <color theme="1"/>
      <name val="Calibri"/>
      <family val="2"/>
      <scheme val="minor"/>
    </font>
    <font>
      <sz val="9"/>
      <color indexed="81"/>
      <name val="Tahoma"/>
      <family val="2"/>
    </font>
    <font>
      <b/>
      <sz val="9"/>
      <color indexed="81"/>
      <name val="Tahoma"/>
      <family val="2"/>
    </font>
    <font>
      <b/>
      <sz val="10"/>
      <color rgb="FFFF0000"/>
      <name val="Arial"/>
      <family val="2"/>
    </font>
    <font>
      <sz val="10"/>
      <color rgb="FFFF0000"/>
      <name val="Arial"/>
      <family val="2"/>
    </font>
    <font>
      <sz val="9"/>
      <color theme="1"/>
      <name val="Arial Black"/>
      <family val="2"/>
    </font>
    <font>
      <sz val="9"/>
      <color theme="0"/>
      <name val="Arial Black"/>
      <family val="2"/>
    </font>
    <font>
      <sz val="9"/>
      <color theme="1"/>
      <name val="Arial"/>
      <family val="2"/>
    </font>
    <font>
      <sz val="9"/>
      <color theme="1"/>
      <name val="Calibri"/>
      <family val="2"/>
      <scheme val="minor"/>
    </font>
    <font>
      <sz val="11"/>
      <color rgb="FF0000FF"/>
      <name val="Calibri"/>
      <family val="2"/>
      <scheme val="minor"/>
    </font>
    <font>
      <sz val="11"/>
      <color rgb="FF000000"/>
      <name val="Calibri"/>
      <family val="2"/>
      <scheme val="minor"/>
    </font>
    <font>
      <b/>
      <sz val="11"/>
      <color rgb="FFFF0000"/>
      <name val="Calibri"/>
      <family val="2"/>
      <scheme val="minor"/>
    </font>
    <font>
      <sz val="8"/>
      <color indexed="8"/>
      <name val="Arial"/>
      <family val="2"/>
    </font>
    <font>
      <sz val="8"/>
      <color theme="4" tint="-0.249977111117893"/>
      <name val="Arial"/>
      <family val="2"/>
    </font>
    <font>
      <b/>
      <sz val="8"/>
      <color indexed="10"/>
      <name val="Arial"/>
      <family val="2"/>
    </font>
    <font>
      <sz val="8"/>
      <color rgb="FF000000"/>
      <name val="Arial"/>
      <family val="2"/>
    </font>
    <font>
      <sz val="10"/>
      <color rgb="FF000000"/>
      <name val="Arial"/>
      <family val="2"/>
    </font>
    <font>
      <sz val="8"/>
      <name val="Calibri"/>
      <family val="2"/>
      <scheme val="minor"/>
    </font>
    <font>
      <b/>
      <sz val="10"/>
      <color rgb="FF000000"/>
      <name val="Arial"/>
      <family val="2"/>
    </font>
    <font>
      <sz val="10"/>
      <color theme="1"/>
      <name val="Calibri"/>
      <family val="2"/>
      <scheme val="minor"/>
    </font>
    <font>
      <sz val="11"/>
      <color theme="9"/>
      <name val="Calibri"/>
      <family val="2"/>
      <scheme val="minor"/>
    </font>
    <font>
      <sz val="10"/>
      <name val="Calibri"/>
      <family val="2"/>
      <scheme val="minor"/>
    </font>
    <font>
      <sz val="8"/>
      <color rgb="FF008080"/>
      <name val="Arial"/>
      <family val="2"/>
    </font>
    <font>
      <b/>
      <sz val="8"/>
      <name val="Arial"/>
      <family val="2"/>
    </font>
    <font>
      <sz val="8"/>
      <color rgb="FFFF0000"/>
      <name val="Arial"/>
      <family val="2"/>
    </font>
    <font>
      <sz val="8"/>
      <name val="Arial"/>
      <family val="2"/>
    </font>
    <font>
      <sz val="10"/>
      <color theme="1"/>
      <name val="Arial"/>
      <family val="2"/>
    </font>
    <font>
      <sz val="8"/>
      <color rgb="FF000000"/>
      <name val="Arial"/>
      <family val="2"/>
    </font>
    <font>
      <sz val="8"/>
      <color theme="1"/>
      <name val="Arial"/>
      <family val="2"/>
    </font>
  </fonts>
  <fills count="86">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9"/>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55"/>
        <bgColor indexed="64"/>
      </patternFill>
    </fill>
    <fill>
      <patternFill patternType="solid">
        <fgColor rgb="FFF6F6F6"/>
        <bgColor indexed="64"/>
      </patternFill>
    </fill>
    <fill>
      <patternFill patternType="solid">
        <fgColor rgb="FF4F81BD"/>
      </patternFill>
    </fill>
    <fill>
      <patternFill patternType="solid">
        <fgColor indexed="26"/>
        <bgColor indexed="64"/>
      </patternFill>
    </fill>
    <fill>
      <patternFill patternType="solid">
        <fgColor indexed="13"/>
        <bgColor indexed="64"/>
      </patternFill>
    </fill>
    <fill>
      <patternFill patternType="solid">
        <fgColor rgb="FFFFFFFF"/>
        <bgColor rgb="FF000000"/>
      </patternFill>
    </fill>
    <fill>
      <patternFill patternType="solid">
        <fgColor indexed="34"/>
        <bgColor indexed="13"/>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bgColor indexed="64"/>
      </patternFill>
    </fill>
    <fill>
      <patternFill patternType="solid">
        <fgColor theme="2" tint="-0.749992370372631"/>
        <bgColor indexed="64"/>
      </patternFill>
    </fill>
    <fill>
      <patternFill patternType="solid">
        <fgColor rgb="FF00FF0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9FF33"/>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rgb="FF00FFFF"/>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E1FFE1"/>
        <bgColor indexed="64"/>
      </patternFill>
    </fill>
  </fills>
  <borders count="48">
    <border>
      <left/>
      <right/>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thin">
        <color theme="0" tint="-0.14999847407452621"/>
      </top>
      <bottom style="thin">
        <color theme="0" tint="-0.14999847407452621"/>
      </bottom>
      <diagonal/>
    </border>
    <border>
      <left style="thin">
        <color rgb="FF000000"/>
      </left>
      <right style="thin">
        <color rgb="FF000000"/>
      </right>
      <top style="thin">
        <color rgb="FF000000"/>
      </top>
      <bottom/>
      <diagonal/>
    </border>
    <border>
      <left style="thin">
        <color indexed="64"/>
      </left>
      <right style="medium">
        <color indexed="64"/>
      </right>
      <top/>
      <bottom/>
      <diagonal/>
    </border>
    <border>
      <left style="thin">
        <color indexed="64"/>
      </left>
      <right style="thin">
        <color indexed="55"/>
      </right>
      <top/>
      <bottom/>
      <diagonal/>
    </border>
    <border>
      <left/>
      <right/>
      <top style="dotted">
        <color indexed="64"/>
      </top>
      <bottom style="dotted">
        <color indexed="64"/>
      </bottom>
      <diagonal/>
    </border>
    <border>
      <left style="thin">
        <color indexed="9"/>
      </left>
      <right/>
      <top style="thin">
        <color indexed="9"/>
      </top>
      <bottom style="thin">
        <color indexed="23"/>
      </bottom>
      <diagonal/>
    </border>
    <border>
      <left style="thin">
        <color indexed="23"/>
      </left>
      <right style="dashed">
        <color indexed="9"/>
      </right>
      <top/>
      <bottom style="dashed">
        <color indexed="9"/>
      </bottom>
      <diagonal/>
    </border>
    <border>
      <left/>
      <right/>
      <top style="thin">
        <color theme="1" tint="0.499984740745262"/>
      </top>
      <bottom style="thin">
        <color theme="1" tint="0.4999847407452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0"/>
      </top>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52225">
    <xf numFmtId="0" fontId="0" fillId="0" borderId="0"/>
    <xf numFmtId="43" fontId="1" fillId="0" borderId="0" applyFont="0" applyFill="0" applyBorder="0" applyAlignment="0" applyProtection="0"/>
    <xf numFmtId="0" fontId="2" fillId="0" borderId="0"/>
    <xf numFmtId="0" fontId="4" fillId="0" borderId="0"/>
    <xf numFmtId="0" fontId="6"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15" applyNumberFormat="0" applyAlignment="0" applyProtection="0"/>
    <xf numFmtId="0" fontId="26" fillId="9" borderId="16" applyNumberFormat="0" applyAlignment="0" applyProtection="0"/>
    <xf numFmtId="0" fontId="27" fillId="9" borderId="15" applyNumberFormat="0" applyAlignment="0" applyProtection="0"/>
    <xf numFmtId="0" fontId="28" fillId="0" borderId="17" applyNumberFormat="0" applyFill="0" applyAlignment="0" applyProtection="0"/>
    <xf numFmtId="0" fontId="29" fillId="10" borderId="18" applyNumberFormat="0" applyAlignment="0" applyProtection="0"/>
    <xf numFmtId="0" fontId="30" fillId="0" borderId="0" applyNumberFormat="0" applyFill="0" applyBorder="0" applyAlignment="0" applyProtection="0"/>
    <xf numFmtId="0" fontId="1" fillId="11" borderId="19" applyNumberFormat="0" applyFont="0" applyAlignment="0" applyProtection="0"/>
    <xf numFmtId="0" fontId="31" fillId="0" borderId="0" applyNumberFormat="0" applyFill="0" applyBorder="0" applyAlignment="0" applyProtection="0"/>
    <xf numFmtId="0" fontId="32" fillId="0" borderId="20" applyNumberFormat="0" applyFill="0" applyAlignment="0" applyProtection="0"/>
    <xf numFmtId="0" fontId="33"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0" fontId="36"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7" fillId="0" borderId="0"/>
    <xf numFmtId="0" fontId="4" fillId="0" borderId="0"/>
    <xf numFmtId="37" fontId="15" fillId="0" borderId="0"/>
    <xf numFmtId="0" fontId="15" fillId="0" borderId="0"/>
    <xf numFmtId="0" fontId="15" fillId="0" borderId="0"/>
    <xf numFmtId="37" fontId="37" fillId="0" borderId="0"/>
    <xf numFmtId="43" fontId="15" fillId="0" borderId="0" applyFont="0" applyFill="0" applyBorder="0" applyAlignment="0" applyProtection="0"/>
    <xf numFmtId="37" fontId="15" fillId="0" borderId="0"/>
    <xf numFmtId="43" fontId="38"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170" fontId="39" fillId="0" borderId="0"/>
    <xf numFmtId="43" fontId="40" fillId="0" borderId="0" applyFont="0" applyFill="0" applyBorder="0" applyAlignment="0" applyProtection="0"/>
    <xf numFmtId="44" fontId="15" fillId="0" borderId="0" applyFont="0" applyFill="0" applyBorder="0" applyAlignment="0" applyProtection="0"/>
    <xf numFmtId="44" fontId="40" fillId="0" borderId="0" applyFont="0" applyFill="0" applyBorder="0" applyAlignment="0" applyProtection="0"/>
    <xf numFmtId="170" fontId="15" fillId="0" borderId="0"/>
    <xf numFmtId="0" fontId="6" fillId="0" borderId="0"/>
    <xf numFmtId="0" fontId="15" fillId="0" borderId="0"/>
    <xf numFmtId="0" fontId="42"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 fillId="0" borderId="0"/>
    <xf numFmtId="0" fontId="1" fillId="0" borderId="0"/>
    <xf numFmtId="0" fontId="4" fillId="0" borderId="0" applyNumberFormat="0" applyFont="0" applyFill="0" applyBorder="0" applyAlignment="0" applyProtection="0"/>
    <xf numFmtId="0" fontId="44" fillId="0" borderId="0"/>
    <xf numFmtId="172" fontId="41" fillId="39" borderId="0" applyNumberFormat="0" applyFill="0" applyBorder="0" applyAlignment="0" applyProtection="0">
      <protection locked="0"/>
    </xf>
    <xf numFmtId="171" fontId="34" fillId="0" borderId="0" applyNumberFormat="0" applyAlignment="0"/>
    <xf numFmtId="37" fontId="45" fillId="37" borderId="23" applyBorder="0" applyProtection="0">
      <alignment vertical="center"/>
    </xf>
    <xf numFmtId="0" fontId="46" fillId="40" borderId="0" applyBorder="0">
      <alignment horizontal="left" vertical="center" indent="1"/>
    </xf>
    <xf numFmtId="0" fontId="47" fillId="41" borderId="25">
      <alignment vertical="center"/>
    </xf>
    <xf numFmtId="0" fontId="48" fillId="42" borderId="26">
      <alignment horizontal="center" vertical="center"/>
    </xf>
    <xf numFmtId="173" fontId="49" fillId="0" borderId="0"/>
    <xf numFmtId="173" fontId="49" fillId="0" borderId="0"/>
    <xf numFmtId="173" fontId="49" fillId="0" borderId="0"/>
    <xf numFmtId="173" fontId="49" fillId="0" borderId="0"/>
    <xf numFmtId="173" fontId="49" fillId="0" borderId="0"/>
    <xf numFmtId="173" fontId="49" fillId="0" borderId="0"/>
    <xf numFmtId="173" fontId="49" fillId="0" borderId="0"/>
    <xf numFmtId="173" fontId="49" fillId="0" borderId="0"/>
    <xf numFmtId="41"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6" fillId="0" borderId="0" applyFont="0" applyFill="0" applyBorder="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5" fontId="6" fillId="0" borderId="0" applyFont="0" applyFill="0" applyBorder="0" applyProtection="0"/>
    <xf numFmtId="0" fontId="50" fillId="0" borderId="0">
      <alignment vertical="top"/>
    </xf>
    <xf numFmtId="174" fontId="51" fillId="43" borderId="0" applyFill="0" applyBorder="0" applyAlignment="0" applyProtection="0">
      <alignment horizontal="right"/>
    </xf>
    <xf numFmtId="175" fontId="51" fillId="0" borderId="0" applyFill="0" applyBorder="0" applyAlignment="0" applyProtection="0">
      <alignment horizontal="right"/>
    </xf>
    <xf numFmtId="175" fontId="51" fillId="0" borderId="0" applyFill="0" applyBorder="0" applyAlignment="0">
      <alignment horizontal="right"/>
    </xf>
    <xf numFmtId="176" fontId="51" fillId="0" borderId="0" applyFill="0" applyBorder="0" applyAlignment="0">
      <alignment horizontal="right"/>
    </xf>
    <xf numFmtId="177" fontId="51" fillId="0" borderId="0" applyFill="0" applyBorder="0" applyAlignment="0">
      <alignment horizontal="center"/>
    </xf>
    <xf numFmtId="178" fontId="52" fillId="0" borderId="27" applyFill="0" applyBorder="0" applyAlignment="0">
      <alignment horizontal="centerContinuous"/>
    </xf>
    <xf numFmtId="38" fontId="34" fillId="39" borderId="0" applyNumberFormat="0" applyBorder="0" applyAlignment="0" applyProtection="0"/>
    <xf numFmtId="171" fontId="53" fillId="39" borderId="0"/>
    <xf numFmtId="37" fontId="54" fillId="0" borderId="24">
      <alignment vertical="center"/>
    </xf>
    <xf numFmtId="0" fontId="53" fillId="39" borderId="0"/>
    <xf numFmtId="171" fontId="13" fillId="0" borderId="24" applyNumberFormat="0" applyAlignment="0" applyProtection="0">
      <alignment horizontal="left" vertical="center"/>
    </xf>
    <xf numFmtId="171" fontId="13" fillId="0" borderId="21">
      <alignment horizontal="left" vertical="center"/>
    </xf>
    <xf numFmtId="0" fontId="54" fillId="0" borderId="1" applyNumberFormat="0" applyFill="0">
      <alignment horizontal="centerContinuous" vertical="top"/>
    </xf>
    <xf numFmtId="0" fontId="55" fillId="37" borderId="28" applyNumberFormat="0" applyBorder="0">
      <alignment horizontal="left" vertical="center" indent="1"/>
    </xf>
    <xf numFmtId="0" fontId="56" fillId="13" borderId="0"/>
    <xf numFmtId="0" fontId="57" fillId="0" borderId="0"/>
    <xf numFmtId="10" fontId="34" fillId="43" borderId="22" applyNumberFormat="0" applyBorder="0" applyAlignment="0" applyProtection="0"/>
    <xf numFmtId="0" fontId="58" fillId="0" borderId="22">
      <alignment vertical="center" wrapText="1"/>
    </xf>
    <xf numFmtId="179" fontId="59" fillId="0" borderId="2" applyBorder="0">
      <protection locked="0"/>
    </xf>
    <xf numFmtId="180" fontId="60" fillId="44" borderId="9" applyFont="0" applyBorder="0" applyAlignment="0"/>
    <xf numFmtId="180" fontId="60" fillId="44" borderId="9" applyFill="0" applyAlignment="0"/>
    <xf numFmtId="181" fontId="51" fillId="0" borderId="0" applyFill="0" applyBorder="0" applyAlignment="0">
      <alignment horizontal="right"/>
    </xf>
    <xf numFmtId="171" fontId="61" fillId="0" borderId="0">
      <alignment horizontal="right"/>
    </xf>
    <xf numFmtId="171" fontId="59" fillId="0" borderId="29" applyNumberFormat="0" applyAlignment="0"/>
    <xf numFmtId="0" fontId="62" fillId="39" borderId="0">
      <alignment horizontal="left" indent="1"/>
    </xf>
    <xf numFmtId="182"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4" fillId="0" borderId="0"/>
    <xf numFmtId="171" fontId="1" fillId="0" borderId="0"/>
    <xf numFmtId="171" fontId="4" fillId="0" borderId="0"/>
    <xf numFmtId="0" fontId="63" fillId="0" borderId="0"/>
    <xf numFmtId="0" fontId="4" fillId="0" borderId="0"/>
    <xf numFmtId="3" fontId="34" fillId="0" borderId="0" applyNumberFormat="0"/>
    <xf numFmtId="3" fontId="34" fillId="0" borderId="0" applyNumberFormat="0"/>
    <xf numFmtId="0" fontId="1" fillId="0" borderId="0"/>
    <xf numFmtId="0" fontId="1" fillId="0" borderId="0"/>
    <xf numFmtId="40" fontId="64" fillId="37" borderId="0">
      <alignment horizontal="right"/>
    </xf>
    <xf numFmtId="171" fontId="65" fillId="37" borderId="0">
      <alignment horizontal="right"/>
    </xf>
    <xf numFmtId="171" fontId="66" fillId="37" borderId="7"/>
    <xf numFmtId="171" fontId="66" fillId="0" borderId="0" applyBorder="0">
      <alignment horizontal="centerContinuous"/>
    </xf>
    <xf numFmtId="171" fontId="67" fillId="0" borderId="0" applyBorder="0">
      <alignment horizontal="centerContinuous"/>
    </xf>
    <xf numFmtId="0" fontId="68" fillId="45" borderId="0"/>
    <xf numFmtId="10" fontId="4" fillId="0" borderId="0" applyFont="0" applyFill="0" applyBorder="0" applyAlignment="0" applyProtection="0"/>
    <xf numFmtId="10" fontId="4" fillId="0" borderId="0">
      <alignment horizontal="center"/>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3" fontId="51" fillId="0" borderId="0" applyFill="0" applyBorder="0" applyAlignment="0">
      <alignment horizontal="right"/>
    </xf>
    <xf numFmtId="184" fontId="51" fillId="0" borderId="0" applyFill="0" applyBorder="0" applyAlignment="0"/>
    <xf numFmtId="185" fontId="60" fillId="0" borderId="9">
      <alignment horizontal="right"/>
    </xf>
    <xf numFmtId="186" fontId="60" fillId="44" borderId="9" applyFont="0" applyBorder="0" applyAlignment="0">
      <alignment horizontal="right"/>
    </xf>
    <xf numFmtId="186" fontId="60" fillId="0" borderId="9" applyFill="0" applyAlignment="0">
      <alignment horizontal="right"/>
    </xf>
    <xf numFmtId="186" fontId="60" fillId="0" borderId="0" applyFill="0" applyAlignment="0">
      <alignment horizontal="right"/>
    </xf>
    <xf numFmtId="187" fontId="51" fillId="0" borderId="0" applyFill="0" applyBorder="0" applyAlignment="0">
      <alignment horizontal="left"/>
    </xf>
    <xf numFmtId="188" fontId="51" fillId="0" borderId="0" applyFill="0" applyBorder="0" applyAlignment="0">
      <alignment horizontal="right"/>
    </xf>
    <xf numFmtId="189" fontId="51" fillId="0" borderId="0" applyFill="0" applyBorder="0" applyAlignment="0">
      <alignment horizontal="right"/>
    </xf>
    <xf numFmtId="190" fontId="51" fillId="0" borderId="0" applyFill="0" applyBorder="0" applyAlignment="0">
      <alignment horizontal="right"/>
    </xf>
    <xf numFmtId="191" fontId="51" fillId="0" borderId="0" applyFill="0" applyBorder="0" applyAlignment="0"/>
    <xf numFmtId="192" fontId="51" fillId="0" borderId="0" applyBorder="0" applyAlignment="0">
      <alignment horizontal="right"/>
    </xf>
    <xf numFmtId="187" fontId="60" fillId="0" borderId="9" applyFill="0" applyAlignment="0">
      <alignment horizontal="right"/>
    </xf>
    <xf numFmtId="37" fontId="60" fillId="0" borderId="0" applyFill="0" applyAlignment="0">
      <alignment horizontal="right"/>
    </xf>
    <xf numFmtId="193" fontId="69" fillId="0" borderId="0" applyNumberFormat="0" applyFill="0" applyBorder="0" applyAlignment="0">
      <alignment horizontal="right"/>
    </xf>
    <xf numFmtId="192" fontId="51" fillId="46" borderId="0" applyFont="0" applyBorder="0" applyAlignment="0">
      <alignment horizontal="right"/>
    </xf>
    <xf numFmtId="187" fontId="60" fillId="0" borderId="9" applyFill="0" applyBorder="0" applyAlignment="0">
      <alignment horizontal="right"/>
      <protection locked="0"/>
    </xf>
    <xf numFmtId="171" fontId="70" fillId="0" borderId="0" applyFill="0" applyBorder="0">
      <alignment horizontal="right"/>
    </xf>
    <xf numFmtId="174" fontId="51" fillId="43" borderId="0" applyFill="0" applyBorder="0" applyAlignment="0">
      <alignment horizontal="right"/>
    </xf>
    <xf numFmtId="0" fontId="71" fillId="40" borderId="0">
      <alignment horizontal="left" indent="1"/>
    </xf>
    <xf numFmtId="0" fontId="72" fillId="0" borderId="0"/>
    <xf numFmtId="0" fontId="44" fillId="0" borderId="0"/>
    <xf numFmtId="171" fontId="73" fillId="0" borderId="0" applyNumberFormat="0" applyFont="0" applyFill="0" applyBorder="0" applyAlignment="0" applyProtection="0">
      <alignment horizontal="left"/>
    </xf>
    <xf numFmtId="194" fontId="52" fillId="0" borderId="0">
      <protection locked="0"/>
    </xf>
    <xf numFmtId="0" fontId="74" fillId="38" borderId="0"/>
    <xf numFmtId="0" fontId="75" fillId="0" borderId="0"/>
    <xf numFmtId="3" fontId="4" fillId="39" borderId="30" applyFont="0" applyFill="0" applyBorder="0" applyAlignment="0" applyProtection="0"/>
    <xf numFmtId="39" fontId="4" fillId="39" borderId="30" applyFont="0" applyFill="0" applyBorder="0" applyAlignment="0" applyProtection="0"/>
    <xf numFmtId="195" fontId="4" fillId="39" borderId="30" applyFont="0" applyFill="0" applyBorder="0" applyAlignment="0" applyProtection="0"/>
    <xf numFmtId="37" fontId="4" fillId="39" borderId="31" applyFont="0" applyFill="0" applyBorder="0" applyAlignment="0" applyProtection="0"/>
    <xf numFmtId="10" fontId="4" fillId="39" borderId="30" applyFont="0" applyFill="0" applyBorder="0" applyAlignment="0" applyProtection="0"/>
    <xf numFmtId="9" fontId="4" fillId="39" borderId="30" applyFont="0" applyFill="0" applyBorder="0" applyAlignment="0" applyProtection="0"/>
    <xf numFmtId="2" fontId="4" fillId="39" borderId="30" applyFont="0" applyFill="0" applyBorder="0" applyAlignment="0" applyProtection="0"/>
    <xf numFmtId="0" fontId="43" fillId="14" borderId="32">
      <alignment vertical="center"/>
    </xf>
    <xf numFmtId="0" fontId="76" fillId="36" borderId="32">
      <alignment horizontal="left" vertical="center"/>
    </xf>
    <xf numFmtId="49" fontId="51" fillId="0" borderId="0" applyFill="0" applyBorder="0" applyAlignment="0">
      <alignment horizontal="right"/>
    </xf>
    <xf numFmtId="0" fontId="42" fillId="0" borderId="0"/>
    <xf numFmtId="43" fontId="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39" fontId="77"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 fillId="0" borderId="0"/>
    <xf numFmtId="0" fontId="1" fillId="0" borderId="0"/>
    <xf numFmtId="0" fontId="2" fillId="0" borderId="0"/>
    <xf numFmtId="0" fontId="1" fillId="0" borderId="0"/>
    <xf numFmtId="0" fontId="79" fillId="0" borderId="0" applyNumberFormat="0" applyBorder="0" applyAlignment="0"/>
    <xf numFmtId="0" fontId="4" fillId="0" borderId="0"/>
    <xf numFmtId="0" fontId="77" fillId="47" borderId="0"/>
    <xf numFmtId="0" fontId="1" fillId="0" borderId="0"/>
    <xf numFmtId="0" fontId="4" fillId="0" borderId="0"/>
    <xf numFmtId="0" fontId="4" fillId="0" borderId="0"/>
    <xf numFmtId="0" fontId="6" fillId="0" borderId="0">
      <alignment vertical="top"/>
    </xf>
    <xf numFmtId="196" fontId="4" fillId="0" borderId="0">
      <alignment horizontal="left" wrapText="1"/>
    </xf>
    <xf numFmtId="0" fontId="4" fillId="0" borderId="0"/>
    <xf numFmtId="0" fontId="80"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47" borderId="0"/>
    <xf numFmtId="0" fontId="6" fillId="0" borderId="0">
      <alignment vertical="top"/>
    </xf>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81" fillId="58" borderId="0" applyNumberFormat="0" applyBorder="0" applyAlignment="0" applyProtection="0"/>
    <xf numFmtId="0" fontId="81" fillId="55" borderId="0" applyNumberFormat="0" applyBorder="0" applyAlignment="0" applyProtection="0"/>
    <xf numFmtId="0" fontId="81" fillId="56" borderId="0" applyNumberFormat="0" applyBorder="0" applyAlignment="0" applyProtection="0"/>
    <xf numFmtId="0" fontId="81" fillId="59" borderId="0" applyNumberFormat="0" applyBorder="0" applyAlignment="0" applyProtection="0"/>
    <xf numFmtId="0" fontId="81" fillId="60" borderId="0" applyNumberFormat="0" applyBorder="0" applyAlignment="0" applyProtection="0"/>
    <xf numFmtId="0" fontId="81" fillId="61" borderId="0" applyNumberFormat="0" applyBorder="0" applyAlignment="0" applyProtection="0"/>
    <xf numFmtId="0" fontId="81" fillId="62" borderId="0" applyNumberFormat="0" applyBorder="0" applyAlignment="0" applyProtection="0"/>
    <xf numFmtId="0" fontId="81" fillId="63" borderId="0" applyNumberFormat="0" applyBorder="0" applyAlignment="0" applyProtection="0"/>
    <xf numFmtId="0" fontId="81" fillId="64" borderId="0" applyNumberFormat="0" applyBorder="0" applyAlignment="0" applyProtection="0"/>
    <xf numFmtId="0" fontId="81" fillId="59" borderId="0" applyNumberFormat="0" applyBorder="0" applyAlignment="0" applyProtection="0"/>
    <xf numFmtId="0" fontId="81" fillId="60" borderId="0" applyNumberFormat="0" applyBorder="0" applyAlignment="0" applyProtection="0"/>
    <xf numFmtId="0" fontId="81" fillId="65" borderId="0" applyNumberFormat="0" applyBorder="0" applyAlignment="0" applyProtection="0"/>
    <xf numFmtId="0" fontId="82" fillId="49" borderId="0" applyNumberFormat="0" applyBorder="0" applyAlignment="0" applyProtection="0"/>
    <xf numFmtId="0" fontId="83" fillId="66" borderId="34" applyNumberFormat="0" applyAlignment="0" applyProtection="0"/>
    <xf numFmtId="0" fontId="84" fillId="67" borderId="3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5" fontId="4" fillId="0" borderId="0" applyFont="0" applyFill="0" applyBorder="0" applyAlignment="0" applyProtection="0"/>
    <xf numFmtId="14" fontId="4" fillId="0" borderId="0" applyFont="0" applyFill="0" applyBorder="0" applyAlignment="0" applyProtection="0"/>
    <xf numFmtId="0" fontId="85" fillId="0" borderId="0" applyNumberFormat="0" applyFill="0" applyBorder="0" applyAlignment="0" applyProtection="0"/>
    <xf numFmtId="3" fontId="86" fillId="0" borderId="0" applyProtection="0"/>
    <xf numFmtId="3" fontId="87" fillId="0" borderId="0" applyProtection="0"/>
    <xf numFmtId="3" fontId="68" fillId="0" borderId="0" applyProtection="0"/>
    <xf numFmtId="2" fontId="4" fillId="0" borderId="0" applyFont="0" applyFill="0" applyBorder="0" applyAlignment="0" applyProtection="0"/>
    <xf numFmtId="0" fontId="88" fillId="50" borderId="0" applyNumberFormat="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53" borderId="34" applyNumberFormat="0" applyAlignment="0" applyProtection="0"/>
    <xf numFmtId="0" fontId="93" fillId="0" borderId="39" applyNumberFormat="0" applyFill="0" applyAlignment="0" applyProtection="0"/>
    <xf numFmtId="0" fontId="94"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3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9" borderId="33" applyNumberFormat="0" applyFont="0" applyAlignment="0" applyProtection="0"/>
    <xf numFmtId="0" fontId="2" fillId="11" borderId="19" applyNumberFormat="0" applyFont="0" applyAlignment="0" applyProtection="0"/>
    <xf numFmtId="0" fontId="95" fillId="66"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96" fontId="4" fillId="0" borderId="0">
      <alignment horizontal="left" wrapText="1"/>
    </xf>
    <xf numFmtId="196" fontId="4" fillId="0" borderId="0">
      <alignment horizontal="left" wrapText="1"/>
    </xf>
    <xf numFmtId="0" fontId="96" fillId="0" borderId="0" applyNumberFormat="0" applyFill="0" applyBorder="0" applyAlignment="0" applyProtection="0"/>
    <xf numFmtId="0" fontId="78" fillId="0" borderId="41" applyNumberFormat="0" applyFill="0" applyAlignment="0" applyProtection="0"/>
    <xf numFmtId="0" fontId="97"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8" fillId="0" borderId="0"/>
    <xf numFmtId="43" fontId="63" fillId="0" borderId="0" applyFont="0" applyFill="0" applyBorder="0" applyAlignment="0" applyProtection="0"/>
    <xf numFmtId="0" fontId="77" fillId="47" borderId="0"/>
    <xf numFmtId="0" fontId="6" fillId="0" borderId="0">
      <alignment vertical="top"/>
    </xf>
    <xf numFmtId="0" fontId="4" fillId="0" borderId="0"/>
    <xf numFmtId="43" fontId="1" fillId="0" borderId="0" applyFont="0" applyFill="0" applyBorder="0" applyAlignment="0" applyProtection="0"/>
    <xf numFmtId="3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96" fontId="4" fillId="0" borderId="0">
      <alignment horizontal="left" wrapText="1"/>
    </xf>
    <xf numFmtId="196"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7" fillId="0" borderId="0" applyNumberFormat="0" applyFont="0" applyFill="0" applyAlignment="0" applyProtection="0"/>
    <xf numFmtId="0" fontId="13" fillId="0" borderId="0" applyNumberFormat="0" applyFont="0" applyFill="0" applyAlignment="0" applyProtection="0"/>
    <xf numFmtId="0" fontId="13" fillId="0" borderId="0" applyNumberFormat="0" applyFont="0" applyFill="0" applyAlignment="0" applyProtection="0"/>
    <xf numFmtId="0" fontId="13" fillId="0" borderId="0"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42"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43" fontId="4" fillId="0" borderId="0" applyFont="0" applyFill="0" applyBorder="0" applyAlignment="0" applyProtection="0"/>
    <xf numFmtId="0" fontId="98" fillId="0" borderId="0" applyNumberFormat="0" applyFill="0" applyBorder="0" applyAlignment="0" applyProtection="0"/>
    <xf numFmtId="0" fontId="99" fillId="7"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37" fontId="15"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1" fillId="0" borderId="0"/>
    <xf numFmtId="0" fontId="1" fillId="0" borderId="0"/>
    <xf numFmtId="0" fontId="4" fillId="0" borderId="0"/>
    <xf numFmtId="0" fontId="1" fillId="11" borderId="19" applyNumberFormat="0" applyFont="0" applyAlignment="0" applyProtection="0"/>
    <xf numFmtId="0" fontId="32" fillId="0" borderId="20" applyNumberFormat="0" applyFill="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43" fontId="4" fillId="0" borderId="0" applyFont="0" applyFill="0" applyBorder="0" applyAlignment="0" applyProtection="0"/>
    <xf numFmtId="0" fontId="39" fillId="0" borderId="0"/>
    <xf numFmtId="0" fontId="4" fillId="0" borderId="0"/>
    <xf numFmtId="0" fontId="39" fillId="0" borderId="0"/>
    <xf numFmtId="0" fontId="39" fillId="0" borderId="0"/>
    <xf numFmtId="0" fontId="4" fillId="0" borderId="0"/>
    <xf numFmtId="0" fontId="39" fillId="0" borderId="0"/>
    <xf numFmtId="0" fontId="39" fillId="0" borderId="0"/>
    <xf numFmtId="0" fontId="4" fillId="0" borderId="0"/>
    <xf numFmtId="0" fontId="39" fillId="0" borderId="0"/>
    <xf numFmtId="0" fontId="39" fillId="0" borderId="0"/>
    <xf numFmtId="0" fontId="4" fillId="0" borderId="0">
      <alignment wrapText="1"/>
    </xf>
    <xf numFmtId="0" fontId="15" fillId="47" borderId="0"/>
    <xf numFmtId="0" fontId="4" fillId="0" borderId="0"/>
    <xf numFmtId="0" fontId="1" fillId="0" borderId="0"/>
    <xf numFmtId="0" fontId="4" fillId="0" borderId="0"/>
    <xf numFmtId="0" fontId="1" fillId="0" borderId="0"/>
    <xf numFmtId="0" fontId="39" fillId="0" borderId="0"/>
    <xf numFmtId="0" fontId="39" fillId="0" borderId="0"/>
    <xf numFmtId="0" fontId="39" fillId="0" borderId="0"/>
    <xf numFmtId="0" fontId="39" fillId="0" borderId="0"/>
    <xf numFmtId="0" fontId="4"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5" fillId="0" borderId="0"/>
    <xf numFmtId="43" fontId="4" fillId="0" borderId="0" applyFont="0" applyFill="0" applyBorder="0" applyAlignment="0" applyProtection="0"/>
    <xf numFmtId="0" fontId="4" fillId="0" borderId="0"/>
    <xf numFmtId="0" fontId="1" fillId="0" borderId="0"/>
    <xf numFmtId="43" fontId="100" fillId="0" borderId="0" applyFont="0" applyFill="0" applyBorder="0" applyAlignment="0" applyProtection="0"/>
    <xf numFmtId="0" fontId="15" fillId="47" borderId="0"/>
    <xf numFmtId="9" fontId="1" fillId="0" borderId="0" applyFont="0" applyFill="0" applyBorder="0" applyAlignment="0" applyProtection="0"/>
    <xf numFmtId="43" fontId="4"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37" fontId="101"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4"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37" fontId="15"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5" fillId="0" borderId="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12" applyNumberFormat="0" applyFill="0" applyAlignment="0" applyProtection="0"/>
    <xf numFmtId="0" fontId="1" fillId="0" borderId="0"/>
    <xf numFmtId="0" fontId="1" fillId="0" borderId="0"/>
    <xf numFmtId="0" fontId="1" fillId="11" borderId="19" applyNumberFormat="0" applyFont="0" applyAlignment="0" applyProtection="0"/>
    <xf numFmtId="0" fontId="32" fillId="0" borderId="20" applyNumberFormat="0" applyFill="0" applyAlignment="0" applyProtection="0"/>
    <xf numFmtId="44" fontId="4"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0" fontId="4" fillId="0" borderId="0"/>
    <xf numFmtId="0" fontId="6" fillId="0" borderId="0"/>
    <xf numFmtId="0" fontId="4" fillId="0" borderId="0"/>
    <xf numFmtId="9" fontId="1" fillId="0" borderId="0" applyFont="0" applyFill="0" applyBorder="0" applyAlignment="0" applyProtection="0"/>
    <xf numFmtId="44" fontId="1" fillId="0" borderId="0" applyFont="0" applyFill="0" applyBorder="0" applyAlignment="0" applyProtection="0"/>
  </cellStyleXfs>
  <cellXfs count="646">
    <xf numFmtId="0" fontId="0" fillId="0" borderId="0" xfId="0"/>
    <xf numFmtId="0" fontId="3" fillId="0" borderId="1" xfId="2" applyFont="1" applyBorder="1"/>
    <xf numFmtId="0" fontId="3" fillId="0" borderId="1" xfId="3" applyFont="1" applyBorder="1"/>
    <xf numFmtId="0" fontId="3" fillId="0" borderId="1" xfId="2" applyFont="1" applyBorder="1" applyAlignment="1">
      <alignment horizontal="right"/>
    </xf>
    <xf numFmtId="0" fontId="3" fillId="0" borderId="0" xfId="2" applyFont="1"/>
    <xf numFmtId="0" fontId="3" fillId="0" borderId="0" xfId="3" applyFont="1"/>
    <xf numFmtId="0" fontId="3" fillId="0" borderId="2" xfId="2" applyFont="1" applyBorder="1" applyAlignment="1">
      <alignment horizontal="left"/>
    </xf>
    <xf numFmtId="0" fontId="3" fillId="0" borderId="0" xfId="2" applyFont="1" applyAlignment="1">
      <alignment horizontal="left"/>
    </xf>
    <xf numFmtId="0" fontId="5" fillId="0" borderId="0" xfId="2" applyFont="1"/>
    <xf numFmtId="0" fontId="3" fillId="0" borderId="0" xfId="2" applyFont="1" applyAlignment="1">
      <alignment horizontal="right"/>
    </xf>
    <xf numFmtId="0" fontId="3" fillId="0" borderId="1" xfId="2" applyFont="1" applyBorder="1" applyAlignment="1">
      <alignment horizontal="center"/>
    </xf>
    <xf numFmtId="0" fontId="3" fillId="0" borderId="0" xfId="3" quotePrefix="1" applyFont="1" applyAlignment="1">
      <alignment horizontal="center"/>
    </xf>
    <xf numFmtId="0" fontId="3" fillId="0" borderId="0" xfId="3" applyFont="1" applyAlignment="1">
      <alignment horizontal="center"/>
    </xf>
    <xf numFmtId="164" fontId="3" fillId="0" borderId="0" xfId="5" applyNumberFormat="1" applyFont="1" applyFill="1" applyAlignment="1"/>
    <xf numFmtId="164" fontId="3" fillId="0" borderId="0" xfId="5" applyNumberFormat="1" applyFont="1" applyFill="1" applyBorder="1" applyAlignment="1"/>
    <xf numFmtId="3" fontId="3" fillId="0" borderId="3" xfId="0" applyNumberFormat="1" applyFont="1" applyBorder="1" applyAlignment="1">
      <alignment vertical="top"/>
    </xf>
    <xf numFmtId="0" fontId="3" fillId="0" borderId="5" xfId="0" applyFont="1" applyBorder="1" applyAlignment="1">
      <alignment vertical="top"/>
    </xf>
    <xf numFmtId="165" fontId="3" fillId="0" borderId="0" xfId="6" applyNumberFormat="1" applyFont="1" applyFill="1" applyAlignment="1"/>
    <xf numFmtId="43" fontId="3" fillId="0" borderId="0" xfId="3" applyNumberFormat="1" applyFont="1"/>
    <xf numFmtId="164" fontId="3" fillId="0" borderId="0" xfId="3" applyNumberFormat="1" applyFont="1"/>
    <xf numFmtId="164" fontId="3" fillId="0" borderId="0" xfId="0" applyNumberFormat="1" applyFont="1" applyAlignment="1">
      <alignment vertical="top"/>
    </xf>
    <xf numFmtId="0" fontId="3" fillId="0" borderId="7" xfId="0" applyFont="1" applyBorder="1" applyAlignment="1">
      <alignment vertical="top"/>
    </xf>
    <xf numFmtId="166" fontId="3" fillId="0" borderId="8" xfId="1" applyNumberFormat="1" applyFont="1" applyFill="1" applyBorder="1" applyAlignment="1"/>
    <xf numFmtId="166" fontId="3" fillId="0" borderId="0" xfId="1" applyNumberFormat="1" applyFont="1" applyFill="1" applyBorder="1" applyAlignment="1"/>
    <xf numFmtId="43" fontId="3" fillId="0" borderId="0" xfId="1" applyFont="1" applyFill="1" applyBorder="1" applyAlignment="1"/>
    <xf numFmtId="164" fontId="7" fillId="0" borderId="0" xfId="0" applyNumberFormat="1" applyFont="1" applyAlignment="1">
      <alignment vertical="top"/>
    </xf>
    <xf numFmtId="0" fontId="3" fillId="0" borderId="0" xfId="0" applyFont="1" applyAlignment="1">
      <alignment vertical="top"/>
    </xf>
    <xf numFmtId="165" fontId="3" fillId="0" borderId="0" xfId="6" applyNumberFormat="1" applyFont="1" applyFill="1" applyBorder="1" applyAlignment="1"/>
    <xf numFmtId="0" fontId="3" fillId="0" borderId="6" xfId="2" applyFont="1" applyBorder="1"/>
    <xf numFmtId="165" fontId="3" fillId="0" borderId="0" xfId="6" quotePrefix="1" applyNumberFormat="1" applyFont="1" applyFill="1" applyAlignment="1"/>
    <xf numFmtId="165" fontId="8" fillId="0" borderId="0" xfId="6" applyNumberFormat="1" applyFont="1" applyFill="1" applyBorder="1" applyAlignment="1"/>
    <xf numFmtId="0" fontId="3" fillId="0" borderId="7" xfId="2" applyFont="1" applyBorder="1"/>
    <xf numFmtId="165" fontId="3" fillId="0" borderId="8" xfId="6" applyNumberFormat="1" applyFont="1" applyFill="1" applyBorder="1" applyAlignment="1"/>
    <xf numFmtId="164" fontId="3" fillId="0" borderId="9" xfId="5" applyNumberFormat="1" applyFont="1" applyFill="1" applyBorder="1" applyAlignment="1"/>
    <xf numFmtId="164" fontId="3" fillId="0" borderId="0" xfId="6" applyNumberFormat="1" applyFont="1" applyFill="1" applyBorder="1" applyAlignment="1"/>
    <xf numFmtId="0" fontId="3" fillId="0" borderId="0" xfId="4" applyFont="1" applyAlignment="1">
      <alignment wrapText="1"/>
    </xf>
    <xf numFmtId="0" fontId="3" fillId="0" borderId="11" xfId="2" applyFont="1" applyBorder="1"/>
    <xf numFmtId="165" fontId="3" fillId="0" borderId="0" xfId="2" applyNumberFormat="1" applyFont="1"/>
    <xf numFmtId="165" fontId="3" fillId="0" borderId="0" xfId="3" applyNumberFormat="1" applyFont="1"/>
    <xf numFmtId="166" fontId="3" fillId="0" borderId="0" xfId="6" applyNumberFormat="1" applyFont="1" applyFill="1" applyAlignment="1"/>
    <xf numFmtId="0" fontId="9" fillId="0" borderId="0" xfId="3" applyFont="1"/>
    <xf numFmtId="165" fontId="10" fillId="0" borderId="0" xfId="1" applyNumberFormat="1" applyFont="1" applyFill="1"/>
    <xf numFmtId="165" fontId="10" fillId="0" borderId="0" xfId="1" applyNumberFormat="1" applyFont="1" applyFill="1" applyAlignment="1"/>
    <xf numFmtId="165" fontId="11" fillId="0" borderId="0" xfId="1" applyNumberFormat="1" applyFont="1" applyFill="1"/>
    <xf numFmtId="165" fontId="9" fillId="0" borderId="0" xfId="3" applyNumberFormat="1" applyFont="1"/>
    <xf numFmtId="0" fontId="8" fillId="0" borderId="0" xfId="3" applyFont="1"/>
    <xf numFmtId="165" fontId="8" fillId="0" borderId="0" xfId="3" applyNumberFormat="1" applyFont="1"/>
    <xf numFmtId="165" fontId="3" fillId="0" borderId="0" xfId="1" applyNumberFormat="1" applyFont="1" applyFill="1" applyBorder="1"/>
    <xf numFmtId="0" fontId="5" fillId="0" borderId="0" xfId="3" applyFont="1"/>
    <xf numFmtId="43" fontId="3" fillId="0" borderId="0" xfId="3" quotePrefix="1" applyNumberFormat="1" applyFont="1"/>
    <xf numFmtId="0" fontId="3" fillId="0" borderId="0" xfId="4" applyFont="1" applyAlignment="1">
      <alignment horizontal="left" wrapText="1"/>
    </xf>
    <xf numFmtId="166" fontId="12" fillId="0" borderId="0" xfId="1" applyNumberFormat="1" applyFont="1" applyFill="1" applyBorder="1"/>
    <xf numFmtId="166" fontId="3" fillId="0" borderId="0" xfId="1" applyNumberFormat="1" applyFont="1" applyFill="1" applyBorder="1"/>
    <xf numFmtId="43" fontId="3" fillId="0" borderId="0" xfId="1" applyFont="1" applyFill="1" applyBorder="1"/>
    <xf numFmtId="167" fontId="3" fillId="0" borderId="0" xfId="1" applyNumberFormat="1" applyFont="1" applyFill="1" applyBorder="1"/>
    <xf numFmtId="168" fontId="3" fillId="0" borderId="0" xfId="1" applyNumberFormat="1" applyFont="1" applyFill="1" applyBorder="1"/>
    <xf numFmtId="164" fontId="3" fillId="0" borderId="0" xfId="2" applyNumberFormat="1" applyFont="1"/>
    <xf numFmtId="0" fontId="3" fillId="0" borderId="1" xfId="0" applyFont="1" applyBorder="1" applyAlignment="1">
      <alignment vertical="top"/>
    </xf>
    <xf numFmtId="37" fontId="13" fillId="0" borderId="0" xfId="0" applyNumberFormat="1" applyFont="1"/>
    <xf numFmtId="0" fontId="14" fillId="0" borderId="0" xfId="0" applyFont="1"/>
    <xf numFmtId="37" fontId="13" fillId="0" borderId="0" xfId="0" quotePrefix="1" applyNumberFormat="1" applyFont="1" applyAlignment="1">
      <alignment horizontal="center"/>
    </xf>
    <xf numFmtId="37" fontId="13" fillId="0" borderId="0" xfId="0" applyNumberFormat="1" applyFont="1" applyAlignment="1">
      <alignment horizontal="center"/>
    </xf>
    <xf numFmtId="37" fontId="13" fillId="0" borderId="0" xfId="0" applyNumberFormat="1" applyFont="1" applyAlignment="1">
      <alignment horizontal="centerContinuous"/>
    </xf>
    <xf numFmtId="169" fontId="13" fillId="0" borderId="0" xfId="0" quotePrefix="1" applyNumberFormat="1" applyFont="1" applyAlignment="1">
      <alignment horizontal="centerContinuous"/>
    </xf>
    <xf numFmtId="37" fontId="13" fillId="0" borderId="0" xfId="0" applyNumberFormat="1" applyFont="1" applyAlignment="1" applyProtection="1">
      <alignment horizontal="centerContinuous"/>
      <protection locked="0"/>
    </xf>
    <xf numFmtId="37" fontId="15" fillId="0" borderId="0" xfId="0" applyNumberFormat="1" applyFont="1"/>
    <xf numFmtId="37" fontId="15" fillId="0" borderId="0" xfId="0" applyNumberFormat="1" applyFont="1" applyProtection="1">
      <protection locked="0"/>
    </xf>
    <xf numFmtId="37" fontId="15" fillId="0" borderId="0" xfId="0" applyNumberFormat="1" applyFont="1" applyAlignment="1">
      <alignment horizontal="center"/>
    </xf>
    <xf numFmtId="37" fontId="15" fillId="0" borderId="0" xfId="0" applyNumberFormat="1" applyFont="1" applyAlignment="1">
      <alignment horizontal="fill"/>
    </xf>
    <xf numFmtId="37" fontId="16" fillId="0" borderId="0" xfId="0" applyNumberFormat="1" applyFont="1" applyAlignment="1">
      <alignment horizontal="right"/>
    </xf>
    <xf numFmtId="43" fontId="14" fillId="0" borderId="0" xfId="1" applyFont="1"/>
    <xf numFmtId="37" fontId="15" fillId="0" borderId="0" xfId="0" quotePrefix="1" applyNumberFormat="1" applyFont="1" applyAlignment="1">
      <alignment horizontal="left"/>
    </xf>
    <xf numFmtId="165" fontId="15" fillId="0" borderId="0" xfId="1" applyNumberFormat="1" applyFont="1" applyFill="1"/>
    <xf numFmtId="37" fontId="14" fillId="0" borderId="0" xfId="0" applyNumberFormat="1" applyFont="1"/>
    <xf numFmtId="43" fontId="14" fillId="0" borderId="0" xfId="1" applyFont="1" applyFill="1"/>
    <xf numFmtId="37" fontId="15" fillId="0" borderId="0" xfId="0" applyNumberFormat="1" applyFont="1" applyAlignment="1">
      <alignment horizontal="left"/>
    </xf>
    <xf numFmtId="37" fontId="15" fillId="0" borderId="0" xfId="0" applyNumberFormat="1" applyFont="1" applyProtection="1">
      <protection hidden="1"/>
    </xf>
    <xf numFmtId="37" fontId="15" fillId="0" borderId="0" xfId="0" applyNumberFormat="1" applyFont="1" applyAlignment="1">
      <alignment horizontal="right"/>
    </xf>
    <xf numFmtId="37" fontId="16" fillId="0" borderId="0" xfId="0" applyNumberFormat="1" applyFont="1"/>
    <xf numFmtId="165" fontId="15" fillId="0" borderId="0" xfId="1" applyNumberFormat="1" applyFont="1"/>
    <xf numFmtId="165" fontId="15" fillId="0" borderId="0" xfId="1" applyNumberFormat="1" applyFont="1" applyFill="1" applyProtection="1">
      <protection locked="0"/>
    </xf>
    <xf numFmtId="0" fontId="2" fillId="0" borderId="0" xfId="2"/>
    <xf numFmtId="0" fontId="17" fillId="0" borderId="0" xfId="2" applyFont="1"/>
    <xf numFmtId="0" fontId="3" fillId="0" borderId="0" xfId="2" quotePrefix="1" applyFont="1" applyAlignment="1">
      <alignment horizontal="center"/>
    </xf>
    <xf numFmtId="0" fontId="3" fillId="0" borderId="0" xfId="2" applyFont="1" applyAlignment="1">
      <alignment horizontal="center"/>
    </xf>
    <xf numFmtId="0" fontId="3" fillId="0" borderId="0" xfId="2" applyFont="1" applyAlignment="1">
      <alignment horizontal="centerContinuous"/>
    </xf>
    <xf numFmtId="0" fontId="3" fillId="0" borderId="0" xfId="4" quotePrefix="1" applyFont="1" applyAlignment="1">
      <alignment wrapText="1"/>
    </xf>
    <xf numFmtId="0" fontId="3" fillId="0" borderId="1" xfId="4" applyFont="1" applyBorder="1" applyAlignment="1">
      <alignment horizontal="right" wrapText="1"/>
    </xf>
    <xf numFmtId="164" fontId="3" fillId="0" borderId="1" xfId="5" applyNumberFormat="1" applyFont="1" applyFill="1" applyBorder="1" applyAlignment="1"/>
    <xf numFmtId="0" fontId="3" fillId="0" borderId="1" xfId="2" quotePrefix="1" applyFont="1" applyBorder="1" applyAlignment="1">
      <alignment horizontal="center"/>
    </xf>
    <xf numFmtId="164" fontId="3" fillId="0" borderId="1" xfId="5" applyNumberFormat="1" applyFont="1" applyFill="1" applyBorder="1" applyAlignment="1">
      <alignment horizontal="center"/>
    </xf>
    <xf numFmtId="43" fontId="2" fillId="0" borderId="0" xfId="2" applyNumberFormat="1"/>
    <xf numFmtId="165" fontId="2" fillId="0" borderId="0" xfId="2" applyNumberFormat="1"/>
    <xf numFmtId="0" fontId="14" fillId="0" borderId="0" xfId="0" applyFont="1" applyAlignment="1">
      <alignment horizontal="center"/>
    </xf>
    <xf numFmtId="0" fontId="3" fillId="0" borderId="6" xfId="0" applyFont="1" applyBorder="1" applyAlignment="1">
      <alignment horizontal="right" vertical="top" indent="1"/>
    </xf>
    <xf numFmtId="0" fontId="3" fillId="0" borderId="6" xfId="2" applyFont="1" applyBorder="1" applyAlignment="1">
      <alignment horizontal="right" indent="1"/>
    </xf>
    <xf numFmtId="0" fontId="3" fillId="0" borderId="10" xfId="0" applyFont="1" applyBorder="1" applyAlignment="1">
      <alignment horizontal="right" vertical="top" indent="1"/>
    </xf>
    <xf numFmtId="0" fontId="3" fillId="0" borderId="0" xfId="4" applyFont="1" applyAlignment="1">
      <alignment horizontal="left"/>
    </xf>
    <xf numFmtId="165" fontId="3" fillId="0" borderId="1" xfId="2" applyNumberFormat="1" applyFont="1" applyBorder="1"/>
    <xf numFmtId="0" fontId="2" fillId="0" borderId="1" xfId="2" applyBorder="1"/>
    <xf numFmtId="164" fontId="3" fillId="70" borderId="0" xfId="0" applyNumberFormat="1" applyFont="1" applyFill="1" applyAlignment="1">
      <alignment vertical="top"/>
    </xf>
    <xf numFmtId="0" fontId="34" fillId="0" borderId="0" xfId="4" applyFont="1" applyAlignment="1">
      <alignment horizontal="left"/>
    </xf>
    <xf numFmtId="164" fontId="34" fillId="0" borderId="0" xfId="5" applyNumberFormat="1" applyFont="1" applyFill="1" applyBorder="1" applyAlignment="1"/>
    <xf numFmtId="0" fontId="34" fillId="0" borderId="0" xfId="2" applyFont="1"/>
    <xf numFmtId="165" fontId="34" fillId="0" borderId="0" xfId="6" applyNumberFormat="1" applyFont="1" applyFill="1" applyBorder="1" applyAlignment="1"/>
    <xf numFmtId="0" fontId="34" fillId="0" borderId="0" xfId="4" applyFont="1"/>
    <xf numFmtId="0" fontId="35" fillId="0" borderId="0" xfId="2" applyFont="1"/>
    <xf numFmtId="166" fontId="34" fillId="0" borderId="0" xfId="6" applyNumberFormat="1" applyFont="1" applyFill="1" applyBorder="1" applyAlignment="1"/>
    <xf numFmtId="165" fontId="34" fillId="0" borderId="0" xfId="1" applyNumberFormat="1" applyFont="1" applyFill="1" applyAlignment="1"/>
    <xf numFmtId="0" fontId="4" fillId="0" borderId="0" xfId="2" applyFont="1"/>
    <xf numFmtId="165" fontId="34" fillId="0" borderId="0" xfId="1" applyNumberFormat="1" applyFont="1" applyFill="1"/>
    <xf numFmtId="166" fontId="34" fillId="0" borderId="0" xfId="6" applyNumberFormat="1" applyFont="1" applyFill="1" applyAlignment="1"/>
    <xf numFmtId="165" fontId="34" fillId="0" borderId="0" xfId="2" applyNumberFormat="1" applyFont="1"/>
    <xf numFmtId="165" fontId="34" fillId="0" borderId="0" xfId="6" quotePrefix="1" applyNumberFormat="1" applyFont="1" applyFill="1" applyBorder="1" applyAlignment="1">
      <alignment horizontal="center"/>
    </xf>
    <xf numFmtId="0" fontId="3" fillId="0" borderId="2" xfId="3" quotePrefix="1" applyFont="1" applyBorder="1" applyAlignment="1">
      <alignment horizontal="center"/>
    </xf>
    <xf numFmtId="0" fontId="3" fillId="0" borderId="1" xfId="3" applyFont="1" applyBorder="1" applyAlignment="1">
      <alignment horizontal="center"/>
    </xf>
    <xf numFmtId="14" fontId="3" fillId="0" borderId="1" xfId="3" applyNumberFormat="1" applyFont="1" applyBorder="1" applyAlignment="1">
      <alignment horizontal="center"/>
    </xf>
    <xf numFmtId="14" fontId="3" fillId="0" borderId="1" xfId="3" quotePrefix="1" applyNumberFormat="1" applyFont="1" applyBorder="1" applyAlignment="1">
      <alignment horizontal="center"/>
    </xf>
    <xf numFmtId="0" fontId="3" fillId="0" borderId="1" xfId="3" quotePrefix="1" applyFont="1" applyBorder="1" applyAlignment="1">
      <alignment horizontal="center"/>
    </xf>
    <xf numFmtId="0" fontId="3" fillId="0" borderId="0" xfId="4" applyFont="1" applyAlignment="1">
      <alignment horizontal="right" wrapText="1"/>
    </xf>
    <xf numFmtId="164" fontId="5" fillId="0" borderId="9" xfId="5" applyNumberFormat="1" applyFont="1" applyFill="1" applyBorder="1" applyAlignment="1"/>
    <xf numFmtId="0" fontId="0" fillId="0" borderId="0" xfId="0" applyAlignment="1">
      <alignment horizontal="left" indent="1"/>
    </xf>
    <xf numFmtId="0" fontId="32" fillId="0" borderId="8" xfId="0" applyFont="1" applyBorder="1"/>
    <xf numFmtId="0" fontId="0" fillId="0" borderId="8" xfId="0" applyBorder="1"/>
    <xf numFmtId="0" fontId="3" fillId="0" borderId="1" xfId="0" applyFont="1" applyBorder="1"/>
    <xf numFmtId="166" fontId="2" fillId="0" borderId="0" xfId="1" applyNumberFormat="1" applyFont="1" applyFill="1" applyBorder="1" applyAlignment="1"/>
    <xf numFmtId="0" fontId="0" fillId="0" borderId="0" xfId="0" applyAlignment="1">
      <alignment horizontal="left"/>
    </xf>
    <xf numFmtId="0" fontId="2" fillId="0" borderId="4" xfId="2" applyBorder="1"/>
    <xf numFmtId="0" fontId="2" fillId="0" borderId="5" xfId="2" applyBorder="1"/>
    <xf numFmtId="0" fontId="2" fillId="0" borderId="10" xfId="2" applyBorder="1"/>
    <xf numFmtId="0" fontId="0" fillId="0" borderId="11" xfId="0" applyBorder="1"/>
    <xf numFmtId="0" fontId="102" fillId="0" borderId="0" xfId="0" applyFont="1"/>
    <xf numFmtId="164" fontId="34" fillId="0" borderId="0" xfId="5" applyNumberFormat="1" applyFont="1" applyFill="1" applyAlignment="1"/>
    <xf numFmtId="0" fontId="3" fillId="71" borderId="1" xfId="2" applyFont="1" applyFill="1" applyBorder="1"/>
    <xf numFmtId="0" fontId="3" fillId="71" borderId="1" xfId="0" applyFont="1" applyFill="1" applyBorder="1" applyAlignment="1">
      <alignment vertical="top"/>
    </xf>
    <xf numFmtId="165" fontId="3" fillId="71" borderId="1" xfId="2" applyNumberFormat="1" applyFont="1" applyFill="1" applyBorder="1"/>
    <xf numFmtId="0" fontId="2" fillId="71" borderId="1" xfId="2" applyFill="1" applyBorder="1"/>
    <xf numFmtId="0" fontId="3" fillId="71" borderId="0" xfId="2" applyFont="1" applyFill="1" applyAlignment="1">
      <alignment horizontal="left"/>
    </xf>
    <xf numFmtId="0" fontId="2" fillId="71" borderId="0" xfId="2" applyFill="1"/>
    <xf numFmtId="43" fontId="0" fillId="0" borderId="0" xfId="0" applyNumberFormat="1"/>
    <xf numFmtId="0" fontId="3" fillId="0" borderId="0" xfId="52220" applyFont="1"/>
    <xf numFmtId="0" fontId="3" fillId="0" borderId="0" xfId="52220" quotePrefix="1" applyFont="1" applyAlignment="1">
      <alignment horizontal="center"/>
    </xf>
    <xf numFmtId="0" fontId="3" fillId="0" borderId="0" xfId="52220" applyFont="1" applyAlignment="1">
      <alignment horizontal="center"/>
    </xf>
    <xf numFmtId="0" fontId="3" fillId="0" borderId="1" xfId="52220" applyFont="1" applyBorder="1"/>
    <xf numFmtId="0" fontId="3" fillId="0" borderId="1" xfId="52220" applyFont="1" applyBorder="1" applyAlignment="1">
      <alignment horizontal="center"/>
    </xf>
    <xf numFmtId="0" fontId="3" fillId="0" borderId="1" xfId="52220" quotePrefix="1" applyFont="1" applyBorder="1" applyAlignment="1">
      <alignment horizontal="center"/>
    </xf>
    <xf numFmtId="0" fontId="3" fillId="0" borderId="0" xfId="4" quotePrefix="1" applyFont="1"/>
    <xf numFmtId="165" fontId="3" fillId="0" borderId="0" xfId="6" quotePrefix="1" applyNumberFormat="1" applyFont="1" applyFill="1" applyBorder="1" applyAlignment="1"/>
    <xf numFmtId="165" fontId="3" fillId="0" borderId="0" xfId="51" applyNumberFormat="1" applyFont="1" applyFill="1" applyBorder="1" applyAlignment="1"/>
    <xf numFmtId="0" fontId="3" fillId="0" borderId="0" xfId="4" quotePrefix="1" applyFont="1" applyAlignment="1">
      <alignment horizontal="left" wrapText="1"/>
    </xf>
    <xf numFmtId="165" fontId="3" fillId="0" borderId="0" xfId="1" applyNumberFormat="1" applyFont="1" applyFill="1" applyBorder="1" applyAlignment="1"/>
    <xf numFmtId="3" fontId="3" fillId="0" borderId="0" xfId="4" quotePrefix="1" applyNumberFormat="1" applyFont="1" applyAlignment="1">
      <alignment horizontal="left"/>
    </xf>
    <xf numFmtId="165" fontId="3" fillId="0" borderId="8" xfId="1" applyNumberFormat="1" applyFont="1" applyFill="1" applyBorder="1" applyAlignment="1"/>
    <xf numFmtId="165" fontId="3" fillId="0" borderId="8" xfId="51" applyNumberFormat="1" applyFont="1" applyFill="1" applyBorder="1" applyAlignment="1"/>
    <xf numFmtId="43" fontId="3" fillId="0" borderId="0" xfId="1" applyFont="1" applyFill="1"/>
    <xf numFmtId="0" fontId="3" fillId="0" borderId="0" xfId="54" quotePrefix="1" applyFont="1"/>
    <xf numFmtId="164" fontId="3" fillId="0" borderId="43" xfId="5" applyNumberFormat="1" applyFont="1" applyFill="1" applyBorder="1" applyAlignment="1"/>
    <xf numFmtId="164" fontId="2" fillId="0" borderId="0" xfId="2" applyNumberFormat="1"/>
    <xf numFmtId="164" fontId="3" fillId="0" borderId="0" xfId="52220" applyNumberFormat="1" applyFont="1"/>
    <xf numFmtId="165" fontId="3" fillId="0" borderId="0" xfId="52220" applyNumberFormat="1" applyFont="1"/>
    <xf numFmtId="164" fontId="3" fillId="0" borderId="0" xfId="52" applyNumberFormat="1" applyFont="1" applyFill="1" applyBorder="1" applyAlignment="1"/>
    <xf numFmtId="165" fontId="3" fillId="0" borderId="4" xfId="6" applyNumberFormat="1" applyFont="1" applyFill="1" applyBorder="1" applyAlignment="1"/>
    <xf numFmtId="164" fontId="3" fillId="0" borderId="43" xfId="52" applyNumberFormat="1" applyFont="1" applyFill="1" applyBorder="1" applyAlignment="1"/>
    <xf numFmtId="164" fontId="3" fillId="0" borderId="1" xfId="2" applyNumberFormat="1" applyFont="1" applyBorder="1"/>
    <xf numFmtId="165" fontId="3" fillId="0" borderId="0" xfId="1" applyNumberFormat="1" applyFont="1" applyAlignment="1">
      <alignment horizontal="center"/>
    </xf>
    <xf numFmtId="165" fontId="3" fillId="0" borderId="0" xfId="1" applyNumberFormat="1" applyFont="1" applyFill="1"/>
    <xf numFmtId="165" fontId="12" fillId="0" borderId="0" xfId="2" applyNumberFormat="1" applyFont="1"/>
    <xf numFmtId="165" fontId="2" fillId="0" borderId="0" xfId="1" applyNumberFormat="1" applyFont="1" applyFill="1"/>
    <xf numFmtId="0" fontId="12" fillId="3" borderId="0" xfId="2" applyFont="1" applyFill="1"/>
    <xf numFmtId="0" fontId="105" fillId="0" borderId="0" xfId="2" applyFont="1" applyAlignment="1">
      <alignment horizontal="right"/>
    </xf>
    <xf numFmtId="0" fontId="106" fillId="0" borderId="0" xfId="2" applyFont="1"/>
    <xf numFmtId="164" fontId="12" fillId="0" borderId="0" xfId="2" applyNumberFormat="1" applyFont="1"/>
    <xf numFmtId="43" fontId="0" fillId="0" borderId="0" xfId="1" applyFont="1"/>
    <xf numFmtId="43" fontId="0" fillId="0" borderId="0" xfId="1" applyFont="1" applyFill="1"/>
    <xf numFmtId="0" fontId="30" fillId="0" borderId="0" xfId="0" applyFont="1"/>
    <xf numFmtId="41" fontId="107" fillId="72" borderId="44" xfId="1" quotePrefix="1" applyNumberFormat="1" applyFont="1" applyFill="1" applyBorder="1" applyAlignment="1" applyProtection="1">
      <alignment horizontal="center" vertical="center"/>
    </xf>
    <xf numFmtId="43" fontId="32" fillId="0" borderId="0" xfId="1" applyFont="1"/>
    <xf numFmtId="41" fontId="107" fillId="72" borderId="45" xfId="1" quotePrefix="1" applyNumberFormat="1" applyFont="1" applyFill="1" applyBorder="1" applyAlignment="1" applyProtection="1">
      <alignment horizontal="center" vertical="center"/>
    </xf>
    <xf numFmtId="0" fontId="32" fillId="0" borderId="10" xfId="0" applyFont="1" applyBorder="1"/>
    <xf numFmtId="0" fontId="109" fillId="0" borderId="0" xfId="0" applyFont="1"/>
    <xf numFmtId="0" fontId="0" fillId="0" borderId="0" xfId="1" applyNumberFormat="1" applyFont="1"/>
    <xf numFmtId="0" fontId="109" fillId="0" borderId="0" xfId="0" quotePrefix="1" applyFont="1"/>
    <xf numFmtId="0" fontId="0" fillId="0" borderId="0" xfId="0" quotePrefix="1"/>
    <xf numFmtId="0" fontId="109" fillId="3" borderId="0" xfId="0" quotePrefix="1" applyFont="1" applyFill="1"/>
    <xf numFmtId="0" fontId="0" fillId="3" borderId="0" xfId="0" quotePrefix="1" applyFill="1"/>
    <xf numFmtId="0" fontId="0" fillId="3" borderId="0" xfId="0" applyFill="1"/>
    <xf numFmtId="43" fontId="0" fillId="3" borderId="0" xfId="1" applyFont="1" applyFill="1"/>
    <xf numFmtId="0" fontId="111" fillId="0" borderId="0" xfId="0" quotePrefix="1" applyFont="1"/>
    <xf numFmtId="0" fontId="111" fillId="0" borderId="0" xfId="0" applyFont="1"/>
    <xf numFmtId="165" fontId="30" fillId="0" borderId="0" xfId="1" applyNumberFormat="1" applyFont="1" applyFill="1"/>
    <xf numFmtId="0" fontId="112" fillId="0" borderId="0" xfId="0" applyFont="1"/>
    <xf numFmtId="0" fontId="0" fillId="73" borderId="4" xfId="0" applyFill="1" applyBorder="1" applyAlignment="1">
      <alignment horizontal="center"/>
    </xf>
    <xf numFmtId="0" fontId="0" fillId="73" borderId="4" xfId="0" applyFill="1" applyBorder="1"/>
    <xf numFmtId="0" fontId="0" fillId="74" borderId="0" xfId="0" applyFill="1"/>
    <xf numFmtId="0" fontId="0" fillId="73" borderId="8" xfId="0" applyFill="1" applyBorder="1" applyAlignment="1">
      <alignment horizontal="center"/>
    </xf>
    <xf numFmtId="0" fontId="0" fillId="73" borderId="8" xfId="0" applyFill="1" applyBorder="1"/>
    <xf numFmtId="0" fontId="0" fillId="0" borderId="0" xfId="0" applyAlignment="1">
      <alignment horizontal="center"/>
    </xf>
    <xf numFmtId="0" fontId="113" fillId="75" borderId="0" xfId="0" applyFont="1" applyFill="1" applyAlignment="1">
      <alignment horizontal="center"/>
    </xf>
    <xf numFmtId="17" fontId="0" fillId="2" borderId="0" xfId="0" applyNumberFormat="1" applyFill="1"/>
    <xf numFmtId="164" fontId="0" fillId="2" borderId="0" xfId="0" applyNumberFormat="1" applyFill="1" applyAlignment="1">
      <alignment horizontal="center"/>
    </xf>
    <xf numFmtId="164" fontId="14" fillId="2" borderId="0" xfId="50699" applyNumberFormat="1" applyFont="1" applyFill="1" applyAlignment="1">
      <alignment horizontal="center"/>
    </xf>
    <xf numFmtId="164" fontId="0" fillId="2" borderId="0" xfId="0" applyNumberFormat="1" applyFill="1"/>
    <xf numFmtId="164" fontId="14" fillId="2" borderId="0" xfId="0" applyNumberFormat="1" applyFont="1" applyFill="1"/>
    <xf numFmtId="43" fontId="30" fillId="0" borderId="0" xfId="1" applyFont="1" applyFill="1"/>
    <xf numFmtId="164" fontId="14" fillId="2" borderId="0" xfId="0" applyNumberFormat="1" applyFont="1" applyFill="1" applyAlignment="1">
      <alignment horizontal="center"/>
    </xf>
    <xf numFmtId="164" fontId="14" fillId="2" borderId="0" xfId="50699" applyNumberFormat="1" applyFont="1" applyFill="1"/>
    <xf numFmtId="164" fontId="0" fillId="2" borderId="0" xfId="50699" applyNumberFormat="1" applyFont="1" applyFill="1" applyAlignment="1">
      <alignment horizontal="center"/>
    </xf>
    <xf numFmtId="164" fontId="0" fillId="2" borderId="0" xfId="50699" applyNumberFormat="1" applyFont="1" applyFill="1"/>
    <xf numFmtId="164" fontId="111" fillId="2" borderId="0" xfId="0" applyNumberFormat="1" applyFont="1" applyFill="1"/>
    <xf numFmtId="43" fontId="30" fillId="3" borderId="0" xfId="1" applyFont="1" applyFill="1"/>
    <xf numFmtId="17" fontId="0" fillId="0" borderId="0" xfId="0" applyNumberFormat="1"/>
    <xf numFmtId="164" fontId="111" fillId="0" borderId="0" xfId="50699" applyNumberFormat="1" applyFont="1" applyFill="1" applyAlignment="1">
      <alignment horizontal="center"/>
    </xf>
    <xf numFmtId="164" fontId="14" fillId="0" borderId="0" xfId="50699" applyNumberFormat="1" applyFont="1" applyFill="1" applyAlignment="1">
      <alignment horizontal="center"/>
    </xf>
    <xf numFmtId="164" fontId="14" fillId="0" borderId="0" xfId="0" applyNumberFormat="1" applyFont="1"/>
    <xf numFmtId="164" fontId="0" fillId="0" borderId="0" xfId="0" applyNumberFormat="1"/>
    <xf numFmtId="164" fontId="0" fillId="0" borderId="0" xfId="50699" applyNumberFormat="1" applyFont="1"/>
    <xf numFmtId="164" fontId="111" fillId="0" borderId="0" xfId="0" applyNumberFormat="1" applyFont="1"/>
    <xf numFmtId="17" fontId="0" fillId="0" borderId="8" xfId="0" applyNumberFormat="1" applyBorder="1"/>
    <xf numFmtId="164" fontId="111" fillId="0" borderId="8" xfId="50699" applyNumberFormat="1" applyFont="1" applyFill="1" applyBorder="1" applyAlignment="1">
      <alignment horizontal="center"/>
    </xf>
    <xf numFmtId="164" fontId="14" fillId="0" borderId="8" xfId="50699" applyNumberFormat="1" applyFont="1" applyFill="1" applyBorder="1" applyAlignment="1">
      <alignment horizontal="center"/>
    </xf>
    <xf numFmtId="164" fontId="14" fillId="0" borderId="8" xfId="0" applyNumberFormat="1" applyFont="1" applyBorder="1"/>
    <xf numFmtId="164" fontId="0" fillId="0" borderId="8" xfId="0" applyNumberFormat="1" applyBorder="1"/>
    <xf numFmtId="0" fontId="30" fillId="0" borderId="0" xfId="0" applyFont="1" applyAlignment="1">
      <alignment horizontal="left"/>
    </xf>
    <xf numFmtId="0" fontId="0" fillId="76" borderId="22" xfId="0" applyFill="1" applyBorder="1" applyAlignment="1">
      <alignment horizontal="center"/>
    </xf>
    <xf numFmtId="0" fontId="0" fillId="0" borderId="22" xfId="0" applyBorder="1"/>
    <xf numFmtId="0" fontId="0" fillId="0" borderId="47" xfId="0" applyBorder="1" applyAlignment="1">
      <alignment horizontal="center"/>
    </xf>
    <xf numFmtId="0" fontId="0" fillId="0" borderId="22" xfId="0" applyBorder="1" applyAlignment="1">
      <alignment horizontal="center"/>
    </xf>
    <xf numFmtId="164" fontId="111" fillId="0" borderId="22" xfId="0" applyNumberFormat="1" applyFont="1" applyBorder="1"/>
    <xf numFmtId="164" fontId="111" fillId="0" borderId="22" xfId="0" applyNumberFormat="1" applyFont="1" applyBorder="1" applyAlignment="1">
      <alignment horizontal="center"/>
    </xf>
    <xf numFmtId="43" fontId="111" fillId="0" borderId="22" xfId="1" applyFont="1" applyBorder="1" applyAlignment="1">
      <alignment horizontal="center"/>
    </xf>
    <xf numFmtId="164" fontId="0" fillId="0" borderId="22" xfId="0" applyNumberFormat="1" applyBorder="1" applyAlignment="1">
      <alignment horizontal="center"/>
    </xf>
    <xf numFmtId="164" fontId="0" fillId="0" borderId="22" xfId="0" applyNumberFormat="1" applyBorder="1"/>
    <xf numFmtId="0" fontId="0" fillId="78" borderId="22" xfId="0" applyFill="1" applyBorder="1" applyAlignment="1">
      <alignment horizontal="center"/>
    </xf>
    <xf numFmtId="0" fontId="0" fillId="78" borderId="22" xfId="0" applyFill="1" applyBorder="1"/>
    <xf numFmtId="0" fontId="0" fillId="0" borderId="45" xfId="0" applyBorder="1"/>
    <xf numFmtId="0" fontId="0" fillId="0" borderId="11" xfId="0" applyBorder="1" applyAlignment="1">
      <alignment horizontal="center"/>
    </xf>
    <xf numFmtId="43" fontId="111" fillId="0" borderId="11" xfId="1" applyFont="1" applyBorder="1" applyAlignment="1">
      <alignment horizontal="center"/>
    </xf>
    <xf numFmtId="43" fontId="111" fillId="0" borderId="47" xfId="1" applyFont="1" applyBorder="1" applyAlignment="1">
      <alignment horizontal="center"/>
    </xf>
    <xf numFmtId="0" fontId="32" fillId="0" borderId="0" xfId="0" applyFont="1" applyAlignment="1">
      <alignment horizontal="center"/>
    </xf>
    <xf numFmtId="0" fontId="0" fillId="2" borderId="0" xfId="0" applyFill="1"/>
    <xf numFmtId="164" fontId="0" fillId="0" borderId="0" xfId="0" applyNumberFormat="1" applyAlignment="1">
      <alignment horizontal="center"/>
    </xf>
    <xf numFmtId="164" fontId="14" fillId="0" borderId="0" xfId="50699" applyNumberFormat="1" applyFont="1" applyFill="1" applyBorder="1" applyAlignment="1">
      <alignment horizontal="center"/>
    </xf>
    <xf numFmtId="164" fontId="14" fillId="0" borderId="0" xfId="0" applyNumberFormat="1" applyFont="1" applyAlignment="1">
      <alignment horizontal="center"/>
    </xf>
    <xf numFmtId="164" fontId="0" fillId="0" borderId="0" xfId="50699" applyNumberFormat="1" applyFont="1" applyFill="1"/>
    <xf numFmtId="0" fontId="3" fillId="71" borderId="0" xfId="3" applyFont="1" applyFill="1"/>
    <xf numFmtId="0" fontId="3" fillId="71" borderId="0" xfId="2" applyFont="1" applyFill="1"/>
    <xf numFmtId="0" fontId="30" fillId="3" borderId="0" xfId="0" applyFont="1" applyFill="1"/>
    <xf numFmtId="0" fontId="113" fillId="3" borderId="0" xfId="0" applyFont="1" applyFill="1"/>
    <xf numFmtId="0" fontId="3" fillId="0" borderId="1" xfId="53" applyFont="1" applyBorder="1"/>
    <xf numFmtId="0" fontId="3" fillId="0" borderId="0" xfId="53" applyFont="1"/>
    <xf numFmtId="0" fontId="3" fillId="0" borderId="0" xfId="53" quotePrefix="1" applyFont="1" applyAlignment="1">
      <alignment horizontal="center"/>
    </xf>
    <xf numFmtId="0" fontId="3" fillId="0" borderId="0" xfId="53" applyFont="1" applyAlignment="1">
      <alignment horizontal="center"/>
    </xf>
    <xf numFmtId="0" fontId="3" fillId="0" borderId="1" xfId="53" applyFont="1" applyBorder="1" applyAlignment="1">
      <alignment horizontal="center"/>
    </xf>
    <xf numFmtId="14" fontId="3" fillId="0" borderId="1" xfId="53" applyNumberFormat="1" applyFont="1" applyBorder="1" applyAlignment="1">
      <alignment horizontal="center"/>
    </xf>
    <xf numFmtId="14" fontId="3" fillId="0" borderId="1" xfId="53" quotePrefix="1" applyNumberFormat="1" applyFont="1" applyBorder="1" applyAlignment="1">
      <alignment horizontal="center"/>
    </xf>
    <xf numFmtId="0" fontId="3" fillId="0" borderId="1" xfId="53" quotePrefix="1" applyFont="1" applyBorder="1" applyAlignment="1">
      <alignment horizontal="center"/>
    </xf>
    <xf numFmtId="164" fontId="3" fillId="0" borderId="0" xfId="52" applyNumberFormat="1" applyFont="1" applyFill="1" applyAlignment="1"/>
    <xf numFmtId="165" fontId="3" fillId="0" borderId="0" xfId="51" applyNumberFormat="1" applyFont="1" applyFill="1" applyBorder="1"/>
    <xf numFmtId="165" fontId="3" fillId="0" borderId="0" xfId="51" applyNumberFormat="1" applyFont="1" applyFill="1"/>
    <xf numFmtId="10" fontId="3" fillId="0" borderId="0" xfId="60" applyNumberFormat="1" applyFont="1" applyFill="1" applyBorder="1"/>
    <xf numFmtId="165" fontId="3" fillId="0" borderId="0" xfId="51" applyNumberFormat="1" applyFont="1" applyFill="1" applyAlignment="1"/>
    <xf numFmtId="0" fontId="34" fillId="0" borderId="0" xfId="53" applyFont="1"/>
    <xf numFmtId="0" fontId="34" fillId="0" borderId="1" xfId="53" applyFont="1" applyBorder="1"/>
    <xf numFmtId="0" fontId="34" fillId="0" borderId="2" xfId="53" applyFont="1" applyBorder="1" applyAlignment="1">
      <alignment horizontal="left"/>
    </xf>
    <xf numFmtId="0" fontId="34" fillId="0" borderId="0" xfId="53" applyFont="1" applyAlignment="1">
      <alignment horizontal="left"/>
    </xf>
    <xf numFmtId="0" fontId="34" fillId="0" borderId="0" xfId="53" applyFont="1" applyAlignment="1">
      <alignment horizontal="right"/>
    </xf>
    <xf numFmtId="0" fontId="34" fillId="0" borderId="0" xfId="2" applyFont="1" applyAlignment="1">
      <alignment horizontal="right"/>
    </xf>
    <xf numFmtId="0" fontId="105" fillId="0" borderId="0" xfId="2" applyFont="1"/>
    <xf numFmtId="0" fontId="34" fillId="0" borderId="1" xfId="3" applyFont="1" applyBorder="1"/>
    <xf numFmtId="0" fontId="34" fillId="0" borderId="1" xfId="2" applyFont="1" applyBorder="1"/>
    <xf numFmtId="0" fontId="34" fillId="0" borderId="1" xfId="2" applyFont="1" applyBorder="1" applyAlignment="1">
      <alignment horizontal="center"/>
    </xf>
    <xf numFmtId="0" fontId="34" fillId="0" borderId="0" xfId="53" quotePrefix="1" applyFont="1" applyAlignment="1">
      <alignment horizontal="center"/>
    </xf>
    <xf numFmtId="0" fontId="34" fillId="0" borderId="0" xfId="53" applyFont="1" applyAlignment="1">
      <alignment horizontal="center"/>
    </xf>
    <xf numFmtId="0" fontId="34" fillId="73" borderId="0" xfId="53" applyFont="1" applyFill="1" applyAlignment="1">
      <alignment horizontal="right"/>
    </xf>
    <xf numFmtId="43" fontId="34" fillId="73" borderId="0" xfId="1" applyFont="1" applyFill="1"/>
    <xf numFmtId="0" fontId="34" fillId="0" borderId="1" xfId="53" applyFont="1" applyBorder="1" applyAlignment="1">
      <alignment horizontal="center"/>
    </xf>
    <xf numFmtId="14" fontId="34" fillId="0" borderId="1" xfId="53" quotePrefix="1" applyNumberFormat="1" applyFont="1" applyBorder="1" applyAlignment="1">
      <alignment horizontal="center"/>
    </xf>
    <xf numFmtId="0" fontId="34" fillId="0" borderId="1" xfId="53" quotePrefix="1" applyFont="1" applyBorder="1" applyAlignment="1">
      <alignment horizontal="center"/>
    </xf>
    <xf numFmtId="0" fontId="114" fillId="0" borderId="0" xfId="52221" applyFont="1" applyAlignment="1">
      <alignment wrapText="1"/>
    </xf>
    <xf numFmtId="164" fontId="34" fillId="0" borderId="0" xfId="52" applyNumberFormat="1" applyFont="1" applyFill="1" applyAlignment="1">
      <alignment horizontal="left"/>
    </xf>
    <xf numFmtId="164" fontId="34" fillId="0" borderId="0" xfId="52" applyNumberFormat="1" applyFont="1" applyFill="1"/>
    <xf numFmtId="164" fontId="34" fillId="0" borderId="0" xfId="52" applyNumberFormat="1" applyFont="1" applyFill="1" applyBorder="1"/>
    <xf numFmtId="164" fontId="115" fillId="0" borderId="0" xfId="52" applyNumberFormat="1" applyFont="1" applyFill="1"/>
    <xf numFmtId="0" fontId="34" fillId="0" borderId="8" xfId="1" quotePrefix="1" applyNumberFormat="1" applyFont="1" applyFill="1" applyBorder="1" applyAlignment="1">
      <alignment horizontal="center"/>
    </xf>
    <xf numFmtId="10" fontId="34" fillId="0" borderId="8" xfId="1" applyNumberFormat="1" applyFont="1" applyFill="1" applyBorder="1" applyAlignment="1">
      <alignment horizontal="center"/>
    </xf>
    <xf numFmtId="164" fontId="34" fillId="0" borderId="8" xfId="52" applyNumberFormat="1" applyFont="1" applyFill="1" applyBorder="1" applyAlignment="1">
      <alignment horizontal="center"/>
    </xf>
    <xf numFmtId="165" fontId="115" fillId="0" borderId="0" xfId="1" applyNumberFormat="1" applyFont="1" applyFill="1"/>
    <xf numFmtId="165" fontId="34" fillId="0" borderId="0" xfId="51" applyNumberFormat="1" applyFont="1" applyFill="1" applyBorder="1"/>
    <xf numFmtId="164" fontId="34" fillId="73" borderId="0" xfId="52" applyNumberFormat="1" applyFont="1" applyFill="1" applyAlignment="1">
      <alignment horizontal="center"/>
    </xf>
    <xf numFmtId="10" fontId="34" fillId="73" borderId="0" xfId="8594" applyNumberFormat="1" applyFont="1" applyFill="1"/>
    <xf numFmtId="165" fontId="34" fillId="0" borderId="0" xfId="51" applyNumberFormat="1" applyFont="1" applyFill="1"/>
    <xf numFmtId="0" fontId="114" fillId="0" borderId="0" xfId="52221" applyFont="1"/>
    <xf numFmtId="165" fontId="116" fillId="0" borderId="0" xfId="51" applyNumberFormat="1" applyFont="1" applyFill="1" applyBorder="1"/>
    <xf numFmtId="164" fontId="34" fillId="0" borderId="0" xfId="52" applyNumberFormat="1" applyFont="1" applyFill="1" applyAlignment="1">
      <alignment horizontal="left" indent="1"/>
    </xf>
    <xf numFmtId="165" fontId="3" fillId="0" borderId="1" xfId="51" applyNumberFormat="1" applyFont="1" applyFill="1" applyBorder="1"/>
    <xf numFmtId="164" fontId="3" fillId="0" borderId="0" xfId="52" applyNumberFormat="1" applyFont="1" applyFill="1"/>
    <xf numFmtId="164" fontId="3" fillId="0" borderId="9" xfId="52" applyNumberFormat="1" applyFont="1" applyFill="1" applyBorder="1"/>
    <xf numFmtId="164" fontId="34" fillId="0" borderId="1" xfId="53" applyNumberFormat="1" applyFont="1" applyBorder="1"/>
    <xf numFmtId="0" fontId="2" fillId="0" borderId="0" xfId="2" applyAlignment="1">
      <alignment horizontal="left"/>
    </xf>
    <xf numFmtId="0" fontId="3" fillId="0" borderId="0" xfId="52222" quotePrefix="1" applyFont="1" applyAlignment="1">
      <alignment horizontal="center"/>
    </xf>
    <xf numFmtId="0" fontId="3" fillId="0" borderId="0" xfId="52222" applyFont="1"/>
    <xf numFmtId="0" fontId="3" fillId="0" borderId="0" xfId="52222" applyFont="1" applyAlignment="1">
      <alignment horizontal="center"/>
    </xf>
    <xf numFmtId="14" fontId="3" fillId="0" borderId="1" xfId="2" applyNumberFormat="1" applyFont="1" applyBorder="1" applyAlignment="1">
      <alignment horizontal="center"/>
    </xf>
    <xf numFmtId="14" fontId="3" fillId="0" borderId="1" xfId="2" quotePrefix="1" applyNumberFormat="1" applyFont="1" applyBorder="1" applyAlignment="1">
      <alignment horizontal="center"/>
    </xf>
    <xf numFmtId="0" fontId="3" fillId="0" borderId="1" xfId="52222" quotePrefix="1" applyFont="1" applyBorder="1" applyAlignment="1">
      <alignment horizontal="center"/>
    </xf>
    <xf numFmtId="14" fontId="3" fillId="0" borderId="0" xfId="2" applyNumberFormat="1" applyFont="1" applyAlignment="1">
      <alignment horizontal="center"/>
    </xf>
    <xf numFmtId="14" fontId="3" fillId="0" borderId="0" xfId="2" quotePrefix="1" applyNumberFormat="1" applyFont="1" applyAlignment="1">
      <alignment horizontal="center"/>
    </xf>
    <xf numFmtId="3" fontId="3" fillId="0" borderId="0" xfId="4" applyNumberFormat="1" applyFont="1" applyAlignment="1">
      <alignment horizontal="left"/>
    </xf>
    <xf numFmtId="166" fontId="3" fillId="0" borderId="0" xfId="51" applyNumberFormat="1" applyFont="1" applyFill="1" applyBorder="1" applyAlignment="1"/>
    <xf numFmtId="164" fontId="3" fillId="0" borderId="0" xfId="52" applyNumberFormat="1" applyFont="1" applyFill="1" applyBorder="1" applyAlignment="1">
      <alignment horizontal="left"/>
    </xf>
    <xf numFmtId="165" fontId="3" fillId="0" borderId="0" xfId="6" applyNumberFormat="1" applyFont="1" applyFill="1" applyBorder="1" applyAlignment="1">
      <alignment horizontal="left"/>
    </xf>
    <xf numFmtId="165" fontId="3" fillId="0" borderId="0" xfId="51" applyNumberFormat="1" applyFont="1" applyFill="1" applyBorder="1" applyAlignment="1">
      <alignment horizontal="left"/>
    </xf>
    <xf numFmtId="164" fontId="5" fillId="0" borderId="0" xfId="52" applyNumberFormat="1" applyFont="1" applyFill="1" applyBorder="1" applyAlignment="1"/>
    <xf numFmtId="165" fontId="3" fillId="0" borderId="4" xfId="51" applyNumberFormat="1" applyFont="1" applyFill="1" applyBorder="1" applyAlignment="1"/>
    <xf numFmtId="165" fontId="3" fillId="0" borderId="0" xfId="51" quotePrefix="1" applyNumberFormat="1" applyFont="1" applyFill="1" applyBorder="1" applyAlignment="1">
      <alignment horizontal="left"/>
    </xf>
    <xf numFmtId="165" fontId="3" fillId="0" borderId="0" xfId="2" applyNumberFormat="1" applyFont="1" applyAlignment="1">
      <alignment horizontal="left"/>
    </xf>
    <xf numFmtId="0" fontId="5" fillId="0" borderId="1" xfId="2" applyFont="1" applyBorder="1" applyAlignment="1">
      <alignment horizontal="left"/>
    </xf>
    <xf numFmtId="165" fontId="3" fillId="0" borderId="1" xfId="51" applyNumberFormat="1" applyFont="1" applyFill="1" applyBorder="1" applyAlignment="1"/>
    <xf numFmtId="0" fontId="3" fillId="0" borderId="0" xfId="3" applyFont="1" applyAlignment="1">
      <alignment horizontal="left"/>
    </xf>
    <xf numFmtId="165" fontId="3" fillId="0" borderId="0" xfId="51" quotePrefix="1" applyNumberFormat="1" applyFont="1" applyFill="1" applyAlignment="1">
      <alignment horizontal="center"/>
    </xf>
    <xf numFmtId="165" fontId="3" fillId="0" borderId="0" xfId="51" applyNumberFormat="1" applyFont="1" applyFill="1" applyAlignment="1">
      <alignment horizontal="center"/>
    </xf>
    <xf numFmtId="165" fontId="3" fillId="0" borderId="1" xfId="51" quotePrefix="1" applyNumberFormat="1" applyFont="1" applyFill="1" applyBorder="1" applyAlignment="1">
      <alignment horizontal="center"/>
    </xf>
    <xf numFmtId="0" fontId="5" fillId="0" borderId="0" xfId="52220" applyFont="1"/>
    <xf numFmtId="197" fontId="3" fillId="0" borderId="0" xfId="51" applyNumberFormat="1" applyFont="1" applyFill="1" applyBorder="1" applyAlignment="1"/>
    <xf numFmtId="166" fontId="3" fillId="0" borderId="0" xfId="51" applyNumberFormat="1" applyFont="1" applyFill="1" applyBorder="1" applyAlignment="1">
      <alignment horizontal="right"/>
    </xf>
    <xf numFmtId="165" fontId="3" fillId="0" borderId="4" xfId="2" applyNumberFormat="1" applyFont="1" applyBorder="1"/>
    <xf numFmtId="165" fontId="3" fillId="0" borderId="0" xfId="52222" applyNumberFormat="1" applyFont="1"/>
    <xf numFmtId="3" fontId="3" fillId="0" borderId="0" xfId="2" applyNumberFormat="1" applyFont="1" applyAlignment="1">
      <alignment horizontal="left"/>
    </xf>
    <xf numFmtId="0" fontId="5" fillId="0" borderId="0" xfId="2" applyFont="1" applyAlignment="1">
      <alignment horizontal="left"/>
    </xf>
    <xf numFmtId="165" fontId="3" fillId="0" borderId="21" xfId="51" applyNumberFormat="1" applyFont="1" applyFill="1" applyBorder="1" applyAlignment="1"/>
    <xf numFmtId="165" fontId="34" fillId="0" borderId="0" xfId="1" applyNumberFormat="1" applyFont="1" applyAlignment="1">
      <alignment horizontal="center"/>
    </xf>
    <xf numFmtId="0" fontId="8" fillId="0" borderId="0" xfId="2" applyFont="1" applyAlignment="1">
      <alignment horizontal="right"/>
    </xf>
    <xf numFmtId="0" fontId="34" fillId="0" borderId="0" xfId="52220" applyFont="1"/>
    <xf numFmtId="0" fontId="2" fillId="3" borderId="0" xfId="2" applyFill="1"/>
    <xf numFmtId="49" fontId="0" fillId="0" borderId="0" xfId="0" applyNumberFormat="1"/>
    <xf numFmtId="0" fontId="117" fillId="0" borderId="0" xfId="0" applyFont="1"/>
    <xf numFmtId="0" fontId="118" fillId="0" borderId="0" xfId="0" applyFont="1"/>
    <xf numFmtId="0" fontId="34" fillId="73" borderId="0" xfId="53" quotePrefix="1" applyFont="1" applyFill="1" applyAlignment="1">
      <alignment horizontal="center"/>
    </xf>
    <xf numFmtId="0" fontId="2" fillId="79" borderId="0" xfId="2" applyFill="1"/>
    <xf numFmtId="37" fontId="15" fillId="79" borderId="0" xfId="0" applyNumberFormat="1" applyFont="1" applyFill="1" applyAlignment="1">
      <alignment horizontal="fill"/>
    </xf>
    <xf numFmtId="43" fontId="2" fillId="79" borderId="0" xfId="1" applyFont="1" applyFill="1"/>
    <xf numFmtId="43" fontId="2" fillId="0" borderId="0" xfId="1" applyFont="1" applyFill="1"/>
    <xf numFmtId="165" fontId="12" fillId="0" borderId="0" xfId="1" applyNumberFormat="1" applyFont="1" applyFill="1"/>
    <xf numFmtId="165" fontId="12" fillId="0" borderId="0" xfId="1" applyNumberFormat="1" applyFont="1" applyFill="1" applyAlignment="1">
      <alignment horizontal="right"/>
    </xf>
    <xf numFmtId="0" fontId="3" fillId="0" borderId="6" xfId="0" applyFont="1" applyBorder="1" applyAlignment="1">
      <alignment horizontal="right" vertical="top"/>
    </xf>
    <xf numFmtId="0" fontId="3" fillId="0" borderId="3" xfId="0" applyFont="1" applyBorder="1" applyAlignment="1">
      <alignment horizontal="right"/>
    </xf>
    <xf numFmtId="0" fontId="3" fillId="0" borderId="0" xfId="0" applyFont="1" applyAlignment="1">
      <alignment horizontal="right" vertical="top" indent="1"/>
    </xf>
    <xf numFmtId="0" fontId="3" fillId="0" borderId="7" xfId="0" applyFont="1" applyBorder="1" applyAlignment="1">
      <alignment horizontal="right" vertical="top" indent="1"/>
    </xf>
    <xf numFmtId="164" fontId="3" fillId="0" borderId="7" xfId="0" applyNumberFormat="1" applyFont="1" applyBorder="1" applyAlignment="1">
      <alignment vertical="top"/>
    </xf>
    <xf numFmtId="164" fontId="7" fillId="0" borderId="7" xfId="0" applyNumberFormat="1" applyFont="1" applyBorder="1" applyAlignment="1">
      <alignment vertical="top"/>
    </xf>
    <xf numFmtId="164" fontId="3" fillId="70" borderId="7" xfId="0" applyNumberFormat="1" applyFont="1" applyFill="1" applyBorder="1" applyAlignment="1">
      <alignment vertical="top"/>
    </xf>
    <xf numFmtId="164" fontId="3" fillId="4" borderId="0" xfId="0" applyNumberFormat="1" applyFont="1" applyFill="1" applyAlignment="1">
      <alignment vertical="top"/>
    </xf>
    <xf numFmtId="164" fontId="3" fillId="4" borderId="7" xfId="0" applyNumberFormat="1" applyFont="1" applyFill="1" applyBorder="1" applyAlignment="1">
      <alignment vertical="top"/>
    </xf>
    <xf numFmtId="0" fontId="34" fillId="0" borderId="10" xfId="0" applyFont="1" applyBorder="1"/>
    <xf numFmtId="0" fontId="34" fillId="0" borderId="8" xfId="0" applyFont="1" applyBorder="1"/>
    <xf numFmtId="0" fontId="34" fillId="0" borderId="11" xfId="53" applyFont="1" applyBorder="1"/>
    <xf numFmtId="0" fontId="12" fillId="0" borderId="0" xfId="0" applyFont="1"/>
    <xf numFmtId="0" fontId="106" fillId="0" borderId="0" xfId="0" applyFont="1"/>
    <xf numFmtId="0" fontId="117" fillId="0" borderId="0" xfId="0" applyFont="1" applyAlignment="1">
      <alignment horizontal="left"/>
    </xf>
    <xf numFmtId="0" fontId="12" fillId="0" borderId="0" xfId="0" applyFont="1" applyAlignment="1">
      <alignment horizontal="left"/>
    </xf>
    <xf numFmtId="3" fontId="34" fillId="0" borderId="0" xfId="4" applyNumberFormat="1" applyFont="1" applyAlignment="1">
      <alignment horizontal="left"/>
    </xf>
    <xf numFmtId="0" fontId="120" fillId="0" borderId="0" xfId="0" applyFont="1" applyAlignment="1">
      <alignment horizontal="center"/>
    </xf>
    <xf numFmtId="165" fontId="3" fillId="0" borderId="9" xfId="51" applyNumberFormat="1" applyFont="1" applyFill="1" applyBorder="1" applyAlignment="1"/>
    <xf numFmtId="43" fontId="34" fillId="3" borderId="0" xfId="1" applyFont="1" applyFill="1"/>
    <xf numFmtId="165" fontId="34" fillId="80" borderId="0" xfId="51" applyNumberFormat="1" applyFont="1" applyFill="1" applyBorder="1"/>
    <xf numFmtId="0" fontId="5" fillId="0" borderId="0" xfId="4" applyFont="1" applyAlignment="1">
      <alignment wrapText="1"/>
    </xf>
    <xf numFmtId="0" fontId="34" fillId="0" borderId="0" xfId="4" quotePrefix="1" applyFont="1"/>
    <xf numFmtId="165" fontId="3" fillId="0" borderId="21" xfId="1" applyNumberFormat="1" applyFont="1" applyFill="1" applyBorder="1" applyAlignment="1">
      <alignment horizontal="right"/>
    </xf>
    <xf numFmtId="10" fontId="3" fillId="0" borderId="0" xfId="52223" applyNumberFormat="1" applyFont="1" applyFill="1" applyBorder="1"/>
    <xf numFmtId="10" fontId="3" fillId="0" borderId="21" xfId="52223" applyNumberFormat="1" applyFont="1" applyFill="1" applyBorder="1" applyAlignment="1">
      <alignment horizontal="right"/>
    </xf>
    <xf numFmtId="165" fontId="3" fillId="0" borderId="9" xfId="1" applyNumberFormat="1" applyFont="1" applyFill="1" applyBorder="1" applyAlignment="1">
      <alignment horizontal="right"/>
    </xf>
    <xf numFmtId="10" fontId="3" fillId="0" borderId="9" xfId="52223" applyNumberFormat="1" applyFont="1" applyFill="1" applyBorder="1" applyAlignment="1">
      <alignment horizontal="right"/>
    </xf>
    <xf numFmtId="165" fontId="12" fillId="0" borderId="0" xfId="6" quotePrefix="1" applyNumberFormat="1" applyFont="1" applyFill="1" applyBorder="1" applyAlignment="1"/>
    <xf numFmtId="37" fontId="13" fillId="0" borderId="0" xfId="0" quotePrefix="1" applyNumberFormat="1" applyFont="1"/>
    <xf numFmtId="37" fontId="13" fillId="0" borderId="0" xfId="0" quotePrefix="1" applyNumberFormat="1" applyFont="1" applyAlignment="1">
      <alignment horizontal="right"/>
    </xf>
    <xf numFmtId="37" fontId="13" fillId="0" borderId="0" xfId="0" quotePrefix="1" applyNumberFormat="1" applyFont="1" applyAlignment="1">
      <alignment horizontal="left"/>
    </xf>
    <xf numFmtId="43" fontId="15" fillId="0" borderId="0" xfId="1" applyFont="1" applyFill="1"/>
    <xf numFmtId="165" fontId="15" fillId="0" borderId="0" xfId="50766" applyNumberFormat="1" applyFont="1" applyFill="1" applyAlignment="1"/>
    <xf numFmtId="0" fontId="3" fillId="0" borderId="4" xfId="0" applyFont="1" applyBorder="1" applyAlignment="1">
      <alignment horizontal="center" vertical="top"/>
    </xf>
    <xf numFmtId="165" fontId="3" fillId="0" borderId="2" xfId="51" applyNumberFormat="1" applyFont="1" applyFill="1" applyBorder="1" applyAlignment="1"/>
    <xf numFmtId="165" fontId="34" fillId="0" borderId="0" xfId="51" applyNumberFormat="1" applyFont="1" applyFill="1" applyBorder="1" applyAlignment="1"/>
    <xf numFmtId="164" fontId="0" fillId="0" borderId="0" xfId="50699" applyNumberFormat="1" applyFont="1" applyFill="1" applyAlignment="1">
      <alignment horizontal="center"/>
    </xf>
    <xf numFmtId="164" fontId="0" fillId="0" borderId="0" xfId="50699" applyNumberFormat="1" applyFont="1" applyFill="1" applyBorder="1" applyAlignment="1">
      <alignment horizontal="center"/>
    </xf>
    <xf numFmtId="164" fontId="0" fillId="0" borderId="0" xfId="50699" applyNumberFormat="1" applyFont="1" applyFill="1" applyBorder="1"/>
    <xf numFmtId="164" fontId="0" fillId="0" borderId="8" xfId="50699" applyNumberFormat="1" applyFont="1" applyFill="1" applyBorder="1" applyAlignment="1">
      <alignment horizontal="center"/>
    </xf>
    <xf numFmtId="164" fontId="14" fillId="0" borderId="8" xfId="0" applyNumberFormat="1" applyFont="1" applyBorder="1" applyAlignment="1">
      <alignment horizontal="center"/>
    </xf>
    <xf numFmtId="164" fontId="0" fillId="0" borderId="8" xfId="50699" applyNumberFormat="1" applyFont="1" applyFill="1" applyBorder="1"/>
    <xf numFmtId="164" fontId="111" fillId="0" borderId="8" xfId="0" applyNumberFormat="1" applyFont="1" applyBorder="1"/>
    <xf numFmtId="0" fontId="34" fillId="0" borderId="0" xfId="2" applyFont="1" applyAlignment="1">
      <alignment horizontal="left" indent="1"/>
    </xf>
    <xf numFmtId="0" fontId="121" fillId="0" borderId="0" xfId="2" applyFont="1" applyAlignment="1">
      <alignment horizontal="left"/>
    </xf>
    <xf numFmtId="165" fontId="3" fillId="0" borderId="0" xfId="1" applyNumberFormat="1" applyFont="1"/>
    <xf numFmtId="10" fontId="3" fillId="0" borderId="0" xfId="52223" applyNumberFormat="1" applyFont="1"/>
    <xf numFmtId="3" fontId="3" fillId="0" borderId="0" xfId="4" applyNumberFormat="1" applyFont="1" applyAlignment="1">
      <alignment horizontal="center"/>
    </xf>
    <xf numFmtId="0" fontId="3" fillId="0" borderId="0" xfId="4" applyFont="1" applyAlignment="1">
      <alignment horizontal="center"/>
    </xf>
    <xf numFmtId="3" fontId="3" fillId="0" borderId="0" xfId="4" quotePrefix="1" applyNumberFormat="1" applyFont="1" applyAlignment="1">
      <alignment horizontal="center"/>
    </xf>
    <xf numFmtId="0" fontId="3" fillId="0" borderId="0" xfId="52" applyNumberFormat="1" applyFont="1" applyFill="1" applyAlignment="1">
      <alignment horizontal="center"/>
    </xf>
    <xf numFmtId="0" fontId="3" fillId="0" borderId="0" xfId="4" quotePrefix="1" applyFont="1" applyAlignment="1">
      <alignment horizontal="center" wrapText="1"/>
    </xf>
    <xf numFmtId="0" fontId="3" fillId="0" borderId="0" xfId="4" applyFont="1" applyAlignment="1">
      <alignment horizontal="center" wrapText="1"/>
    </xf>
    <xf numFmtId="0" fontId="2" fillId="0" borderId="0" xfId="2" applyAlignment="1">
      <alignment horizontal="center"/>
    </xf>
    <xf numFmtId="0" fontId="114" fillId="0" borderId="0" xfId="52221" applyFont="1" applyAlignment="1">
      <alignment horizontal="center"/>
    </xf>
    <xf numFmtId="0" fontId="34" fillId="0" borderId="0" xfId="4" quotePrefix="1" applyFont="1" applyAlignment="1">
      <alignment horizontal="center"/>
    </xf>
    <xf numFmtId="0" fontId="3" fillId="0" borderId="0" xfId="54" quotePrefix="1" applyFont="1" applyAlignment="1">
      <alignment horizontal="center"/>
    </xf>
    <xf numFmtId="0" fontId="34" fillId="0" borderId="0" xfId="52220" applyFont="1" applyAlignment="1">
      <alignment horizontal="center"/>
    </xf>
    <xf numFmtId="165" fontId="3" fillId="0" borderId="0" xfId="1" applyNumberFormat="1" applyFont="1" applyFill="1" applyAlignment="1">
      <alignment horizontal="center"/>
    </xf>
    <xf numFmtId="165" fontId="34" fillId="0" borderId="8" xfId="51" applyNumberFormat="1" applyFont="1" applyFill="1" applyBorder="1" applyAlignment="1"/>
    <xf numFmtId="165" fontId="34" fillId="0" borderId="4" xfId="6" applyNumberFormat="1" applyFont="1" applyFill="1" applyBorder="1" applyAlignment="1"/>
    <xf numFmtId="165" fontId="34" fillId="0" borderId="0" xfId="52220" applyNumberFormat="1" applyFont="1"/>
    <xf numFmtId="165" fontId="34" fillId="0" borderId="0" xfId="51" applyNumberFormat="1" applyFont="1" applyFill="1" applyAlignment="1"/>
    <xf numFmtId="3" fontId="3" fillId="0" borderId="0" xfId="2" applyNumberFormat="1" applyFont="1"/>
    <xf numFmtId="0" fontId="3" fillId="0" borderId="0" xfId="2" applyFont="1" applyAlignment="1">
      <alignment horizontal="left" indent="1"/>
    </xf>
    <xf numFmtId="0" fontId="114" fillId="0" borderId="0" xfId="52221" quotePrefix="1" applyFont="1"/>
    <xf numFmtId="0" fontId="34" fillId="0" borderId="0" xfId="53" quotePrefix="1" applyFont="1"/>
    <xf numFmtId="0" fontId="114" fillId="0" borderId="0" xfId="52221" applyFont="1" applyAlignment="1">
      <alignment horizontal="right"/>
    </xf>
    <xf numFmtId="165" fontId="3" fillId="0" borderId="21" xfId="51" applyNumberFormat="1" applyFont="1" applyFill="1" applyBorder="1"/>
    <xf numFmtId="0" fontId="10" fillId="0" borderId="0" xfId="0" applyFont="1"/>
    <xf numFmtId="165" fontId="34" fillId="0" borderId="0" xfId="53" applyNumberFormat="1" applyFont="1"/>
    <xf numFmtId="0" fontId="3" fillId="0" borderId="2" xfId="53" applyFont="1" applyBorder="1" applyAlignment="1">
      <alignment horizontal="left"/>
    </xf>
    <xf numFmtId="0" fontId="3" fillId="0" borderId="0" xfId="53" applyFont="1" applyAlignment="1">
      <alignment horizontal="right"/>
    </xf>
    <xf numFmtId="0" fontId="3" fillId="0" borderId="0" xfId="53" applyFont="1" applyAlignment="1">
      <alignment horizontal="left"/>
    </xf>
    <xf numFmtId="0" fontId="34" fillId="0" borderId="0" xfId="3" applyFont="1" applyAlignment="1">
      <alignment horizontal="left"/>
    </xf>
    <xf numFmtId="0" fontId="114" fillId="0" borderId="0" xfId="52221" quotePrefix="1" applyFont="1" applyAlignment="1">
      <alignment horizontal="right" wrapText="1"/>
    </xf>
    <xf numFmtId="0" fontId="8" fillId="0" borderId="0" xfId="53" applyFont="1"/>
    <xf numFmtId="0" fontId="12" fillId="0" borderId="0" xfId="52221" applyFont="1" applyAlignment="1">
      <alignment wrapText="1"/>
    </xf>
    <xf numFmtId="0" fontId="34" fillId="0" borderId="0" xfId="53" applyFont="1" applyAlignment="1">
      <alignment horizontal="left" indent="1"/>
    </xf>
    <xf numFmtId="165" fontId="3" fillId="0" borderId="0" xfId="53" applyNumberFormat="1" applyFont="1"/>
    <xf numFmtId="0" fontId="5" fillId="0" borderId="0" xfId="2" applyFont="1" applyAlignment="1">
      <alignment horizontal="left" indent="1"/>
    </xf>
    <xf numFmtId="165" fontId="3" fillId="0" borderId="0" xfId="1" quotePrefix="1" applyNumberFormat="1" applyFont="1" applyFill="1" applyBorder="1" applyAlignment="1"/>
    <xf numFmtId="165" fontId="3" fillId="0" borderId="21" xfId="1" applyNumberFormat="1" applyFont="1" applyFill="1" applyBorder="1"/>
    <xf numFmtId="164" fontId="3" fillId="0" borderId="0" xfId="52" applyNumberFormat="1" applyFont="1" applyFill="1" applyBorder="1"/>
    <xf numFmtId="165" fontId="12" fillId="0" borderId="0" xfId="1" quotePrefix="1" applyNumberFormat="1" applyFont="1" applyFill="1" applyBorder="1" applyAlignment="1"/>
    <xf numFmtId="165" fontId="34" fillId="0" borderId="0" xfId="1" applyNumberFormat="1" applyFont="1" applyFill="1" applyBorder="1"/>
    <xf numFmtId="165" fontId="3" fillId="0" borderId="9" xfId="1" applyNumberFormat="1" applyFont="1" applyFill="1" applyBorder="1"/>
    <xf numFmtId="165" fontId="3" fillId="4" borderId="0" xfId="51" applyNumberFormat="1" applyFont="1" applyFill="1" applyBorder="1" applyAlignment="1"/>
    <xf numFmtId="165" fontId="34" fillId="0" borderId="4" xfId="2" applyNumberFormat="1" applyFont="1" applyBorder="1"/>
    <xf numFmtId="43" fontId="32" fillId="0" borderId="0" xfId="1" applyFont="1" applyFill="1" applyAlignment="1">
      <alignment horizontal="center"/>
    </xf>
    <xf numFmtId="0" fontId="32" fillId="0" borderId="8" xfId="0" quotePrefix="1" applyFont="1" applyBorder="1" applyAlignment="1">
      <alignment horizontal="center"/>
    </xf>
    <xf numFmtId="0" fontId="32" fillId="0" borderId="8" xfId="0" applyFont="1" applyBorder="1" applyAlignment="1">
      <alignment horizontal="center"/>
    </xf>
    <xf numFmtId="43" fontId="32" fillId="0" borderId="8" xfId="1" applyFont="1" applyFill="1" applyBorder="1" applyAlignment="1">
      <alignment horizontal="center"/>
    </xf>
    <xf numFmtId="165" fontId="121" fillId="0" borderId="0" xfId="1" applyNumberFormat="1" applyFont="1"/>
    <xf numFmtId="0" fontId="121" fillId="0" borderId="0" xfId="0" applyFont="1"/>
    <xf numFmtId="43" fontId="121" fillId="0" borderId="0" xfId="1" applyFont="1" applyFill="1"/>
    <xf numFmtId="43" fontId="32" fillId="0" borderId="0" xfId="1" applyFont="1" applyAlignment="1">
      <alignment horizontal="center"/>
    </xf>
    <xf numFmtId="43" fontId="32" fillId="0" borderId="8" xfId="1" applyFont="1" applyBorder="1" applyAlignment="1">
      <alignment horizontal="center"/>
    </xf>
    <xf numFmtId="0" fontId="34" fillId="0" borderId="0" xfId="4" applyFont="1" applyAlignment="1">
      <alignment horizontal="left" indent="1"/>
    </xf>
    <xf numFmtId="164" fontId="3" fillId="4" borderId="8" xfId="0" applyNumberFormat="1" applyFont="1" applyFill="1" applyBorder="1" applyAlignment="1">
      <alignment vertical="top"/>
    </xf>
    <xf numFmtId="0" fontId="30" fillId="81" borderId="0" xfId="0" applyFont="1" applyFill="1"/>
    <xf numFmtId="0" fontId="0" fillId="81" borderId="0" xfId="0" applyFill="1"/>
    <xf numFmtId="0" fontId="32" fillId="81" borderId="8" xfId="0" applyFont="1" applyFill="1" applyBorder="1"/>
    <xf numFmtId="0" fontId="112" fillId="81" borderId="0" xfId="0" applyFont="1" applyFill="1"/>
    <xf numFmtId="0" fontId="111" fillId="81" borderId="0" xfId="0" applyFont="1" applyFill="1"/>
    <xf numFmtId="41" fontId="108" fillId="81" borderId="44" xfId="1" quotePrefix="1" applyNumberFormat="1" applyFont="1" applyFill="1" applyBorder="1" applyAlignment="1" applyProtection="1">
      <alignment horizontal="center" vertical="center"/>
    </xf>
    <xf numFmtId="41" fontId="108" fillId="81" borderId="22" xfId="1" quotePrefix="1" applyNumberFormat="1" applyFont="1" applyFill="1" applyBorder="1" applyAlignment="1" applyProtection="1">
      <alignment horizontal="center" vertical="center"/>
    </xf>
    <xf numFmtId="0" fontId="110" fillId="81" borderId="46" xfId="1" quotePrefix="1" applyNumberFormat="1" applyFont="1" applyFill="1" applyBorder="1" applyAlignment="1" applyProtection="1">
      <alignment horizontal="left" vertical="center"/>
      <protection locked="0"/>
    </xf>
    <xf numFmtId="0" fontId="109" fillId="81" borderId="0" xfId="0" applyFont="1" applyFill="1" applyProtection="1">
      <protection locked="0"/>
    </xf>
    <xf numFmtId="43" fontId="110" fillId="81" borderId="46" xfId="1" quotePrefix="1" applyFont="1" applyFill="1" applyBorder="1" applyAlignment="1" applyProtection="1">
      <alignment horizontal="left" vertical="center"/>
      <protection locked="0"/>
    </xf>
    <xf numFmtId="43" fontId="110" fillId="81" borderId="0" xfId="1" quotePrefix="1" applyFont="1" applyFill="1" applyBorder="1" applyAlignment="1" applyProtection="1">
      <alignment horizontal="left" vertical="center"/>
      <protection locked="0"/>
    </xf>
    <xf numFmtId="0" fontId="109" fillId="81" borderId="0" xfId="0" applyFont="1" applyFill="1"/>
    <xf numFmtId="0" fontId="32" fillId="81" borderId="0" xfId="0" applyFont="1" applyFill="1"/>
    <xf numFmtId="164" fontId="0" fillId="0" borderId="0" xfId="52224" applyNumberFormat="1" applyFont="1" applyFill="1" applyAlignment="1">
      <alignment horizontal="center"/>
    </xf>
    <xf numFmtId="164" fontId="111" fillId="0" borderId="0" xfId="52224" applyNumberFormat="1" applyFont="1" applyFill="1" applyAlignment="1">
      <alignment horizontal="center"/>
    </xf>
    <xf numFmtId="164" fontId="0" fillId="0" borderId="0" xfId="52224" applyNumberFormat="1" applyFont="1" applyFill="1"/>
    <xf numFmtId="164" fontId="14" fillId="82" borderId="0" xfId="0" applyNumberFormat="1" applyFont="1" applyFill="1" applyAlignment="1">
      <alignment horizontal="center"/>
    </xf>
    <xf numFmtId="164" fontId="14" fillId="0" borderId="0" xfId="52224" applyNumberFormat="1" applyFont="1" applyFill="1" applyAlignment="1">
      <alignment horizontal="center"/>
    </xf>
    <xf numFmtId="164" fontId="14" fillId="82" borderId="0" xfId="52224" applyNumberFormat="1" applyFont="1" applyFill="1" applyAlignment="1">
      <alignment horizontal="center"/>
    </xf>
    <xf numFmtId="164" fontId="0" fillId="0" borderId="8" xfId="52224" applyNumberFormat="1" applyFont="1" applyFill="1" applyBorder="1" applyAlignment="1">
      <alignment horizontal="center"/>
    </xf>
    <xf numFmtId="164" fontId="111" fillId="0" borderId="8" xfId="52224" applyNumberFormat="1" applyFont="1" applyFill="1" applyBorder="1" applyAlignment="1">
      <alignment horizontal="center"/>
    </xf>
    <xf numFmtId="164" fontId="14" fillId="0" borderId="8" xfId="52224" applyNumberFormat="1" applyFont="1" applyFill="1" applyBorder="1" applyAlignment="1">
      <alignment horizontal="center"/>
    </xf>
    <xf numFmtId="164" fontId="14" fillId="82" borderId="8" xfId="52224" applyNumberFormat="1" applyFont="1" applyFill="1" applyBorder="1" applyAlignment="1">
      <alignment horizontal="center"/>
    </xf>
    <xf numFmtId="164" fontId="0" fillId="0" borderId="8" xfId="52224" applyNumberFormat="1" applyFont="1" applyFill="1" applyBorder="1"/>
    <xf numFmtId="164" fontId="14" fillId="36" borderId="0" xfId="52224" applyNumberFormat="1" applyFont="1" applyFill="1" applyBorder="1" applyAlignment="1">
      <alignment horizontal="center"/>
    </xf>
    <xf numFmtId="164" fontId="111" fillId="36" borderId="0" xfId="52224" applyNumberFormat="1" applyFont="1" applyFill="1" applyBorder="1" applyAlignment="1">
      <alignment horizontal="center"/>
    </xf>
    <xf numFmtId="164" fontId="14" fillId="36" borderId="0" xfId="0" applyNumberFormat="1" applyFont="1" applyFill="1"/>
    <xf numFmtId="164" fontId="0" fillId="36" borderId="0" xfId="0" applyNumberFormat="1" applyFill="1"/>
    <xf numFmtId="0" fontId="0" fillId="36" borderId="0" xfId="0" applyFill="1"/>
    <xf numFmtId="164" fontId="0" fillId="36" borderId="0" xfId="52224" applyNumberFormat="1" applyFont="1" applyFill="1" applyBorder="1"/>
    <xf numFmtId="164" fontId="111" fillId="36" borderId="0" xfId="0" applyNumberFormat="1" applyFont="1" applyFill="1"/>
    <xf numFmtId="164" fontId="14" fillId="36" borderId="8" xfId="52224" applyNumberFormat="1" applyFont="1" applyFill="1" applyBorder="1" applyAlignment="1">
      <alignment horizontal="center"/>
    </xf>
    <xf numFmtId="164" fontId="111" fillId="36" borderId="8" xfId="52224" applyNumberFormat="1" applyFont="1" applyFill="1" applyBorder="1" applyAlignment="1">
      <alignment horizontal="center"/>
    </xf>
    <xf numFmtId="164" fontId="14" fillId="36" borderId="8" xfId="0" applyNumberFormat="1" applyFont="1" applyFill="1" applyBorder="1"/>
    <xf numFmtId="164" fontId="0" fillId="36" borderId="8" xfId="0" applyNumberFormat="1" applyFill="1" applyBorder="1"/>
    <xf numFmtId="0" fontId="0" fillId="36" borderId="8" xfId="0" applyFill="1" applyBorder="1"/>
    <xf numFmtId="164" fontId="0" fillId="36" borderId="8" xfId="52224" applyNumberFormat="1" applyFont="1" applyFill="1" applyBorder="1"/>
    <xf numFmtId="164" fontId="111" fillId="36" borderId="8" xfId="0" applyNumberFormat="1" applyFont="1" applyFill="1" applyBorder="1"/>
    <xf numFmtId="164" fontId="14" fillId="0" borderId="0" xfId="52224" applyNumberFormat="1" applyFont="1" applyFill="1" applyBorder="1" applyAlignment="1">
      <alignment horizontal="center"/>
    </xf>
    <xf numFmtId="164" fontId="14" fillId="0" borderId="0" xfId="52224" applyNumberFormat="1" applyFont="1" applyFill="1"/>
    <xf numFmtId="164" fontId="14" fillId="74" borderId="0" xfId="0" applyNumberFormat="1" applyFont="1" applyFill="1" applyAlignment="1">
      <alignment horizontal="center"/>
    </xf>
    <xf numFmtId="164" fontId="0" fillId="0" borderId="0" xfId="52224" applyNumberFormat="1" applyFont="1"/>
    <xf numFmtId="17" fontId="0" fillId="4" borderId="0" xfId="0" applyNumberFormat="1" applyFill="1"/>
    <xf numFmtId="164" fontId="0" fillId="4" borderId="0" xfId="52224" applyNumberFormat="1" applyFont="1" applyFill="1" applyAlignment="1">
      <alignment horizontal="center"/>
    </xf>
    <xf numFmtId="164" fontId="111" fillId="4" borderId="0" xfId="52224" applyNumberFormat="1" applyFont="1" applyFill="1" applyAlignment="1">
      <alignment horizontal="center"/>
    </xf>
    <xf numFmtId="164" fontId="0" fillId="4" borderId="0" xfId="0" applyNumberFormat="1" applyFill="1" applyAlignment="1">
      <alignment horizontal="center"/>
    </xf>
    <xf numFmtId="164" fontId="0" fillId="4" borderId="0" xfId="0" applyNumberFormat="1" applyFill="1"/>
    <xf numFmtId="164" fontId="0" fillId="4" borderId="0" xfId="52224" applyNumberFormat="1" applyFont="1" applyFill="1"/>
    <xf numFmtId="164" fontId="111" fillId="4" borderId="0" xfId="0" applyNumberFormat="1" applyFont="1" applyFill="1"/>
    <xf numFmtId="164" fontId="0" fillId="74" borderId="0" xfId="0" applyNumberFormat="1" applyFill="1" applyAlignment="1">
      <alignment horizontal="center"/>
    </xf>
    <xf numFmtId="164" fontId="0" fillId="3" borderId="0" xfId="0" applyNumberFormat="1" applyFill="1" applyAlignment="1">
      <alignment horizontal="center"/>
    </xf>
    <xf numFmtId="0" fontId="113" fillId="3" borderId="0" xfId="0" applyFont="1" applyFill="1" applyAlignment="1">
      <alignment horizontal="center"/>
    </xf>
    <xf numFmtId="0" fontId="0" fillId="83" borderId="0" xfId="0" applyFill="1"/>
    <xf numFmtId="0" fontId="0" fillId="0" borderId="8" xfId="0" applyBorder="1" applyAlignment="1">
      <alignment horizontal="center"/>
    </xf>
    <xf numFmtId="164" fontId="0" fillId="0" borderId="0" xfId="52224" applyNumberFormat="1" applyFont="1" applyFill="1" applyBorder="1" applyAlignment="1">
      <alignment horizontal="center"/>
    </xf>
    <xf numFmtId="164" fontId="111" fillId="0" borderId="0" xfId="52224" applyNumberFormat="1" applyFont="1" applyFill="1" applyBorder="1" applyAlignment="1">
      <alignment horizontal="center"/>
    </xf>
    <xf numFmtId="164" fontId="0" fillId="0" borderId="0" xfId="52224" applyNumberFormat="1" applyFont="1" applyFill="1" applyBorder="1"/>
    <xf numFmtId="43" fontId="0" fillId="0" borderId="0" xfId="1" applyFont="1" applyFill="1" applyBorder="1" applyAlignment="1">
      <alignment horizontal="center"/>
    </xf>
    <xf numFmtId="44" fontId="0" fillId="0" borderId="0" xfId="52224" applyFont="1" applyBorder="1" applyAlignment="1">
      <alignment horizontal="center"/>
    </xf>
    <xf numFmtId="164" fontId="0" fillId="0" borderId="0" xfId="52224" applyNumberFormat="1" applyFont="1" applyBorder="1"/>
    <xf numFmtId="164" fontId="0" fillId="4" borderId="0" xfId="52224" applyNumberFormat="1" applyFont="1" applyFill="1" applyBorder="1" applyAlignment="1">
      <alignment horizontal="center"/>
    </xf>
    <xf numFmtId="164" fontId="111" fillId="4" borderId="0" xfId="52224" applyNumberFormat="1" applyFont="1" applyFill="1" applyBorder="1" applyAlignment="1">
      <alignment horizontal="center"/>
    </xf>
    <xf numFmtId="0" fontId="0" fillId="4" borderId="0" xfId="0" applyFill="1" applyAlignment="1">
      <alignment horizontal="center"/>
    </xf>
    <xf numFmtId="44" fontId="0" fillId="4" borderId="0" xfId="52224" applyFont="1" applyFill="1" applyBorder="1" applyAlignment="1">
      <alignment horizontal="center"/>
    </xf>
    <xf numFmtId="0" fontId="0" fillId="4" borderId="0" xfId="0" applyFill="1"/>
    <xf numFmtId="164" fontId="0" fillId="4" borderId="0" xfId="52224" applyNumberFormat="1" applyFont="1" applyFill="1" applyBorder="1"/>
    <xf numFmtId="0" fontId="113" fillId="0" borderId="0" xfId="0" applyFont="1" applyAlignment="1">
      <alignment horizontal="center"/>
    </xf>
    <xf numFmtId="0" fontId="32" fillId="0" borderId="0" xfId="0" applyFont="1"/>
    <xf numFmtId="43" fontId="30" fillId="4" borderId="0" xfId="1" applyFont="1" applyFill="1"/>
    <xf numFmtId="0" fontId="122" fillId="0" borderId="0" xfId="0" applyFont="1" applyAlignment="1">
      <alignment horizontal="left"/>
    </xf>
    <xf numFmtId="0" fontId="122" fillId="0" borderId="0" xfId="0" applyFont="1"/>
    <xf numFmtId="0" fontId="114" fillId="0" borderId="0" xfId="52221" quotePrefix="1" applyFont="1" applyAlignment="1">
      <alignment horizontal="center"/>
    </xf>
    <xf numFmtId="0" fontId="3" fillId="0" borderId="1" xfId="2" applyFont="1" applyBorder="1" applyAlignment="1">
      <alignment horizontal="left"/>
    </xf>
    <xf numFmtId="0" fontId="3" fillId="0" borderId="0" xfId="55" applyFont="1"/>
    <xf numFmtId="0" fontId="3" fillId="0" borderId="0" xfId="55" quotePrefix="1" applyFont="1" applyAlignment="1">
      <alignment horizontal="center"/>
    </xf>
    <xf numFmtId="0" fontId="3" fillId="0" borderId="0" xfId="55" quotePrefix="1" applyFont="1" applyAlignment="1">
      <alignment horizontal="left"/>
    </xf>
    <xf numFmtId="0" fontId="3" fillId="0" borderId="0" xfId="55" applyFont="1" applyAlignment="1">
      <alignment horizontal="center"/>
    </xf>
    <xf numFmtId="0" fontId="3" fillId="0" borderId="0" xfId="55" applyFont="1" applyAlignment="1">
      <alignment horizontal="left"/>
    </xf>
    <xf numFmtId="0" fontId="3" fillId="0" borderId="1" xfId="55" applyFont="1" applyBorder="1"/>
    <xf numFmtId="0" fontId="3" fillId="0" borderId="1" xfId="55" applyFont="1" applyBorder="1" applyAlignment="1">
      <alignment horizontal="center"/>
    </xf>
    <xf numFmtId="0" fontId="3" fillId="0" borderId="1" xfId="55" quotePrefix="1" applyFont="1" applyBorder="1" applyAlignment="1">
      <alignment horizontal="center"/>
    </xf>
    <xf numFmtId="0" fontId="3" fillId="0" borderId="1" xfId="55" quotePrefix="1" applyFont="1" applyBorder="1" applyAlignment="1">
      <alignment horizontal="left"/>
    </xf>
    <xf numFmtId="164" fontId="3" fillId="0" borderId="0" xfId="8" applyNumberFormat="1" applyFont="1" applyFill="1" applyBorder="1" applyAlignment="1"/>
    <xf numFmtId="164" fontId="3" fillId="0" borderId="0" xfId="8" applyNumberFormat="1" applyFont="1" applyFill="1" applyBorder="1" applyAlignment="1">
      <alignment horizontal="left"/>
    </xf>
    <xf numFmtId="165" fontId="3" fillId="0" borderId="0" xfId="1" applyNumberFormat="1" applyFont="1" applyFill="1" applyAlignment="1"/>
    <xf numFmtId="43" fontId="1" fillId="0" borderId="0" xfId="6" applyFont="1" applyFill="1" applyAlignment="1"/>
    <xf numFmtId="0" fontId="3" fillId="0" borderId="0" xfId="56" applyFont="1"/>
    <xf numFmtId="165" fontId="3" fillId="0" borderId="0" xfId="57" applyNumberFormat="1" applyFont="1" applyFill="1" applyBorder="1" applyAlignment="1"/>
    <xf numFmtId="165" fontId="3" fillId="0" borderId="0" xfId="57" applyNumberFormat="1" applyFont="1" applyFill="1" applyBorder="1" applyAlignment="1">
      <alignment horizontal="left"/>
    </xf>
    <xf numFmtId="3" fontId="3" fillId="0" borderId="0" xfId="4" quotePrefix="1" applyNumberFormat="1" applyFont="1" applyAlignment="1">
      <alignment horizontal="left" wrapText="1"/>
    </xf>
    <xf numFmtId="3" fontId="3" fillId="0" borderId="0" xfId="4" quotePrefix="1" applyNumberFormat="1" applyFont="1" applyAlignment="1">
      <alignment wrapText="1"/>
    </xf>
    <xf numFmtId="3" fontId="3" fillId="0" borderId="0" xfId="4" applyNumberFormat="1" applyFont="1" applyAlignment="1">
      <alignment horizontal="left" wrapText="1"/>
    </xf>
    <xf numFmtId="0" fontId="3" fillId="0" borderId="1" xfId="55" applyFont="1" applyBorder="1" applyAlignment="1">
      <alignment horizontal="left"/>
    </xf>
    <xf numFmtId="0" fontId="3" fillId="0" borderId="0" xfId="0" applyFont="1"/>
    <xf numFmtId="0" fontId="3" fillId="0" borderId="0" xfId="54" applyFont="1"/>
    <xf numFmtId="165" fontId="3" fillId="0" borderId="0" xfId="58" applyNumberFormat="1" applyFont="1" applyFill="1" applyBorder="1" applyAlignment="1"/>
    <xf numFmtId="165" fontId="3" fillId="0" borderId="0" xfId="58" applyNumberFormat="1" applyFont="1" applyFill="1" applyBorder="1" applyAlignment="1">
      <alignment horizontal="left"/>
    </xf>
    <xf numFmtId="165" fontId="3" fillId="0" borderId="0" xfId="54" applyNumberFormat="1" applyFont="1"/>
    <xf numFmtId="165" fontId="3" fillId="0" borderId="0" xfId="54" applyNumberFormat="1" applyFont="1" applyAlignment="1">
      <alignment horizontal="left"/>
    </xf>
    <xf numFmtId="165" fontId="3" fillId="0" borderId="0" xfId="55" applyNumberFormat="1" applyFont="1"/>
    <xf numFmtId="0" fontId="2" fillId="0" borderId="0" xfId="54" applyFont="1"/>
    <xf numFmtId="0" fontId="2" fillId="0" borderId="0" xfId="54" applyFont="1" applyAlignment="1">
      <alignment horizontal="left"/>
    </xf>
    <xf numFmtId="165" fontId="3" fillId="0" borderId="0" xfId="59" applyNumberFormat="1" applyFont="1" applyFill="1" applyBorder="1" applyAlignment="1"/>
    <xf numFmtId="165" fontId="3" fillId="0" borderId="0" xfId="59" applyNumberFormat="1" applyFont="1" applyFill="1" applyBorder="1" applyAlignment="1">
      <alignment horizontal="left"/>
    </xf>
    <xf numFmtId="165" fontId="3" fillId="0" borderId="0" xfId="59" quotePrefix="1" applyNumberFormat="1" applyFont="1" applyFill="1" applyBorder="1" applyAlignment="1"/>
    <xf numFmtId="0" fontId="3" fillId="0" borderId="0" xfId="54" applyFont="1" applyAlignment="1">
      <alignment horizontal="center"/>
    </xf>
    <xf numFmtId="165" fontId="3" fillId="0" borderId="0" xfId="1" quotePrefix="1" applyNumberFormat="1" applyFont="1" applyFill="1" applyAlignment="1">
      <alignment horizontal="center"/>
    </xf>
    <xf numFmtId="43" fontId="12" fillId="0" borderId="0" xfId="1" applyFont="1"/>
    <xf numFmtId="0" fontId="0" fillId="84" borderId="0" xfId="0" applyFill="1"/>
    <xf numFmtId="164" fontId="0" fillId="0" borderId="0" xfId="52224" applyNumberFormat="1" applyFont="1" applyBorder="1" applyAlignment="1">
      <alignment horizontal="center"/>
    </xf>
    <xf numFmtId="164" fontId="0" fillId="0" borderId="0" xfId="52224" applyNumberFormat="1" applyFont="1" applyAlignment="1">
      <alignment horizontal="center"/>
    </xf>
    <xf numFmtId="164" fontId="30" fillId="3" borderId="0" xfId="52224" applyNumberFormat="1" applyFont="1" applyFill="1" applyBorder="1"/>
    <xf numFmtId="164" fontId="30" fillId="3" borderId="0" xfId="0" applyNumberFormat="1" applyFont="1" applyFill="1"/>
    <xf numFmtId="0" fontId="3" fillId="3" borderId="1" xfId="2" applyFont="1" applyFill="1" applyBorder="1"/>
    <xf numFmtId="0" fontId="3" fillId="3" borderId="1" xfId="2" applyFont="1" applyFill="1" applyBorder="1" applyAlignment="1">
      <alignment horizontal="right"/>
    </xf>
    <xf numFmtId="0" fontId="2" fillId="0" borderId="7" xfId="2" applyBorder="1"/>
    <xf numFmtId="0" fontId="5" fillId="0" borderId="6" xfId="0" applyFont="1" applyBorder="1" applyAlignment="1">
      <alignment horizontal="left" indent="3"/>
    </xf>
    <xf numFmtId="0" fontId="105" fillId="0" borderId="0" xfId="2" applyFont="1" applyAlignment="1">
      <alignment horizontal="center"/>
    </xf>
    <xf numFmtId="0" fontId="105" fillId="3" borderId="0" xfId="2" applyFont="1" applyFill="1"/>
    <xf numFmtId="0" fontId="34" fillId="0" borderId="0" xfId="2" applyFont="1" applyAlignment="1">
      <alignment horizontal="left"/>
    </xf>
    <xf numFmtId="0" fontId="34" fillId="0" borderId="0" xfId="4" applyFont="1" applyAlignment="1">
      <alignment horizontal="left" indent="2"/>
    </xf>
    <xf numFmtId="166" fontId="34" fillId="0" borderId="0" xfId="1" applyNumberFormat="1" applyFont="1" applyFill="1" applyBorder="1" applyAlignment="1"/>
    <xf numFmtId="166" fontId="34" fillId="0" borderId="0" xfId="1" applyNumberFormat="1" applyFont="1" applyFill="1" applyBorder="1"/>
    <xf numFmtId="166" fontId="4" fillId="0" borderId="0" xfId="1" applyNumberFormat="1" applyFont="1" applyFill="1" applyBorder="1"/>
    <xf numFmtId="0" fontId="123" fillId="0" borderId="0" xfId="2" applyFont="1" applyAlignment="1">
      <alignment horizontal="left"/>
    </xf>
    <xf numFmtId="165" fontId="4" fillId="0" borderId="0" xfId="2" applyNumberFormat="1" applyFont="1"/>
    <xf numFmtId="164" fontId="34" fillId="0" borderId="0" xfId="1" applyNumberFormat="1" applyFont="1" applyFill="1" applyAlignment="1"/>
    <xf numFmtId="164" fontId="4" fillId="0" borderId="0" xfId="2" applyNumberFormat="1" applyFont="1"/>
    <xf numFmtId="164" fontId="34" fillId="0" borderId="0" xfId="2" applyNumberFormat="1" applyFont="1"/>
    <xf numFmtId="0" fontId="0" fillId="0" borderId="4" xfId="0" applyBorder="1"/>
    <xf numFmtId="0" fontId="0" fillId="81" borderId="4" xfId="0" applyFill="1" applyBorder="1"/>
    <xf numFmtId="43" fontId="0" fillId="0" borderId="4" xfId="1" applyFont="1" applyFill="1" applyBorder="1"/>
    <xf numFmtId="43" fontId="3" fillId="0" borderId="0" xfId="52220" applyNumberFormat="1" applyFont="1"/>
    <xf numFmtId="165" fontId="124" fillId="0" borderId="0" xfId="52220" applyNumberFormat="1" applyFont="1"/>
    <xf numFmtId="165" fontId="105" fillId="3" borderId="0" xfId="1" applyNumberFormat="1" applyFont="1" applyFill="1" applyAlignment="1">
      <alignment horizontal="right"/>
    </xf>
    <xf numFmtId="43" fontId="3" fillId="0" borderId="0" xfId="1" applyFont="1"/>
    <xf numFmtId="165" fontId="124" fillId="0" borderId="0" xfId="6" applyNumberFormat="1" applyFont="1" applyFill="1" applyBorder="1" applyAlignment="1"/>
    <xf numFmtId="0" fontId="114" fillId="85" borderId="0" xfId="52221" applyFont="1" applyFill="1"/>
    <xf numFmtId="164" fontId="34" fillId="85" borderId="0" xfId="52" applyNumberFormat="1" applyFont="1" applyFill="1"/>
    <xf numFmtId="0" fontId="34" fillId="85" borderId="0" xfId="53" applyFont="1" applyFill="1"/>
    <xf numFmtId="165" fontId="34" fillId="85" borderId="0" xfId="51" applyNumberFormat="1" applyFont="1" applyFill="1" applyBorder="1"/>
    <xf numFmtId="165" fontId="12" fillId="85" borderId="0" xfId="1" quotePrefix="1" applyNumberFormat="1" applyFont="1" applyFill="1" applyBorder="1" applyAlignment="1"/>
    <xf numFmtId="165" fontId="12" fillId="85" borderId="0" xfId="6" quotePrefix="1" applyNumberFormat="1" applyFont="1" applyFill="1" applyBorder="1" applyAlignment="1"/>
    <xf numFmtId="165" fontId="115" fillId="85" borderId="0" xfId="1" applyNumberFormat="1" applyFont="1" applyFill="1"/>
    <xf numFmtId="165" fontId="3" fillId="85" borderId="0" xfId="51" applyNumberFormat="1" applyFont="1" applyFill="1" applyBorder="1"/>
    <xf numFmtId="10" fontId="3" fillId="85" borderId="0" xfId="60" applyNumberFormat="1" applyFont="1" applyFill="1" applyBorder="1"/>
    <xf numFmtId="164" fontId="34" fillId="85" borderId="0" xfId="52" applyNumberFormat="1" applyFont="1" applyFill="1" applyBorder="1"/>
    <xf numFmtId="165" fontId="34" fillId="85" borderId="0" xfId="1" applyNumberFormat="1" applyFont="1" applyFill="1"/>
    <xf numFmtId="165" fontId="3" fillId="85" borderId="0" xfId="6" quotePrefix="1" applyNumberFormat="1" applyFont="1" applyFill="1" applyBorder="1" applyAlignment="1"/>
    <xf numFmtId="0" fontId="34" fillId="0" borderId="3" xfId="0" applyFont="1" applyBorder="1" applyAlignment="1">
      <alignment horizontal="right"/>
    </xf>
    <xf numFmtId="0" fontId="125" fillId="0" borderId="6" xfId="0" applyFont="1" applyBorder="1" applyAlignment="1">
      <alignment horizontal="right"/>
    </xf>
    <xf numFmtId="0" fontId="34" fillId="0" borderId="4" xfId="0" applyFont="1" applyBorder="1"/>
    <xf numFmtId="0" fontId="34" fillId="0" borderId="0" xfId="0" applyFont="1"/>
    <xf numFmtId="0" fontId="12" fillId="0" borderId="5" xfId="53" applyFont="1" applyBorder="1"/>
    <xf numFmtId="0" fontId="12" fillId="0" borderId="7" xfId="53" applyFont="1" applyBorder="1"/>
    <xf numFmtId="165" fontId="34" fillId="0" borderId="4" xfId="0" applyNumberFormat="1" applyFont="1" applyBorder="1"/>
    <xf numFmtId="165" fontId="34" fillId="4" borderId="0" xfId="0" applyNumberFormat="1" applyFont="1" applyFill="1"/>
    <xf numFmtId="165" fontId="115" fillId="3" borderId="0" xfId="1" applyNumberFormat="1" applyFont="1" applyFill="1"/>
    <xf numFmtId="165" fontId="3" fillId="3" borderId="0" xfId="51" applyNumberFormat="1" applyFont="1" applyFill="1" applyBorder="1" applyAlignment="1"/>
    <xf numFmtId="197" fontId="3" fillId="0" borderId="0" xfId="4" applyNumberFormat="1" applyFont="1" applyAlignment="1">
      <alignment wrapText="1"/>
    </xf>
    <xf numFmtId="197" fontId="3" fillId="0" borderId="8" xfId="4" applyNumberFormat="1" applyFont="1" applyBorder="1" applyAlignment="1">
      <alignment wrapText="1"/>
    </xf>
    <xf numFmtId="198" fontId="3" fillId="0" borderId="0" xfId="4" applyNumberFormat="1" applyFont="1" applyAlignment="1">
      <alignment wrapText="1"/>
    </xf>
    <xf numFmtId="198" fontId="3" fillId="0" borderId="8" xfId="4" applyNumberFormat="1" applyFont="1" applyBorder="1" applyAlignment="1">
      <alignment wrapText="1"/>
    </xf>
    <xf numFmtId="0" fontId="3" fillId="0" borderId="0" xfId="4" applyFont="1"/>
    <xf numFmtId="199" fontId="12" fillId="80" borderId="0" xfId="4" applyNumberFormat="1" applyFont="1" applyFill="1" applyAlignment="1">
      <alignment wrapText="1"/>
    </xf>
    <xf numFmtId="0" fontId="12" fillId="0" borderId="0" xfId="4" applyFont="1" applyAlignment="1">
      <alignment wrapText="1"/>
    </xf>
    <xf numFmtId="165" fontId="12" fillId="80" borderId="0" xfId="4" applyNumberFormat="1" applyFont="1" applyFill="1" applyAlignment="1">
      <alignment wrapText="1"/>
    </xf>
    <xf numFmtId="0" fontId="34" fillId="3" borderId="0" xfId="53" applyFont="1" applyFill="1"/>
    <xf numFmtId="0" fontId="128" fillId="0" borderId="0" xfId="2" applyFont="1"/>
    <xf numFmtId="0" fontId="12" fillId="0" borderId="0" xfId="2" applyFont="1"/>
    <xf numFmtId="0" fontId="117" fillId="0" borderId="0" xfId="2" applyFont="1"/>
    <xf numFmtId="0" fontId="129" fillId="0" borderId="0" xfId="0" applyFont="1"/>
    <xf numFmtId="0" fontId="130" fillId="0" borderId="0" xfId="2" applyFont="1"/>
    <xf numFmtId="0" fontId="126" fillId="0" borderId="0" xfId="2" applyFont="1"/>
    <xf numFmtId="0" fontId="34" fillId="0" borderId="0" xfId="2" applyFont="1" applyAlignment="1">
      <alignment vertical="center" wrapText="1"/>
    </xf>
    <xf numFmtId="0" fontId="127" fillId="0" borderId="0" xfId="2" applyFont="1" applyAlignment="1">
      <alignment vertical="center" wrapText="1"/>
    </xf>
    <xf numFmtId="0" fontId="127" fillId="0" borderId="0" xfId="2" applyFont="1" applyAlignment="1">
      <alignment horizontal="left" vertical="center"/>
    </xf>
    <xf numFmtId="0" fontId="129" fillId="0" borderId="0" xfId="2" applyFont="1"/>
    <xf numFmtId="0" fontId="127" fillId="0" borderId="0" xfId="2" applyFont="1" applyAlignment="1">
      <alignment vertical="center"/>
    </xf>
    <xf numFmtId="164" fontId="34" fillId="0" borderId="43" xfId="52" applyNumberFormat="1" applyFont="1" applyFill="1" applyBorder="1" applyAlignment="1"/>
    <xf numFmtId="164" fontId="3" fillId="0" borderId="0" xfId="5" applyNumberFormat="1" applyFont="1" applyFill="1" applyBorder="1" applyAlignment="1">
      <alignment horizontal="left"/>
    </xf>
    <xf numFmtId="0" fontId="17" fillId="0" borderId="0" xfId="2" applyFont="1" applyAlignment="1">
      <alignment horizontal="center"/>
    </xf>
    <xf numFmtId="0" fontId="3" fillId="0" borderId="2" xfId="53" quotePrefix="1" applyFont="1" applyBorder="1" applyAlignment="1">
      <alignment horizontal="center"/>
    </xf>
    <xf numFmtId="0" fontId="3" fillId="0" borderId="8" xfId="53" applyFont="1" applyBorder="1" applyAlignment="1">
      <alignment horizontal="center"/>
    </xf>
    <xf numFmtId="0" fontId="3" fillId="0" borderId="0" xfId="53" applyFont="1" applyAlignment="1">
      <alignment horizontal="center"/>
    </xf>
    <xf numFmtId="0" fontId="34" fillId="0" borderId="2" xfId="53" quotePrefix="1" applyFont="1" applyBorder="1" applyAlignment="1">
      <alignment horizontal="center"/>
    </xf>
    <xf numFmtId="37" fontId="13" fillId="0" borderId="0" xfId="0" applyNumberFormat="1" applyFont="1" applyAlignment="1">
      <alignment horizontal="center"/>
    </xf>
    <xf numFmtId="169" fontId="13" fillId="0" borderId="0" xfId="0" quotePrefix="1" applyNumberFormat="1" applyFont="1" applyAlignment="1">
      <alignment horizontal="center"/>
    </xf>
    <xf numFmtId="0" fontId="102" fillId="0" borderId="0" xfId="0" applyFont="1" applyAlignment="1">
      <alignment horizontal="center"/>
    </xf>
    <xf numFmtId="0" fontId="0" fillId="0" borderId="0" xfId="0" applyAlignment="1">
      <alignment horizontal="center" vertical="center" wrapText="1"/>
    </xf>
    <xf numFmtId="0" fontId="0" fillId="0" borderId="8" xfId="0" applyBorder="1" applyAlignment="1">
      <alignment horizontal="center" vertical="center" wrapText="1"/>
    </xf>
    <xf numFmtId="0" fontId="113" fillId="3" borderId="23" xfId="0" applyFont="1" applyFill="1" applyBorder="1" applyAlignment="1">
      <alignment horizontal="center"/>
    </xf>
    <xf numFmtId="0" fontId="113" fillId="3" borderId="21" xfId="0" applyFont="1" applyFill="1" applyBorder="1" applyAlignment="1">
      <alignment horizontal="center"/>
    </xf>
    <xf numFmtId="0" fontId="113" fillId="3" borderId="47" xfId="0" applyFont="1" applyFill="1" applyBorder="1" applyAlignment="1">
      <alignment horizontal="center"/>
    </xf>
    <xf numFmtId="0" fontId="32" fillId="77" borderId="23" xfId="0" applyFont="1" applyFill="1" applyBorder="1" applyAlignment="1">
      <alignment horizontal="center"/>
    </xf>
    <xf numFmtId="0" fontId="32" fillId="77" borderId="21" xfId="0" applyFont="1" applyFill="1" applyBorder="1" applyAlignment="1">
      <alignment horizontal="center"/>
    </xf>
    <xf numFmtId="0" fontId="32" fillId="77" borderId="47" xfId="0" applyFont="1" applyFill="1" applyBorder="1" applyAlignment="1">
      <alignment horizontal="center"/>
    </xf>
    <xf numFmtId="0" fontId="0" fillId="73" borderId="4" xfId="0" applyFill="1" applyBorder="1" applyAlignment="1">
      <alignment horizontal="center" vertical="center" wrapText="1"/>
    </xf>
    <xf numFmtId="0" fontId="0" fillId="73" borderId="8" xfId="0" applyFill="1" applyBorder="1" applyAlignment="1">
      <alignment horizontal="center" vertical="center" wrapText="1"/>
    </xf>
    <xf numFmtId="0" fontId="32" fillId="77" borderId="5" xfId="0" applyFont="1" applyFill="1" applyBorder="1" applyAlignment="1">
      <alignment horizontal="center"/>
    </xf>
    <xf numFmtId="0" fontId="32" fillId="77" borderId="11" xfId="0" applyFont="1" applyFill="1" applyBorder="1" applyAlignment="1">
      <alignment horizontal="center"/>
    </xf>
  </cellXfs>
  <cellStyles count="52225">
    <cellStyle name="****************************************** 2" xfId="95" xr:uid="{16D5851F-1F94-4FAD-8207-C8D7FF45C515}"/>
    <cellStyle name="20% - Accent1" xfId="28" builtinId="30" customBuiltin="1"/>
    <cellStyle name="20% - Accent1 2" xfId="401" xr:uid="{86867CB2-E7E1-482B-8DD6-8DFCD56A9FA7}"/>
    <cellStyle name="20% - Accent1 2 2" xfId="50878" xr:uid="{75924C20-B4A0-4C13-8A0B-F3C2CDE6E695}"/>
    <cellStyle name="20% - Accent1 2 2 2" xfId="51142" xr:uid="{FE7261E2-F862-4400-B753-ED5FD68DF4FE}"/>
    <cellStyle name="20% - Accent1 2 2 2 2" xfId="51616" xr:uid="{5C5ECD80-E9F1-4D22-B924-9747713CB36C}"/>
    <cellStyle name="20% - Accent1 2 2 2 3" xfId="52094" xr:uid="{816A4D84-EE66-4F16-8064-B0E1C8CED524}"/>
    <cellStyle name="20% - Accent1 2 2 3" xfId="51381" xr:uid="{D69BC65B-DAE0-414E-B97E-E4055D50DD4A}"/>
    <cellStyle name="20% - Accent1 2 2 4" xfId="51895" xr:uid="{A3304359-EB08-4006-B3B0-2DE9AF9BCE58}"/>
    <cellStyle name="20% - Accent1 2 3" xfId="50970" xr:uid="{2CE11552-BE90-4CC1-B8F2-1BE5CACD524B}"/>
    <cellStyle name="20% - Accent1 2 3 2" xfId="51214" xr:uid="{1769977A-AF2F-4893-ABBB-3FAC4C8311DB}"/>
    <cellStyle name="20% - Accent1 2 3 2 2" xfId="51687" xr:uid="{09D19344-5635-41AE-81A3-EDA16296D9CC}"/>
    <cellStyle name="20% - Accent1 2 3 2 3" xfId="52163" xr:uid="{E502D534-2C84-4A2F-97D9-5143989EA415}"/>
    <cellStyle name="20% - Accent1 2 3 3" xfId="51452" xr:uid="{6E31D176-748B-4526-B1D4-EAA222C5864D}"/>
    <cellStyle name="20% - Accent1 2 3 4" xfId="51966" xr:uid="{F8A1383B-E7D7-4C1B-A36E-0E2A259FEC6E}"/>
    <cellStyle name="20% - Accent1 2 4" xfId="51086" xr:uid="{E58A06CD-C18E-447F-A07D-F8F2BF33D8A1}"/>
    <cellStyle name="20% - Accent1 2 4 2" xfId="51560" xr:uid="{7C4B25F8-24C1-4C5B-8455-3D7A36E423E8}"/>
    <cellStyle name="20% - Accent1 2 4 3" xfId="52038" xr:uid="{5C612BD3-C6CA-46E1-831C-A6226F3D06B6}"/>
    <cellStyle name="20% - Accent1 2 5" xfId="50823" xr:uid="{2BEDAB64-0287-476F-B0EF-DD360F3ACBDB}"/>
    <cellStyle name="20% - Accent1 2 6" xfId="51325" xr:uid="{E50F995D-F448-415F-B8CF-0E39C93F97D8}"/>
    <cellStyle name="20% - Accent1 2 7" xfId="51839" xr:uid="{AC271903-4B3A-4320-9B5C-8189D8E927E8}"/>
    <cellStyle name="20% - Accent1 3" xfId="50836" xr:uid="{66F7DF0B-38AB-4C3A-BF40-5BB0C1B9C5C6}"/>
    <cellStyle name="20% - Accent1 3 2" xfId="50891" xr:uid="{186406ED-B4B4-40FC-9986-ED5882E78156}"/>
    <cellStyle name="20% - Accent1 3 2 2" xfId="51155" xr:uid="{1B24B299-F6C8-417C-9136-907A6534B5FA}"/>
    <cellStyle name="20% - Accent1 3 2 2 2" xfId="51629" xr:uid="{6C590CA7-06FF-4A72-B2A7-825CBF08A364}"/>
    <cellStyle name="20% - Accent1 3 2 2 3" xfId="52107" xr:uid="{95AAD28D-704D-40CD-B7A0-97F8961B0AAF}"/>
    <cellStyle name="20% - Accent1 3 2 3" xfId="51394" xr:uid="{FE3088D2-9694-48B0-B1D2-E834639AC3D3}"/>
    <cellStyle name="20% - Accent1 3 2 4" xfId="51908" xr:uid="{9C668BEE-A379-4C23-AE82-52687267C90D}"/>
    <cellStyle name="20% - Accent1 3 3" xfId="50983" xr:uid="{642335B6-8251-44C7-9E92-60F7432487CE}"/>
    <cellStyle name="20% - Accent1 3 3 2" xfId="51227" xr:uid="{6DF3A037-2C77-4BD3-91D8-D3209BEB6DB1}"/>
    <cellStyle name="20% - Accent1 3 3 2 2" xfId="51700" xr:uid="{B066947F-7CDF-4D86-B0C9-ECC8B0258AD3}"/>
    <cellStyle name="20% - Accent1 3 3 2 3" xfId="52176" xr:uid="{3C1BD031-A08F-40F8-8C93-476B31720737}"/>
    <cellStyle name="20% - Accent1 3 3 3" xfId="51465" xr:uid="{7B0A4DCB-FFE5-4872-A375-A835E0474606}"/>
    <cellStyle name="20% - Accent1 3 3 4" xfId="51979" xr:uid="{E8F611A2-5532-49D9-A453-B08E00C7F7CF}"/>
    <cellStyle name="20% - Accent1 3 4" xfId="51099" xr:uid="{33DC6C9C-71EC-4787-BFA3-AC28901A0F9F}"/>
    <cellStyle name="20% - Accent1 3 4 2" xfId="51573" xr:uid="{672FE358-52D3-4DE6-8858-970162F6D012}"/>
    <cellStyle name="20% - Accent1 3 4 3" xfId="52051" xr:uid="{369359F5-E255-4016-B9C6-D582F691005A}"/>
    <cellStyle name="20% - Accent1 3 5" xfId="51338" xr:uid="{87D6FE75-EC41-475E-BB9F-E3191D8E0737}"/>
    <cellStyle name="20% - Accent1 3 6" xfId="51852" xr:uid="{9165B5D4-BE99-4704-A1E8-C2903F99A613}"/>
    <cellStyle name="20% - Accent1 4" xfId="50849" xr:uid="{BAEEEC0F-5342-4D1F-8CB2-9126A020CEF1}"/>
    <cellStyle name="20% - Accent1 4 2" xfId="50904" xr:uid="{A25BA542-003B-4FD8-8EC1-AC32DE3CA9F6}"/>
    <cellStyle name="20% - Accent1 4 2 2" xfId="51168" xr:uid="{3C87205F-D9B2-4B3F-B3B4-94FC584DC842}"/>
    <cellStyle name="20% - Accent1 4 2 2 2" xfId="51642" xr:uid="{1BBFCA83-224B-4653-8533-8C6EB0F479E3}"/>
    <cellStyle name="20% - Accent1 4 2 2 3" xfId="52120" xr:uid="{117483BA-2EFA-47E0-915B-5FB6EB757D7F}"/>
    <cellStyle name="20% - Accent1 4 2 3" xfId="51407" xr:uid="{44ECBE51-342F-4313-B387-ADBF4EB58339}"/>
    <cellStyle name="20% - Accent1 4 2 4" xfId="51921" xr:uid="{436D549D-B3EE-44F2-BD2B-743DE9D13A84}"/>
    <cellStyle name="20% - Accent1 4 3" xfId="50996" xr:uid="{7396DF9E-0C6F-4251-AAFF-7B3A697A86E6}"/>
    <cellStyle name="20% - Accent1 4 3 2" xfId="51240" xr:uid="{77EF55DD-0588-4407-BDBF-75F395180420}"/>
    <cellStyle name="20% - Accent1 4 3 2 2" xfId="51713" xr:uid="{B5526CDA-1A9F-450E-8310-BF22ACB6FAA1}"/>
    <cellStyle name="20% - Accent1 4 3 2 3" xfId="52189" xr:uid="{27DEAC2F-488B-4C78-A432-8152DA0F2F30}"/>
    <cellStyle name="20% - Accent1 4 3 3" xfId="51478" xr:uid="{D1A27772-6331-4B6F-8E55-D98E978EAD39}"/>
    <cellStyle name="20% - Accent1 4 3 4" xfId="51992" xr:uid="{8291BA6F-46BD-44C2-8A9D-0AC8B1656625}"/>
    <cellStyle name="20% - Accent1 4 4" xfId="51112" xr:uid="{25760B30-CF42-40B4-9C6C-4F79D6FA94B1}"/>
    <cellStyle name="20% - Accent1 4 4 2" xfId="51586" xr:uid="{FA4E5812-85F7-48F5-B0B0-F3A5A273CD09}"/>
    <cellStyle name="20% - Accent1 4 4 3" xfId="52064" xr:uid="{16F0476D-98E4-4F32-A1B8-06617E1E2C7D}"/>
    <cellStyle name="20% - Accent1 4 5" xfId="51351" xr:uid="{27A52291-4E23-4CB6-8AC4-FADE4C9CF249}"/>
    <cellStyle name="20% - Accent1 4 6" xfId="51865" xr:uid="{C0DBEAD9-D95C-4AEA-AE8E-9573AA1818B3}"/>
    <cellStyle name="20% - Accent1 5 2" xfId="51017" xr:uid="{1D3AC3E5-DD32-4FE4-BD96-ABCD7377C864}"/>
    <cellStyle name="20% - Accent1 5 2 2" xfId="51255" xr:uid="{2724B784-80A4-45C8-9AC1-A9216E81BD70}"/>
    <cellStyle name="20% - Accent1 5 2 2 2" xfId="51728" xr:uid="{7D828F8C-03E4-40F9-817F-9207E536FE3A}"/>
    <cellStyle name="20% - Accent1 5 2 2 3" xfId="52204" xr:uid="{7473630C-A00F-4D01-882C-28AF79DC6100}"/>
    <cellStyle name="20% - Accent1 5 2 4" xfId="52007" xr:uid="{89CBC821-E6BB-43A9-A8CF-5087B16EBD45}"/>
    <cellStyle name="20% - Accent1 5 3" xfId="51124" xr:uid="{2CF4F720-6C6F-4843-8481-0060EB1D01A8}"/>
    <cellStyle name="20% - Accent1 5 3 2" xfId="51598" xr:uid="{05FD4D29-E849-4FF8-A468-FC8950BAC9CC}"/>
    <cellStyle name="20% - Accent1 5 3 3" xfId="52076" xr:uid="{E074D747-329C-4481-8290-59CA4B441FFD}"/>
    <cellStyle name="20% - Accent1 5 4" xfId="51363" xr:uid="{C4371B63-CB53-43A6-9F22-2EB8B88C72D5}"/>
    <cellStyle name="20% - Accent1 5 5" xfId="51877" xr:uid="{4EDDE74A-45D8-4ECB-93C3-39761EFD30F4}"/>
    <cellStyle name="20% - Accent1 6" xfId="50952" xr:uid="{5A64488E-0C2F-4B9D-8F4D-0136EA7B39D7}"/>
    <cellStyle name="20% - Accent1 6 2" xfId="51196" xr:uid="{D1DBDD60-4CA6-4237-8B7C-C0EBE5288DC6}"/>
    <cellStyle name="20% - Accent1 6 2 2" xfId="51669" xr:uid="{45807B26-9E96-4476-916B-34640C9842C9}"/>
    <cellStyle name="20% - Accent1 6 2 3" xfId="52145" xr:uid="{0877EE73-4B39-41A2-90DE-315CA5B11CE2}"/>
    <cellStyle name="20% - Accent1 6 3" xfId="51434" xr:uid="{38B3B7B6-AEEA-4E44-8942-B78AADB57B22}"/>
    <cellStyle name="20% - Accent1 6 4" xfId="51948" xr:uid="{836F6056-0078-48DF-B5E4-ADA5923240CA}"/>
    <cellStyle name="20% - Accent1 7" xfId="51068" xr:uid="{152D58A7-E0B1-4077-A2DD-8998FCEF65A3}"/>
    <cellStyle name="20% - Accent1 7 2" xfId="51542" xr:uid="{7F664589-71F3-4166-83AF-ABF43CE885DB}"/>
    <cellStyle name="20% - Accent1 7 3" xfId="52021" xr:uid="{FDB5AAFD-6DD3-41E5-AD6B-5911BB00A7EC}"/>
    <cellStyle name="20% - Accent1 8" xfId="51307" xr:uid="{93204005-C8A9-4697-8B9C-7BED019BCE28}"/>
    <cellStyle name="20% - Accent2" xfId="32" builtinId="34" hidden="1" customBuiltin="1"/>
    <cellStyle name="20% - Accent2 2" xfId="402" xr:uid="{4AF78278-3C3C-4F51-8E8B-B65AA104E6C7}"/>
    <cellStyle name="20% - Accent2 2 2" xfId="50880" xr:uid="{C6D725C0-DFB9-481C-922C-1535BFE16C4D}"/>
    <cellStyle name="20% - Accent2 2 2 2" xfId="51144" xr:uid="{F4C1189C-C39F-423A-87F9-E147A34286CD}"/>
    <cellStyle name="20% - Accent2 2 2 2 2" xfId="51618" xr:uid="{9A8E1D6B-5911-41B4-976F-A590BA8FA135}"/>
    <cellStyle name="20% - Accent2 2 2 2 3" xfId="52096" xr:uid="{8D7A0048-454A-4C0B-98E0-F4414B594498}"/>
    <cellStyle name="20% - Accent2 2 2 3" xfId="51383" xr:uid="{F6A8D386-4BA1-4C3E-B852-2A9221FD77D2}"/>
    <cellStyle name="20% - Accent2 2 2 4" xfId="51897" xr:uid="{90520081-D392-4331-8CFC-14B4A36EDDEB}"/>
    <cellStyle name="20% - Accent2 2 3" xfId="50972" xr:uid="{49749265-3B1F-4FE8-9BBD-81B80D797CFE}"/>
    <cellStyle name="20% - Accent2 2 3 2" xfId="51216" xr:uid="{4607145B-C43F-4728-BE3A-B650CFD44122}"/>
    <cellStyle name="20% - Accent2 2 3 2 2" xfId="51689" xr:uid="{50963D39-0580-43E6-83CB-86C4A349B297}"/>
    <cellStyle name="20% - Accent2 2 3 2 3" xfId="52165" xr:uid="{96909ADD-8012-4DC0-BE85-A849BD293D75}"/>
    <cellStyle name="20% - Accent2 2 3 3" xfId="51454" xr:uid="{3294DDD4-E635-4AEF-9F40-8D16E9B325D5}"/>
    <cellStyle name="20% - Accent2 2 3 4" xfId="51968" xr:uid="{E625B827-A31B-4E25-B187-8BD5D1B2E12A}"/>
    <cellStyle name="20% - Accent2 2 4" xfId="51088" xr:uid="{A7C2B719-823B-49C6-A632-07C2EEC93B62}"/>
    <cellStyle name="20% - Accent2 2 4 2" xfId="51562" xr:uid="{8560287C-149D-4A31-8618-0BA2BDC58CB0}"/>
    <cellStyle name="20% - Accent2 2 4 3" xfId="52040" xr:uid="{AF6D4E48-2A4F-4F57-8145-13458AD273D6}"/>
    <cellStyle name="20% - Accent2 2 5" xfId="50825" xr:uid="{BD31EA02-D908-49B7-9970-F9DA491F40E3}"/>
    <cellStyle name="20% - Accent2 2 6" xfId="51327" xr:uid="{10162FBF-8014-4D49-B1FF-543F948C4735}"/>
    <cellStyle name="20% - Accent2 2 7" xfId="51841" xr:uid="{C2F24612-3F83-4C5B-883A-680E73670593}"/>
    <cellStyle name="20% - Accent2 3" xfId="50838" xr:uid="{1C69274D-A1E5-40E2-9B87-1A3872478B33}"/>
    <cellStyle name="20% - Accent2 3 2" xfId="50893" xr:uid="{73D1FFB4-C7C5-42C9-A3D1-0B9070C34FA4}"/>
    <cellStyle name="20% - Accent2 3 2 2" xfId="51157" xr:uid="{606AB6F7-7F1D-4B6B-8C16-28AEC6132FEF}"/>
    <cellStyle name="20% - Accent2 3 2 2 2" xfId="51631" xr:uid="{280DF34D-D5DB-48F7-BE39-F1109A3EFE00}"/>
    <cellStyle name="20% - Accent2 3 2 2 3" xfId="52109" xr:uid="{A9EC5320-E46F-4AF6-B5CE-FCCF9FBE22E9}"/>
    <cellStyle name="20% - Accent2 3 2 3" xfId="51396" xr:uid="{13ED5AAC-BEA8-47C3-A2BF-5562DC27C83C}"/>
    <cellStyle name="20% - Accent2 3 2 4" xfId="51910" xr:uid="{579BCEAF-0EEC-4BCF-B3D5-70A695611E2D}"/>
    <cellStyle name="20% - Accent2 3 3" xfId="50985" xr:uid="{DA6E697A-7687-48C7-BBBB-16DC8C3D543F}"/>
    <cellStyle name="20% - Accent2 3 3 2" xfId="51229" xr:uid="{55B31CDB-D94A-4EBE-9F61-62DAEA7C4F82}"/>
    <cellStyle name="20% - Accent2 3 3 2 2" xfId="51702" xr:uid="{E24BF7DA-D6AC-476C-BF51-05A396181D20}"/>
    <cellStyle name="20% - Accent2 3 3 2 3" xfId="52178" xr:uid="{F682D8D2-88C6-44E2-A775-9CBF34E30F11}"/>
    <cellStyle name="20% - Accent2 3 3 3" xfId="51467" xr:uid="{75D3DE61-E20F-49C1-8685-D159D44A9AD7}"/>
    <cellStyle name="20% - Accent2 3 3 4" xfId="51981" xr:uid="{CD9AEB08-5A7E-4ECC-B299-102498DB8964}"/>
    <cellStyle name="20% - Accent2 3 4" xfId="51101" xr:uid="{31A313A0-6572-46B2-9E27-0FBA5808A362}"/>
    <cellStyle name="20% - Accent2 3 4 2" xfId="51575" xr:uid="{E4B5D255-65AD-49DC-BA5B-999C47FE8072}"/>
    <cellStyle name="20% - Accent2 3 4 3" xfId="52053" xr:uid="{29483575-353D-464F-851F-AE2BE0598C27}"/>
    <cellStyle name="20% - Accent2 3 5" xfId="51340" xr:uid="{B33CACE4-7F8D-45C2-A941-00E69FEAE686}"/>
    <cellStyle name="20% - Accent2 3 6" xfId="51854" xr:uid="{6126AC30-399E-43C0-A231-AC0171A6218D}"/>
    <cellStyle name="20% - Accent2 4" xfId="50851" xr:uid="{5C989CB4-E967-4836-A305-5437DE3F5EB9}"/>
    <cellStyle name="20% - Accent2 4 2" xfId="50906" xr:uid="{667D5859-0607-4679-B19E-3F1F6AD8DBFF}"/>
    <cellStyle name="20% - Accent2 4 2 2" xfId="51170" xr:uid="{9BAAD34C-702B-4DAD-8859-62C6770DB165}"/>
    <cellStyle name="20% - Accent2 4 2 2 2" xfId="51644" xr:uid="{48456722-A849-416C-A04E-A004E25F24F5}"/>
    <cellStyle name="20% - Accent2 4 2 2 3" xfId="52122" xr:uid="{A1AB3C37-122E-4D83-8857-A9E8F61D2000}"/>
    <cellStyle name="20% - Accent2 4 2 3" xfId="51409" xr:uid="{2B1837F1-4344-4E6C-BC47-A50BDE8213F2}"/>
    <cellStyle name="20% - Accent2 4 2 4" xfId="51923" xr:uid="{BCC358D9-9A8F-46D9-A259-44F6F63E0A1A}"/>
    <cellStyle name="20% - Accent2 4 3" xfId="50998" xr:uid="{B1BE4154-9CB9-4E67-BB87-DD39EB6FA6BD}"/>
    <cellStyle name="20% - Accent2 4 3 2" xfId="51242" xr:uid="{DEA7409F-2AB6-4D65-BA4D-03945ED47E68}"/>
    <cellStyle name="20% - Accent2 4 3 2 2" xfId="51715" xr:uid="{76651E3A-236B-47DC-A234-72C19237279D}"/>
    <cellStyle name="20% - Accent2 4 3 2 3" xfId="52191" xr:uid="{D65CDB8E-4E26-4CEB-9A93-48C66BCA4AF6}"/>
    <cellStyle name="20% - Accent2 4 3 3" xfId="51480" xr:uid="{96187495-4F9F-4F52-A67E-C159122824F6}"/>
    <cellStyle name="20% - Accent2 4 3 4" xfId="51994" xr:uid="{7D9AA8DA-B26F-4407-854F-7DB8A91F9BF2}"/>
    <cellStyle name="20% - Accent2 4 4" xfId="51114" xr:uid="{84975EB6-D4F2-4380-A42C-EC00AAB05FFC}"/>
    <cellStyle name="20% - Accent2 4 4 2" xfId="51588" xr:uid="{9405F86E-5BA2-4AE6-AFE4-061D425D4630}"/>
    <cellStyle name="20% - Accent2 4 4 3" xfId="52066" xr:uid="{8832342A-ECBA-4F36-89B4-E162ADC7599C}"/>
    <cellStyle name="20% - Accent2 4 5" xfId="51353" xr:uid="{43E04159-A0A8-402C-A632-D87F8F186345}"/>
    <cellStyle name="20% - Accent2 4 6" xfId="51867" xr:uid="{E4608959-DA54-4748-8899-362912E8AC27}"/>
    <cellStyle name="20% - Accent2 5" xfId="50861" xr:uid="{750EDFDD-77E1-4687-B34A-B667032BA42D}"/>
    <cellStyle name="20% - Accent2 5 2" xfId="51019" xr:uid="{2D8BBA03-3992-40A2-AC07-EC3FB06C8CA1}"/>
    <cellStyle name="20% - Accent2 5 2 2" xfId="51257" xr:uid="{57E707BA-8ECE-4E5D-8B36-6F2AC7E2C403}"/>
    <cellStyle name="20% - Accent2 5 2 2 2" xfId="51730" xr:uid="{4805EF8B-BCEE-4154-811C-5AF0F4D45711}"/>
    <cellStyle name="20% - Accent2 5 2 2 3" xfId="52206" xr:uid="{DEA6604D-C442-4613-BC3F-2B21D9483739}"/>
    <cellStyle name="20% - Accent2 5 2 3" xfId="51494" xr:uid="{CAD1E055-2F70-460D-AE7B-EEB9497AD72C}"/>
    <cellStyle name="20% - Accent2 5 2 4" xfId="52009" xr:uid="{A8657654-DB81-4409-A0EF-162B46C8093E}"/>
    <cellStyle name="20% - Accent2 5 3" xfId="51125" xr:uid="{EEDEB8C4-8D7D-4AA3-AF18-2D62C0A0413E}"/>
    <cellStyle name="20% - Accent2 5 3 2" xfId="51599" xr:uid="{96DB57CA-405A-4C2C-8679-5A2DDFA5CE7C}"/>
    <cellStyle name="20% - Accent2 5 3 3" xfId="52077" xr:uid="{5B410134-E8CE-43F9-AAB4-AB5C2505F084}"/>
    <cellStyle name="20% - Accent2 5 4" xfId="51364" xr:uid="{385CE9A5-1183-4F4C-8792-5C9977C111D8}"/>
    <cellStyle name="20% - Accent2 5 5" xfId="51878" xr:uid="{8FF5FFA8-7126-469B-967E-3C278FCF53CD}"/>
    <cellStyle name="20% - Accent2 6" xfId="50953" xr:uid="{05226DF6-8DDA-474B-9091-1B90BFA6A261}"/>
    <cellStyle name="20% - Accent2 6 2" xfId="51197" xr:uid="{E2179CD6-9AD2-4CE9-9618-7AFD556E8AF7}"/>
    <cellStyle name="20% - Accent2 6 2 2" xfId="51670" xr:uid="{1480FDFA-10C0-48D8-B0F0-4201121B5E88}"/>
    <cellStyle name="20% - Accent2 6 2 3" xfId="52146" xr:uid="{7694C26F-5923-4F78-82D0-00A59A8D87A0}"/>
    <cellStyle name="20% - Accent2 6 3" xfId="51435" xr:uid="{0899F62C-706E-4536-B067-61C1400CF008}"/>
    <cellStyle name="20% - Accent2 6 4" xfId="51949" xr:uid="{9DBBC1F6-540E-46F5-BFC3-08D48F0F612D}"/>
    <cellStyle name="20% - Accent2 7" xfId="51070" xr:uid="{58E98D0E-CD2E-4531-B6BF-A8A2DDA78F17}"/>
    <cellStyle name="20% - Accent2 7 2" xfId="51544" xr:uid="{F7CAB87F-C85E-47A6-BBDD-8C17C2A5B797}"/>
    <cellStyle name="20% - Accent2 7 3" xfId="52023" xr:uid="{64F2A458-785E-4496-83DE-3AC4E4830C33}"/>
    <cellStyle name="20% - Accent2 8" xfId="51309" xr:uid="{409CE6C3-58F1-4E8C-805B-A534E915372B}"/>
    <cellStyle name="20% - Accent2 9" xfId="51784" xr:uid="{00142D99-0DFA-4B4F-996D-CF6CE9C82D88}"/>
    <cellStyle name="20% - Accent3" xfId="36" builtinId="38" customBuiltin="1"/>
    <cellStyle name="20% - Accent3 2" xfId="403" xr:uid="{28E713C2-AD9D-4E35-A336-0390D3AC47FC}"/>
    <cellStyle name="20% - Accent3 2 2" xfId="50882" xr:uid="{40E38384-50E0-404C-994F-B087848CB898}"/>
    <cellStyle name="20% - Accent3 2 2 2" xfId="51146" xr:uid="{21FB2C7A-A054-4D68-B873-42FA3603C715}"/>
    <cellStyle name="20% - Accent3 2 2 2 2" xfId="51620" xr:uid="{E1CD769D-A6DB-425E-8C1F-B8352250FCBE}"/>
    <cellStyle name="20% - Accent3 2 2 2 3" xfId="52098" xr:uid="{7BD70E28-928F-4724-A3B4-3A622602CBA3}"/>
    <cellStyle name="20% - Accent3 2 2 3" xfId="51385" xr:uid="{49C2766A-36BD-4460-BEFC-23640BC9ABCF}"/>
    <cellStyle name="20% - Accent3 2 2 4" xfId="51899" xr:uid="{8DB469AD-87C2-4C34-B3B0-DD3057872BC4}"/>
    <cellStyle name="20% - Accent3 2 3" xfId="50974" xr:uid="{A0E9F2C1-A4E5-4E41-AE56-B05B37FEC376}"/>
    <cellStyle name="20% - Accent3 2 3 2" xfId="51218" xr:uid="{9C90ED89-E131-45BA-8DC3-BE78C2BF0C8F}"/>
    <cellStyle name="20% - Accent3 2 3 2 2" xfId="51691" xr:uid="{CC0F4FE5-5B17-47C6-AA36-0277897FB598}"/>
    <cellStyle name="20% - Accent3 2 3 2 3" xfId="52167" xr:uid="{5374668F-958F-4842-A4AE-EEF7237C76FD}"/>
    <cellStyle name="20% - Accent3 2 3 3" xfId="51456" xr:uid="{C01C5980-303B-468E-8B2A-E7D6BACC3129}"/>
    <cellStyle name="20% - Accent3 2 3 4" xfId="51970" xr:uid="{FE73E876-7161-429E-93A5-E6C2275DDD68}"/>
    <cellStyle name="20% - Accent3 2 4" xfId="51090" xr:uid="{EC71CB14-1FCE-4B14-8EBB-9F813B9C0AE4}"/>
    <cellStyle name="20% - Accent3 2 4 2" xfId="51564" xr:uid="{93C5E620-B26E-4D8A-A07D-596B265C3F0C}"/>
    <cellStyle name="20% - Accent3 2 4 3" xfId="52042" xr:uid="{F2B3548A-F4A1-4A9F-83ED-3C0EF20B69A6}"/>
    <cellStyle name="20% - Accent3 2 5" xfId="50827" xr:uid="{E0FA6649-8515-414D-84C0-9C2308037F55}"/>
    <cellStyle name="20% - Accent3 2 6" xfId="51329" xr:uid="{389FA5D2-AA06-44DC-8429-896F6646600F}"/>
    <cellStyle name="20% - Accent3 2 7" xfId="51843" xr:uid="{8AB7477C-E74F-4E94-83FA-4F700A2E3C81}"/>
    <cellStyle name="20% - Accent3 3" xfId="50840" xr:uid="{7D3A18FE-AF72-43A6-B55A-2A74030C7749}"/>
    <cellStyle name="20% - Accent3 3 2" xfId="50895" xr:uid="{2AD6B75C-B212-42E9-A8A1-5C854A53085E}"/>
    <cellStyle name="20% - Accent3 3 2 2" xfId="51159" xr:uid="{D137D8C3-EEF5-46A8-B942-B2019E89B8F9}"/>
    <cellStyle name="20% - Accent3 3 2 2 2" xfId="51633" xr:uid="{57E0545A-4C82-403B-A25D-2BA1AB4A41C2}"/>
    <cellStyle name="20% - Accent3 3 2 2 3" xfId="52111" xr:uid="{431F54B1-EB51-4289-B0AE-94E9DECFE9C0}"/>
    <cellStyle name="20% - Accent3 3 2 3" xfId="51398" xr:uid="{39B52F32-028D-45CF-8FBE-71D3B881BACC}"/>
    <cellStyle name="20% - Accent3 3 2 4" xfId="51912" xr:uid="{58B4CD68-8360-4E17-A8A7-8D8CE9317389}"/>
    <cellStyle name="20% - Accent3 3 3" xfId="50987" xr:uid="{F165A7A3-A96C-478D-9395-89F0A9D56416}"/>
    <cellStyle name="20% - Accent3 3 3 2" xfId="51231" xr:uid="{A886E7D3-9045-4D5E-8D61-EF110D358C85}"/>
    <cellStyle name="20% - Accent3 3 3 2 2" xfId="51704" xr:uid="{A2A5EEB7-0ED6-4007-B6ED-4828A5DD5539}"/>
    <cellStyle name="20% - Accent3 3 3 2 3" xfId="52180" xr:uid="{7FE5824D-EA06-411D-A4A2-4C289CF31E78}"/>
    <cellStyle name="20% - Accent3 3 3 3" xfId="51469" xr:uid="{0D13E85F-02EC-4C6B-9DAD-70767FBE63A2}"/>
    <cellStyle name="20% - Accent3 3 3 4" xfId="51983" xr:uid="{35945E8C-5BF5-45AD-8C97-F74BDDA1A7A8}"/>
    <cellStyle name="20% - Accent3 3 4" xfId="51103" xr:uid="{A60C87CC-6482-41FA-83C7-E09B78D577C9}"/>
    <cellStyle name="20% - Accent3 3 4 2" xfId="51577" xr:uid="{6A13C877-6A06-4DDE-84A4-9E0F3014839B}"/>
    <cellStyle name="20% - Accent3 3 4 3" xfId="52055" xr:uid="{575CE6C5-030A-43EC-BB77-518C856786AA}"/>
    <cellStyle name="20% - Accent3 3 5" xfId="51342" xr:uid="{C946279F-227C-48D7-8EEF-410CF29D088C}"/>
    <cellStyle name="20% - Accent3 3 6" xfId="51856" xr:uid="{A09CCF98-1030-4D0B-80DF-CB6D2F98468A}"/>
    <cellStyle name="20% - Accent3 4" xfId="50853" xr:uid="{EB5D6674-0594-4E75-836F-029EAD9D55C0}"/>
    <cellStyle name="20% - Accent3 4 2" xfId="50908" xr:uid="{61BF947F-0E44-4491-AD83-E9074B872B46}"/>
    <cellStyle name="20% - Accent3 4 2 2" xfId="51172" xr:uid="{FDA07916-1425-4E95-9B88-EE08CAEE94ED}"/>
    <cellStyle name="20% - Accent3 4 2 2 2" xfId="51646" xr:uid="{DC5B0E7C-AA00-4E3F-AEC0-01A58B6489EE}"/>
    <cellStyle name="20% - Accent3 4 2 2 3" xfId="52124" xr:uid="{080FC01B-244C-42F6-B071-A427CE26FC75}"/>
    <cellStyle name="20% - Accent3 4 2 3" xfId="51411" xr:uid="{3BBB33C0-59CA-496F-95E9-C49DA9AEA3F3}"/>
    <cellStyle name="20% - Accent3 4 2 4" xfId="51925" xr:uid="{C0BC66F1-4FBD-436A-97C1-013B5E2F4B4B}"/>
    <cellStyle name="20% - Accent3 4 3" xfId="51000" xr:uid="{DFDCAB56-BB26-47AA-BFAF-392B6230B336}"/>
    <cellStyle name="20% - Accent3 4 3 2" xfId="51244" xr:uid="{FAEE01D7-2F5F-4C18-B31D-745DD35FE4E5}"/>
    <cellStyle name="20% - Accent3 4 3 2 2" xfId="51717" xr:uid="{077180DA-6578-46F5-A9F2-85A1672CB8BC}"/>
    <cellStyle name="20% - Accent3 4 3 2 3" xfId="52193" xr:uid="{FB6F6D36-52A8-4A65-AFD7-C844DFEA851B}"/>
    <cellStyle name="20% - Accent3 4 3 3" xfId="51482" xr:uid="{6C2D4B0E-D1E6-46C6-8D3B-7B1390E77EBC}"/>
    <cellStyle name="20% - Accent3 4 3 4" xfId="51996" xr:uid="{37247600-F2DB-4718-A87E-7795C5D6D8ED}"/>
    <cellStyle name="20% - Accent3 4 4" xfId="51116" xr:uid="{B8ECE11A-F1AF-4020-B0E1-A92613B10B11}"/>
    <cellStyle name="20% - Accent3 4 4 2" xfId="51590" xr:uid="{C8C187C4-8C6B-449A-B17A-F84035AE6DAB}"/>
    <cellStyle name="20% - Accent3 4 4 3" xfId="52068" xr:uid="{9EE26A19-1350-4B06-AD36-96AF3B532A7C}"/>
    <cellStyle name="20% - Accent3 4 5" xfId="51355" xr:uid="{BD68575F-970A-46A9-9A0E-733D60BCEDEE}"/>
    <cellStyle name="20% - Accent3 4 6" xfId="51869" xr:uid="{0236A74A-5C19-4BBA-A5D6-1CBD4D3A6A4A}"/>
    <cellStyle name="20% - Accent3 5" xfId="50862" xr:uid="{580C2AED-B3AE-4893-AEB8-82B331E3D7A8}"/>
    <cellStyle name="20% - Accent3 5 2" xfId="51021" xr:uid="{CD76FA11-8DF1-4CFC-9220-6AB1D1984A87}"/>
    <cellStyle name="20% - Accent3 5 2 2" xfId="51259" xr:uid="{23CC9973-7241-4ACF-BF88-E2C6743405AE}"/>
    <cellStyle name="20% - Accent3 5 2 2 2" xfId="51732" xr:uid="{A72C01F6-B99B-4C90-96DC-540357E9CDF2}"/>
    <cellStyle name="20% - Accent3 5 2 2 3" xfId="52208" xr:uid="{78468AC0-19B3-45D2-9B5F-FB5E7FA67C9B}"/>
    <cellStyle name="20% - Accent3 5 2 3" xfId="51496" xr:uid="{4C49C90E-2DED-4BD5-8EE5-9647C8540D97}"/>
    <cellStyle name="20% - Accent3 5 2 4" xfId="52011" xr:uid="{3E8268A1-91EF-4CAC-92AD-F1E895299BB4}"/>
    <cellStyle name="20% - Accent3 5 3" xfId="51126" xr:uid="{E0FDED2B-7124-4485-AB6C-6602A242CB3A}"/>
    <cellStyle name="20% - Accent3 5 3 2" xfId="51600" xr:uid="{7B2EF798-333D-4E15-8813-C5BBAAE30AF1}"/>
    <cellStyle name="20% - Accent3 5 3 3" xfId="52078" xr:uid="{14E745B2-6CE6-433F-85A2-66FAA2CBACF5}"/>
    <cellStyle name="20% - Accent3 5 4" xfId="51365" xr:uid="{0C450A2D-9C81-45DD-9D8E-694AE80669A3}"/>
    <cellStyle name="20% - Accent3 5 5" xfId="51879" xr:uid="{847F0C98-DCE6-42ED-8CD6-7C48FF802D7F}"/>
    <cellStyle name="20% - Accent3 6" xfId="50954" xr:uid="{A835C41E-5AD7-4F25-9085-D359CA31DD81}"/>
    <cellStyle name="20% - Accent3 6 2" xfId="51198" xr:uid="{D690CEF8-5AE0-49CF-8762-FEF80F69008F}"/>
    <cellStyle name="20% - Accent3 6 2 2" xfId="51671" xr:uid="{F661F8E3-072F-41AC-AF74-224827C2AFCC}"/>
    <cellStyle name="20% - Accent3 6 2 3" xfId="52147" xr:uid="{2953839C-38A1-418C-B85A-710B55EEB389}"/>
    <cellStyle name="20% - Accent3 6 3" xfId="51436" xr:uid="{68439BB4-DD66-44C2-8DD0-4E2248F3C137}"/>
    <cellStyle name="20% - Accent3 6 4" xfId="51950" xr:uid="{AAB1FE51-346E-4E33-84C8-41885C0638AD}"/>
    <cellStyle name="20% - Accent3 7" xfId="51072" xr:uid="{D5CCEABD-89EB-451C-9D84-A9FA23F64F84}"/>
    <cellStyle name="20% - Accent3 7 2" xfId="51546" xr:uid="{119785C7-76B5-4329-8F71-EEA3618E40AF}"/>
    <cellStyle name="20% - Accent3 7 3" xfId="52025" xr:uid="{C459C918-1702-44CC-8C3F-9B768AC55BEC}"/>
    <cellStyle name="20% - Accent3 8" xfId="51311" xr:uid="{0A7C5E55-9B1A-4CF2-83D3-90EC2DF0A92F}"/>
    <cellStyle name="20% - Accent3 9" xfId="51786" xr:uid="{9BAD8978-12E1-4B49-9F9F-C5371CECB885}"/>
    <cellStyle name="20% - Accent4" xfId="40" builtinId="42" customBuiltin="1"/>
    <cellStyle name="20% - Accent4 2" xfId="404" xr:uid="{0DCD27E5-D2E1-4A28-B74D-95E7733C93F0}"/>
    <cellStyle name="20% - Accent4 2 2" xfId="50884" xr:uid="{7E64BB77-8E5F-4DF2-8C92-F8DD44DB3B9D}"/>
    <cellStyle name="20% - Accent4 2 2 2" xfId="51148" xr:uid="{9BF4E16D-A683-4C79-9B4F-D8895C34AD49}"/>
    <cellStyle name="20% - Accent4 2 2 2 2" xfId="51622" xr:uid="{F005FB96-0C1A-4876-9465-22B611F62857}"/>
    <cellStyle name="20% - Accent4 2 2 2 3" xfId="52100" xr:uid="{BC5401ED-A7B3-43E8-B57E-30005937BF87}"/>
    <cellStyle name="20% - Accent4 2 2 3" xfId="51387" xr:uid="{2C058268-A76A-4F66-A1AE-B4736F674A7E}"/>
    <cellStyle name="20% - Accent4 2 2 4" xfId="51901" xr:uid="{406D4761-AAB3-48F3-8E3B-FAFF18A36CE9}"/>
    <cellStyle name="20% - Accent4 2 3" xfId="50976" xr:uid="{01BBF190-EF5C-4CD0-877E-593F71C1761D}"/>
    <cellStyle name="20% - Accent4 2 3 2" xfId="51220" xr:uid="{442C3C5D-F502-4695-B89F-44DE641655ED}"/>
    <cellStyle name="20% - Accent4 2 3 2 2" xfId="51693" xr:uid="{811D63A3-5E32-4444-86FC-08FB202FA12C}"/>
    <cellStyle name="20% - Accent4 2 3 2 3" xfId="52169" xr:uid="{67FFF989-EAF2-4B09-B6E5-C2A288DE16C3}"/>
    <cellStyle name="20% - Accent4 2 3 3" xfId="51458" xr:uid="{C8A0EF4A-09A9-4DED-84A7-D06EAB4E4EF9}"/>
    <cellStyle name="20% - Accent4 2 3 4" xfId="51972" xr:uid="{0A309F4D-430E-4660-8255-0B70F4B348E4}"/>
    <cellStyle name="20% - Accent4 2 4" xfId="51092" xr:uid="{5E24F916-3085-44EC-B6F6-3761D6B0ADDC}"/>
    <cellStyle name="20% - Accent4 2 4 2" xfId="51566" xr:uid="{7B715B6A-71CB-4FB0-8300-24BC37C079D3}"/>
    <cellStyle name="20% - Accent4 2 4 3" xfId="52044" xr:uid="{3707C261-767A-406A-B0CE-BD97BEE4B56F}"/>
    <cellStyle name="20% - Accent4 2 5" xfId="50829" xr:uid="{48254DCF-8764-4D64-946D-8B6637F6D883}"/>
    <cellStyle name="20% - Accent4 2 6" xfId="51331" xr:uid="{48AE889E-3A4C-46E1-AECF-ED7E34AAB8FC}"/>
    <cellStyle name="20% - Accent4 2 7" xfId="51845" xr:uid="{33A1C0AA-A34C-4C1E-A8B0-1F347EE349ED}"/>
    <cellStyle name="20% - Accent4 3" xfId="50842" xr:uid="{F00674B9-DB66-4B0E-99D9-6D32E108EC4B}"/>
    <cellStyle name="20% - Accent4 3 2" xfId="50897" xr:uid="{77E744BC-B485-4AC8-8A4C-9231C3B063EC}"/>
    <cellStyle name="20% - Accent4 3 2 2" xfId="51161" xr:uid="{1ABCF182-360C-4556-8A9E-58462B0F13D3}"/>
    <cellStyle name="20% - Accent4 3 2 2 2" xfId="51635" xr:uid="{EE5B39DE-A68B-4273-AD43-0CF99A45342B}"/>
    <cellStyle name="20% - Accent4 3 2 2 3" xfId="52113" xr:uid="{C945DC31-A8D4-4576-9313-88B6BA839D5B}"/>
    <cellStyle name="20% - Accent4 3 2 3" xfId="51400" xr:uid="{8D723623-B599-407E-8F0B-C5A43216B38D}"/>
    <cellStyle name="20% - Accent4 3 2 4" xfId="51914" xr:uid="{DB93472E-D470-40AB-B0CA-274009AA0E89}"/>
    <cellStyle name="20% - Accent4 3 3" xfId="50989" xr:uid="{3A59F80A-11E7-4EAC-914C-1616B37343CA}"/>
    <cellStyle name="20% - Accent4 3 3 2" xfId="51233" xr:uid="{6135006F-472E-444A-B79C-A4F197B98543}"/>
    <cellStyle name="20% - Accent4 3 3 2 2" xfId="51706" xr:uid="{0601B3D1-0D29-483C-A7A2-C3FA5ACBADF9}"/>
    <cellStyle name="20% - Accent4 3 3 2 3" xfId="52182" xr:uid="{492DBFC2-D6F9-4C04-8C4E-99CEE5F07A1E}"/>
    <cellStyle name="20% - Accent4 3 3 3" xfId="51471" xr:uid="{2BEE6BC8-B104-4089-A8F9-2CED72F97527}"/>
    <cellStyle name="20% - Accent4 3 3 4" xfId="51985" xr:uid="{B11D412D-CB41-4D79-953D-B381F955E591}"/>
    <cellStyle name="20% - Accent4 3 4" xfId="51105" xr:uid="{9613C48D-F865-4FC8-A998-ED721340A8A4}"/>
    <cellStyle name="20% - Accent4 3 4 2" xfId="51579" xr:uid="{0B0C61BE-8A9A-431E-A13C-C7438B43014F}"/>
    <cellStyle name="20% - Accent4 3 4 3" xfId="52057" xr:uid="{39EEA958-D524-4206-B58B-B2F090684146}"/>
    <cellStyle name="20% - Accent4 3 5" xfId="51344" xr:uid="{93DF2F6E-075C-4A9E-9FBD-3292EE552E36}"/>
    <cellStyle name="20% - Accent4 3 6" xfId="51858" xr:uid="{B1918A35-B0CD-4091-8A53-2DC156E0F6CB}"/>
    <cellStyle name="20% - Accent4 4" xfId="50855" xr:uid="{E7A1FB6D-D641-4448-A7D1-52683FD166D5}"/>
    <cellStyle name="20% - Accent4 4 2" xfId="50910" xr:uid="{13172F63-BA92-49C5-8333-41C33688E849}"/>
    <cellStyle name="20% - Accent4 4 2 2" xfId="51174" xr:uid="{C1DA09FC-0009-4360-A32F-DEAE72778983}"/>
    <cellStyle name="20% - Accent4 4 2 2 2" xfId="51648" xr:uid="{FF6CE88D-B336-4304-B637-12A3935C745E}"/>
    <cellStyle name="20% - Accent4 4 2 2 3" xfId="52126" xr:uid="{D1D4CF32-AA30-42AF-BC70-B90250A23099}"/>
    <cellStyle name="20% - Accent4 4 2 3" xfId="51413" xr:uid="{47306ECC-36CF-4AD3-92AF-C15F05CF3E7A}"/>
    <cellStyle name="20% - Accent4 4 2 4" xfId="51927" xr:uid="{AD17F066-932E-48EC-9507-7AB2E749F8E1}"/>
    <cellStyle name="20% - Accent4 4 3" xfId="51002" xr:uid="{563FEAA5-FF07-422E-9395-DC26112C13D0}"/>
    <cellStyle name="20% - Accent4 4 3 2" xfId="51246" xr:uid="{8556E2B4-DA71-4841-8D90-F613077AC511}"/>
    <cellStyle name="20% - Accent4 4 3 2 2" xfId="51719" xr:uid="{4E9F53C4-CE5D-4FC1-B4DE-E2ECD301AEB6}"/>
    <cellStyle name="20% - Accent4 4 3 2 3" xfId="52195" xr:uid="{4D6AC096-F4FA-4AB9-8F13-2F265ECA83E4}"/>
    <cellStyle name="20% - Accent4 4 3 3" xfId="51484" xr:uid="{549DB994-A5C7-48E8-8CC5-8D32B46F537B}"/>
    <cellStyle name="20% - Accent4 4 3 4" xfId="51998" xr:uid="{C0401F77-DCD1-4BE4-AFA7-FBD2D05359F9}"/>
    <cellStyle name="20% - Accent4 4 4" xfId="51118" xr:uid="{0D3E8619-AC26-450D-9ED1-B128AEF00E3C}"/>
    <cellStyle name="20% - Accent4 4 4 2" xfId="51592" xr:uid="{0CE0EEB9-1093-4CB7-B22F-96C05084808E}"/>
    <cellStyle name="20% - Accent4 4 4 3" xfId="52070" xr:uid="{E1FB5BE0-BEDB-4211-9864-4B5F2C6370E7}"/>
    <cellStyle name="20% - Accent4 4 5" xfId="51357" xr:uid="{BE500900-43C7-4EE1-BA23-C2F7A6B3FDDA}"/>
    <cellStyle name="20% - Accent4 4 6" xfId="51871" xr:uid="{BF8B23E1-53E2-4568-B692-4B46BA696025}"/>
    <cellStyle name="20% - Accent4 5" xfId="50863" xr:uid="{7E16E7B9-51B4-4B39-8B23-1FB041B73454}"/>
    <cellStyle name="20% - Accent4 5 2" xfId="51023" xr:uid="{F184D135-6758-4559-8A99-330C074C50F1}"/>
    <cellStyle name="20% - Accent4 5 2 2" xfId="51261" xr:uid="{80475983-C39E-4F38-B825-0ECDC976EFE6}"/>
    <cellStyle name="20% - Accent4 5 2 2 2" xfId="51734" xr:uid="{19209D5B-4994-4E3E-A14D-6F8DD30F3403}"/>
    <cellStyle name="20% - Accent4 5 2 2 3" xfId="52210" xr:uid="{6C38CC22-1284-4DC6-91C9-3D50F838DE4D}"/>
    <cellStyle name="20% - Accent4 5 2 3" xfId="51498" xr:uid="{4980F52E-E71E-4A73-ABCD-1BE8D2D30324}"/>
    <cellStyle name="20% - Accent4 5 2 4" xfId="52013" xr:uid="{2C2247EB-DBCA-43DF-BE23-EF1E92AF68CC}"/>
    <cellStyle name="20% - Accent4 5 3" xfId="51127" xr:uid="{5F9BD2BE-7DE0-4BD1-AEFC-E1E7B29F4FB7}"/>
    <cellStyle name="20% - Accent4 5 3 2" xfId="51601" xr:uid="{E680E8ED-5809-4492-BAD6-81F46BF2776F}"/>
    <cellStyle name="20% - Accent4 5 3 3" xfId="52079" xr:uid="{45381C22-4CAA-4CE1-8158-CED56D4BD707}"/>
    <cellStyle name="20% - Accent4 5 4" xfId="51366" xr:uid="{AB72C318-00A2-4A5F-BDE4-4455C4385F24}"/>
    <cellStyle name="20% - Accent4 5 5" xfId="51880" xr:uid="{AA990F6E-12A8-49FE-810D-4DFAD548603C}"/>
    <cellStyle name="20% - Accent4 6" xfId="50955" xr:uid="{BDD19998-284B-4198-91AA-371A75625EDE}"/>
    <cellStyle name="20% - Accent4 6 2" xfId="51199" xr:uid="{B1BCA02A-F7DE-4124-8491-D022C86878E0}"/>
    <cellStyle name="20% - Accent4 6 2 2" xfId="51672" xr:uid="{7BAB3CBF-D6BC-4964-B012-73D4550CD498}"/>
    <cellStyle name="20% - Accent4 6 2 3" xfId="52148" xr:uid="{A2D0F534-B064-4206-B9F3-F9F00ACEAC1C}"/>
    <cellStyle name="20% - Accent4 6 3" xfId="51437" xr:uid="{6A71B873-B663-4508-9EDD-802616C88926}"/>
    <cellStyle name="20% - Accent4 6 4" xfId="51951" xr:uid="{1FCDE4D6-0B75-4EA8-A515-6E1ED36DE2E1}"/>
    <cellStyle name="20% - Accent4 7" xfId="51074" xr:uid="{F52F7572-A3B3-44FD-95F1-1752241D49F2}"/>
    <cellStyle name="20% - Accent4 7 2" xfId="51548" xr:uid="{8FD898F1-98CA-484F-A59E-45DE41E9F0AE}"/>
    <cellStyle name="20% - Accent4 7 3" xfId="52027" xr:uid="{A621A673-AE9D-4073-8368-1DD3CD9BA56B}"/>
    <cellStyle name="20% - Accent4 8" xfId="51313" xr:uid="{4EDDCFFE-F4C2-4D98-A57B-8F346E3D7863}"/>
    <cellStyle name="20% - Accent4 9" xfId="51788" xr:uid="{4263EA60-4033-46F8-92BB-F1D413EECD27}"/>
    <cellStyle name="20% - Accent5" xfId="44" builtinId="46" customBuiltin="1"/>
    <cellStyle name="20% - Accent5 2" xfId="405" xr:uid="{F68F0205-4269-448B-A76A-64F563FBF1A0}"/>
    <cellStyle name="20% - Accent5 2 2" xfId="50886" xr:uid="{3CDBB114-D90B-4C53-8EBA-BAF6122C4DB2}"/>
    <cellStyle name="20% - Accent5 2 2 2" xfId="51150" xr:uid="{0BDB2C26-DA96-45E8-A253-0BEB3F002B2B}"/>
    <cellStyle name="20% - Accent5 2 2 2 2" xfId="51624" xr:uid="{89740154-6DEF-4D72-8F59-B5EDB14163D1}"/>
    <cellStyle name="20% - Accent5 2 2 2 3" xfId="52102" xr:uid="{FFFC543B-EAEB-4494-A733-AEEFE1B9C950}"/>
    <cellStyle name="20% - Accent5 2 2 3" xfId="51389" xr:uid="{33C61794-48E0-44B0-B05C-8F8EAE4DFEE2}"/>
    <cellStyle name="20% - Accent5 2 2 4" xfId="51903" xr:uid="{E446BB15-6952-4DA1-9CE5-031B2CA92828}"/>
    <cellStyle name="20% - Accent5 2 3" xfId="50978" xr:uid="{414FA607-0B0F-4A9B-9EBA-6D1B63E9D99F}"/>
    <cellStyle name="20% - Accent5 2 3 2" xfId="51222" xr:uid="{4FAEF298-B4B6-4C33-A740-43151A0A671B}"/>
    <cellStyle name="20% - Accent5 2 3 2 2" xfId="51695" xr:uid="{0341C8A4-2F81-455C-BEB0-DAB4CA3CDA5A}"/>
    <cellStyle name="20% - Accent5 2 3 2 3" xfId="52171" xr:uid="{91DCA6B3-7BD4-4148-BD9D-3CF237368993}"/>
    <cellStyle name="20% - Accent5 2 3 3" xfId="51460" xr:uid="{0FCFF15C-CB75-4F18-9149-9DF2F5A85087}"/>
    <cellStyle name="20% - Accent5 2 3 4" xfId="51974" xr:uid="{D6672FB9-9D69-4798-8BC5-5F9E0539A0C6}"/>
    <cellStyle name="20% - Accent5 2 4" xfId="51094" xr:uid="{F1B616F6-7CBF-47B8-9741-40DBD7E174D0}"/>
    <cellStyle name="20% - Accent5 2 4 2" xfId="51568" xr:uid="{DF3BC90F-8249-454E-B66E-E02359661BE5}"/>
    <cellStyle name="20% - Accent5 2 4 3" xfId="52046" xr:uid="{A2AF22BC-AFF8-444E-905F-D0D989E53E69}"/>
    <cellStyle name="20% - Accent5 2 5" xfId="50831" xr:uid="{01732D79-95BD-4279-ABE5-278C0FD7E2CB}"/>
    <cellStyle name="20% - Accent5 2 6" xfId="51333" xr:uid="{0C8EEBD0-FAF0-4061-9DDB-29ED3E168A50}"/>
    <cellStyle name="20% - Accent5 2 7" xfId="51847" xr:uid="{4333B18E-4E4B-469C-BEFC-F2B5A69B6E85}"/>
    <cellStyle name="20% - Accent5 3" xfId="50844" xr:uid="{9601B0C1-FA00-4751-8474-C90CB4883223}"/>
    <cellStyle name="20% - Accent5 3 2" xfId="50899" xr:uid="{2E73091E-51F5-4136-A7D8-DE2CB9F8E459}"/>
    <cellStyle name="20% - Accent5 3 2 2" xfId="51163" xr:uid="{5E6BE0BC-F65F-4190-8F35-799609B9722D}"/>
    <cellStyle name="20% - Accent5 3 2 2 2" xfId="51637" xr:uid="{D3875363-86D1-4EE1-B746-D5D1DC1778DB}"/>
    <cellStyle name="20% - Accent5 3 2 2 3" xfId="52115" xr:uid="{DF0DDBDC-CDBA-4381-849F-10C2E6E97AB8}"/>
    <cellStyle name="20% - Accent5 3 2 3" xfId="51402" xr:uid="{F7F63DB5-38AE-4B71-9985-8A45022431D0}"/>
    <cellStyle name="20% - Accent5 3 2 4" xfId="51916" xr:uid="{49DBB780-CEAC-401E-9286-D749229FD98C}"/>
    <cellStyle name="20% - Accent5 3 3" xfId="50991" xr:uid="{BE326BAF-B739-4DCA-B493-E7589FD66025}"/>
    <cellStyle name="20% - Accent5 3 3 2" xfId="51235" xr:uid="{28FEFA6F-B270-44F6-995D-E9DF8D678943}"/>
    <cellStyle name="20% - Accent5 3 3 2 2" xfId="51708" xr:uid="{54DC8640-501F-4EA8-AC7A-387A6DBE24AD}"/>
    <cellStyle name="20% - Accent5 3 3 2 3" xfId="52184" xr:uid="{7DAEA050-FBDF-4641-90AB-88E675B64EE8}"/>
    <cellStyle name="20% - Accent5 3 3 3" xfId="51473" xr:uid="{3E3C4514-CD85-470D-8C92-8AE5EA7644C2}"/>
    <cellStyle name="20% - Accent5 3 3 4" xfId="51987" xr:uid="{E38048B0-3A79-4826-8CEF-0CC076AB4F43}"/>
    <cellStyle name="20% - Accent5 3 4" xfId="51107" xr:uid="{C895F49E-10F5-4955-8DDF-9199151BBDFC}"/>
    <cellStyle name="20% - Accent5 3 4 2" xfId="51581" xr:uid="{75CD3E9A-6ABB-49EB-8C34-3A39DCCC6263}"/>
    <cellStyle name="20% - Accent5 3 4 3" xfId="52059" xr:uid="{949E3207-F2FB-433E-9915-CF40DF1C0DF0}"/>
    <cellStyle name="20% - Accent5 3 5" xfId="51346" xr:uid="{0B7DFE4D-BE73-4F82-BAC8-7783A93E7F0E}"/>
    <cellStyle name="20% - Accent5 3 6" xfId="51860" xr:uid="{849FA3A0-340D-4D8C-9256-217AFE35E252}"/>
    <cellStyle name="20% - Accent5 4" xfId="50857" xr:uid="{2595E817-C36F-4B5A-8E81-DAB60C205F38}"/>
    <cellStyle name="20% - Accent5 4 2" xfId="50912" xr:uid="{07579818-1D1F-49FB-A492-E5F1480B6E9E}"/>
    <cellStyle name="20% - Accent5 4 2 2" xfId="51176" xr:uid="{7D18C6EB-F037-4EC7-B7DE-9DFDFF122559}"/>
    <cellStyle name="20% - Accent5 4 2 2 2" xfId="51650" xr:uid="{05A1AC90-CD98-4243-AC8E-79949078CDCC}"/>
    <cellStyle name="20% - Accent5 4 2 2 3" xfId="52128" xr:uid="{7F14D8AE-E7DA-496F-9EEF-27A1AD2BC629}"/>
    <cellStyle name="20% - Accent5 4 2 3" xfId="51415" xr:uid="{4438BF65-5BE2-48F0-B706-6030399B7E8D}"/>
    <cellStyle name="20% - Accent5 4 2 4" xfId="51929" xr:uid="{5F4D7949-95FA-4A97-B0A1-FF10C6CB78C1}"/>
    <cellStyle name="20% - Accent5 4 3" xfId="51004" xr:uid="{8DF03B7B-FBC7-4175-8652-20F3EDD5637A}"/>
    <cellStyle name="20% - Accent5 4 3 2" xfId="51248" xr:uid="{BF1773D6-C62E-472C-B376-8037B2B2040E}"/>
    <cellStyle name="20% - Accent5 4 3 2 2" xfId="51721" xr:uid="{74E782E3-0548-44D7-8681-4BD61E408371}"/>
    <cellStyle name="20% - Accent5 4 3 2 3" xfId="52197" xr:uid="{D85AE884-33BF-4215-9972-0F7D5F4F3489}"/>
    <cellStyle name="20% - Accent5 4 3 3" xfId="51486" xr:uid="{01ADD77B-A16B-4966-B9DB-3753C98B7D45}"/>
    <cellStyle name="20% - Accent5 4 3 4" xfId="52000" xr:uid="{1161F2A9-D5BA-45A5-B980-C583295C4AAD}"/>
    <cellStyle name="20% - Accent5 4 4" xfId="51120" xr:uid="{A1A5FF29-0BD6-4BB1-96BE-7E39859FDF34}"/>
    <cellStyle name="20% - Accent5 4 4 2" xfId="51594" xr:uid="{881F0A19-B2DB-47E0-B12A-C7624F2E6472}"/>
    <cellStyle name="20% - Accent5 4 4 3" xfId="52072" xr:uid="{89233409-341E-4BA9-8E6A-C0A8DB715A1A}"/>
    <cellStyle name="20% - Accent5 4 5" xfId="51359" xr:uid="{3F303AE3-B6DD-4F56-9FF6-9B6FB60DC6BD}"/>
    <cellStyle name="20% - Accent5 4 6" xfId="51873" xr:uid="{AD792C77-10AF-4D29-A644-6101F12D3D2B}"/>
    <cellStyle name="20% - Accent5 5" xfId="50864" xr:uid="{18E1B618-022A-484C-8B15-9098C530B18D}"/>
    <cellStyle name="20% - Accent5 5 2" xfId="51025" xr:uid="{C3886E25-2D72-4892-AF48-E681B48675F9}"/>
    <cellStyle name="20% - Accent5 5 2 2" xfId="51263" xr:uid="{DB055EA9-F2BA-4760-8876-A17ABB25DCEB}"/>
    <cellStyle name="20% - Accent5 5 2 2 2" xfId="51736" xr:uid="{9C26AC6C-16F8-49AE-8052-1288E92E4877}"/>
    <cellStyle name="20% - Accent5 5 2 2 3" xfId="52212" xr:uid="{E3639014-E667-4FA4-8309-0EF50FE9513C}"/>
    <cellStyle name="20% - Accent5 5 2 3" xfId="51500" xr:uid="{C73659B1-882E-4A98-8F9E-CB4CF26250D2}"/>
    <cellStyle name="20% - Accent5 5 2 4" xfId="52015" xr:uid="{F3953288-24ED-40D8-A36F-E46779036605}"/>
    <cellStyle name="20% - Accent5 5 3" xfId="51128" xr:uid="{1CCF837D-3617-4BC5-B61F-67435698BCDE}"/>
    <cellStyle name="20% - Accent5 5 3 2" xfId="51602" xr:uid="{431BEA00-6A12-43A2-B516-79F85037FB0E}"/>
    <cellStyle name="20% - Accent5 5 3 3" xfId="52080" xr:uid="{C4D3F0B0-5C61-464F-9F9B-E884B307D3C5}"/>
    <cellStyle name="20% - Accent5 5 4" xfId="51367" xr:uid="{F30C4397-355E-4049-B9E5-1382F2982C14}"/>
    <cellStyle name="20% - Accent5 5 5" xfId="51881" xr:uid="{BEA828A4-256F-4986-BA8D-7F8F86C7CBE8}"/>
    <cellStyle name="20% - Accent5 6" xfId="50956" xr:uid="{D5C8414D-E57A-4FB6-9B7D-5BEF49A9A80A}"/>
    <cellStyle name="20% - Accent5 6 2" xfId="51200" xr:uid="{EED9C3C0-51F6-4D54-AE27-79FE40B1FF13}"/>
    <cellStyle name="20% - Accent5 6 2 2" xfId="51673" xr:uid="{D808674D-4629-472E-BE15-5B682FC78AC5}"/>
    <cellStyle name="20% - Accent5 6 2 3" xfId="52149" xr:uid="{95283F75-8AD2-41FE-9FB9-2783E6287A27}"/>
    <cellStyle name="20% - Accent5 6 3" xfId="51438" xr:uid="{99548F3C-30D8-4669-AE9D-E7B9443A760C}"/>
    <cellStyle name="20% - Accent5 6 4" xfId="51952" xr:uid="{FD3E110F-F3B5-4D29-AA1F-1F81930C9B26}"/>
    <cellStyle name="20% - Accent5 7" xfId="51076" xr:uid="{1026E626-70B0-40AE-86F1-9C138C8A8AFD}"/>
    <cellStyle name="20% - Accent5 7 2" xfId="51550" xr:uid="{8C9C12C7-8FC1-4FC3-A971-58C04A6291D2}"/>
    <cellStyle name="20% - Accent5 7 3" xfId="52029" xr:uid="{19EA82C5-566F-4F9B-8850-F7D0B3E9A5CB}"/>
    <cellStyle name="20% - Accent5 8" xfId="51315" xr:uid="{AD7992B9-E88B-4AC5-B246-C5665DF3A9B2}"/>
    <cellStyle name="20% - Accent5 9" xfId="51790" xr:uid="{7E4C897A-08F3-483C-8057-1FD5B839A6A9}"/>
    <cellStyle name="20% - Accent6" xfId="48" builtinId="50" customBuiltin="1"/>
    <cellStyle name="20% - Accent6 2" xfId="406" xr:uid="{0A088DEF-CD36-4386-B8C0-0CFC6A50AD41}"/>
    <cellStyle name="20% - Accent6 2 2" xfId="50888" xr:uid="{22711CA5-3A0C-4F38-88D8-0D94DE8BC699}"/>
    <cellStyle name="20% - Accent6 2 2 2" xfId="51152" xr:uid="{641B48F6-537F-48A8-B5A3-53BD702148F6}"/>
    <cellStyle name="20% - Accent6 2 2 2 2" xfId="51626" xr:uid="{8AD50D03-CDA2-4D98-A895-2F48BE85F155}"/>
    <cellStyle name="20% - Accent6 2 2 2 3" xfId="52104" xr:uid="{AC528C86-FD9E-43D9-805C-0C26760A5D1E}"/>
    <cellStyle name="20% - Accent6 2 2 3" xfId="51391" xr:uid="{227A0D46-6BD1-4A92-BD3B-978E8D05F704}"/>
    <cellStyle name="20% - Accent6 2 2 4" xfId="51905" xr:uid="{5850A951-2F48-4AA7-B4E9-44D88C808A69}"/>
    <cellStyle name="20% - Accent6 2 3" xfId="50980" xr:uid="{A15B2E80-37E7-4B49-9CB8-DA38B83DBF43}"/>
    <cellStyle name="20% - Accent6 2 3 2" xfId="51224" xr:uid="{F9DBE989-85CC-4250-A9AB-28DB0A7B5A48}"/>
    <cellStyle name="20% - Accent6 2 3 2 2" xfId="51697" xr:uid="{E040000E-857B-4EB6-81C6-3985B3BE6B7C}"/>
    <cellStyle name="20% - Accent6 2 3 2 3" xfId="52173" xr:uid="{AD8FCF46-BB3A-41B2-AE3F-E4B72BB106C8}"/>
    <cellStyle name="20% - Accent6 2 3 3" xfId="51462" xr:uid="{677EE774-4FA7-4F6A-A345-706A420C3833}"/>
    <cellStyle name="20% - Accent6 2 3 4" xfId="51976" xr:uid="{A82F5A6E-DE47-4146-94A0-4DABD2385958}"/>
    <cellStyle name="20% - Accent6 2 4" xfId="51096" xr:uid="{1E7A705D-916B-4245-AC59-D14CBADEBABA}"/>
    <cellStyle name="20% - Accent6 2 4 2" xfId="51570" xr:uid="{A06CEB43-C133-4E69-A604-AC63D21CBAD3}"/>
    <cellStyle name="20% - Accent6 2 4 3" xfId="52048" xr:uid="{5641835D-EA73-42C4-A25E-2FE7D2DCCAF0}"/>
    <cellStyle name="20% - Accent6 2 5" xfId="50833" xr:uid="{7E9E5CA6-FCB0-4204-9ED9-44D195021DCB}"/>
    <cellStyle name="20% - Accent6 2 6" xfId="51335" xr:uid="{C4141362-1D69-4B42-BB4B-DAD71FDF368C}"/>
    <cellStyle name="20% - Accent6 2 7" xfId="51849" xr:uid="{EE996D53-45A4-4AB2-A7A8-2343C958A4AB}"/>
    <cellStyle name="20% - Accent6 3" xfId="50846" xr:uid="{598CAE91-D6D8-40FC-83D1-72488EBF5540}"/>
    <cellStyle name="20% - Accent6 3 2" xfId="50901" xr:uid="{8F39EB06-2DC0-4B4E-971C-2951B3847DB8}"/>
    <cellStyle name="20% - Accent6 3 2 2" xfId="51165" xr:uid="{CBBA6F37-70C1-4166-B2D4-14944ECE5C1C}"/>
    <cellStyle name="20% - Accent6 3 2 2 2" xfId="51639" xr:uid="{7A42B4DD-5CED-4E04-AC53-772DE388D9E5}"/>
    <cellStyle name="20% - Accent6 3 2 2 3" xfId="52117" xr:uid="{151613E0-8D8B-4178-B486-79103DAB14D7}"/>
    <cellStyle name="20% - Accent6 3 2 3" xfId="51404" xr:uid="{CBF297EC-7449-4CD2-860E-FEDD7867C7C4}"/>
    <cellStyle name="20% - Accent6 3 2 4" xfId="51918" xr:uid="{3F74FC34-9F32-4CDB-B54D-5B5AB94EA10F}"/>
    <cellStyle name="20% - Accent6 3 3" xfId="50993" xr:uid="{AD182CDE-6422-444D-9CCE-7D58A83ADFF2}"/>
    <cellStyle name="20% - Accent6 3 3 2" xfId="51237" xr:uid="{3CB8611C-2628-44A6-921C-2FCE7F84D958}"/>
    <cellStyle name="20% - Accent6 3 3 2 2" xfId="51710" xr:uid="{C5A382E6-540B-4110-9E54-5D035FEE776D}"/>
    <cellStyle name="20% - Accent6 3 3 2 3" xfId="52186" xr:uid="{34D50909-83E6-492F-8A7B-051A7D0937E1}"/>
    <cellStyle name="20% - Accent6 3 3 3" xfId="51475" xr:uid="{85DBA19D-E971-48E7-AB02-0B719187D18A}"/>
    <cellStyle name="20% - Accent6 3 3 4" xfId="51989" xr:uid="{370D368E-939E-459C-839A-75479DB4D62C}"/>
    <cellStyle name="20% - Accent6 3 4" xfId="51109" xr:uid="{D4CF796F-3912-4560-A844-FA645B879557}"/>
    <cellStyle name="20% - Accent6 3 4 2" xfId="51583" xr:uid="{280AFF72-1D9E-4747-9E61-82CF251929F1}"/>
    <cellStyle name="20% - Accent6 3 4 3" xfId="52061" xr:uid="{4BE4C0AB-940D-4DB6-8766-AE03B60CCBD2}"/>
    <cellStyle name="20% - Accent6 3 5" xfId="51348" xr:uid="{6859429C-961B-4E86-AC1F-B9E715CD718F}"/>
    <cellStyle name="20% - Accent6 3 6" xfId="51862" xr:uid="{315EB475-A1E6-429C-8418-642FFD2C8F6F}"/>
    <cellStyle name="20% - Accent6 4" xfId="50859" xr:uid="{672FAB43-24B5-409F-900C-26E2329A9D44}"/>
    <cellStyle name="20% - Accent6 4 2" xfId="50914" xr:uid="{C8C04840-7D30-4042-B34C-F497BD8F93C7}"/>
    <cellStyle name="20% - Accent6 4 2 2" xfId="51178" xr:uid="{7DD4365F-07BD-4E77-8214-CA9E498A83AA}"/>
    <cellStyle name="20% - Accent6 4 2 2 2" xfId="51652" xr:uid="{8F3F0DBE-E7FA-4A7B-BEA3-78E080C02C52}"/>
    <cellStyle name="20% - Accent6 4 2 2 3" xfId="52130" xr:uid="{55943A40-F055-445B-B779-745C248C76B3}"/>
    <cellStyle name="20% - Accent6 4 2 3" xfId="51417" xr:uid="{48ECDA0B-AE1A-4C3B-A8FA-BAB6CF198E51}"/>
    <cellStyle name="20% - Accent6 4 2 4" xfId="51931" xr:uid="{191E4C21-8C2B-47EA-B7E1-2F753D6B6D70}"/>
    <cellStyle name="20% - Accent6 4 3" xfId="51006" xr:uid="{F0E34BC2-4EF3-497F-9ACB-FFE3940E8E41}"/>
    <cellStyle name="20% - Accent6 4 3 2" xfId="51250" xr:uid="{342B998C-531D-4C1A-9045-AD92F41009DD}"/>
    <cellStyle name="20% - Accent6 4 3 2 2" xfId="51723" xr:uid="{D22B5E59-A57D-4018-9F31-308AAA7FD443}"/>
    <cellStyle name="20% - Accent6 4 3 2 3" xfId="52199" xr:uid="{FBAC18D5-C6BC-471A-AFE0-DD020A20CF47}"/>
    <cellStyle name="20% - Accent6 4 3 3" xfId="51488" xr:uid="{D9C57C3A-A90D-4691-9A1F-865903502436}"/>
    <cellStyle name="20% - Accent6 4 3 4" xfId="52002" xr:uid="{3F7CF11E-CCDC-4756-AAAD-F08D3628AB18}"/>
    <cellStyle name="20% - Accent6 4 4" xfId="51122" xr:uid="{1865BFAB-9D4A-4944-ACCB-DAFAB90ACA49}"/>
    <cellStyle name="20% - Accent6 4 4 2" xfId="51596" xr:uid="{18B859C7-2526-4A23-AECB-A8B128B1D9F6}"/>
    <cellStyle name="20% - Accent6 4 4 3" xfId="52074" xr:uid="{6846E4B7-2B5E-4152-942B-00F386D18CB2}"/>
    <cellStyle name="20% - Accent6 4 5" xfId="51361" xr:uid="{EC70E195-E694-4150-A141-F2F0919772B7}"/>
    <cellStyle name="20% - Accent6 4 6" xfId="51875" xr:uid="{62AB5C24-1500-4FFE-8BF4-7F38FC0DEB0A}"/>
    <cellStyle name="20% - Accent6 5" xfId="50865" xr:uid="{97A3221B-9BA2-40CF-884F-ECE813A8B0D2}"/>
    <cellStyle name="20% - Accent6 5 2" xfId="51027" xr:uid="{B87BE8AF-29E8-46C4-8A86-27456AE95FF6}"/>
    <cellStyle name="20% - Accent6 5 2 2" xfId="51265" xr:uid="{3A6C433F-3B61-4DC4-B2E9-22326C1CA684}"/>
    <cellStyle name="20% - Accent6 5 2 2 2" xfId="51738" xr:uid="{2C043400-8F7A-4229-BF1D-296A50AB274A}"/>
    <cellStyle name="20% - Accent6 5 2 2 3" xfId="52214" xr:uid="{9454A02F-C880-4B15-B9A0-E6A117D88EAF}"/>
    <cellStyle name="20% - Accent6 5 2 3" xfId="51502" xr:uid="{85CDBC14-5AE9-4855-9A44-90CD43EDFA5D}"/>
    <cellStyle name="20% - Accent6 5 2 4" xfId="52017" xr:uid="{BABA462B-7141-4D81-BD8F-613CF0CBFB8F}"/>
    <cellStyle name="20% - Accent6 5 3" xfId="51129" xr:uid="{DD3ED9D1-5606-4DC4-B54F-2E7F8C6A13E3}"/>
    <cellStyle name="20% - Accent6 5 3 2" xfId="51603" xr:uid="{CA7DDB27-A5D2-4475-BF90-10F100C3E90E}"/>
    <cellStyle name="20% - Accent6 5 3 3" xfId="52081" xr:uid="{E27B19B5-BBA3-47A4-B2E8-52DE0E46178D}"/>
    <cellStyle name="20% - Accent6 5 4" xfId="51368" xr:uid="{01161DF1-956F-4BFF-BABF-DDF3A472D78F}"/>
    <cellStyle name="20% - Accent6 5 5" xfId="51882" xr:uid="{FD15DC74-ED81-420A-8319-46ACC71A8649}"/>
    <cellStyle name="20% - Accent6 6" xfId="50957" xr:uid="{19F3D65B-B0EA-4243-9978-E3C18C64F01D}"/>
    <cellStyle name="20% - Accent6 6 2" xfId="51201" xr:uid="{8F68123F-1CA8-4CAD-8701-5FE226B961A9}"/>
    <cellStyle name="20% - Accent6 6 2 2" xfId="51674" xr:uid="{01CD8544-C1CC-4B12-87EC-02E39D73A314}"/>
    <cellStyle name="20% - Accent6 6 2 3" xfId="52150" xr:uid="{7AAE5FA1-70EA-4F22-B951-53D5C722B6D0}"/>
    <cellStyle name="20% - Accent6 6 3" xfId="51439" xr:uid="{B473F771-2FCB-484A-85EC-C6D5CE7B0E70}"/>
    <cellStyle name="20% - Accent6 6 4" xfId="51953" xr:uid="{E916D72D-CF14-42FC-969B-A39628D1FAD0}"/>
    <cellStyle name="20% - Accent6 7" xfId="51078" xr:uid="{A6C29007-DE56-45F7-96AD-9FF8C6F1765C}"/>
    <cellStyle name="20% - Accent6 7 2" xfId="51552" xr:uid="{B6ADF530-D505-4632-A4AF-CC19DFB88F5D}"/>
    <cellStyle name="20% - Accent6 7 3" xfId="52031" xr:uid="{CA113059-8B00-4127-AAE4-B9D40C306CC3}"/>
    <cellStyle name="20% - Accent6 8" xfId="51317" xr:uid="{6C75DEC3-EA2A-4E39-8E73-42FF442FCB36}"/>
    <cellStyle name="20% - Accent6 9" xfId="51792" xr:uid="{728AFCA6-1ACC-4F99-A7F5-B2E600CEECEC}"/>
    <cellStyle name="40% - Accent1" xfId="29" builtinId="31" customBuiltin="1"/>
    <cellStyle name="40% - Accent1 2" xfId="407" xr:uid="{CE9734E2-EDCB-45F0-A8A9-5EBB1F5FDADE}"/>
    <cellStyle name="40% - Accent1 2 2" xfId="50879" xr:uid="{7E55FC89-41EA-463D-A103-D21516FDA47F}"/>
    <cellStyle name="40% - Accent1 2 2 2" xfId="51143" xr:uid="{20C67439-3537-47C2-A61E-56CBDC7D28B1}"/>
    <cellStyle name="40% - Accent1 2 2 2 2" xfId="51617" xr:uid="{602DAD91-1856-4847-B5EC-A1899A7C49D4}"/>
    <cellStyle name="40% - Accent1 2 2 2 3" xfId="52095" xr:uid="{54A7AED7-71C2-4183-B242-21CD51421676}"/>
    <cellStyle name="40% - Accent1 2 2 3" xfId="51382" xr:uid="{D400F4D7-CECF-41EF-9B78-2532F4722201}"/>
    <cellStyle name="40% - Accent1 2 2 4" xfId="51896" xr:uid="{EED143B1-C663-45FC-B8A5-A79DB1BE8B36}"/>
    <cellStyle name="40% - Accent1 2 3" xfId="50971" xr:uid="{DFC6CE81-237C-44EC-BF7A-8B831000DDC2}"/>
    <cellStyle name="40% - Accent1 2 3 2" xfId="51215" xr:uid="{9FB7A2F8-5513-468A-9C41-0DF2888E8D00}"/>
    <cellStyle name="40% - Accent1 2 3 2 2" xfId="51688" xr:uid="{4C7456ED-9F1D-4AED-9D4D-FB441BCACDD8}"/>
    <cellStyle name="40% - Accent1 2 3 2 3" xfId="52164" xr:uid="{314C2FA4-2B68-46FF-BAEC-58196356A4F0}"/>
    <cellStyle name="40% - Accent1 2 3 3" xfId="51453" xr:uid="{47A8C8EE-58A3-485A-A1D8-8DF1695F8FB1}"/>
    <cellStyle name="40% - Accent1 2 3 4" xfId="51967" xr:uid="{32537955-4F7C-4E2C-AE00-26DC54A52F62}"/>
    <cellStyle name="40% - Accent1 2 4" xfId="51087" xr:uid="{802BF06C-341B-4B9B-B70E-DBC2EDC46299}"/>
    <cellStyle name="40% - Accent1 2 4 2" xfId="51561" xr:uid="{802E185D-C8F0-4F8C-9016-A559F2936103}"/>
    <cellStyle name="40% - Accent1 2 4 3" xfId="52039" xr:uid="{3876EE34-669C-46B1-B571-C1BA61BBBCF6}"/>
    <cellStyle name="40% - Accent1 2 5" xfId="50824" xr:uid="{7912B287-088F-4748-8EA8-1B8EA3CDA995}"/>
    <cellStyle name="40% - Accent1 2 6" xfId="51326" xr:uid="{BCE8BF4F-45B1-45BE-8B0E-0451F8EC8F9F}"/>
    <cellStyle name="40% - Accent1 2 7" xfId="51840" xr:uid="{FD224A27-C848-418D-B161-2593B2CE7BDE}"/>
    <cellStyle name="40% - Accent1 3" xfId="50837" xr:uid="{FFF99595-6ED6-4A67-9898-1BAFD6910407}"/>
    <cellStyle name="40% - Accent1 3 2" xfId="50892" xr:uid="{CF6D4602-FB73-441C-BA9A-690189CE96BD}"/>
    <cellStyle name="40% - Accent1 3 2 2" xfId="51156" xr:uid="{91477B91-1150-45EF-A9B5-568A19ED35E4}"/>
    <cellStyle name="40% - Accent1 3 2 2 2" xfId="51630" xr:uid="{0E5FF9FD-B8F6-4E88-AFDB-56CD61FD1520}"/>
    <cellStyle name="40% - Accent1 3 2 2 3" xfId="52108" xr:uid="{E64165B7-F651-4176-894C-08B80170D9F2}"/>
    <cellStyle name="40% - Accent1 3 2 3" xfId="51395" xr:uid="{A6257DF5-63AB-4104-AEF6-CB3D221010A1}"/>
    <cellStyle name="40% - Accent1 3 2 4" xfId="51909" xr:uid="{FFE1D39B-8286-454E-98EB-67A368334903}"/>
    <cellStyle name="40% - Accent1 3 3" xfId="50984" xr:uid="{28A4A4C4-638D-432E-8292-BB4519642F38}"/>
    <cellStyle name="40% - Accent1 3 3 2" xfId="51228" xr:uid="{F8D85B0D-21C5-4732-8A6C-498F0419051E}"/>
    <cellStyle name="40% - Accent1 3 3 2 2" xfId="51701" xr:uid="{86565D80-5D05-46A6-990C-EF8920C50B5B}"/>
    <cellStyle name="40% - Accent1 3 3 2 3" xfId="52177" xr:uid="{BE69E581-6B54-4886-9501-FCCEBFE5F2E0}"/>
    <cellStyle name="40% - Accent1 3 3 3" xfId="51466" xr:uid="{8002CF17-F684-4752-A147-6C3D012E5102}"/>
    <cellStyle name="40% - Accent1 3 3 4" xfId="51980" xr:uid="{26DCD0C9-6374-4893-B023-5BBD1D020A40}"/>
    <cellStyle name="40% - Accent1 3 4" xfId="51100" xr:uid="{6680B143-3AE1-4DBE-94FB-01C8F36D170A}"/>
    <cellStyle name="40% - Accent1 3 4 2" xfId="51574" xr:uid="{B80CBFF6-51E3-4DBA-81C5-DAF59F4733A8}"/>
    <cellStyle name="40% - Accent1 3 4 3" xfId="52052" xr:uid="{00F8C30A-0EC3-4C4B-8D53-2CAF3B79714A}"/>
    <cellStyle name="40% - Accent1 3 5" xfId="51339" xr:uid="{0B5E6B83-3DE9-4FE8-BF15-D001B4DDC618}"/>
    <cellStyle name="40% - Accent1 3 6" xfId="51853" xr:uid="{5C0578D6-9166-4493-82C8-A4AB98559DFC}"/>
    <cellStyle name="40% - Accent1 4" xfId="50850" xr:uid="{E9DBF5F6-A248-4C15-AB36-7C36748D46D3}"/>
    <cellStyle name="40% - Accent1 4 2" xfId="50905" xr:uid="{5D539D67-1A7C-4426-9223-8122A720512B}"/>
    <cellStyle name="40% - Accent1 4 2 2" xfId="51169" xr:uid="{9235F37B-F85C-4240-A72A-CC960A9ACE10}"/>
    <cellStyle name="40% - Accent1 4 2 2 2" xfId="51643" xr:uid="{C78ECEE7-276E-4239-A7A3-DF353F31D36E}"/>
    <cellStyle name="40% - Accent1 4 2 2 3" xfId="52121" xr:uid="{9F14A9E2-5244-4C6D-AE92-AD39FA839AF3}"/>
    <cellStyle name="40% - Accent1 4 2 3" xfId="51408" xr:uid="{03541C2E-444B-4B51-9505-C2143C12720D}"/>
    <cellStyle name="40% - Accent1 4 2 4" xfId="51922" xr:uid="{9DFD4144-EF78-42BC-9B29-B2613AD69CA3}"/>
    <cellStyle name="40% - Accent1 4 3" xfId="50997" xr:uid="{21ACF8DC-3116-4399-9ED6-6176399987B8}"/>
    <cellStyle name="40% - Accent1 4 3 2" xfId="51241" xr:uid="{D50E6C13-D1E4-4541-B93A-57C29C84B842}"/>
    <cellStyle name="40% - Accent1 4 3 2 2" xfId="51714" xr:uid="{69CC13E0-E833-48AE-B1B7-2B1F3F9732E4}"/>
    <cellStyle name="40% - Accent1 4 3 2 3" xfId="52190" xr:uid="{79F15CE7-84D2-4C8C-B3B2-E90905E83290}"/>
    <cellStyle name="40% - Accent1 4 3 3" xfId="51479" xr:uid="{93974BD8-C084-44A9-A1E6-1708AA935CE9}"/>
    <cellStyle name="40% - Accent1 4 3 4" xfId="51993" xr:uid="{6E3DBB74-414B-4182-938D-44B64E00FA39}"/>
    <cellStyle name="40% - Accent1 4 4" xfId="51113" xr:uid="{3184A68E-44DE-48E6-9186-95088DE44A76}"/>
    <cellStyle name="40% - Accent1 4 4 2" xfId="51587" xr:uid="{4270DE32-8507-4A24-812A-F6A07B5E6D14}"/>
    <cellStyle name="40% - Accent1 4 4 3" xfId="52065" xr:uid="{B93B9BE5-2205-49F4-BB5B-AC982E898C98}"/>
    <cellStyle name="40% - Accent1 4 5" xfId="51352" xr:uid="{78B29D7D-522C-4FDF-8939-996055ECF2BA}"/>
    <cellStyle name="40% - Accent1 4 6" xfId="51866" xr:uid="{7234D472-F050-4DEE-BDE7-CBC61E403AEA}"/>
    <cellStyle name="40% - Accent1 5" xfId="50866" xr:uid="{3ADE2EFF-3D01-41C2-A449-CD53E552C11F}"/>
    <cellStyle name="40% - Accent1 5 2" xfId="51018" xr:uid="{58AE6E5E-2D53-4D87-A826-D87A426199C3}"/>
    <cellStyle name="40% - Accent1 5 2 2" xfId="51256" xr:uid="{D2C66CC1-E52E-437D-A8DC-0B2F71D567D9}"/>
    <cellStyle name="40% - Accent1 5 2 2 2" xfId="51729" xr:uid="{73E73E77-04B6-43CB-96EE-3281D44B8A59}"/>
    <cellStyle name="40% - Accent1 5 2 2 3" xfId="52205" xr:uid="{F0E6CEE1-BFF6-4C73-88CB-E7C3248D535D}"/>
    <cellStyle name="40% - Accent1 5 2 3" xfId="51493" xr:uid="{D57C73A5-5663-4679-B3DC-0330E3286DE4}"/>
    <cellStyle name="40% - Accent1 5 2 4" xfId="52008" xr:uid="{BFD91605-3A2D-452E-9BAC-79D4A7A65CA2}"/>
    <cellStyle name="40% - Accent1 5 3" xfId="51130" xr:uid="{F4180A6E-7949-43C7-A401-30E23D47191F}"/>
    <cellStyle name="40% - Accent1 5 3 2" xfId="51604" xr:uid="{6CCB5206-9E7A-40F1-A620-2B6E55096729}"/>
    <cellStyle name="40% - Accent1 5 3 3" xfId="52082" xr:uid="{E4DA9743-24F4-4A43-B2DC-103BE9DEE2CE}"/>
    <cellStyle name="40% - Accent1 5 4" xfId="51369" xr:uid="{0F53E0D2-0986-4F04-9305-23E379009748}"/>
    <cellStyle name="40% - Accent1 5 5" xfId="51883" xr:uid="{D35C0735-5C10-405C-9F85-28FEEF201CFF}"/>
    <cellStyle name="40% - Accent1 6" xfId="50958" xr:uid="{FB273F15-10CB-4C19-9CDA-769AB1C411E5}"/>
    <cellStyle name="40% - Accent1 6 2" xfId="51202" xr:uid="{BD2EC019-88B7-4113-8432-6AD49EFD4339}"/>
    <cellStyle name="40% - Accent1 6 2 2" xfId="51675" xr:uid="{CC8FAA95-EFC0-46D6-A402-BC8E1330C8DB}"/>
    <cellStyle name="40% - Accent1 6 2 3" xfId="52151" xr:uid="{9B8A33C7-E92F-49D8-B6C6-0DFA73516B69}"/>
    <cellStyle name="40% - Accent1 6 3" xfId="51440" xr:uid="{10C62D69-80A0-47CC-A467-BE384BE5621E}"/>
    <cellStyle name="40% - Accent1 6 4" xfId="51954" xr:uid="{6E8243E5-8496-428E-AB1A-50C270D335DF}"/>
    <cellStyle name="40% - Accent1 7" xfId="51069" xr:uid="{76FB6329-3356-4701-803D-D7D8166EB70A}"/>
    <cellStyle name="40% - Accent1 7 2" xfId="51543" xr:uid="{41787F63-BEEE-4F8D-AFD8-F2074FC12A9B}"/>
    <cellStyle name="40% - Accent1 7 3" xfId="52022" xr:uid="{ADA99C51-B1B6-436C-B1C8-20C83BD17275}"/>
    <cellStyle name="40% - Accent1 8" xfId="51308" xr:uid="{B43A41A8-2AAA-4A53-9E01-0B572DAC8C13}"/>
    <cellStyle name="40% - Accent1 9" xfId="51783" xr:uid="{B2638909-E68F-40D4-870B-527512BA26ED}"/>
    <cellStyle name="40% - Accent2" xfId="33" builtinId="35" customBuiltin="1"/>
    <cellStyle name="40% - Accent2 2" xfId="408" xr:uid="{5203515A-577B-4126-9BE5-BC39BE4E49C3}"/>
    <cellStyle name="40% - Accent2 2 2" xfId="50881" xr:uid="{A4B19B3B-64A8-4C12-96E8-E1C248782C86}"/>
    <cellStyle name="40% - Accent2 2 2 2" xfId="51145" xr:uid="{EB2AA95B-4809-46D9-AE20-63F9362C4735}"/>
    <cellStyle name="40% - Accent2 2 2 2 2" xfId="51619" xr:uid="{40F26043-4724-4D0F-9BE1-4039EF3A3695}"/>
    <cellStyle name="40% - Accent2 2 2 2 3" xfId="52097" xr:uid="{F5C8F3C5-9FB3-46BF-8DF8-8155ABE83B85}"/>
    <cellStyle name="40% - Accent2 2 2 3" xfId="51384" xr:uid="{D9EACAD2-7AA5-468B-8189-2FEE1FA5FFAB}"/>
    <cellStyle name="40% - Accent2 2 2 4" xfId="51898" xr:uid="{D3B87461-C15B-4F28-8CFB-C32B9E222548}"/>
    <cellStyle name="40% - Accent2 2 3" xfId="50973" xr:uid="{140BF3E9-4ADF-4096-9920-182CD1712F22}"/>
    <cellStyle name="40% - Accent2 2 3 2" xfId="51217" xr:uid="{0053E16B-AD92-4B9C-8167-0E74C3570BE9}"/>
    <cellStyle name="40% - Accent2 2 3 2 2" xfId="51690" xr:uid="{124F8821-BA41-4082-9453-6418B871A9B5}"/>
    <cellStyle name="40% - Accent2 2 3 2 3" xfId="52166" xr:uid="{7BD916E2-9B1D-4B4D-B814-2324719E4C7E}"/>
    <cellStyle name="40% - Accent2 2 3 3" xfId="51455" xr:uid="{8D611A30-83C5-495D-9530-FA6607B8AA79}"/>
    <cellStyle name="40% - Accent2 2 3 4" xfId="51969" xr:uid="{0A9CBC35-A4FF-4EBE-861C-E525AEE2BAFC}"/>
    <cellStyle name="40% - Accent2 2 4" xfId="51089" xr:uid="{8E5113D9-2D57-4E02-9BB7-5C8E36139A42}"/>
    <cellStyle name="40% - Accent2 2 4 2" xfId="51563" xr:uid="{4CC3662F-A37A-4131-935A-CE3BA889277B}"/>
    <cellStyle name="40% - Accent2 2 4 3" xfId="52041" xr:uid="{CF46F771-C409-4EF2-8EBB-F6B2A3EA684A}"/>
    <cellStyle name="40% - Accent2 2 5" xfId="50826" xr:uid="{0F7496B4-1CE2-4329-AE4D-31B26B5668E6}"/>
    <cellStyle name="40% - Accent2 2 6" xfId="51328" xr:uid="{E4DBDBD3-3B46-4FAD-B654-A9603E82FD46}"/>
    <cellStyle name="40% - Accent2 2 7" xfId="51842" xr:uid="{A0BC06BE-8A42-484E-94C5-CBB70D1A75C1}"/>
    <cellStyle name="40% - Accent2 3" xfId="50839" xr:uid="{A32DDC7A-1CC5-4832-A23A-9A2B6AEBA3A9}"/>
    <cellStyle name="40% - Accent2 3 2" xfId="50894" xr:uid="{9E7D9049-1C78-401C-BD7E-1D91E4708D8D}"/>
    <cellStyle name="40% - Accent2 3 2 2" xfId="51158" xr:uid="{EABD42EE-DF14-4F2A-A902-385DDCDC369F}"/>
    <cellStyle name="40% - Accent2 3 2 2 2" xfId="51632" xr:uid="{6ED47627-5D95-465A-8709-7D51A76FA981}"/>
    <cellStyle name="40% - Accent2 3 2 2 3" xfId="52110" xr:uid="{0353E911-9F0D-4B4E-8C69-EA2DC5F91E46}"/>
    <cellStyle name="40% - Accent2 3 2 3" xfId="51397" xr:uid="{60C4D325-B8C3-4CE1-A94D-25C036D65E15}"/>
    <cellStyle name="40% - Accent2 3 2 4" xfId="51911" xr:uid="{6DBF4B4E-4C1D-4BF4-8C0C-2DA9623A607B}"/>
    <cellStyle name="40% - Accent2 3 3" xfId="50986" xr:uid="{0247B31D-02C8-48E0-8DC5-A4F73F23F539}"/>
    <cellStyle name="40% - Accent2 3 3 2" xfId="51230" xr:uid="{5C699021-293C-43A4-89FB-6FA896013B5D}"/>
    <cellStyle name="40% - Accent2 3 3 2 2" xfId="51703" xr:uid="{44AA6B4E-529B-49DD-B496-D264BD42FA7E}"/>
    <cellStyle name="40% - Accent2 3 3 2 3" xfId="52179" xr:uid="{476DA1E1-8A11-463F-A48A-258EB78F7FAC}"/>
    <cellStyle name="40% - Accent2 3 3 3" xfId="51468" xr:uid="{8CDEE7DB-6EBC-4562-AE84-5ADEDADAE5BD}"/>
    <cellStyle name="40% - Accent2 3 3 4" xfId="51982" xr:uid="{D9BA6C44-B83B-48B4-B9BC-329238E60B8D}"/>
    <cellStyle name="40% - Accent2 3 4" xfId="51102" xr:uid="{87507F79-ADD5-4261-92D0-A3A935DF8937}"/>
    <cellStyle name="40% - Accent2 3 4 2" xfId="51576" xr:uid="{A910ECD9-5F58-47A8-B7A5-DE201908AD2B}"/>
    <cellStyle name="40% - Accent2 3 4 3" xfId="52054" xr:uid="{B56DD47F-FC25-40A8-B283-E5FDD1E799DB}"/>
    <cellStyle name="40% - Accent2 3 5" xfId="51341" xr:uid="{04FB791C-8CA1-405F-B23D-1415A837029B}"/>
    <cellStyle name="40% - Accent2 3 6" xfId="51855" xr:uid="{86B36FD7-BEAA-44DA-93AE-AAD9A83733C3}"/>
    <cellStyle name="40% - Accent2 4" xfId="50852" xr:uid="{BFF7B1FA-78A5-4E07-95F5-2A0EE4B6E92B}"/>
    <cellStyle name="40% - Accent2 4 2" xfId="50907" xr:uid="{19A589D5-8831-4274-BA11-5E117E0C5F8D}"/>
    <cellStyle name="40% - Accent2 4 2 2" xfId="51171" xr:uid="{F7CAA5B9-843E-465B-9881-05351C501EB8}"/>
    <cellStyle name="40% - Accent2 4 2 2 2" xfId="51645" xr:uid="{3FC9DD8B-9CA3-47E7-950A-4C4B27839DC2}"/>
    <cellStyle name="40% - Accent2 4 2 2 3" xfId="52123" xr:uid="{8D138FA8-D953-47C3-A1F1-5074F49A9A4E}"/>
    <cellStyle name="40% - Accent2 4 2 3" xfId="51410" xr:uid="{3DFAD184-6029-475D-B7C1-21B63EABEB1E}"/>
    <cellStyle name="40% - Accent2 4 2 4" xfId="51924" xr:uid="{CD134833-9D8A-4C47-8498-A822B49E53BF}"/>
    <cellStyle name="40% - Accent2 4 3" xfId="50999" xr:uid="{DAB8AAB2-ED61-4C1F-BE09-C903C928FB57}"/>
    <cellStyle name="40% - Accent2 4 3 2" xfId="51243" xr:uid="{13184E08-D115-4FE1-A8D3-C7607BC09E4B}"/>
    <cellStyle name="40% - Accent2 4 3 2 2" xfId="51716" xr:uid="{4E3624EB-5997-436F-BC70-BAE7C377CD4E}"/>
    <cellStyle name="40% - Accent2 4 3 2 3" xfId="52192" xr:uid="{ECD2EBEC-8090-4792-A3C3-9A43338C7EB5}"/>
    <cellStyle name="40% - Accent2 4 3 3" xfId="51481" xr:uid="{577B9C64-6B07-43D5-9DC6-F540EEB1A58F}"/>
    <cellStyle name="40% - Accent2 4 3 4" xfId="51995" xr:uid="{1C001005-501F-4688-8626-2355DA67B269}"/>
    <cellStyle name="40% - Accent2 4 4" xfId="51115" xr:uid="{B66246A1-9FD7-4DB5-A242-81F3EF35D35A}"/>
    <cellStyle name="40% - Accent2 4 4 2" xfId="51589" xr:uid="{82BEA52E-FA1E-42B4-A933-B67966D34DB0}"/>
    <cellStyle name="40% - Accent2 4 4 3" xfId="52067" xr:uid="{7A61400A-6E7A-4CFB-A9A2-E201944FB7CD}"/>
    <cellStyle name="40% - Accent2 4 5" xfId="51354" xr:uid="{C0077169-2C34-4EAC-BBCF-B77D0EFC0073}"/>
    <cellStyle name="40% - Accent2 4 6" xfId="51868" xr:uid="{ED1B38DE-7543-496A-8DFA-053290B5C6F3}"/>
    <cellStyle name="40% - Accent2 5" xfId="50867" xr:uid="{8A8FED92-DBF6-4F20-946E-7189BFB9D180}"/>
    <cellStyle name="40% - Accent2 5 2" xfId="51020" xr:uid="{1C32C39A-E865-4C47-A742-542D2550A58A}"/>
    <cellStyle name="40% - Accent2 5 2 2" xfId="51258" xr:uid="{12DDD197-926E-4D38-872E-A5A3CAE372F4}"/>
    <cellStyle name="40% - Accent2 5 2 2 2" xfId="51731" xr:uid="{92714DA2-0742-474D-BF24-F7FAFD9D91F6}"/>
    <cellStyle name="40% - Accent2 5 2 2 3" xfId="52207" xr:uid="{F7163C87-978F-4E9D-B8DD-7D8E9D7CA8CD}"/>
    <cellStyle name="40% - Accent2 5 2 3" xfId="51495" xr:uid="{76EE82A1-22F2-4C91-A2DC-0FE29F91AA50}"/>
    <cellStyle name="40% - Accent2 5 2 4" xfId="52010" xr:uid="{B5FEB740-238B-4684-BFEE-7DF00DBAF346}"/>
    <cellStyle name="40% - Accent2 5 3" xfId="51131" xr:uid="{21B99503-5E7F-4959-AF84-3211B0662070}"/>
    <cellStyle name="40% - Accent2 5 3 2" xfId="51605" xr:uid="{6D99E73A-6E27-4844-A38C-985C21DE8018}"/>
    <cellStyle name="40% - Accent2 5 3 3" xfId="52083" xr:uid="{F0517571-0076-4D6D-8401-E69BA6B6BFBF}"/>
    <cellStyle name="40% - Accent2 5 4" xfId="51370" xr:uid="{99CCA839-E6F2-4718-B21D-C376AC97BAD3}"/>
    <cellStyle name="40% - Accent2 5 5" xfId="51884" xr:uid="{B6D57B5D-F23C-47F2-A290-6FD626D9E4E3}"/>
    <cellStyle name="40% - Accent2 6" xfId="50959" xr:uid="{D25BC9DA-94E9-41DB-A6D0-03329306E88E}"/>
    <cellStyle name="40% - Accent2 6 2" xfId="51203" xr:uid="{554AEDDE-76F6-4818-9650-3C0C6CF0CCCD}"/>
    <cellStyle name="40% - Accent2 6 2 2" xfId="51676" xr:uid="{24E7A841-1A4D-40C4-B3C7-E66F4B4B44C8}"/>
    <cellStyle name="40% - Accent2 6 2 3" xfId="52152" xr:uid="{857AB49F-42F6-4861-B275-099D8925EB61}"/>
    <cellStyle name="40% - Accent2 6 3" xfId="51441" xr:uid="{6D3178BF-73CB-4788-9935-8E77B005483B}"/>
    <cellStyle name="40% - Accent2 6 4" xfId="51955" xr:uid="{5586DA74-0030-49D6-8730-BFB2D6CD1901}"/>
    <cellStyle name="40% - Accent2 7" xfId="51071" xr:uid="{B98F8BB9-F6AF-45A2-8014-D310C45FA1B2}"/>
    <cellStyle name="40% - Accent2 7 2" xfId="51545" xr:uid="{96C5E072-16D0-4885-92F7-EB8C937B96BF}"/>
    <cellStyle name="40% - Accent2 7 3" xfId="52024" xr:uid="{2643F98C-52AD-49A8-B42E-475DC8B0599C}"/>
    <cellStyle name="40% - Accent2 8" xfId="51310" xr:uid="{7EEDA48C-5C37-475A-9716-16B28496751D}"/>
    <cellStyle name="40% - Accent2 9" xfId="51785" xr:uid="{A69C5277-2227-4B1A-83A2-44F9236E058F}"/>
    <cellStyle name="40% - Accent3" xfId="37" builtinId="39" customBuiltin="1"/>
    <cellStyle name="40% - Accent3 2" xfId="409" xr:uid="{58D8F843-09B9-49DB-97E5-DC6B7A899645}"/>
    <cellStyle name="40% - Accent3 2 2" xfId="50883" xr:uid="{39FF5117-9A3D-447A-A8B4-606C9BFACDC2}"/>
    <cellStyle name="40% - Accent3 2 2 2" xfId="51147" xr:uid="{00D5DF48-FA0D-4BCD-AF15-2EFF7B6357B6}"/>
    <cellStyle name="40% - Accent3 2 2 2 2" xfId="51621" xr:uid="{64E8DD90-77BA-44C9-9D3E-3340D5C8F145}"/>
    <cellStyle name="40% - Accent3 2 2 2 3" xfId="52099" xr:uid="{C33C8A66-D3A5-4683-AC5A-17A166BEDF6D}"/>
    <cellStyle name="40% - Accent3 2 2 3" xfId="51386" xr:uid="{FBC7234D-A060-49BC-AD68-B4A70FE9B562}"/>
    <cellStyle name="40% - Accent3 2 2 4" xfId="51900" xr:uid="{86274D72-0CE4-49ED-89DB-8756B30ABFE1}"/>
    <cellStyle name="40% - Accent3 2 3" xfId="50975" xr:uid="{C9DF80B7-AEC5-4599-9837-29DF35FE5086}"/>
    <cellStyle name="40% - Accent3 2 3 2" xfId="51219" xr:uid="{C1CD3FD9-93E2-4E39-A5FB-201AE14A3674}"/>
    <cellStyle name="40% - Accent3 2 3 2 2" xfId="51692" xr:uid="{86A2B87A-7C92-4D95-8560-8B0842B828EE}"/>
    <cellStyle name="40% - Accent3 2 3 2 3" xfId="52168" xr:uid="{9FB7EDCF-6E6A-4AAE-AD72-C98B89502125}"/>
    <cellStyle name="40% - Accent3 2 3 3" xfId="51457" xr:uid="{F3D3B269-BB12-4736-9E48-D8EB4604E602}"/>
    <cellStyle name="40% - Accent3 2 3 4" xfId="51971" xr:uid="{72B98E9C-D697-4A10-BC3C-02F420302455}"/>
    <cellStyle name="40% - Accent3 2 4" xfId="51091" xr:uid="{EC556D06-2D0B-4863-A3CB-95A84123593C}"/>
    <cellStyle name="40% - Accent3 2 4 2" xfId="51565" xr:uid="{24EE4F98-E3CB-44BE-923C-C4F7D09CF74E}"/>
    <cellStyle name="40% - Accent3 2 4 3" xfId="52043" xr:uid="{49AD3F20-8DAC-42E8-875F-5C1DE9F90562}"/>
    <cellStyle name="40% - Accent3 2 5" xfId="50828" xr:uid="{D92D4E61-AC1C-4BA4-BB59-07419DB045B2}"/>
    <cellStyle name="40% - Accent3 2 6" xfId="51330" xr:uid="{90098777-B439-48ED-87AC-BD4BCBC58090}"/>
    <cellStyle name="40% - Accent3 2 7" xfId="51844" xr:uid="{560A9946-06F1-4E62-94DC-051F9143F183}"/>
    <cellStyle name="40% - Accent3 3" xfId="50841" xr:uid="{B1014F42-590A-46A0-A0FF-49C044DD6C92}"/>
    <cellStyle name="40% - Accent3 3 2" xfId="50896" xr:uid="{92E454DD-126B-47E6-B713-542A29F3D46C}"/>
    <cellStyle name="40% - Accent3 3 2 2" xfId="51160" xr:uid="{62AC7662-D497-4B2A-B1AC-665E6A6004FB}"/>
    <cellStyle name="40% - Accent3 3 2 2 2" xfId="51634" xr:uid="{E83C4243-54C2-403B-93B7-F13F9824542E}"/>
    <cellStyle name="40% - Accent3 3 2 2 3" xfId="52112" xr:uid="{B8F2523A-A1C9-4B11-BA43-BFDD99B995BB}"/>
    <cellStyle name="40% - Accent3 3 2 3" xfId="51399" xr:uid="{73AF5B6D-2D53-43A3-A092-4662118D96CA}"/>
    <cellStyle name="40% - Accent3 3 2 4" xfId="51913" xr:uid="{F05DBE67-14B2-4D23-9C2D-A5B3F1D055A3}"/>
    <cellStyle name="40% - Accent3 3 3" xfId="50988" xr:uid="{1E26CC75-9E21-433C-BFA6-37D94F52DF19}"/>
    <cellStyle name="40% - Accent3 3 3 2" xfId="51232" xr:uid="{6F4345A5-C26E-4180-BB20-38270B11191A}"/>
    <cellStyle name="40% - Accent3 3 3 2 2" xfId="51705" xr:uid="{9B06BAF1-253A-4C80-B8FD-D8E026216E80}"/>
    <cellStyle name="40% - Accent3 3 3 2 3" xfId="52181" xr:uid="{B43D1B08-39F8-498E-8923-9A9C2849BBCF}"/>
    <cellStyle name="40% - Accent3 3 3 3" xfId="51470" xr:uid="{1BAAF554-A60D-4D33-99EE-8FBB131E26C0}"/>
    <cellStyle name="40% - Accent3 3 3 4" xfId="51984" xr:uid="{6CB95980-9BFF-4990-B1D2-0F3FFB21E7CD}"/>
    <cellStyle name="40% - Accent3 3 4" xfId="51104" xr:uid="{80973159-2871-4E3C-BD34-38EEC3E454E3}"/>
    <cellStyle name="40% - Accent3 3 4 2" xfId="51578" xr:uid="{8D469E67-5801-4551-9A00-3B30F2543F6D}"/>
    <cellStyle name="40% - Accent3 3 4 3" xfId="52056" xr:uid="{5837B0C1-50C6-45F1-BC2B-4FED22BE65E5}"/>
    <cellStyle name="40% - Accent3 3 5" xfId="51343" xr:uid="{29AA2A99-F2DC-4917-A9A8-6EBD61B0AA2A}"/>
    <cellStyle name="40% - Accent3 3 6" xfId="51857" xr:uid="{43DF1CE1-EE34-4FD5-8624-8C0CE391F6D9}"/>
    <cellStyle name="40% - Accent3 4" xfId="50854" xr:uid="{7E0E2A38-82EA-4988-915F-0AE61E4E9EA7}"/>
    <cellStyle name="40% - Accent3 4 2" xfId="50909" xr:uid="{FD1EF687-5927-404A-911C-314512573995}"/>
    <cellStyle name="40% - Accent3 4 2 2" xfId="51173" xr:uid="{F628F532-EFFD-4E3A-801F-799DC04F8FA6}"/>
    <cellStyle name="40% - Accent3 4 2 2 2" xfId="51647" xr:uid="{006C7432-3DA8-4F6F-9893-F5A35977F129}"/>
    <cellStyle name="40% - Accent3 4 2 2 3" xfId="52125" xr:uid="{4BBF3321-B752-4DF8-B976-3038327BC200}"/>
    <cellStyle name="40% - Accent3 4 2 3" xfId="51412" xr:uid="{7640CB96-5B67-494C-8F07-8600436E0EF2}"/>
    <cellStyle name="40% - Accent3 4 2 4" xfId="51926" xr:uid="{DD7AA4A7-F1ED-4D9A-9E9D-4F9D88DF2CFF}"/>
    <cellStyle name="40% - Accent3 4 3" xfId="51001" xr:uid="{E588E198-8713-408B-9F2F-99AAFC01CE2A}"/>
    <cellStyle name="40% - Accent3 4 3 2" xfId="51245" xr:uid="{AAF39BCA-6429-4E4F-AA81-597068AD8E80}"/>
    <cellStyle name="40% - Accent3 4 3 2 2" xfId="51718" xr:uid="{C2FB7814-D8EA-4AF1-B583-D8EE5BD4DAD6}"/>
    <cellStyle name="40% - Accent3 4 3 2 3" xfId="52194" xr:uid="{553D0340-B937-402C-86C4-885B2815A68B}"/>
    <cellStyle name="40% - Accent3 4 3 3" xfId="51483" xr:uid="{26FEF797-F67E-4949-AB1D-E982CFFD2E2C}"/>
    <cellStyle name="40% - Accent3 4 3 4" xfId="51997" xr:uid="{5914AC1D-5CB2-4223-B62D-FACDEF013CC4}"/>
    <cellStyle name="40% - Accent3 4 4" xfId="51117" xr:uid="{79B393D8-1051-43B9-A6DB-4556C6FD6DDA}"/>
    <cellStyle name="40% - Accent3 4 4 2" xfId="51591" xr:uid="{D8168F2D-79ED-4F59-8ACB-0808F78C48C8}"/>
    <cellStyle name="40% - Accent3 4 4 3" xfId="52069" xr:uid="{A4928B6D-7A05-439A-A8C2-B1F31AA72E31}"/>
    <cellStyle name="40% - Accent3 4 5" xfId="51356" xr:uid="{40E535CA-31EE-4D19-BA60-1AA8AFEEF28E}"/>
    <cellStyle name="40% - Accent3 4 6" xfId="51870" xr:uid="{DBB62B13-D1BE-4FFE-8E22-FE69E3797E5F}"/>
    <cellStyle name="40% - Accent3 5" xfId="50868" xr:uid="{AB23F2B6-5285-44F0-B3BC-CF939DBC0F28}"/>
    <cellStyle name="40% - Accent3 5 2" xfId="51022" xr:uid="{D1D44FDE-70FC-493A-8806-E3860B013ED4}"/>
    <cellStyle name="40% - Accent3 5 2 2" xfId="51260" xr:uid="{E0A191C4-836B-47F4-BC75-13F30DAF0FE2}"/>
    <cellStyle name="40% - Accent3 5 2 2 2" xfId="51733" xr:uid="{7DCFFCAA-A120-477A-AA92-4D720962463A}"/>
    <cellStyle name="40% - Accent3 5 2 2 3" xfId="52209" xr:uid="{5B3B61DB-ECE3-4029-9B64-338E97932452}"/>
    <cellStyle name="40% - Accent3 5 2 3" xfId="51497" xr:uid="{E19A87CD-125C-42C8-8C31-267268D865DA}"/>
    <cellStyle name="40% - Accent3 5 2 4" xfId="52012" xr:uid="{A5C7BA9F-0F8A-4906-8420-010094B2AA11}"/>
    <cellStyle name="40% - Accent3 5 3" xfId="51132" xr:uid="{3770B3B8-C3C3-429B-8C66-0DDBF666EF54}"/>
    <cellStyle name="40% - Accent3 5 3 2" xfId="51606" xr:uid="{0AB92573-B96D-4164-B07C-44C67585D796}"/>
    <cellStyle name="40% - Accent3 5 3 3" xfId="52084" xr:uid="{52C1374B-CB7F-43A2-BE67-DEAAD0ECA669}"/>
    <cellStyle name="40% - Accent3 5 4" xfId="51371" xr:uid="{B2BAE815-F373-47CC-8971-EA998561AE28}"/>
    <cellStyle name="40% - Accent3 5 5" xfId="51885" xr:uid="{6FEF4746-114A-43A1-96A4-E1082DD10EB5}"/>
    <cellStyle name="40% - Accent3 6" xfId="50960" xr:uid="{C6DDC09A-CA47-4171-BFB1-CA4FC69AD112}"/>
    <cellStyle name="40% - Accent3 6 2" xfId="51204" xr:uid="{AED78BBD-AC62-4E09-859A-976E8B3201BD}"/>
    <cellStyle name="40% - Accent3 6 2 2" xfId="51677" xr:uid="{C6B95944-26D4-4C82-82AE-BED09DA6FC30}"/>
    <cellStyle name="40% - Accent3 6 2 3" xfId="52153" xr:uid="{CDEAAC18-E3E9-4EB4-A600-82A092FEA57A}"/>
    <cellStyle name="40% - Accent3 6 3" xfId="51442" xr:uid="{3268EAB4-7457-4BD8-B71E-2D3771AF6077}"/>
    <cellStyle name="40% - Accent3 6 4" xfId="51956" xr:uid="{BE2BB6DE-ED5E-4E0E-8CCD-7A454EADC7D5}"/>
    <cellStyle name="40% - Accent3 7" xfId="51073" xr:uid="{1B00A87A-1E10-43E7-8B84-FF037D9F37A4}"/>
    <cellStyle name="40% - Accent3 7 2" xfId="51547" xr:uid="{24814EAB-2578-4119-A086-CD576E20FB60}"/>
    <cellStyle name="40% - Accent3 7 3" xfId="52026" xr:uid="{F7E4C0DA-7F1A-456F-A02F-01AC935FE2BA}"/>
    <cellStyle name="40% - Accent3 8" xfId="51312" xr:uid="{BF31BA90-435F-4961-833E-92619009922A}"/>
    <cellStyle name="40% - Accent3 9" xfId="51787" xr:uid="{5F87EC80-2BE1-4E0A-9366-7004B6ED6115}"/>
    <cellStyle name="40% - Accent4" xfId="41" builtinId="43" customBuiltin="1"/>
    <cellStyle name="40% - Accent4 2" xfId="410" xr:uid="{9C58C475-EBC4-496C-87F6-0D7C25AAEFD4}"/>
    <cellStyle name="40% - Accent4 2 2" xfId="50885" xr:uid="{54F92D40-478D-4915-88DB-BA242E252C17}"/>
    <cellStyle name="40% - Accent4 2 2 2" xfId="51149" xr:uid="{7F1E6EF1-F5FD-4DB9-97D8-269D26C4F73F}"/>
    <cellStyle name="40% - Accent4 2 2 2 2" xfId="51623" xr:uid="{AAA26C17-23CE-4B4B-8F58-8B140EC783CD}"/>
    <cellStyle name="40% - Accent4 2 2 2 3" xfId="52101" xr:uid="{DB2A10D6-7EE9-4C4C-8FEE-CEC041B352B9}"/>
    <cellStyle name="40% - Accent4 2 2 3" xfId="51388" xr:uid="{80F4AA2D-8717-4DCA-8C28-C0BEA9D1A116}"/>
    <cellStyle name="40% - Accent4 2 2 4" xfId="51902" xr:uid="{FADCEF05-4B87-459D-B2F3-2D91E449CFA4}"/>
    <cellStyle name="40% - Accent4 2 3" xfId="50977" xr:uid="{A805C9B8-D246-4EE2-B1CA-D9FB202E5FE5}"/>
    <cellStyle name="40% - Accent4 2 3 2" xfId="51221" xr:uid="{149E4C2A-4C32-45F4-9FF5-36755128D892}"/>
    <cellStyle name="40% - Accent4 2 3 2 2" xfId="51694" xr:uid="{AB04A224-CF65-422D-AF56-0A0D6BBE297C}"/>
    <cellStyle name="40% - Accent4 2 3 2 3" xfId="52170" xr:uid="{31D1C551-F3A3-464E-8C2C-C1DBC0ACAC79}"/>
    <cellStyle name="40% - Accent4 2 3 3" xfId="51459" xr:uid="{909B15C0-FA59-4F4E-963C-5C3B67B19E84}"/>
    <cellStyle name="40% - Accent4 2 3 4" xfId="51973" xr:uid="{CDA799AF-8C1A-4FAC-B98C-BFC0909739BA}"/>
    <cellStyle name="40% - Accent4 2 4" xfId="51093" xr:uid="{8F233E8A-2C13-405A-92CF-0E3C715995BA}"/>
    <cellStyle name="40% - Accent4 2 4 2" xfId="51567" xr:uid="{D32FD88E-6D80-4811-BA58-75934C9724FB}"/>
    <cellStyle name="40% - Accent4 2 4 3" xfId="52045" xr:uid="{3325EEB7-1BCB-4F66-A42D-B959EACFD27D}"/>
    <cellStyle name="40% - Accent4 2 5" xfId="50830" xr:uid="{98392A1A-FFB7-4362-B460-1C005A815B13}"/>
    <cellStyle name="40% - Accent4 2 6" xfId="51332" xr:uid="{194DAC92-E242-4443-99EE-46FF2193BF40}"/>
    <cellStyle name="40% - Accent4 2 7" xfId="51846" xr:uid="{DD2E1033-8567-4362-86BA-CEF87F9CDE22}"/>
    <cellStyle name="40% - Accent4 3" xfId="50843" xr:uid="{F569D60D-4C95-49B3-803C-FD727BEA67FA}"/>
    <cellStyle name="40% - Accent4 3 2" xfId="50898" xr:uid="{BA2BA6D8-FF5B-4AE1-92D9-7DE3538E865D}"/>
    <cellStyle name="40% - Accent4 3 2 2" xfId="51162" xr:uid="{5318F76F-9756-48F5-9334-8091DFBE602C}"/>
    <cellStyle name="40% - Accent4 3 2 2 2" xfId="51636" xr:uid="{3E5FAE69-1E6D-4308-B147-1981F6B5E7D9}"/>
    <cellStyle name="40% - Accent4 3 2 2 3" xfId="52114" xr:uid="{D6BFC3E6-8A5D-4375-87BD-5DEC60B3E5E0}"/>
    <cellStyle name="40% - Accent4 3 2 3" xfId="51401" xr:uid="{4461C1C6-E6D6-4A84-A801-DDA83A085CF4}"/>
    <cellStyle name="40% - Accent4 3 2 4" xfId="51915" xr:uid="{111B1304-A324-497C-8D14-4FECFC839748}"/>
    <cellStyle name="40% - Accent4 3 3" xfId="50990" xr:uid="{0E19FC66-9B66-483C-9697-94512405182F}"/>
    <cellStyle name="40% - Accent4 3 3 2" xfId="51234" xr:uid="{317182C9-E02E-4ADC-BDD3-40D33A18CEDD}"/>
    <cellStyle name="40% - Accent4 3 3 2 2" xfId="51707" xr:uid="{EB7FFDC1-983E-4884-9687-C61815ACC4D4}"/>
    <cellStyle name="40% - Accent4 3 3 2 3" xfId="52183" xr:uid="{4DA29CD7-5D19-4D7A-8321-47173AA097A6}"/>
    <cellStyle name="40% - Accent4 3 3 3" xfId="51472" xr:uid="{FA4537AE-4CE9-4992-ACA3-D42D13A0C150}"/>
    <cellStyle name="40% - Accent4 3 3 4" xfId="51986" xr:uid="{86869740-58EA-4E95-9B72-1592EF347364}"/>
    <cellStyle name="40% - Accent4 3 4" xfId="51106" xr:uid="{5F8EDA6E-DBE8-4DAE-ACA6-D44B1E6F699A}"/>
    <cellStyle name="40% - Accent4 3 4 2" xfId="51580" xr:uid="{874041E4-ECC5-4127-926F-4439081D8FE7}"/>
    <cellStyle name="40% - Accent4 3 4 3" xfId="52058" xr:uid="{06B5C804-EA02-4E76-8134-022D774250B5}"/>
    <cellStyle name="40% - Accent4 3 5" xfId="51345" xr:uid="{868652C4-11D7-45FC-BF22-AA9DE0ADC928}"/>
    <cellStyle name="40% - Accent4 3 6" xfId="51859" xr:uid="{BB795A97-4675-440D-9006-44F87BF841AD}"/>
    <cellStyle name="40% - Accent4 4" xfId="50856" xr:uid="{393093D9-53BF-4DFC-9DCE-CBFB55E37B7B}"/>
    <cellStyle name="40% - Accent4 4 2" xfId="50911" xr:uid="{25EFE606-1E26-47B8-B66E-D3CEC76BEE8A}"/>
    <cellStyle name="40% - Accent4 4 2 2" xfId="51175" xr:uid="{CB8689D2-CAA8-45B8-BBF2-F42E0AFCB59B}"/>
    <cellStyle name="40% - Accent4 4 2 2 2" xfId="51649" xr:uid="{77B823D4-B095-40D3-BF04-B9311F81A5F6}"/>
    <cellStyle name="40% - Accent4 4 2 2 3" xfId="52127" xr:uid="{3A9A6317-B6BD-4E1A-994E-B35D4499B71E}"/>
    <cellStyle name="40% - Accent4 4 2 3" xfId="51414" xr:uid="{2FE2D470-E2B8-4D6A-BDE0-F6D77948C533}"/>
    <cellStyle name="40% - Accent4 4 2 4" xfId="51928" xr:uid="{6406A1D4-2565-4D96-8122-C2A8172A6273}"/>
    <cellStyle name="40% - Accent4 4 3" xfId="51003" xr:uid="{F24D1F71-AEF6-42EE-B43E-08412C3AC38E}"/>
    <cellStyle name="40% - Accent4 4 3 2" xfId="51247" xr:uid="{A99E42E9-18EF-4160-AFCA-316C2586A3F7}"/>
    <cellStyle name="40% - Accent4 4 3 2 2" xfId="51720" xr:uid="{8178FA79-8AF5-40D6-BB34-F18A997A7152}"/>
    <cellStyle name="40% - Accent4 4 3 2 3" xfId="52196" xr:uid="{0087BDD3-CE86-4F11-A2B9-FEA3A3328F95}"/>
    <cellStyle name="40% - Accent4 4 3 3" xfId="51485" xr:uid="{57CAD71E-DD1E-4E6D-A9C9-DBC75151E227}"/>
    <cellStyle name="40% - Accent4 4 3 4" xfId="51999" xr:uid="{5115F247-EDAD-442A-AFAA-E1C79C5CDE9E}"/>
    <cellStyle name="40% - Accent4 4 4" xfId="51119" xr:uid="{72A231DB-CD43-47CD-8AA1-B659FDF80A79}"/>
    <cellStyle name="40% - Accent4 4 4 2" xfId="51593" xr:uid="{665D1402-8F6C-482A-80F1-6303014203E8}"/>
    <cellStyle name="40% - Accent4 4 4 3" xfId="52071" xr:uid="{FFC03971-440D-42E6-9CDC-D7FA5B94F816}"/>
    <cellStyle name="40% - Accent4 4 5" xfId="51358" xr:uid="{998CAE89-325A-4D18-8E20-E75CB49BF30F}"/>
    <cellStyle name="40% - Accent4 4 6" xfId="51872" xr:uid="{B700AE6D-8B11-41CD-9B10-9EA02F70B2FF}"/>
    <cellStyle name="40% - Accent4 5" xfId="50869" xr:uid="{4C4228C6-002E-43D7-A06D-8B63843819EF}"/>
    <cellStyle name="40% - Accent4 5 2" xfId="51024" xr:uid="{C15A8CD2-20C7-410C-9841-2D43A2CF22A3}"/>
    <cellStyle name="40% - Accent4 5 2 2" xfId="51262" xr:uid="{95A33931-1E5A-4ECF-9D9B-2315214B8C6B}"/>
    <cellStyle name="40% - Accent4 5 2 2 2" xfId="51735" xr:uid="{995609DB-9EC2-42D3-A604-E804950E0C90}"/>
    <cellStyle name="40% - Accent4 5 2 2 3" xfId="52211" xr:uid="{350450FC-F6D4-46F1-AC3D-C080DE918183}"/>
    <cellStyle name="40% - Accent4 5 2 3" xfId="51499" xr:uid="{22428F70-82E0-49EB-9F0D-2BBB6B6B9674}"/>
    <cellStyle name="40% - Accent4 5 2 4" xfId="52014" xr:uid="{DBEFA9A3-C3D4-49E0-BE0F-AD6EB6F74F61}"/>
    <cellStyle name="40% - Accent4 5 3" xfId="51133" xr:uid="{7B066FD7-1324-4126-9CAB-0DFB38B41694}"/>
    <cellStyle name="40% - Accent4 5 3 2" xfId="51607" xr:uid="{125A5EA5-2B07-4BDF-8D5D-1219D4AF0702}"/>
    <cellStyle name="40% - Accent4 5 3 3" xfId="52085" xr:uid="{244020B8-B1FC-4554-8DE6-6391BFF0B87E}"/>
    <cellStyle name="40% - Accent4 5 4" xfId="51372" xr:uid="{78FA6BCD-D596-4D2E-A009-3E92EF8172A3}"/>
    <cellStyle name="40% - Accent4 5 5" xfId="51886" xr:uid="{8258BDE2-83F1-4539-A9F3-E1D81B5BF48A}"/>
    <cellStyle name="40% - Accent4 6" xfId="50961" xr:uid="{9D362FDE-4FC7-4D97-93A4-E1F941652453}"/>
    <cellStyle name="40% - Accent4 6 2" xfId="51205" xr:uid="{D4E4878F-5128-4DAC-8EC8-A2562CC17988}"/>
    <cellStyle name="40% - Accent4 6 2 2" xfId="51678" xr:uid="{D16B5265-C431-40AA-ACFB-CBB9DD5EB8E7}"/>
    <cellStyle name="40% - Accent4 6 2 3" xfId="52154" xr:uid="{AD538B2D-C416-4F06-888E-F9DB08760127}"/>
    <cellStyle name="40% - Accent4 6 3" xfId="51443" xr:uid="{2EEDE183-3CAB-47AE-874D-A360ED5F43F6}"/>
    <cellStyle name="40% - Accent4 6 4" xfId="51957" xr:uid="{F7BAEBB1-03D3-4014-877F-A5D4AE8E7B16}"/>
    <cellStyle name="40% - Accent4 7" xfId="51075" xr:uid="{9A912D13-5DCB-4C34-9267-5E0CCA7E5290}"/>
    <cellStyle name="40% - Accent4 7 2" xfId="51549" xr:uid="{59745369-3FCD-4063-9E72-BE405637DF21}"/>
    <cellStyle name="40% - Accent4 7 3" xfId="52028" xr:uid="{D5B37153-ACDB-4BC1-B753-5722E9FAF9D0}"/>
    <cellStyle name="40% - Accent4 8" xfId="51314" xr:uid="{F5B06F71-BBF8-4889-865E-3C2050F79EE8}"/>
    <cellStyle name="40% - Accent4 9" xfId="51789" xr:uid="{34603EF4-F1DA-4907-B9F6-BE998C3EB251}"/>
    <cellStyle name="40% - Accent5" xfId="45" builtinId="47" customBuiltin="1"/>
    <cellStyle name="40% - Accent5 2" xfId="411" xr:uid="{BCB1B604-65DD-46B0-B4EA-A12C7C552DD5}"/>
    <cellStyle name="40% - Accent5 2 2" xfId="50887" xr:uid="{141F4E82-1365-4ED2-B69A-EB553EE4A213}"/>
    <cellStyle name="40% - Accent5 2 2 2" xfId="51151" xr:uid="{96C3862B-4457-4FEA-82F1-87E38A47AA69}"/>
    <cellStyle name="40% - Accent5 2 2 2 2" xfId="51625" xr:uid="{BA275CCB-CBC7-43D5-9D51-9C101855209D}"/>
    <cellStyle name="40% - Accent5 2 2 2 3" xfId="52103" xr:uid="{571C2517-C4EF-46FC-A64D-D7FE2572779B}"/>
    <cellStyle name="40% - Accent5 2 2 3" xfId="51390" xr:uid="{DC982F52-5678-4EDC-8BC0-FC4C8559C9A2}"/>
    <cellStyle name="40% - Accent5 2 2 4" xfId="51904" xr:uid="{938FE77C-2DC3-4179-988E-AF4E22A665F3}"/>
    <cellStyle name="40% - Accent5 2 3" xfId="50979" xr:uid="{23D45F92-9C09-46EB-9E07-AEE09A063200}"/>
    <cellStyle name="40% - Accent5 2 3 2" xfId="51223" xr:uid="{6E6B658F-A8F4-4259-A8D8-7E973357A02F}"/>
    <cellStyle name="40% - Accent5 2 3 2 2" xfId="51696" xr:uid="{09B96643-43C4-40BC-AEBD-EA153A872390}"/>
    <cellStyle name="40% - Accent5 2 3 2 3" xfId="52172" xr:uid="{643F3307-58D4-4D38-B3E4-80E9EC8F9A3F}"/>
    <cellStyle name="40% - Accent5 2 3 3" xfId="51461" xr:uid="{78A2C62A-1107-4D5D-8C96-0CDFF74FBE72}"/>
    <cellStyle name="40% - Accent5 2 3 4" xfId="51975" xr:uid="{5769EB5F-B5D5-420B-A732-87AFCA057AEF}"/>
    <cellStyle name="40% - Accent5 2 4" xfId="51095" xr:uid="{BFD59F81-5E52-45E0-B76B-D64747DA04EA}"/>
    <cellStyle name="40% - Accent5 2 4 2" xfId="51569" xr:uid="{EA7DDEF6-C37C-4DED-A20E-73F0712DCEDE}"/>
    <cellStyle name="40% - Accent5 2 4 3" xfId="52047" xr:uid="{B98C0233-FD56-41FB-8DC9-FB51D752A644}"/>
    <cellStyle name="40% - Accent5 2 5" xfId="50832" xr:uid="{836805B9-9CEE-46E5-A151-89A3313299AB}"/>
    <cellStyle name="40% - Accent5 2 6" xfId="51334" xr:uid="{503D173E-4DC5-450F-9B46-8D3E5E75A578}"/>
    <cellStyle name="40% - Accent5 2 7" xfId="51848" xr:uid="{1A8C4460-D58E-4E47-ACAA-C16268A338B2}"/>
    <cellStyle name="40% - Accent5 3" xfId="50845" xr:uid="{25CF2A56-2ABC-4C15-976A-2BBC7D0207C7}"/>
    <cellStyle name="40% - Accent5 3 2" xfId="50900" xr:uid="{1C237694-3338-4BB4-A2AD-D5558B4CCD58}"/>
    <cellStyle name="40% - Accent5 3 2 2" xfId="51164" xr:uid="{3704C9E1-5BA5-4447-B4A0-A6595089CD34}"/>
    <cellStyle name="40% - Accent5 3 2 2 2" xfId="51638" xr:uid="{6FC2262D-4F53-4A31-BA3E-10431391C795}"/>
    <cellStyle name="40% - Accent5 3 2 2 3" xfId="52116" xr:uid="{8502C21F-10C2-4FC8-A66D-4758F27991F1}"/>
    <cellStyle name="40% - Accent5 3 2 3" xfId="51403" xr:uid="{6E7761ED-EC67-40CD-B5AB-5DE642444CD9}"/>
    <cellStyle name="40% - Accent5 3 2 4" xfId="51917" xr:uid="{FC996B3A-B6C9-48C0-9630-108B192AB103}"/>
    <cellStyle name="40% - Accent5 3 3" xfId="50992" xr:uid="{4F9F099F-1F2A-4A15-B216-1C8D6137348C}"/>
    <cellStyle name="40% - Accent5 3 3 2" xfId="51236" xr:uid="{AFAC76A1-D233-4929-AA00-F0394B7CCA26}"/>
    <cellStyle name="40% - Accent5 3 3 2 2" xfId="51709" xr:uid="{F6610151-F21A-4DC0-8AA6-E0225C8D2624}"/>
    <cellStyle name="40% - Accent5 3 3 2 3" xfId="52185" xr:uid="{DD823B10-98EF-4C19-8920-AA4E150FED3A}"/>
    <cellStyle name="40% - Accent5 3 3 3" xfId="51474" xr:uid="{0C94392F-019A-4AFC-A0E8-3FA7EA92D9E1}"/>
    <cellStyle name="40% - Accent5 3 3 4" xfId="51988" xr:uid="{2CFCC886-DC10-4EF5-9A75-30F7A20BAE41}"/>
    <cellStyle name="40% - Accent5 3 4" xfId="51108" xr:uid="{5504DDA9-F86D-4AB2-BF28-5A4FB5CC5CF9}"/>
    <cellStyle name="40% - Accent5 3 4 2" xfId="51582" xr:uid="{FAE3C936-87BF-49D1-98BA-E1DB2989B92F}"/>
    <cellStyle name="40% - Accent5 3 4 3" xfId="52060" xr:uid="{E23D280D-DCC8-46C0-8ECC-21B8F27C18D2}"/>
    <cellStyle name="40% - Accent5 3 5" xfId="51347" xr:uid="{F0BB5994-4B97-4B88-AB6C-24191B5C8254}"/>
    <cellStyle name="40% - Accent5 3 6" xfId="51861" xr:uid="{91ABD3CE-DAB2-4F0A-9258-BD71B5DE934D}"/>
    <cellStyle name="40% - Accent5 4" xfId="50858" xr:uid="{5F0F99DA-DF78-4BC9-8E48-E74A686069D2}"/>
    <cellStyle name="40% - Accent5 4 2" xfId="50913" xr:uid="{4DDCEB59-6EA3-4303-9DF3-9C746AE0CF4F}"/>
    <cellStyle name="40% - Accent5 4 2 2" xfId="51177" xr:uid="{32811EDC-98A4-4ECE-BA12-DBABCCF18FC2}"/>
    <cellStyle name="40% - Accent5 4 2 2 2" xfId="51651" xr:uid="{8652BC51-68EC-4C0E-B47A-95B1D7883787}"/>
    <cellStyle name="40% - Accent5 4 2 2 3" xfId="52129" xr:uid="{1D9F389E-B356-4298-8D60-BA1028B6553C}"/>
    <cellStyle name="40% - Accent5 4 2 3" xfId="51416" xr:uid="{CF4C1162-A635-4360-B012-94B3E3D99E86}"/>
    <cellStyle name="40% - Accent5 4 2 4" xfId="51930" xr:uid="{F416292B-F9A3-45F6-9995-CFA4FCF2260C}"/>
    <cellStyle name="40% - Accent5 4 3" xfId="51005" xr:uid="{94CD9F49-6422-4A2F-9727-3206CB9C48B7}"/>
    <cellStyle name="40% - Accent5 4 3 2" xfId="51249" xr:uid="{F43E7F30-6C3F-4BE3-A513-2AFE0EEE31D4}"/>
    <cellStyle name="40% - Accent5 4 3 2 2" xfId="51722" xr:uid="{7D175DDD-84A6-4A65-902A-57FEA299E7CD}"/>
    <cellStyle name="40% - Accent5 4 3 2 3" xfId="52198" xr:uid="{9E6348A1-B16B-4F24-BA07-15EBEB1B2173}"/>
    <cellStyle name="40% - Accent5 4 3 3" xfId="51487" xr:uid="{4E05ECAE-7BF2-4323-B9A2-740E737BEDFA}"/>
    <cellStyle name="40% - Accent5 4 3 4" xfId="52001" xr:uid="{F620F12C-C306-47A0-8308-881B1CAEE7D0}"/>
    <cellStyle name="40% - Accent5 4 4" xfId="51121" xr:uid="{BC96B625-602C-440F-9173-09C28C6F2829}"/>
    <cellStyle name="40% - Accent5 4 4 2" xfId="51595" xr:uid="{DADA5189-652A-47C2-885F-78570FDBBC44}"/>
    <cellStyle name="40% - Accent5 4 4 3" xfId="52073" xr:uid="{31BFD93A-F960-48D4-8875-6BA51FB54F7E}"/>
    <cellStyle name="40% - Accent5 4 5" xfId="51360" xr:uid="{98F770A2-CAE0-4419-AF4B-CB8A49CA0397}"/>
    <cellStyle name="40% - Accent5 4 6" xfId="51874" xr:uid="{BF8DAD26-4371-41F3-AB01-5CA146E90E10}"/>
    <cellStyle name="40% - Accent5 5" xfId="50870" xr:uid="{BBC41BA6-9CC7-41B1-86EB-B143E6051348}"/>
    <cellStyle name="40% - Accent5 5 2" xfId="51026" xr:uid="{C0813481-10C3-4EA9-97E7-BA8FDF2B3C76}"/>
    <cellStyle name="40% - Accent5 5 2 2" xfId="51264" xr:uid="{31AF1A04-3334-467C-99DA-B2EB8A62A8F2}"/>
    <cellStyle name="40% - Accent5 5 2 2 2" xfId="51737" xr:uid="{1C100EE2-F87C-41BE-A217-3074E9C2762F}"/>
    <cellStyle name="40% - Accent5 5 2 2 3" xfId="52213" xr:uid="{136F473A-63F7-4E18-91C2-1D0AE357500C}"/>
    <cellStyle name="40% - Accent5 5 2 3" xfId="51501" xr:uid="{2DE12224-09AA-4CA1-9391-B2F9EBA3550B}"/>
    <cellStyle name="40% - Accent5 5 2 4" xfId="52016" xr:uid="{C71D6D08-27F9-44DE-9E04-A4B51FE48BCF}"/>
    <cellStyle name="40% - Accent5 5 3" xfId="51134" xr:uid="{45463E22-4578-4A14-A3FC-252A6741F401}"/>
    <cellStyle name="40% - Accent5 5 3 2" xfId="51608" xr:uid="{A878E2E5-3477-4DAA-846F-433607D04C10}"/>
    <cellStyle name="40% - Accent5 5 3 3" xfId="52086" xr:uid="{F401141E-57B5-4A46-BD80-ED17D86B09E7}"/>
    <cellStyle name="40% - Accent5 5 4" xfId="51373" xr:uid="{2F4DF98C-9436-4D8C-A28D-E506DC00612D}"/>
    <cellStyle name="40% - Accent5 5 5" xfId="51887" xr:uid="{92F0EDCE-DE01-4350-BBA3-592B4D2352EB}"/>
    <cellStyle name="40% - Accent5 6" xfId="50962" xr:uid="{0F88A41A-7CD1-45B2-A97B-85FC348832E5}"/>
    <cellStyle name="40% - Accent5 6 2" xfId="51206" xr:uid="{E7288CCA-EC19-49F8-A504-E8DC5C354836}"/>
    <cellStyle name="40% - Accent5 6 2 2" xfId="51679" xr:uid="{680173A8-3401-46A4-B06E-FA299F735A2F}"/>
    <cellStyle name="40% - Accent5 6 2 3" xfId="52155" xr:uid="{62C7BA5C-91D9-4BDB-98A1-AD9430122E2B}"/>
    <cellStyle name="40% - Accent5 6 3" xfId="51444" xr:uid="{6A70FD76-8C8B-41C3-AB1A-AA32E034B8A3}"/>
    <cellStyle name="40% - Accent5 6 4" xfId="51958" xr:uid="{31D3946E-1774-4BC8-9F62-4F75C0908F7E}"/>
    <cellStyle name="40% - Accent5 7" xfId="51077" xr:uid="{ECE21CC3-37D7-4808-A831-E5DA38CA82F4}"/>
    <cellStyle name="40% - Accent5 7 2" xfId="51551" xr:uid="{05183749-2FC4-4392-8840-14D319846BFC}"/>
    <cellStyle name="40% - Accent5 7 3" xfId="52030" xr:uid="{3F68AC51-38F5-4BFA-A56C-858C6ED3BB89}"/>
    <cellStyle name="40% - Accent5 8" xfId="51316" xr:uid="{A8B92060-E636-409D-9FD3-A1803DAB2B1C}"/>
    <cellStyle name="40% - Accent5 9" xfId="51791" xr:uid="{DA4B38CE-3782-4F69-A682-586FF55D1F34}"/>
    <cellStyle name="40% - Accent6" xfId="49" builtinId="51" customBuiltin="1"/>
    <cellStyle name="40% - Accent6 2" xfId="412" xr:uid="{27C2063D-E330-4DDB-B940-55259BBA5C35}"/>
    <cellStyle name="40% - Accent6 2 2" xfId="50889" xr:uid="{1B09A564-AC3F-4AD9-B981-4E573DEAEBCB}"/>
    <cellStyle name="40% - Accent6 2 2 2" xfId="51153" xr:uid="{AA7C3C05-2733-4F2E-A9D4-26ED6522D7B5}"/>
    <cellStyle name="40% - Accent6 2 2 2 2" xfId="51627" xr:uid="{5078AD42-FD4F-4E8A-9FFA-5E4CB2CF68C7}"/>
    <cellStyle name="40% - Accent6 2 2 2 3" xfId="52105" xr:uid="{A939D67D-2482-4905-BD05-957B1DD6C8F0}"/>
    <cellStyle name="40% - Accent6 2 2 3" xfId="51392" xr:uid="{9EACEBD4-7116-4620-B7AD-1F2DDBBAE730}"/>
    <cellStyle name="40% - Accent6 2 2 4" xfId="51906" xr:uid="{5B11AE77-A68C-4D9D-89DF-7710969F7CD8}"/>
    <cellStyle name="40% - Accent6 2 3" xfId="50981" xr:uid="{9DCB6B72-8C88-45F3-8005-AB43D30F9DEA}"/>
    <cellStyle name="40% - Accent6 2 3 2" xfId="51225" xr:uid="{8ED62E46-1178-4BDC-BCAC-30BE52702A3A}"/>
    <cellStyle name="40% - Accent6 2 3 2 2" xfId="51698" xr:uid="{D9987ABC-31FB-4D62-88C0-B2892FAE8751}"/>
    <cellStyle name="40% - Accent6 2 3 2 3" xfId="52174" xr:uid="{BE6E874A-1E7C-46E4-AAAF-3C918726C196}"/>
    <cellStyle name="40% - Accent6 2 3 3" xfId="51463" xr:uid="{EFFFBA70-73F6-49FD-A29C-B83D23CF3B4E}"/>
    <cellStyle name="40% - Accent6 2 3 4" xfId="51977" xr:uid="{7070B071-7F48-43AE-BC47-CEE3986B302A}"/>
    <cellStyle name="40% - Accent6 2 4" xfId="51097" xr:uid="{5444E26E-2D4F-4164-B323-06844D7691B3}"/>
    <cellStyle name="40% - Accent6 2 4 2" xfId="51571" xr:uid="{6A6E20E8-29BA-4122-B965-6F9BCCF838C2}"/>
    <cellStyle name="40% - Accent6 2 4 3" xfId="52049" xr:uid="{92E27931-09F8-4183-AEBE-CA1B7F3BA6F9}"/>
    <cellStyle name="40% - Accent6 2 5" xfId="50834" xr:uid="{C9D81570-7BC4-4488-8369-C2C6C75208EE}"/>
    <cellStyle name="40% - Accent6 2 6" xfId="51336" xr:uid="{73D76582-B669-41B7-B05E-4A1A74366388}"/>
    <cellStyle name="40% - Accent6 2 7" xfId="51850" xr:uid="{1DF6579F-F3BE-4087-9DCE-05A79E8E70CF}"/>
    <cellStyle name="40% - Accent6 3" xfId="50847" xr:uid="{F9E8683E-C889-4B70-96CE-CC64A68BD5E0}"/>
    <cellStyle name="40% - Accent6 3 2" xfId="50902" xr:uid="{35643ABE-ED08-47F1-B45E-3E42055F5304}"/>
    <cellStyle name="40% - Accent6 3 2 2" xfId="51166" xr:uid="{39CBC7E6-116C-41B8-8247-FCCE6072CE32}"/>
    <cellStyle name="40% - Accent6 3 2 2 2" xfId="51640" xr:uid="{B2A07C3C-667E-4E0F-A1A4-87D21B926336}"/>
    <cellStyle name="40% - Accent6 3 2 2 3" xfId="52118" xr:uid="{BA3492D4-4400-4CE6-8926-3617A51A3417}"/>
    <cellStyle name="40% - Accent6 3 2 3" xfId="51405" xr:uid="{D0078E73-670B-49BE-83D1-D904F3D768F6}"/>
    <cellStyle name="40% - Accent6 3 2 4" xfId="51919" xr:uid="{78C885EA-F036-4D3D-B36E-DC5A3BB03C1F}"/>
    <cellStyle name="40% - Accent6 3 3" xfId="50994" xr:uid="{4ADC2EAB-D7C1-4EF9-9181-50BD7F6AE8E5}"/>
    <cellStyle name="40% - Accent6 3 3 2" xfId="51238" xr:uid="{BDD75299-DB36-4980-97D5-3B460E207585}"/>
    <cellStyle name="40% - Accent6 3 3 2 2" xfId="51711" xr:uid="{CA8D9E45-7538-4AAF-8A4D-3328FCE1CB57}"/>
    <cellStyle name="40% - Accent6 3 3 2 3" xfId="52187" xr:uid="{EBB876BE-49EC-44EF-BF06-84E9FDA869CC}"/>
    <cellStyle name="40% - Accent6 3 3 3" xfId="51476" xr:uid="{36280E75-BBA8-4E92-AF91-D18EB8751561}"/>
    <cellStyle name="40% - Accent6 3 3 4" xfId="51990" xr:uid="{114F938E-8207-47E7-BBE8-AEBD941E9403}"/>
    <cellStyle name="40% - Accent6 3 4" xfId="51110" xr:uid="{3409D946-789A-441C-9B67-CE2B275525E3}"/>
    <cellStyle name="40% - Accent6 3 4 2" xfId="51584" xr:uid="{F4F2D30C-3D92-463D-B754-869DFC69FC44}"/>
    <cellStyle name="40% - Accent6 3 4 3" xfId="52062" xr:uid="{E7C5E3B2-EA6D-43B4-BE69-A238416B521E}"/>
    <cellStyle name="40% - Accent6 3 5" xfId="51349" xr:uid="{CEEDB623-A5E2-4F8C-A766-149A88E434FE}"/>
    <cellStyle name="40% - Accent6 3 6" xfId="51863" xr:uid="{09E4642A-07B2-4F5C-8ACE-3F3F9E603F2E}"/>
    <cellStyle name="40% - Accent6 4" xfId="50860" xr:uid="{17FA6664-8F93-4CCF-9901-101A9C495D4F}"/>
    <cellStyle name="40% - Accent6 4 2" xfId="50915" xr:uid="{B278B2CE-0687-4BC8-ABFD-FE3DC10C3181}"/>
    <cellStyle name="40% - Accent6 4 2 2" xfId="51179" xr:uid="{F08E9AAD-7525-4809-A123-B197FBB61E82}"/>
    <cellStyle name="40% - Accent6 4 2 2 2" xfId="51653" xr:uid="{5DAF08B0-57F5-4944-BF08-066F3A85503A}"/>
    <cellStyle name="40% - Accent6 4 2 2 3" xfId="52131" xr:uid="{3D26C4B5-CA89-4E2F-AA38-16D1E3C96A7E}"/>
    <cellStyle name="40% - Accent6 4 2 3" xfId="51418" xr:uid="{A033A930-77BD-4DB6-87BB-E689A50D900F}"/>
    <cellStyle name="40% - Accent6 4 2 4" xfId="51932" xr:uid="{86724181-188E-4905-BFB5-7C4030CBDE5F}"/>
    <cellStyle name="40% - Accent6 4 3" xfId="51007" xr:uid="{E3127A84-C1F4-4965-A84F-545F52E8D9E3}"/>
    <cellStyle name="40% - Accent6 4 3 2" xfId="51251" xr:uid="{74B3283A-929D-4084-A59E-D861E71D26F7}"/>
    <cellStyle name="40% - Accent6 4 3 2 2" xfId="51724" xr:uid="{8FF91B8F-BF62-4D77-B48E-35A580D63167}"/>
    <cellStyle name="40% - Accent6 4 3 2 3" xfId="52200" xr:uid="{851E9C4F-6B37-4622-BF64-439E9853D6A5}"/>
    <cellStyle name="40% - Accent6 4 3 3" xfId="51489" xr:uid="{BED74B89-38D6-4559-95D4-3D56FC2ADB77}"/>
    <cellStyle name="40% - Accent6 4 3 4" xfId="52003" xr:uid="{E2FA8414-7ED9-4F5C-B8DE-048EAB32173B}"/>
    <cellStyle name="40% - Accent6 4 4" xfId="51123" xr:uid="{139EC45B-CDB3-4E15-B2F3-EAC117149DAF}"/>
    <cellStyle name="40% - Accent6 4 4 2" xfId="51597" xr:uid="{B5278C74-CC86-4A02-9723-0764C03158BB}"/>
    <cellStyle name="40% - Accent6 4 4 3" xfId="52075" xr:uid="{82B07AC9-4B33-416B-8720-BD69495B5F6C}"/>
    <cellStyle name="40% - Accent6 4 5" xfId="51362" xr:uid="{70E67D21-D4E9-4DF3-B0F2-C11A972E4AEA}"/>
    <cellStyle name="40% - Accent6 4 6" xfId="51876" xr:uid="{F61786D7-4746-4928-A03D-17B1E8FD57EF}"/>
    <cellStyle name="40% - Accent6 5" xfId="50871" xr:uid="{BC54D6F1-83D3-47CF-83C8-811536678870}"/>
    <cellStyle name="40% - Accent6 5 2" xfId="51028" xr:uid="{CD848EA1-3055-4856-A90C-DF9CCC7AB186}"/>
    <cellStyle name="40% - Accent6 5 2 2" xfId="51266" xr:uid="{49326E95-D6DA-4871-94ED-134A0BB6D5FD}"/>
    <cellStyle name="40% - Accent6 5 2 2 2" xfId="51739" xr:uid="{FE9E057B-7CE7-4FF8-A8E3-64C9D501BFCF}"/>
    <cellStyle name="40% - Accent6 5 2 2 3" xfId="52215" xr:uid="{2E010AFF-FC55-40A0-A3C1-3E46208D9588}"/>
    <cellStyle name="40% - Accent6 5 2 3" xfId="51503" xr:uid="{AD4F68AD-8BAB-4836-9318-E08EB7CBB5B6}"/>
    <cellStyle name="40% - Accent6 5 2 4" xfId="52018" xr:uid="{3CFCDCB1-CA92-46E5-B2B4-FDEE28C5C5FA}"/>
    <cellStyle name="40% - Accent6 5 3" xfId="51135" xr:uid="{397DF3EF-7470-4BE6-BFB6-699A6BA67220}"/>
    <cellStyle name="40% - Accent6 5 3 2" xfId="51609" xr:uid="{98D45384-1505-472D-8E7F-BF266FCE3AD2}"/>
    <cellStyle name="40% - Accent6 5 3 3" xfId="52087" xr:uid="{C65767F4-1052-40EE-916E-D9492AF3CFAE}"/>
    <cellStyle name="40% - Accent6 5 4" xfId="51374" xr:uid="{3B674F09-6D05-4DDA-A91A-80BDE7B32724}"/>
    <cellStyle name="40% - Accent6 5 5" xfId="51888" xr:uid="{D229DA80-21A8-4E4A-BBE2-14A80DEBCF99}"/>
    <cellStyle name="40% - Accent6 6" xfId="50963" xr:uid="{530246D1-3098-45BF-8308-F4DA77D0624D}"/>
    <cellStyle name="40% - Accent6 6 2" xfId="51207" xr:uid="{649BA915-C824-4CDA-B8D7-743035CBAA71}"/>
    <cellStyle name="40% - Accent6 6 2 2" xfId="51680" xr:uid="{C8CC3827-EE3E-4DFA-B7D9-8542970474C2}"/>
    <cellStyle name="40% - Accent6 6 2 3" xfId="52156" xr:uid="{BC1F54E3-DF0B-407B-AA81-01E82AAE8779}"/>
    <cellStyle name="40% - Accent6 6 3" xfId="51445" xr:uid="{76ADD628-76D1-476E-9952-CE06598867D8}"/>
    <cellStyle name="40% - Accent6 6 4" xfId="51959" xr:uid="{5886B399-C667-45B4-8EE5-B0DC32B8D707}"/>
    <cellStyle name="40% - Accent6 7" xfId="51079" xr:uid="{052BA87B-75BF-4423-81F5-B5E823B4C644}"/>
    <cellStyle name="40% - Accent6 7 2" xfId="51553" xr:uid="{863570E1-C996-4494-B035-D5E0AE868A6E}"/>
    <cellStyle name="40% - Accent6 7 3" xfId="52032" xr:uid="{D8E9DA6A-D68D-427F-85AB-D9E065F88521}"/>
    <cellStyle name="40% - Accent6 8" xfId="51318" xr:uid="{34B82C05-3197-4BB7-B37E-FEB26754549D}"/>
    <cellStyle name="40% - Accent6 9" xfId="51793" xr:uid="{192AF797-BE6A-40F4-A2A9-5562FC1A2D9C}"/>
    <cellStyle name="60% - Accent1" xfId="30" builtinId="32" customBuiltin="1"/>
    <cellStyle name="60% - Accent1 2" xfId="413" xr:uid="{9DBBB11B-12FA-4A04-B7F6-1EB7672FAF48}"/>
    <cellStyle name="60% - Accent1 3" xfId="50769" xr:uid="{A277A060-BEE5-4C04-A2F1-43B3A5E7DB77}"/>
    <cellStyle name="60% - Accent2" xfId="34" builtinId="36" customBuiltin="1"/>
    <cellStyle name="60% - Accent2 2" xfId="414" xr:uid="{8312B917-64B3-4C1F-AA4A-42E6346353BA}"/>
    <cellStyle name="60% - Accent2 3" xfId="50770" xr:uid="{35CEA7C5-25A0-48F8-ADD7-A03708896954}"/>
    <cellStyle name="60% - Accent3" xfId="38" builtinId="40" customBuiltin="1"/>
    <cellStyle name="60% - Accent3 2" xfId="415" xr:uid="{B96879B5-60E1-48E9-96DE-EF285F913CF8}"/>
    <cellStyle name="60% - Accent3 3" xfId="50771" xr:uid="{5EFEBD22-C381-4C1D-BE30-18291139C5EE}"/>
    <cellStyle name="60% - Accent4" xfId="42" builtinId="44" customBuiltin="1"/>
    <cellStyle name="60% - Accent4 2" xfId="416" xr:uid="{7FC31DEB-097C-4465-B1D0-A0957F93CB6A}"/>
    <cellStyle name="60% - Accent4 3" xfId="50772" xr:uid="{C6706C64-AB6A-44BC-81E0-7863B813CA9B}"/>
    <cellStyle name="60% - Accent5" xfId="46" builtinId="48" customBuiltin="1"/>
    <cellStyle name="60% - Accent5 2" xfId="417" xr:uid="{E76F070D-E38B-4753-8847-0610E741E537}"/>
    <cellStyle name="60% - Accent5 3" xfId="50773" xr:uid="{DC7C43CF-5E45-4E02-9D6E-954135C57F58}"/>
    <cellStyle name="60% - Accent6" xfId="50" builtinId="52" customBuiltin="1"/>
    <cellStyle name="60% - Accent6 2" xfId="418" xr:uid="{4BBB35DA-3F1A-413A-953E-F33C622C8A72}"/>
    <cellStyle name="60% - Accent6 3" xfId="50774" xr:uid="{16C3697A-2B25-4ED5-9D37-7DAC6055C178}"/>
    <cellStyle name="Accent1" xfId="27" builtinId="29" customBuiltin="1"/>
    <cellStyle name="Accent1 2" xfId="419" xr:uid="{168A299A-F185-4BDA-8B9B-2D9F4F77B737}"/>
    <cellStyle name="Accent2" xfId="31" builtinId="33" customBuiltin="1"/>
    <cellStyle name="Accent2 2" xfId="420" xr:uid="{0F456A01-A2C6-4917-B6AB-E816756E50CE}"/>
    <cellStyle name="Accent3" xfId="35" builtinId="37" customBuiltin="1"/>
    <cellStyle name="Accent3 2" xfId="421" xr:uid="{B79E0A76-7579-4F3A-9776-7B57443CEF4A}"/>
    <cellStyle name="Accent4" xfId="39" builtinId="41" customBuiltin="1"/>
    <cellStyle name="Accent4 2" xfId="422" xr:uid="{FD84B5D5-9C2F-404B-90B4-659C39AAE713}"/>
    <cellStyle name="Accent5" xfId="43" builtinId="45" customBuiltin="1"/>
    <cellStyle name="Accent5 2" xfId="423" xr:uid="{A1394CF3-E07D-4FFC-B041-5E32DD88E0C4}"/>
    <cellStyle name="Accent6" xfId="47" builtinId="49" customBuiltin="1"/>
    <cellStyle name="Accent6 2" xfId="424" xr:uid="{C5CB9953-7E64-40D8-B945-8F17E94F7492}"/>
    <cellStyle name="AcNote" xfId="97" xr:uid="{7B8F312A-14F6-4010-8272-0CBCE6B7C4D8}"/>
    <cellStyle name="active" xfId="98" xr:uid="{0E6AA61A-B0A8-4F51-909B-FF1D700A650D}"/>
    <cellStyle name="amount" xfId="99" xr:uid="{4C97359D-42DE-4F01-88AB-ECCE5DC71641}"/>
    <cellStyle name="Bad" xfId="16" builtinId="27" customBuiltin="1"/>
    <cellStyle name="Bad 2" xfId="425" xr:uid="{1B393B64-036E-45A4-AB4F-115F1EC702BD}"/>
    <cellStyle name="Body text" xfId="100" xr:uid="{515E721B-9240-47C5-8BD0-778DC003B746}"/>
    <cellStyle name="bodyText" xfId="101" xr:uid="{B916CC76-BF69-44CF-9545-875FF92F77E2}"/>
    <cellStyle name="Calculation" xfId="20" builtinId="22" customBuiltin="1"/>
    <cellStyle name="Calculation 2" xfId="426" xr:uid="{4D20AF29-94E1-4045-A78C-C6C1653F93FB}"/>
    <cellStyle name="Check Cell" xfId="22" builtinId="23" customBuiltin="1"/>
    <cellStyle name="Check Cell 2" xfId="427" xr:uid="{1B057A1C-374E-4A3A-9754-BC6C9BE88FB7}"/>
    <cellStyle name="columnHeader" xfId="102" xr:uid="{C803C533-D47B-4734-831B-98D90E822593}"/>
    <cellStyle name="Comma" xfId="1" builtinId="3"/>
    <cellStyle name="Comma  - Style1" xfId="103" xr:uid="{632EADBC-00C0-46FF-ACAB-22514E0C4C55}"/>
    <cellStyle name="Comma  - Style2" xfId="104" xr:uid="{847350D0-6E03-4E2D-B148-7AD55A413215}"/>
    <cellStyle name="Comma  - Style3" xfId="105" xr:uid="{7FD19C83-6377-4B81-A13F-66C2ECE05D54}"/>
    <cellStyle name="Comma  - Style4" xfId="106" xr:uid="{8796244D-D0C3-4F60-9945-DC960A7F0C3B}"/>
    <cellStyle name="Comma  - Style5" xfId="107" xr:uid="{FB027ACB-9A08-4B0C-A7DF-16DF2411DF3F}"/>
    <cellStyle name="Comma  - Style6" xfId="108" xr:uid="{E4D5B8EE-BAC1-4DFA-B9FF-674B1A79A2A9}"/>
    <cellStyle name="Comma  - Style7" xfId="109" xr:uid="{8D3F6A21-FC3C-4524-AA93-A596B2165620}"/>
    <cellStyle name="Comma  - Style8" xfId="110" xr:uid="{0D39E5B7-B4D6-4D10-AFC5-E2B7D8F88BD0}"/>
    <cellStyle name="Comma [0] 2" xfId="111" xr:uid="{4BD1B82E-9CB9-4D9F-9AFC-7732A2D49849}"/>
    <cellStyle name="Comma 10" xfId="9" xr:uid="{5D1C3818-7617-4CA7-8057-DE25CCAEF291}"/>
    <cellStyle name="Comma 10 2" xfId="69" xr:uid="{E02744EF-4A7C-4D69-B5B4-EA27558731E9}"/>
    <cellStyle name="Comma 11" xfId="52219" xr:uid="{9CDE834F-49BE-496D-A4B1-732AD2FC794C}"/>
    <cellStyle name="Comma 16" xfId="51270" xr:uid="{F9DA1DE5-C0BF-4E70-B84A-08E6FC22FB27}"/>
    <cellStyle name="Comma 16 2" xfId="51742" xr:uid="{DC34C363-3C70-4071-A8A7-22A8704472FF}"/>
    <cellStyle name="Comma 16 3" xfId="52218" xr:uid="{193A63D6-7F57-4936-8A52-95E8F5E65B4A}"/>
    <cellStyle name="Comma 2" xfId="6" xr:uid="{02D5F204-8C81-4E29-8112-AA2C80788E31}"/>
    <cellStyle name="Comma 2 10" xfId="50725" xr:uid="{5A61E7BC-D22C-43FF-A014-F351AC7FB787}"/>
    <cellStyle name="Comma 2 10 2" xfId="51136" xr:uid="{CD564299-9497-4D10-9159-F47B042C3360}"/>
    <cellStyle name="Comma 2 10 2 2" xfId="51610" xr:uid="{8DC9BDD3-BC4B-47F8-9227-F75D05A897B6}"/>
    <cellStyle name="Comma 2 10 2 3" xfId="52088" xr:uid="{F7B5A902-730A-417F-B25C-64ACD9A5E947}"/>
    <cellStyle name="Comma 2 10 3" xfId="50872" xr:uid="{2575775F-0FB7-4127-9C97-DDB619460351}"/>
    <cellStyle name="Comma 2 10 4" xfId="51375" xr:uid="{CEB771D8-56C3-4D72-B84F-B844AE445CAD}"/>
    <cellStyle name="Comma 2 10 5" xfId="51889" xr:uid="{D2AD0F4C-893A-4A0C-B76F-DB7A1D840E73}"/>
    <cellStyle name="Comma 2 11" xfId="50766" xr:uid="{A2ED6182-80AB-453D-9C89-19763F192270}"/>
    <cellStyle name="Comma 2 11 2" xfId="51182" xr:uid="{54FD96CD-D75F-4C89-8600-3A409F3EBFE3}"/>
    <cellStyle name="Comma 2 11 2 2" xfId="51656" xr:uid="{A967DC3A-A83F-4217-9BC1-437118F3A7AC}"/>
    <cellStyle name="Comma 2 11 2 3" xfId="52133" xr:uid="{01D9A6D5-A505-4E87-9460-0213B1DB83F6}"/>
    <cellStyle name="Comma 2 11 3" xfId="50918" xr:uid="{9B9F4271-2B42-435B-B2F4-E9B12C6D17BB}"/>
    <cellStyle name="Comma 2 11 4" xfId="51421" xr:uid="{9ADA0CA8-F488-473B-91A6-B91380AD4E33}"/>
    <cellStyle name="Comma 2 11 5" xfId="51935" xr:uid="{993CA75B-010A-4826-A4CD-4914BE2036AC}"/>
    <cellStyle name="Comma 2 12" xfId="50964" xr:uid="{AE9F0F1C-25F9-4EE6-8B63-C4294D351C57}"/>
    <cellStyle name="Comma 2 12 2" xfId="51208" xr:uid="{FE960C86-BE36-4EC6-8F71-4481F481BB6C}"/>
    <cellStyle name="Comma 2 12 2 2" xfId="51681" xr:uid="{08BCEDD5-6970-4218-977A-AE473BB34842}"/>
    <cellStyle name="Comma 2 12 2 3" xfId="52157" xr:uid="{35A7ECBD-61BF-4B23-87D5-C61F10ACCA60}"/>
    <cellStyle name="Comma 2 12 3" xfId="51446" xr:uid="{CCF8BDA0-A15E-4514-88A9-8D684976C829}"/>
    <cellStyle name="Comma 2 12 4" xfId="51960" xr:uid="{AAE9E485-7C69-4521-8403-6B90EA088E3D}"/>
    <cellStyle name="Comma 2 13" xfId="51032" xr:uid="{B590E0EC-D833-48AB-A054-D871A8A41F87}"/>
    <cellStyle name="Comma 2 13 2" xfId="51506" xr:uid="{7A49D12D-17DE-4F77-9920-CB953DC8CABC}"/>
    <cellStyle name="Comma 2 13 3" xfId="51794" xr:uid="{344A3BCA-DF8B-4E3B-B789-0C96AB3255AA}"/>
    <cellStyle name="Comma 2 14" xfId="50776" xr:uid="{0A258984-2FC3-4D45-9C45-312F687A5F83}"/>
    <cellStyle name="Comma 2 15" xfId="51271" xr:uid="{AA862E89-2CAE-4109-861E-8C3A450B52BC}"/>
    <cellStyle name="Comma 2 16" xfId="51743" xr:uid="{D53E0CBE-6CA9-4771-AB5B-638856183ACB}"/>
    <cellStyle name="Comma 2 2" xfId="7" xr:uid="{868C161C-C009-4207-89BF-FD4BF76F9103}"/>
    <cellStyle name="Comma 2 2 10" xfId="50778" xr:uid="{4990EBF7-B269-4798-9A5F-159516E57A87}"/>
    <cellStyle name="Comma 2 2 11" xfId="51273" xr:uid="{52A4EAC7-CFCB-43C3-978D-5333F27458D6}"/>
    <cellStyle name="Comma 2 2 12" xfId="51744" xr:uid="{7448A017-DA2E-4D02-8AFF-DFA8B4F23363}"/>
    <cellStyle name="Comma 2 2 13" xfId="92" xr:uid="{0CC105D5-1B80-4D79-B7F9-42C2CDFE95C8}"/>
    <cellStyle name="Comma 2 2 2" xfId="80" xr:uid="{14418FA6-576B-45E4-9BF8-56534772F9B2}"/>
    <cellStyle name="Comma 2 2 2 2" xfId="81" xr:uid="{E1B1D88C-DB5E-493C-A84E-2DA607A6E319}"/>
    <cellStyle name="Comma 2 2 2 2 2" xfId="50649" xr:uid="{4D7D811C-6216-43F8-810B-438CF622B60D}"/>
    <cellStyle name="Comma 2 2 2 2 2 2" xfId="51054" xr:uid="{47F1A01A-50E7-4B49-AFDE-51FC6C95F1E5}"/>
    <cellStyle name="Comma 2 2 2 2 2 3" xfId="51528" xr:uid="{056894CF-3651-435E-AA74-EE1E825F3DE3}"/>
    <cellStyle name="Comma 2 2 2 2 2 4" xfId="51816" xr:uid="{A586BF14-0E75-4E98-BE25-4F8705FBE798}"/>
    <cellStyle name="Comma 2 2 2 2 3" xfId="50683" xr:uid="{2197F734-9155-4E48-8558-91E8B1A3DEDB}"/>
    <cellStyle name="Comma 2 2 2 2 4" xfId="50728" xr:uid="{2BDC6301-AF35-42E0-A942-4A18C515CCC6}"/>
    <cellStyle name="Comma 2 2 2 2 5" xfId="50798" xr:uid="{455C10B4-EA30-4F1E-A2D2-2012D1A1739F}"/>
    <cellStyle name="Comma 2 2 2 2 6" xfId="51293" xr:uid="{F2CA3C68-E6EC-45C4-9D64-33D0351CE740}"/>
    <cellStyle name="Comma 2 2 2 2 7" xfId="51746" xr:uid="{2EE421E0-C17D-45AD-8E17-C753908F18BB}"/>
    <cellStyle name="Comma 2 2 2 3" xfId="50648" xr:uid="{3D540B71-106B-4026-8BF5-935DB1B33338}"/>
    <cellStyle name="Comma 2 2 2 3 2" xfId="51190" xr:uid="{F7C7C739-2939-4E85-B14D-49AB0D115BE5}"/>
    <cellStyle name="Comma 2 2 2 3 2 2" xfId="51664" xr:uid="{49080B10-E83E-47FF-90BE-773398CAC101}"/>
    <cellStyle name="Comma 2 2 2 3 2 3" xfId="52140" xr:uid="{37F38E46-127D-4807-B3F4-B7DD92C99B32}"/>
    <cellStyle name="Comma 2 2 2 3 3" xfId="50927" xr:uid="{F0019493-AD36-408D-B5F3-658A613BAE23}"/>
    <cellStyle name="Comma 2 2 2 3 4" xfId="51429" xr:uid="{4F6AF223-8813-4107-A1AA-EC807D6746C9}"/>
    <cellStyle name="Comma 2 2 2 3 5" xfId="51943" xr:uid="{6FCD1569-EAFA-4529-8BDC-ED5DB3292030}"/>
    <cellStyle name="Comma 2 2 2 4" xfId="50682" xr:uid="{6AEB9CE2-4DAB-4D5F-AE94-3E693B731277}"/>
    <cellStyle name="Comma 2 2 2 4 2" xfId="51012" xr:uid="{3F5F0E6C-233B-45CC-A95E-4AE8C3E2BBE5}"/>
    <cellStyle name="Comma 2 2 2 5" xfId="50727" xr:uid="{63CF4ACD-7BD2-4078-A674-00C59B555BAE}"/>
    <cellStyle name="Comma 2 2 2 5 2" xfId="51040" xr:uid="{8651C4C5-714B-4F96-89F0-3BD8A9DB19B8}"/>
    <cellStyle name="Comma 2 2 2 5 3" xfId="51514" xr:uid="{FF2A831E-FA25-4A08-BFEC-AFBC75D0339D}"/>
    <cellStyle name="Comma 2 2 2 5 4" xfId="51802" xr:uid="{F34ADE85-D49C-4F07-9149-88939E6F39E1}"/>
    <cellStyle name="Comma 2 2 2 6" xfId="50784" xr:uid="{ADC9B723-DF17-4256-94B4-9F4B523BB524}"/>
    <cellStyle name="Comma 2 2 2 7" xfId="51279" xr:uid="{CC5CF2E2-DC30-4815-865F-E0566817ABD4}"/>
    <cellStyle name="Comma 2 2 2 8" xfId="51745" xr:uid="{F6E8E73C-5D67-4EB1-85E8-1653C9A27301}"/>
    <cellStyle name="Comma 2 2 3" xfId="286" xr:uid="{50F01F53-C1F1-4389-8C5A-93954F48CCAE}"/>
    <cellStyle name="Comma 2 2 3 2" xfId="1190" xr:uid="{E1242C4C-3901-4596-B9E2-8F801C55B705}"/>
    <cellStyle name="Comma 2 2 3 2 2" xfId="51048" xr:uid="{4C54736F-3BFD-401C-976C-431BDFDB83EB}"/>
    <cellStyle name="Comma 2 2 3 2 3" xfId="51522" xr:uid="{772C91D6-980B-4787-990C-39E547E93B6C}"/>
    <cellStyle name="Comma 2 2 3 2 4" xfId="51810" xr:uid="{672E06B4-5486-4D6F-BDF0-9E1349318AA2}"/>
    <cellStyle name="Comma 2 2 3 3" xfId="2175" xr:uid="{43B006E4-5A2D-4AC6-8AD1-3F0262F945F4}"/>
    <cellStyle name="Comma 2 2 3 4" xfId="50650" xr:uid="{34D48719-A79D-4CDF-803A-5EC48759D269}"/>
    <cellStyle name="Comma 2 2 3 5" xfId="50684" xr:uid="{799001EE-20F3-4D2D-A186-E5CFED50612C}"/>
    <cellStyle name="Comma 2 2 3 6" xfId="50729" xr:uid="{FD731F6C-C2A3-42B9-B008-0937F3E40855}"/>
    <cellStyle name="Comma 2 2 3 7" xfId="50792" xr:uid="{1B7938A3-ED90-4E0C-BFAD-7795899E315A}"/>
    <cellStyle name="Comma 2 2 3 8" xfId="51287" xr:uid="{E7C11999-7D39-4BC9-91D8-774D1D75BE78}"/>
    <cellStyle name="Comma 2 2 3 9" xfId="51747" xr:uid="{CAC464D2-C0E4-479B-94FE-9B8812FF1C19}"/>
    <cellStyle name="Comma 2 2 4" xfId="50647" xr:uid="{B1A038F6-1484-4D8D-999D-7445D8F7CEFF}"/>
    <cellStyle name="Comma 2 2 4 2" xfId="50685" xr:uid="{02C04590-47B4-4501-BFF7-FDD8D58DB68F}"/>
    <cellStyle name="Comma 2 2 4 2 2" xfId="51060" xr:uid="{A122988B-0B51-4F2D-B6AA-011C1598D979}"/>
    <cellStyle name="Comma 2 2 4 2 3" xfId="51534" xr:uid="{06C03565-C770-4024-8E6E-5AA38136F466}"/>
    <cellStyle name="Comma 2 2 4 2 4" xfId="51822" xr:uid="{B9F8C555-BF92-4DF5-ABFB-2D00CF6DE2DD}"/>
    <cellStyle name="Comma 2 2 4 3" xfId="50730" xr:uid="{9198E9BE-85AD-420F-B0D4-F5E61B581793}"/>
    <cellStyle name="Comma 2 2 4 4" xfId="50804" xr:uid="{62B4DF8D-08F2-45C2-945C-94F05E3122F4}"/>
    <cellStyle name="Comma 2 2 4 5" xfId="51299" xr:uid="{0CF04143-1EB7-4304-910F-68883AA2496F}"/>
    <cellStyle name="Comma 2 2 4 6" xfId="51748" xr:uid="{302C7E78-3DAB-4DA6-9388-FA74191D1507}"/>
    <cellStyle name="Comma 2 2 5" xfId="50686" xr:uid="{E3E1E9AD-89D6-4CED-A578-FD9F800C9980}"/>
    <cellStyle name="Comma 2 2 5 2" xfId="50731" xr:uid="{39E24569-6EED-49E5-8FEA-95A10F1BB273}"/>
    <cellStyle name="Comma 2 2 5 2 2" xfId="51081" xr:uid="{35FEAE6B-45B4-4890-ADA3-C3BFD7CEA1BF}"/>
    <cellStyle name="Comma 2 2 5 2 3" xfId="51555" xr:uid="{0623646B-4CF7-4A0F-910D-BF6810BF0CD5}"/>
    <cellStyle name="Comma 2 2 5 2 4" xfId="51831" xr:uid="{93953DFA-B089-4DF1-A053-4204D11C1BF8}"/>
    <cellStyle name="Comma 2 2 5 3" xfId="50814" xr:uid="{7496E51A-B7B8-4AAB-9D2A-ACCD9AF79E68}"/>
    <cellStyle name="Comma 2 2 5 4" xfId="51320" xr:uid="{6533BDAE-8EBA-4806-ADA1-3923145CE756}"/>
    <cellStyle name="Comma 2 2 5 5" xfId="51749" xr:uid="{20C61A7A-5BA0-4CE4-8EAC-9A1D302C313F}"/>
    <cellStyle name="Comma 2 2 6" xfId="50681" xr:uid="{4E5981FF-71F1-401E-9EC3-8817922C0456}"/>
    <cellStyle name="Comma 2 2 6 2" xfId="51137" xr:uid="{D2A4CD4E-D1C9-4CB9-91BE-7A49A45A6BAA}"/>
    <cellStyle name="Comma 2 2 6 2 2" xfId="51611" xr:uid="{76F48DFD-27A6-4484-8A38-EC403A158DB4}"/>
    <cellStyle name="Comma 2 2 6 2 3" xfId="52089" xr:uid="{86F4BCDB-5780-45B3-8BAC-484D9D5A5F44}"/>
    <cellStyle name="Comma 2 2 6 3" xfId="50873" xr:uid="{7268D259-E7D7-41F0-8A1E-D6B728F8828B}"/>
    <cellStyle name="Comma 2 2 6 4" xfId="51376" xr:uid="{93B6F0F3-E78B-413A-B231-E0390464CA5E}"/>
    <cellStyle name="Comma 2 2 6 5" xfId="51890" xr:uid="{C411A759-2671-4177-BB5F-EB4FADB6427D}"/>
    <cellStyle name="Comma 2 2 7" xfId="50726" xr:uid="{C4615CC6-9CD6-4156-BB20-CDF46E49869C}"/>
    <cellStyle name="Comma 2 2 7 2" xfId="51186" xr:uid="{96809862-1CB9-466A-8922-5BCF7A42A7D2}"/>
    <cellStyle name="Comma 2 2 7 2 2" xfId="51660" xr:uid="{581E48A9-85CD-4527-941D-2DC3A40F901D}"/>
    <cellStyle name="Comma 2 2 7 2 3" xfId="52136" xr:uid="{0D6EDE85-A35A-4108-9CB2-16E1B1A92B50}"/>
    <cellStyle name="Comma 2 2 7 3" xfId="50922" xr:uid="{75B65C93-BBD4-44DA-A8BD-ACEA79DFAB84}"/>
    <cellStyle name="Comma 2 2 7 4" xfId="51425" xr:uid="{D9B9E828-C846-496D-AE9C-A5DD875372D8}"/>
    <cellStyle name="Comma 2 2 7 5" xfId="51939" xr:uid="{D5E7F371-9522-46DC-9A67-BFAC09D1E12A}"/>
    <cellStyle name="Comma 2 2 8" xfId="50965" xr:uid="{4D85C614-5D95-41CA-A72D-F7753593914B}"/>
    <cellStyle name="Comma 2 2 8 2" xfId="51209" xr:uid="{EA7F9250-E5C6-483B-80A1-9EEE53F83E7F}"/>
    <cellStyle name="Comma 2 2 8 2 2" xfId="51682" xr:uid="{09A5CBE7-3D67-42ED-85D5-E9FD803402E6}"/>
    <cellStyle name="Comma 2 2 8 2 3" xfId="52158" xr:uid="{1C6B8E55-E826-459C-ADB4-99151C37B5E2}"/>
    <cellStyle name="Comma 2 2 8 3" xfId="51447" xr:uid="{45EBD988-D26B-4567-B29F-482D8FCB77EA}"/>
    <cellStyle name="Comma 2 2 8 4" xfId="51961" xr:uid="{F9EEE31C-F5F1-423A-80E6-09DF97F7768C}"/>
    <cellStyle name="Comma 2 2 9" xfId="51034" xr:uid="{22198F56-053A-4899-AE89-96F071BCE2D1}"/>
    <cellStyle name="Comma 2 2 9 2" xfId="51508" xr:uid="{30CB05E7-102E-468B-8045-DA0766FF8025}"/>
    <cellStyle name="Comma 2 2 9 3" xfId="51796" xr:uid="{B83DA89F-0674-4331-BF75-0FE68A4CB840}"/>
    <cellStyle name="Comma 2 3" xfId="112" xr:uid="{265ED81B-7F65-4000-9F23-09FDB2C6F738}"/>
    <cellStyle name="Comma 2 3 10" xfId="51750" xr:uid="{0CBDEC63-7C22-49BC-9FCB-BC60AC82760A}"/>
    <cellStyle name="Comma 2 3 2" xfId="2284" xr:uid="{CC23136B-AD3D-4085-9E11-1DC69E1211C3}"/>
    <cellStyle name="Comma 2 3 2 2" xfId="50652" xr:uid="{26E3306A-2B3C-4AAB-8BC6-7D4DE829124A}"/>
    <cellStyle name="Comma 2 3 2 2 2" xfId="50689" xr:uid="{00990BDC-9DF2-4499-9E4B-3B26606F25A1}"/>
    <cellStyle name="Comma 2 3 2 2 2 2" xfId="51056" xr:uid="{4FDF66D3-8D88-4F7E-9437-63EE387EDB56}"/>
    <cellStyle name="Comma 2 3 2 2 2 3" xfId="51530" xr:uid="{23E24142-4357-43FC-9E10-DD481B67D696}"/>
    <cellStyle name="Comma 2 3 2 2 2 4" xfId="51818" xr:uid="{60A21645-B59A-4036-9F71-38082043ED05}"/>
    <cellStyle name="Comma 2 3 2 2 3" xfId="50734" xr:uid="{58A1BEEA-3878-44BA-9A8C-704657C68124}"/>
    <cellStyle name="Comma 2 3 2 2 4" xfId="50800" xr:uid="{C3376BDF-C7A9-415C-82E7-5152C9BD0B17}"/>
    <cellStyle name="Comma 2 3 2 2 5" xfId="51295" xr:uid="{09ADFCC8-62D4-47DB-8066-56321C23129B}"/>
    <cellStyle name="Comma 2 3 2 2 6" xfId="51752" xr:uid="{B3E0CE71-FE57-41F5-83CD-40472B8DF24E}"/>
    <cellStyle name="Comma 2 3 2 3" xfId="50688" xr:uid="{29B30DDA-0784-4681-89BA-1F6BD8DC3866}"/>
    <cellStyle name="Comma 2 3 2 3 2" xfId="51042" xr:uid="{4D8AB3AC-ED84-4DA3-AFC2-DEA5F0EB58C5}"/>
    <cellStyle name="Comma 2 3 2 3 3" xfId="51516" xr:uid="{6A137EE1-791C-4D7E-8D7B-FEC4ECDBFF54}"/>
    <cellStyle name="Comma 2 3 2 3 4" xfId="51804" xr:uid="{DC95D118-B111-4749-B9FB-223165D42554}"/>
    <cellStyle name="Comma 2 3 2 4" xfId="50733" xr:uid="{A5FEF966-AAB2-4C57-8C50-8472405DDC06}"/>
    <cellStyle name="Comma 2 3 2 5" xfId="50786" xr:uid="{C3833B0B-839F-4C7C-85BC-707C6F37160F}"/>
    <cellStyle name="Comma 2 3 2 6" xfId="51281" xr:uid="{7D2F1815-A051-48B0-9912-A862A105B03A}"/>
    <cellStyle name="Comma 2 3 2 7" xfId="51751" xr:uid="{E8B0FA2A-080A-41E3-9961-053848DBB26C}"/>
    <cellStyle name="Comma 2 3 3" xfId="50651" xr:uid="{0FA87BFD-1E0D-44A3-A53B-9C522A7248F2}"/>
    <cellStyle name="Comma 2 3 3 2" xfId="50690" xr:uid="{BC908714-310A-43AF-808E-1D2F71D66C8E}"/>
    <cellStyle name="Comma 2 3 3 2 2" xfId="51050" xr:uid="{29BD6BD5-1CA9-4D71-9358-3A37D5B1B1B4}"/>
    <cellStyle name="Comma 2 3 3 2 3" xfId="51524" xr:uid="{0EFD7943-1AEA-4892-9478-9DDAB0D94460}"/>
    <cellStyle name="Comma 2 3 3 2 4" xfId="51812" xr:uid="{5BB84A22-CAA9-45AF-8E12-8B744B0612DB}"/>
    <cellStyle name="Comma 2 3 3 3" xfId="50735" xr:uid="{0FDE367B-B3FC-4944-B38D-F4CCFB7DECD0}"/>
    <cellStyle name="Comma 2 3 3 4" xfId="50794" xr:uid="{3A4B42D4-1E4A-4A10-8EC3-3A8F15ECA764}"/>
    <cellStyle name="Comma 2 3 3 5" xfId="51289" xr:uid="{B6C02D1C-76EC-48C0-A09D-A9A230E8BB6E}"/>
    <cellStyle name="Comma 2 3 3 6" xfId="51753" xr:uid="{7DE64B3F-6B6D-4B03-AAA3-D5BDC26DF2BE}"/>
    <cellStyle name="Comma 2 3 4" xfId="50691" xr:uid="{39F5D4BE-13F0-41E4-80B3-95C8EDD333C7}"/>
    <cellStyle name="Comma 2 3 4 2" xfId="50736" xr:uid="{AA86B3F5-7801-4012-A802-3D7B163DCAC7}"/>
    <cellStyle name="Comma 2 3 4 2 2" xfId="51062" xr:uid="{5301A140-01ED-477D-AD6F-FC0B1E0809E9}"/>
    <cellStyle name="Comma 2 3 4 2 3" xfId="51536" xr:uid="{5F844ECD-47ED-4B85-998B-76CD94A97A1D}"/>
    <cellStyle name="Comma 2 3 4 2 4" xfId="51824" xr:uid="{991B220E-86D5-47BC-A8D6-EB4032879B72}"/>
    <cellStyle name="Comma 2 3 4 3" xfId="50806" xr:uid="{515BA399-02D3-43B4-8540-22B5521787F9}"/>
    <cellStyle name="Comma 2 3 4 4" xfId="51301" xr:uid="{3DE7D8C7-FF85-40CF-9AEA-1A99DDDF7F12}"/>
    <cellStyle name="Comma 2 3 4 5" xfId="51754" xr:uid="{32083DFE-EFA9-45BA-A010-0784C9284919}"/>
    <cellStyle name="Comma 2 3 5" xfId="50687" xr:uid="{CAB66902-AF79-4CB2-B439-BD50442E882C}"/>
    <cellStyle name="Comma 2 3 5 2" xfId="51189" xr:uid="{B6BDBD14-3C75-4B37-95DE-4C08577EB7D7}"/>
    <cellStyle name="Comma 2 3 5 2 2" xfId="51663" xr:uid="{81A7BC7D-F3F5-4277-98E4-BB331AFA7672}"/>
    <cellStyle name="Comma 2 3 5 2 3" xfId="52139" xr:uid="{32243AC5-1F3E-4318-8864-435A0C443712}"/>
    <cellStyle name="Comma 2 3 5 3" xfId="50926" xr:uid="{D451E172-3CE2-434B-8D5E-3B50BF481DC3}"/>
    <cellStyle name="Comma 2 3 5 4" xfId="51428" xr:uid="{31D2993F-01E5-48B0-BCFD-D6666FA2E1E5}"/>
    <cellStyle name="Comma 2 3 5 5" xfId="51942" xr:uid="{A8D95971-6AFC-4A18-B017-D493D088392F}"/>
    <cellStyle name="Comma 2 3 6" xfId="50732" xr:uid="{ADB48513-0885-42A3-992A-0E0F7C25BA11}"/>
    <cellStyle name="Comma 2 3 6 2" xfId="51015" xr:uid="{81A226A1-DB47-493E-809F-F09F9E9F5AA5}"/>
    <cellStyle name="Comma 2 3 7" xfId="51036" xr:uid="{9D4830AB-8C9D-4C6B-A072-CA2176C88200}"/>
    <cellStyle name="Comma 2 3 7 2" xfId="51510" xr:uid="{9EC61EF7-7A87-4664-9344-C3739F3AEB05}"/>
    <cellStyle name="Comma 2 3 7 3" xfId="51798" xr:uid="{389D2D81-4B52-4900-ADFE-48F0149C771C}"/>
    <cellStyle name="Comma 2 3 8" xfId="50780" xr:uid="{7A93855F-D41B-4ECE-A82B-9908EEC73CF0}"/>
    <cellStyle name="Comma 2 3 9" xfId="51275" xr:uid="{B7F76DF6-B1E4-40A6-80F8-3AC66330EC26}"/>
    <cellStyle name="Comma 2 4" xfId="91" xr:uid="{3FCEC0D5-F058-4B1E-8307-54C40DE1F7D8}"/>
    <cellStyle name="Comma 2 4 2" xfId="50693" xr:uid="{3769537B-071E-4C49-A356-A8B0B0559776}"/>
    <cellStyle name="Comma 2 4 2 2" xfId="50738" xr:uid="{1EE0C7DC-E222-44AA-A8F7-C7F216082F80}"/>
    <cellStyle name="Comma 2 4 2 2 2" xfId="51052" xr:uid="{2B9C6A2D-63A7-4CAA-B576-D30FAFFD53A5}"/>
    <cellStyle name="Comma 2 4 2 2 3" xfId="51526" xr:uid="{42939902-7A45-4885-ACD4-23BD8EE83BE8}"/>
    <cellStyle name="Comma 2 4 2 2 4" xfId="51814" xr:uid="{062A32BD-F954-45A2-9987-8D51CAE43E31}"/>
    <cellStyle name="Comma 2 4 2 3" xfId="50796" xr:uid="{7CFCB28C-11D4-4D1B-999B-21A51CE0789D}"/>
    <cellStyle name="Comma 2 4 2 4" xfId="51291" xr:uid="{90A0A983-FA93-42D8-BC0D-438489788492}"/>
    <cellStyle name="Comma 2 4 2 5" xfId="51756" xr:uid="{C768DB3D-C703-42AF-B22C-2CD85FE7E819}"/>
    <cellStyle name="Comma 2 4 3" xfId="50692" xr:uid="{E57C84E0-DEF1-4975-8FF0-30649580BC93}"/>
    <cellStyle name="Comma 2 4 3 2" xfId="51009" xr:uid="{EA186520-3A5B-41F1-A509-AB1C8D06E9B9}"/>
    <cellStyle name="Comma 2 4 4" xfId="50737" xr:uid="{7F57F9F8-0D85-493E-8797-FE2D794D4811}"/>
    <cellStyle name="Comma 2 4 4 2" xfId="51038" xr:uid="{EF9865F1-9E0E-4C84-A66F-A5F04550F229}"/>
    <cellStyle name="Comma 2 4 4 3" xfId="51512" xr:uid="{FCC4B512-6FB0-4815-ADF2-525027F0C087}"/>
    <cellStyle name="Comma 2 4 4 4" xfId="51800" xr:uid="{8B0EE9C9-C161-4CB8-96CB-6C8FE6DFD342}"/>
    <cellStyle name="Comma 2 4 5" xfId="50782" xr:uid="{E0F0DA38-3BD2-46C6-BFD3-26A7B815DA1D}"/>
    <cellStyle name="Comma 2 4 6" xfId="51277" xr:uid="{DE2759EA-DF3D-442C-9821-DBA7EC1862D7}"/>
    <cellStyle name="Comma 2 4 7" xfId="51755" xr:uid="{F0362FDF-7F83-4244-8E45-9F2F7D6FF1A3}"/>
    <cellStyle name="Comma 2 4 8" xfId="50653" xr:uid="{18B2C51C-DE52-4DD7-9933-9C40C5370288}"/>
    <cellStyle name="Comma 2 5" xfId="50646" xr:uid="{DF3588DC-B484-45E2-9830-91D97DF10983}"/>
    <cellStyle name="Comma 2 5 2" xfId="50694" xr:uid="{244FE277-78A4-45CF-87E4-F83858C461FE}"/>
    <cellStyle name="Comma 2 6" xfId="50695" xr:uid="{D57F8FA3-7445-44B1-890D-069412136F50}"/>
    <cellStyle name="Comma 2 6 2" xfId="50739" xr:uid="{8E76D2D3-8F21-4569-ABA3-EB0EED8E64D0}"/>
    <cellStyle name="Comma 2 6 2 2" xfId="51046" xr:uid="{9052EC74-16C8-4E4C-8076-F8B02DCBD9DE}"/>
    <cellStyle name="Comma 2 6 2 3" xfId="51520" xr:uid="{5F413595-7D0E-4DE9-ACCB-2304930F1D67}"/>
    <cellStyle name="Comma 2 6 2 4" xfId="51808" xr:uid="{CD651D43-38EE-45EB-97E0-EF6E942014A5}"/>
    <cellStyle name="Comma 2 6 3" xfId="50790" xr:uid="{6687E4E8-6FB5-4B12-8B69-6B6B29FBC9E9}"/>
    <cellStyle name="Comma 2 6 4" xfId="51285" xr:uid="{97A8B14A-E06A-41C2-A7CC-B70D84EC205C}"/>
    <cellStyle name="Comma 2 6 5" xfId="51757" xr:uid="{0EE90F3E-9902-4E20-8AC9-0413833072F3}"/>
    <cellStyle name="Comma 2 7" xfId="50696" xr:uid="{4C949CC3-5445-4B20-A8C3-E647AF31549D}"/>
    <cellStyle name="Comma 2 7 2" xfId="50740" xr:uid="{CB4A5A99-AF2A-4102-97CA-E33A99117DE3}"/>
    <cellStyle name="Comma 2 7 2 2" xfId="51058" xr:uid="{48D11DE2-75CA-4EF5-8469-F2BB8059A2AD}"/>
    <cellStyle name="Comma 2 7 2 3" xfId="51532" xr:uid="{C6CCFC0E-876C-4051-B385-44DD0149EB7F}"/>
    <cellStyle name="Comma 2 7 2 4" xfId="51820" xr:uid="{9D3E2E5F-F3DC-43C7-B5F0-8D961AE906A1}"/>
    <cellStyle name="Comma 2 7 3" xfId="50802" xr:uid="{22AAF603-C895-4A49-B6CF-4F5D187D353E}"/>
    <cellStyle name="Comma 2 7 4" xfId="51297" xr:uid="{AB6756C0-023B-4489-867A-8D330C6866D6}"/>
    <cellStyle name="Comma 2 7 5" xfId="51758" xr:uid="{C45EF27C-98BF-4070-8781-7A5437FD5979}"/>
    <cellStyle name="Comma 2 8" xfId="50697" xr:uid="{01E38267-080B-42FE-B97A-B9FC19B7EA1E}"/>
    <cellStyle name="Comma 2 8 2" xfId="50741" xr:uid="{2AE026E1-C05A-4490-8B9E-0E6162D70041}"/>
    <cellStyle name="Comma 2 8 2 2" xfId="51066" xr:uid="{EE9D6A25-719D-4882-A72A-82D2C1ABBA69}"/>
    <cellStyle name="Comma 2 8 2 3" xfId="51540" xr:uid="{BD07750A-5DBA-4492-A681-33C49EBC022D}"/>
    <cellStyle name="Comma 2 8 2 4" xfId="51828" xr:uid="{867152CD-7859-416D-A8BB-9E2BB6B89286}"/>
    <cellStyle name="Comma 2 8 3" xfId="50810" xr:uid="{3BF3CCC7-EA2D-4B8D-AC07-0725F9106E16}"/>
    <cellStyle name="Comma 2 8 4" xfId="51305" xr:uid="{5C403279-DD11-450C-8290-91F1AC783980}"/>
    <cellStyle name="Comma 2 8 5" xfId="51759" xr:uid="{16594149-8610-4E5B-AE14-575520FD5293}"/>
    <cellStyle name="Comma 2 9" xfId="50680" xr:uid="{F8CF011F-B74B-47FC-BF10-D7791A96F52D}"/>
    <cellStyle name="Comma 2 9 2" xfId="51080" xr:uid="{25D01F5E-5BEA-4100-9EF1-BAE574E20890}"/>
    <cellStyle name="Comma 2 9 2 2" xfId="51554" xr:uid="{E77F0A47-7A30-45FC-BE69-30C54DB1BDB9}"/>
    <cellStyle name="Comma 2 9 2 3" xfId="52033" xr:uid="{42FCFD48-2E84-4900-B277-ADCB89582A20}"/>
    <cellStyle name="Comma 2 9 3" xfId="50813" xr:uid="{1E78985A-42CC-4766-9CA1-8646644BD130}"/>
    <cellStyle name="Comma 2 9 4" xfId="51319" xr:uid="{22AA1F1A-6A23-4C93-B7DA-56D8D15B0D4E}"/>
    <cellStyle name="Comma 2 9 5" xfId="51830" xr:uid="{F0528CA8-BB05-4866-8185-86093CDB167A}"/>
    <cellStyle name="Comma 3" xfId="51" xr:uid="{C63950AA-5993-4A33-9C6F-EA8162B8CAD6}"/>
    <cellStyle name="Comma 3 2" xfId="61" xr:uid="{604FED49-EC3A-4529-95B9-16D7E0BC09C6}"/>
    <cellStyle name="Comma 3 2 2" xfId="237" xr:uid="{478C98A9-78B8-46BF-9756-15B07C7B107E}"/>
    <cellStyle name="Comma 3 2 3" xfId="229" xr:uid="{B7F509F9-8DE9-4CB1-9CC5-3888FB4F332F}"/>
    <cellStyle name="Comma 3 2 4" xfId="78" xr:uid="{B59B74CB-CD1C-45B2-B5C8-1E84323EF208}"/>
    <cellStyle name="Comma 3 3" xfId="83" xr:uid="{CB1F0ED2-5FE1-4E7C-B8EC-22B57E706DE1}"/>
    <cellStyle name="Comma 3 3 10" xfId="7197" xr:uid="{3B0AC32F-56CC-4E6B-9442-82E3C02107A8}"/>
    <cellStyle name="Comma 3 3 10 2" xfId="15577" xr:uid="{BF435F22-72F4-4938-BFEE-017450E53A4D}"/>
    <cellStyle name="Comma 3 3 10 2 2" xfId="32337" xr:uid="{E2DBC6D3-1857-47DD-8268-57300951E86E}"/>
    <cellStyle name="Comma 3 3 10 2 3" xfId="49096" xr:uid="{A6BD62A3-A399-415F-8746-5B2279508DBA}"/>
    <cellStyle name="Comma 3 3 10 3" xfId="23957" xr:uid="{684AAB46-4A58-4AD7-8135-4E94D26E9283}"/>
    <cellStyle name="Comma 3 3 10 4" xfId="40716" xr:uid="{44A7BB0F-25AA-4CA0-B637-4D1E634AE99E}"/>
    <cellStyle name="Comma 3 3 11" xfId="7603" xr:uid="{A900BD7B-5BBE-4965-9111-60CB62243764}"/>
    <cellStyle name="Comma 3 3 11 2" xfId="15983" xr:uid="{09DAA1F8-903E-468F-BA3F-EECA8F3CB5D0}"/>
    <cellStyle name="Comma 3 3 11 2 2" xfId="32743" xr:uid="{2795A975-C10D-4004-94D2-10399207A321}"/>
    <cellStyle name="Comma 3 3 11 2 3" xfId="49502" xr:uid="{44D98371-CCCE-4461-843D-F15089450F1B}"/>
    <cellStyle name="Comma 3 3 11 3" xfId="24363" xr:uid="{1146E080-DCD3-485B-A0CB-0202CDC21822}"/>
    <cellStyle name="Comma 3 3 11 4" xfId="41122" xr:uid="{9A8E90CE-CF20-455B-9B18-830C262859BE}"/>
    <cellStyle name="Comma 3 3 12" xfId="8009" xr:uid="{6BEE9FAB-EB09-4E99-A0A9-386710665CC1}"/>
    <cellStyle name="Comma 3 3 12 2" xfId="16389" xr:uid="{0EB9F017-8A0A-4BBE-A74F-432A880ABD1C}"/>
    <cellStyle name="Comma 3 3 12 2 2" xfId="33149" xr:uid="{0CECE287-02D8-49F3-AC02-1A6587DECAB1}"/>
    <cellStyle name="Comma 3 3 12 2 3" xfId="49908" xr:uid="{27601730-7747-4221-BCD0-87732BFFD630}"/>
    <cellStyle name="Comma 3 3 12 3" xfId="24769" xr:uid="{3748560F-96E7-452F-9025-C116A8EF9A3D}"/>
    <cellStyle name="Comma 3 3 12 4" xfId="41528" xr:uid="{91BE93E2-1B3F-4531-BDCE-C458417F6467}"/>
    <cellStyle name="Comma 3 3 13" xfId="8415" xr:uid="{FE357E1A-D733-4041-A40A-226C3D60594F}"/>
    <cellStyle name="Comma 3 3 13 2" xfId="16795" xr:uid="{B72BB895-7BE7-4BBE-AFFC-E45FB6E3BDCA}"/>
    <cellStyle name="Comma 3 3 13 2 2" xfId="33555" xr:uid="{5328D91F-E22B-4F07-BB8B-6839EB2066FD}"/>
    <cellStyle name="Comma 3 3 13 2 3" xfId="50314" xr:uid="{2989473C-C9CC-4F98-B561-B83FFFFBDB7F}"/>
    <cellStyle name="Comma 3 3 13 3" xfId="25175" xr:uid="{A4C462E2-2F40-4E73-8353-EB3DF2D05388}"/>
    <cellStyle name="Comma 3 3 13 4" xfId="41934" xr:uid="{713D0FEC-AA82-4DEF-B0FE-BA593A8FA7AB}"/>
    <cellStyle name="Comma 3 3 14" xfId="2285" xr:uid="{A9DA6477-6901-4AF5-81CD-AB5D367C9ECB}"/>
    <cellStyle name="Comma 3 3 14 2" xfId="10668" xr:uid="{A3F15833-1D58-4263-B639-9B49827CAF81}"/>
    <cellStyle name="Comma 3 3 14 2 2" xfId="27428" xr:uid="{E6C19E05-78E0-45C3-A66C-0090A8F6051F}"/>
    <cellStyle name="Comma 3 3 14 2 3" xfId="44187" xr:uid="{3221F4A7-C28B-4056-9CE2-9D43AAE648FD}"/>
    <cellStyle name="Comma 3 3 14 3" xfId="19048" xr:uid="{4C70C63E-AFCA-47BA-9E80-59ACA3A167DC}"/>
    <cellStyle name="Comma 3 3 14 4" xfId="35807" xr:uid="{1C8373DB-95B7-4A79-8461-6C6D50903084}"/>
    <cellStyle name="Comma 3 3 15" xfId="8865" xr:uid="{CDDB3CE7-DFA7-47B9-8F6A-FCB33D966609}"/>
    <cellStyle name="Comma 3 3 15 2" xfId="25625" xr:uid="{720C66CA-65E4-447D-BA0A-F22C32C79E74}"/>
    <cellStyle name="Comma 3 3 15 3" xfId="42384" xr:uid="{DCBB860F-2D57-462A-8E52-9DE75A473D34}"/>
    <cellStyle name="Comma 3 3 16" xfId="17245" xr:uid="{4F80D7C3-1282-410A-8F2E-300171EEFFE4}"/>
    <cellStyle name="Comma 3 3 17" xfId="34004" xr:uid="{6D651093-EF65-4BDD-8359-ED45AB72D236}"/>
    <cellStyle name="Comma 3 3 18" xfId="51044" xr:uid="{38FFDE4B-E66D-497F-B5E8-6F13E68C92F2}"/>
    <cellStyle name="Comma 3 3 19" xfId="51518" xr:uid="{8A859593-6F3B-41FA-A78D-14042DE39220}"/>
    <cellStyle name="Comma 3 3 2" xfId="236" xr:uid="{4B53F58B-CE3D-4788-8256-25A757152143}"/>
    <cellStyle name="Comma 3 3 20" xfId="51806" xr:uid="{B11B470B-571D-4511-B6DF-41214C86185A}"/>
    <cellStyle name="Comma 3 3 21" xfId="428" xr:uid="{8DC6D489-A834-4756-B18E-6EC557B84BE7}"/>
    <cellStyle name="Comma 3 3 3" xfId="429" xr:uid="{87E6BF05-EDA5-490E-A41B-BE4FAF48D97E}"/>
    <cellStyle name="Comma 3 3 3 10" xfId="8460" xr:uid="{DAFA0DF2-DD35-4FC1-BFBD-1F16D7FEF2B1}"/>
    <cellStyle name="Comma 3 3 3 10 2" xfId="16840" xr:uid="{80002290-781D-4E92-8B6D-A99350AB3C9F}"/>
    <cellStyle name="Comma 3 3 3 10 2 2" xfId="33600" xr:uid="{3A35F23E-2E6F-48D4-91D8-AD00C5A89559}"/>
    <cellStyle name="Comma 3 3 3 10 2 3" xfId="50359" xr:uid="{86E35C0F-F82A-462C-974A-60FE28A5D486}"/>
    <cellStyle name="Comma 3 3 3 10 3" xfId="25220" xr:uid="{9F7E0FBB-1BC0-4C0C-A2B4-980D4FD60A6C}"/>
    <cellStyle name="Comma 3 3 3 10 4" xfId="41979" xr:uid="{C46E4018-4F0E-4BAF-A167-2D4DD98E26AE}"/>
    <cellStyle name="Comma 3 3 3 11" xfId="2286" xr:uid="{71D55FD3-ECA3-4AF4-A1CD-62147C4CDF43}"/>
    <cellStyle name="Comma 3 3 3 11 2" xfId="10669" xr:uid="{2FC5CDD6-52D6-4317-A48C-115CA13C840C}"/>
    <cellStyle name="Comma 3 3 3 11 2 2" xfId="27429" xr:uid="{AD566E3D-203B-4B93-A70E-55108D4A63EA}"/>
    <cellStyle name="Comma 3 3 3 11 2 3" xfId="44188" xr:uid="{75048C72-90ED-4F7F-A033-E20BB602D9F3}"/>
    <cellStyle name="Comma 3 3 3 11 3" xfId="19049" xr:uid="{AE3834DB-70E0-451D-AA91-E5AACCCB6892}"/>
    <cellStyle name="Comma 3 3 3 11 4" xfId="35808" xr:uid="{F3A76B66-E110-40F5-919D-B773100075EB}"/>
    <cellStyle name="Comma 3 3 3 12" xfId="8866" xr:uid="{066268E3-04FA-42B1-AF8D-FD30796C1603}"/>
    <cellStyle name="Comma 3 3 3 12 2" xfId="25626" xr:uid="{869AB7F0-6DE7-4A45-A7A8-5E88D372A983}"/>
    <cellStyle name="Comma 3 3 3 12 3" xfId="42385" xr:uid="{A3B344B7-D497-4218-96C3-6E451E938C4F}"/>
    <cellStyle name="Comma 3 3 3 13" xfId="17246" xr:uid="{51A02C45-316F-4BA3-A57F-8E6A80439BD4}"/>
    <cellStyle name="Comma 3 3 3 14" xfId="34005" xr:uid="{687609EB-FE55-4688-B5DD-91ED61E514F5}"/>
    <cellStyle name="Comma 3 3 3 2" xfId="897" xr:uid="{BC625884-47EC-469C-A6BC-AF4A0B288338}"/>
    <cellStyle name="Comma 3 3 3 2 2" xfId="4292" xr:uid="{44254408-1779-45E9-BC9F-BCA369A1C314}"/>
    <cellStyle name="Comma 3 3 3 2 2 2" xfId="12672" xr:uid="{3D60FD78-B7E5-45B2-A83F-BC6881AA5E85}"/>
    <cellStyle name="Comma 3 3 3 2 2 2 2" xfId="29432" xr:uid="{5E68A148-7B71-41D4-8B31-165ACC87897E}"/>
    <cellStyle name="Comma 3 3 3 2 2 2 3" xfId="46191" xr:uid="{610883C7-AC78-4A59-8589-8B93B203B23C}"/>
    <cellStyle name="Comma 3 3 3 2 2 3" xfId="21052" xr:uid="{935DDC2C-47F9-48BF-94E4-591C2AFEA0C8}"/>
    <cellStyle name="Comma 3 3 3 2 2 4" xfId="37811" xr:uid="{121C21D9-5081-4FFC-8D54-A692D6B701D7}"/>
    <cellStyle name="Comma 3 3 3 2 3" xfId="5979" xr:uid="{7925FE25-E6EA-4AD6-943E-FF94CE6CFAFC}"/>
    <cellStyle name="Comma 3 3 3 2 3 2" xfId="14359" xr:uid="{6AACC276-6461-4CF7-BD59-11E35A2E2563}"/>
    <cellStyle name="Comma 3 3 3 2 3 2 2" xfId="31119" xr:uid="{5BA0143A-9004-4814-BD2D-6BA75D606B87}"/>
    <cellStyle name="Comma 3 3 3 2 3 2 3" xfId="47878" xr:uid="{B660C79E-DA79-4660-9256-9F72DA31576B}"/>
    <cellStyle name="Comma 3 3 3 2 3 3" xfId="22739" xr:uid="{C846A562-8885-4D1D-B4EB-94CEE9226C45}"/>
    <cellStyle name="Comma 3 3 3 2 3 4" xfId="39498" xr:uid="{88F97E61-84BF-4F9E-9AF9-C95EA06BA9C5}"/>
    <cellStyle name="Comma 3 3 3 2 4" xfId="2715" xr:uid="{9B6F178E-E267-4940-BB38-A143A6B33257}"/>
    <cellStyle name="Comma 3 3 3 2 4 2" xfId="11095" xr:uid="{F450A9EA-349A-4C64-AD26-8A405E3EC02F}"/>
    <cellStyle name="Comma 3 3 3 2 4 2 2" xfId="27855" xr:uid="{1D74158D-D9B3-44FA-BBBB-74030E900928}"/>
    <cellStyle name="Comma 3 3 3 2 4 2 3" xfId="44614" xr:uid="{A588ACFC-D98E-48F7-B720-D0B8C16BA75C}"/>
    <cellStyle name="Comma 3 3 3 2 4 3" xfId="19475" xr:uid="{A5B961DD-66DB-4218-961F-C03FBAC7D619}"/>
    <cellStyle name="Comma 3 3 3 2 4 4" xfId="36234" xr:uid="{8C9721A4-0BE9-4F87-9E2B-3869D37007BC}"/>
    <cellStyle name="Comma 3 3 3 2 5" xfId="9292" xr:uid="{65EDA8F5-1B25-4CE2-8052-D45EC68C9A1B}"/>
    <cellStyle name="Comma 3 3 3 2 5 2" xfId="26052" xr:uid="{225852A8-6572-4F77-B55F-2874C4E0A136}"/>
    <cellStyle name="Comma 3 3 3 2 5 3" xfId="42811" xr:uid="{030206C7-313B-435C-8135-9139FD1CDF55}"/>
    <cellStyle name="Comma 3 3 3 2 6" xfId="17672" xr:uid="{D624CF29-921D-4488-944D-685F8B593596}"/>
    <cellStyle name="Comma 3 3 3 2 7" xfId="34431" xr:uid="{567E0DAB-3038-42E1-A7BB-F71E6365F2AB}"/>
    <cellStyle name="Comma 3 3 3 3" xfId="1331" xr:uid="{D8D651D5-281B-45F9-87E1-0E774AF04524}"/>
    <cellStyle name="Comma 3 3 3 3 2" xfId="4720" xr:uid="{82BBA0B0-C2DD-4CD7-BA52-2302B1F7BFA7}"/>
    <cellStyle name="Comma 3 3 3 3 2 2" xfId="13100" xr:uid="{1BA6CCCC-E38C-478E-92AC-2450DE361BE5}"/>
    <cellStyle name="Comma 3 3 3 3 2 2 2" xfId="29860" xr:uid="{9946CB79-A17E-4885-9B02-DB810634E568}"/>
    <cellStyle name="Comma 3 3 3 3 2 2 3" xfId="46619" xr:uid="{88EC664F-3546-4DA3-AB7D-1F592B3E881C}"/>
    <cellStyle name="Comma 3 3 3 3 2 3" xfId="21480" xr:uid="{017BDF2F-934C-4FC6-BB71-81FC3D5E0D2B}"/>
    <cellStyle name="Comma 3 3 3 3 2 4" xfId="38239" xr:uid="{702E093D-30CD-4B7A-916F-0FDB786944A6}"/>
    <cellStyle name="Comma 3 3 3 3 3" xfId="6407" xr:uid="{78D95EE0-C8FA-473B-B583-C8AC172D26CA}"/>
    <cellStyle name="Comma 3 3 3 3 3 2" xfId="14787" xr:uid="{C17A774D-26D9-468F-B247-8FEB26308A26}"/>
    <cellStyle name="Comma 3 3 3 3 3 2 2" xfId="31547" xr:uid="{B3BE4A1F-4338-42EF-80B5-0BB412099837}"/>
    <cellStyle name="Comma 3 3 3 3 3 2 3" xfId="48306" xr:uid="{DD3776B5-55FE-456F-A766-44BFFA165C6A}"/>
    <cellStyle name="Comma 3 3 3 3 3 3" xfId="23167" xr:uid="{FDA795D7-CFBE-4B96-9C51-8A612D86C8A6}"/>
    <cellStyle name="Comma 3 3 3 3 3 4" xfId="39926" xr:uid="{0638F5DB-059F-481F-B32E-5AD86658513D}"/>
    <cellStyle name="Comma 3 3 3 3 4" xfId="3143" xr:uid="{1DFB5494-FC25-406A-A76D-F7E00E1D7301}"/>
    <cellStyle name="Comma 3 3 3 3 4 2" xfId="11523" xr:uid="{44F2B83D-2B3C-4FFA-9945-201BF9B2E0F4}"/>
    <cellStyle name="Comma 3 3 3 3 4 2 2" xfId="28283" xr:uid="{CC6E6D84-1498-4CB4-9996-0DE94A6454D5}"/>
    <cellStyle name="Comma 3 3 3 3 4 2 3" xfId="45042" xr:uid="{ABE4168A-082D-4AAE-9423-FBB3B9BFF746}"/>
    <cellStyle name="Comma 3 3 3 3 4 3" xfId="19903" xr:uid="{09C4645B-EBC5-4702-AD7E-239ED6865D0C}"/>
    <cellStyle name="Comma 3 3 3 3 4 4" xfId="36662" xr:uid="{F6EADA51-B983-4571-9CAB-27E4690F9402}"/>
    <cellStyle name="Comma 3 3 3 3 5" xfId="9720" xr:uid="{0E0B3418-3221-4A6B-B0D3-ED3A26792B27}"/>
    <cellStyle name="Comma 3 3 3 3 5 2" xfId="26480" xr:uid="{EA3EF68E-676D-4235-A2EA-59CD77F2029B}"/>
    <cellStyle name="Comma 3 3 3 3 5 3" xfId="43239" xr:uid="{B2F455A5-8261-4C62-977E-8B525B6FD819}"/>
    <cellStyle name="Comma 3 3 3 3 6" xfId="18100" xr:uid="{A9A26CB5-8202-4439-8686-ADC6705AE17C}"/>
    <cellStyle name="Comma 3 3 3 3 7" xfId="34859" xr:uid="{A66ED57C-08F2-4398-8C2A-322D1A4CFB51}"/>
    <cellStyle name="Comma 3 3 3 4" xfId="1760" xr:uid="{155F0F3E-D286-45C7-802D-D9E4BDB6F0A5}"/>
    <cellStyle name="Comma 3 3 3 4 2" xfId="5149" xr:uid="{41E8BD5D-A5BB-4773-AAFE-1FA980F5019E}"/>
    <cellStyle name="Comma 3 3 3 4 2 2" xfId="13529" xr:uid="{13819D41-6F24-4D59-B9A2-AA3E00443FB7}"/>
    <cellStyle name="Comma 3 3 3 4 2 2 2" xfId="30289" xr:uid="{DA68AAB9-E0D6-456C-9413-C789D9FCD848}"/>
    <cellStyle name="Comma 3 3 3 4 2 2 3" xfId="47048" xr:uid="{78FCB56C-06A3-4210-B9A2-34D4815507A2}"/>
    <cellStyle name="Comma 3 3 3 4 2 3" xfId="21909" xr:uid="{94785B7F-8289-4F08-9188-4B6EA58B000F}"/>
    <cellStyle name="Comma 3 3 3 4 2 4" xfId="38668" xr:uid="{63C1E0FF-61BE-490F-BCF0-0CCD57F803B9}"/>
    <cellStyle name="Comma 3 3 3 4 3" xfId="6836" xr:uid="{09A74B10-965B-4E0B-94BC-4091D3E0ACC9}"/>
    <cellStyle name="Comma 3 3 3 4 3 2" xfId="15216" xr:uid="{4567D0C5-051A-43F7-86EC-7AB4DF926D3D}"/>
    <cellStyle name="Comma 3 3 3 4 3 2 2" xfId="31976" xr:uid="{BFC3D0AD-2C29-442A-994B-5335B5210DE0}"/>
    <cellStyle name="Comma 3 3 3 4 3 2 3" xfId="48735" xr:uid="{7E113CB7-72AE-4DF5-AB1C-03390484F295}"/>
    <cellStyle name="Comma 3 3 3 4 3 3" xfId="23596" xr:uid="{B8A1CB32-B2B0-4DB0-B273-E48DDF8E8AF8}"/>
    <cellStyle name="Comma 3 3 3 4 3 4" xfId="40355" xr:uid="{98F2856F-EA9F-4E2C-8AF1-174C48377384}"/>
    <cellStyle name="Comma 3 3 3 4 4" xfId="3460" xr:uid="{800EDA80-426F-4820-AA87-B147D15C2AA1}"/>
    <cellStyle name="Comma 3 3 3 4 4 2" xfId="11840" xr:uid="{17E50F4F-A99C-4D9C-919B-F527A28436B9}"/>
    <cellStyle name="Comma 3 3 3 4 4 2 2" xfId="28600" xr:uid="{BCC8373D-239A-4164-836A-F319326685C7}"/>
    <cellStyle name="Comma 3 3 3 4 4 2 3" xfId="45359" xr:uid="{08C972C7-8C70-4783-8FC3-FA9E522D0877}"/>
    <cellStyle name="Comma 3 3 3 4 4 3" xfId="20220" xr:uid="{AE40B627-B376-47FA-BF0B-6367326E5584}"/>
    <cellStyle name="Comma 3 3 3 4 4 4" xfId="36979" xr:uid="{B9F49451-17E8-4E31-9E1C-68158E5148E7}"/>
    <cellStyle name="Comma 3 3 3 4 5" xfId="10149" xr:uid="{93A12F7A-58A5-43E5-AAA5-1EB33EF0FC01}"/>
    <cellStyle name="Comma 3 3 3 4 5 2" xfId="26909" xr:uid="{5E0167B3-8F08-4F29-83EA-C49FB7419A57}"/>
    <cellStyle name="Comma 3 3 3 4 5 3" xfId="43668" xr:uid="{1B2DAE16-2E5C-4950-82C6-22EA9B14D269}"/>
    <cellStyle name="Comma 3 3 3 4 6" xfId="18529" xr:uid="{1AF6E07D-C581-47B3-8B2D-03992F5856C6}"/>
    <cellStyle name="Comma 3 3 3 4 7" xfId="35288" xr:uid="{AC7D599F-8455-4198-8695-978CBC18C352}"/>
    <cellStyle name="Comma 3 3 3 5" xfId="3879" xr:uid="{8E9259E3-E2B1-470F-855E-D41E0DE41D2A}"/>
    <cellStyle name="Comma 3 3 3 5 2" xfId="12259" xr:uid="{610F1F86-F295-45BC-B57F-E1903D1FDFD4}"/>
    <cellStyle name="Comma 3 3 3 5 2 2" xfId="29019" xr:uid="{B7E25C2F-6C6B-4FFB-BD30-D62D3C691CE7}"/>
    <cellStyle name="Comma 3 3 3 5 2 3" xfId="45778" xr:uid="{87CEF2B8-A66C-4BBC-A4FB-0652EADD3D22}"/>
    <cellStyle name="Comma 3 3 3 5 3" xfId="20639" xr:uid="{CB800173-5321-42FF-954A-A1F0535D920F}"/>
    <cellStyle name="Comma 3 3 3 5 4" xfId="37398" xr:uid="{5CF40F34-E688-48C9-B733-139A81ED5488}"/>
    <cellStyle name="Comma 3 3 3 6" xfId="5553" xr:uid="{F9B4FB80-9EB9-4192-8C69-81BAC41791DB}"/>
    <cellStyle name="Comma 3 3 3 6 2" xfId="13933" xr:uid="{97F2BEDA-BB96-4E84-8A47-5A5D16977AAA}"/>
    <cellStyle name="Comma 3 3 3 6 2 2" xfId="30693" xr:uid="{DE158294-7C2F-4A7D-B644-77293FAFC385}"/>
    <cellStyle name="Comma 3 3 3 6 2 3" xfId="47452" xr:uid="{982F31B2-1C5C-4B25-9BDA-92A6B7B50B59}"/>
    <cellStyle name="Comma 3 3 3 6 3" xfId="22313" xr:uid="{3E03B3D5-0986-42A4-8667-09DF4FCF374E}"/>
    <cellStyle name="Comma 3 3 3 6 4" xfId="39072" xr:uid="{1B3178CB-D885-46B6-8477-1D96AEC264AB}"/>
    <cellStyle name="Comma 3 3 3 7" xfId="7242" xr:uid="{C6355022-0F62-4285-B62E-6E664B9E7C15}"/>
    <cellStyle name="Comma 3 3 3 7 2" xfId="15622" xr:uid="{281FECEE-13A4-42CE-AF73-204C1947BD1F}"/>
    <cellStyle name="Comma 3 3 3 7 2 2" xfId="32382" xr:uid="{6BAA674B-6F55-4826-A27A-5F76AC2E2371}"/>
    <cellStyle name="Comma 3 3 3 7 2 3" xfId="49141" xr:uid="{10909CE0-95C2-4EF1-8F62-6FED57B08DDE}"/>
    <cellStyle name="Comma 3 3 3 7 3" xfId="24002" xr:uid="{7A647058-B2A0-48E8-9285-00752A26F836}"/>
    <cellStyle name="Comma 3 3 3 7 4" xfId="40761" xr:uid="{EB0E3678-9AF7-49AC-AC17-F8B90CFA9E88}"/>
    <cellStyle name="Comma 3 3 3 8" xfId="7648" xr:uid="{B34577C6-936A-4227-AFDF-DEC1A0932432}"/>
    <cellStyle name="Comma 3 3 3 8 2" xfId="16028" xr:uid="{D1CF99E5-DDB3-4487-ABAE-3920D8D45C4E}"/>
    <cellStyle name="Comma 3 3 3 8 2 2" xfId="32788" xr:uid="{E4A85C34-C4FA-4794-A82B-ABCE4C829BE5}"/>
    <cellStyle name="Comma 3 3 3 8 2 3" xfId="49547" xr:uid="{EAE2D0E0-DF8C-4151-ADE2-8BEA187D0E9B}"/>
    <cellStyle name="Comma 3 3 3 8 3" xfId="24408" xr:uid="{5F270919-5F4D-464D-A555-1B6656BC9A57}"/>
    <cellStyle name="Comma 3 3 3 8 4" xfId="41167" xr:uid="{C68EEF26-1275-473D-B2B1-C1C9800F248D}"/>
    <cellStyle name="Comma 3 3 3 9" xfId="8054" xr:uid="{DD7A168C-5178-44D3-AF6C-45A24E899272}"/>
    <cellStyle name="Comma 3 3 3 9 2" xfId="16434" xr:uid="{026A454B-EBF5-4888-947F-49A31023084C}"/>
    <cellStyle name="Comma 3 3 3 9 2 2" xfId="33194" xr:uid="{BAC947E5-4D3A-4A82-B5E2-46C71D917EBF}"/>
    <cellStyle name="Comma 3 3 3 9 2 3" xfId="49953" xr:uid="{CD6A854D-7AB4-4872-8103-ED153BBE1F14}"/>
    <cellStyle name="Comma 3 3 3 9 3" xfId="24814" xr:uid="{AD42F964-704B-41C0-BC6A-F21F82A5BEFB}"/>
    <cellStyle name="Comma 3 3 3 9 4" xfId="41573" xr:uid="{2BF8A396-2491-4881-AEF3-88FF95E639F3}"/>
    <cellStyle name="Comma 3 3 4" xfId="430" xr:uid="{429D8921-CB30-4688-B2EE-214AADF35B67}"/>
    <cellStyle name="Comma 3 3 4 10" xfId="8686" xr:uid="{3BAF4334-A8DC-4F65-B756-369177737EB0}"/>
    <cellStyle name="Comma 3 3 4 10 2" xfId="17066" xr:uid="{E0D389F8-1EC9-4EA2-A6F5-D124A33C3C5D}"/>
    <cellStyle name="Comma 3 3 4 10 2 2" xfId="33826" xr:uid="{2E1907B8-448B-4B2D-87AE-EBFA26DEEF49}"/>
    <cellStyle name="Comma 3 3 4 10 2 3" xfId="50585" xr:uid="{AE4A1573-E0CC-44AC-B618-4176BDF8B562}"/>
    <cellStyle name="Comma 3 3 4 10 3" xfId="25446" xr:uid="{3AB16A7D-67BC-4836-ACE3-5F7A42B5B4FA}"/>
    <cellStyle name="Comma 3 3 4 10 4" xfId="42205" xr:uid="{33987F2E-8A8B-4414-8B86-7C88D9A85574}"/>
    <cellStyle name="Comma 3 3 4 11" xfId="2287" xr:uid="{D1498D81-1F49-4A50-9F60-CC0373AB0FB5}"/>
    <cellStyle name="Comma 3 3 4 11 2" xfId="10670" xr:uid="{FED0E67F-2CAA-42E5-A9FD-6D12EBA84522}"/>
    <cellStyle name="Comma 3 3 4 11 2 2" xfId="27430" xr:uid="{096C27CD-F52C-4EBC-A204-1B7280E5AECB}"/>
    <cellStyle name="Comma 3 3 4 11 2 3" xfId="44189" xr:uid="{7B7A7FBA-1943-4972-B145-50EDE8CEBAF4}"/>
    <cellStyle name="Comma 3 3 4 11 3" xfId="19050" xr:uid="{802ED81A-1AE5-4763-8C9B-1CBF84D68B4E}"/>
    <cellStyle name="Comma 3 3 4 11 4" xfId="35809" xr:uid="{77F97EC1-C168-4EF9-A11F-188AABA49814}"/>
    <cellStyle name="Comma 3 3 4 12" xfId="8867" xr:uid="{BF0C8618-2FD1-4B43-8395-10BCEA4E859A}"/>
    <cellStyle name="Comma 3 3 4 12 2" xfId="25627" xr:uid="{441C65F3-84E3-4AF9-A94A-85E45508C770}"/>
    <cellStyle name="Comma 3 3 4 12 3" xfId="42386" xr:uid="{872CCAE7-6B8F-4814-A997-CCC5478188AD}"/>
    <cellStyle name="Comma 3 3 4 13" xfId="17247" xr:uid="{4CFF6BCE-50E9-4887-BEF5-A0899351C283}"/>
    <cellStyle name="Comma 3 3 4 14" xfId="34006" xr:uid="{CC5D424C-B3BB-4100-B24F-30A99919C0F1}"/>
    <cellStyle name="Comma 3 3 4 2" xfId="898" xr:uid="{1BA16597-78C3-44DC-8514-3CBE5F0A5CFB}"/>
    <cellStyle name="Comma 3 3 4 2 2" xfId="4293" xr:uid="{F47B52CC-551A-4397-85B6-26626AC7F2C2}"/>
    <cellStyle name="Comma 3 3 4 2 2 2" xfId="12673" xr:uid="{C00D7C5A-2FC8-48CC-8522-1C8794151DDB}"/>
    <cellStyle name="Comma 3 3 4 2 2 2 2" xfId="29433" xr:uid="{2B9B954E-7481-4331-BB9F-35437888D53A}"/>
    <cellStyle name="Comma 3 3 4 2 2 2 3" xfId="46192" xr:uid="{293ACEBE-EE16-441E-A7E4-CFF12AD9A471}"/>
    <cellStyle name="Comma 3 3 4 2 2 3" xfId="21053" xr:uid="{3F1B470A-3DB3-4D9A-A3EC-6DE47CF2E426}"/>
    <cellStyle name="Comma 3 3 4 2 2 4" xfId="37812" xr:uid="{D8EAC760-406D-4BEB-8E0A-DC3D4371C95A}"/>
    <cellStyle name="Comma 3 3 4 2 3" xfId="5980" xr:uid="{2C83C486-0C2E-4784-804C-79F4B60A87D2}"/>
    <cellStyle name="Comma 3 3 4 2 3 2" xfId="14360" xr:uid="{9C52C958-A4E9-4C66-A6C9-CABDD78D45E9}"/>
    <cellStyle name="Comma 3 3 4 2 3 2 2" xfId="31120" xr:uid="{DB82B4D4-B00F-466E-A749-41EF7172B6FD}"/>
    <cellStyle name="Comma 3 3 4 2 3 2 3" xfId="47879" xr:uid="{C5D28505-9F69-4E5B-BFEF-C1E34FA50FBE}"/>
    <cellStyle name="Comma 3 3 4 2 3 3" xfId="22740" xr:uid="{E1733575-7C05-4743-926D-B7275DE211D3}"/>
    <cellStyle name="Comma 3 3 4 2 3 4" xfId="39499" xr:uid="{4E1B83AD-93B6-4F09-90EE-80457493E84E}"/>
    <cellStyle name="Comma 3 3 4 2 4" xfId="2716" xr:uid="{0CAE71C8-03D7-437A-830F-F85DF9B6D230}"/>
    <cellStyle name="Comma 3 3 4 2 4 2" xfId="11096" xr:uid="{0AE22F69-045E-4E1F-AB75-6BF80A6546E5}"/>
    <cellStyle name="Comma 3 3 4 2 4 2 2" xfId="27856" xr:uid="{DBE7CD31-1716-48A1-8549-DFAEE75C0B21}"/>
    <cellStyle name="Comma 3 3 4 2 4 2 3" xfId="44615" xr:uid="{68E469E6-49E5-49CA-B4BF-4FEE2D0E5FB3}"/>
    <cellStyle name="Comma 3 3 4 2 4 3" xfId="19476" xr:uid="{0ABFB4C9-C415-49F0-BF08-40F86FC6F328}"/>
    <cellStyle name="Comma 3 3 4 2 4 4" xfId="36235" xr:uid="{FE81D99D-188F-4DF8-AD04-14C912FC8D2C}"/>
    <cellStyle name="Comma 3 3 4 2 5" xfId="9293" xr:uid="{04F1D333-1A13-40DA-BA9B-7F74673CAC4C}"/>
    <cellStyle name="Comma 3 3 4 2 5 2" xfId="26053" xr:uid="{2F6B66BE-4835-4F18-9C78-11AD44986AF5}"/>
    <cellStyle name="Comma 3 3 4 2 5 3" xfId="42812" xr:uid="{A99198D7-8787-4E18-9DC9-C2EDFC9285AC}"/>
    <cellStyle name="Comma 3 3 4 2 6" xfId="17673" xr:uid="{3657F10F-532A-40A4-AE34-5BCF2347BB08}"/>
    <cellStyle name="Comma 3 3 4 2 7" xfId="34432" xr:uid="{D9074019-CCF0-48C6-BD29-8D6C547DC72E}"/>
    <cellStyle name="Comma 3 3 4 3" xfId="1332" xr:uid="{5C34223F-295D-4E0E-8A37-EC9B1C3449C4}"/>
    <cellStyle name="Comma 3 3 4 3 2" xfId="4721" xr:uid="{4D0F289F-3D8E-494E-B0D9-82A83CAEAF96}"/>
    <cellStyle name="Comma 3 3 4 3 2 2" xfId="13101" xr:uid="{A9B2026D-591E-40B7-91C2-A10F83E52831}"/>
    <cellStyle name="Comma 3 3 4 3 2 2 2" xfId="29861" xr:uid="{78461A45-DE8B-4656-B21A-EF66F32ED7C0}"/>
    <cellStyle name="Comma 3 3 4 3 2 2 3" xfId="46620" xr:uid="{50CAB81C-D4BB-4879-9874-41C1A82F99C6}"/>
    <cellStyle name="Comma 3 3 4 3 2 3" xfId="21481" xr:uid="{3A985FD4-8261-425E-8C40-B6F6BDAB995B}"/>
    <cellStyle name="Comma 3 3 4 3 2 4" xfId="38240" xr:uid="{BD6F9D5C-799E-45C7-9EDC-F460520AE120}"/>
    <cellStyle name="Comma 3 3 4 3 3" xfId="6408" xr:uid="{61062476-D9AF-4B2A-8486-9541181114FF}"/>
    <cellStyle name="Comma 3 3 4 3 3 2" xfId="14788" xr:uid="{B5FA8B57-9146-4B28-929B-CD80B34EE573}"/>
    <cellStyle name="Comma 3 3 4 3 3 2 2" xfId="31548" xr:uid="{ABEE1035-9F2B-40C3-A265-239DEA77B693}"/>
    <cellStyle name="Comma 3 3 4 3 3 2 3" xfId="48307" xr:uid="{7FCFCCA5-DF13-454F-9CB9-919E80776F4A}"/>
    <cellStyle name="Comma 3 3 4 3 3 3" xfId="23168" xr:uid="{735CBD09-9E40-44A9-A01D-325270081EE6}"/>
    <cellStyle name="Comma 3 3 4 3 3 4" xfId="39927" xr:uid="{DF913263-4DE6-4CC5-89FF-B604C450308E}"/>
    <cellStyle name="Comma 3 3 4 3 4" xfId="3144" xr:uid="{937E4EAD-6DFF-4619-9ACB-5332C0470873}"/>
    <cellStyle name="Comma 3 3 4 3 4 2" xfId="11524" xr:uid="{CBD4BA80-FF02-4341-A980-E51EFCECFDAE}"/>
    <cellStyle name="Comma 3 3 4 3 4 2 2" xfId="28284" xr:uid="{351590BB-0E08-4C8A-855E-54E83DB07E08}"/>
    <cellStyle name="Comma 3 3 4 3 4 2 3" xfId="45043" xr:uid="{947C4B1E-9838-4FE2-A099-1E7109EDDD6C}"/>
    <cellStyle name="Comma 3 3 4 3 4 3" xfId="19904" xr:uid="{49AC526D-FA46-48D2-A651-58734EB43D3A}"/>
    <cellStyle name="Comma 3 3 4 3 4 4" xfId="36663" xr:uid="{90E3D970-8DB0-4E36-B466-37D19577CEF0}"/>
    <cellStyle name="Comma 3 3 4 3 5" xfId="9721" xr:uid="{5FFAFB23-6060-4DF9-84F8-9E8B54DC8C70}"/>
    <cellStyle name="Comma 3 3 4 3 5 2" xfId="26481" xr:uid="{666544B9-F5EE-414B-8C45-D7C419F6BC3C}"/>
    <cellStyle name="Comma 3 3 4 3 5 3" xfId="43240" xr:uid="{A2944B36-EA2D-4ACD-85EF-D7EF9F28F5FA}"/>
    <cellStyle name="Comma 3 3 4 3 6" xfId="18101" xr:uid="{2674C167-E888-4C66-A69E-AB0C2864139A}"/>
    <cellStyle name="Comma 3 3 4 3 7" xfId="34860" xr:uid="{E49BF926-3282-44DF-BCD8-A08698446570}"/>
    <cellStyle name="Comma 3 3 4 4" xfId="1986" xr:uid="{7DA6DB27-2D33-4721-AE8F-EF41B71729DE}"/>
    <cellStyle name="Comma 3 3 4 4 2" xfId="5375" xr:uid="{4A2ACC76-A1E8-4894-A1FA-FF029084BBB9}"/>
    <cellStyle name="Comma 3 3 4 4 2 2" xfId="13755" xr:uid="{5471E0BE-D9ED-443B-A724-F2B3B18E3C5A}"/>
    <cellStyle name="Comma 3 3 4 4 2 2 2" xfId="30515" xr:uid="{9F616E09-0563-459F-9CC3-3245C98A5FE4}"/>
    <cellStyle name="Comma 3 3 4 4 2 2 3" xfId="47274" xr:uid="{320B8A59-B3DF-4524-91DE-C8D1EB85D042}"/>
    <cellStyle name="Comma 3 3 4 4 2 3" xfId="22135" xr:uid="{9FAADAB3-4DD7-4653-BA0A-7B3076837051}"/>
    <cellStyle name="Comma 3 3 4 4 2 4" xfId="38894" xr:uid="{F9A98B02-681C-40F1-9CD8-8ABDBAC29EC2}"/>
    <cellStyle name="Comma 3 3 4 4 3" xfId="7062" xr:uid="{4086868E-4209-4A81-827C-893C52F6A1F1}"/>
    <cellStyle name="Comma 3 3 4 4 3 2" xfId="15442" xr:uid="{05DE93BD-4E2A-4019-A1FE-F6162E983CB8}"/>
    <cellStyle name="Comma 3 3 4 4 3 2 2" xfId="32202" xr:uid="{C43FD2F8-E64F-45AD-9184-0B4BAA4E3359}"/>
    <cellStyle name="Comma 3 3 4 4 3 2 3" xfId="48961" xr:uid="{6DAD1128-974D-4A9D-B62F-C3181DA8D48C}"/>
    <cellStyle name="Comma 3 3 4 4 3 3" xfId="23822" xr:uid="{46D628CB-FDBD-45AD-8FD1-DDFCD970BC08}"/>
    <cellStyle name="Comma 3 3 4 4 3 4" xfId="40581" xr:uid="{FE5F6424-41A3-41D7-9526-6C2E35690CA4}"/>
    <cellStyle name="Comma 3 3 4 4 4" xfId="3685" xr:uid="{6E8EBA58-0AB7-48F1-A0DF-99A1D7476C6E}"/>
    <cellStyle name="Comma 3 3 4 4 4 2" xfId="12065" xr:uid="{B345D237-9246-4A3A-B71B-ACA35E2838B7}"/>
    <cellStyle name="Comma 3 3 4 4 4 2 2" xfId="28825" xr:uid="{5E49B575-544C-46F7-A47E-86501A0AFA44}"/>
    <cellStyle name="Comma 3 3 4 4 4 2 3" xfId="45584" xr:uid="{C2C379DF-F2BA-40C5-9A59-67B07AB0E85D}"/>
    <cellStyle name="Comma 3 3 4 4 4 3" xfId="20445" xr:uid="{EC12E6E5-090C-4AA0-A863-CB5BE53E6806}"/>
    <cellStyle name="Comma 3 3 4 4 4 4" xfId="37204" xr:uid="{831A82A0-1402-4662-B22F-0665785D2856}"/>
    <cellStyle name="Comma 3 3 4 4 5" xfId="10375" xr:uid="{934DE68F-3325-438B-A54F-5CCB5B190AA3}"/>
    <cellStyle name="Comma 3 3 4 4 5 2" xfId="27135" xr:uid="{F868F445-17DC-4D0E-9945-CAB6FE27B5E5}"/>
    <cellStyle name="Comma 3 3 4 4 5 3" xfId="43894" xr:uid="{95C4C5D3-F398-478B-B775-E78366BE9BE8}"/>
    <cellStyle name="Comma 3 3 4 4 6" xfId="18755" xr:uid="{48374F81-76BA-48A2-8334-8ED2B2FBA268}"/>
    <cellStyle name="Comma 3 3 4 4 7" xfId="35514" xr:uid="{9605F91D-5546-4647-A608-D9CA2EF0E35A}"/>
    <cellStyle name="Comma 3 3 4 5" xfId="4105" xr:uid="{1A795CB5-1A7E-431D-BEFD-95085FA52868}"/>
    <cellStyle name="Comma 3 3 4 5 2" xfId="12485" xr:uid="{59493639-A095-47F9-8A99-976E1B3F4E04}"/>
    <cellStyle name="Comma 3 3 4 5 2 2" xfId="29245" xr:uid="{287E41EB-D170-49AD-BC7A-53089CE6ED4F}"/>
    <cellStyle name="Comma 3 3 4 5 2 3" xfId="46004" xr:uid="{19B9A47F-8A5E-47FC-BFF2-FAEB114218FB}"/>
    <cellStyle name="Comma 3 3 4 5 3" xfId="20865" xr:uid="{C2C01FFB-C9C8-47AC-8FC2-137FC3173B2A}"/>
    <cellStyle name="Comma 3 3 4 5 4" xfId="37624" xr:uid="{10067B5D-1602-4810-90CE-CED8B25D064E}"/>
    <cellStyle name="Comma 3 3 4 6" xfId="5554" xr:uid="{FCC55693-C51E-4F5E-A38D-605C0442C267}"/>
    <cellStyle name="Comma 3 3 4 6 2" xfId="13934" xr:uid="{C5CF53BB-50B1-41FE-A077-0F7C7B3374A3}"/>
    <cellStyle name="Comma 3 3 4 6 2 2" xfId="30694" xr:uid="{DB9A4DB2-3569-4688-923B-47FC42D95578}"/>
    <cellStyle name="Comma 3 3 4 6 2 3" xfId="47453" xr:uid="{35BBC911-F345-4E53-840E-24EDD222AC30}"/>
    <cellStyle name="Comma 3 3 4 6 3" xfId="22314" xr:uid="{9FA93DE2-CB12-444F-A4FB-9152B49F3D56}"/>
    <cellStyle name="Comma 3 3 4 6 4" xfId="39073" xr:uid="{9512A16B-E668-4F26-B53C-EF9B62ACE448}"/>
    <cellStyle name="Comma 3 3 4 7" xfId="7468" xr:uid="{1852C711-5FD2-4639-B279-D85E01A4B17B}"/>
    <cellStyle name="Comma 3 3 4 7 2" xfId="15848" xr:uid="{ACE7CB34-B30A-4C68-82EB-7E2276EB6425}"/>
    <cellStyle name="Comma 3 3 4 7 2 2" xfId="32608" xr:uid="{D2D56B4E-76F3-4422-B14E-2C856B8F5888}"/>
    <cellStyle name="Comma 3 3 4 7 2 3" xfId="49367" xr:uid="{758F2BDC-15C9-41F7-9870-C8220BA5C8E0}"/>
    <cellStyle name="Comma 3 3 4 7 3" xfId="24228" xr:uid="{B616D3C3-DEDB-4B17-B95F-EB07A6007495}"/>
    <cellStyle name="Comma 3 3 4 7 4" xfId="40987" xr:uid="{CD2C4689-416A-4B01-A9AE-DE69BCF952B5}"/>
    <cellStyle name="Comma 3 3 4 8" xfId="7874" xr:uid="{4C0EC3A3-B775-448A-8524-0A4DD36F4325}"/>
    <cellStyle name="Comma 3 3 4 8 2" xfId="16254" xr:uid="{C1A500F2-C2BB-4C2C-B51B-0C234DF1F84C}"/>
    <cellStyle name="Comma 3 3 4 8 2 2" xfId="33014" xr:uid="{678046B4-AB38-47C5-B85B-6E92F5022B13}"/>
    <cellStyle name="Comma 3 3 4 8 2 3" xfId="49773" xr:uid="{7BCF5CD0-9C23-460D-9A16-E3AF2308F61F}"/>
    <cellStyle name="Comma 3 3 4 8 3" xfId="24634" xr:uid="{7E082665-4D09-4472-B1AB-5CB95F2CC2E4}"/>
    <cellStyle name="Comma 3 3 4 8 4" xfId="41393" xr:uid="{688A10C1-2835-4671-BB7B-AE6B81B06C9A}"/>
    <cellStyle name="Comma 3 3 4 9" xfId="8280" xr:uid="{820781F6-8965-4477-89EE-D434DA1E9DD6}"/>
    <cellStyle name="Comma 3 3 4 9 2" xfId="16660" xr:uid="{340FC565-82EF-4793-9928-04ACE3FCB65B}"/>
    <cellStyle name="Comma 3 3 4 9 2 2" xfId="33420" xr:uid="{1451BCEC-9641-46D6-97D2-486F9757BF45}"/>
    <cellStyle name="Comma 3 3 4 9 2 3" xfId="50179" xr:uid="{861535BD-3BAD-4229-90B7-80D5926D610F}"/>
    <cellStyle name="Comma 3 3 4 9 3" xfId="25040" xr:uid="{EABE772A-4981-489C-B2FC-95A3FE1C710A}"/>
    <cellStyle name="Comma 3 3 4 9 4" xfId="41799" xr:uid="{F1687B12-8798-48AE-8B29-1D40C10883C2}"/>
    <cellStyle name="Comma 3 3 5" xfId="896" xr:uid="{D7949958-F545-476B-AB33-D1E20BF3C6ED}"/>
    <cellStyle name="Comma 3 3 5 2" xfId="4291" xr:uid="{23818091-30AB-4246-92CE-C95FC6AD6B20}"/>
    <cellStyle name="Comma 3 3 5 2 2" xfId="12671" xr:uid="{420FA71E-78A7-474B-8395-898CC637E32A}"/>
    <cellStyle name="Comma 3 3 5 2 2 2" xfId="29431" xr:uid="{0B3F569E-5EEC-40F0-BAC3-4DF4361C0800}"/>
    <cellStyle name="Comma 3 3 5 2 2 3" xfId="46190" xr:uid="{17B75BA3-15E0-414D-BB88-10710117196E}"/>
    <cellStyle name="Comma 3 3 5 2 3" xfId="21051" xr:uid="{4B23FFE8-D7BB-4C94-A72D-60FE6D1CCD85}"/>
    <cellStyle name="Comma 3 3 5 2 4" xfId="37810" xr:uid="{99C9C024-CEF7-4B4F-BC2F-E6DED40276FE}"/>
    <cellStyle name="Comma 3 3 5 3" xfId="5978" xr:uid="{A3E1E4FC-3E8C-4FA7-895B-055A2A829304}"/>
    <cellStyle name="Comma 3 3 5 3 2" xfId="14358" xr:uid="{9967BDBC-39C0-4EDA-B709-48B87924A568}"/>
    <cellStyle name="Comma 3 3 5 3 2 2" xfId="31118" xr:uid="{6231BECA-21BE-4072-952A-A2BDFBC4184C}"/>
    <cellStyle name="Comma 3 3 5 3 2 3" xfId="47877" xr:uid="{9C821626-558C-4258-A1EF-1F4FDAA95CDF}"/>
    <cellStyle name="Comma 3 3 5 3 3" xfId="22738" xr:uid="{802B1F3F-667F-434E-8ED9-71D5BBB084E0}"/>
    <cellStyle name="Comma 3 3 5 3 4" xfId="39497" xr:uid="{FD1AC4CD-E8B8-4EEA-9252-1043DDF4F534}"/>
    <cellStyle name="Comma 3 3 5 4" xfId="2714" xr:uid="{DC55A777-4D34-4822-96DD-0622774FA55E}"/>
    <cellStyle name="Comma 3 3 5 4 2" xfId="11094" xr:uid="{EB0465B3-A033-4EDD-9900-96A2105BF7B6}"/>
    <cellStyle name="Comma 3 3 5 4 2 2" xfId="27854" xr:uid="{F38591B4-9E78-4276-A307-79D46791743B}"/>
    <cellStyle name="Comma 3 3 5 4 2 3" xfId="44613" xr:uid="{26AD536B-CAA8-43AF-9E78-11FB609FAEA2}"/>
    <cellStyle name="Comma 3 3 5 4 3" xfId="19474" xr:uid="{ED37C853-FDA8-4BFA-9295-6669B1C846EE}"/>
    <cellStyle name="Comma 3 3 5 4 4" xfId="36233" xr:uid="{A4E19DE4-A0C0-45E0-8195-B83F978801AC}"/>
    <cellStyle name="Comma 3 3 5 5" xfId="9291" xr:uid="{B8B872B0-68B0-48F3-9A81-4C472E307D5A}"/>
    <cellStyle name="Comma 3 3 5 5 2" xfId="26051" xr:uid="{B32A7857-7F36-4E6D-9524-DBA8816E5C05}"/>
    <cellStyle name="Comma 3 3 5 5 3" xfId="42810" xr:uid="{09250B00-091F-4F54-9EFE-2E35BF957379}"/>
    <cellStyle name="Comma 3 3 5 6" xfId="17671" xr:uid="{3BC78703-EE5A-407F-A76D-66E34960604C}"/>
    <cellStyle name="Comma 3 3 5 7" xfId="34430" xr:uid="{F58235EC-B406-4A53-BBE2-792296C9B366}"/>
    <cellStyle name="Comma 3 3 6" xfId="1330" xr:uid="{9563A260-D35C-4FF2-973D-33D033677C7F}"/>
    <cellStyle name="Comma 3 3 6 2" xfId="4719" xr:uid="{ACA30B9B-EDF8-4F0B-8669-7272A0EA0502}"/>
    <cellStyle name="Comma 3 3 6 2 2" xfId="13099" xr:uid="{07BA99A6-80F4-4BAD-9B54-42452647F1C5}"/>
    <cellStyle name="Comma 3 3 6 2 2 2" xfId="29859" xr:uid="{4462F63C-F281-472F-B7B2-18383377BBF0}"/>
    <cellStyle name="Comma 3 3 6 2 2 3" xfId="46618" xr:uid="{FEE9B43C-C9DB-4088-87B2-2A85C1DCCA29}"/>
    <cellStyle name="Comma 3 3 6 2 3" xfId="21479" xr:uid="{76E5980F-7217-47E6-9F97-A96C2320682E}"/>
    <cellStyle name="Comma 3 3 6 2 4" xfId="38238" xr:uid="{53AEDA7F-5A21-46A1-8F67-DFFCA6467790}"/>
    <cellStyle name="Comma 3 3 6 3" xfId="6406" xr:uid="{560CE247-9AE2-462F-BF60-11711DA5C796}"/>
    <cellStyle name="Comma 3 3 6 3 2" xfId="14786" xr:uid="{8BA34F3C-3778-4571-8939-C61087EEA4AB}"/>
    <cellStyle name="Comma 3 3 6 3 2 2" xfId="31546" xr:uid="{7F6813CF-C941-459D-B68A-DABF56EEB76C}"/>
    <cellStyle name="Comma 3 3 6 3 2 3" xfId="48305" xr:uid="{9DC409B3-635A-4001-AA0F-41919AF40F33}"/>
    <cellStyle name="Comma 3 3 6 3 3" xfId="23166" xr:uid="{4E628D6C-9357-475E-A6EE-3E46156D0853}"/>
    <cellStyle name="Comma 3 3 6 3 4" xfId="39925" xr:uid="{161F4045-E93C-4126-AC23-9C7F589A4413}"/>
    <cellStyle name="Comma 3 3 6 4" xfId="3142" xr:uid="{6F24A56A-8284-4A6F-A984-5D595CB271FD}"/>
    <cellStyle name="Comma 3 3 6 4 2" xfId="11522" xr:uid="{A79C9983-18DD-4A83-A64C-755417AC8518}"/>
    <cellStyle name="Comma 3 3 6 4 2 2" xfId="28282" xr:uid="{6AC2A4A0-0A67-4A72-B804-29FBFD4CFFBB}"/>
    <cellStyle name="Comma 3 3 6 4 2 3" xfId="45041" xr:uid="{9FB787BE-901B-42B5-B3E7-3E336397CA55}"/>
    <cellStyle name="Comma 3 3 6 4 3" xfId="19902" xr:uid="{C37C5516-B805-4194-A6AB-30A95ED73005}"/>
    <cellStyle name="Comma 3 3 6 4 4" xfId="36661" xr:uid="{92097FC0-096B-43F9-90E2-1AF41DC1FFD8}"/>
    <cellStyle name="Comma 3 3 6 5" xfId="9719" xr:uid="{0912019C-91E7-423A-871C-A84A2D68AE31}"/>
    <cellStyle name="Comma 3 3 6 5 2" xfId="26479" xr:uid="{F7B591AC-C3CD-4510-9315-2B7AA94462AA}"/>
    <cellStyle name="Comma 3 3 6 5 3" xfId="43238" xr:uid="{95DDC3B2-C907-4268-A574-CA5497D50CD4}"/>
    <cellStyle name="Comma 3 3 6 6" xfId="18099" xr:uid="{A971C3DA-ADA0-4F64-A09E-F322944EE936}"/>
    <cellStyle name="Comma 3 3 6 7" xfId="34858" xr:uid="{1A669A87-C229-442F-8087-016D96619A76}"/>
    <cellStyle name="Comma 3 3 7" xfId="1715" xr:uid="{3EE67CC1-92E5-4503-B456-B2ED3D80CA7D}"/>
    <cellStyle name="Comma 3 3 7 2" xfId="5104" xr:uid="{AA33ECD2-F0B1-43DC-8955-3BE13B714DE2}"/>
    <cellStyle name="Comma 3 3 7 2 2" xfId="13484" xr:uid="{1A5717B2-A3D0-4320-8FA1-7D7CAA5357D0}"/>
    <cellStyle name="Comma 3 3 7 2 2 2" xfId="30244" xr:uid="{3736F05D-DD5B-42C3-B7AF-7D9CC2DA905B}"/>
    <cellStyle name="Comma 3 3 7 2 2 3" xfId="47003" xr:uid="{1D8CBE11-D7DF-47D6-AA8A-B427E74A687C}"/>
    <cellStyle name="Comma 3 3 7 2 3" xfId="21864" xr:uid="{296610AE-6F57-408E-8A68-8F9CE9B214C3}"/>
    <cellStyle name="Comma 3 3 7 2 4" xfId="38623" xr:uid="{FBF517C8-C04E-4F95-BB15-4DB7B2ABC808}"/>
    <cellStyle name="Comma 3 3 7 3" xfId="6791" xr:uid="{8E4B1E63-33C3-4F63-8966-90C6831A1D81}"/>
    <cellStyle name="Comma 3 3 7 3 2" xfId="15171" xr:uid="{AFC4CB20-6BFC-4426-A1F9-59F7F7BC3EB2}"/>
    <cellStyle name="Comma 3 3 7 3 2 2" xfId="31931" xr:uid="{595FDECD-7A75-46B6-94B9-B08D6799D112}"/>
    <cellStyle name="Comma 3 3 7 3 2 3" xfId="48690" xr:uid="{8577A017-3ED3-4D2B-9F92-E7FA6D5EC856}"/>
    <cellStyle name="Comma 3 3 7 3 3" xfId="23551" xr:uid="{E260DF04-084F-4822-AEAD-63A799AB8768}"/>
    <cellStyle name="Comma 3 3 7 3 4" xfId="40310" xr:uid="{5CC36B51-F29A-4A8E-B1B8-2C3C5CC2D7CD}"/>
    <cellStyle name="Comma 3 3 7 4" xfId="3438" xr:uid="{23DCBBB2-9A7A-464E-87D9-FA24189E851E}"/>
    <cellStyle name="Comma 3 3 7 4 2" xfId="11818" xr:uid="{846368D4-EF2C-42C5-9EB5-122FE45DDF62}"/>
    <cellStyle name="Comma 3 3 7 4 2 2" xfId="28578" xr:uid="{E98C5077-1C27-450B-9AB0-190C58475422}"/>
    <cellStyle name="Comma 3 3 7 4 2 3" xfId="45337" xr:uid="{6FAF22CA-6914-4ACB-834E-D08285DF227D}"/>
    <cellStyle name="Comma 3 3 7 4 3" xfId="20198" xr:uid="{5D4D942C-8D5E-4534-9288-23FD8D717AC9}"/>
    <cellStyle name="Comma 3 3 7 4 4" xfId="36957" xr:uid="{E2ECC94C-4506-4D33-A0C8-E90545BAC6A8}"/>
    <cellStyle name="Comma 3 3 7 5" xfId="10104" xr:uid="{50C2BFA8-7ED6-400E-9525-417865431DB2}"/>
    <cellStyle name="Comma 3 3 7 5 2" xfId="26864" xr:uid="{819E37A4-C8A3-4DE1-9273-12777A9CDF53}"/>
    <cellStyle name="Comma 3 3 7 5 3" xfId="43623" xr:uid="{30989AC8-D36F-420C-855E-EAB0F15D6F6E}"/>
    <cellStyle name="Comma 3 3 7 6" xfId="18484" xr:uid="{7503D708-F6A9-47EA-A8BE-D21BB6117867}"/>
    <cellStyle name="Comma 3 3 7 7" xfId="35243" xr:uid="{CBC63C3F-3451-4B1A-9C55-C2D0D1CE4436}"/>
    <cellStyle name="Comma 3 3 8" xfId="3833" xr:uid="{721448BE-3C2F-4FC8-ABF2-1B70B9F9199C}"/>
    <cellStyle name="Comma 3 3 8 2" xfId="12213" xr:uid="{69998A6D-E904-4E9B-8B47-04EBD3CB31E9}"/>
    <cellStyle name="Comma 3 3 8 2 2" xfId="28973" xr:uid="{AFFEE668-0232-4D55-B0F1-0C3B703791B5}"/>
    <cellStyle name="Comma 3 3 8 2 3" xfId="45732" xr:uid="{8D303D4B-B40F-46B0-8C4C-20AC8691048F}"/>
    <cellStyle name="Comma 3 3 8 3" xfId="20593" xr:uid="{968AAE8F-90D4-49C3-A9A7-27D3A09D61F2}"/>
    <cellStyle name="Comma 3 3 8 4" xfId="37352" xr:uid="{85C08593-7198-413D-966C-0FB92D2BB9C4}"/>
    <cellStyle name="Comma 3 3 9" xfId="5552" xr:uid="{9673ECF6-E7F1-4578-ACA6-62A31B93D653}"/>
    <cellStyle name="Comma 3 3 9 2" xfId="13932" xr:uid="{D5E29B7A-65BC-4EC0-B437-379D47B1128A}"/>
    <cellStyle name="Comma 3 3 9 2 2" xfId="30692" xr:uid="{B4F31853-2376-44D3-95F6-92864312C678}"/>
    <cellStyle name="Comma 3 3 9 2 3" xfId="47451" xr:uid="{BCAFCA17-48B4-4270-8C66-0DADA5D6469D}"/>
    <cellStyle name="Comma 3 3 9 3" xfId="22312" xr:uid="{548BF3A4-E40E-4502-B81D-7387A4E7C73B}"/>
    <cellStyle name="Comma 3 3 9 4" xfId="39071" xr:uid="{681070DE-3718-42FA-9322-397C59DE261C}"/>
    <cellStyle name="Comma 3 4" xfId="113" xr:uid="{70568AB9-ECDB-4C76-AEF7-F20D1A1BE24D}"/>
    <cellStyle name="Comma 3 5" xfId="50742" xr:uid="{99CBC915-881F-45F5-8CA9-FD32B600224B}"/>
    <cellStyle name="Comma 3 6" xfId="50788" xr:uid="{40570F79-D491-4B18-B44E-C1BC1254C458}"/>
    <cellStyle name="Comma 3 7" xfId="51283" xr:uid="{09AFC273-FA09-4A08-AB80-61B0C51A8617}"/>
    <cellStyle name="Comma 3 8" xfId="51760" xr:uid="{2E085FD8-BC1E-40D2-BB5A-1D2C60B344ED}"/>
    <cellStyle name="Comma 3 9" xfId="76" xr:uid="{6A94CB76-9AA0-4707-841B-16F02C8FD15A}"/>
    <cellStyle name="Comma 39" xfId="57" xr:uid="{8FD00353-689F-4358-854B-D42E34255B09}"/>
    <cellStyle name="Comma 4" xfId="67" xr:uid="{A4943655-85FD-435D-9363-70CB680B9866}"/>
    <cellStyle name="Comma 4 10" xfId="3731" xr:uid="{C23D1666-83A8-46EF-9C88-BF3AFC749C37}"/>
    <cellStyle name="Comma 4 10 2" xfId="12111" xr:uid="{A10471DE-E982-4799-B6BE-2DDA9178EE5E}"/>
    <cellStyle name="Comma 4 10 2 2" xfId="28871" xr:uid="{5F7041EA-8E28-4CCF-A2B7-6CD22CC27C72}"/>
    <cellStyle name="Comma 4 10 2 3" xfId="45630" xr:uid="{0B8181AF-A2C9-4082-9377-48F391AC3A54}"/>
    <cellStyle name="Comma 4 10 3" xfId="20491" xr:uid="{2901A512-DCD6-4EA7-9458-AFAC15FD6F17}"/>
    <cellStyle name="Comma 4 10 4" xfId="37250" xr:uid="{8213CD12-2817-4A12-B263-193341A8A863}"/>
    <cellStyle name="Comma 4 11" xfId="5439" xr:uid="{E2F2456F-7457-486E-AAB7-B70E94F0DB33}"/>
    <cellStyle name="Comma 4 11 2" xfId="13819" xr:uid="{33FA8B1D-4FE9-4924-A0A0-83AC8F840B9F}"/>
    <cellStyle name="Comma 4 11 2 2" xfId="30579" xr:uid="{23A827CD-0394-4821-9421-C9E052155CE9}"/>
    <cellStyle name="Comma 4 11 2 3" xfId="47338" xr:uid="{2F020B49-DFEF-40F9-AEAA-DF931FD46CAB}"/>
    <cellStyle name="Comma 4 11 3" xfId="22199" xr:uid="{537AABAF-77AF-49C8-A72F-F8D514F5AF7C}"/>
    <cellStyle name="Comma 4 11 4" xfId="38958" xr:uid="{73BEBC2D-E578-4FA1-81F6-49E1878F52C5}"/>
    <cellStyle name="Comma 4 12" xfId="7108" xr:uid="{5E299DA2-65C9-45E9-AB07-CFC4167AB680}"/>
    <cellStyle name="Comma 4 12 2" xfId="15488" xr:uid="{78DA6C82-9505-4FAD-B13D-4B6A24B5C94A}"/>
    <cellStyle name="Comma 4 12 2 2" xfId="32248" xr:uid="{EBC9ACDA-F9E8-4303-BBF2-253E78760140}"/>
    <cellStyle name="Comma 4 12 2 3" xfId="49007" xr:uid="{26F6B3A5-5F2D-4205-AF97-C0B01C7E0CF3}"/>
    <cellStyle name="Comma 4 12 3" xfId="23868" xr:uid="{8EADA944-5131-4E9B-AAEA-B7DEB8B3B36A}"/>
    <cellStyle name="Comma 4 12 4" xfId="40627" xr:uid="{AFCFB216-DD0A-44EC-9682-F1C69A6CB829}"/>
    <cellStyle name="Comma 4 13" xfId="7514" xr:uid="{8D735E9A-3249-42F3-A636-79541236C031}"/>
    <cellStyle name="Comma 4 13 2" xfId="15894" xr:uid="{923781AB-FFA1-451A-8EC7-259D9FB50722}"/>
    <cellStyle name="Comma 4 13 2 2" xfId="32654" xr:uid="{65C2783F-4C90-4315-9859-7473C4A4DDA1}"/>
    <cellStyle name="Comma 4 13 2 3" xfId="49413" xr:uid="{91AABFC7-6D93-4471-B3C7-9AA275429D8B}"/>
    <cellStyle name="Comma 4 13 3" xfId="24274" xr:uid="{C1E932C6-F82C-4F55-9078-CC8479D4361A}"/>
    <cellStyle name="Comma 4 13 4" xfId="41033" xr:uid="{1AAAEB0E-EA1B-499A-9DA5-627C31D6DC63}"/>
    <cellStyle name="Comma 4 14" xfId="7920" xr:uid="{DFBABD85-13DC-4D28-A2DC-D775C5A58D36}"/>
    <cellStyle name="Comma 4 14 2" xfId="16300" xr:uid="{61F7F25D-35EA-452B-A6E3-E34CD0D8E5E3}"/>
    <cellStyle name="Comma 4 14 2 2" xfId="33060" xr:uid="{4D0EC1D0-6CFF-4F5E-A294-02B56747C679}"/>
    <cellStyle name="Comma 4 14 2 3" xfId="49819" xr:uid="{945084BB-5417-4FB5-9592-841C120F4DC8}"/>
    <cellStyle name="Comma 4 14 3" xfId="24680" xr:uid="{B54793E5-F23A-4D86-AB22-C97F2CFD75C8}"/>
    <cellStyle name="Comma 4 14 4" xfId="41439" xr:uid="{1306CB8E-8A26-4972-B668-6839133BD337}"/>
    <cellStyle name="Comma 4 15" xfId="8326" xr:uid="{9CFCB530-FD96-4965-B2CF-9C1D4635630C}"/>
    <cellStyle name="Comma 4 15 2" xfId="16706" xr:uid="{7210BD84-6471-426C-B16E-F867A79C1145}"/>
    <cellStyle name="Comma 4 15 2 2" xfId="33466" xr:uid="{657E4481-CFC2-4B3E-8BB3-08679E5EB22B}"/>
    <cellStyle name="Comma 4 15 2 3" xfId="50225" xr:uid="{59A77B5F-107D-4EAF-A297-00CBBA381E23}"/>
    <cellStyle name="Comma 4 15 3" xfId="25086" xr:uid="{FEB32887-020F-47CA-810A-2185528784C8}"/>
    <cellStyle name="Comma 4 15 4" xfId="41845" xr:uid="{1CACB97F-090A-428C-92BE-49749454F528}"/>
    <cellStyle name="Comma 4 16" xfId="8752" xr:uid="{CE4E013B-A29E-48FC-9B1D-2EE14A8E34FB}"/>
    <cellStyle name="Comma 4 16 2" xfId="25512" xr:uid="{863CDDBD-5BA0-4B19-B343-74DB750DC5FF}"/>
    <cellStyle name="Comma 4 16 3" xfId="42271" xr:uid="{A028A3A5-863E-42E3-9064-396283E70F32}"/>
    <cellStyle name="Comma 4 17" xfId="17132" xr:uid="{33522387-D310-40EE-AC9B-0148F558EF34}"/>
    <cellStyle name="Comma 4 18" xfId="33891" xr:uid="{C0DABA50-27B5-4EA3-9BE3-173DC45231D6}"/>
    <cellStyle name="Comma 4 19" xfId="278" xr:uid="{2DBBA9B7-3F24-450B-9587-61EC10D4E6D2}"/>
    <cellStyle name="Comma 4 2" xfId="307" xr:uid="{3E05EE94-4426-4444-B0A9-DC83CC8CE579}"/>
    <cellStyle name="Comma 4 2 10" xfId="7536" xr:uid="{22A27C3C-BDFE-4CB5-8B34-81A14DEFBA95}"/>
    <cellStyle name="Comma 4 2 10 2" xfId="15916" xr:uid="{49768092-32EB-4D1B-A672-A6A6B5A5F5EF}"/>
    <cellStyle name="Comma 4 2 10 2 2" xfId="32676" xr:uid="{5F92A82A-E70C-42D8-B351-11DD2281AA64}"/>
    <cellStyle name="Comma 4 2 10 2 3" xfId="49435" xr:uid="{86D9F1DF-7D87-4268-BF2F-A78EDC3AC369}"/>
    <cellStyle name="Comma 4 2 10 3" xfId="24296" xr:uid="{55B189BF-BECD-44EC-B1D0-4614D7AC5D1A}"/>
    <cellStyle name="Comma 4 2 10 4" xfId="41055" xr:uid="{5EB7209E-BEB8-4CAF-B007-272B97B42AB0}"/>
    <cellStyle name="Comma 4 2 11" xfId="7942" xr:uid="{C75321AB-0A57-43F8-859F-97697DB21F1C}"/>
    <cellStyle name="Comma 4 2 11 2" xfId="16322" xr:uid="{66EA9985-ACFF-4EAC-8E78-1137807F1289}"/>
    <cellStyle name="Comma 4 2 11 2 2" xfId="33082" xr:uid="{93D74B9B-E535-4E7C-A6A8-1080434145A1}"/>
    <cellStyle name="Comma 4 2 11 2 3" xfId="49841" xr:uid="{DC267784-E69E-4DBE-A352-D2A3705D5185}"/>
    <cellStyle name="Comma 4 2 11 3" xfId="24702" xr:uid="{AF275163-5FFC-49D0-8DC7-92A1553A699C}"/>
    <cellStyle name="Comma 4 2 11 4" xfId="41461" xr:uid="{DC5AC70C-3695-4C13-B9DC-BF18BD6FF16B}"/>
    <cellStyle name="Comma 4 2 12" xfId="8348" xr:uid="{3ED844CA-6130-4F19-82C2-5B20FE1483C3}"/>
    <cellStyle name="Comma 4 2 12 2" xfId="16728" xr:uid="{028BD2E0-DEC1-4BBA-B45F-D6A1709DBA89}"/>
    <cellStyle name="Comma 4 2 12 2 2" xfId="33488" xr:uid="{96EA1BF2-F47A-4656-B60C-E89170055A31}"/>
    <cellStyle name="Comma 4 2 12 2 3" xfId="50247" xr:uid="{BDEB3A6B-CAE1-4717-AAB2-187281114B16}"/>
    <cellStyle name="Comma 4 2 12 3" xfId="25108" xr:uid="{13D1A3CB-FD5D-491E-A806-C1E53CE3062B}"/>
    <cellStyle name="Comma 4 2 12 4" xfId="41867" xr:uid="{1915458B-981D-4E64-A197-FA2E6616864B}"/>
    <cellStyle name="Comma 4 2 13" xfId="2092" xr:uid="{3E56D630-7489-4F50-943A-6211DA3FA983}"/>
    <cellStyle name="Comma 4 2 13 2" xfId="10480" xr:uid="{CB675E67-1062-45E5-9B48-097AAA44099C}"/>
    <cellStyle name="Comma 4 2 13 2 2" xfId="27240" xr:uid="{24C1F5D0-9A1B-4BCA-BF56-82C82465C5E1}"/>
    <cellStyle name="Comma 4 2 13 2 3" xfId="43999" xr:uid="{11D3C28A-E802-42E5-8505-51FCD9B2F1BC}"/>
    <cellStyle name="Comma 4 2 13 3" xfId="18860" xr:uid="{C6041255-CC2B-431E-88B9-DD14E1736F2E}"/>
    <cellStyle name="Comma 4 2 13 4" xfId="35619" xr:uid="{08AAE877-A509-4FEF-AB02-3005892CE50A}"/>
    <cellStyle name="Comma 4 2 14" xfId="8780" xr:uid="{6F41D3EA-EC07-4402-98F3-84FEE1E7A858}"/>
    <cellStyle name="Comma 4 2 14 2" xfId="25540" xr:uid="{843A78DE-41C6-49A5-8440-38EE093F11C3}"/>
    <cellStyle name="Comma 4 2 14 3" xfId="42299" xr:uid="{57E33D24-593B-4929-AA81-984EF4E798FC}"/>
    <cellStyle name="Comma 4 2 15" xfId="17160" xr:uid="{AA1D0418-B40D-40DA-9277-B53B793DBF85}"/>
    <cellStyle name="Comma 4 2 16" xfId="33919" xr:uid="{45A07162-8D2E-44D5-8929-E1141AB36B14}"/>
    <cellStyle name="Comma 4 2 2" xfId="390" xr:uid="{6295B0E3-7F5A-4B90-A9ED-0AF454CE9D7C}"/>
    <cellStyle name="Comma 4 2 2 10" xfId="8462" xr:uid="{A3BC6902-C745-4F8B-83FA-562E4C82C605}"/>
    <cellStyle name="Comma 4 2 2 10 2" xfId="16842" xr:uid="{6D48FF65-9735-4677-BCD5-3968A6F02DB4}"/>
    <cellStyle name="Comma 4 2 2 10 2 2" xfId="33602" xr:uid="{F4C54719-CA6E-41AE-81C2-C7586826467F}"/>
    <cellStyle name="Comma 4 2 2 10 2 3" xfId="50361" xr:uid="{A94AFD55-72FA-4577-9B66-0C1E0159B7EB}"/>
    <cellStyle name="Comma 4 2 2 10 3" xfId="25222" xr:uid="{3B1535BD-6AEC-47DE-8633-9BDB2C7E2E18}"/>
    <cellStyle name="Comma 4 2 2 10 4" xfId="41981" xr:uid="{4ED06548-49AD-47F4-9EE8-DF69320168D9}"/>
    <cellStyle name="Comma 4 2 2 11" xfId="2273" xr:uid="{7E904F14-186F-4EC9-961A-3C1353C31BD7}"/>
    <cellStyle name="Comma 4 2 2 11 2" xfId="10657" xr:uid="{21ECE744-3C38-4677-B73A-FA5E6CECC411}"/>
    <cellStyle name="Comma 4 2 2 11 2 2" xfId="27417" xr:uid="{5C3B51F0-CFFF-4C9E-8476-32691C1C8047}"/>
    <cellStyle name="Comma 4 2 2 11 2 3" xfId="44176" xr:uid="{64A44002-4BA7-4BF3-B39D-6D3D3AE58795}"/>
    <cellStyle name="Comma 4 2 2 11 3" xfId="19037" xr:uid="{4EDC5CC2-4952-4BEF-B82F-2CC2171BBE72}"/>
    <cellStyle name="Comma 4 2 2 11 4" xfId="35796" xr:uid="{D8B0B14E-F486-4A5E-A827-6FD8447BFAF3}"/>
    <cellStyle name="Comma 4 2 2 12" xfId="8854" xr:uid="{1BF20A44-E098-4AEF-8626-6E07AB2301F9}"/>
    <cellStyle name="Comma 4 2 2 12 2" xfId="25614" xr:uid="{2EC9FF2F-CF75-4456-AA2D-69A177DA16AD}"/>
    <cellStyle name="Comma 4 2 2 12 3" xfId="42373" xr:uid="{292A422A-13D4-49F9-AD77-5B49C9590A8D}"/>
    <cellStyle name="Comma 4 2 2 13" xfId="17234" xr:uid="{F2A780C8-B219-4827-81B6-C56B8CCA433A}"/>
    <cellStyle name="Comma 4 2 2 14" xfId="33993" xr:uid="{84E4D8D7-AF32-4B97-91F8-DADA9192F4AC}"/>
    <cellStyle name="Comma 4 2 2 2" xfId="885" xr:uid="{0D5AF83A-2F6F-4DA5-9E7D-2FDE4D52D550}"/>
    <cellStyle name="Comma 4 2 2 2 2" xfId="4280" xr:uid="{39BCD55C-EBA1-421C-995D-45BB19097E37}"/>
    <cellStyle name="Comma 4 2 2 2 2 2" xfId="12660" xr:uid="{F34C844F-0087-4FFB-A6A4-7D13CFE0E827}"/>
    <cellStyle name="Comma 4 2 2 2 2 2 2" xfId="29420" xr:uid="{F56B3038-88DB-45EA-9EBF-8CCA505ECCE4}"/>
    <cellStyle name="Comma 4 2 2 2 2 2 3" xfId="46179" xr:uid="{62891C7D-EB3A-42E6-A352-A0D07DD49B06}"/>
    <cellStyle name="Comma 4 2 2 2 2 3" xfId="21040" xr:uid="{FF85CD61-2A2C-4C58-85C6-347E296A6AB5}"/>
    <cellStyle name="Comma 4 2 2 2 2 4" xfId="37799" xr:uid="{DCAF8AB2-53A9-4C37-BDD9-8F02483BFF71}"/>
    <cellStyle name="Comma 4 2 2 2 3" xfId="5967" xr:uid="{7CCE5BED-73DD-459A-99D2-C75E79E950CF}"/>
    <cellStyle name="Comma 4 2 2 2 3 2" xfId="14347" xr:uid="{D201018A-80B8-42AC-A039-C48957988702}"/>
    <cellStyle name="Comma 4 2 2 2 3 2 2" xfId="31107" xr:uid="{4EED1304-A141-4099-AC26-65EFDE1F1AAD}"/>
    <cellStyle name="Comma 4 2 2 2 3 2 3" xfId="47866" xr:uid="{FBACDFC0-17E3-4793-8E9E-286618869079}"/>
    <cellStyle name="Comma 4 2 2 2 3 3" xfId="22727" xr:uid="{A47ED0DD-FE30-46DB-8DDD-D71B39F3CC94}"/>
    <cellStyle name="Comma 4 2 2 2 3 4" xfId="39486" xr:uid="{7B1A15E5-6B91-4AC1-BEC2-D7AFD3106B9B}"/>
    <cellStyle name="Comma 4 2 2 2 4" xfId="2703" xr:uid="{64C63CC1-9FDF-4541-8C17-CF1AC0416F75}"/>
    <cellStyle name="Comma 4 2 2 2 4 2" xfId="11083" xr:uid="{1F53E2D7-37D6-499D-949D-9B4279C409B5}"/>
    <cellStyle name="Comma 4 2 2 2 4 2 2" xfId="27843" xr:uid="{0BD18FCE-6E44-4018-B6E0-E0CC23DB2A42}"/>
    <cellStyle name="Comma 4 2 2 2 4 2 3" xfId="44602" xr:uid="{C86F129B-0A66-4583-963C-DCD259E4CA79}"/>
    <cellStyle name="Comma 4 2 2 2 4 3" xfId="19463" xr:uid="{AD6B56E3-3672-4D63-997B-62F8DD5CCE45}"/>
    <cellStyle name="Comma 4 2 2 2 4 4" xfId="36222" xr:uid="{5729FCAE-95A4-4EB8-8847-D4685E1AE222}"/>
    <cellStyle name="Comma 4 2 2 2 5" xfId="9280" xr:uid="{2B7151D0-97A3-4ABB-B50F-99487DCB3780}"/>
    <cellStyle name="Comma 4 2 2 2 5 2" xfId="26040" xr:uid="{0B179821-9873-4CD6-80B7-C65F3FE1A7C8}"/>
    <cellStyle name="Comma 4 2 2 2 5 3" xfId="42799" xr:uid="{970E5F86-E7A8-4921-ABD7-0139633B9CD4}"/>
    <cellStyle name="Comma 4 2 2 2 6" xfId="17660" xr:uid="{3B2EE2E5-EDCB-4490-A526-8C93B6502D04}"/>
    <cellStyle name="Comma 4 2 2 2 7" xfId="34419" xr:uid="{6292BFBB-867F-49B3-8872-61EBB89EE880}"/>
    <cellStyle name="Comma 4 2 2 3" xfId="1319" xr:uid="{03784CDC-61FE-4742-81BA-953192B37DAC}"/>
    <cellStyle name="Comma 4 2 2 3 2" xfId="4708" xr:uid="{49D73603-84D4-441F-B019-5760273065F2}"/>
    <cellStyle name="Comma 4 2 2 3 2 2" xfId="13088" xr:uid="{41FA89A4-3EEB-4DB3-951A-7F1C1FA2FAD1}"/>
    <cellStyle name="Comma 4 2 2 3 2 2 2" xfId="29848" xr:uid="{990452D7-C64D-421E-B6BE-1D9E587BE8AF}"/>
    <cellStyle name="Comma 4 2 2 3 2 2 3" xfId="46607" xr:uid="{4B3B4EF0-F3C8-4DBE-ADB5-BB7CFCBE5833}"/>
    <cellStyle name="Comma 4 2 2 3 2 3" xfId="21468" xr:uid="{C3B143D3-90C2-4EC6-86BA-CDECE3E433FF}"/>
    <cellStyle name="Comma 4 2 2 3 2 4" xfId="38227" xr:uid="{7C5FB8E0-D3DB-4D6F-966C-5E06E5B3DEC8}"/>
    <cellStyle name="Comma 4 2 2 3 3" xfId="6395" xr:uid="{24074935-1C62-402B-8388-9C73B40F3AF4}"/>
    <cellStyle name="Comma 4 2 2 3 3 2" xfId="14775" xr:uid="{E511B3BF-A2F6-4D43-844F-49B6726F9AE7}"/>
    <cellStyle name="Comma 4 2 2 3 3 2 2" xfId="31535" xr:uid="{C40CB3D1-B261-49D9-81F0-EF16DF84050F}"/>
    <cellStyle name="Comma 4 2 2 3 3 2 3" xfId="48294" xr:uid="{8BE2D7BF-B85F-4CEE-9E0F-D14C966AED60}"/>
    <cellStyle name="Comma 4 2 2 3 3 3" xfId="23155" xr:uid="{24618D92-60A1-49D8-BC93-51B20550E9DE}"/>
    <cellStyle name="Comma 4 2 2 3 3 4" xfId="39914" xr:uid="{C90148C5-0B38-4D99-8811-2F03E42F448F}"/>
    <cellStyle name="Comma 4 2 2 3 4" xfId="3131" xr:uid="{4B1A6CFC-7D09-4ED5-A565-3E572B94A67E}"/>
    <cellStyle name="Comma 4 2 2 3 4 2" xfId="11511" xr:uid="{2858738D-EEE1-43E8-8847-449C04F1E88D}"/>
    <cellStyle name="Comma 4 2 2 3 4 2 2" xfId="28271" xr:uid="{07A7A545-7FEA-4486-B9E5-1A680DEE820E}"/>
    <cellStyle name="Comma 4 2 2 3 4 2 3" xfId="45030" xr:uid="{7F2F2172-AA19-4EE9-94D2-AD0F1F6209C1}"/>
    <cellStyle name="Comma 4 2 2 3 4 3" xfId="19891" xr:uid="{18DDC197-324D-4A0F-8D19-2179F229328D}"/>
    <cellStyle name="Comma 4 2 2 3 4 4" xfId="36650" xr:uid="{A81206F6-A1F7-4136-A4F0-BAA3F0BC46E4}"/>
    <cellStyle name="Comma 4 2 2 3 5" xfId="9708" xr:uid="{9091671E-4249-422D-9FD2-8A69E3D10884}"/>
    <cellStyle name="Comma 4 2 2 3 5 2" xfId="26468" xr:uid="{867F4A93-3F37-483A-BD91-2B9E4D32F64E}"/>
    <cellStyle name="Comma 4 2 2 3 5 3" xfId="43227" xr:uid="{6538DACD-44FA-4C35-B29D-722B0D151091}"/>
    <cellStyle name="Comma 4 2 2 3 6" xfId="18088" xr:uid="{44465B8A-DCA8-45BA-9A1B-29769E0B9BEC}"/>
    <cellStyle name="Comma 4 2 2 3 7" xfId="34847" xr:uid="{2B6F8D87-AEB5-41ED-BC31-E5C6EA6C1101}"/>
    <cellStyle name="Comma 4 2 2 4" xfId="1762" xr:uid="{A6A04B50-D03C-415C-A4F7-2E37164B8F31}"/>
    <cellStyle name="Comma 4 2 2 4 2" xfId="5151" xr:uid="{21196DCF-472C-4E13-8859-C47E9521976F}"/>
    <cellStyle name="Comma 4 2 2 4 2 2" xfId="13531" xr:uid="{8CD86E8C-3E15-4175-8A4A-B686835496DD}"/>
    <cellStyle name="Comma 4 2 2 4 2 2 2" xfId="30291" xr:uid="{20517AAC-2386-4EBC-8861-52CE09B7AD12}"/>
    <cellStyle name="Comma 4 2 2 4 2 2 3" xfId="47050" xr:uid="{41E6E40F-B48B-466F-8D06-4A6221588928}"/>
    <cellStyle name="Comma 4 2 2 4 2 3" xfId="21911" xr:uid="{B42BF1E4-24E8-4C83-A99B-EFD997610FE7}"/>
    <cellStyle name="Comma 4 2 2 4 2 4" xfId="38670" xr:uid="{DC480A0D-0AB6-4036-8670-EB207B782E59}"/>
    <cellStyle name="Comma 4 2 2 4 3" xfId="6838" xr:uid="{3DFA2805-AD83-491C-9A49-CE28EA082CB2}"/>
    <cellStyle name="Comma 4 2 2 4 3 2" xfId="15218" xr:uid="{993C6940-1C11-4471-933A-F7D7A3E6769E}"/>
    <cellStyle name="Comma 4 2 2 4 3 2 2" xfId="31978" xr:uid="{479D77EE-16C0-4E50-AEF2-E86970DD355B}"/>
    <cellStyle name="Comma 4 2 2 4 3 2 3" xfId="48737" xr:uid="{C632317D-7C8C-4734-BB7D-18462E503298}"/>
    <cellStyle name="Comma 4 2 2 4 3 3" xfId="23598" xr:uid="{81A33D55-D9C1-499F-B52A-421AC3B65DB0}"/>
    <cellStyle name="Comma 4 2 2 4 3 4" xfId="40357" xr:uid="{FB114F72-525B-49B6-A871-FBE172B522C3}"/>
    <cellStyle name="Comma 4 2 2 4 4" xfId="3462" xr:uid="{97783E8C-6B26-418E-8C78-ABF9545D95FB}"/>
    <cellStyle name="Comma 4 2 2 4 4 2" xfId="11842" xr:uid="{260343FA-AE4E-4F41-AAB2-56EFFBC779A9}"/>
    <cellStyle name="Comma 4 2 2 4 4 2 2" xfId="28602" xr:uid="{A1A9532D-852C-40D9-8452-7883E7A27744}"/>
    <cellStyle name="Comma 4 2 2 4 4 2 3" xfId="45361" xr:uid="{CE4A4634-8D99-4964-93EA-47F0733A931E}"/>
    <cellStyle name="Comma 4 2 2 4 4 3" xfId="20222" xr:uid="{0C62274A-2419-431C-A315-76B3000A0D5F}"/>
    <cellStyle name="Comma 4 2 2 4 4 4" xfId="36981" xr:uid="{49C9F791-D460-4A62-88C2-FCBFDBB69049}"/>
    <cellStyle name="Comma 4 2 2 4 5" xfId="10151" xr:uid="{26AFFF91-4A87-48D9-9193-AF89AB86965E}"/>
    <cellStyle name="Comma 4 2 2 4 5 2" xfId="26911" xr:uid="{AEC84F26-9BA5-4577-9D90-04A8A6AB3062}"/>
    <cellStyle name="Comma 4 2 2 4 5 3" xfId="43670" xr:uid="{E294B3A3-D872-46FE-BEAB-363D332CE7E6}"/>
    <cellStyle name="Comma 4 2 2 4 6" xfId="18531" xr:uid="{869D105C-A542-471F-BE17-5FC2093472B6}"/>
    <cellStyle name="Comma 4 2 2 4 7" xfId="35290" xr:uid="{0D673FD6-4244-4598-9030-8C303213946F}"/>
    <cellStyle name="Comma 4 2 2 5" xfId="3881" xr:uid="{3309CC73-B81B-49C3-AEF0-E73EDF5BFAA7}"/>
    <cellStyle name="Comma 4 2 2 5 2" xfId="12261" xr:uid="{5E699BDE-54B4-44FD-AF80-8C897D941AED}"/>
    <cellStyle name="Comma 4 2 2 5 2 2" xfId="29021" xr:uid="{D79568B7-3794-4B92-A7D3-6FC3A22820C9}"/>
    <cellStyle name="Comma 4 2 2 5 2 3" xfId="45780" xr:uid="{3D423AEA-99BC-48D7-8A18-B28061D60A49}"/>
    <cellStyle name="Comma 4 2 2 5 3" xfId="20641" xr:uid="{5227E46B-561B-4394-940E-5150E271B423}"/>
    <cellStyle name="Comma 4 2 2 5 4" xfId="37400" xr:uid="{71891869-E47E-4427-98FC-36857E4E9169}"/>
    <cellStyle name="Comma 4 2 2 6" xfId="5541" xr:uid="{EE996CC6-19D2-4077-875E-3B1356DC4A76}"/>
    <cellStyle name="Comma 4 2 2 6 2" xfId="13921" xr:uid="{34B640FB-89FC-4DDB-AA26-E0E8DAE18FB0}"/>
    <cellStyle name="Comma 4 2 2 6 2 2" xfId="30681" xr:uid="{2C1336FE-8DB8-4E38-BC84-E8E19AFDE749}"/>
    <cellStyle name="Comma 4 2 2 6 2 3" xfId="47440" xr:uid="{C17533E6-4589-4B63-BD4D-E1D033996646}"/>
    <cellStyle name="Comma 4 2 2 6 3" xfId="22301" xr:uid="{8AE87837-AAA2-4475-9D78-E9DF3788784D}"/>
    <cellStyle name="Comma 4 2 2 6 4" xfId="39060" xr:uid="{71A541CD-B510-4FBB-B463-F4B41DA664ED}"/>
    <cellStyle name="Comma 4 2 2 7" xfId="7244" xr:uid="{F9A90A7E-8104-45D2-8127-530CFC57BBB6}"/>
    <cellStyle name="Comma 4 2 2 7 2" xfId="15624" xr:uid="{1FF7CD6D-D85E-4D7E-8470-6DE971928406}"/>
    <cellStyle name="Comma 4 2 2 7 2 2" xfId="32384" xr:uid="{A85EAE1B-CDA4-4B55-A17F-3A8F01E1C54F}"/>
    <cellStyle name="Comma 4 2 2 7 2 3" xfId="49143" xr:uid="{64665F33-1D55-4027-8C60-F2829A85DFE4}"/>
    <cellStyle name="Comma 4 2 2 7 3" xfId="24004" xr:uid="{7413BB28-5499-4CA1-8144-4289854DA0EF}"/>
    <cellStyle name="Comma 4 2 2 7 4" xfId="40763" xr:uid="{1285C86D-DC50-49F3-8002-DA4D8D5245B6}"/>
    <cellStyle name="Comma 4 2 2 8" xfId="7650" xr:uid="{44CF57F1-C6C1-4004-80F8-59D0D36C9075}"/>
    <cellStyle name="Comma 4 2 2 8 2" xfId="16030" xr:uid="{42831802-37F6-4D8D-B6F2-0C6621FE21DC}"/>
    <cellStyle name="Comma 4 2 2 8 2 2" xfId="32790" xr:uid="{0C8C0DBC-3913-433C-9C24-8C042754CDB2}"/>
    <cellStyle name="Comma 4 2 2 8 2 3" xfId="49549" xr:uid="{A9B49365-8DF6-4FDA-8E33-E5C652D714DF}"/>
    <cellStyle name="Comma 4 2 2 8 3" xfId="24410" xr:uid="{3FB0C498-F7E6-4695-805B-9E92C11C3E47}"/>
    <cellStyle name="Comma 4 2 2 8 4" xfId="41169" xr:uid="{8ED414E8-1E7A-4246-B0BA-B5307B1F99E2}"/>
    <cellStyle name="Comma 4 2 2 9" xfId="8056" xr:uid="{3227AA78-A766-4910-B6FC-2629046D062F}"/>
    <cellStyle name="Comma 4 2 2 9 2" xfId="16436" xr:uid="{A97A1066-3FD8-4293-8447-B30CE8BE9038}"/>
    <cellStyle name="Comma 4 2 2 9 2 2" xfId="33196" xr:uid="{DB29AF1B-5E92-4218-A78E-7E022CFECBE9}"/>
    <cellStyle name="Comma 4 2 2 9 2 3" xfId="49955" xr:uid="{36FB4C2F-C193-46B8-8557-56C8D8BF998D}"/>
    <cellStyle name="Comma 4 2 2 9 3" xfId="24816" xr:uid="{420682A7-1685-472E-A0D8-71D6F8C7BB06}"/>
    <cellStyle name="Comma 4 2 2 9 4" xfId="41575" xr:uid="{031A0761-6BF7-4437-8753-43384F7D52BB}"/>
    <cellStyle name="Comma 4 2 3" xfId="325" xr:uid="{6EB7DB12-27F5-439B-B039-20097D933673}"/>
    <cellStyle name="Comma 4 2 3 2" xfId="1194" xr:uid="{CC927C5F-1D20-417E-AD6D-0EFBD0E49C01}"/>
    <cellStyle name="Comma 4 2 3 2 2" xfId="4584" xr:uid="{10A18D27-2AE5-4915-99CE-1DC09B3AB832}"/>
    <cellStyle name="Comma 4 2 3 2 2 2" xfId="12964" xr:uid="{79EFF534-9714-4159-99B0-0C802D6F92B1}"/>
    <cellStyle name="Comma 4 2 3 2 2 2 2" xfId="29724" xr:uid="{EA217149-3E47-4926-A17F-D9E3201BBB3F}"/>
    <cellStyle name="Comma 4 2 3 2 2 2 3" xfId="46483" xr:uid="{152C51A3-39E9-4BDD-A48C-ECFED1EB6897}"/>
    <cellStyle name="Comma 4 2 3 2 2 3" xfId="21344" xr:uid="{AFEAD0CE-5208-403D-B113-076AF13792D7}"/>
    <cellStyle name="Comma 4 2 3 2 2 4" xfId="38103" xr:uid="{98813E7E-A1DB-478B-8949-DF8C879B10E0}"/>
    <cellStyle name="Comma 4 2 3 2 3" xfId="6271" xr:uid="{FB49995D-DC26-46C0-A7D3-8ADFF7E5F578}"/>
    <cellStyle name="Comma 4 2 3 2 3 2" xfId="14651" xr:uid="{BD374C7C-001C-4460-A042-9A6C9E8F55A5}"/>
    <cellStyle name="Comma 4 2 3 2 3 2 2" xfId="31411" xr:uid="{156269F1-6535-4F00-B200-0CBFEA6E7236}"/>
    <cellStyle name="Comma 4 2 3 2 3 2 3" xfId="48170" xr:uid="{0B92750E-908C-4FBA-BAA8-3925DB9B545B}"/>
    <cellStyle name="Comma 4 2 3 2 3 3" xfId="23031" xr:uid="{D89B81C2-F829-4D26-AC09-96AB6740F722}"/>
    <cellStyle name="Comma 4 2 3 2 3 4" xfId="39790" xr:uid="{30D10C22-C911-4C61-8DE0-72E5ED26CF69}"/>
    <cellStyle name="Comma 4 2 3 2 4" xfId="3007" xr:uid="{0C55EC5D-58D2-4E96-A18A-B03EC8AD25BA}"/>
    <cellStyle name="Comma 4 2 3 2 4 2" xfId="11387" xr:uid="{8C539CBF-D9F2-4951-A898-1579E711B524}"/>
    <cellStyle name="Comma 4 2 3 2 4 2 2" xfId="28147" xr:uid="{5E5539F9-F090-412C-8628-45633AB5C9A4}"/>
    <cellStyle name="Comma 4 2 3 2 4 2 3" xfId="44906" xr:uid="{051025CE-BB5F-407D-AF52-D7FEABA97738}"/>
    <cellStyle name="Comma 4 2 3 2 4 3" xfId="19767" xr:uid="{B39762DC-4E11-47EE-B3AF-500C7E7BA30A}"/>
    <cellStyle name="Comma 4 2 3 2 4 4" xfId="36526" xr:uid="{976C4D1B-7DE9-4390-A9F3-903C7BE83F81}"/>
    <cellStyle name="Comma 4 2 3 2 5" xfId="9584" xr:uid="{10BB4C66-B214-428D-BDFF-7C022FCBA843}"/>
    <cellStyle name="Comma 4 2 3 2 5 2" xfId="26344" xr:uid="{CFD2001E-24AA-4D91-8FC2-9A05F857D4B1}"/>
    <cellStyle name="Comma 4 2 3 2 5 3" xfId="43103" xr:uid="{8B898C99-D807-45DF-B681-3D71AE126138}"/>
    <cellStyle name="Comma 4 2 3 2 6" xfId="17964" xr:uid="{F4AE5613-34F1-46D1-8608-87B2185366B5}"/>
    <cellStyle name="Comma 4 2 3 2 7" xfId="34723" xr:uid="{E29FB7C8-DC3E-4167-BD67-479E247FDADA}"/>
    <cellStyle name="Comma 4 2 3 3" xfId="1919" xr:uid="{6AEC5682-5AF8-488A-AC3A-A357B85BEE48}"/>
    <cellStyle name="Comma 4 2 3 3 2" xfId="5308" xr:uid="{24F60BF4-DA94-4DC0-99F1-BE746885145D}"/>
    <cellStyle name="Comma 4 2 3 3 2 2" xfId="13688" xr:uid="{7F0CF204-5C43-453F-883E-441CA251DCA7}"/>
    <cellStyle name="Comma 4 2 3 3 2 2 2" xfId="30448" xr:uid="{21D101E4-C184-43AC-B33A-BB9F582D12F7}"/>
    <cellStyle name="Comma 4 2 3 3 2 2 3" xfId="47207" xr:uid="{39C8995C-338C-4C22-B03E-6FD4AB63A990}"/>
    <cellStyle name="Comma 4 2 3 3 2 3" xfId="22068" xr:uid="{D5AE3E3E-7197-4FE8-B498-23FF94137447}"/>
    <cellStyle name="Comma 4 2 3 3 2 4" xfId="38827" xr:uid="{04C7761F-8854-4AB0-8836-E48D9CB22E9F}"/>
    <cellStyle name="Comma 4 2 3 3 3" xfId="6995" xr:uid="{0A80D9FE-391F-4D11-B150-49DC11DADE0D}"/>
    <cellStyle name="Comma 4 2 3 3 3 2" xfId="15375" xr:uid="{BE23F545-7665-47D9-9E41-BA0E436155A8}"/>
    <cellStyle name="Comma 4 2 3 3 3 2 2" xfId="32135" xr:uid="{5F94F187-0E0D-477B-8EB7-F7F0D3D423EE}"/>
    <cellStyle name="Comma 4 2 3 3 3 2 3" xfId="48894" xr:uid="{8082E6A9-BCD6-41F0-BA37-168783B920AC}"/>
    <cellStyle name="Comma 4 2 3 3 3 3" xfId="23755" xr:uid="{3DBF974F-DB75-4B32-BF59-6D1C730BB5DC}"/>
    <cellStyle name="Comma 4 2 3 3 3 4" xfId="40514" xr:uid="{5A066E81-EC21-470F-AEBF-4E1B574F31CF}"/>
    <cellStyle name="Comma 4 2 3 3 4" xfId="3618" xr:uid="{3D7869EC-6D47-4C51-BD6F-D456CB0CAC61}"/>
    <cellStyle name="Comma 4 2 3 3 4 2" xfId="11998" xr:uid="{B2F5CD6A-0563-487D-B900-62066C170D3B}"/>
    <cellStyle name="Comma 4 2 3 3 4 2 2" xfId="28758" xr:uid="{EC5ED2AA-3602-4C83-87FA-6E16F5F30DB1}"/>
    <cellStyle name="Comma 4 2 3 3 4 2 3" xfId="45517" xr:uid="{09A4364A-E909-4B4B-B744-FE582E1F8932}"/>
    <cellStyle name="Comma 4 2 3 3 4 3" xfId="20378" xr:uid="{BB91FDD0-CFFF-4433-8E46-2994CCC67190}"/>
    <cellStyle name="Comma 4 2 3 3 4 4" xfId="37137" xr:uid="{0E7C18DB-AFD1-4F66-A792-B2EC87A97895}"/>
    <cellStyle name="Comma 4 2 3 3 5" xfId="10308" xr:uid="{F698BB92-F961-4247-B277-E34D2E595300}"/>
    <cellStyle name="Comma 4 2 3 3 5 2" xfId="27068" xr:uid="{9A1F4EFC-A7D4-446F-9A65-446E1CE99418}"/>
    <cellStyle name="Comma 4 2 3 3 5 3" xfId="43827" xr:uid="{E82252A3-DBE6-4190-BE2A-25EBA1EFED0D}"/>
    <cellStyle name="Comma 4 2 3 3 6" xfId="18688" xr:uid="{0F81CA46-11FD-492F-8BEA-0856CE740802}"/>
    <cellStyle name="Comma 4 2 3 3 7" xfId="35447" xr:uid="{4230991F-BA54-4A38-8C34-29010E24304A}"/>
    <cellStyle name="Comma 4 2 3 4" xfId="4038" xr:uid="{48698526-416D-4E94-8190-7E71764C110A}"/>
    <cellStyle name="Comma 4 2 3 4 2" xfId="12418" xr:uid="{3A90E25D-BA82-447D-88CE-C79519C9521E}"/>
    <cellStyle name="Comma 4 2 3 4 2 2" xfId="29178" xr:uid="{79A4FDC4-8519-4D46-BEE4-5AE955AD4703}"/>
    <cellStyle name="Comma 4 2 3 4 2 3" xfId="45937" xr:uid="{EFC048BA-C6DE-49B8-95D8-C6241013A214}"/>
    <cellStyle name="Comma 4 2 3 4 3" xfId="20798" xr:uid="{D42B3EAE-0B01-4759-8179-10551DEB8F3C}"/>
    <cellStyle name="Comma 4 2 3 4 4" xfId="37557" xr:uid="{6D14758A-EC48-4C81-A31D-6E624F190065}"/>
    <cellStyle name="Comma 4 2 3 5" xfId="7401" xr:uid="{90EB4D5B-1E1D-41BE-BCAF-3DBAE159CADC}"/>
    <cellStyle name="Comma 4 2 3 5 2" xfId="15781" xr:uid="{7ADD1718-64D3-4503-84C7-EFFADC4E3712}"/>
    <cellStyle name="Comma 4 2 3 5 2 2" xfId="32541" xr:uid="{61FC9E9D-558A-43EF-BE30-534E1283CF06}"/>
    <cellStyle name="Comma 4 2 3 5 2 3" xfId="49300" xr:uid="{921304E8-7114-47BB-BC54-752077FEFFA6}"/>
    <cellStyle name="Comma 4 2 3 5 3" xfId="24161" xr:uid="{2F16F337-D6A4-46C5-BB75-47ED55294463}"/>
    <cellStyle name="Comma 4 2 3 5 4" xfId="40920" xr:uid="{D13E7049-8ADC-4D6D-AF4A-39A32A8F1D39}"/>
    <cellStyle name="Comma 4 2 3 6" xfId="7807" xr:uid="{A704F4A9-113B-4F99-BEED-7B41569D4AF8}"/>
    <cellStyle name="Comma 4 2 3 6 2" xfId="16187" xr:uid="{0EBC1233-1EE5-4C67-8617-8C22613ADA8D}"/>
    <cellStyle name="Comma 4 2 3 6 2 2" xfId="32947" xr:uid="{B70AE620-0D5E-4326-B728-CA64CC3D290B}"/>
    <cellStyle name="Comma 4 2 3 6 2 3" xfId="49706" xr:uid="{DA00B3EB-0172-4353-8B06-FB7EF836B52B}"/>
    <cellStyle name="Comma 4 2 3 6 3" xfId="24567" xr:uid="{DC57F8F1-A384-45A7-AEEA-29B8370F0148}"/>
    <cellStyle name="Comma 4 2 3 6 4" xfId="41326" xr:uid="{7928EFAD-6E35-452E-B3BD-7E433DCB4606}"/>
    <cellStyle name="Comma 4 2 3 7" xfId="8213" xr:uid="{773BE2D3-2C84-4A53-99E0-04D59E5A982C}"/>
    <cellStyle name="Comma 4 2 3 7 2" xfId="16593" xr:uid="{9475C51F-10D4-4AF4-93BE-048EB29DF51A}"/>
    <cellStyle name="Comma 4 2 3 7 2 2" xfId="33353" xr:uid="{A495911A-1B1B-458F-B335-A75AC9E4FEF0}"/>
    <cellStyle name="Comma 4 2 3 7 2 3" xfId="50112" xr:uid="{AF347A70-F8F0-4764-B73B-95A6E50AA187}"/>
    <cellStyle name="Comma 4 2 3 7 3" xfId="24973" xr:uid="{2FA8806A-1DC6-449B-B848-84A863695619}"/>
    <cellStyle name="Comma 4 2 3 7 4" xfId="41732" xr:uid="{0F505F56-0D9B-48BD-BA26-16FB23459A36}"/>
    <cellStyle name="Comma 4 2 3 8" xfId="8619" xr:uid="{3BE07494-2490-4A83-8CE5-3BED4D8B9075}"/>
    <cellStyle name="Comma 4 2 3 8 2" xfId="16999" xr:uid="{D1FCB96F-D407-4B85-BA7C-FE583F32ED17}"/>
    <cellStyle name="Comma 4 2 3 8 2 2" xfId="33759" xr:uid="{12F8579C-A757-4E97-9636-CD5D32D6C8D4}"/>
    <cellStyle name="Comma 4 2 3 8 2 3" xfId="50518" xr:uid="{7B1BF3C4-7E9F-4FA2-8AE1-919F8DB0937B}"/>
    <cellStyle name="Comma 4 2 3 8 3" xfId="25379" xr:uid="{1EE1AE0B-74F1-4899-BD70-5DB8358659CD}"/>
    <cellStyle name="Comma 4 2 3 8 4" xfId="42138" xr:uid="{A6ECB4D3-C2DA-4E8A-B476-5837F626355B}"/>
    <cellStyle name="Comma 4 2 4" xfId="811" xr:uid="{6A2CBAD5-A8E5-4E34-BF90-3E1E53C4A2C9}"/>
    <cellStyle name="Comma 4 2 4 2" xfId="4206" xr:uid="{B9DD4670-8E68-4F67-9112-4C1CF5399DAE}"/>
    <cellStyle name="Comma 4 2 4 2 2" xfId="12586" xr:uid="{CC09959D-DF58-41A4-B7A1-1CDC042C63C1}"/>
    <cellStyle name="Comma 4 2 4 2 2 2" xfId="29346" xr:uid="{5BE90A26-8740-4D17-AB1B-DF499A43CD7C}"/>
    <cellStyle name="Comma 4 2 4 2 2 3" xfId="46105" xr:uid="{C72C10D7-12C4-4C6F-AF9A-BDA0BB50CCA1}"/>
    <cellStyle name="Comma 4 2 4 2 3" xfId="20966" xr:uid="{9744CA99-58A2-4BAD-BE1D-8B709FB187BF}"/>
    <cellStyle name="Comma 4 2 4 2 4" xfId="37725" xr:uid="{70C794D0-A00C-4AA7-843C-1C9FCD427645}"/>
    <cellStyle name="Comma 4 2 4 3" xfId="5893" xr:uid="{DA68A24C-2099-4F6A-801B-D58D6623A851}"/>
    <cellStyle name="Comma 4 2 4 3 2" xfId="14273" xr:uid="{1920C2E3-18F2-4614-854E-960701B75991}"/>
    <cellStyle name="Comma 4 2 4 3 2 2" xfId="31033" xr:uid="{BF136DBA-8FEB-41B4-90BA-B6B5329FF68D}"/>
    <cellStyle name="Comma 4 2 4 3 2 3" xfId="47792" xr:uid="{512B9277-FCAE-4E9F-B4EE-902DCDAA1D0B}"/>
    <cellStyle name="Comma 4 2 4 3 3" xfId="22653" xr:uid="{62430213-1220-4776-B650-7A43C6028713}"/>
    <cellStyle name="Comma 4 2 4 3 4" xfId="39412" xr:uid="{046C6F19-BE3F-4DC5-97D2-1AF262D29269}"/>
    <cellStyle name="Comma 4 2 4 4" xfId="2629" xr:uid="{E7299F5D-A9AA-4698-9121-F1640AEE1908}"/>
    <cellStyle name="Comma 4 2 4 4 2" xfId="11009" xr:uid="{5003558D-462A-4176-92FC-D6759235D5AB}"/>
    <cellStyle name="Comma 4 2 4 4 2 2" xfId="27769" xr:uid="{C9E59A29-A288-41AF-A68B-5921E9CBAABB}"/>
    <cellStyle name="Comma 4 2 4 4 2 3" xfId="44528" xr:uid="{086F181E-F0D2-447C-8386-7364FF3FF3BB}"/>
    <cellStyle name="Comma 4 2 4 4 3" xfId="19389" xr:uid="{D67A1F2B-6A43-40D8-81F9-59FAD82AB624}"/>
    <cellStyle name="Comma 4 2 4 4 4" xfId="36148" xr:uid="{F1341D21-A725-44B0-8460-18C642ED446B}"/>
    <cellStyle name="Comma 4 2 4 5" xfId="9206" xr:uid="{C3C2BABB-3763-4CDA-A335-C59E535F61A5}"/>
    <cellStyle name="Comma 4 2 4 5 2" xfId="25966" xr:uid="{0EB402F8-2ACC-44DC-87F7-0A726D4676F6}"/>
    <cellStyle name="Comma 4 2 4 5 3" xfId="42725" xr:uid="{9A68DE3B-F34D-4072-8272-F37B1DAC3A0B}"/>
    <cellStyle name="Comma 4 2 4 6" xfId="17586" xr:uid="{FCE0E9AC-DC84-49F7-84F1-8A274DCA55AC}"/>
    <cellStyle name="Comma 4 2 4 7" xfId="34345" xr:uid="{3F4B6076-F0C6-4EA3-B05E-F646CCD055E3}"/>
    <cellStyle name="Comma 4 2 5" xfId="1245" xr:uid="{51F666C6-8D13-4B26-85CC-263CD5EB4FCE}"/>
    <cellStyle name="Comma 4 2 5 2" xfId="4634" xr:uid="{D9942E95-B0BA-4262-B4E7-10628ADC6C34}"/>
    <cellStyle name="Comma 4 2 5 2 2" xfId="13014" xr:uid="{CABA6B56-3C55-4DDA-852A-02DDFC86B9E4}"/>
    <cellStyle name="Comma 4 2 5 2 2 2" xfId="29774" xr:uid="{EA36056A-030F-4D03-AA05-A18F5D90DB99}"/>
    <cellStyle name="Comma 4 2 5 2 2 3" xfId="46533" xr:uid="{9FF97722-30C9-40A0-B8C9-FF6620FD5A46}"/>
    <cellStyle name="Comma 4 2 5 2 3" xfId="21394" xr:uid="{3D0DD037-EE2B-4290-A29B-DFD76D9AF178}"/>
    <cellStyle name="Comma 4 2 5 2 4" xfId="38153" xr:uid="{C6FC9B6C-86F2-4773-8074-0DDD7AE1EF76}"/>
    <cellStyle name="Comma 4 2 5 3" xfId="6321" xr:uid="{FA49536E-3397-4C3E-A737-7F6EDA33211B}"/>
    <cellStyle name="Comma 4 2 5 3 2" xfId="14701" xr:uid="{A4BBCD7C-07FF-4DBF-A5E7-A5125F0905D5}"/>
    <cellStyle name="Comma 4 2 5 3 2 2" xfId="31461" xr:uid="{D9CCB31E-D2EB-4470-B2C5-887CC10952B7}"/>
    <cellStyle name="Comma 4 2 5 3 2 3" xfId="48220" xr:uid="{2B472471-D310-493C-9096-A789FF043650}"/>
    <cellStyle name="Comma 4 2 5 3 3" xfId="23081" xr:uid="{B1FFFF0A-1A41-481F-951C-27EE1E89A4B0}"/>
    <cellStyle name="Comma 4 2 5 3 4" xfId="39840" xr:uid="{F7DB357C-E041-4D49-B8CA-CB8419E13FC1}"/>
    <cellStyle name="Comma 4 2 5 4" xfId="3057" xr:uid="{572DBBD2-83EB-4142-B129-0D9D7921CA33}"/>
    <cellStyle name="Comma 4 2 5 4 2" xfId="11437" xr:uid="{D4DAADF6-4929-4793-90D2-668715564A4D}"/>
    <cellStyle name="Comma 4 2 5 4 2 2" xfId="28197" xr:uid="{D7C65394-4C69-43AB-9262-37D55BAD4686}"/>
    <cellStyle name="Comma 4 2 5 4 2 3" xfId="44956" xr:uid="{79CE7061-2703-411A-AFEC-2BCF355A3102}"/>
    <cellStyle name="Comma 4 2 5 4 3" xfId="19817" xr:uid="{8E83257F-1925-4F96-B5C9-1F6B7EAA8DED}"/>
    <cellStyle name="Comma 4 2 5 4 4" xfId="36576" xr:uid="{F2C7697B-96D1-4916-9048-E9422BFC58A6}"/>
    <cellStyle name="Comma 4 2 5 5" xfId="9634" xr:uid="{381BE919-0676-474B-BED4-175AAD79C6E6}"/>
    <cellStyle name="Comma 4 2 5 5 2" xfId="26394" xr:uid="{7BE4E8BC-902C-48D4-99F0-4FDFBCCB35BC}"/>
    <cellStyle name="Comma 4 2 5 5 3" xfId="43153" xr:uid="{928808BA-C794-4767-88C0-D896EF9F8DC8}"/>
    <cellStyle name="Comma 4 2 5 6" xfId="18014" xr:uid="{AE347479-7312-4A63-A1F5-F45F834A0056}"/>
    <cellStyle name="Comma 4 2 5 7" xfId="34773" xr:uid="{387A0F4A-AF44-411B-950C-7CF2926FA758}"/>
    <cellStyle name="Comma 4 2 6" xfId="1648" xr:uid="{E88AB545-DDD8-43CD-BE59-504ADE06E709}"/>
    <cellStyle name="Comma 4 2 6 2" xfId="5037" xr:uid="{BD2877C7-AC5F-4026-B48B-2042F91AA9C8}"/>
    <cellStyle name="Comma 4 2 6 2 2" xfId="13417" xr:uid="{46F96A07-6B0D-412D-BB8E-7505B0F9A955}"/>
    <cellStyle name="Comma 4 2 6 2 2 2" xfId="30177" xr:uid="{AB2B5FA7-FDEF-480B-B9DE-BA746012A22D}"/>
    <cellStyle name="Comma 4 2 6 2 2 3" xfId="46936" xr:uid="{F9E247D4-D551-497B-9AA6-46D30D88744D}"/>
    <cellStyle name="Comma 4 2 6 2 3" xfId="21797" xr:uid="{EECE2F9C-65D8-4482-A279-24287412CA12}"/>
    <cellStyle name="Comma 4 2 6 2 4" xfId="38556" xr:uid="{584829C6-212D-429D-AC39-E82DE01ACD71}"/>
    <cellStyle name="Comma 4 2 6 3" xfId="6724" xr:uid="{E0C46371-C84F-4F7C-BE37-54E564333EAC}"/>
    <cellStyle name="Comma 4 2 6 3 2" xfId="15104" xr:uid="{A56D7408-433D-4C90-A503-F047A5BB2377}"/>
    <cellStyle name="Comma 4 2 6 3 2 2" xfId="31864" xr:uid="{6A63CA7E-5634-45AF-BE28-79FE2BBE2A96}"/>
    <cellStyle name="Comma 4 2 6 3 2 3" xfId="48623" xr:uid="{0729B469-E670-4412-8150-25C671FC0EB8}"/>
    <cellStyle name="Comma 4 2 6 3 3" xfId="23484" xr:uid="{7702B116-C79A-4370-A9A3-6F1D6D668BF4}"/>
    <cellStyle name="Comma 4 2 6 3 4" xfId="40243" xr:uid="{5153D210-F62F-4ACD-B981-A64477B1E465}"/>
    <cellStyle name="Comma 4 2 6 4" xfId="2196" xr:uid="{7C666FD8-0ECA-42CE-81CD-51D863906E5E}"/>
    <cellStyle name="Comma 4 2 6 4 2" xfId="10583" xr:uid="{1FA1DD61-A9E9-4F35-99CD-ACEBB3BA0383}"/>
    <cellStyle name="Comma 4 2 6 4 2 2" xfId="27343" xr:uid="{AE69A895-D095-4ED3-AFA6-B85730D3BCB2}"/>
    <cellStyle name="Comma 4 2 6 4 2 3" xfId="44102" xr:uid="{6E9BB04D-78F9-4BDD-9A1B-DE5DFE98188E}"/>
    <cellStyle name="Comma 4 2 6 4 3" xfId="18963" xr:uid="{6DC77AE3-48D9-46E3-BB27-4BD1E868CD19}"/>
    <cellStyle name="Comma 4 2 6 4 4" xfId="35722" xr:uid="{1CAE3099-A9D2-48A4-92A4-B2123B1A594C}"/>
    <cellStyle name="Comma 4 2 6 5" xfId="10037" xr:uid="{ECC42A23-75F5-4A6A-B089-E7CE02D3BDE2}"/>
    <cellStyle name="Comma 4 2 6 5 2" xfId="26797" xr:uid="{963D89BF-ECBC-4EB2-A145-B7300D6D31EF}"/>
    <cellStyle name="Comma 4 2 6 5 3" xfId="43556" xr:uid="{AA34ACC3-BF65-4B94-8C92-17CC1A399960}"/>
    <cellStyle name="Comma 4 2 6 6" xfId="18417" xr:uid="{28AF5F0C-5900-4E5A-AB1F-489A2D9DDDD5}"/>
    <cellStyle name="Comma 4 2 6 7" xfId="35176" xr:uid="{1DA1587F-D017-49A3-9910-C0A86E9D3D20}"/>
    <cellStyle name="Comma 4 2 7" xfId="3766" xr:uid="{4C912118-E1BC-4F2A-93AD-F5652ACC64EA}"/>
    <cellStyle name="Comma 4 2 7 2" xfId="12146" xr:uid="{A596602F-01E3-4FE8-BED0-310B09BE7258}"/>
    <cellStyle name="Comma 4 2 7 2 2" xfId="28906" xr:uid="{E4B8F564-DCB9-4BA8-8113-C2DFAA11ADA2}"/>
    <cellStyle name="Comma 4 2 7 2 3" xfId="45665" xr:uid="{32AC21D0-762A-4B04-B9CE-B7262520CD42}"/>
    <cellStyle name="Comma 4 2 7 3" xfId="20526" xr:uid="{2A78D348-593C-4FE4-8B33-46F609C81D6F}"/>
    <cellStyle name="Comma 4 2 7 4" xfId="37285" xr:uid="{4D39EC09-930A-4B73-824F-BC696AEC7FB1}"/>
    <cellStyle name="Comma 4 2 8" xfId="5467" xr:uid="{02D12FBF-DC75-49CF-AE8B-89B31FF70010}"/>
    <cellStyle name="Comma 4 2 8 2" xfId="13847" xr:uid="{7F4EBA06-206D-4B90-B981-578A8FEA48E9}"/>
    <cellStyle name="Comma 4 2 8 2 2" xfId="30607" xr:uid="{086C5ABB-87F2-43C6-AA28-2D3F38A22710}"/>
    <cellStyle name="Comma 4 2 8 2 3" xfId="47366" xr:uid="{383B2F88-5FC2-4D30-8290-69B4565D9FB4}"/>
    <cellStyle name="Comma 4 2 8 3" xfId="22227" xr:uid="{FF678DF0-D54A-4C86-94C9-EE09CE1F3F49}"/>
    <cellStyle name="Comma 4 2 8 4" xfId="38986" xr:uid="{0315C548-41CF-4066-A4C0-B6298996D493}"/>
    <cellStyle name="Comma 4 2 9" xfId="7130" xr:uid="{2D129490-67CF-4289-8A8F-EAB9B224C12B}"/>
    <cellStyle name="Comma 4 2 9 2" xfId="15510" xr:uid="{3934BB42-1741-498C-9995-0C511828F467}"/>
    <cellStyle name="Comma 4 2 9 2 2" xfId="32270" xr:uid="{043FF07E-4C5F-4052-8B79-8C6F0BFC4EFE}"/>
    <cellStyle name="Comma 4 2 9 2 3" xfId="49029" xr:uid="{29A098BD-6CA1-40E7-8B08-CBC537E9B1BE}"/>
    <cellStyle name="Comma 4 2 9 3" xfId="23890" xr:uid="{508E812E-B4F3-4241-8BBA-7D452845727D}"/>
    <cellStyle name="Comma 4 2 9 4" xfId="40649" xr:uid="{FE867257-1EA4-4E41-9AEE-75DA9B2E3D3A}"/>
    <cellStyle name="Comma 4 20" xfId="114" xr:uid="{595EBA6C-F390-4ACF-A280-55971B4FF59A}"/>
    <cellStyle name="Comma 4 3" xfId="362" xr:uid="{849A0950-BA3B-45AF-B07E-6CE0F03691CD}"/>
    <cellStyle name="Comma 4 3 10" xfId="7537" xr:uid="{EEBF17EC-BBD1-4091-A3F1-9B4C5801CFD6}"/>
    <cellStyle name="Comma 4 3 10 2" xfId="15917" xr:uid="{A8B8A8C1-E105-4ED5-A79D-A940367CAE3D}"/>
    <cellStyle name="Comma 4 3 10 2 2" xfId="32677" xr:uid="{FA1BA521-94FC-423A-9089-CB115E85B2F4}"/>
    <cellStyle name="Comma 4 3 10 2 3" xfId="49436" xr:uid="{64147732-C710-409F-94A4-B64369FB5CE2}"/>
    <cellStyle name="Comma 4 3 10 3" xfId="24297" xr:uid="{074EF71F-82F4-45DB-9A86-3FB4A70C5586}"/>
    <cellStyle name="Comma 4 3 10 4" xfId="41056" xr:uid="{B83A7E40-AD16-4FC8-9B71-89843716763E}"/>
    <cellStyle name="Comma 4 3 11" xfId="7943" xr:uid="{2F322DBE-9CBB-435C-A91E-6DDAC6FFF260}"/>
    <cellStyle name="Comma 4 3 11 2" xfId="16323" xr:uid="{DA2C5C63-9DF4-4514-A1DB-FEF298299D9A}"/>
    <cellStyle name="Comma 4 3 11 2 2" xfId="33083" xr:uid="{9EEAACD2-96B7-4C34-8C96-2F8683147A4B}"/>
    <cellStyle name="Comma 4 3 11 2 3" xfId="49842" xr:uid="{7897C768-0215-4586-AEF3-64D004DA1C85}"/>
    <cellStyle name="Comma 4 3 11 3" xfId="24703" xr:uid="{9ADE37C4-C3FF-44D3-87F6-27F0D9712ADB}"/>
    <cellStyle name="Comma 4 3 11 4" xfId="41462" xr:uid="{C2A5BFB2-E377-4FDE-8A5D-81E5BCF451FF}"/>
    <cellStyle name="Comma 4 3 12" xfId="8349" xr:uid="{ABEAD488-7B3F-418C-AA06-06A7C541DD8F}"/>
    <cellStyle name="Comma 4 3 12 2" xfId="16729" xr:uid="{2BD23708-1DC8-46B2-A29B-894C55B4A024}"/>
    <cellStyle name="Comma 4 3 12 2 2" xfId="33489" xr:uid="{E8F78125-8D99-455F-A0B3-42DC42B42E53}"/>
    <cellStyle name="Comma 4 3 12 2 3" xfId="50248" xr:uid="{216F80AF-C160-4495-9866-58F412FFD741}"/>
    <cellStyle name="Comma 4 3 12 3" xfId="25109" xr:uid="{4E2D10FF-2676-4DE5-B84C-E1E5E4F24E1E}"/>
    <cellStyle name="Comma 4 3 12 4" xfId="41868" xr:uid="{DCA04408-5C74-4710-B74E-0A84E9221B36}"/>
    <cellStyle name="Comma 4 3 13" xfId="2118" xr:uid="{A33547BF-2B70-4BFE-A8C8-AE3F82394925}"/>
    <cellStyle name="Comma 4 3 13 2" xfId="10506" xr:uid="{16E802FC-C489-4064-B006-C214E7998643}"/>
    <cellStyle name="Comma 4 3 13 2 2" xfId="27266" xr:uid="{6EE8AFC5-30B2-4B80-9153-4110FD1B2041}"/>
    <cellStyle name="Comma 4 3 13 2 3" xfId="44025" xr:uid="{B576BC30-5E8C-4C4F-998F-E530377C8DFC}"/>
    <cellStyle name="Comma 4 3 13 3" xfId="18886" xr:uid="{FF022AFB-231D-48D4-8594-F114ADE5AB94}"/>
    <cellStyle name="Comma 4 3 13 4" xfId="35645" xr:uid="{586C5A78-6F36-4D0E-805F-E547EA50D53D}"/>
    <cellStyle name="Comma 4 3 14" xfId="8826" xr:uid="{4F541EE6-DE05-4B54-BE29-3801F5A32D7A}"/>
    <cellStyle name="Comma 4 3 14 2" xfId="25586" xr:uid="{94C90D75-6949-4824-8153-9B2782A003F8}"/>
    <cellStyle name="Comma 4 3 14 3" xfId="42345" xr:uid="{1A720B8A-81F2-4EB1-9B48-9B4A2336253C}"/>
    <cellStyle name="Comma 4 3 15" xfId="17206" xr:uid="{0C207447-76BA-4873-B8CC-28BBE26BF0DF}"/>
    <cellStyle name="Comma 4 3 16" xfId="33965" xr:uid="{58DF16E7-674C-4FA5-9A0B-B7B060EBB9A3}"/>
    <cellStyle name="Comma 4 3 2" xfId="431" xr:uid="{B20ED883-9795-4B2A-8504-9F845E65BE48}"/>
    <cellStyle name="Comma 4 3 2 10" xfId="8463" xr:uid="{51F5A45A-5AA8-4CFB-A288-343E83A00F19}"/>
    <cellStyle name="Comma 4 3 2 10 2" xfId="16843" xr:uid="{04D28EC0-68B7-4728-A116-D9D4C0AE68AB}"/>
    <cellStyle name="Comma 4 3 2 10 2 2" xfId="33603" xr:uid="{84B1F81C-D741-4DCD-A6DC-28A8D9140F81}"/>
    <cellStyle name="Comma 4 3 2 10 2 3" xfId="50362" xr:uid="{5566099B-3E91-4FAC-A383-942114EA488E}"/>
    <cellStyle name="Comma 4 3 2 10 3" xfId="25223" xr:uid="{8EB1F6C8-0748-4E27-AB98-2E4BF1426B39}"/>
    <cellStyle name="Comma 4 3 2 10 4" xfId="41982" xr:uid="{DCD45902-8E17-4578-98F9-179B0F876AA4}"/>
    <cellStyle name="Comma 4 3 2 11" xfId="2288" xr:uid="{07C57625-DD1F-4A49-BE43-C944143E3AAF}"/>
    <cellStyle name="Comma 4 3 2 11 2" xfId="10671" xr:uid="{30440DD3-F033-4B52-A83A-A1BCDE009C4D}"/>
    <cellStyle name="Comma 4 3 2 11 2 2" xfId="27431" xr:uid="{C5A56CDD-AC1F-4F69-81D0-8A1158DE44AF}"/>
    <cellStyle name="Comma 4 3 2 11 2 3" xfId="44190" xr:uid="{E35E591F-E33E-48E7-AF63-A64C84C93B16}"/>
    <cellStyle name="Comma 4 3 2 11 3" xfId="19051" xr:uid="{01A241B6-F1A0-4573-90BE-759E7F318125}"/>
    <cellStyle name="Comma 4 3 2 11 4" xfId="35810" xr:uid="{8776B317-4645-4DD8-B5C1-EC270D10F727}"/>
    <cellStyle name="Comma 4 3 2 12" xfId="8868" xr:uid="{9BEA238A-4433-43E2-B6F2-4B579BC3D87E}"/>
    <cellStyle name="Comma 4 3 2 12 2" xfId="25628" xr:uid="{DDC1AB98-3ADF-41A8-9F24-34376E0E3657}"/>
    <cellStyle name="Comma 4 3 2 12 3" xfId="42387" xr:uid="{E5E32D9D-BA2E-463D-9D40-C9C640D46EBE}"/>
    <cellStyle name="Comma 4 3 2 13" xfId="17248" xr:uid="{6935A319-3ED5-42CA-9931-5A8E6780F8AC}"/>
    <cellStyle name="Comma 4 3 2 14" xfId="34007" xr:uid="{84D5963A-F404-4C7D-865E-C2F8125EFC10}"/>
    <cellStyle name="Comma 4 3 2 2" xfId="899" xr:uid="{AE05DA91-1D94-43EA-AE3E-6C0EBCDDB0A5}"/>
    <cellStyle name="Comma 4 3 2 2 2" xfId="4294" xr:uid="{8AD61A60-FC7C-48C7-9662-699F5E1F757F}"/>
    <cellStyle name="Comma 4 3 2 2 2 2" xfId="12674" xr:uid="{7CEB0DB2-CD3E-464C-84EC-077BAC73E280}"/>
    <cellStyle name="Comma 4 3 2 2 2 2 2" xfId="29434" xr:uid="{38AC6B23-CC40-4FC2-A02B-808CBCB3574A}"/>
    <cellStyle name="Comma 4 3 2 2 2 2 3" xfId="46193" xr:uid="{34E7A8E1-722A-482B-A018-3F163AD04EF8}"/>
    <cellStyle name="Comma 4 3 2 2 2 3" xfId="21054" xr:uid="{2B075F8D-826D-4E84-90BF-0D864C6F86F0}"/>
    <cellStyle name="Comma 4 3 2 2 2 4" xfId="37813" xr:uid="{7BA65ED1-1A75-429D-B88B-F6B528E85EA9}"/>
    <cellStyle name="Comma 4 3 2 2 3" xfId="5981" xr:uid="{02C4AE95-E6AA-472A-B780-3C5D31D0F7D7}"/>
    <cellStyle name="Comma 4 3 2 2 3 2" xfId="14361" xr:uid="{93598E0D-7C80-4A71-B2FB-63172F2A3ED1}"/>
    <cellStyle name="Comma 4 3 2 2 3 2 2" xfId="31121" xr:uid="{9A9CC5C7-4D15-4472-A9BA-8AD3442E33F6}"/>
    <cellStyle name="Comma 4 3 2 2 3 2 3" xfId="47880" xr:uid="{36A7AF39-FD00-4811-9281-E3F5FD2BC4A9}"/>
    <cellStyle name="Comma 4 3 2 2 3 3" xfId="22741" xr:uid="{19719620-7930-4132-BF48-FB85B3266E71}"/>
    <cellStyle name="Comma 4 3 2 2 3 4" xfId="39500" xr:uid="{D982659E-5CF2-4018-B1DC-803E5A7B5A91}"/>
    <cellStyle name="Comma 4 3 2 2 4" xfId="2717" xr:uid="{FDB01D71-C9D2-4A78-B4C9-20D9427D0FAD}"/>
    <cellStyle name="Comma 4 3 2 2 4 2" xfId="11097" xr:uid="{B2F9E63A-5CDD-4CAC-92C9-C8142C418C97}"/>
    <cellStyle name="Comma 4 3 2 2 4 2 2" xfId="27857" xr:uid="{3978EE64-9161-49FC-8580-A2DC8E972D19}"/>
    <cellStyle name="Comma 4 3 2 2 4 2 3" xfId="44616" xr:uid="{E295184C-3015-48FC-891F-5682447FCDD2}"/>
    <cellStyle name="Comma 4 3 2 2 4 3" xfId="19477" xr:uid="{760D4527-EA78-49EB-91D7-3A76DEC071C0}"/>
    <cellStyle name="Comma 4 3 2 2 4 4" xfId="36236" xr:uid="{700F78E5-D80F-4437-B838-846B2E54DB8D}"/>
    <cellStyle name="Comma 4 3 2 2 5" xfId="9294" xr:uid="{E0B8DE7A-90B5-43AD-A974-AC08CA5D18AD}"/>
    <cellStyle name="Comma 4 3 2 2 5 2" xfId="26054" xr:uid="{87C9BD96-169A-45FE-8834-1FA6D7318A89}"/>
    <cellStyle name="Comma 4 3 2 2 5 3" xfId="42813" xr:uid="{68B4242F-05F9-4EA7-9F3F-E4616D41CAE8}"/>
    <cellStyle name="Comma 4 3 2 2 6" xfId="17674" xr:uid="{56835016-D707-4B1A-A3CB-39230F25E7C1}"/>
    <cellStyle name="Comma 4 3 2 2 7" xfId="34433" xr:uid="{16F2795F-87E7-49CC-8FAB-BD9BD8ABF857}"/>
    <cellStyle name="Comma 4 3 2 3" xfId="1333" xr:uid="{6AA8A1AE-195E-42A0-A45F-11104591F10E}"/>
    <cellStyle name="Comma 4 3 2 3 2" xfId="4722" xr:uid="{D998DA40-E489-48F3-B523-E4841C30585D}"/>
    <cellStyle name="Comma 4 3 2 3 2 2" xfId="13102" xr:uid="{FE40BE32-4480-44DC-9D4C-AE88EBE8A1DA}"/>
    <cellStyle name="Comma 4 3 2 3 2 2 2" xfId="29862" xr:uid="{B1579B1E-5101-4E17-B827-B72DF84C8A71}"/>
    <cellStyle name="Comma 4 3 2 3 2 2 3" xfId="46621" xr:uid="{175B9751-9276-4C41-AEFA-CE0A67CD898F}"/>
    <cellStyle name="Comma 4 3 2 3 2 3" xfId="21482" xr:uid="{F9A299A5-6D7B-4F9C-A820-2F737EBB0C48}"/>
    <cellStyle name="Comma 4 3 2 3 2 4" xfId="38241" xr:uid="{AF562080-2C7E-4139-9BC8-3F36C17F44E5}"/>
    <cellStyle name="Comma 4 3 2 3 3" xfId="6409" xr:uid="{4962522E-46ED-4B15-B5C8-CE2457D5EFFA}"/>
    <cellStyle name="Comma 4 3 2 3 3 2" xfId="14789" xr:uid="{A26E9146-C1C5-44DE-98D0-49AB5E5A69E6}"/>
    <cellStyle name="Comma 4 3 2 3 3 2 2" xfId="31549" xr:uid="{F6DA220F-AA31-4A87-A01C-1C1BD8A7F3E7}"/>
    <cellStyle name="Comma 4 3 2 3 3 2 3" xfId="48308" xr:uid="{7E74324A-EA40-4EC2-87E3-6BE60105C245}"/>
    <cellStyle name="Comma 4 3 2 3 3 3" xfId="23169" xr:uid="{E673BFD8-9FE7-43C5-AF8F-D7AA96766786}"/>
    <cellStyle name="Comma 4 3 2 3 3 4" xfId="39928" xr:uid="{53070244-526B-4FC5-AE7E-A5A4A46E8A15}"/>
    <cellStyle name="Comma 4 3 2 3 4" xfId="3145" xr:uid="{A88F74AC-9C10-413F-ABC1-68E1662086BC}"/>
    <cellStyle name="Comma 4 3 2 3 4 2" xfId="11525" xr:uid="{679B8D27-949F-4798-8CED-A2C8DA166C30}"/>
    <cellStyle name="Comma 4 3 2 3 4 2 2" xfId="28285" xr:uid="{7AC27440-2587-46AA-9FEB-195ACD27D231}"/>
    <cellStyle name="Comma 4 3 2 3 4 2 3" xfId="45044" xr:uid="{02D3806A-C234-4059-8063-47128127CB1B}"/>
    <cellStyle name="Comma 4 3 2 3 4 3" xfId="19905" xr:uid="{92B3AA84-37AD-4DE7-9AC7-C356A0CCAEAF}"/>
    <cellStyle name="Comma 4 3 2 3 4 4" xfId="36664" xr:uid="{B902C358-903D-4789-9366-CC733D4B8744}"/>
    <cellStyle name="Comma 4 3 2 3 5" xfId="9722" xr:uid="{C7CDA363-3A49-40BD-AB82-482838F1DB97}"/>
    <cellStyle name="Comma 4 3 2 3 5 2" xfId="26482" xr:uid="{3F7F04EA-5153-48AD-9BE6-DC550F8063AA}"/>
    <cellStyle name="Comma 4 3 2 3 5 3" xfId="43241" xr:uid="{DC8DE535-2410-4F23-AD81-DB35317C4890}"/>
    <cellStyle name="Comma 4 3 2 3 6" xfId="18102" xr:uid="{D094F4D5-E953-48E4-BF19-BC7F9611DE2A}"/>
    <cellStyle name="Comma 4 3 2 3 7" xfId="34861" xr:uid="{3A6A4655-E6A1-464B-ACE4-BF38AC9D9556}"/>
    <cellStyle name="Comma 4 3 2 4" xfId="1763" xr:uid="{8C5FD5E0-3DCB-4749-8D42-F5ADD43A0FFE}"/>
    <cellStyle name="Comma 4 3 2 4 2" xfId="5152" xr:uid="{E003A86D-AFB3-43F7-AE9A-CCFBC901DCED}"/>
    <cellStyle name="Comma 4 3 2 4 2 2" xfId="13532" xr:uid="{B957B4E6-096A-44FE-ADB0-8ED4EDCAE6ED}"/>
    <cellStyle name="Comma 4 3 2 4 2 2 2" xfId="30292" xr:uid="{9C57837C-D3F5-4D8D-B630-4ADE54E4B899}"/>
    <cellStyle name="Comma 4 3 2 4 2 2 3" xfId="47051" xr:uid="{853652CB-B5B2-43C7-8542-A51BF75CB147}"/>
    <cellStyle name="Comma 4 3 2 4 2 3" xfId="21912" xr:uid="{65C355CE-043E-4EFA-B155-BC76865CE3FE}"/>
    <cellStyle name="Comma 4 3 2 4 2 4" xfId="38671" xr:uid="{7F1D4ADE-A650-4E4C-AB61-B8922B92B010}"/>
    <cellStyle name="Comma 4 3 2 4 3" xfId="6839" xr:uid="{C0925DAF-70A3-46A9-9C0A-2244D692E9A9}"/>
    <cellStyle name="Comma 4 3 2 4 3 2" xfId="15219" xr:uid="{380B2371-7E0A-4D2C-AD6A-83450B6C2672}"/>
    <cellStyle name="Comma 4 3 2 4 3 2 2" xfId="31979" xr:uid="{85AC8655-E255-4196-8D72-1FD6B605E76D}"/>
    <cellStyle name="Comma 4 3 2 4 3 2 3" xfId="48738" xr:uid="{6C66E7B4-164F-4914-B278-01657A7A7C5F}"/>
    <cellStyle name="Comma 4 3 2 4 3 3" xfId="23599" xr:uid="{AB59E5F6-DB21-48E5-957D-18045CA68398}"/>
    <cellStyle name="Comma 4 3 2 4 3 4" xfId="40358" xr:uid="{A1B595E6-0318-46BC-8B3B-225940CB3928}"/>
    <cellStyle name="Comma 4 3 2 4 4" xfId="3463" xr:uid="{72BBC8D2-A1A7-4284-8EF3-64BD76562419}"/>
    <cellStyle name="Comma 4 3 2 4 4 2" xfId="11843" xr:uid="{DA6915FC-4ADD-47A8-9C4C-5DE3DD5945B6}"/>
    <cellStyle name="Comma 4 3 2 4 4 2 2" xfId="28603" xr:uid="{738F36EA-3D7E-4F91-A06C-1372D5D8BD50}"/>
    <cellStyle name="Comma 4 3 2 4 4 2 3" xfId="45362" xr:uid="{1E5F1139-CF94-4BFB-A925-53FF829F687F}"/>
    <cellStyle name="Comma 4 3 2 4 4 3" xfId="20223" xr:uid="{33AD18DC-D766-4D76-B93E-D20DC67CBCFB}"/>
    <cellStyle name="Comma 4 3 2 4 4 4" xfId="36982" xr:uid="{4EB111AC-FB36-4F0A-B37A-1CE9544D3B17}"/>
    <cellStyle name="Comma 4 3 2 4 5" xfId="10152" xr:uid="{80D9E69C-0B28-46A5-8B43-0AC564B3ECD2}"/>
    <cellStyle name="Comma 4 3 2 4 5 2" xfId="26912" xr:uid="{104EE0A5-3286-4369-958B-7F839B4A7904}"/>
    <cellStyle name="Comma 4 3 2 4 5 3" xfId="43671" xr:uid="{A6247AD8-805C-4849-8CEA-670503FCB758}"/>
    <cellStyle name="Comma 4 3 2 4 6" xfId="18532" xr:uid="{9B1D1124-539C-41FF-980D-4C126987AB9C}"/>
    <cellStyle name="Comma 4 3 2 4 7" xfId="35291" xr:uid="{6A7B8A91-6254-4477-800B-96CB094D6654}"/>
    <cellStyle name="Comma 4 3 2 5" xfId="3882" xr:uid="{8E66BBBB-61F6-4D10-A1C8-E1EC6827517C}"/>
    <cellStyle name="Comma 4 3 2 5 2" xfId="12262" xr:uid="{16C33805-C4C0-46EC-8BA7-417E7B5B6B7E}"/>
    <cellStyle name="Comma 4 3 2 5 2 2" xfId="29022" xr:uid="{3D3821C4-2AE4-45A4-94BE-84D42C1F7187}"/>
    <cellStyle name="Comma 4 3 2 5 2 3" xfId="45781" xr:uid="{B7CD0C35-E4C0-43C0-AC7A-B01E6FEA5117}"/>
    <cellStyle name="Comma 4 3 2 5 3" xfId="20642" xr:uid="{23847E7A-BC15-40E6-9777-9376DC1B7714}"/>
    <cellStyle name="Comma 4 3 2 5 4" xfId="37401" xr:uid="{DF19251B-0ABA-4E29-BA4F-B595316AA8BB}"/>
    <cellStyle name="Comma 4 3 2 6" xfId="5555" xr:uid="{4E39EA6B-632A-4E52-98EE-1B42D960B133}"/>
    <cellStyle name="Comma 4 3 2 6 2" xfId="13935" xr:uid="{51DB1ACE-E08C-4B57-ABBE-202853FF5BEF}"/>
    <cellStyle name="Comma 4 3 2 6 2 2" xfId="30695" xr:uid="{DCAE40DA-5899-42CE-A6D5-161E80C6954B}"/>
    <cellStyle name="Comma 4 3 2 6 2 3" xfId="47454" xr:uid="{E9363EA2-4212-488E-B48F-8CCABF86BBD5}"/>
    <cellStyle name="Comma 4 3 2 6 3" xfId="22315" xr:uid="{55E68E22-F4E7-432F-A003-D8746391936F}"/>
    <cellStyle name="Comma 4 3 2 6 4" xfId="39074" xr:uid="{690636C9-340B-4614-BBB6-84FE2B3A3029}"/>
    <cellStyle name="Comma 4 3 2 7" xfId="7245" xr:uid="{B06E12B4-CEA4-4DD8-A3AB-8059F8F0EDB6}"/>
    <cellStyle name="Comma 4 3 2 7 2" xfId="15625" xr:uid="{6CB80B46-F145-4156-9EAB-701C91315019}"/>
    <cellStyle name="Comma 4 3 2 7 2 2" xfId="32385" xr:uid="{86403D9C-597F-4A47-9921-A2C878C80B4C}"/>
    <cellStyle name="Comma 4 3 2 7 2 3" xfId="49144" xr:uid="{23D65154-5BDB-443F-A5E4-7EB379BF3ABA}"/>
    <cellStyle name="Comma 4 3 2 7 3" xfId="24005" xr:uid="{144CC60E-E89C-4122-9E91-3FBE657E6833}"/>
    <cellStyle name="Comma 4 3 2 7 4" xfId="40764" xr:uid="{FEAE8A4E-C78C-4ACF-8556-0B4FEB7BC20C}"/>
    <cellStyle name="Comma 4 3 2 8" xfId="7651" xr:uid="{ECBBFFE6-40DE-4D60-8F64-05F923482484}"/>
    <cellStyle name="Comma 4 3 2 8 2" xfId="16031" xr:uid="{49C7A2A3-AD30-41B9-8D42-6D9E3918E1C1}"/>
    <cellStyle name="Comma 4 3 2 8 2 2" xfId="32791" xr:uid="{683EA68B-B523-48C3-8665-2214048144A3}"/>
    <cellStyle name="Comma 4 3 2 8 2 3" xfId="49550" xr:uid="{EF3EA042-7852-4687-B008-7C37FBEE27B1}"/>
    <cellStyle name="Comma 4 3 2 8 3" xfId="24411" xr:uid="{2E44B65E-10F3-47C5-A1B2-C22AD0873338}"/>
    <cellStyle name="Comma 4 3 2 8 4" xfId="41170" xr:uid="{76525860-D8B3-422D-AD2E-5524928F5A3E}"/>
    <cellStyle name="Comma 4 3 2 9" xfId="8057" xr:uid="{4496CF51-4F0F-4D9A-9F26-CE2053C308A1}"/>
    <cellStyle name="Comma 4 3 2 9 2" xfId="16437" xr:uid="{777EDC1F-8961-4F19-B3B5-AE83A66E60FA}"/>
    <cellStyle name="Comma 4 3 2 9 2 2" xfId="33197" xr:uid="{1EA9749F-F27E-4562-A3D8-7F3BEA7A42A8}"/>
    <cellStyle name="Comma 4 3 2 9 2 3" xfId="49956" xr:uid="{E32CA7CA-3B8E-4192-9F7A-CCC8FB4E3955}"/>
    <cellStyle name="Comma 4 3 2 9 3" xfId="24817" xr:uid="{3D356BDC-6B2B-4663-B2F7-F74C8ACDCB1F}"/>
    <cellStyle name="Comma 4 3 2 9 4" xfId="41576" xr:uid="{1E46C11E-705B-4D06-9280-5ED3DC834808}"/>
    <cellStyle name="Comma 4 3 3" xfId="432" xr:uid="{6F4D2EED-AE97-44E1-9826-AAD5758595A3}"/>
    <cellStyle name="Comma 4 3 3 10" xfId="8620" xr:uid="{00F6017A-C439-40D8-9035-8C503716A483}"/>
    <cellStyle name="Comma 4 3 3 10 2" xfId="17000" xr:uid="{EAF10905-D38A-4D21-A829-6CB14908250C}"/>
    <cellStyle name="Comma 4 3 3 10 2 2" xfId="33760" xr:uid="{AF79110D-A2BD-4E3F-8C8B-133EDD48519B}"/>
    <cellStyle name="Comma 4 3 3 10 2 3" xfId="50519" xr:uid="{3BC0FA2C-E1A2-4901-A474-4EDA8E6FFE9D}"/>
    <cellStyle name="Comma 4 3 3 10 3" xfId="25380" xr:uid="{C8936151-CD38-4C62-8B26-F6D27580F5DC}"/>
    <cellStyle name="Comma 4 3 3 10 4" xfId="42139" xr:uid="{74609827-59E8-4229-B2EB-C9A8381AED29}"/>
    <cellStyle name="Comma 4 3 3 11" xfId="2289" xr:uid="{D0C77E17-6D18-401C-986F-C31C5E35B5B7}"/>
    <cellStyle name="Comma 4 3 3 11 2" xfId="10672" xr:uid="{4D5F40AD-BDBF-48D6-A395-154F092F09AC}"/>
    <cellStyle name="Comma 4 3 3 11 2 2" xfId="27432" xr:uid="{1FF1B381-A9AB-4563-B12E-51CFB36FBB7E}"/>
    <cellStyle name="Comma 4 3 3 11 2 3" xfId="44191" xr:uid="{9B7ECD76-C5E1-4D4F-BD5B-2927B4F4232B}"/>
    <cellStyle name="Comma 4 3 3 11 3" xfId="19052" xr:uid="{E4BBB8A9-37BE-4DB6-8296-34F422601E53}"/>
    <cellStyle name="Comma 4 3 3 11 4" xfId="35811" xr:uid="{ABAFCB19-A6E8-4E2D-97FF-C819B1F9F4F5}"/>
    <cellStyle name="Comma 4 3 3 12" xfId="8869" xr:uid="{47581EE1-94B1-4319-873F-DAABDE1CD8E2}"/>
    <cellStyle name="Comma 4 3 3 12 2" xfId="25629" xr:uid="{2A695687-BC20-459E-BEEB-F7ECBDCA5DB7}"/>
    <cellStyle name="Comma 4 3 3 12 3" xfId="42388" xr:uid="{9156B545-C457-4811-A41C-2918756B9264}"/>
    <cellStyle name="Comma 4 3 3 13" xfId="17249" xr:uid="{023DDD8F-64E7-4127-B24E-2AD99207CDEE}"/>
    <cellStyle name="Comma 4 3 3 14" xfId="34008" xr:uid="{5194306B-0CBF-481B-8244-AF7ECEAC8932}"/>
    <cellStyle name="Comma 4 3 3 2" xfId="900" xr:uid="{26A4BEAA-AF1C-4302-893A-902F580C6F09}"/>
    <cellStyle name="Comma 4 3 3 2 2" xfId="4295" xr:uid="{4B9534D6-42C3-43F3-9B7E-44244D77258E}"/>
    <cellStyle name="Comma 4 3 3 2 2 2" xfId="12675" xr:uid="{38460ACA-D0A6-4A36-9AA3-AC33BC0BFB16}"/>
    <cellStyle name="Comma 4 3 3 2 2 2 2" xfId="29435" xr:uid="{A49610D8-F55A-4122-96B6-CAC9B55D6880}"/>
    <cellStyle name="Comma 4 3 3 2 2 2 3" xfId="46194" xr:uid="{08B99891-2572-4CB1-9C07-86B95E314710}"/>
    <cellStyle name="Comma 4 3 3 2 2 3" xfId="21055" xr:uid="{30082BE0-8E7B-4072-9763-C5A3100B3156}"/>
    <cellStyle name="Comma 4 3 3 2 2 4" xfId="37814" xr:uid="{E4405971-4321-4112-8FB1-B5B95A320A4C}"/>
    <cellStyle name="Comma 4 3 3 2 3" xfId="5982" xr:uid="{380A50AA-C396-483C-AE4A-A4A41AFFD556}"/>
    <cellStyle name="Comma 4 3 3 2 3 2" xfId="14362" xr:uid="{F7C93EE6-AA4A-4940-9F03-DB031D19F773}"/>
    <cellStyle name="Comma 4 3 3 2 3 2 2" xfId="31122" xr:uid="{43DD7FDB-DB56-47EA-9542-D1206AB93ADD}"/>
    <cellStyle name="Comma 4 3 3 2 3 2 3" xfId="47881" xr:uid="{3B1BA511-6213-4757-88D4-70880DDE4866}"/>
    <cellStyle name="Comma 4 3 3 2 3 3" xfId="22742" xr:uid="{295D9ABE-9AB6-4CAD-A83B-695778F099BB}"/>
    <cellStyle name="Comma 4 3 3 2 3 4" xfId="39501" xr:uid="{1B2FDB44-9264-4A0A-9D9C-E6B8C11A6AD4}"/>
    <cellStyle name="Comma 4 3 3 2 4" xfId="2718" xr:uid="{E340349C-9278-4858-82E9-7AAD54AAAE09}"/>
    <cellStyle name="Comma 4 3 3 2 4 2" xfId="11098" xr:uid="{9B7996E3-1AEC-4B53-80F1-12AD372EABC9}"/>
    <cellStyle name="Comma 4 3 3 2 4 2 2" xfId="27858" xr:uid="{92A3CB8D-6676-4C9D-808E-0F116387184A}"/>
    <cellStyle name="Comma 4 3 3 2 4 2 3" xfId="44617" xr:uid="{C5C8D6FF-9D53-40D9-BA0E-6E944103BF24}"/>
    <cellStyle name="Comma 4 3 3 2 4 3" xfId="19478" xr:uid="{31D29AC1-194E-4F51-A4C6-47B5E68DF8B2}"/>
    <cellStyle name="Comma 4 3 3 2 4 4" xfId="36237" xr:uid="{B8457242-700A-42F7-BA7F-C3EA297443D6}"/>
    <cellStyle name="Comma 4 3 3 2 5" xfId="9295" xr:uid="{D9D5DD26-E730-47E7-8BC1-701139D55B8C}"/>
    <cellStyle name="Comma 4 3 3 2 5 2" xfId="26055" xr:uid="{AE2AD748-59B1-4E81-BA70-3AD07F99E4E7}"/>
    <cellStyle name="Comma 4 3 3 2 5 3" xfId="42814" xr:uid="{63EC9898-AFCE-4E43-9A65-2C1CFDDE8EF8}"/>
    <cellStyle name="Comma 4 3 3 2 6" xfId="17675" xr:uid="{8324929C-EC44-4D58-9997-9B9B5CE3F5FF}"/>
    <cellStyle name="Comma 4 3 3 2 7" xfId="34434" xr:uid="{E0C64930-77F4-436E-BA8A-D0E7577D1DB5}"/>
    <cellStyle name="Comma 4 3 3 3" xfId="1334" xr:uid="{95F3EF47-8823-4B1A-8F42-9828799DE013}"/>
    <cellStyle name="Comma 4 3 3 3 2" xfId="4723" xr:uid="{E4687168-EDDD-4834-960A-3D2EEA964A43}"/>
    <cellStyle name="Comma 4 3 3 3 2 2" xfId="13103" xr:uid="{313DB2BD-5AEE-4E14-9718-64D6D4A848AE}"/>
    <cellStyle name="Comma 4 3 3 3 2 2 2" xfId="29863" xr:uid="{42866A3A-F169-4C16-BFE1-D0AE8CF3D6CB}"/>
    <cellStyle name="Comma 4 3 3 3 2 2 3" xfId="46622" xr:uid="{CF237CEE-2E38-4EEF-B7FB-4653C30ECB0E}"/>
    <cellStyle name="Comma 4 3 3 3 2 3" xfId="21483" xr:uid="{1386ABEF-FD92-460A-9CE4-55D9BF74D49D}"/>
    <cellStyle name="Comma 4 3 3 3 2 4" xfId="38242" xr:uid="{BF594B3F-D08F-4F1E-A9F0-AABA4AB1D788}"/>
    <cellStyle name="Comma 4 3 3 3 3" xfId="6410" xr:uid="{12F6B015-6DD4-4E16-AAE7-FC9227854EFA}"/>
    <cellStyle name="Comma 4 3 3 3 3 2" xfId="14790" xr:uid="{3ED36551-023C-49B2-87D4-996540D4A88F}"/>
    <cellStyle name="Comma 4 3 3 3 3 2 2" xfId="31550" xr:uid="{D9DEEC13-1109-49F9-8F0A-BC117F6236AF}"/>
    <cellStyle name="Comma 4 3 3 3 3 2 3" xfId="48309" xr:uid="{033204D3-1FC9-46C8-B792-CB3FD2260418}"/>
    <cellStyle name="Comma 4 3 3 3 3 3" xfId="23170" xr:uid="{D2DB8D33-15BD-4306-803A-DBC890C1E293}"/>
    <cellStyle name="Comma 4 3 3 3 3 4" xfId="39929" xr:uid="{82F5F7E1-971D-444C-814F-A2E576028C27}"/>
    <cellStyle name="Comma 4 3 3 3 4" xfId="3146" xr:uid="{D07BFD1F-CAFB-4A9A-A232-FC33CA0B5787}"/>
    <cellStyle name="Comma 4 3 3 3 4 2" xfId="11526" xr:uid="{21BFC33D-4139-4610-9002-FF5186589F60}"/>
    <cellStyle name="Comma 4 3 3 3 4 2 2" xfId="28286" xr:uid="{368255BF-8720-463F-8967-30512F6D5C5E}"/>
    <cellStyle name="Comma 4 3 3 3 4 2 3" xfId="45045" xr:uid="{B20074B3-A8A9-4B5A-BDFB-E1348614184A}"/>
    <cellStyle name="Comma 4 3 3 3 4 3" xfId="19906" xr:uid="{912B6178-95F8-460D-A817-9099BFDFC6A2}"/>
    <cellStyle name="Comma 4 3 3 3 4 4" xfId="36665" xr:uid="{1300C324-9640-4D42-B47D-A890075F6352}"/>
    <cellStyle name="Comma 4 3 3 3 5" xfId="9723" xr:uid="{95931E71-F217-4EEF-BD39-BED5A3AEDC0A}"/>
    <cellStyle name="Comma 4 3 3 3 5 2" xfId="26483" xr:uid="{FA01F9E9-6767-45FB-8867-0AE4F4A37FBE}"/>
    <cellStyle name="Comma 4 3 3 3 5 3" xfId="43242" xr:uid="{8D7892A6-10E6-4B00-9433-836CCE2A772D}"/>
    <cellStyle name="Comma 4 3 3 3 6" xfId="18103" xr:uid="{48959BE3-DD26-4F69-A2C7-DEF4D035D44C}"/>
    <cellStyle name="Comma 4 3 3 3 7" xfId="34862" xr:uid="{EEA62ABD-824A-4F6F-AF64-1D9826C19F69}"/>
    <cellStyle name="Comma 4 3 3 4" xfId="1920" xr:uid="{8BBB1223-DE15-4DC4-A67C-F5FBEF6ACAB5}"/>
    <cellStyle name="Comma 4 3 3 4 2" xfId="5309" xr:uid="{76CF72FF-7097-481B-BF51-E36AADF336A0}"/>
    <cellStyle name="Comma 4 3 3 4 2 2" xfId="13689" xr:uid="{6A7EBB11-9F0E-44FC-A961-7F54ED03B987}"/>
    <cellStyle name="Comma 4 3 3 4 2 2 2" xfId="30449" xr:uid="{C73B6068-E41A-4A51-ACC1-C72D8A752B75}"/>
    <cellStyle name="Comma 4 3 3 4 2 2 3" xfId="47208" xr:uid="{AF9B384D-A625-43B9-A318-0D8AAA26A398}"/>
    <cellStyle name="Comma 4 3 3 4 2 3" xfId="22069" xr:uid="{AA7FF044-3C0C-4771-BF9F-362744895549}"/>
    <cellStyle name="Comma 4 3 3 4 2 4" xfId="38828" xr:uid="{16C4C63F-5DE7-43E4-B34D-5DC03AB8C0E1}"/>
    <cellStyle name="Comma 4 3 3 4 3" xfId="6996" xr:uid="{5B8001B0-DD19-472D-9111-B10D55277C48}"/>
    <cellStyle name="Comma 4 3 3 4 3 2" xfId="15376" xr:uid="{E4478B69-26F0-417F-A907-A14F1635E7DC}"/>
    <cellStyle name="Comma 4 3 3 4 3 2 2" xfId="32136" xr:uid="{27923B62-B84F-4E63-9AFD-8A4CA38F14D3}"/>
    <cellStyle name="Comma 4 3 3 4 3 2 3" xfId="48895" xr:uid="{784B9731-E32B-4330-AD1D-5CCA1055701E}"/>
    <cellStyle name="Comma 4 3 3 4 3 3" xfId="23756" xr:uid="{B501B5BC-BBC4-4FF4-B49A-3982BE6318FB}"/>
    <cellStyle name="Comma 4 3 3 4 3 4" xfId="40515" xr:uid="{290684B1-5549-41E1-92F1-D0441034C9BC}"/>
    <cellStyle name="Comma 4 3 3 4 4" xfId="3619" xr:uid="{198D0C7B-4905-441B-8F4B-F0D43E334970}"/>
    <cellStyle name="Comma 4 3 3 4 4 2" xfId="11999" xr:uid="{9609BD72-E05B-49A2-A28D-72BD637EAD31}"/>
    <cellStyle name="Comma 4 3 3 4 4 2 2" xfId="28759" xr:uid="{6D39659F-E3AC-4F46-8F38-8584BDBCE929}"/>
    <cellStyle name="Comma 4 3 3 4 4 2 3" xfId="45518" xr:uid="{2462E998-EBD5-4AA1-B6BC-F76A7647A1CE}"/>
    <cellStyle name="Comma 4 3 3 4 4 3" xfId="20379" xr:uid="{78CB5A3F-6766-4015-9984-9D74FAF586D8}"/>
    <cellStyle name="Comma 4 3 3 4 4 4" xfId="37138" xr:uid="{CA271629-0B08-44B3-842D-FED82E9A9736}"/>
    <cellStyle name="Comma 4 3 3 4 5" xfId="10309" xr:uid="{5F565F6E-7A40-4451-9913-DB6EFCCF4436}"/>
    <cellStyle name="Comma 4 3 3 4 5 2" xfId="27069" xr:uid="{A52AEBFD-F2CE-4F88-B6B9-04A0B07F91EC}"/>
    <cellStyle name="Comma 4 3 3 4 5 3" xfId="43828" xr:uid="{CC1FD029-2C47-4208-83F4-68253F38D0C5}"/>
    <cellStyle name="Comma 4 3 3 4 6" xfId="18689" xr:uid="{7BEE686F-DCE5-4C85-9C2A-71963B60A9D4}"/>
    <cellStyle name="Comma 4 3 3 4 7" xfId="35448" xr:uid="{26A86EC7-2661-43D5-8A89-7295077DC098}"/>
    <cellStyle name="Comma 4 3 3 5" xfId="4039" xr:uid="{8569D393-0D9A-4C20-BC9C-E27E680EDDE2}"/>
    <cellStyle name="Comma 4 3 3 5 2" xfId="12419" xr:uid="{E3AE53AA-A0AE-4E95-8B8D-5E27D4C0A977}"/>
    <cellStyle name="Comma 4 3 3 5 2 2" xfId="29179" xr:uid="{F95E76E3-F008-46C7-A0A1-A7934ADDB096}"/>
    <cellStyle name="Comma 4 3 3 5 2 3" xfId="45938" xr:uid="{CF054947-8617-4194-B498-A722DF32C7D6}"/>
    <cellStyle name="Comma 4 3 3 5 3" xfId="20799" xr:uid="{87F7BFE0-61FC-4BD8-98E3-4A62C4187DCB}"/>
    <cellStyle name="Comma 4 3 3 5 4" xfId="37558" xr:uid="{E74882D8-0D7E-4218-B40C-792F83AEDD96}"/>
    <cellStyle name="Comma 4 3 3 6" xfId="5556" xr:uid="{8D9A7B48-E178-400E-AFE6-FC7A8E2E37C2}"/>
    <cellStyle name="Comma 4 3 3 6 2" xfId="13936" xr:uid="{6D3FEC09-CAEB-4C10-A6C7-908271365A43}"/>
    <cellStyle name="Comma 4 3 3 6 2 2" xfId="30696" xr:uid="{4980D20F-CD0F-479F-8CB4-2476A8273105}"/>
    <cellStyle name="Comma 4 3 3 6 2 3" xfId="47455" xr:uid="{16719A7B-DE53-4970-9BAE-643D9F3560DB}"/>
    <cellStyle name="Comma 4 3 3 6 3" xfId="22316" xr:uid="{9932B422-317F-47EB-A26D-16D78CB6E6CB}"/>
    <cellStyle name="Comma 4 3 3 6 4" xfId="39075" xr:uid="{CCA485E0-6AE6-41EA-B7C2-268EA6A1A0EA}"/>
    <cellStyle name="Comma 4 3 3 7" xfId="7402" xr:uid="{4BBE42CF-B6AB-42DA-A894-516CE8F3C282}"/>
    <cellStyle name="Comma 4 3 3 7 2" xfId="15782" xr:uid="{2C482290-FB4A-4371-8913-055F08169215}"/>
    <cellStyle name="Comma 4 3 3 7 2 2" xfId="32542" xr:uid="{C2ED32F4-C46B-4650-A267-2128C6278550}"/>
    <cellStyle name="Comma 4 3 3 7 2 3" xfId="49301" xr:uid="{E8D54215-B6FF-49F5-999C-1E6E2A4F6DD9}"/>
    <cellStyle name="Comma 4 3 3 7 3" xfId="24162" xr:uid="{BA6334E1-C890-47E6-A675-5CFA13C174E4}"/>
    <cellStyle name="Comma 4 3 3 7 4" xfId="40921" xr:uid="{31A832E8-94D1-496B-9C47-F79C731764AA}"/>
    <cellStyle name="Comma 4 3 3 8" xfId="7808" xr:uid="{4D3EF8FA-ED35-4AE9-97D1-A657B985B5C7}"/>
    <cellStyle name="Comma 4 3 3 8 2" xfId="16188" xr:uid="{2A49975D-0E5D-4D9F-B213-F7590B54E921}"/>
    <cellStyle name="Comma 4 3 3 8 2 2" xfId="32948" xr:uid="{A7E68EA7-D078-4F78-B9A7-AE15701611DF}"/>
    <cellStyle name="Comma 4 3 3 8 2 3" xfId="49707" xr:uid="{29F094D4-F31E-443A-974F-386F44AAE672}"/>
    <cellStyle name="Comma 4 3 3 8 3" xfId="24568" xr:uid="{4088E28B-6CE6-4BA9-8732-001402185CB8}"/>
    <cellStyle name="Comma 4 3 3 8 4" xfId="41327" xr:uid="{90F258B7-3879-426A-B84B-22DB920AA276}"/>
    <cellStyle name="Comma 4 3 3 9" xfId="8214" xr:uid="{E800DE8D-10E5-4E16-9331-8BF7755B2D32}"/>
    <cellStyle name="Comma 4 3 3 9 2" xfId="16594" xr:uid="{6ECF0759-6906-4739-9643-BE2790582962}"/>
    <cellStyle name="Comma 4 3 3 9 2 2" xfId="33354" xr:uid="{C4F20F11-F781-455A-AC6E-498655CC493D}"/>
    <cellStyle name="Comma 4 3 3 9 2 3" xfId="50113" xr:uid="{B1C10AC0-31AD-48DD-A1B2-A603A28FDC47}"/>
    <cellStyle name="Comma 4 3 3 9 3" xfId="24974" xr:uid="{442E1343-D84E-49D1-9747-154B6802B3E0}"/>
    <cellStyle name="Comma 4 3 3 9 4" xfId="41733" xr:uid="{78002392-DE8B-4083-9FD1-7AD523BC4CA9}"/>
    <cellStyle name="Comma 4 3 4" xfId="857" xr:uid="{7DA73654-1A65-47A4-B9C0-2875D38414A0}"/>
    <cellStyle name="Comma 4 3 4 2" xfId="4252" xr:uid="{993D1E41-5B3C-4B45-8E09-D2BD79B89CAE}"/>
    <cellStyle name="Comma 4 3 4 2 2" xfId="12632" xr:uid="{1578B446-755A-4563-B9BB-AFFB805AB85E}"/>
    <cellStyle name="Comma 4 3 4 2 2 2" xfId="29392" xr:uid="{79C39342-FEE9-4ADE-BFA6-37971165ADF2}"/>
    <cellStyle name="Comma 4 3 4 2 2 3" xfId="46151" xr:uid="{4599E6A2-C363-4546-BEAC-85852C06A4E6}"/>
    <cellStyle name="Comma 4 3 4 2 3" xfId="21012" xr:uid="{5FE4E0DD-DDDE-4A4F-AB58-89C80E0DC4FE}"/>
    <cellStyle name="Comma 4 3 4 2 4" xfId="37771" xr:uid="{9FBC2921-9B79-4F24-9351-0760A9ED6EF6}"/>
    <cellStyle name="Comma 4 3 4 3" xfId="5939" xr:uid="{7885AA34-D4C8-4AF8-903B-9F2A5D76BA09}"/>
    <cellStyle name="Comma 4 3 4 3 2" xfId="14319" xr:uid="{4804466D-42B4-45B9-BD38-7F96E4B7C8BE}"/>
    <cellStyle name="Comma 4 3 4 3 2 2" xfId="31079" xr:uid="{ED0FF21E-4753-4240-853A-C0EEBA62BD8D}"/>
    <cellStyle name="Comma 4 3 4 3 2 3" xfId="47838" xr:uid="{2F024FA5-D703-4A27-B51C-B9C9178B57FB}"/>
    <cellStyle name="Comma 4 3 4 3 3" xfId="22699" xr:uid="{26B363BD-5049-48C6-9BD7-E6DF63198280}"/>
    <cellStyle name="Comma 4 3 4 3 4" xfId="39458" xr:uid="{BE5D8DBB-B950-40F9-B3EF-864ABBD672A8}"/>
    <cellStyle name="Comma 4 3 4 4" xfId="2675" xr:uid="{870A3D03-88B4-4ADB-B7D7-B00BE51156E6}"/>
    <cellStyle name="Comma 4 3 4 4 2" xfId="11055" xr:uid="{879F61B4-ED47-46D7-BC29-D3C87DE0DCA4}"/>
    <cellStyle name="Comma 4 3 4 4 2 2" xfId="27815" xr:uid="{BA95AD99-8822-4B12-9FC5-B26185F008E9}"/>
    <cellStyle name="Comma 4 3 4 4 2 3" xfId="44574" xr:uid="{4B61C76E-A27E-49C8-AFCA-648411276FF8}"/>
    <cellStyle name="Comma 4 3 4 4 3" xfId="19435" xr:uid="{97F92207-9F17-4100-BE24-04B9C86B9DA2}"/>
    <cellStyle name="Comma 4 3 4 4 4" xfId="36194" xr:uid="{7821D7A1-A7BC-4EA7-B9A3-F2F3EB79E574}"/>
    <cellStyle name="Comma 4 3 4 5" xfId="9252" xr:uid="{AA693D16-7CB7-44BF-886C-ACE155697FC3}"/>
    <cellStyle name="Comma 4 3 4 5 2" xfId="26012" xr:uid="{824DF3AB-7F28-499D-ABF2-CA945D8E741F}"/>
    <cellStyle name="Comma 4 3 4 5 3" xfId="42771" xr:uid="{F4BD8456-5177-4F2C-841F-6DF58E88A039}"/>
    <cellStyle name="Comma 4 3 4 6" xfId="17632" xr:uid="{97D36DA3-D039-41EE-9669-42F70DA452D5}"/>
    <cellStyle name="Comma 4 3 4 7" xfId="34391" xr:uid="{23E35B0D-8659-476D-A04D-6E5B5A0BD53D}"/>
    <cellStyle name="Comma 4 3 5" xfId="1291" xr:uid="{AF17D0D1-3445-42CC-A562-31E0E001C52B}"/>
    <cellStyle name="Comma 4 3 5 2" xfId="4680" xr:uid="{3AFD4FE6-BC0F-4E5F-826E-14EB079C98C6}"/>
    <cellStyle name="Comma 4 3 5 2 2" xfId="13060" xr:uid="{577C9343-1EC5-4124-88F9-952C5DFE12EA}"/>
    <cellStyle name="Comma 4 3 5 2 2 2" xfId="29820" xr:uid="{9B1F6139-D1FA-4556-AE99-DE9A6E69BF7E}"/>
    <cellStyle name="Comma 4 3 5 2 2 3" xfId="46579" xr:uid="{ADA62359-0E59-445E-81B1-7D1C783EE8E5}"/>
    <cellStyle name="Comma 4 3 5 2 3" xfId="21440" xr:uid="{5AC0FF54-0AA7-4411-BA41-10F5DBAE5F8A}"/>
    <cellStyle name="Comma 4 3 5 2 4" xfId="38199" xr:uid="{93A92CC9-6E1D-43CD-8F31-E05227779DA5}"/>
    <cellStyle name="Comma 4 3 5 3" xfId="6367" xr:uid="{56D221A1-204D-4884-B6F3-720A2C597F2B}"/>
    <cellStyle name="Comma 4 3 5 3 2" xfId="14747" xr:uid="{8A9BCE8E-0496-4EC7-9540-BD1F0EE0C0F5}"/>
    <cellStyle name="Comma 4 3 5 3 2 2" xfId="31507" xr:uid="{78E2E30F-D5C5-40FE-A163-85EE94753899}"/>
    <cellStyle name="Comma 4 3 5 3 2 3" xfId="48266" xr:uid="{4A2E060C-0F36-47F3-9D84-E61F0F598290}"/>
    <cellStyle name="Comma 4 3 5 3 3" xfId="23127" xr:uid="{014E6C30-2A13-4F4A-8806-0B7C746D0A19}"/>
    <cellStyle name="Comma 4 3 5 3 4" xfId="39886" xr:uid="{2DA54643-AACA-4775-A1D1-B596D87AAD69}"/>
    <cellStyle name="Comma 4 3 5 4" xfId="3103" xr:uid="{45539BEC-C2BE-4FC6-98DA-5819363EC481}"/>
    <cellStyle name="Comma 4 3 5 4 2" xfId="11483" xr:uid="{0874D3A0-1461-4E93-B4C3-CEFDE6266528}"/>
    <cellStyle name="Comma 4 3 5 4 2 2" xfId="28243" xr:uid="{14D2CE4E-00B0-4BE5-99FD-872949B71269}"/>
    <cellStyle name="Comma 4 3 5 4 2 3" xfId="45002" xr:uid="{4F132D49-CBA9-4530-BF1B-90DEDE339D7F}"/>
    <cellStyle name="Comma 4 3 5 4 3" xfId="19863" xr:uid="{4AC91CCC-C747-43B8-96C2-52F8B57576C5}"/>
    <cellStyle name="Comma 4 3 5 4 4" xfId="36622" xr:uid="{47EBD86A-111E-465E-85F3-157FCB36CB45}"/>
    <cellStyle name="Comma 4 3 5 5" xfId="9680" xr:uid="{1915F50A-5371-4710-9C30-0EA25CD9BA72}"/>
    <cellStyle name="Comma 4 3 5 5 2" xfId="26440" xr:uid="{F8E34800-3DE2-4A68-8AA8-311D6F798477}"/>
    <cellStyle name="Comma 4 3 5 5 3" xfId="43199" xr:uid="{1B433FCB-5690-46B7-84C9-FE5F865015FB}"/>
    <cellStyle name="Comma 4 3 5 6" xfId="18060" xr:uid="{AF2843C1-DA74-4EC9-831D-0A49623F1662}"/>
    <cellStyle name="Comma 4 3 5 7" xfId="34819" xr:uid="{D3A8D500-A1C1-4D8F-BD82-5BD1038BB7BF}"/>
    <cellStyle name="Comma 4 3 6" xfId="1649" xr:uid="{12C5E39A-0D22-4843-AB5F-D99AFB854839}"/>
    <cellStyle name="Comma 4 3 6 2" xfId="5038" xr:uid="{3703CDB3-D8CA-48AA-9D10-53FA8527DC1B}"/>
    <cellStyle name="Comma 4 3 6 2 2" xfId="13418" xr:uid="{277CEEA2-168B-47CA-8F63-4AAD8FCD71F9}"/>
    <cellStyle name="Comma 4 3 6 2 2 2" xfId="30178" xr:uid="{CA3A5581-AFAB-4768-B7BC-B37C905A5EAE}"/>
    <cellStyle name="Comma 4 3 6 2 2 3" xfId="46937" xr:uid="{28C71384-7480-4095-A9A6-4F28743F94ED}"/>
    <cellStyle name="Comma 4 3 6 2 3" xfId="21798" xr:uid="{B791044D-5FC1-4485-89BF-C8F5974331B2}"/>
    <cellStyle name="Comma 4 3 6 2 4" xfId="38557" xr:uid="{7ACCA313-A9CC-496F-99A6-CC3FF292A3F4}"/>
    <cellStyle name="Comma 4 3 6 3" xfId="6725" xr:uid="{63D0D3BD-673D-4EA0-A986-88C61B94884A}"/>
    <cellStyle name="Comma 4 3 6 3 2" xfId="15105" xr:uid="{07FF40E5-D31B-4781-9669-5A84DD1C1BC8}"/>
    <cellStyle name="Comma 4 3 6 3 2 2" xfId="31865" xr:uid="{C44D8753-B454-4ED4-B6E4-11033809B6B3}"/>
    <cellStyle name="Comma 4 3 6 3 2 3" xfId="48624" xr:uid="{6EF3B055-C8A6-431B-89FC-2EB9E8E4C149}"/>
    <cellStyle name="Comma 4 3 6 3 3" xfId="23485" xr:uid="{3FC7EDDF-68E2-4C36-B530-691E33F04173}"/>
    <cellStyle name="Comma 4 3 6 3 4" xfId="40244" xr:uid="{6AEA9537-CC2F-451E-A9CD-AFE78BAC875E}"/>
    <cellStyle name="Comma 4 3 6 4" xfId="2245" xr:uid="{08DA25D5-3327-41C4-9F58-C6901750FABB}"/>
    <cellStyle name="Comma 4 3 6 4 2" xfId="10629" xr:uid="{053E23C1-2709-472D-B526-BB3BB010C668}"/>
    <cellStyle name="Comma 4 3 6 4 2 2" xfId="27389" xr:uid="{4BBBC526-7EC8-4060-8F09-A66BF30B6E8B}"/>
    <cellStyle name="Comma 4 3 6 4 2 3" xfId="44148" xr:uid="{C7CD2B7C-E383-4BD8-B651-A0050C38B955}"/>
    <cellStyle name="Comma 4 3 6 4 3" xfId="19009" xr:uid="{B95FD383-0251-4260-9687-D73682760514}"/>
    <cellStyle name="Comma 4 3 6 4 4" xfId="35768" xr:uid="{9237C553-1CFA-4221-A732-3CB3F508D35C}"/>
    <cellStyle name="Comma 4 3 6 5" xfId="10038" xr:uid="{5D46ACB8-1F40-4289-811D-B9B8C6C28BB8}"/>
    <cellStyle name="Comma 4 3 6 5 2" xfId="26798" xr:uid="{DC69A65B-7431-4779-A4C5-DFF8B313A687}"/>
    <cellStyle name="Comma 4 3 6 5 3" xfId="43557" xr:uid="{F9E1D30C-9856-4FDD-9334-0D51741EC30C}"/>
    <cellStyle name="Comma 4 3 6 6" xfId="18418" xr:uid="{58F528FE-BA49-4758-84A0-75BC720512B4}"/>
    <cellStyle name="Comma 4 3 6 7" xfId="35177" xr:uid="{7AC4F217-F307-42D2-817D-69D76BA0203E}"/>
    <cellStyle name="Comma 4 3 7" xfId="3767" xr:uid="{FF37BF20-FAE5-4A8B-936C-B594AD15C913}"/>
    <cellStyle name="Comma 4 3 7 2" xfId="12147" xr:uid="{261FA8B2-4AA1-492D-A954-035A48A259F4}"/>
    <cellStyle name="Comma 4 3 7 2 2" xfId="28907" xr:uid="{E05F777E-42C6-4ED1-A84E-0B66B698B700}"/>
    <cellStyle name="Comma 4 3 7 2 3" xfId="45666" xr:uid="{F19A859F-5D30-4CDF-B1D4-6629A8A579C9}"/>
    <cellStyle name="Comma 4 3 7 3" xfId="20527" xr:uid="{8B1EEEF9-C7BD-41C3-BBF3-B894F9B6B1CF}"/>
    <cellStyle name="Comma 4 3 7 4" xfId="37286" xr:uid="{37EC4F41-B10E-43DF-9C10-023B72B3AAAD}"/>
    <cellStyle name="Comma 4 3 8" xfId="5513" xr:uid="{EDC6322C-236A-46A1-AE24-17B67E6767FF}"/>
    <cellStyle name="Comma 4 3 8 2" xfId="13893" xr:uid="{90D95DE0-4525-4C49-B9BB-2819C7E201A8}"/>
    <cellStyle name="Comma 4 3 8 2 2" xfId="30653" xr:uid="{26A597E6-5726-4A2F-A1CD-CDE11BA5E3C2}"/>
    <cellStyle name="Comma 4 3 8 2 3" xfId="47412" xr:uid="{462A4B83-FC3A-4927-9940-33D798C6CA41}"/>
    <cellStyle name="Comma 4 3 8 3" xfId="22273" xr:uid="{FE5C80AE-C876-4243-AC21-A58CA0BF3DBE}"/>
    <cellStyle name="Comma 4 3 8 4" xfId="39032" xr:uid="{AF50F591-8D6A-4D31-9514-CFACB4F693AF}"/>
    <cellStyle name="Comma 4 3 9" xfId="7131" xr:uid="{36353FF6-9A1E-4A56-B80D-E44B94C13A69}"/>
    <cellStyle name="Comma 4 3 9 2" xfId="15511" xr:uid="{C8EE4B6F-277E-4F3F-8DA7-4875B20D9701}"/>
    <cellStyle name="Comma 4 3 9 2 2" xfId="32271" xr:uid="{FCFD811F-0E8C-4688-9FB1-2BE980BA7C82}"/>
    <cellStyle name="Comma 4 3 9 2 3" xfId="49030" xr:uid="{A9213216-9400-4485-B194-A90E19B78849}"/>
    <cellStyle name="Comma 4 3 9 3" xfId="23891" xr:uid="{CE77983F-1F5E-49C9-B8F2-11E8E22448DE}"/>
    <cellStyle name="Comma 4 3 9 4" xfId="40650" xr:uid="{E78118FD-30D4-47D0-BA5F-7F0C88FBBF9C}"/>
    <cellStyle name="Comma 4 4" xfId="317" xr:uid="{544A263D-C6AD-4905-AB10-AEC748611877}"/>
    <cellStyle name="Comma 4 4 10" xfId="2142" xr:uid="{B2737C49-61D3-4E23-9CF2-245245CFEC6E}"/>
    <cellStyle name="Comma 4 4 10 2" xfId="10530" xr:uid="{D7C572B7-1F4D-4015-A756-796A3CFF6A7D}"/>
    <cellStyle name="Comma 4 4 10 2 2" xfId="27290" xr:uid="{3A34783F-2A56-4F1A-B7CA-212EAE739174}"/>
    <cellStyle name="Comma 4 4 10 2 3" xfId="44049" xr:uid="{03509EC4-FD16-425E-AC56-E7B2C100B082}"/>
    <cellStyle name="Comma 4 4 10 3" xfId="18910" xr:uid="{E19C867E-88FB-438E-888E-094400E04C00}"/>
    <cellStyle name="Comma 4 4 10 4" xfId="35669" xr:uid="{729105BC-006F-4228-9EB2-9B15BB75FF19}"/>
    <cellStyle name="Comma 4 4 2" xfId="433" xr:uid="{F8E76C25-80ED-457E-AF32-17EFBE0BE5D9}"/>
    <cellStyle name="Comma 4 4 2 10" xfId="8464" xr:uid="{500202BD-094E-4714-B955-E5698415F3CF}"/>
    <cellStyle name="Comma 4 4 2 10 2" xfId="16844" xr:uid="{E8C93586-EE36-40C7-82A7-7F9DA96112E1}"/>
    <cellStyle name="Comma 4 4 2 10 2 2" xfId="33604" xr:uid="{8867FA2A-B6F9-485B-9BBE-2E2B1B362A26}"/>
    <cellStyle name="Comma 4 4 2 10 2 3" xfId="50363" xr:uid="{4132CB50-7A1A-4A04-A516-91DA9D1D2F5F}"/>
    <cellStyle name="Comma 4 4 2 10 3" xfId="25224" xr:uid="{5961E1FC-B4B7-4903-A28E-28D4A521591E}"/>
    <cellStyle name="Comma 4 4 2 10 4" xfId="41983" xr:uid="{9F995408-913F-4F0E-9F9B-904F6978D341}"/>
    <cellStyle name="Comma 4 4 2 11" xfId="2290" xr:uid="{265059E4-0BFA-4118-9E92-15A0227AB65D}"/>
    <cellStyle name="Comma 4 4 2 11 2" xfId="10673" xr:uid="{EB9FB3C3-0BA7-4FA9-84EE-74855A9D4625}"/>
    <cellStyle name="Comma 4 4 2 11 2 2" xfId="27433" xr:uid="{BA2DD11B-8637-416A-9597-D6EE70F6795C}"/>
    <cellStyle name="Comma 4 4 2 11 2 3" xfId="44192" xr:uid="{D52691D3-4937-4917-98C9-7D1EEF9CCC2D}"/>
    <cellStyle name="Comma 4 4 2 11 3" xfId="19053" xr:uid="{1C19FA57-4829-468B-BAC3-94C8CCCDE85F}"/>
    <cellStyle name="Comma 4 4 2 11 4" xfId="35812" xr:uid="{9825427B-D727-448F-8DD9-3A4B1A5F1B78}"/>
    <cellStyle name="Comma 4 4 2 12" xfId="8870" xr:uid="{C62B0369-CA48-431E-A8B6-0BCC35B47E9A}"/>
    <cellStyle name="Comma 4 4 2 12 2" xfId="25630" xr:uid="{06949B8C-4888-44DC-9D60-B7E78C73C913}"/>
    <cellStyle name="Comma 4 4 2 12 3" xfId="42389" xr:uid="{60FF7702-A2A4-4AA4-847A-4AACBED0CEE0}"/>
    <cellStyle name="Comma 4 4 2 13" xfId="17250" xr:uid="{7AB94542-51FA-4437-BF1C-CDDB4B2ADCC4}"/>
    <cellStyle name="Comma 4 4 2 14" xfId="34009" xr:uid="{D19BFAC2-FEAD-4A2C-8C37-8D91994338A2}"/>
    <cellStyle name="Comma 4 4 2 2" xfId="901" xr:uid="{761C95C7-5FE5-4A56-92A1-6B8BDB869BDC}"/>
    <cellStyle name="Comma 4 4 2 2 2" xfId="4296" xr:uid="{E338F17D-C6E0-4DB6-B0D1-B6E0A55629E4}"/>
    <cellStyle name="Comma 4 4 2 2 2 2" xfId="12676" xr:uid="{3BF1EF6E-E608-4700-954A-67E68A2D54D1}"/>
    <cellStyle name="Comma 4 4 2 2 2 2 2" xfId="29436" xr:uid="{E14E332E-CD93-4C85-8DB0-5B5784A40336}"/>
    <cellStyle name="Comma 4 4 2 2 2 2 3" xfId="46195" xr:uid="{4A4959FC-5EBC-4B55-8D72-5CFB04057037}"/>
    <cellStyle name="Comma 4 4 2 2 2 3" xfId="21056" xr:uid="{01FFA6CD-69F9-4799-A62A-93D5B20178F5}"/>
    <cellStyle name="Comma 4 4 2 2 2 4" xfId="37815" xr:uid="{D80A8AC8-41A0-4DD7-BC9E-7FD9793D639B}"/>
    <cellStyle name="Comma 4 4 2 2 3" xfId="5983" xr:uid="{49AC9FCF-CF1A-414A-8BFD-AA7C923E81F4}"/>
    <cellStyle name="Comma 4 4 2 2 3 2" xfId="14363" xr:uid="{9826E8F2-0409-4EA0-8795-23E4EBE2A7E7}"/>
    <cellStyle name="Comma 4 4 2 2 3 2 2" xfId="31123" xr:uid="{6ACF00F0-00A1-4778-B988-8535E512369F}"/>
    <cellStyle name="Comma 4 4 2 2 3 2 3" xfId="47882" xr:uid="{53ACF434-C2BC-4AB2-BEA0-064918084123}"/>
    <cellStyle name="Comma 4 4 2 2 3 3" xfId="22743" xr:uid="{C11DF88C-BBB5-48E3-9738-E70F66B3F2D6}"/>
    <cellStyle name="Comma 4 4 2 2 3 4" xfId="39502" xr:uid="{AA20F6F7-F591-435D-8539-B3C337DD95FA}"/>
    <cellStyle name="Comma 4 4 2 2 4" xfId="2719" xr:uid="{C4F200A1-2BA7-49EE-B2A6-0B9BF8409811}"/>
    <cellStyle name="Comma 4 4 2 2 4 2" xfId="11099" xr:uid="{BB24E9AC-73A6-4600-AD56-EB719FB9EEDE}"/>
    <cellStyle name="Comma 4 4 2 2 4 2 2" xfId="27859" xr:uid="{BA1138D3-4294-4CB9-AF3C-8342F9C32A2B}"/>
    <cellStyle name="Comma 4 4 2 2 4 2 3" xfId="44618" xr:uid="{6DFF8630-FB66-4EC4-85B8-4751311AE290}"/>
    <cellStyle name="Comma 4 4 2 2 4 3" xfId="19479" xr:uid="{2251C476-32D6-4E75-B0D9-D122EAA65ECD}"/>
    <cellStyle name="Comma 4 4 2 2 4 4" xfId="36238" xr:uid="{62966DD3-1DE8-41EF-BC57-D6EA1C3BA015}"/>
    <cellStyle name="Comma 4 4 2 2 5" xfId="9296" xr:uid="{4C547CA3-6A6C-4903-B485-0EFAF1C3F0F5}"/>
    <cellStyle name="Comma 4 4 2 2 5 2" xfId="26056" xr:uid="{232B0D26-98B3-41B9-ADE3-11CF84850F2F}"/>
    <cellStyle name="Comma 4 4 2 2 5 3" xfId="42815" xr:uid="{A7E5CEFF-BA22-46BF-A58D-DCC90DB1CECD}"/>
    <cellStyle name="Comma 4 4 2 2 6" xfId="17676" xr:uid="{91BFAD29-3F25-4142-9FFB-10EF91C2D41A}"/>
    <cellStyle name="Comma 4 4 2 2 7" xfId="34435" xr:uid="{39E6B931-406E-492C-AF15-16BE454E2072}"/>
    <cellStyle name="Comma 4 4 2 3" xfId="1335" xr:uid="{5F2033E3-F346-4A34-A93C-39737F558608}"/>
    <cellStyle name="Comma 4 4 2 3 2" xfId="4724" xr:uid="{07847E63-91DB-4D44-912E-DA685111D9CC}"/>
    <cellStyle name="Comma 4 4 2 3 2 2" xfId="13104" xr:uid="{652788B6-098C-4DCF-8632-7458653EE267}"/>
    <cellStyle name="Comma 4 4 2 3 2 2 2" xfId="29864" xr:uid="{77D56992-9DB3-4EC9-A3BF-C6244F43F661}"/>
    <cellStyle name="Comma 4 4 2 3 2 2 3" xfId="46623" xr:uid="{15DBE1EE-7216-41B9-BAA8-2D1696E36E6D}"/>
    <cellStyle name="Comma 4 4 2 3 2 3" xfId="21484" xr:uid="{F22876AA-0A70-4A14-BA8C-9CBE7A05DA25}"/>
    <cellStyle name="Comma 4 4 2 3 2 4" xfId="38243" xr:uid="{17DA32F5-7ED4-4791-9785-574E8BEBAEB5}"/>
    <cellStyle name="Comma 4 4 2 3 3" xfId="6411" xr:uid="{BFE4BEA3-AF6B-4999-AE63-965B14A1A36C}"/>
    <cellStyle name="Comma 4 4 2 3 3 2" xfId="14791" xr:uid="{C588D175-E978-474B-B449-773FC92F22E1}"/>
    <cellStyle name="Comma 4 4 2 3 3 2 2" xfId="31551" xr:uid="{3A9D3AED-D8AB-4070-9F39-773262C5BBE1}"/>
    <cellStyle name="Comma 4 4 2 3 3 2 3" xfId="48310" xr:uid="{F4C06A48-CC4C-4CD4-AB3F-E214C9E5BD19}"/>
    <cellStyle name="Comma 4 4 2 3 3 3" xfId="23171" xr:uid="{CD819730-735E-4DAB-8BFB-90224166E12D}"/>
    <cellStyle name="Comma 4 4 2 3 3 4" xfId="39930" xr:uid="{31B9D9C4-5E6F-4953-9C86-D64F034518A2}"/>
    <cellStyle name="Comma 4 4 2 3 4" xfId="3147" xr:uid="{37EBACE5-83F3-412C-80B0-EC7ED60D58AC}"/>
    <cellStyle name="Comma 4 4 2 3 4 2" xfId="11527" xr:uid="{C930E98F-31FE-4B67-8F41-A6371E56EA5A}"/>
    <cellStyle name="Comma 4 4 2 3 4 2 2" xfId="28287" xr:uid="{6F5EC69E-AE63-4793-94EA-85A61CC49560}"/>
    <cellStyle name="Comma 4 4 2 3 4 2 3" xfId="45046" xr:uid="{AF55AFAD-643D-4BF9-87F1-D714E5AC552F}"/>
    <cellStyle name="Comma 4 4 2 3 4 3" xfId="19907" xr:uid="{857666C9-3A25-431E-986B-5DEE46C24840}"/>
    <cellStyle name="Comma 4 4 2 3 4 4" xfId="36666" xr:uid="{7794E866-6D1A-4492-8A6C-CDBCB02FB48E}"/>
    <cellStyle name="Comma 4 4 2 3 5" xfId="9724" xr:uid="{69CC0343-F573-4B29-867B-A84E465C1EAC}"/>
    <cellStyle name="Comma 4 4 2 3 5 2" xfId="26484" xr:uid="{6FBA5DB1-DD17-4DA6-94DF-D4E7D2E6004B}"/>
    <cellStyle name="Comma 4 4 2 3 5 3" xfId="43243" xr:uid="{5FED94BE-0858-4F39-A4FE-3C78612D3D4F}"/>
    <cellStyle name="Comma 4 4 2 3 6" xfId="18104" xr:uid="{FBB8E05F-E845-49E3-8F78-D7CECA9A6E8A}"/>
    <cellStyle name="Comma 4 4 2 3 7" xfId="34863" xr:uid="{1498C311-97D6-4622-9F75-473EFF791B2D}"/>
    <cellStyle name="Comma 4 4 2 4" xfId="1764" xr:uid="{423749A4-426C-441A-B53C-C1F02B54A13D}"/>
    <cellStyle name="Comma 4 4 2 4 2" xfId="5153" xr:uid="{70081405-2D95-4813-8E10-7C6747D4FEE3}"/>
    <cellStyle name="Comma 4 4 2 4 2 2" xfId="13533" xr:uid="{DCA99F38-14E7-4809-A88D-5A7166F963D9}"/>
    <cellStyle name="Comma 4 4 2 4 2 2 2" xfId="30293" xr:uid="{C3A193A3-F8A6-48A3-A962-CFD798240CCC}"/>
    <cellStyle name="Comma 4 4 2 4 2 2 3" xfId="47052" xr:uid="{ED3B88F8-1F9D-4212-BA8E-383BDEFF26E7}"/>
    <cellStyle name="Comma 4 4 2 4 2 3" xfId="21913" xr:uid="{78792858-9A8A-426F-9EAD-F0A24B16F898}"/>
    <cellStyle name="Comma 4 4 2 4 2 4" xfId="38672" xr:uid="{9737955B-113D-41D0-B05B-9342DC5DE006}"/>
    <cellStyle name="Comma 4 4 2 4 3" xfId="6840" xr:uid="{CEF195A9-6AB6-4F06-B6E2-02A0A02AE9F6}"/>
    <cellStyle name="Comma 4 4 2 4 3 2" xfId="15220" xr:uid="{C7BCD214-F2A7-4F5A-BCA9-37816C1DA81A}"/>
    <cellStyle name="Comma 4 4 2 4 3 2 2" xfId="31980" xr:uid="{04028647-55A9-4148-900E-AEC03A247529}"/>
    <cellStyle name="Comma 4 4 2 4 3 2 3" xfId="48739" xr:uid="{5F2AF71B-BBBA-4534-B2CD-ACDC560E1AE1}"/>
    <cellStyle name="Comma 4 4 2 4 3 3" xfId="23600" xr:uid="{640602D4-FEDE-4453-92CA-5F4D85317E52}"/>
    <cellStyle name="Comma 4 4 2 4 3 4" xfId="40359" xr:uid="{0CE370AC-E56C-4554-8D97-9FBFA146BC5A}"/>
    <cellStyle name="Comma 4 4 2 4 4" xfId="3464" xr:uid="{CB6094F5-3885-4D81-A476-4B10331D83CB}"/>
    <cellStyle name="Comma 4 4 2 4 4 2" xfId="11844" xr:uid="{27019C18-3937-4FC9-876A-B9C67448DD6E}"/>
    <cellStyle name="Comma 4 4 2 4 4 2 2" xfId="28604" xr:uid="{583F58A7-FF42-42AB-936E-0B6C08CBD415}"/>
    <cellStyle name="Comma 4 4 2 4 4 2 3" xfId="45363" xr:uid="{002B2D01-B360-4331-97DF-1CB11CEA2603}"/>
    <cellStyle name="Comma 4 4 2 4 4 3" xfId="20224" xr:uid="{82822D68-4949-4A83-BEC9-855804D4769B}"/>
    <cellStyle name="Comma 4 4 2 4 4 4" xfId="36983" xr:uid="{AB52420E-3F03-4F7E-A832-2CB8837788A7}"/>
    <cellStyle name="Comma 4 4 2 4 5" xfId="10153" xr:uid="{FDF9B953-27A0-4372-8501-132BA18914B2}"/>
    <cellStyle name="Comma 4 4 2 4 5 2" xfId="26913" xr:uid="{F1BA864C-2210-4116-853C-EBE0B507116A}"/>
    <cellStyle name="Comma 4 4 2 4 5 3" xfId="43672" xr:uid="{11321C15-83DD-444C-9D34-0F70CF2884EC}"/>
    <cellStyle name="Comma 4 4 2 4 6" xfId="18533" xr:uid="{AE14B636-8AB6-46B0-9E85-AA645E1B043D}"/>
    <cellStyle name="Comma 4 4 2 4 7" xfId="35292" xr:uid="{026EEE06-94A1-4D15-9A7B-04BE91695203}"/>
    <cellStyle name="Comma 4 4 2 5" xfId="3883" xr:uid="{23962EF3-B5E4-4E4C-857E-27A6713E3AF4}"/>
    <cellStyle name="Comma 4 4 2 5 2" xfId="12263" xr:uid="{BCD9A775-D079-4D91-8436-DA2F854ED353}"/>
    <cellStyle name="Comma 4 4 2 5 2 2" xfId="29023" xr:uid="{D594685A-D197-400F-8663-6FBF50C1FAAE}"/>
    <cellStyle name="Comma 4 4 2 5 2 3" xfId="45782" xr:uid="{6E09BC5A-2DE1-4FA7-B697-02023DFDCC20}"/>
    <cellStyle name="Comma 4 4 2 5 3" xfId="20643" xr:uid="{426FBB90-7059-4EBE-AFC1-1BD456B5C868}"/>
    <cellStyle name="Comma 4 4 2 5 4" xfId="37402" xr:uid="{46693087-D2FD-400C-AEC9-51421B4BDA47}"/>
    <cellStyle name="Comma 4 4 2 6" xfId="5557" xr:uid="{CF63C5AC-01B1-40A0-9845-0ED576469C43}"/>
    <cellStyle name="Comma 4 4 2 6 2" xfId="13937" xr:uid="{A726CD90-87FA-49FA-9B5E-A1C9721BD724}"/>
    <cellStyle name="Comma 4 4 2 6 2 2" xfId="30697" xr:uid="{1488A1DB-4C3D-488C-897F-3641C2356AF5}"/>
    <cellStyle name="Comma 4 4 2 6 2 3" xfId="47456" xr:uid="{8E4320C1-F38C-4F85-8006-1CA29B9CF9BC}"/>
    <cellStyle name="Comma 4 4 2 6 3" xfId="22317" xr:uid="{E2D6A2D7-DB90-4AED-A18D-1CB5510C2843}"/>
    <cellStyle name="Comma 4 4 2 6 4" xfId="39076" xr:uid="{020A27DE-025F-4CD7-8098-254403A4ED56}"/>
    <cellStyle name="Comma 4 4 2 7" xfId="7246" xr:uid="{075FD277-947E-487A-9464-87801BDE86DA}"/>
    <cellStyle name="Comma 4 4 2 7 2" xfId="15626" xr:uid="{92DAE761-77B3-48EF-B068-E8D0B136804C}"/>
    <cellStyle name="Comma 4 4 2 7 2 2" xfId="32386" xr:uid="{926D3E20-136D-487D-8B5F-0E3E4AA0F7E3}"/>
    <cellStyle name="Comma 4 4 2 7 2 3" xfId="49145" xr:uid="{8AA218D5-F3C4-467D-8F57-2BD759862147}"/>
    <cellStyle name="Comma 4 4 2 7 3" xfId="24006" xr:uid="{126FCE81-CA18-4192-B531-BB0C53E88714}"/>
    <cellStyle name="Comma 4 4 2 7 4" xfId="40765" xr:uid="{F3DCE7D4-A196-465C-AFBF-5756065D9518}"/>
    <cellStyle name="Comma 4 4 2 8" xfId="7652" xr:uid="{056EF410-D9D6-4838-96F3-25492D72D5D9}"/>
    <cellStyle name="Comma 4 4 2 8 2" xfId="16032" xr:uid="{7DA11F30-AEE8-4A04-80F3-DB7761A5300C}"/>
    <cellStyle name="Comma 4 4 2 8 2 2" xfId="32792" xr:uid="{627A5FA7-C110-4D5C-B073-E7288075749F}"/>
    <cellStyle name="Comma 4 4 2 8 2 3" xfId="49551" xr:uid="{59F548B7-EED5-4F38-B7C4-721703A302DE}"/>
    <cellStyle name="Comma 4 4 2 8 3" xfId="24412" xr:uid="{35AF6FF0-1E29-468E-B91B-4608E0108416}"/>
    <cellStyle name="Comma 4 4 2 8 4" xfId="41171" xr:uid="{D0D48B24-98A3-4A93-8948-60B6064A3278}"/>
    <cellStyle name="Comma 4 4 2 9" xfId="8058" xr:uid="{15788321-1FA6-4DA0-9B1A-F2DDB41D48FD}"/>
    <cellStyle name="Comma 4 4 2 9 2" xfId="16438" xr:uid="{9F7E2577-72BB-46EC-9BEB-FBE90B43AD02}"/>
    <cellStyle name="Comma 4 4 2 9 2 2" xfId="33198" xr:uid="{21EEA8A1-ABCF-4BB3-90D3-8D650755110A}"/>
    <cellStyle name="Comma 4 4 2 9 2 3" xfId="49957" xr:uid="{F390C30F-A596-4ACE-8205-17245113583D}"/>
    <cellStyle name="Comma 4 4 2 9 3" xfId="24818" xr:uid="{20B2DC85-4006-4E45-941E-115E465B2B19}"/>
    <cellStyle name="Comma 4 4 2 9 4" xfId="41577" xr:uid="{3429F09A-98B8-4FCC-A478-424B445F9E5F}"/>
    <cellStyle name="Comma 4 4 3" xfId="434" xr:uid="{4F422CE1-FFEC-43EB-A8B8-A5C0FE04292B}"/>
    <cellStyle name="Comma 4 4 3 10" xfId="8726" xr:uid="{436F0D4B-544D-4D52-8CC5-2914E679FED4}"/>
    <cellStyle name="Comma 4 4 3 10 2" xfId="17106" xr:uid="{6A1A1B5A-D863-4174-A51A-C7BA5A3F8B6F}"/>
    <cellStyle name="Comma 4 4 3 10 2 2" xfId="33866" xr:uid="{B39396DD-4403-4723-A09D-9322790BE5FC}"/>
    <cellStyle name="Comma 4 4 3 10 2 3" xfId="50625" xr:uid="{73BDAEBB-6C07-4754-9570-84EB1E843909}"/>
    <cellStyle name="Comma 4 4 3 10 3" xfId="25486" xr:uid="{09330242-2240-4B1B-8ED8-9012365AAEE7}"/>
    <cellStyle name="Comma 4 4 3 10 4" xfId="42245" xr:uid="{885099B7-9E33-4999-B42B-A832945A4544}"/>
    <cellStyle name="Comma 4 4 3 11" xfId="2291" xr:uid="{D77B10D0-869C-4CED-89E4-EA8776B3C59B}"/>
    <cellStyle name="Comma 4 4 3 11 2" xfId="10674" xr:uid="{A27115DD-ED9C-43BD-AC5E-350A149ED7A1}"/>
    <cellStyle name="Comma 4 4 3 11 2 2" xfId="27434" xr:uid="{9F4221F0-75C9-4401-8722-40234711B5CE}"/>
    <cellStyle name="Comma 4 4 3 11 2 3" xfId="44193" xr:uid="{2F27472A-B515-4247-BB3F-233A717C8A19}"/>
    <cellStyle name="Comma 4 4 3 11 3" xfId="19054" xr:uid="{F788AA58-5CE6-4EEE-AA84-4198F97E1F39}"/>
    <cellStyle name="Comma 4 4 3 11 4" xfId="35813" xr:uid="{468FD903-AA3C-4019-92B1-916099B4A7DD}"/>
    <cellStyle name="Comma 4 4 3 12" xfId="8871" xr:uid="{392A19D2-91FE-401A-89DF-AB3C54186721}"/>
    <cellStyle name="Comma 4 4 3 12 2" xfId="25631" xr:uid="{FECDDEF1-D32E-4497-AFC8-32C3119552C5}"/>
    <cellStyle name="Comma 4 4 3 12 3" xfId="42390" xr:uid="{99CD1698-BF86-4629-87E2-C16B31586425}"/>
    <cellStyle name="Comma 4 4 3 13" xfId="17251" xr:uid="{FB227942-AD02-4F4A-8D1A-F0B6A7899CA3}"/>
    <cellStyle name="Comma 4 4 3 14" xfId="34010" xr:uid="{D7E7C9B9-69C7-46E4-9636-716ED89256D8}"/>
    <cellStyle name="Comma 4 4 3 2" xfId="902" xr:uid="{995F94E8-ED78-4BC2-A9BD-E982955C4DEC}"/>
    <cellStyle name="Comma 4 4 3 2 2" xfId="4297" xr:uid="{AC4AA78D-C069-453E-8D02-08A64E113D2D}"/>
    <cellStyle name="Comma 4 4 3 2 2 2" xfId="12677" xr:uid="{11EEACBB-452F-4C2A-BC5A-F690951331A1}"/>
    <cellStyle name="Comma 4 4 3 2 2 2 2" xfId="29437" xr:uid="{94E811BA-F150-43FC-97CC-FAFDA9F4F41A}"/>
    <cellStyle name="Comma 4 4 3 2 2 2 3" xfId="46196" xr:uid="{65287F2A-6932-4529-9141-61CE059E3337}"/>
    <cellStyle name="Comma 4 4 3 2 2 3" xfId="21057" xr:uid="{8CE4CC6F-FC45-4417-B58F-EF29FE7A2690}"/>
    <cellStyle name="Comma 4 4 3 2 2 4" xfId="37816" xr:uid="{F1152D7C-D2EB-4160-9298-592E5F36E534}"/>
    <cellStyle name="Comma 4 4 3 2 3" xfId="5984" xr:uid="{CBBC4120-2893-4235-81BE-78A5164D6973}"/>
    <cellStyle name="Comma 4 4 3 2 3 2" xfId="14364" xr:uid="{D0E73330-A1E0-4491-BF5F-5EAFC64FF6A9}"/>
    <cellStyle name="Comma 4 4 3 2 3 2 2" xfId="31124" xr:uid="{5EAC41E4-1E14-4A86-9E64-19E60AC530F9}"/>
    <cellStyle name="Comma 4 4 3 2 3 2 3" xfId="47883" xr:uid="{208F3169-D358-40B4-9392-9CA7395D639A}"/>
    <cellStyle name="Comma 4 4 3 2 3 3" xfId="22744" xr:uid="{4E9520C8-6F16-4CB2-A58E-DA5B9A8A53F5}"/>
    <cellStyle name="Comma 4 4 3 2 3 4" xfId="39503" xr:uid="{5FCDFFB9-1B15-4AEF-8124-976C264C57CA}"/>
    <cellStyle name="Comma 4 4 3 2 4" xfId="2720" xr:uid="{61CFE765-2C2C-4F40-879C-FC1A7E177F73}"/>
    <cellStyle name="Comma 4 4 3 2 4 2" xfId="11100" xr:uid="{DA04ACFE-60E9-42BA-8AAF-47948EFD8609}"/>
    <cellStyle name="Comma 4 4 3 2 4 2 2" xfId="27860" xr:uid="{3F0C5155-18E0-48CB-AADF-EBEBAB875317}"/>
    <cellStyle name="Comma 4 4 3 2 4 2 3" xfId="44619" xr:uid="{FC431505-D7E2-4CF2-AA14-01ADF833EADE}"/>
    <cellStyle name="Comma 4 4 3 2 4 3" xfId="19480" xr:uid="{3B279B27-18CE-4080-B8AC-821FC224170A}"/>
    <cellStyle name="Comma 4 4 3 2 4 4" xfId="36239" xr:uid="{EC62EB09-7766-4D35-9244-6C9D28854D16}"/>
    <cellStyle name="Comma 4 4 3 2 5" xfId="9297" xr:uid="{535A3100-9A03-49C0-A922-EE0B5947E97A}"/>
    <cellStyle name="Comma 4 4 3 2 5 2" xfId="26057" xr:uid="{360C3E03-EAC0-4965-8F09-EF401ABE4600}"/>
    <cellStyle name="Comma 4 4 3 2 5 3" xfId="42816" xr:uid="{5612A143-DF3C-4580-9AD2-42D7E00DAFCA}"/>
    <cellStyle name="Comma 4 4 3 2 6" xfId="17677" xr:uid="{8B46EEA2-B867-4556-8FAD-6411A391C860}"/>
    <cellStyle name="Comma 4 4 3 2 7" xfId="34436" xr:uid="{35F38756-55BA-44D1-B3BB-6198F09DB913}"/>
    <cellStyle name="Comma 4 4 3 3" xfId="1336" xr:uid="{6E1D7F87-6175-439F-AE9F-D12E01A4FA04}"/>
    <cellStyle name="Comma 4 4 3 3 2" xfId="4725" xr:uid="{BC6C682E-250D-4FE9-9B90-9F69CD7AD144}"/>
    <cellStyle name="Comma 4 4 3 3 2 2" xfId="13105" xr:uid="{C47EDB2D-7ED3-41E6-8975-54A56FE5CFA3}"/>
    <cellStyle name="Comma 4 4 3 3 2 2 2" xfId="29865" xr:uid="{EA667E91-BD50-499B-8AF5-1F1DFF48FC01}"/>
    <cellStyle name="Comma 4 4 3 3 2 2 3" xfId="46624" xr:uid="{391B485F-422F-4D7B-A300-CDB5D6E4F5CD}"/>
    <cellStyle name="Comma 4 4 3 3 2 3" xfId="21485" xr:uid="{6AB74413-4286-4123-B0A4-1DB3371C0735}"/>
    <cellStyle name="Comma 4 4 3 3 2 4" xfId="38244" xr:uid="{A2E2F2C3-93C2-4F49-8C5E-DEDD28C80FB8}"/>
    <cellStyle name="Comma 4 4 3 3 3" xfId="6412" xr:uid="{FE88C802-90EF-4D24-8DA5-0A89A1E4B986}"/>
    <cellStyle name="Comma 4 4 3 3 3 2" xfId="14792" xr:uid="{30F206A1-FE46-4FD3-859A-39AB9007E4F5}"/>
    <cellStyle name="Comma 4 4 3 3 3 2 2" xfId="31552" xr:uid="{974E0973-A344-4830-BA81-59449B2FDD54}"/>
    <cellStyle name="Comma 4 4 3 3 3 2 3" xfId="48311" xr:uid="{2689D098-DE3D-45A8-8EF8-DEE6B5C5C776}"/>
    <cellStyle name="Comma 4 4 3 3 3 3" xfId="23172" xr:uid="{17951395-F6C7-4F60-A8B1-CDD5FC4F0E1A}"/>
    <cellStyle name="Comma 4 4 3 3 3 4" xfId="39931" xr:uid="{C374ABA6-915D-4A5D-87B0-A5B157E5DBA0}"/>
    <cellStyle name="Comma 4 4 3 3 4" xfId="3148" xr:uid="{AF4B35A7-3C54-4726-87F8-BB5C52132956}"/>
    <cellStyle name="Comma 4 4 3 3 4 2" xfId="11528" xr:uid="{8307EBF2-F3D5-428D-9F5E-F1DAB9EDC97C}"/>
    <cellStyle name="Comma 4 4 3 3 4 2 2" xfId="28288" xr:uid="{EC76E9C9-E4C8-46C9-A7EB-AD3B8EAC1123}"/>
    <cellStyle name="Comma 4 4 3 3 4 2 3" xfId="45047" xr:uid="{B29A4711-8C26-4C91-8DB4-4EBF4296F792}"/>
    <cellStyle name="Comma 4 4 3 3 4 3" xfId="19908" xr:uid="{606F92BC-226E-40A2-B1A0-34D7F3F2C4B7}"/>
    <cellStyle name="Comma 4 4 3 3 4 4" xfId="36667" xr:uid="{094BF1AD-E696-4524-849F-CB1DD849091B}"/>
    <cellStyle name="Comma 4 4 3 3 5" xfId="9725" xr:uid="{18863ECB-18D0-4E9B-98CA-BF3F5E9E4737}"/>
    <cellStyle name="Comma 4 4 3 3 5 2" xfId="26485" xr:uid="{EE7321B9-B96D-485E-9AB3-65D5C88A56A6}"/>
    <cellStyle name="Comma 4 4 3 3 5 3" xfId="43244" xr:uid="{FA822C21-7018-48E7-8388-B6F0F5AE03D3}"/>
    <cellStyle name="Comma 4 4 3 3 6" xfId="18105" xr:uid="{F723C058-9D14-48EA-B4CD-D96FFCAD542F}"/>
    <cellStyle name="Comma 4 4 3 3 7" xfId="34864" xr:uid="{2A306391-0C0F-4F4E-AD48-D7479F1DF9F1}"/>
    <cellStyle name="Comma 4 4 3 4" xfId="2026" xr:uid="{77A3AC40-5710-4520-B7B6-9D8B7E975DEE}"/>
    <cellStyle name="Comma 4 4 3 4 2" xfId="5415" xr:uid="{48428702-166D-449A-9557-BA893E52B09C}"/>
    <cellStyle name="Comma 4 4 3 4 2 2" xfId="13795" xr:uid="{D636DF28-5F65-4C48-9236-2CF846F3D849}"/>
    <cellStyle name="Comma 4 4 3 4 2 2 2" xfId="30555" xr:uid="{8D054024-8459-40AD-A8CD-CF3AEF01196C}"/>
    <cellStyle name="Comma 4 4 3 4 2 2 3" xfId="47314" xr:uid="{8AD046E2-4AB3-4D28-8E0A-9E1C2A597E05}"/>
    <cellStyle name="Comma 4 4 3 4 2 3" xfId="22175" xr:uid="{7DD37CD9-C043-4824-ABE9-8A1E2074AF1B}"/>
    <cellStyle name="Comma 4 4 3 4 2 4" xfId="38934" xr:uid="{C7000705-C2F2-4FD4-817C-AD35041C9D99}"/>
    <cellStyle name="Comma 4 4 3 4 3" xfId="7102" xr:uid="{1C90C629-E15D-45BC-B2AF-892623AA48A1}"/>
    <cellStyle name="Comma 4 4 3 4 3 2" xfId="15482" xr:uid="{D58610CF-2BB8-4AFC-82B0-75F3EA66F4AE}"/>
    <cellStyle name="Comma 4 4 3 4 3 2 2" xfId="32242" xr:uid="{7A3988D0-A7CF-4B58-970A-AE39A3BD8D96}"/>
    <cellStyle name="Comma 4 4 3 4 3 2 3" xfId="49001" xr:uid="{BCFB29FE-421B-4E8D-8FE7-C69B8977D1C5}"/>
    <cellStyle name="Comma 4 4 3 4 3 3" xfId="23862" xr:uid="{A15B3359-4E13-4F92-9165-1F3BD718DFBA}"/>
    <cellStyle name="Comma 4 4 3 4 3 4" xfId="40621" xr:uid="{0C10F880-D9ED-4795-ADC0-C51877E1331C}"/>
    <cellStyle name="Comma 4 4 3 4 4" xfId="3725" xr:uid="{DD92CF54-EA04-4659-A2DB-858C9BB34DDB}"/>
    <cellStyle name="Comma 4 4 3 4 4 2" xfId="12105" xr:uid="{511FAF44-DC10-4A45-863D-BF9C1640D2E1}"/>
    <cellStyle name="Comma 4 4 3 4 4 2 2" xfId="28865" xr:uid="{2C342974-4517-42B3-A303-C74059958AE3}"/>
    <cellStyle name="Comma 4 4 3 4 4 2 3" xfId="45624" xr:uid="{9C01CC7D-312F-477D-B0FB-6399D4AB2F46}"/>
    <cellStyle name="Comma 4 4 3 4 4 3" xfId="20485" xr:uid="{9B2C6A0B-D90D-495A-AE87-3BCAA30E9C74}"/>
    <cellStyle name="Comma 4 4 3 4 4 4" xfId="37244" xr:uid="{1591E42F-815D-4F80-BEF4-74CEFBD3DF33}"/>
    <cellStyle name="Comma 4 4 3 4 5" xfId="10415" xr:uid="{16AB7970-1C9D-4FE3-A7E6-9D07B043416D}"/>
    <cellStyle name="Comma 4 4 3 4 5 2" xfId="27175" xr:uid="{298502AB-B266-4459-BA02-631DC3D486F9}"/>
    <cellStyle name="Comma 4 4 3 4 5 3" xfId="43934" xr:uid="{1BD69351-FB91-43F5-93E6-1886AFD6AF9A}"/>
    <cellStyle name="Comma 4 4 3 4 6" xfId="18795" xr:uid="{DE8FB651-DC32-4A6B-AB0E-BFD0E50361BD}"/>
    <cellStyle name="Comma 4 4 3 4 7" xfId="35554" xr:uid="{1DE4F9D5-BF33-4A60-9956-CD7B6887EE11}"/>
    <cellStyle name="Comma 4 4 3 5" xfId="4145" xr:uid="{F20984B7-83B0-486A-B971-987B94F0F1A7}"/>
    <cellStyle name="Comma 4 4 3 5 2" xfId="12525" xr:uid="{949CB4A8-45E0-4309-AD24-50A5EE39167F}"/>
    <cellStyle name="Comma 4 4 3 5 2 2" xfId="29285" xr:uid="{74DF1898-D65E-451E-97BD-CCD09F0FEE8B}"/>
    <cellStyle name="Comma 4 4 3 5 2 3" xfId="46044" xr:uid="{27AC8479-4BD6-4881-8F13-2AD15CF5691C}"/>
    <cellStyle name="Comma 4 4 3 5 3" xfId="20905" xr:uid="{BFA55A4B-31B6-4E73-A200-5A04910B1D9F}"/>
    <cellStyle name="Comma 4 4 3 5 4" xfId="37664" xr:uid="{A2D15D51-16BB-4983-AD58-46DF42765F90}"/>
    <cellStyle name="Comma 4 4 3 6" xfId="5558" xr:uid="{2631D967-5047-454B-884D-4217830608F4}"/>
    <cellStyle name="Comma 4 4 3 6 2" xfId="13938" xr:uid="{951C1BE4-3383-4A43-A17F-C020DAECC91C}"/>
    <cellStyle name="Comma 4 4 3 6 2 2" xfId="30698" xr:uid="{67B32A6F-FB8A-408D-9058-36B3A857C65F}"/>
    <cellStyle name="Comma 4 4 3 6 2 3" xfId="47457" xr:uid="{CE69258C-0AB6-4FCB-ADA5-FA33412F1CB7}"/>
    <cellStyle name="Comma 4 4 3 6 3" xfId="22318" xr:uid="{B1B7FC0A-8B50-49EE-93A1-107FF75D9FD1}"/>
    <cellStyle name="Comma 4 4 3 6 4" xfId="39077" xr:uid="{ED26F377-DD58-4A56-9F2C-4743CDE920E8}"/>
    <cellStyle name="Comma 4 4 3 7" xfId="7508" xr:uid="{7BD22AE2-8134-4CA9-A811-A1D8E9552926}"/>
    <cellStyle name="Comma 4 4 3 7 2" xfId="15888" xr:uid="{12C7E991-CE2E-4480-909A-413FA1150E35}"/>
    <cellStyle name="Comma 4 4 3 7 2 2" xfId="32648" xr:uid="{68B10C26-4A8F-4F2F-9705-AB1A7F75C30A}"/>
    <cellStyle name="Comma 4 4 3 7 2 3" xfId="49407" xr:uid="{E702F50A-6464-4953-A07C-98253582C567}"/>
    <cellStyle name="Comma 4 4 3 7 3" xfId="24268" xr:uid="{501B188D-0BAD-4C67-ABB4-151B2450A46D}"/>
    <cellStyle name="Comma 4 4 3 7 4" xfId="41027" xr:uid="{2F9403B7-78A1-4B31-83D9-DE87F2254148}"/>
    <cellStyle name="Comma 4 4 3 8" xfId="7914" xr:uid="{3B90444F-4079-4D97-8935-73F5B93A8993}"/>
    <cellStyle name="Comma 4 4 3 8 2" xfId="16294" xr:uid="{F4A693AE-941E-4ECC-8390-2A0E8B5493E4}"/>
    <cellStyle name="Comma 4 4 3 8 2 2" xfId="33054" xr:uid="{AE695C3A-0862-4D0F-98E0-4BD10CCF75A9}"/>
    <cellStyle name="Comma 4 4 3 8 2 3" xfId="49813" xr:uid="{49CA2D8F-1796-40B2-8F88-2D88483F89E6}"/>
    <cellStyle name="Comma 4 4 3 8 3" xfId="24674" xr:uid="{61673213-8B4C-467A-A4E1-92666959AC0B}"/>
    <cellStyle name="Comma 4 4 3 8 4" xfId="41433" xr:uid="{AFFFF621-9B24-4988-B6BC-C265D7F52812}"/>
    <cellStyle name="Comma 4 4 3 9" xfId="8320" xr:uid="{E29A3683-889A-4DD5-BB05-D85A4ACBE71D}"/>
    <cellStyle name="Comma 4 4 3 9 2" xfId="16700" xr:uid="{05657BD1-CB0D-48F8-A49B-8E07AFFF5BEA}"/>
    <cellStyle name="Comma 4 4 3 9 2 2" xfId="33460" xr:uid="{BB361E94-8ACE-44D8-906C-3CD3EB35E910}"/>
    <cellStyle name="Comma 4 4 3 9 2 3" xfId="50219" xr:uid="{CB7947B9-9F43-425F-B78F-0593CFB24714}"/>
    <cellStyle name="Comma 4 4 3 9 3" xfId="25080" xr:uid="{4C70DC2F-3437-403E-B5BA-6D3640C700B4}"/>
    <cellStyle name="Comma 4 4 3 9 4" xfId="41839" xr:uid="{C6D9F4A1-D8C7-4DA6-B9C9-F6E154E890DA}"/>
    <cellStyle name="Comma 4 4 4" xfId="1755" xr:uid="{68F7E1B4-32D6-4107-8A2D-0387FBD62791}"/>
    <cellStyle name="Comma 4 4 4 2" xfId="3458" xr:uid="{18BAEB90-3176-4FFC-8C0F-AB1E8DADE792}"/>
    <cellStyle name="Comma 4 4 4 2 2" xfId="11838" xr:uid="{B52D8132-4C10-4379-BA66-EB4096894040}"/>
    <cellStyle name="Comma 4 4 4 2 2 2" xfId="28598" xr:uid="{5932E06C-0E30-4EEB-A6CF-1CFA1731454B}"/>
    <cellStyle name="Comma 4 4 4 2 2 3" xfId="45357" xr:uid="{FCB041CC-F2F9-4215-A4F8-530077AE97F5}"/>
    <cellStyle name="Comma 4 4 4 2 3" xfId="20218" xr:uid="{9F466E7F-CD96-4621-9D17-9DDF40F240DF}"/>
    <cellStyle name="Comma 4 4 4 2 4" xfId="36977" xr:uid="{6036FF57-79C9-4917-A666-1E99AD9310EC}"/>
    <cellStyle name="Comma 4 4 4 3" xfId="5144" xr:uid="{B6EAF42B-82F0-4A60-A838-5B2E016AC316}"/>
    <cellStyle name="Comma 4 4 4 3 2" xfId="13524" xr:uid="{3EE71339-A845-4266-8DA5-7FB0B2E069D2}"/>
    <cellStyle name="Comma 4 4 4 3 2 2" xfId="30284" xr:uid="{1BF41990-CD44-46B9-B628-1A8E35B56DE3}"/>
    <cellStyle name="Comma 4 4 4 3 2 3" xfId="47043" xr:uid="{F4D421B7-A3A4-4F6C-9141-09EA36A9FAE6}"/>
    <cellStyle name="Comma 4 4 4 3 3" xfId="21904" xr:uid="{C912B60B-1397-42CA-ABB0-D014AA4389A7}"/>
    <cellStyle name="Comma 4 4 4 3 4" xfId="38663" xr:uid="{65C1E9E7-4853-438A-A95D-52D3BC633437}"/>
    <cellStyle name="Comma 4 4 4 4" xfId="6831" xr:uid="{05C3B306-3990-4236-8F01-84C6C5FAF228}"/>
    <cellStyle name="Comma 4 4 4 4 2" xfId="15211" xr:uid="{FC1986A5-7E4F-46F5-9BBA-FC04A69CD1E5}"/>
    <cellStyle name="Comma 4 4 4 4 2 2" xfId="31971" xr:uid="{FA64C181-969A-4AF0-BCE4-A6729F13FA96}"/>
    <cellStyle name="Comma 4 4 4 4 2 3" xfId="48730" xr:uid="{3377D152-38CA-4004-9ADA-304724F0A027}"/>
    <cellStyle name="Comma 4 4 4 4 3" xfId="23591" xr:uid="{E39B2F84-A0AF-47BF-B4C8-3DA13FE70D2E}"/>
    <cellStyle name="Comma 4 4 4 4 4" xfId="40350" xr:uid="{10D3FE6A-AD2B-4FDA-A771-77FA3A01FB4F}"/>
    <cellStyle name="Comma 4 4 4 5" xfId="2206" xr:uid="{CD2E2D95-FF67-4EDB-AD1A-3C073ABC7ED9}"/>
    <cellStyle name="Comma 4 4 4 6" xfId="10144" xr:uid="{0CAB7EBD-AA07-4294-8D14-D1CDD26902CD}"/>
    <cellStyle name="Comma 4 4 4 6 2" xfId="26904" xr:uid="{33100F5E-E7C1-4E3E-A06D-FAAE3DAEDC2E}"/>
    <cellStyle name="Comma 4 4 4 6 3" xfId="43663" xr:uid="{11CD57D3-2692-4C65-9B8B-6A6845921B67}"/>
    <cellStyle name="Comma 4 4 4 7" xfId="18524" xr:uid="{47C6EDA3-365D-4A22-B364-8F51421AB1C7}"/>
    <cellStyle name="Comma 4 4 4 8" xfId="35283" xr:uid="{4E308FC1-57DD-46A2-A477-74517A6D39D8}"/>
    <cellStyle name="Comma 4 4 5" xfId="3874" xr:uid="{F65766FD-7ACE-4F78-94FF-1A841A080468}"/>
    <cellStyle name="Comma 4 4 5 2" xfId="12254" xr:uid="{1966092E-4025-4067-99C3-74469618646C}"/>
    <cellStyle name="Comma 4 4 5 2 2" xfId="29014" xr:uid="{EDDF0C56-DAB5-419E-B9E8-D2314DEA0348}"/>
    <cellStyle name="Comma 4 4 5 2 3" xfId="45773" xr:uid="{11027CD4-8B04-4290-BE26-92904ED29394}"/>
    <cellStyle name="Comma 4 4 5 3" xfId="20634" xr:uid="{CE476389-9659-49B0-B213-C7B77FFA6F32}"/>
    <cellStyle name="Comma 4 4 5 4" xfId="37393" xr:uid="{11D57345-F53E-499E-A49D-1EC4B36A39D6}"/>
    <cellStyle name="Comma 4 4 6" xfId="7237" xr:uid="{40FA238A-793F-42C7-B48E-A28DF999805E}"/>
    <cellStyle name="Comma 4 4 6 2" xfId="15617" xr:uid="{270C6902-E604-4F61-A90D-B9959B830CDA}"/>
    <cellStyle name="Comma 4 4 6 2 2" xfId="32377" xr:uid="{C5277479-8368-4751-9EB8-FFD86A740979}"/>
    <cellStyle name="Comma 4 4 6 2 3" xfId="49136" xr:uid="{0912E352-B99B-4990-9417-B1EF1862A3E8}"/>
    <cellStyle name="Comma 4 4 6 3" xfId="23997" xr:uid="{3AAFFD88-5AC9-4378-A521-38E12C49CBD7}"/>
    <cellStyle name="Comma 4 4 6 4" xfId="40756" xr:uid="{49AC9CA5-7557-4370-9DEB-DE1A5D5D7203}"/>
    <cellStyle name="Comma 4 4 7" xfId="7643" xr:uid="{B2F7E5DC-2F7C-48CD-A9B1-7A9E9E0F06AB}"/>
    <cellStyle name="Comma 4 4 7 2" xfId="16023" xr:uid="{2B588081-DF29-4748-96BF-463DD899161D}"/>
    <cellStyle name="Comma 4 4 7 2 2" xfId="32783" xr:uid="{BD98670A-CA9D-4CED-8ED2-F148DAC71DDD}"/>
    <cellStyle name="Comma 4 4 7 2 3" xfId="49542" xr:uid="{48547567-2B20-4F5C-BBDF-EC3575D3B56B}"/>
    <cellStyle name="Comma 4 4 7 3" xfId="24403" xr:uid="{707AE2B3-969F-4A9B-A259-CB290EB6C5A2}"/>
    <cellStyle name="Comma 4 4 7 4" xfId="41162" xr:uid="{7B72DD63-242E-4BBC-8B8D-335842017EB8}"/>
    <cellStyle name="Comma 4 4 8" xfId="8049" xr:uid="{5C8592B8-8987-47CA-B675-A781113B0CD2}"/>
    <cellStyle name="Comma 4 4 8 2" xfId="16429" xr:uid="{11F6B615-BC28-4EF2-B3AF-474BA8CCA7A2}"/>
    <cellStyle name="Comma 4 4 8 2 2" xfId="33189" xr:uid="{2038C37D-89B4-470A-8631-EF4E58A22E90}"/>
    <cellStyle name="Comma 4 4 8 2 3" xfId="49948" xr:uid="{309144D1-DB21-451A-9DCB-CE2BF5D51EE9}"/>
    <cellStyle name="Comma 4 4 8 3" xfId="24809" xr:uid="{7F466BDA-9227-42E7-A4DB-ECBCA15B041E}"/>
    <cellStyle name="Comma 4 4 8 4" xfId="41568" xr:uid="{ED2C24FF-AF81-4251-9B9A-1043DE66A7CB}"/>
    <cellStyle name="Comma 4 4 9" xfId="8455" xr:uid="{E230EC60-ADE2-41EC-BC47-E4253F49E737}"/>
    <cellStyle name="Comma 4 4 9 2" xfId="16835" xr:uid="{A5805584-CC23-4A17-831E-CEC9BB088DB1}"/>
    <cellStyle name="Comma 4 4 9 2 2" xfId="33595" xr:uid="{9F9E6F22-CABA-4A0D-8A59-6D82F9670626}"/>
    <cellStyle name="Comma 4 4 9 2 3" xfId="50354" xr:uid="{05240276-B031-4857-8860-AE10290023F7}"/>
    <cellStyle name="Comma 4 4 9 3" xfId="25215" xr:uid="{3ED33350-31AB-419D-A555-474C4989852A}"/>
    <cellStyle name="Comma 4 4 9 4" xfId="41974" xr:uid="{E0283F75-2B04-46A6-9BD4-2BD9FC4E1488}"/>
    <cellStyle name="Comma 4 5" xfId="435" xr:uid="{3AE3E683-D5F1-4E66-A255-1864EF43982C}"/>
    <cellStyle name="Comma 4 5 10" xfId="8461" xr:uid="{69AE667A-1DE0-4E40-A172-7D653A41701B}"/>
    <cellStyle name="Comma 4 5 10 2" xfId="16841" xr:uid="{F9408DCA-4DD9-474D-A9C8-5E9CEA4FD9BD}"/>
    <cellStyle name="Comma 4 5 10 2 2" xfId="33601" xr:uid="{3B5981C7-8971-42FE-B782-9C5E4175EF12}"/>
    <cellStyle name="Comma 4 5 10 2 3" xfId="50360" xr:uid="{2676CB62-2F28-4EB4-B9C9-EF11CD818ED5}"/>
    <cellStyle name="Comma 4 5 10 3" xfId="25221" xr:uid="{CD937479-26E5-4983-8727-34AEDFA10612}"/>
    <cellStyle name="Comma 4 5 10 4" xfId="41980" xr:uid="{D99CD9C1-A9DB-40BA-8FAC-A12A864A1B18}"/>
    <cellStyle name="Comma 4 5 11" xfId="2292" xr:uid="{2A058615-56C5-4F98-A403-E85CD874ECB7}"/>
    <cellStyle name="Comma 4 5 11 2" xfId="10675" xr:uid="{1D0CC065-2864-4820-8DA5-F1A3497FB329}"/>
    <cellStyle name="Comma 4 5 11 2 2" xfId="27435" xr:uid="{5469AC15-35B3-4AA0-968A-7AB3B4AD2DFF}"/>
    <cellStyle name="Comma 4 5 11 2 3" xfId="44194" xr:uid="{A9908B0C-BCD5-45AF-BDC2-A9AD23A6AA95}"/>
    <cellStyle name="Comma 4 5 11 3" xfId="19055" xr:uid="{2812D03C-DBDE-49E1-9E09-FA5DBA359462}"/>
    <cellStyle name="Comma 4 5 11 4" xfId="35814" xr:uid="{F36AEADA-4E20-4971-8B0C-C5CDF29FDFAD}"/>
    <cellStyle name="Comma 4 5 12" xfId="8872" xr:uid="{68CA2CA7-1574-450A-8747-81FC227E4469}"/>
    <cellStyle name="Comma 4 5 12 2" xfId="25632" xr:uid="{A6A3D38C-345D-443E-A5A1-3F1181C0DC43}"/>
    <cellStyle name="Comma 4 5 12 3" xfId="42391" xr:uid="{A638F5BB-E19F-44F1-B6D5-C0164F35512F}"/>
    <cellStyle name="Comma 4 5 13" xfId="17252" xr:uid="{7D3B67FF-A4E4-417B-B5D2-77EB42720F1A}"/>
    <cellStyle name="Comma 4 5 14" xfId="34011" xr:uid="{E53D007F-40F2-4E7A-B0A8-E21D7E047F8D}"/>
    <cellStyle name="Comma 4 5 2" xfId="903" xr:uid="{6B79EF2D-B190-4F71-B1D2-957A18465905}"/>
    <cellStyle name="Comma 4 5 2 2" xfId="4298" xr:uid="{F1B55A25-E657-48F2-9ABC-30BFE30F36B6}"/>
    <cellStyle name="Comma 4 5 2 2 2" xfId="12678" xr:uid="{1E828A0A-65F8-4482-941F-6941C230AEF9}"/>
    <cellStyle name="Comma 4 5 2 2 2 2" xfId="29438" xr:uid="{A6AD089A-1893-4D3C-8A70-443DCA0FE89B}"/>
    <cellStyle name="Comma 4 5 2 2 2 3" xfId="46197" xr:uid="{DC260800-5332-4765-B99E-7E6BD0FCA110}"/>
    <cellStyle name="Comma 4 5 2 2 3" xfId="21058" xr:uid="{2CBE5D1B-75C2-4D42-BC7D-6BDC685479E3}"/>
    <cellStyle name="Comma 4 5 2 2 4" xfId="37817" xr:uid="{6C39AB66-17B5-4958-AB0F-9EA315A0E3D4}"/>
    <cellStyle name="Comma 4 5 2 3" xfId="5985" xr:uid="{5FDAE4D3-A331-4247-94C8-7E48A86C9CF6}"/>
    <cellStyle name="Comma 4 5 2 3 2" xfId="14365" xr:uid="{584928B9-0483-4FC6-9610-708873D6C147}"/>
    <cellStyle name="Comma 4 5 2 3 2 2" xfId="31125" xr:uid="{776E6B60-C319-4DF7-A5B3-E72A8ADF1075}"/>
    <cellStyle name="Comma 4 5 2 3 2 3" xfId="47884" xr:uid="{0E4948D1-B229-4F12-B840-86CC5516B103}"/>
    <cellStyle name="Comma 4 5 2 3 3" xfId="22745" xr:uid="{9A036CF3-EA12-477E-8CFE-B5248E37565A}"/>
    <cellStyle name="Comma 4 5 2 3 4" xfId="39504" xr:uid="{EBCCB746-1D8D-4D88-9DD7-04E4127A04B3}"/>
    <cellStyle name="Comma 4 5 2 4" xfId="2721" xr:uid="{12CF7E39-DB43-437D-8923-EB4356B297B7}"/>
    <cellStyle name="Comma 4 5 2 4 2" xfId="11101" xr:uid="{D25DDC75-B399-4F5F-A4B4-E05F9418866D}"/>
    <cellStyle name="Comma 4 5 2 4 2 2" xfId="27861" xr:uid="{688D1366-57E5-4CE1-A731-2E469B4F73E8}"/>
    <cellStyle name="Comma 4 5 2 4 2 3" xfId="44620" xr:uid="{A2AC0F76-A8A3-4EEA-81B0-5BCE7EAED21C}"/>
    <cellStyle name="Comma 4 5 2 4 3" xfId="19481" xr:uid="{00451DD6-E4E9-4838-952C-A05BF890B774}"/>
    <cellStyle name="Comma 4 5 2 4 4" xfId="36240" xr:uid="{2D08764C-59CA-4749-A57A-59FED914CE15}"/>
    <cellStyle name="Comma 4 5 2 5" xfId="9298" xr:uid="{A08058CD-1381-49ED-A03A-50A432E61F5C}"/>
    <cellStyle name="Comma 4 5 2 5 2" xfId="26058" xr:uid="{B52A9D21-FA3F-4EFF-AF92-2AC70596B849}"/>
    <cellStyle name="Comma 4 5 2 5 3" xfId="42817" xr:uid="{98B40A42-F838-433A-B242-AC3EA88A3BE1}"/>
    <cellStyle name="Comma 4 5 2 6" xfId="17678" xr:uid="{7004BD3E-3CC7-4053-A6AE-106993126306}"/>
    <cellStyle name="Comma 4 5 2 7" xfId="34437" xr:uid="{F902FC64-7B26-405D-95E0-63C4E18D5FB6}"/>
    <cellStyle name="Comma 4 5 3" xfId="1337" xr:uid="{D8576EC9-4EC3-4161-AC57-937C4441BF22}"/>
    <cellStyle name="Comma 4 5 3 2" xfId="4726" xr:uid="{F2C4CD99-AC31-47BF-A8FB-4D8E14073B60}"/>
    <cellStyle name="Comma 4 5 3 2 2" xfId="13106" xr:uid="{5A01CCA7-0592-4429-BAD1-B2A484767739}"/>
    <cellStyle name="Comma 4 5 3 2 2 2" xfId="29866" xr:uid="{9036805F-D790-4EB9-AC09-713B6FB5006F}"/>
    <cellStyle name="Comma 4 5 3 2 2 3" xfId="46625" xr:uid="{9337EDBA-9026-4637-80CA-A0C8BAD6E718}"/>
    <cellStyle name="Comma 4 5 3 2 3" xfId="21486" xr:uid="{6A00F76D-22CE-408A-BC2D-9C253380A9D5}"/>
    <cellStyle name="Comma 4 5 3 2 4" xfId="38245" xr:uid="{EDD7326A-ABE5-4942-86F2-5D0C93DAE3DA}"/>
    <cellStyle name="Comma 4 5 3 3" xfId="6413" xr:uid="{4C0ACBE7-F4DD-4300-9446-AEBBBF053D16}"/>
    <cellStyle name="Comma 4 5 3 3 2" xfId="14793" xr:uid="{A43BAD60-D963-4FD0-9699-157A01DCBDF4}"/>
    <cellStyle name="Comma 4 5 3 3 2 2" xfId="31553" xr:uid="{1F68B7E0-4065-47E5-9250-C6CA497A6375}"/>
    <cellStyle name="Comma 4 5 3 3 2 3" xfId="48312" xr:uid="{1E582B88-9168-45BF-89A5-B61E98B2665C}"/>
    <cellStyle name="Comma 4 5 3 3 3" xfId="23173" xr:uid="{F3CFCAAF-2900-470E-BFE6-8F0E73F341A1}"/>
    <cellStyle name="Comma 4 5 3 3 4" xfId="39932" xr:uid="{A6274A27-DCB9-45A8-BD76-FB68AFC7D95C}"/>
    <cellStyle name="Comma 4 5 3 4" xfId="3149" xr:uid="{F8D4D5A2-C2BD-472B-BD83-6CDE942AB1AF}"/>
    <cellStyle name="Comma 4 5 3 4 2" xfId="11529" xr:uid="{B589D644-BF83-416E-B30D-67AB1594A792}"/>
    <cellStyle name="Comma 4 5 3 4 2 2" xfId="28289" xr:uid="{5F57F6A1-81EC-41F2-94BF-9551E8B3A624}"/>
    <cellStyle name="Comma 4 5 3 4 2 3" xfId="45048" xr:uid="{D5891996-97DB-427D-A63F-09885DB0133E}"/>
    <cellStyle name="Comma 4 5 3 4 3" xfId="19909" xr:uid="{A58D61E8-D5A4-4F15-ACC8-616F949196D0}"/>
    <cellStyle name="Comma 4 5 3 4 4" xfId="36668" xr:uid="{DFC7BB4A-91BD-4BCD-ABC6-1E5B5E072196}"/>
    <cellStyle name="Comma 4 5 3 5" xfId="9726" xr:uid="{F3A15596-D5E3-4E77-8AFC-ED7114C9801E}"/>
    <cellStyle name="Comma 4 5 3 5 2" xfId="26486" xr:uid="{F7005620-49B7-4F01-B469-5620A87D51C0}"/>
    <cellStyle name="Comma 4 5 3 5 3" xfId="43245" xr:uid="{7C726A96-E8A6-444E-8C64-906014CB8274}"/>
    <cellStyle name="Comma 4 5 3 6" xfId="18106" xr:uid="{E3CB6F25-1D57-48BD-AA0E-F76AB5EB84CC}"/>
    <cellStyle name="Comma 4 5 3 7" xfId="34865" xr:uid="{5F06D9DC-611D-4542-913D-F4D624CFFA2C}"/>
    <cellStyle name="Comma 4 5 4" xfId="1761" xr:uid="{FF181796-0C0F-4678-BEC8-853D43BC7339}"/>
    <cellStyle name="Comma 4 5 4 2" xfId="5150" xr:uid="{C938B08A-35D9-4111-BE61-0E38208961A8}"/>
    <cellStyle name="Comma 4 5 4 2 2" xfId="13530" xr:uid="{4DFC3DBF-4766-4820-885C-621377899D2E}"/>
    <cellStyle name="Comma 4 5 4 2 2 2" xfId="30290" xr:uid="{2A3C738B-2A3B-4720-A413-3E72F5AA101E}"/>
    <cellStyle name="Comma 4 5 4 2 2 3" xfId="47049" xr:uid="{4835DE8C-3F34-4881-A02A-019ED4FB212F}"/>
    <cellStyle name="Comma 4 5 4 2 3" xfId="21910" xr:uid="{60F8A9DF-E28A-48C4-9D54-D2DDE8E36E5D}"/>
    <cellStyle name="Comma 4 5 4 2 4" xfId="38669" xr:uid="{3BA23D76-91E7-42CF-8A3F-5EDDAB9D8399}"/>
    <cellStyle name="Comma 4 5 4 3" xfId="6837" xr:uid="{ABFDEF16-C3F4-44C7-992E-910542A79C89}"/>
    <cellStyle name="Comma 4 5 4 3 2" xfId="15217" xr:uid="{CC2F07C5-420B-4196-BD61-9C4A25E5AD0E}"/>
    <cellStyle name="Comma 4 5 4 3 2 2" xfId="31977" xr:uid="{B666EF8F-503F-483E-B5FC-DA27812DED9D}"/>
    <cellStyle name="Comma 4 5 4 3 2 3" xfId="48736" xr:uid="{E61012AF-63A1-4674-9A12-701304A0E533}"/>
    <cellStyle name="Comma 4 5 4 3 3" xfId="23597" xr:uid="{A13C80B8-F72E-4089-9C3C-8DEF2138D67A}"/>
    <cellStyle name="Comma 4 5 4 3 4" xfId="40356" xr:uid="{3D2C75D3-78A0-4205-A29C-E1A1F70C30B3}"/>
    <cellStyle name="Comma 4 5 4 4" xfId="3461" xr:uid="{F1BB5795-8867-49A0-B83B-CADEFAF50476}"/>
    <cellStyle name="Comma 4 5 4 4 2" xfId="11841" xr:uid="{2B909142-C300-42AB-9503-842CF8FDE19C}"/>
    <cellStyle name="Comma 4 5 4 4 2 2" xfId="28601" xr:uid="{897A2BD7-2ECA-41DA-9AF3-3C89F70904E2}"/>
    <cellStyle name="Comma 4 5 4 4 2 3" xfId="45360" xr:uid="{1DBF5AA6-3FBC-4E60-B3F9-87F68E785628}"/>
    <cellStyle name="Comma 4 5 4 4 3" xfId="20221" xr:uid="{C4CBEE7C-94D3-4250-A0BE-01EE642FDDB0}"/>
    <cellStyle name="Comma 4 5 4 4 4" xfId="36980" xr:uid="{8B5B0D30-3332-4DAE-85E3-4299E3E535C6}"/>
    <cellStyle name="Comma 4 5 4 5" xfId="10150" xr:uid="{A6D5C2F9-995B-4ACE-8247-E558CBD41B3C}"/>
    <cellStyle name="Comma 4 5 4 5 2" xfId="26910" xr:uid="{261E44C1-A0CF-48D1-9979-4A279CEA464A}"/>
    <cellStyle name="Comma 4 5 4 5 3" xfId="43669" xr:uid="{724E19C7-F1E6-4249-AEC7-845EF693E88F}"/>
    <cellStyle name="Comma 4 5 4 6" xfId="18530" xr:uid="{39051614-ACBF-4818-854D-6A3981B0A728}"/>
    <cellStyle name="Comma 4 5 4 7" xfId="35289" xr:uid="{5DD31110-C5F4-488B-B83F-AD8E908AD49C}"/>
    <cellStyle name="Comma 4 5 5" xfId="3880" xr:uid="{4630500C-22EF-4D36-B14F-6FC0DFBC6BA9}"/>
    <cellStyle name="Comma 4 5 5 2" xfId="12260" xr:uid="{77DD460E-6D29-49DA-BE46-B4BB43AEC8F7}"/>
    <cellStyle name="Comma 4 5 5 2 2" xfId="29020" xr:uid="{A54D0D4F-722C-468F-AA77-9471CA220747}"/>
    <cellStyle name="Comma 4 5 5 2 3" xfId="45779" xr:uid="{92922EB1-0F98-43F2-942D-1EFAA5D477F2}"/>
    <cellStyle name="Comma 4 5 5 3" xfId="20640" xr:uid="{E4E3549A-CC33-4A23-AD0C-5AC62E40CF24}"/>
    <cellStyle name="Comma 4 5 5 4" xfId="37399" xr:uid="{1B91FA6D-9A79-4714-AD18-7B26C1B64430}"/>
    <cellStyle name="Comma 4 5 6" xfId="5559" xr:uid="{02B8999F-083B-44FF-9337-4F7E464487EE}"/>
    <cellStyle name="Comma 4 5 6 2" xfId="13939" xr:uid="{D01B8271-7CAC-4E28-9212-DD8D59D4AB84}"/>
    <cellStyle name="Comma 4 5 6 2 2" xfId="30699" xr:uid="{2042360C-E8B1-4915-ACC6-FD3F9C7A41C4}"/>
    <cellStyle name="Comma 4 5 6 2 3" xfId="47458" xr:uid="{9319EF65-273C-431C-856E-06E15D7712E0}"/>
    <cellStyle name="Comma 4 5 6 3" xfId="22319" xr:uid="{5621B3E0-1DA5-4621-9ECB-77A18BF35F02}"/>
    <cellStyle name="Comma 4 5 6 4" xfId="39078" xr:uid="{A84FFE88-C316-4487-B477-CF7E9BA9D3E0}"/>
    <cellStyle name="Comma 4 5 7" xfId="7243" xr:uid="{C09825FB-C95B-4F7E-9E18-288E51D1A4C6}"/>
    <cellStyle name="Comma 4 5 7 2" xfId="15623" xr:uid="{154FB2E1-8B78-4788-B040-6128D4922E17}"/>
    <cellStyle name="Comma 4 5 7 2 2" xfId="32383" xr:uid="{58BCD8F8-E272-4A3C-91C6-30E110767B14}"/>
    <cellStyle name="Comma 4 5 7 2 3" xfId="49142" xr:uid="{A03F5CCC-8A68-44FB-BFA4-2E9C1A0A0484}"/>
    <cellStyle name="Comma 4 5 7 3" xfId="24003" xr:uid="{A50FE9D1-6A87-4C1E-9B55-1E64383657E8}"/>
    <cellStyle name="Comma 4 5 7 4" xfId="40762" xr:uid="{7659928D-AAC2-4C6F-8950-5D9C0E5589CA}"/>
    <cellStyle name="Comma 4 5 8" xfId="7649" xr:uid="{84239F40-F133-4E55-BFAA-84AD15A6915A}"/>
    <cellStyle name="Comma 4 5 8 2" xfId="16029" xr:uid="{CDA1A32D-013E-4040-AE74-8D72E5F66868}"/>
    <cellStyle name="Comma 4 5 8 2 2" xfId="32789" xr:uid="{6C2C7FCF-897F-4C6B-8D7C-88CD6BDB4270}"/>
    <cellStyle name="Comma 4 5 8 2 3" xfId="49548" xr:uid="{BE8F1B00-1C20-4DA1-8B77-FAEE8EFFF522}"/>
    <cellStyle name="Comma 4 5 8 3" xfId="24409" xr:uid="{A44E7CD1-C28D-4980-9836-03B9B03B5901}"/>
    <cellStyle name="Comma 4 5 8 4" xfId="41168" xr:uid="{354D10A5-2180-4EAF-A5B0-39ADFAAA3D74}"/>
    <cellStyle name="Comma 4 5 9" xfId="8055" xr:uid="{8571956E-6028-4FB7-BEE5-378ABBD5CDF1}"/>
    <cellStyle name="Comma 4 5 9 2" xfId="16435" xr:uid="{3BCB1DB7-49D1-4D67-83EA-BE29B3C9E9C6}"/>
    <cellStyle name="Comma 4 5 9 2 2" xfId="33195" xr:uid="{A4F62DED-8151-4549-A63E-3C12FCDC10B7}"/>
    <cellStyle name="Comma 4 5 9 2 3" xfId="49954" xr:uid="{4CCDA101-4072-4910-B632-96F44BB38BEF}"/>
    <cellStyle name="Comma 4 5 9 3" xfId="24815" xr:uid="{533FB683-2196-480F-AC63-C82644D67431}"/>
    <cellStyle name="Comma 4 5 9 4" xfId="41574" xr:uid="{E8BF09F1-42D5-4762-9326-C03F923AC4E0}"/>
    <cellStyle name="Comma 4 6" xfId="436" xr:uid="{DAA93272-71E3-4E9D-A1FF-86CCD79EF73C}"/>
    <cellStyle name="Comma 4 6 10" xfId="8597" xr:uid="{0CF63544-0122-4705-86C4-D26F8FF2D885}"/>
    <cellStyle name="Comma 4 6 10 2" xfId="16977" xr:uid="{C828BB9C-4362-4C97-AB2B-9D0661917EEF}"/>
    <cellStyle name="Comma 4 6 10 2 2" xfId="33737" xr:uid="{195290A1-78BD-410B-BFD5-90ACE7F4E633}"/>
    <cellStyle name="Comma 4 6 10 2 3" xfId="50496" xr:uid="{8EC2831C-FBD7-4B47-9C6F-65CD7084EE78}"/>
    <cellStyle name="Comma 4 6 10 3" xfId="25357" xr:uid="{2C0EF470-1EB4-4A22-AF96-E63485E919A2}"/>
    <cellStyle name="Comma 4 6 10 4" xfId="42116" xr:uid="{B2CB45EA-AD6B-4C03-8F73-7E5C70D42A31}"/>
    <cellStyle name="Comma 4 6 11" xfId="2293" xr:uid="{2A377C23-218D-4207-AFD4-6760CE1435B6}"/>
    <cellStyle name="Comma 4 6 11 2" xfId="10676" xr:uid="{4BD4E212-54F4-4521-91AB-073D13A6CF17}"/>
    <cellStyle name="Comma 4 6 11 2 2" xfId="27436" xr:uid="{D52F0EF0-04E1-46A5-BA5F-60D90D0ECF30}"/>
    <cellStyle name="Comma 4 6 11 2 3" xfId="44195" xr:uid="{E8A83039-2AF4-4722-BC9C-3C4AC4739C25}"/>
    <cellStyle name="Comma 4 6 11 3" xfId="19056" xr:uid="{976A3682-EC69-49B1-A5CC-96C589AD9CF6}"/>
    <cellStyle name="Comma 4 6 11 4" xfId="35815" xr:uid="{A83A2D03-702C-483C-9583-8FE5A6C3F85A}"/>
    <cellStyle name="Comma 4 6 12" xfId="8873" xr:uid="{093050D9-5A9C-4084-AE5A-F07222BEF36A}"/>
    <cellStyle name="Comma 4 6 12 2" xfId="25633" xr:uid="{510173C0-BAFB-4163-9279-004769445108}"/>
    <cellStyle name="Comma 4 6 12 3" xfId="42392" xr:uid="{4D5CDC49-E1FC-478D-A14B-3C1238AFDDAD}"/>
    <cellStyle name="Comma 4 6 13" xfId="17253" xr:uid="{B8430546-BD55-4F4B-9C2C-3B54D4D3DF3C}"/>
    <cellStyle name="Comma 4 6 14" xfId="34012" xr:uid="{DC001D05-7BF5-4809-A50C-06E0EC3C7A27}"/>
    <cellStyle name="Comma 4 6 2" xfId="904" xr:uid="{34A79C93-B1F2-4E5E-81C9-AE686FB7D5C9}"/>
    <cellStyle name="Comma 4 6 2 2" xfId="4299" xr:uid="{F2179311-7203-4EC3-8C7E-97E09B41B78B}"/>
    <cellStyle name="Comma 4 6 2 2 2" xfId="12679" xr:uid="{90148420-64AE-4990-9462-38E118A3485F}"/>
    <cellStyle name="Comma 4 6 2 2 2 2" xfId="29439" xr:uid="{18B03864-D51B-4006-BF0C-76EED35B7E7F}"/>
    <cellStyle name="Comma 4 6 2 2 2 3" xfId="46198" xr:uid="{ECC7E099-EC23-4B30-97F3-F696A720A1BE}"/>
    <cellStyle name="Comma 4 6 2 2 3" xfId="21059" xr:uid="{B66FF375-AA11-46CD-8F49-4EFBDA69A69E}"/>
    <cellStyle name="Comma 4 6 2 2 4" xfId="37818" xr:uid="{CA3273C3-527C-436A-B8DB-2432E7E258C1}"/>
    <cellStyle name="Comma 4 6 2 3" xfId="5986" xr:uid="{48FDCBB8-B6ED-4D71-ACF4-695A98D6CE4F}"/>
    <cellStyle name="Comma 4 6 2 3 2" xfId="14366" xr:uid="{D75018FA-37D5-4FB8-95A0-52648FD2D304}"/>
    <cellStyle name="Comma 4 6 2 3 2 2" xfId="31126" xr:uid="{B3DFD381-DC55-412D-BAED-9C7E595BA2FE}"/>
    <cellStyle name="Comma 4 6 2 3 2 3" xfId="47885" xr:uid="{9447B9CD-DD10-4E2F-807F-7A460DF31098}"/>
    <cellStyle name="Comma 4 6 2 3 3" xfId="22746" xr:uid="{BAEA95AB-F1EA-4396-B0C4-5985E667ABF3}"/>
    <cellStyle name="Comma 4 6 2 3 4" xfId="39505" xr:uid="{829A4CF2-47E0-4842-9629-9BE88C9E325A}"/>
    <cellStyle name="Comma 4 6 2 4" xfId="2722" xr:uid="{6E7A444F-89A7-49B9-8952-4830702530B7}"/>
    <cellStyle name="Comma 4 6 2 4 2" xfId="11102" xr:uid="{C736203A-36AD-4F70-834F-878E8C3B5692}"/>
    <cellStyle name="Comma 4 6 2 4 2 2" xfId="27862" xr:uid="{0C291D38-8D56-46A7-B671-D2C019247C2A}"/>
    <cellStyle name="Comma 4 6 2 4 2 3" xfId="44621" xr:uid="{E95D921A-D188-4E99-916F-AD135B20793D}"/>
    <cellStyle name="Comma 4 6 2 4 3" xfId="19482" xr:uid="{B2706DC3-C339-4E9B-984D-6F9EC80F2904}"/>
    <cellStyle name="Comma 4 6 2 4 4" xfId="36241" xr:uid="{F89B9E81-8D93-444F-996F-183A0B082566}"/>
    <cellStyle name="Comma 4 6 2 5" xfId="9299" xr:uid="{156D5A29-1221-4BDB-85BA-F000583B4B27}"/>
    <cellStyle name="Comma 4 6 2 5 2" xfId="26059" xr:uid="{88C59B6D-1A21-47A2-AE87-94FCFF07B943}"/>
    <cellStyle name="Comma 4 6 2 5 3" xfId="42818" xr:uid="{BCE4123C-E2BD-4E9D-9793-CB5AAB552E62}"/>
    <cellStyle name="Comma 4 6 2 6" xfId="17679" xr:uid="{CB920BC6-A66C-4715-87F9-1ADF0D131DD7}"/>
    <cellStyle name="Comma 4 6 2 7" xfId="34438" xr:uid="{AF532109-1A79-45A5-B1C0-B8BA32CD0300}"/>
    <cellStyle name="Comma 4 6 3" xfId="1338" xr:uid="{BCBE9B98-B6F7-4749-8266-9F4B8F527DE7}"/>
    <cellStyle name="Comma 4 6 3 2" xfId="4727" xr:uid="{C6489FC1-2ACF-479B-AC69-57909A2E7FDF}"/>
    <cellStyle name="Comma 4 6 3 2 2" xfId="13107" xr:uid="{1A6FE119-2C51-4431-B34D-73E84715D2B1}"/>
    <cellStyle name="Comma 4 6 3 2 2 2" xfId="29867" xr:uid="{8715515B-E9C5-4E00-8953-BD13E8C69A0E}"/>
    <cellStyle name="Comma 4 6 3 2 2 3" xfId="46626" xr:uid="{F49DF84C-6F27-4F2C-8D3A-7604F819ABC8}"/>
    <cellStyle name="Comma 4 6 3 2 3" xfId="21487" xr:uid="{A21178D0-1EB4-4D7A-95E1-4B5E9ECB341C}"/>
    <cellStyle name="Comma 4 6 3 2 4" xfId="38246" xr:uid="{8A09917C-E88B-4F53-BC79-5FB1405D6D00}"/>
    <cellStyle name="Comma 4 6 3 3" xfId="6414" xr:uid="{FBCB75C1-20BF-43E3-9B35-83E4870C235F}"/>
    <cellStyle name="Comma 4 6 3 3 2" xfId="14794" xr:uid="{65E81046-32C8-4A04-94EB-C5AB5C2A5651}"/>
    <cellStyle name="Comma 4 6 3 3 2 2" xfId="31554" xr:uid="{90E8DD64-6D3D-4215-BBF2-5435483459AB}"/>
    <cellStyle name="Comma 4 6 3 3 2 3" xfId="48313" xr:uid="{F2B2609C-A13A-45FD-9A6A-5FB7ABCF0F2F}"/>
    <cellStyle name="Comma 4 6 3 3 3" xfId="23174" xr:uid="{7F54ACE7-BC81-438B-94D6-5209A2C896D1}"/>
    <cellStyle name="Comma 4 6 3 3 4" xfId="39933" xr:uid="{9A78962D-1B43-4D0B-9810-D0B77DDFE5E9}"/>
    <cellStyle name="Comma 4 6 3 4" xfId="3150" xr:uid="{25C948E3-0765-4B2E-93F1-A13F9E7F829B}"/>
    <cellStyle name="Comma 4 6 3 4 2" xfId="11530" xr:uid="{BA52A05E-1036-4AB8-B93B-E7282717121B}"/>
    <cellStyle name="Comma 4 6 3 4 2 2" xfId="28290" xr:uid="{34803B23-8EAF-4729-973A-FE4580F4CD13}"/>
    <cellStyle name="Comma 4 6 3 4 2 3" xfId="45049" xr:uid="{E51F7C40-9528-46B9-8875-0695A97EFD87}"/>
    <cellStyle name="Comma 4 6 3 4 3" xfId="19910" xr:uid="{FC698FEC-7033-4858-B1D3-D51E83677482}"/>
    <cellStyle name="Comma 4 6 3 4 4" xfId="36669" xr:uid="{AC4A1D31-314D-4217-AF49-C651B12AB0E7}"/>
    <cellStyle name="Comma 4 6 3 5" xfId="9727" xr:uid="{71C5C154-5925-4D06-A923-6E7ECEE56843}"/>
    <cellStyle name="Comma 4 6 3 5 2" xfId="26487" xr:uid="{DF76BC76-A2FC-4C68-93B4-3A94CE636F74}"/>
    <cellStyle name="Comma 4 6 3 5 3" xfId="43246" xr:uid="{A07D9F68-6AAE-4894-BA2F-304314C0F696}"/>
    <cellStyle name="Comma 4 6 3 6" xfId="18107" xr:uid="{DBF06AA1-2E10-4D32-91B7-B0A684A310D7}"/>
    <cellStyle name="Comma 4 6 3 7" xfId="34866" xr:uid="{CA8183C2-6310-42AC-BD0D-DDF16A416CBB}"/>
    <cellStyle name="Comma 4 6 4" xfId="1897" xr:uid="{C9CDF75E-2C02-40D7-BB46-EF63C9EB6164}"/>
    <cellStyle name="Comma 4 6 4 2" xfId="5286" xr:uid="{BA6A953A-A8EE-491D-AC63-F8D387AC2947}"/>
    <cellStyle name="Comma 4 6 4 2 2" xfId="13666" xr:uid="{ABB19687-ECAD-4F34-82F8-C6D4E828EEDF}"/>
    <cellStyle name="Comma 4 6 4 2 2 2" xfId="30426" xr:uid="{F5DB0988-9E3C-40E9-A82B-0266D751A9BA}"/>
    <cellStyle name="Comma 4 6 4 2 2 3" xfId="47185" xr:uid="{C28CD41C-8D9D-43FC-8222-04F60896AFC8}"/>
    <cellStyle name="Comma 4 6 4 2 3" xfId="22046" xr:uid="{8C92D15A-6530-44B9-9B5D-4AEE6F9D89F0}"/>
    <cellStyle name="Comma 4 6 4 2 4" xfId="38805" xr:uid="{294E3B48-F116-46AC-A497-EC13E47BD9BA}"/>
    <cellStyle name="Comma 4 6 4 3" xfId="6973" xr:uid="{8CD3D46C-3430-4639-A0AF-57000DA90CC6}"/>
    <cellStyle name="Comma 4 6 4 3 2" xfId="15353" xr:uid="{993A858C-325C-4F68-B848-9AA63985FB22}"/>
    <cellStyle name="Comma 4 6 4 3 2 2" xfId="32113" xr:uid="{AE0C106C-A9FB-4CB2-B484-5AE17A1C1DD6}"/>
    <cellStyle name="Comma 4 6 4 3 2 3" xfId="48872" xr:uid="{4ABE8772-2D11-4BED-918D-B141432CFC9F}"/>
    <cellStyle name="Comma 4 6 4 3 3" xfId="23733" xr:uid="{570B8351-5205-4D58-BDE0-DABB7C8D6A36}"/>
    <cellStyle name="Comma 4 6 4 3 4" xfId="40492" xr:uid="{1915AB2B-BF0C-4CE6-A7D6-A1DA91D2D014}"/>
    <cellStyle name="Comma 4 6 4 4" xfId="3596" xr:uid="{40DF61D4-E529-498D-A075-556A46F32FDD}"/>
    <cellStyle name="Comma 4 6 4 4 2" xfId="11976" xr:uid="{CB28C9D0-FC92-4F07-B439-304CDBF2F9DB}"/>
    <cellStyle name="Comma 4 6 4 4 2 2" xfId="28736" xr:uid="{8B4434EB-8CC2-48A4-8A26-DF66514CE832}"/>
    <cellStyle name="Comma 4 6 4 4 2 3" xfId="45495" xr:uid="{D43E83F6-14C3-4820-9862-95A3B4A809A8}"/>
    <cellStyle name="Comma 4 6 4 4 3" xfId="20356" xr:uid="{686499D3-5A8A-403E-88CC-55D54C17F211}"/>
    <cellStyle name="Comma 4 6 4 4 4" xfId="37115" xr:uid="{CAE34830-0429-4E8A-B3B3-CBAE53418502}"/>
    <cellStyle name="Comma 4 6 4 5" xfId="10286" xr:uid="{9C93EC50-6D11-4125-80FA-E5A826E4776E}"/>
    <cellStyle name="Comma 4 6 4 5 2" xfId="27046" xr:uid="{F39635FA-613C-4CD7-BA81-F211685616FF}"/>
    <cellStyle name="Comma 4 6 4 5 3" xfId="43805" xr:uid="{08CDD095-CB6D-467A-8B47-5DECDDB0EC78}"/>
    <cellStyle name="Comma 4 6 4 6" xfId="18666" xr:uid="{468B780D-5132-4BFF-9E3E-DBFE7ED3DA68}"/>
    <cellStyle name="Comma 4 6 4 7" xfId="35425" xr:uid="{D9D18EFC-ABEB-4684-9419-A5556CE59DCC}"/>
    <cellStyle name="Comma 4 6 5" xfId="4016" xr:uid="{689D218D-5D26-4D8C-A37C-9A0194C2E1C7}"/>
    <cellStyle name="Comma 4 6 5 2" xfId="12396" xr:uid="{F0FF71F0-FA20-40A2-9DFC-D78085142EC8}"/>
    <cellStyle name="Comma 4 6 5 2 2" xfId="29156" xr:uid="{D3943979-553A-4C01-BD39-28EC4FCC1B22}"/>
    <cellStyle name="Comma 4 6 5 2 3" xfId="45915" xr:uid="{E5E1A294-8D8B-4063-8782-921A92A26C19}"/>
    <cellStyle name="Comma 4 6 5 3" xfId="20776" xr:uid="{6BE10594-CE68-486F-839D-5AF4FCBB4036}"/>
    <cellStyle name="Comma 4 6 5 4" xfId="37535" xr:uid="{7651797E-CE78-4D80-88C6-6D5AFE1098BE}"/>
    <cellStyle name="Comma 4 6 6" xfId="5560" xr:uid="{F4F7A23F-F9FC-4C65-87F7-E0078029CC1F}"/>
    <cellStyle name="Comma 4 6 6 2" xfId="13940" xr:uid="{2C8F2B3C-DC5F-4481-9F9B-B4991446FE1D}"/>
    <cellStyle name="Comma 4 6 6 2 2" xfId="30700" xr:uid="{A9F6F290-812F-4478-8511-D848A7B8F4EE}"/>
    <cellStyle name="Comma 4 6 6 2 3" xfId="47459" xr:uid="{A8075AB1-A215-4851-8A4D-B2A1DA7B3A23}"/>
    <cellStyle name="Comma 4 6 6 3" xfId="22320" xr:uid="{48333C82-471B-4A80-99F0-71A19D11DC58}"/>
    <cellStyle name="Comma 4 6 6 4" xfId="39079" xr:uid="{191493C4-1F42-44D6-8563-C9CF26A0A343}"/>
    <cellStyle name="Comma 4 6 7" xfId="7379" xr:uid="{8A33A36B-D47C-403F-B44C-8B7DC3B39014}"/>
    <cellStyle name="Comma 4 6 7 2" xfId="15759" xr:uid="{641525B0-47F4-43B3-BD1E-E0D3D5A7C372}"/>
    <cellStyle name="Comma 4 6 7 2 2" xfId="32519" xr:uid="{C3F66104-F0AC-4882-A499-5824115FB51C}"/>
    <cellStyle name="Comma 4 6 7 2 3" xfId="49278" xr:uid="{A8A0612D-CE2F-4836-947D-84F2840DB679}"/>
    <cellStyle name="Comma 4 6 7 3" xfId="24139" xr:uid="{D105497D-0C0C-4171-9A72-7BA01DDA300F}"/>
    <cellStyle name="Comma 4 6 7 4" xfId="40898" xr:uid="{97CEE03A-7D9D-4AC4-B054-16EE56413DF2}"/>
    <cellStyle name="Comma 4 6 8" xfId="7785" xr:uid="{57569239-161C-40AE-9435-8863B66405D7}"/>
    <cellStyle name="Comma 4 6 8 2" xfId="16165" xr:uid="{8B85A989-056E-46EC-8970-B8A7ACB4C229}"/>
    <cellStyle name="Comma 4 6 8 2 2" xfId="32925" xr:uid="{2F48DA28-2998-4669-B1F6-7C41856FFEFB}"/>
    <cellStyle name="Comma 4 6 8 2 3" xfId="49684" xr:uid="{2AFCD3C1-A127-4951-943D-6A5E43DFEA30}"/>
    <cellStyle name="Comma 4 6 8 3" xfId="24545" xr:uid="{D96D3526-6212-4D38-B4B8-788ABA1EEB96}"/>
    <cellStyle name="Comma 4 6 8 4" xfId="41304" xr:uid="{33C54B63-E966-4CEA-89BD-CA6479BCE392}"/>
    <cellStyle name="Comma 4 6 9" xfId="8191" xr:uid="{75A5B647-60C0-4046-9C41-6062BB61DF76}"/>
    <cellStyle name="Comma 4 6 9 2" xfId="16571" xr:uid="{87617C3B-E01F-4304-BC35-9EB6C828179E}"/>
    <cellStyle name="Comma 4 6 9 2 2" xfId="33331" xr:uid="{A5742403-8937-453C-A2A6-92C460222F7C}"/>
    <cellStyle name="Comma 4 6 9 2 3" xfId="50090" xr:uid="{BD1FCAD0-CFD0-4CA4-B16C-C64FC26CB187}"/>
    <cellStyle name="Comma 4 6 9 3" xfId="24951" xr:uid="{6B5D7E11-A283-46E7-BB01-FBF7E5755B74}"/>
    <cellStyle name="Comma 4 6 9 4" xfId="41710" xr:uid="{B6487652-8598-44F5-81F9-2EDD689CF0D1}"/>
    <cellStyle name="Comma 4 7" xfId="783" xr:uid="{BB1A487D-C3D0-4BB9-B6D4-F7B0B8B85978}"/>
    <cellStyle name="Comma 4 7 2" xfId="4178" xr:uid="{A5C08EE1-94FF-4F6C-A19A-5E63E973451C}"/>
    <cellStyle name="Comma 4 7 2 2" xfId="12558" xr:uid="{3F441DF1-C0E5-4B91-93D1-09FE68BD1BDC}"/>
    <cellStyle name="Comma 4 7 2 2 2" xfId="29318" xr:uid="{3E8C89F3-42E9-415D-A20F-6B766E53A172}"/>
    <cellStyle name="Comma 4 7 2 2 3" xfId="46077" xr:uid="{33D6AD0C-F191-4C25-AA63-9FBA87CE27CF}"/>
    <cellStyle name="Comma 4 7 2 3" xfId="20938" xr:uid="{1A575056-15C7-4226-ABB1-89CC21908B90}"/>
    <cellStyle name="Comma 4 7 2 4" xfId="37697" xr:uid="{FAA6ACED-1DF1-4C7E-8FB9-3B9A6B5F4F3E}"/>
    <cellStyle name="Comma 4 7 3" xfId="5865" xr:uid="{D27973BD-8284-4080-B721-5CA00901539C}"/>
    <cellStyle name="Comma 4 7 3 2" xfId="14245" xr:uid="{ECD0BA44-D509-4613-978C-2DCF78828F24}"/>
    <cellStyle name="Comma 4 7 3 2 2" xfId="31005" xr:uid="{3E8A96A8-C66E-4D6C-930E-DAC32B5A3405}"/>
    <cellStyle name="Comma 4 7 3 2 3" xfId="47764" xr:uid="{C9EE92CD-51CC-48A7-8973-68F25E890C16}"/>
    <cellStyle name="Comma 4 7 3 3" xfId="22625" xr:uid="{41913093-4BBE-45FE-A276-FB34AEFEC73E}"/>
    <cellStyle name="Comma 4 7 3 4" xfId="39384" xr:uid="{835FDC3B-B026-45F4-8F85-4E38D27FE16C}"/>
    <cellStyle name="Comma 4 7 4" xfId="2601" xr:uid="{7BF5CD74-66D5-4B18-A3BA-EA99ECEFF2C7}"/>
    <cellStyle name="Comma 4 7 4 2" xfId="10981" xr:uid="{0B4211A4-3C20-43F4-8D69-8B8B71BC66D3}"/>
    <cellStyle name="Comma 4 7 4 2 2" xfId="27741" xr:uid="{F3512799-D44D-48C6-846C-F1364A652756}"/>
    <cellStyle name="Comma 4 7 4 2 3" xfId="44500" xr:uid="{D04FC1C1-F37C-4D3A-BA89-63533B546E7D}"/>
    <cellStyle name="Comma 4 7 4 3" xfId="19361" xr:uid="{4AA5FFF5-AA25-4123-B485-79EA74EFC903}"/>
    <cellStyle name="Comma 4 7 4 4" xfId="36120" xr:uid="{A6FA05CE-9DFB-4B50-A8DC-A005F51F6113}"/>
    <cellStyle name="Comma 4 7 5" xfId="9178" xr:uid="{B8CEBBD8-501A-4830-A089-736B4A9F1208}"/>
    <cellStyle name="Comma 4 7 5 2" xfId="25938" xr:uid="{35433931-0A2C-4AA2-A17E-4380A4FD577C}"/>
    <cellStyle name="Comma 4 7 5 3" xfId="42697" xr:uid="{E77D4EA4-B62A-486F-895D-516CEE7D3E26}"/>
    <cellStyle name="Comma 4 7 6" xfId="17558" xr:uid="{D269F67D-0C74-4E5A-ADA9-9F33C594BE19}"/>
    <cellStyle name="Comma 4 7 7" xfId="34317" xr:uid="{F72FE86D-8494-4155-93CC-621E1FDEAADA}"/>
    <cellStyle name="Comma 4 8" xfId="1217" xr:uid="{5BF265ED-20CB-43D9-B241-4033787508AB}"/>
    <cellStyle name="Comma 4 8 2" xfId="4606" xr:uid="{5D13027A-E40C-4819-AB52-401DCD0612FC}"/>
    <cellStyle name="Comma 4 8 2 2" xfId="12986" xr:uid="{0D050B4B-8D94-461C-A68A-F437C1305732}"/>
    <cellStyle name="Comma 4 8 2 2 2" xfId="29746" xr:uid="{CC9EA024-02CD-4BAB-BAEE-8FA22C6B8286}"/>
    <cellStyle name="Comma 4 8 2 2 3" xfId="46505" xr:uid="{1EF934AB-8C37-4DAC-9C7D-ABAED4D12DFE}"/>
    <cellStyle name="Comma 4 8 2 3" xfId="21366" xr:uid="{527F5C76-507A-4D9B-B218-F6396B288FFF}"/>
    <cellStyle name="Comma 4 8 2 4" xfId="38125" xr:uid="{629DE1E5-A369-462E-A212-055268F70E43}"/>
    <cellStyle name="Comma 4 8 3" xfId="6293" xr:uid="{B979D69B-7EC2-4190-BF66-7A05E015D130}"/>
    <cellStyle name="Comma 4 8 3 2" xfId="14673" xr:uid="{2D7AF9DA-3476-4FC8-94C9-EA8AFDE625ED}"/>
    <cellStyle name="Comma 4 8 3 2 2" xfId="31433" xr:uid="{ACE6C795-023A-4A4E-A508-F92F9CA57111}"/>
    <cellStyle name="Comma 4 8 3 2 3" xfId="48192" xr:uid="{3E2D168F-B9C2-4238-A8AA-2B3589292B99}"/>
    <cellStyle name="Comma 4 8 3 3" xfId="23053" xr:uid="{70B97C9B-CD42-4D5C-AA8D-8EBF21E19796}"/>
    <cellStyle name="Comma 4 8 3 4" xfId="39812" xr:uid="{E246362C-27A0-439C-99E9-61671F53C971}"/>
    <cellStyle name="Comma 4 8 4" xfId="3029" xr:uid="{1237CF5C-C9BF-4500-8B7B-EF3FE1233FDB}"/>
    <cellStyle name="Comma 4 8 4 2" xfId="11409" xr:uid="{A8DA29A5-3142-4999-A266-A27850D00377}"/>
    <cellStyle name="Comma 4 8 4 2 2" xfId="28169" xr:uid="{489F7924-331B-4844-AEA4-8ADDA738E9E3}"/>
    <cellStyle name="Comma 4 8 4 2 3" xfId="44928" xr:uid="{35336CA7-E409-4405-A6E2-B73713FFECCC}"/>
    <cellStyle name="Comma 4 8 4 3" xfId="19789" xr:uid="{15D5425A-3EF2-4BCC-A93B-4AF3CB1E74ED}"/>
    <cellStyle name="Comma 4 8 4 4" xfId="36548" xr:uid="{FDB4D1AA-2B6D-4191-8A27-392B3F38B7C6}"/>
    <cellStyle name="Comma 4 8 5" xfId="9606" xr:uid="{4AD8D0D4-8CC6-4ABC-B174-244E2D24BBAA}"/>
    <cellStyle name="Comma 4 8 5 2" xfId="26366" xr:uid="{F3DBD2F5-B944-461F-B87B-89955BE57E4E}"/>
    <cellStyle name="Comma 4 8 5 3" xfId="43125" xr:uid="{8671444C-AFB8-4480-B310-21DAC4D6C673}"/>
    <cellStyle name="Comma 4 8 6" xfId="17986" xr:uid="{EDA58075-FC0A-4C81-936B-92A27FCB1E69}"/>
    <cellStyle name="Comma 4 8 7" xfId="34745" xr:uid="{9A2B74BD-CCCA-45F5-966C-83E3EE9D9217}"/>
    <cellStyle name="Comma 4 9" xfId="1626" xr:uid="{D3BB9708-B2ED-48FF-AA1F-E84456575FC5}"/>
    <cellStyle name="Comma 4 9 2" xfId="5015" xr:uid="{1A7A2A85-1AE4-4F74-B5D9-0125577BBB36}"/>
    <cellStyle name="Comma 4 9 2 2" xfId="13395" xr:uid="{486FB5D7-86E5-4FA1-93E9-134F9E5A9330}"/>
    <cellStyle name="Comma 4 9 2 2 2" xfId="30155" xr:uid="{0EF7B391-4CEF-44E0-AD7D-F22C2EF71B75}"/>
    <cellStyle name="Comma 4 9 2 2 3" xfId="46914" xr:uid="{2F713AA5-DF48-4517-84BC-690D3E99F9AE}"/>
    <cellStyle name="Comma 4 9 2 3" xfId="21775" xr:uid="{03D8F084-2A9C-4B99-8FCE-F4D6CDB1F3E7}"/>
    <cellStyle name="Comma 4 9 2 4" xfId="38534" xr:uid="{CBD5E8AF-3236-414F-8720-4F6FE05DF737}"/>
    <cellStyle name="Comma 4 9 3" xfId="6702" xr:uid="{168C767A-9ABE-4AA1-BD9E-7CDFB30E0453}"/>
    <cellStyle name="Comma 4 9 3 2" xfId="15082" xr:uid="{91506CC5-DA3C-43FF-A98F-505418DDDAE2}"/>
    <cellStyle name="Comma 4 9 3 2 2" xfId="31842" xr:uid="{5A9E6581-8681-4E60-B26D-3791EE4113EE}"/>
    <cellStyle name="Comma 4 9 3 2 3" xfId="48601" xr:uid="{229B5F61-9F15-4397-9F24-02E43860675E}"/>
    <cellStyle name="Comma 4 9 3 3" xfId="23462" xr:uid="{51A06598-2A79-4309-A6EA-EE148D25A823}"/>
    <cellStyle name="Comma 4 9 3 4" xfId="40221" xr:uid="{ABC10A40-ACB8-4B7B-B5F6-963FEB399793}"/>
    <cellStyle name="Comma 4 9 4" xfId="2167" xr:uid="{21A8EE43-F0E6-41EE-AF2D-B4F0EB36475C}"/>
    <cellStyle name="Comma 4 9 4 2" xfId="10555" xr:uid="{3830BE1D-4713-4890-A829-4FCE5A64C10E}"/>
    <cellStyle name="Comma 4 9 4 2 2" xfId="27315" xr:uid="{33C620A0-83DA-44D0-B85B-9F244466F83C}"/>
    <cellStyle name="Comma 4 9 4 2 3" xfId="44074" xr:uid="{1FDFCFFE-64A1-440A-8CDA-BAA3F18DED24}"/>
    <cellStyle name="Comma 4 9 4 3" xfId="18935" xr:uid="{44423EB4-6BBB-4822-B3EC-F86775885B95}"/>
    <cellStyle name="Comma 4 9 4 4" xfId="35694" xr:uid="{2E11E7DA-751F-40B1-A797-2D3578620502}"/>
    <cellStyle name="Comma 4 9 5" xfId="10015" xr:uid="{EB820C7C-DCF1-4611-8321-A9E6C624B370}"/>
    <cellStyle name="Comma 4 9 5 2" xfId="26775" xr:uid="{5E789256-E223-42B0-8564-8C474F4DA970}"/>
    <cellStyle name="Comma 4 9 5 3" xfId="43534" xr:uid="{0FE39C18-2026-4F1C-B892-426D558B2558}"/>
    <cellStyle name="Comma 4 9 6" xfId="18395" xr:uid="{5F1ADDF3-2F2F-41E4-B3C1-9EB847C31E5F}"/>
    <cellStyle name="Comma 4 9 7" xfId="35154" xr:uid="{0692D678-0F71-4ED8-93DB-54F60DA009DE}"/>
    <cellStyle name="Comma 40" xfId="58" xr:uid="{3B33F9C6-A39E-406C-960F-39319D76F492}"/>
    <cellStyle name="Comma 41" xfId="59" xr:uid="{BEBB7C33-939A-4703-9883-6B469B291DE6}"/>
    <cellStyle name="Comma 5" xfId="115" xr:uid="{03B087B7-DA17-49B6-82B0-7C5F13B50807}"/>
    <cellStyle name="Comma 5 2" xfId="326" xr:uid="{73823C92-2220-40B2-8B00-AE97E915AC96}"/>
    <cellStyle name="Comma 5 3" xfId="437" xr:uid="{1004CCE0-2294-4EE0-90EB-78D3B36B2108}"/>
    <cellStyle name="Comma 5 4" xfId="2207" xr:uid="{9CC2BE52-DBED-49B9-8361-A266B8F21072}"/>
    <cellStyle name="Comma 5 5" xfId="318" xr:uid="{F152D712-0834-4015-9AF0-67C1F02FAB4E}"/>
    <cellStyle name="Comma 6" xfId="116" xr:uid="{A157965F-4F70-4BC7-88CC-89226D6C905C}"/>
    <cellStyle name="Comma 6 10" xfId="17183" xr:uid="{135581CC-DBF6-4F07-AA2C-3C9E1CE472DB}"/>
    <cellStyle name="Comma 6 11" xfId="33942" xr:uid="{9D48CB21-1880-43BC-92EF-E35C8B1397C7}"/>
    <cellStyle name="Comma 6 2" xfId="438" xr:uid="{54ACBB5A-32BC-4FA8-A73F-5E32419C1D90}"/>
    <cellStyle name="Comma 6 3" xfId="439" xr:uid="{CAF7A3E7-C121-4ED3-8746-1852F545B88C}"/>
    <cellStyle name="Comma 6 4" xfId="834" xr:uid="{D84E63EB-1892-4F1F-867D-9B72590AF3C9}"/>
    <cellStyle name="Comma 6 4 2" xfId="4229" xr:uid="{067421BE-150C-4623-884E-37702FB10915}"/>
    <cellStyle name="Comma 6 4 2 2" xfId="12609" xr:uid="{C895621C-D2D9-4892-ACF7-7108431FC4C4}"/>
    <cellStyle name="Comma 6 4 2 2 2" xfId="29369" xr:uid="{6385B51D-255F-402B-9594-4DF869178F8C}"/>
    <cellStyle name="Comma 6 4 2 2 3" xfId="46128" xr:uid="{5F939473-1E59-4DC8-86A6-0D73BC562945}"/>
    <cellStyle name="Comma 6 4 2 3" xfId="20989" xr:uid="{5CFE1A02-45DA-48FA-BE37-061E1C044D24}"/>
    <cellStyle name="Comma 6 4 2 4" xfId="37748" xr:uid="{C7B207C9-B315-42DD-8FC8-6E1D5B7EFEA9}"/>
    <cellStyle name="Comma 6 4 3" xfId="5916" xr:uid="{A57BF13A-4070-47D3-8420-51B40BB8102F}"/>
    <cellStyle name="Comma 6 4 3 2" xfId="14296" xr:uid="{33DDFB95-F45F-4F62-BAF8-A47C095DF825}"/>
    <cellStyle name="Comma 6 4 3 2 2" xfId="31056" xr:uid="{023488D6-7108-4566-80D7-A98E159B7A9A}"/>
    <cellStyle name="Comma 6 4 3 2 3" xfId="47815" xr:uid="{9A068171-F66A-4C37-8DC4-C322761C35C7}"/>
    <cellStyle name="Comma 6 4 3 3" xfId="22676" xr:uid="{86AA4DE0-F73F-4DC8-9578-41BDA7753A64}"/>
    <cellStyle name="Comma 6 4 3 4" xfId="39435" xr:uid="{16E1A553-2052-44DD-B98D-E1B50EA25AAA}"/>
    <cellStyle name="Comma 6 4 4" xfId="2652" xr:uid="{BBCE1C6A-095F-487C-B734-BC720AD56CE0}"/>
    <cellStyle name="Comma 6 4 4 2" xfId="11032" xr:uid="{D59A66EC-C7C4-4A0A-83F4-DAFFCE81D58E}"/>
    <cellStyle name="Comma 6 4 4 2 2" xfId="27792" xr:uid="{D0E6E4A5-00A1-4164-8F6E-CC7762E7F131}"/>
    <cellStyle name="Comma 6 4 4 2 3" xfId="44551" xr:uid="{9C593681-5433-4B33-8699-16746DA42BE6}"/>
    <cellStyle name="Comma 6 4 4 3" xfId="19412" xr:uid="{DBB70939-4978-4BCE-8529-E82EB4C73CC0}"/>
    <cellStyle name="Comma 6 4 4 4" xfId="36171" xr:uid="{EE6D6207-3BD9-4B31-B3E8-2C9DFE9BC3CA}"/>
    <cellStyle name="Comma 6 4 5" xfId="9229" xr:uid="{DD472CB9-5066-47DE-A557-0F74D4469406}"/>
    <cellStyle name="Comma 6 4 5 2" xfId="25989" xr:uid="{676902CC-1E40-43C2-8BA9-734BB5AF182E}"/>
    <cellStyle name="Comma 6 4 5 3" xfId="42748" xr:uid="{0B33335C-7147-485E-B7F2-8BD0C10A95DC}"/>
    <cellStyle name="Comma 6 4 6" xfId="17609" xr:uid="{9BB7B4A0-7203-4828-9FFC-CC47067142FB}"/>
    <cellStyle name="Comma 6 4 7" xfId="34368" xr:uid="{FEF936DE-89AF-4EA0-95D7-155405BE9C2B}"/>
    <cellStyle name="Comma 6 5" xfId="1268" xr:uid="{1F9E6EBD-376F-4B7C-9509-E628E309E176}"/>
    <cellStyle name="Comma 6 5 2" xfId="4657" xr:uid="{322E7C75-4AB6-45EE-87AE-8A69E93154F7}"/>
    <cellStyle name="Comma 6 5 2 2" xfId="13037" xr:uid="{5DBC7260-CD8F-49A8-83DB-141FBFD48F6E}"/>
    <cellStyle name="Comma 6 5 2 2 2" xfId="29797" xr:uid="{D9CB74BF-946C-46FF-920F-94AA8E212C31}"/>
    <cellStyle name="Comma 6 5 2 2 3" xfId="46556" xr:uid="{D352043D-7785-4C66-B253-3A7621ACC122}"/>
    <cellStyle name="Comma 6 5 2 3" xfId="21417" xr:uid="{3BD94C97-9CB4-4521-B781-DD84DEF4E9D3}"/>
    <cellStyle name="Comma 6 5 2 4" xfId="38176" xr:uid="{F795F918-8A81-4086-93EA-D4C40FBA4B21}"/>
    <cellStyle name="Comma 6 5 3" xfId="6344" xr:uid="{348EF55C-80A1-4E3C-A5ED-3B2873B60EB8}"/>
    <cellStyle name="Comma 6 5 3 2" xfId="14724" xr:uid="{39BACD16-9A27-492C-B106-9E2075F646AF}"/>
    <cellStyle name="Comma 6 5 3 2 2" xfId="31484" xr:uid="{7E06F166-E1EB-4F8F-8438-30C1E4688205}"/>
    <cellStyle name="Comma 6 5 3 2 3" xfId="48243" xr:uid="{04A804B1-EF47-4EA9-9BE4-9A445B7DEBD5}"/>
    <cellStyle name="Comma 6 5 3 3" xfId="23104" xr:uid="{90BB66BC-B231-4BB9-8C1E-A1C3210FBB25}"/>
    <cellStyle name="Comma 6 5 3 4" xfId="39863" xr:uid="{62CF3783-7FDE-4011-B89E-8A22DE3F3056}"/>
    <cellStyle name="Comma 6 5 4" xfId="3080" xr:uid="{8B33E7AE-7077-4E60-B025-9F81E4A8013B}"/>
    <cellStyle name="Comma 6 5 4 2" xfId="11460" xr:uid="{A597A6D7-57AC-4521-8916-60DE64468CB4}"/>
    <cellStyle name="Comma 6 5 4 2 2" xfId="28220" xr:uid="{3509DA75-7B3A-4602-B822-C1F515A76600}"/>
    <cellStyle name="Comma 6 5 4 2 3" xfId="44979" xr:uid="{549BD53A-021A-4345-B4D5-B9CFC897B156}"/>
    <cellStyle name="Comma 6 5 4 3" xfId="19840" xr:uid="{0AA6C80D-51D3-454F-BCF1-32CB15E66F4E}"/>
    <cellStyle name="Comma 6 5 4 4" xfId="36599" xr:uid="{76A6B529-5F53-4432-A5FD-D8EFDF9BA14F}"/>
    <cellStyle name="Comma 6 5 5" xfId="9657" xr:uid="{86C4896F-844E-4F6E-B4B5-5BD38586C4DE}"/>
    <cellStyle name="Comma 6 5 5 2" xfId="26417" xr:uid="{114B7869-2D77-4443-B24C-FDFEF6F03606}"/>
    <cellStyle name="Comma 6 5 5 3" xfId="43176" xr:uid="{BAC49AC4-6605-4532-9F19-3A9D065F2384}"/>
    <cellStyle name="Comma 6 5 6" xfId="18037" xr:uid="{22EFAB60-AE97-45EF-874C-E667A12E9FC6}"/>
    <cellStyle name="Comma 6 5 7" xfId="34796" xr:uid="{10CB7FFF-B3BE-4828-8A12-CF44EA4CC30B}"/>
    <cellStyle name="Comma 6 6" xfId="2222" xr:uid="{8F40F616-2FC2-4D0E-95F0-B54650105A74}"/>
    <cellStyle name="Comma 6 6 2" xfId="10606" xr:uid="{2F88BD7F-B2FB-4523-A1BD-6D3EC0D1CD10}"/>
    <cellStyle name="Comma 6 6 2 2" xfId="27366" xr:uid="{AA8B1427-922E-4D39-B55A-839EC1EEFCD3}"/>
    <cellStyle name="Comma 6 6 2 3" xfId="44125" xr:uid="{1E805172-CDEB-41E1-8416-E4C875861780}"/>
    <cellStyle name="Comma 6 6 3" xfId="18986" xr:uid="{FC97282A-8E40-48CB-AB26-46B677801E92}"/>
    <cellStyle name="Comma 6 6 4" xfId="35745" xr:uid="{84A78D83-3959-4B9E-BEF4-5C50AE35EB6B}"/>
    <cellStyle name="Comma 6 7" xfId="3753" xr:uid="{BB959A85-A01E-4137-BA4E-D934A01A85F1}"/>
    <cellStyle name="Comma 6 7 2" xfId="12133" xr:uid="{C8827512-1A24-4E09-9F09-ECA80DD26DCE}"/>
    <cellStyle name="Comma 6 7 2 2" xfId="28893" xr:uid="{FA2ADBAF-E60F-4874-8E87-3874E3A41C87}"/>
    <cellStyle name="Comma 6 7 2 3" xfId="45652" xr:uid="{B06CFD5A-D290-4E5A-BEDE-EEA2FDF9C604}"/>
    <cellStyle name="Comma 6 7 3" xfId="20513" xr:uid="{0FEE3254-F0D5-4224-980D-529CF83B1467}"/>
    <cellStyle name="Comma 6 7 4" xfId="37272" xr:uid="{758B2DEE-D8CD-40BB-BBD7-CD19AD0FD3FE}"/>
    <cellStyle name="Comma 6 8" xfId="5490" xr:uid="{DEF83295-CD2B-442F-8FC3-CC53A5645893}"/>
    <cellStyle name="Comma 6 8 2" xfId="13870" xr:uid="{0DF7DE75-446D-498F-991C-B320D13FF9B1}"/>
    <cellStyle name="Comma 6 8 2 2" xfId="30630" xr:uid="{40B37E97-6DD8-4510-BB55-2C9DF5EC96EC}"/>
    <cellStyle name="Comma 6 8 2 3" xfId="47389" xr:uid="{D919B5CD-3317-40E3-BB94-A4560A1E49FF}"/>
    <cellStyle name="Comma 6 8 3" xfId="22250" xr:uid="{3F097B76-FE8A-485C-B0A7-5D73B16CF886}"/>
    <cellStyle name="Comma 6 8 4" xfId="39009" xr:uid="{BCD6E8AD-9CB7-49C1-A872-A8EC96FD2998}"/>
    <cellStyle name="Comma 6 9" xfId="8803" xr:uid="{34BCF4DB-04FB-4673-9A7F-C925E4CE1756}"/>
    <cellStyle name="Comma 6 9 2" xfId="25563" xr:uid="{FA6022A2-975E-4C72-82D0-AF03FCD53B2E}"/>
    <cellStyle name="Comma 6 9 3" xfId="42322" xr:uid="{1D607B7C-22F0-437C-81D2-5BF839789195}"/>
    <cellStyle name="Comma 7" xfId="117" xr:uid="{43B528BD-6312-4EFB-B86D-00886CCCE8F4}"/>
    <cellStyle name="Comma 7 10" xfId="7538" xr:uid="{B898A441-CF72-45FB-A665-576DCEF8B0EA}"/>
    <cellStyle name="Comma 7 10 2" xfId="15918" xr:uid="{2D93BC07-BF61-4400-96E4-4A0D94071247}"/>
    <cellStyle name="Comma 7 10 2 2" xfId="32678" xr:uid="{B691FCB6-AB4E-448F-824C-2E9E1BECB359}"/>
    <cellStyle name="Comma 7 10 2 3" xfId="49437" xr:uid="{CFF85BDF-6C87-4C89-95E3-8E323872DBBB}"/>
    <cellStyle name="Comma 7 10 3" xfId="24298" xr:uid="{EBDA525A-A41B-4486-A7CC-65DA66E81564}"/>
    <cellStyle name="Comma 7 10 4" xfId="41057" xr:uid="{F8CFFF3E-45A6-47B0-A337-01EB50A34075}"/>
    <cellStyle name="Comma 7 11" xfId="7944" xr:uid="{1B8C66E6-0CBC-4680-87B5-676286DEE7CB}"/>
    <cellStyle name="Comma 7 11 2" xfId="16324" xr:uid="{864C2669-3D74-4C93-BBF5-5ECCF28825FF}"/>
    <cellStyle name="Comma 7 11 2 2" xfId="33084" xr:uid="{3F079BE7-8CC2-4A02-87EF-AADD482F8A8E}"/>
    <cellStyle name="Comma 7 11 2 3" xfId="49843" xr:uid="{C83D303F-C01A-41EF-858B-72767322BF22}"/>
    <cellStyle name="Comma 7 11 3" xfId="24704" xr:uid="{53E220ED-7A58-4D09-95AC-5DBFB7CC9FF6}"/>
    <cellStyle name="Comma 7 11 4" xfId="41463" xr:uid="{44365538-6B4C-45EA-A600-D5D4302AC68E}"/>
    <cellStyle name="Comma 7 12" xfId="8350" xr:uid="{A0BBED32-CE25-4F6E-B5C4-AED3D5313872}"/>
    <cellStyle name="Comma 7 12 2" xfId="16730" xr:uid="{073ACC2C-FDCB-4590-8642-10283F65CFFF}"/>
    <cellStyle name="Comma 7 12 2 2" xfId="33490" xr:uid="{C823CE69-B44F-4056-9058-62F14C9948C6}"/>
    <cellStyle name="Comma 7 12 2 3" xfId="50249" xr:uid="{39E9BC6E-029F-425A-9AE3-31FD15A4FD2C}"/>
    <cellStyle name="Comma 7 12 3" xfId="25110" xr:uid="{AC4714B0-91A0-4B79-8C1E-092049945070}"/>
    <cellStyle name="Comma 7 12 4" xfId="41869" xr:uid="{202921FA-9FB2-41BF-9362-FE5E80C276E6}"/>
    <cellStyle name="Comma 7 13" xfId="2034" xr:uid="{7496F975-6630-4894-B60A-CB32690F4CE1}"/>
    <cellStyle name="Comma 7 13 2" xfId="10422" xr:uid="{7CD0EE73-F989-458E-A47D-833702C01E56}"/>
    <cellStyle name="Comma 7 13 2 2" xfId="27182" xr:uid="{0F577F37-E37C-497C-9F56-A954E6BC3441}"/>
    <cellStyle name="Comma 7 13 2 3" xfId="43941" xr:uid="{5DC54D7D-3C69-4BA0-A9A9-8EF1A27970DE}"/>
    <cellStyle name="Comma 7 13 3" xfId="18802" xr:uid="{08581FC5-6428-42B2-8B2D-1FD30ECAA500}"/>
    <cellStyle name="Comma 7 13 4" xfId="35561" xr:uid="{D571C0E8-EEC8-4BD4-836D-F9ED76A477EF}"/>
    <cellStyle name="Comma 7 14" xfId="8874" xr:uid="{39383552-89C0-4F5D-9632-81A9BE1190D6}"/>
    <cellStyle name="Comma 7 14 2" xfId="25634" xr:uid="{02290533-C616-423F-B7A6-6A897F46E79F}"/>
    <cellStyle name="Comma 7 14 3" xfId="42393" xr:uid="{8D853177-F341-4A66-8A20-B770E6301228}"/>
    <cellStyle name="Comma 7 15" xfId="17254" xr:uid="{68E4EA2E-8F93-4DF0-A021-BD9D02A12E04}"/>
    <cellStyle name="Comma 7 16" xfId="34013" xr:uid="{63EFF54E-A66E-48DB-AA6D-12495661A966}"/>
    <cellStyle name="Comma 7 17" xfId="50930" xr:uid="{31EDEF42-B133-4CB9-8EBC-D6372A9EA107}"/>
    <cellStyle name="Comma 7 18" xfId="440" xr:uid="{6DF8B98C-D40B-40E8-A31B-83BEF5E3FE40}"/>
    <cellStyle name="Comma 7 2" xfId="441" xr:uid="{699ACB8D-0101-47B4-A008-909CD140CC5C}"/>
    <cellStyle name="Comma 7 2 10" xfId="8465" xr:uid="{6BA40422-0C0C-473B-8259-045FCAC34EED}"/>
    <cellStyle name="Comma 7 2 10 2" xfId="16845" xr:uid="{EF74F811-78D2-42E1-98C8-EFA9AE35DCF5}"/>
    <cellStyle name="Comma 7 2 10 2 2" xfId="33605" xr:uid="{700FCA91-5D27-4BBD-879E-0B1DFE151A4F}"/>
    <cellStyle name="Comma 7 2 10 2 3" xfId="50364" xr:uid="{26FE6EEA-6243-4070-9A12-C57331090999}"/>
    <cellStyle name="Comma 7 2 10 3" xfId="25225" xr:uid="{FF14E80C-4808-40AA-9074-CED216FF3557}"/>
    <cellStyle name="Comma 7 2 10 4" xfId="41984" xr:uid="{2D0B4341-5D83-495D-8456-425E1AFD2D67}"/>
    <cellStyle name="Comma 7 2 11" xfId="2295" xr:uid="{298D82FE-6423-4471-A223-78D6F98C198C}"/>
    <cellStyle name="Comma 7 2 11 2" xfId="10678" xr:uid="{0FBBC60A-CF3D-4754-BAA5-814A4C29D1C1}"/>
    <cellStyle name="Comma 7 2 11 2 2" xfId="27438" xr:uid="{DA489398-E4D3-4D6C-B4FE-2BA2865576D7}"/>
    <cellStyle name="Comma 7 2 11 2 3" xfId="44197" xr:uid="{923A8321-141B-42A7-B50F-4E02E9DB53A4}"/>
    <cellStyle name="Comma 7 2 11 3" xfId="19058" xr:uid="{8E0C775C-79D7-4122-9D84-B90791DA1682}"/>
    <cellStyle name="Comma 7 2 11 4" xfId="35817" xr:uid="{2BC9C602-164F-4B3D-AA36-9E480BC18129}"/>
    <cellStyle name="Comma 7 2 12" xfId="8875" xr:uid="{0A9EE584-9776-4B1B-ACB8-E55232C50680}"/>
    <cellStyle name="Comma 7 2 12 2" xfId="25635" xr:uid="{79EA8115-C63F-4CA3-A972-7B6F6FFB98A9}"/>
    <cellStyle name="Comma 7 2 12 3" xfId="42394" xr:uid="{D85690D0-09FE-48DC-B630-B4BD2020020C}"/>
    <cellStyle name="Comma 7 2 13" xfId="17255" xr:uid="{77592DD0-75CD-4F25-B6C5-AD617C437F97}"/>
    <cellStyle name="Comma 7 2 14" xfId="34014" xr:uid="{FDA1E153-6BEA-4EC6-8FD9-6041DDDBCA30}"/>
    <cellStyle name="Comma 7 2 2" xfId="906" xr:uid="{F58DF686-A18E-4070-9526-F22305750BE7}"/>
    <cellStyle name="Comma 7 2 2 2" xfId="4301" xr:uid="{9C7197FE-978D-4B88-A75B-529E967AFABD}"/>
    <cellStyle name="Comma 7 2 2 2 2" xfId="12681" xr:uid="{8919030D-635D-4E57-99C2-C0B7A871B78D}"/>
    <cellStyle name="Comma 7 2 2 2 2 2" xfId="29441" xr:uid="{725B38A9-2CBB-44F3-976E-E116415EFD52}"/>
    <cellStyle name="Comma 7 2 2 2 2 3" xfId="46200" xr:uid="{1EC3CDA5-F83F-4E2A-8580-D963A566490C}"/>
    <cellStyle name="Comma 7 2 2 2 3" xfId="21061" xr:uid="{A4EDD88D-07C3-462E-90BE-C55B801E3652}"/>
    <cellStyle name="Comma 7 2 2 2 4" xfId="37820" xr:uid="{CA817DF7-E346-4DF2-910C-531234A0DA7D}"/>
    <cellStyle name="Comma 7 2 2 3" xfId="5988" xr:uid="{D5BC357E-931C-47ED-B4CA-CD87A500B99E}"/>
    <cellStyle name="Comma 7 2 2 3 2" xfId="14368" xr:uid="{7409D55E-17E3-4ABE-83FA-0E1B39A502FF}"/>
    <cellStyle name="Comma 7 2 2 3 2 2" xfId="31128" xr:uid="{50DB6DBC-9E24-4A8B-B108-BAAE9935FEDC}"/>
    <cellStyle name="Comma 7 2 2 3 2 3" xfId="47887" xr:uid="{54B28050-0805-443C-843E-F64FB89825DF}"/>
    <cellStyle name="Comma 7 2 2 3 3" xfId="22748" xr:uid="{0537745D-4EA2-4995-BBCF-9415C1BD9005}"/>
    <cellStyle name="Comma 7 2 2 3 4" xfId="39507" xr:uid="{7A68CF23-32BB-4C3A-A41A-1C0CE7518A2E}"/>
    <cellStyle name="Comma 7 2 2 4" xfId="2724" xr:uid="{BBC283CE-53CD-41B7-90D1-EF9AEE25703F}"/>
    <cellStyle name="Comma 7 2 2 4 2" xfId="11104" xr:uid="{C4945E38-7A48-48DA-AC82-7F61E35D5732}"/>
    <cellStyle name="Comma 7 2 2 4 2 2" xfId="27864" xr:uid="{52992F01-C954-4D14-9808-9454E04208E3}"/>
    <cellStyle name="Comma 7 2 2 4 2 3" xfId="44623" xr:uid="{B701D939-4D32-462D-B2F4-6BC4ECF2525F}"/>
    <cellStyle name="Comma 7 2 2 4 3" xfId="19484" xr:uid="{9048430A-9324-498F-9BD0-C5ED0AF94014}"/>
    <cellStyle name="Comma 7 2 2 4 4" xfId="36243" xr:uid="{2F565B59-8373-4F0D-A7B5-941F4041DF67}"/>
    <cellStyle name="Comma 7 2 2 5" xfId="9301" xr:uid="{9C6957DD-E8F6-4DEF-BDFF-2B3CA5FE8E4F}"/>
    <cellStyle name="Comma 7 2 2 5 2" xfId="26061" xr:uid="{78F37D1D-D215-4BA5-BAD0-9B1CFD7ACE77}"/>
    <cellStyle name="Comma 7 2 2 5 3" xfId="42820" xr:uid="{6209AA5A-AC27-44E8-B0E9-1D4DE78DC7DD}"/>
    <cellStyle name="Comma 7 2 2 6" xfId="17681" xr:uid="{E578A6BE-EE55-4180-9E49-34C0CAB0B3E1}"/>
    <cellStyle name="Comma 7 2 2 7" xfId="34440" xr:uid="{221FF807-76EF-4772-82AA-003AE00F910B}"/>
    <cellStyle name="Comma 7 2 3" xfId="1340" xr:uid="{537AD1D4-0D3F-40CC-B139-A2E539C9D7B4}"/>
    <cellStyle name="Comma 7 2 3 2" xfId="4729" xr:uid="{1533D99A-D8D1-4FEC-8FD4-09D822979833}"/>
    <cellStyle name="Comma 7 2 3 2 2" xfId="13109" xr:uid="{FF9F2CCF-091C-495B-A892-1B7489303FBF}"/>
    <cellStyle name="Comma 7 2 3 2 2 2" xfId="29869" xr:uid="{AD65D133-CACC-4581-A6C9-9480AFC4C790}"/>
    <cellStyle name="Comma 7 2 3 2 2 3" xfId="46628" xr:uid="{7F010266-7761-4E9B-88B7-63D430164470}"/>
    <cellStyle name="Comma 7 2 3 2 3" xfId="21489" xr:uid="{453EF74B-0A14-40F7-A029-6D7C8C588E88}"/>
    <cellStyle name="Comma 7 2 3 2 4" xfId="38248" xr:uid="{6446ED2F-9C4D-4B1E-A9EC-1F602A44E3A0}"/>
    <cellStyle name="Comma 7 2 3 3" xfId="6416" xr:uid="{85B659D7-4DE1-48C5-9FD4-9C5FA61D2D8E}"/>
    <cellStyle name="Comma 7 2 3 3 2" xfId="14796" xr:uid="{6786A8C4-5034-46A4-9A15-35F7592C8B36}"/>
    <cellStyle name="Comma 7 2 3 3 2 2" xfId="31556" xr:uid="{DB0183C8-F379-4FCF-888D-E31F6CC3303D}"/>
    <cellStyle name="Comma 7 2 3 3 2 3" xfId="48315" xr:uid="{4E4C2DBB-DC03-47D9-847B-474E898C8B2F}"/>
    <cellStyle name="Comma 7 2 3 3 3" xfId="23176" xr:uid="{F235B519-23B0-42B4-A519-8E29AD19BB17}"/>
    <cellStyle name="Comma 7 2 3 3 4" xfId="39935" xr:uid="{4693B931-A139-4680-BA5A-74D96ACBC25F}"/>
    <cellStyle name="Comma 7 2 3 4" xfId="3152" xr:uid="{138BB721-2ECF-47E9-A4EB-677486F56C86}"/>
    <cellStyle name="Comma 7 2 3 4 2" xfId="11532" xr:uid="{28CDA258-E927-4E0A-ABD2-C3285033F4A1}"/>
    <cellStyle name="Comma 7 2 3 4 2 2" xfId="28292" xr:uid="{D01E2209-233D-4AF3-A045-9C2DF20A1E44}"/>
    <cellStyle name="Comma 7 2 3 4 2 3" xfId="45051" xr:uid="{4C6F39D4-F4D4-4743-9CF5-2960DF1C858D}"/>
    <cellStyle name="Comma 7 2 3 4 3" xfId="19912" xr:uid="{B723A698-5029-4DAA-84A6-D860C8C52C35}"/>
    <cellStyle name="Comma 7 2 3 4 4" xfId="36671" xr:uid="{35505E73-E375-461B-86FD-1962FD6C46A0}"/>
    <cellStyle name="Comma 7 2 3 5" xfId="9729" xr:uid="{248AB6C5-41E4-4B4B-A936-DEA331887F34}"/>
    <cellStyle name="Comma 7 2 3 5 2" xfId="26489" xr:uid="{E7EB5075-431A-477D-9A96-88E17888D4F0}"/>
    <cellStyle name="Comma 7 2 3 5 3" xfId="43248" xr:uid="{3C281D86-5121-454B-A0C9-D860AD01CEAE}"/>
    <cellStyle name="Comma 7 2 3 6" xfId="18109" xr:uid="{86BD98A9-5A52-4430-BC1C-6BBA41CC6502}"/>
    <cellStyle name="Comma 7 2 3 7" xfId="34868" xr:uid="{3C9A1A09-8FFE-4766-AC5C-E938307845AB}"/>
    <cellStyle name="Comma 7 2 4" xfId="1765" xr:uid="{042A2EFE-ACBB-4BB9-B3C6-39EC0D5AD3E8}"/>
    <cellStyle name="Comma 7 2 4 2" xfId="5154" xr:uid="{96026E8B-016B-4969-BA8E-9C1D7672C68E}"/>
    <cellStyle name="Comma 7 2 4 2 2" xfId="13534" xr:uid="{4C1BA73F-47FA-4F3D-8C83-303F73C5235A}"/>
    <cellStyle name="Comma 7 2 4 2 2 2" xfId="30294" xr:uid="{10492DBC-6F00-469B-BDFE-EBFF58C305D7}"/>
    <cellStyle name="Comma 7 2 4 2 2 3" xfId="47053" xr:uid="{085C8BBB-1ED0-486C-8C10-E1CD34D9006D}"/>
    <cellStyle name="Comma 7 2 4 2 3" xfId="21914" xr:uid="{66D0395C-4A7F-4CBE-AA38-CD7A48EDA9CD}"/>
    <cellStyle name="Comma 7 2 4 2 4" xfId="38673" xr:uid="{7AA60393-FC48-4465-B90E-EDF48E341A48}"/>
    <cellStyle name="Comma 7 2 4 3" xfId="6841" xr:uid="{678DF552-027F-4F8E-AC81-E106271F29FB}"/>
    <cellStyle name="Comma 7 2 4 3 2" xfId="15221" xr:uid="{9ABB1995-2CAE-4C39-85F9-FE0285CC7A3A}"/>
    <cellStyle name="Comma 7 2 4 3 2 2" xfId="31981" xr:uid="{507BD0D9-4CCE-4592-A7CA-221B3C227EBB}"/>
    <cellStyle name="Comma 7 2 4 3 2 3" xfId="48740" xr:uid="{C8EAFA35-4875-474C-B406-47AB8872C4CB}"/>
    <cellStyle name="Comma 7 2 4 3 3" xfId="23601" xr:uid="{CB485BCD-D0EC-4F51-BACE-20BD72E2A378}"/>
    <cellStyle name="Comma 7 2 4 3 4" xfId="40360" xr:uid="{A357F5BB-E540-4FC3-8D6F-9A5D05FA5945}"/>
    <cellStyle name="Comma 7 2 4 4" xfId="3465" xr:uid="{48D9E145-3609-48A6-928E-554F50180B15}"/>
    <cellStyle name="Comma 7 2 4 4 2" xfId="11845" xr:uid="{98226727-8B8D-40EE-9776-CFD6FF408ED0}"/>
    <cellStyle name="Comma 7 2 4 4 2 2" xfId="28605" xr:uid="{522CEB29-1D55-45C9-9C69-86C9E85E952A}"/>
    <cellStyle name="Comma 7 2 4 4 2 3" xfId="45364" xr:uid="{A304017D-F550-49C4-9EFD-A5050C365ED6}"/>
    <cellStyle name="Comma 7 2 4 4 3" xfId="20225" xr:uid="{5119E1C6-B7DF-4D2F-A3EB-CB320741985B}"/>
    <cellStyle name="Comma 7 2 4 4 4" xfId="36984" xr:uid="{CE225CFC-19C0-40BF-AD91-530502451FB3}"/>
    <cellStyle name="Comma 7 2 4 5" xfId="10154" xr:uid="{CFCE5156-04C7-4C74-9436-DA3904B973A5}"/>
    <cellStyle name="Comma 7 2 4 5 2" xfId="26914" xr:uid="{0776DF5F-E374-4A72-AA49-4A40231E5C0B}"/>
    <cellStyle name="Comma 7 2 4 5 3" xfId="43673" xr:uid="{C64D8413-005F-412C-B42E-893340EE740B}"/>
    <cellStyle name="Comma 7 2 4 6" xfId="18534" xr:uid="{F99DE97B-DF58-4925-BC6F-088028B9825C}"/>
    <cellStyle name="Comma 7 2 4 7" xfId="35293" xr:uid="{F189F0E9-871E-483A-866F-70F1E51EAF44}"/>
    <cellStyle name="Comma 7 2 5" xfId="3884" xr:uid="{1F82630F-FBB6-4527-BD1A-3E8FA4E5CD82}"/>
    <cellStyle name="Comma 7 2 5 2" xfId="12264" xr:uid="{067C138E-5A58-4C9C-8CB0-07F8A70944BA}"/>
    <cellStyle name="Comma 7 2 5 2 2" xfId="29024" xr:uid="{6D37BFFD-B730-40BB-88FC-D42086F4F32D}"/>
    <cellStyle name="Comma 7 2 5 2 3" xfId="45783" xr:uid="{D74A8D82-1E9C-4F5C-AE25-8D84692A8261}"/>
    <cellStyle name="Comma 7 2 5 3" xfId="20644" xr:uid="{C24F2E25-653B-48E6-B9CE-4636C4090250}"/>
    <cellStyle name="Comma 7 2 5 4" xfId="37403" xr:uid="{4605C8B3-B0BD-4E1D-9BFC-5B460C5E1C0D}"/>
    <cellStyle name="Comma 7 2 6" xfId="5562" xr:uid="{987D7163-CEFF-4162-AD47-EA6B4BA5032E}"/>
    <cellStyle name="Comma 7 2 6 2" xfId="13942" xr:uid="{74CCA9C0-D2C5-4133-BD34-B2763B53D538}"/>
    <cellStyle name="Comma 7 2 6 2 2" xfId="30702" xr:uid="{53D1AB74-5071-4152-974C-6FEB01F6AB69}"/>
    <cellStyle name="Comma 7 2 6 2 3" xfId="47461" xr:uid="{3DA109AF-46E9-4DB1-9B9E-85A7151031B2}"/>
    <cellStyle name="Comma 7 2 6 3" xfId="22322" xr:uid="{D585DF26-4A23-4AAB-A64C-694D56048C41}"/>
    <cellStyle name="Comma 7 2 6 4" xfId="39081" xr:uid="{72EFCB88-0A11-42B5-9504-1C5AD247B920}"/>
    <cellStyle name="Comma 7 2 7" xfId="7247" xr:uid="{5741C6ED-83A4-48D5-8F6A-62CF6D4E609B}"/>
    <cellStyle name="Comma 7 2 7 2" xfId="15627" xr:uid="{32C781DF-61B5-444F-ADA5-BAA1B267A577}"/>
    <cellStyle name="Comma 7 2 7 2 2" xfId="32387" xr:uid="{CE959AA1-B16C-48FF-9486-F25C00EF734E}"/>
    <cellStyle name="Comma 7 2 7 2 3" xfId="49146" xr:uid="{F7217BC1-AB46-4E76-A523-C77996782928}"/>
    <cellStyle name="Comma 7 2 7 3" xfId="24007" xr:uid="{233D3878-56E0-4224-8503-454A933D234C}"/>
    <cellStyle name="Comma 7 2 7 4" xfId="40766" xr:uid="{D446689A-DB6A-46FD-9C7C-544DDCBF345A}"/>
    <cellStyle name="Comma 7 2 8" xfId="7653" xr:uid="{6D399A92-2E1E-4AC9-A6BD-5CC628E822B9}"/>
    <cellStyle name="Comma 7 2 8 2" xfId="16033" xr:uid="{F43E9BE1-D73D-46F4-A071-0BEC93D003BE}"/>
    <cellStyle name="Comma 7 2 8 2 2" xfId="32793" xr:uid="{BF354AFC-EC03-4A15-B1DC-797415F0EFEC}"/>
    <cellStyle name="Comma 7 2 8 2 3" xfId="49552" xr:uid="{FE0FA332-5D29-4A96-BAA4-D41C9D08778C}"/>
    <cellStyle name="Comma 7 2 8 3" xfId="24413" xr:uid="{965597CB-4890-4DC7-82DF-B941A9113BA3}"/>
    <cellStyle name="Comma 7 2 8 4" xfId="41172" xr:uid="{84DAEC9A-6169-4B8C-8F53-430AF47608FF}"/>
    <cellStyle name="Comma 7 2 9" xfId="8059" xr:uid="{4C86C80A-AC93-46A2-A6A5-8F549DFD1C54}"/>
    <cellStyle name="Comma 7 2 9 2" xfId="16439" xr:uid="{C8BE4AB0-0492-461E-A22D-CBB08BB49699}"/>
    <cellStyle name="Comma 7 2 9 2 2" xfId="33199" xr:uid="{DEFD9A9C-CF36-45F3-A41A-48BB2F0AD535}"/>
    <cellStyle name="Comma 7 2 9 2 3" xfId="49958" xr:uid="{500012F1-6CDB-4D63-A41C-5E42DFD6E480}"/>
    <cellStyle name="Comma 7 2 9 3" xfId="24819" xr:uid="{57F15FE9-346E-405C-A36E-7A925E3F6720}"/>
    <cellStyle name="Comma 7 2 9 4" xfId="41578" xr:uid="{ED8D3BA6-78A1-45B4-9434-934C08F72273}"/>
    <cellStyle name="Comma 7 3" xfId="442" xr:uid="{5F95C684-E4BA-4E1D-8DC4-9AE98949D35E}"/>
    <cellStyle name="Comma 7 3 10" xfId="8621" xr:uid="{313F7F24-E9D9-46C1-989C-E6909ADA009E}"/>
    <cellStyle name="Comma 7 3 10 2" xfId="17001" xr:uid="{D82E3BCF-F017-4024-B1A7-0F4052F205A2}"/>
    <cellStyle name="Comma 7 3 10 2 2" xfId="33761" xr:uid="{55A18CF2-9007-475E-8EBF-F45522414B06}"/>
    <cellStyle name="Comma 7 3 10 2 3" xfId="50520" xr:uid="{AC74550A-B1C5-4A5E-9FA4-B7F3F2B41B20}"/>
    <cellStyle name="Comma 7 3 10 3" xfId="25381" xr:uid="{D816C00B-F398-4C61-8B7D-A1C7C788A9F2}"/>
    <cellStyle name="Comma 7 3 10 4" xfId="42140" xr:uid="{3288F5B0-20A7-4826-AE95-ED86D6ADE3E3}"/>
    <cellStyle name="Comma 7 3 11" xfId="2296" xr:uid="{A32F46AE-E87D-42BA-B279-0A409EE00402}"/>
    <cellStyle name="Comma 7 3 11 2" xfId="10679" xr:uid="{90F796E7-E13A-4EDA-BBBD-C28FC4AC25AD}"/>
    <cellStyle name="Comma 7 3 11 2 2" xfId="27439" xr:uid="{524F9E26-E940-4660-8298-528A587F0870}"/>
    <cellStyle name="Comma 7 3 11 2 3" xfId="44198" xr:uid="{1E9C8241-A982-4E2A-931F-359AAE2F8841}"/>
    <cellStyle name="Comma 7 3 11 3" xfId="19059" xr:uid="{112B87FC-8E15-43B6-ADA3-43507F35167B}"/>
    <cellStyle name="Comma 7 3 11 4" xfId="35818" xr:uid="{DAE62FF1-8343-4765-A0D8-0E9922A7A55D}"/>
    <cellStyle name="Comma 7 3 12" xfId="8876" xr:uid="{4C088762-975E-4368-B900-B63B9DC16680}"/>
    <cellStyle name="Comma 7 3 12 2" xfId="25636" xr:uid="{C26CBD1B-271F-482A-ABD3-C31256B33CD2}"/>
    <cellStyle name="Comma 7 3 12 3" xfId="42395" xr:uid="{C39D07CF-620E-46FB-AFD7-2A80E52550C2}"/>
    <cellStyle name="Comma 7 3 13" xfId="17256" xr:uid="{3984326B-2897-4298-9E6F-CF2A931C9A86}"/>
    <cellStyle name="Comma 7 3 14" xfId="34015" xr:uid="{ED8EE5C4-D821-433A-8070-638F1C4BD89F}"/>
    <cellStyle name="Comma 7 3 2" xfId="907" xr:uid="{E21A3588-6957-42DC-B5EA-DBA39A240383}"/>
    <cellStyle name="Comma 7 3 2 2" xfId="4302" xr:uid="{D37384BD-9D83-47AB-AC91-99D264234F12}"/>
    <cellStyle name="Comma 7 3 2 2 2" xfId="12682" xr:uid="{BB8BC25E-6A6D-4A30-AE7F-E238C4BEAFAF}"/>
    <cellStyle name="Comma 7 3 2 2 2 2" xfId="29442" xr:uid="{966D5476-FA4E-4C2B-8620-0C2D0F8A54B3}"/>
    <cellStyle name="Comma 7 3 2 2 2 3" xfId="46201" xr:uid="{127AE82E-40AA-4C04-8FE7-52636BBDBE8E}"/>
    <cellStyle name="Comma 7 3 2 2 3" xfId="21062" xr:uid="{57253E69-6E11-4675-AB71-47D55F8870D8}"/>
    <cellStyle name="Comma 7 3 2 2 4" xfId="37821" xr:uid="{0FFDFA5E-494F-4D53-8A28-9D1E727E69A8}"/>
    <cellStyle name="Comma 7 3 2 3" xfId="5989" xr:uid="{40177AED-E5CB-46CC-A3C2-6CD79BD0AFA6}"/>
    <cellStyle name="Comma 7 3 2 3 2" xfId="14369" xr:uid="{FFDF0A07-C671-4B33-95FC-DD6F320BBDCB}"/>
    <cellStyle name="Comma 7 3 2 3 2 2" xfId="31129" xr:uid="{44A007F8-6720-4536-BD57-76DFBECEE763}"/>
    <cellStyle name="Comma 7 3 2 3 2 3" xfId="47888" xr:uid="{E9A4A619-D571-49A6-9D58-B4A6DFFF5898}"/>
    <cellStyle name="Comma 7 3 2 3 3" xfId="22749" xr:uid="{EF6E4839-3A9B-4316-83FB-BED86D86A78A}"/>
    <cellStyle name="Comma 7 3 2 3 4" xfId="39508" xr:uid="{E7A49768-5076-43C8-8227-F6D97AC75CDD}"/>
    <cellStyle name="Comma 7 3 2 4" xfId="2725" xr:uid="{8FB8111E-6C72-4B7C-9C6C-F6091DB572B4}"/>
    <cellStyle name="Comma 7 3 2 4 2" xfId="11105" xr:uid="{03B05FB7-0884-43FA-B28C-E9D003EB7EA8}"/>
    <cellStyle name="Comma 7 3 2 4 2 2" xfId="27865" xr:uid="{E6806D58-455F-4779-BFA4-02FB52ACF5D3}"/>
    <cellStyle name="Comma 7 3 2 4 2 3" xfId="44624" xr:uid="{78A2504B-3706-4E3C-BAFA-7BDBE3A65907}"/>
    <cellStyle name="Comma 7 3 2 4 3" xfId="19485" xr:uid="{2A05679C-5D95-4CB8-A77A-EA1A59EBD286}"/>
    <cellStyle name="Comma 7 3 2 4 4" xfId="36244" xr:uid="{4155839A-0059-4C73-859B-A419BBCFFDBB}"/>
    <cellStyle name="Comma 7 3 2 5" xfId="9302" xr:uid="{4E7AB66B-7FB8-4421-937C-F60FEBDDCB84}"/>
    <cellStyle name="Comma 7 3 2 5 2" xfId="26062" xr:uid="{3BD1D18F-BD4A-494D-94E8-BBF7A831D361}"/>
    <cellStyle name="Comma 7 3 2 5 3" xfId="42821" xr:uid="{D2B3B3B5-B7F7-4BA9-90A5-5D055ECAC0DC}"/>
    <cellStyle name="Comma 7 3 2 6" xfId="17682" xr:uid="{10688086-4041-4FB9-9FA6-3553A336D047}"/>
    <cellStyle name="Comma 7 3 2 7" xfId="34441" xr:uid="{87FE430C-A320-409A-A3DD-B5A961EAC0A9}"/>
    <cellStyle name="Comma 7 3 3" xfId="1341" xr:uid="{EB609312-3FD7-4D7A-BA39-5BF9E1E9CF50}"/>
    <cellStyle name="Comma 7 3 3 2" xfId="4730" xr:uid="{B63C7AE0-71D0-4367-B7F1-57A0A24B490E}"/>
    <cellStyle name="Comma 7 3 3 2 2" xfId="13110" xr:uid="{304E528F-6EBA-40DC-B408-55AA2D0D691F}"/>
    <cellStyle name="Comma 7 3 3 2 2 2" xfId="29870" xr:uid="{1095503E-C945-4135-B16B-237187BEA83C}"/>
    <cellStyle name="Comma 7 3 3 2 2 3" xfId="46629" xr:uid="{BA0972AE-CDFE-4512-A20A-3394E52902A6}"/>
    <cellStyle name="Comma 7 3 3 2 3" xfId="21490" xr:uid="{413B8126-3AC7-4D33-BBCF-2B5F8F20FEC9}"/>
    <cellStyle name="Comma 7 3 3 2 4" xfId="38249" xr:uid="{5FB6EE97-EE7F-4992-BD0E-AD700B92F0AC}"/>
    <cellStyle name="Comma 7 3 3 3" xfId="6417" xr:uid="{97F83B84-E96C-4006-B2ED-D54E12A96367}"/>
    <cellStyle name="Comma 7 3 3 3 2" xfId="14797" xr:uid="{3C228994-2EB4-42D6-BFDF-B930BE42272B}"/>
    <cellStyle name="Comma 7 3 3 3 2 2" xfId="31557" xr:uid="{8A333271-DF92-4B3F-853F-780E98655259}"/>
    <cellStyle name="Comma 7 3 3 3 2 3" xfId="48316" xr:uid="{BED83631-7689-42E6-844B-C9D092007A5B}"/>
    <cellStyle name="Comma 7 3 3 3 3" xfId="23177" xr:uid="{47D889DD-6DF4-418C-9CF1-A3BCB74B3AC8}"/>
    <cellStyle name="Comma 7 3 3 3 4" xfId="39936" xr:uid="{E87F5820-76C0-46F7-9F8F-F160E149599A}"/>
    <cellStyle name="Comma 7 3 3 4" xfId="3153" xr:uid="{4AD7CF0A-3369-4A67-813E-A98220CBD4B4}"/>
    <cellStyle name="Comma 7 3 3 4 2" xfId="11533" xr:uid="{F5F9DB9D-2860-413A-AADD-076D4571ED24}"/>
    <cellStyle name="Comma 7 3 3 4 2 2" xfId="28293" xr:uid="{4FB36086-BD45-4B0E-BC7B-69AEBFB98186}"/>
    <cellStyle name="Comma 7 3 3 4 2 3" xfId="45052" xr:uid="{6F91A4B3-0607-46A9-B453-16243C49A171}"/>
    <cellStyle name="Comma 7 3 3 4 3" xfId="19913" xr:uid="{D895F63A-595F-447B-999E-4768E7803343}"/>
    <cellStyle name="Comma 7 3 3 4 4" xfId="36672" xr:uid="{B09350AF-0F34-46B3-BA47-7D5A7028482B}"/>
    <cellStyle name="Comma 7 3 3 5" xfId="9730" xr:uid="{5E0DAF5B-1070-468A-9C58-C15463CBDB9D}"/>
    <cellStyle name="Comma 7 3 3 5 2" xfId="26490" xr:uid="{81BA50BB-1B17-4D16-AB85-3511BAA1846B}"/>
    <cellStyle name="Comma 7 3 3 5 3" xfId="43249" xr:uid="{AA5C7D4A-33CB-45BD-942C-251C60CE3113}"/>
    <cellStyle name="Comma 7 3 3 6" xfId="18110" xr:uid="{B706CB8D-8E16-4A1D-8C5D-6ED2470DF6B5}"/>
    <cellStyle name="Comma 7 3 3 7" xfId="34869" xr:uid="{790A8816-CEC6-4525-8ACA-1F34E9DAA806}"/>
    <cellStyle name="Comma 7 3 4" xfId="1921" xr:uid="{25A0AC8D-71D9-429E-8116-1A90BEF20049}"/>
    <cellStyle name="Comma 7 3 4 2" xfId="5310" xr:uid="{3EBE36FF-250E-4A90-8534-05381E021AAF}"/>
    <cellStyle name="Comma 7 3 4 2 2" xfId="13690" xr:uid="{91D69867-C6FF-4069-8E73-CD8C0C53C712}"/>
    <cellStyle name="Comma 7 3 4 2 2 2" xfId="30450" xr:uid="{B13D28DF-656C-415B-8113-449348FAF86B}"/>
    <cellStyle name="Comma 7 3 4 2 2 3" xfId="47209" xr:uid="{1B34841A-373F-4EAF-97C4-6687EC1A2846}"/>
    <cellStyle name="Comma 7 3 4 2 3" xfId="22070" xr:uid="{DE51D237-3D21-4833-A832-701B3CFA4E1E}"/>
    <cellStyle name="Comma 7 3 4 2 4" xfId="38829" xr:uid="{67B1680F-1806-4E4E-9FD5-67616CEF0583}"/>
    <cellStyle name="Comma 7 3 4 3" xfId="6997" xr:uid="{BDBBD1CB-EF37-4A1A-8934-B7EE9A13B284}"/>
    <cellStyle name="Comma 7 3 4 3 2" xfId="15377" xr:uid="{80E673C7-BA5A-4AD3-85E8-4ED84AF5AAC4}"/>
    <cellStyle name="Comma 7 3 4 3 2 2" xfId="32137" xr:uid="{0C076319-553A-4B44-9250-7E81BAC6A5FA}"/>
    <cellStyle name="Comma 7 3 4 3 2 3" xfId="48896" xr:uid="{253836AE-3095-44BE-9146-542EA9D2E324}"/>
    <cellStyle name="Comma 7 3 4 3 3" xfId="23757" xr:uid="{1B8B9A55-A7E6-405C-98FE-A9037DAC59C3}"/>
    <cellStyle name="Comma 7 3 4 3 4" xfId="40516" xr:uid="{0506237A-391C-4DF8-B8EE-7BF77A252520}"/>
    <cellStyle name="Comma 7 3 4 4" xfId="3620" xr:uid="{B539D572-5C19-4D28-AC8F-BFFCC7F6974E}"/>
    <cellStyle name="Comma 7 3 4 4 2" xfId="12000" xr:uid="{878127F4-C02B-439F-ABA9-0667B6946E59}"/>
    <cellStyle name="Comma 7 3 4 4 2 2" xfId="28760" xr:uid="{822C99C5-9E00-4D68-946C-30BCB3B778E9}"/>
    <cellStyle name="Comma 7 3 4 4 2 3" xfId="45519" xr:uid="{9D01BD77-7DF0-4347-BFD3-512DC11E333C}"/>
    <cellStyle name="Comma 7 3 4 4 3" xfId="20380" xr:uid="{FF17E5D4-497C-4B1A-BC3A-845F2234486F}"/>
    <cellStyle name="Comma 7 3 4 4 4" xfId="37139" xr:uid="{6991FB7D-D120-4F34-8C7E-6FF2FE61E49E}"/>
    <cellStyle name="Comma 7 3 4 5" xfId="10310" xr:uid="{8B3E01C5-AD84-438C-B799-763C9D895C0C}"/>
    <cellStyle name="Comma 7 3 4 5 2" xfId="27070" xr:uid="{9517783D-7AF7-4AC9-8E5A-16A8E23AAC62}"/>
    <cellStyle name="Comma 7 3 4 5 3" xfId="43829" xr:uid="{E0F14F41-3A08-4EBC-B738-A62AABB6AE2F}"/>
    <cellStyle name="Comma 7 3 4 6" xfId="18690" xr:uid="{4143B114-522F-4018-8B3A-6B73F5A64518}"/>
    <cellStyle name="Comma 7 3 4 7" xfId="35449" xr:uid="{7A979C68-9C15-428D-A8E9-6D01401AB77D}"/>
    <cellStyle name="Comma 7 3 5" xfId="4040" xr:uid="{31A641BA-6270-4308-B604-CB6FA06D002E}"/>
    <cellStyle name="Comma 7 3 5 2" xfId="12420" xr:uid="{D9ABA0C4-5ABC-415C-80A2-5EBE701E5670}"/>
    <cellStyle name="Comma 7 3 5 2 2" xfId="29180" xr:uid="{60139E1E-551D-4373-B584-DF3918AAFC83}"/>
    <cellStyle name="Comma 7 3 5 2 3" xfId="45939" xr:uid="{E854C5BB-342E-4BD9-BBCA-1D99241D2689}"/>
    <cellStyle name="Comma 7 3 5 3" xfId="20800" xr:uid="{0991DD4B-55C8-4AC8-A1A7-BD55697446E0}"/>
    <cellStyle name="Comma 7 3 5 4" xfId="37559" xr:uid="{F84055A2-09F5-4BD3-B2F5-BE9D5CFEEEA0}"/>
    <cellStyle name="Comma 7 3 6" xfId="5563" xr:uid="{41365454-4B32-4816-9DEA-BBB9F2EAEB6C}"/>
    <cellStyle name="Comma 7 3 6 2" xfId="13943" xr:uid="{4A7359D3-8165-41A6-8419-17112A8422E5}"/>
    <cellStyle name="Comma 7 3 6 2 2" xfId="30703" xr:uid="{8E7C9941-6669-4D75-9A0E-8759A86E9845}"/>
    <cellStyle name="Comma 7 3 6 2 3" xfId="47462" xr:uid="{4DC8E2CF-376B-4523-B140-6DFF35DA114E}"/>
    <cellStyle name="Comma 7 3 6 3" xfId="22323" xr:uid="{7C396C84-1B9E-4CA8-890E-244CFC98948B}"/>
    <cellStyle name="Comma 7 3 6 4" xfId="39082" xr:uid="{EFBD8037-FFA6-4B03-86C7-2E9EFD178010}"/>
    <cellStyle name="Comma 7 3 7" xfId="7403" xr:uid="{C89A90E5-FAC6-49CB-8E81-BE0FCFE88E3A}"/>
    <cellStyle name="Comma 7 3 7 2" xfId="15783" xr:uid="{78324FED-D5B0-46C2-9704-471FBE546CB8}"/>
    <cellStyle name="Comma 7 3 7 2 2" xfId="32543" xr:uid="{AEF4130B-CA09-41B3-8602-EDD89C12C8A3}"/>
    <cellStyle name="Comma 7 3 7 2 3" xfId="49302" xr:uid="{D4578961-38C2-4540-B236-0D439996E832}"/>
    <cellStyle name="Comma 7 3 7 3" xfId="24163" xr:uid="{EB886C3E-1D81-4326-AED5-BBF45983756C}"/>
    <cellStyle name="Comma 7 3 7 4" xfId="40922" xr:uid="{A5C509AF-89DC-4390-B5E3-04EB0CCCF576}"/>
    <cellStyle name="Comma 7 3 8" xfId="7809" xr:uid="{5EDA53F8-B0CA-4F7C-AFB2-C5DB91CBF96C}"/>
    <cellStyle name="Comma 7 3 8 2" xfId="16189" xr:uid="{73D5057E-9500-47EB-B86A-8B2D816701A3}"/>
    <cellStyle name="Comma 7 3 8 2 2" xfId="32949" xr:uid="{056C3CCD-28D0-45B7-8FFA-D4736FE4C267}"/>
    <cellStyle name="Comma 7 3 8 2 3" xfId="49708" xr:uid="{4C526721-5ED7-43E7-A684-CB6C5893FF0F}"/>
    <cellStyle name="Comma 7 3 8 3" xfId="24569" xr:uid="{0487C381-FA33-40CB-9EB7-296D1CA22A0F}"/>
    <cellStyle name="Comma 7 3 8 4" xfId="41328" xr:uid="{00B806F7-11EE-41B3-828F-E578B8A076F2}"/>
    <cellStyle name="Comma 7 3 9" xfId="8215" xr:uid="{405360FA-DF70-4484-84B0-3EE1B9018759}"/>
    <cellStyle name="Comma 7 3 9 2" xfId="16595" xr:uid="{21A01F7D-B306-48B8-96D4-4A33693DD684}"/>
    <cellStyle name="Comma 7 3 9 2 2" xfId="33355" xr:uid="{2BB7409E-3BF3-4D52-98C2-C3200CD1414B}"/>
    <cellStyle name="Comma 7 3 9 2 3" xfId="50114" xr:uid="{694094D8-0C62-46F6-BB68-E824C34B20CD}"/>
    <cellStyle name="Comma 7 3 9 3" xfId="24975" xr:uid="{2421C283-B294-41F0-BAF7-14EF75665ABA}"/>
    <cellStyle name="Comma 7 3 9 4" xfId="41734" xr:uid="{A72DBDBD-3BEE-4F5C-AB54-65AFBDC661CF}"/>
    <cellStyle name="Comma 7 4" xfId="905" xr:uid="{8C2E18C4-5A3F-446A-AA14-2008CE858137}"/>
    <cellStyle name="Comma 7 4 2" xfId="4300" xr:uid="{61F6DB36-1B2B-4C09-9122-EF70AF6D8A6D}"/>
    <cellStyle name="Comma 7 4 2 2" xfId="12680" xr:uid="{604ADBA7-60FD-4B80-B4E0-2D8FCE57BE7D}"/>
    <cellStyle name="Comma 7 4 2 2 2" xfId="29440" xr:uid="{52EB0AC5-AE2D-45C3-86D4-D1ABBA3CB217}"/>
    <cellStyle name="Comma 7 4 2 2 3" xfId="46199" xr:uid="{0528C7A6-E928-4E54-A211-4F91295111C1}"/>
    <cellStyle name="Comma 7 4 2 3" xfId="21060" xr:uid="{3E54AABB-8B0B-490D-AA4F-8AC55612E7D0}"/>
    <cellStyle name="Comma 7 4 2 4" xfId="37819" xr:uid="{065FA1B0-C32F-44D7-9C38-A9F5845AB702}"/>
    <cellStyle name="Comma 7 4 3" xfId="5987" xr:uid="{07D28D15-E148-4AF4-B5DB-60B255694879}"/>
    <cellStyle name="Comma 7 4 3 2" xfId="14367" xr:uid="{737D1297-474B-4BE8-8107-3E0584E21F10}"/>
    <cellStyle name="Comma 7 4 3 2 2" xfId="31127" xr:uid="{AC4B32B9-8972-413D-83A7-155BD5520627}"/>
    <cellStyle name="Comma 7 4 3 2 3" xfId="47886" xr:uid="{A92644E9-F3BB-40AB-80CB-BBDE7A0895A8}"/>
    <cellStyle name="Comma 7 4 3 3" xfId="22747" xr:uid="{31983826-E2E0-4D8B-B174-8102A1785A80}"/>
    <cellStyle name="Comma 7 4 3 4" xfId="39506" xr:uid="{87A831BD-9DA8-47A6-85E7-866B9384915C}"/>
    <cellStyle name="Comma 7 4 4" xfId="2723" xr:uid="{7791D12D-0B74-497C-9D19-0FA388C1A8DA}"/>
    <cellStyle name="Comma 7 4 4 2" xfId="11103" xr:uid="{6FE30116-1B57-4394-90E9-EA19DCB07DDD}"/>
    <cellStyle name="Comma 7 4 4 2 2" xfId="27863" xr:uid="{B4A49814-1DC3-4AAE-BC43-1FD6C863AB32}"/>
    <cellStyle name="Comma 7 4 4 2 3" xfId="44622" xr:uid="{741DF0DA-3E02-411A-B03D-72E73478479D}"/>
    <cellStyle name="Comma 7 4 4 3" xfId="19483" xr:uid="{52D63798-FCD0-4FB2-90C3-EA9564465AB6}"/>
    <cellStyle name="Comma 7 4 4 4" xfId="36242" xr:uid="{105D9A2C-49B8-4BA5-90C4-5C25F9693149}"/>
    <cellStyle name="Comma 7 4 5" xfId="9300" xr:uid="{A4EC9860-99B6-4472-8F20-F531A8AABED9}"/>
    <cellStyle name="Comma 7 4 5 2" xfId="26060" xr:uid="{E87FE90A-C541-4092-A3F0-DB6D7A134B77}"/>
    <cellStyle name="Comma 7 4 5 3" xfId="42819" xr:uid="{48EFCEE9-DD54-46A5-8D7A-C3761339B6CE}"/>
    <cellStyle name="Comma 7 4 6" xfId="17680" xr:uid="{DAE00EEE-8484-4E30-BA02-4714A41C1BEA}"/>
    <cellStyle name="Comma 7 4 7" xfId="34439" xr:uid="{F72A66BB-19A6-4183-8E81-05728573C985}"/>
    <cellStyle name="Comma 7 5" xfId="1339" xr:uid="{1DF295E9-66A7-4567-975C-7CFC880F94A0}"/>
    <cellStyle name="Comma 7 5 2" xfId="4728" xr:uid="{D030E50B-D2FB-47F2-9DCD-C43A36CDFE63}"/>
    <cellStyle name="Comma 7 5 2 2" xfId="13108" xr:uid="{49C3883C-0086-4A47-A34E-CA98DAD18C1C}"/>
    <cellStyle name="Comma 7 5 2 2 2" xfId="29868" xr:uid="{09AE3995-82DC-472A-A6C4-27F98B0C2C1F}"/>
    <cellStyle name="Comma 7 5 2 2 3" xfId="46627" xr:uid="{709F9BB6-23B7-4FF9-A9BA-C335172D694F}"/>
    <cellStyle name="Comma 7 5 2 3" xfId="21488" xr:uid="{8784FF8C-DD4C-48B0-9613-ABBEDF9C3DB6}"/>
    <cellStyle name="Comma 7 5 2 4" xfId="38247" xr:uid="{632B162D-463D-40EB-9C10-CFD148EE00A3}"/>
    <cellStyle name="Comma 7 5 3" xfId="6415" xr:uid="{3A21504E-E2B4-41F9-8FA5-A3B452250E1C}"/>
    <cellStyle name="Comma 7 5 3 2" xfId="14795" xr:uid="{832017EC-0D84-415D-91E0-3AE96AB1592D}"/>
    <cellStyle name="Comma 7 5 3 2 2" xfId="31555" xr:uid="{1F37A01B-42AA-4A20-9CF1-73E52E202FF7}"/>
    <cellStyle name="Comma 7 5 3 2 3" xfId="48314" xr:uid="{37AA1A7A-855A-4BED-AF3C-D6BEC4861811}"/>
    <cellStyle name="Comma 7 5 3 3" xfId="23175" xr:uid="{D81BF12E-396A-4BD6-B783-7ABCE41F0E22}"/>
    <cellStyle name="Comma 7 5 3 4" xfId="39934" xr:uid="{E80178AB-F295-4418-93AA-C84A53D58A83}"/>
    <cellStyle name="Comma 7 5 4" xfId="3151" xr:uid="{FEC61265-220B-45C3-98FC-AA78F538C879}"/>
    <cellStyle name="Comma 7 5 4 2" xfId="11531" xr:uid="{C6D6073E-406F-4F86-AB7F-F076876BCBB9}"/>
    <cellStyle name="Comma 7 5 4 2 2" xfId="28291" xr:uid="{2128220D-5E04-48D0-B376-AB6C28CE74E8}"/>
    <cellStyle name="Comma 7 5 4 2 3" xfId="45050" xr:uid="{B06F2531-3777-4605-8DA7-CA292C9310F0}"/>
    <cellStyle name="Comma 7 5 4 3" xfId="19911" xr:uid="{07C5B65D-002A-4797-A14F-834AEBE0A6D2}"/>
    <cellStyle name="Comma 7 5 4 4" xfId="36670" xr:uid="{1B746232-3807-49B1-A4A6-0A90436EB0B1}"/>
    <cellStyle name="Comma 7 5 5" xfId="9728" xr:uid="{DD8C385E-C095-4D56-A4E6-9AE7F7FCF265}"/>
    <cellStyle name="Comma 7 5 5 2" xfId="26488" xr:uid="{64151E1F-29AE-4136-A905-BD731465F09D}"/>
    <cellStyle name="Comma 7 5 5 3" xfId="43247" xr:uid="{9688C55B-5646-49CF-BA5E-BDB0BE085637}"/>
    <cellStyle name="Comma 7 5 6" xfId="18108" xr:uid="{EAD9E883-AFD0-493A-99AC-C196F954E1D2}"/>
    <cellStyle name="Comma 7 5 7" xfId="34867" xr:uid="{E4610BED-9456-4F41-AD17-F1BD830EF8A2}"/>
    <cellStyle name="Comma 7 6" xfId="1650" xr:uid="{2A5F2BD2-4879-4856-8C3A-620110B3FB84}"/>
    <cellStyle name="Comma 7 6 2" xfId="5039" xr:uid="{25E64A9F-53C3-4BAC-BC42-45EB66234FAF}"/>
    <cellStyle name="Comma 7 6 2 2" xfId="13419" xr:uid="{08016EB0-5C68-4971-ADF8-E08509682A5E}"/>
    <cellStyle name="Comma 7 6 2 2 2" xfId="30179" xr:uid="{6122F222-DAB0-4F27-8ED2-73803AF61D7D}"/>
    <cellStyle name="Comma 7 6 2 2 3" xfId="46938" xr:uid="{1D5A94AA-A5A2-4F14-A282-46AE8920107E}"/>
    <cellStyle name="Comma 7 6 2 3" xfId="21799" xr:uid="{390D3FA2-65FE-4A5C-967D-D0FB4DB9368D}"/>
    <cellStyle name="Comma 7 6 2 4" xfId="38558" xr:uid="{1598E0AC-A5F4-4C57-B7B4-215A1A9380D9}"/>
    <cellStyle name="Comma 7 6 3" xfId="6726" xr:uid="{5A25D79A-DFAA-4BF7-BDF6-471E5FB4AF5F}"/>
    <cellStyle name="Comma 7 6 3 2" xfId="15106" xr:uid="{ACDA831B-D409-422A-87F6-034B470F6320}"/>
    <cellStyle name="Comma 7 6 3 2 2" xfId="31866" xr:uid="{44A7C412-6DBE-4C2D-92A5-41CAC6901C76}"/>
    <cellStyle name="Comma 7 6 3 2 3" xfId="48625" xr:uid="{D9BA1CDA-45A6-4D99-8673-F47AF42D6FF9}"/>
    <cellStyle name="Comma 7 6 3 3" xfId="23486" xr:uid="{F94368DA-E179-4ADB-9978-E4375A4EA8C1}"/>
    <cellStyle name="Comma 7 6 3 4" xfId="40245" xr:uid="{E64A7077-6ACC-44D1-8049-D325ABB33D7C}"/>
    <cellStyle name="Comma 7 6 4" xfId="2294" xr:uid="{D615BE77-27CC-484A-ACBE-208CB076EC77}"/>
    <cellStyle name="Comma 7 6 4 2" xfId="10677" xr:uid="{70FCF6E4-FDC4-4371-B36C-F1A989ABAA5A}"/>
    <cellStyle name="Comma 7 6 4 2 2" xfId="27437" xr:uid="{3CCD9CE2-44E2-4D42-8771-B6755EABB071}"/>
    <cellStyle name="Comma 7 6 4 2 3" xfId="44196" xr:uid="{9C5A9618-21C1-4339-AF1E-DC27596592B0}"/>
    <cellStyle name="Comma 7 6 4 3" xfId="19057" xr:uid="{97A794D0-9DBD-48E5-9B2F-E2E570AA8C8C}"/>
    <cellStyle name="Comma 7 6 4 4" xfId="35816" xr:uid="{80FDF6E6-547E-4DBA-BCD5-D2EDB0ACAAC6}"/>
    <cellStyle name="Comma 7 6 5" xfId="10039" xr:uid="{0C7C8B91-CD7E-42FE-90CE-83DBBE821B5C}"/>
    <cellStyle name="Comma 7 6 5 2" xfId="26799" xr:uid="{B651A616-9962-4B26-843F-C5977861ED41}"/>
    <cellStyle name="Comma 7 6 5 3" xfId="43558" xr:uid="{49D24896-F60E-45BB-BEF1-1E3E898D14C3}"/>
    <cellStyle name="Comma 7 6 6" xfId="18419" xr:uid="{021D3C31-86C0-44F1-96D9-E89BF72E4921}"/>
    <cellStyle name="Comma 7 6 7" xfId="35178" xr:uid="{28C987A7-9786-43FE-8DED-06F562BC3136}"/>
    <cellStyle name="Comma 7 7" xfId="3768" xr:uid="{4369736B-144E-4BA9-82A8-BE143605461E}"/>
    <cellStyle name="Comma 7 7 2" xfId="12148" xr:uid="{9FB5C83D-E031-43CF-B2FD-6DACCA607A05}"/>
    <cellStyle name="Comma 7 7 2 2" xfId="28908" xr:uid="{EEA94A91-3EC2-4388-8CC9-81901EB7CC8E}"/>
    <cellStyle name="Comma 7 7 2 3" xfId="45667" xr:uid="{738EE0B2-E946-4CDE-BB3B-2122AB5B9F8C}"/>
    <cellStyle name="Comma 7 7 3" xfId="20528" xr:uid="{DD75543F-EF7E-4F13-BA9B-2E368EA33FD7}"/>
    <cellStyle name="Comma 7 7 4" xfId="37287" xr:uid="{1C90A166-A81F-4430-9106-18213AA935DF}"/>
    <cellStyle name="Comma 7 8" xfId="5561" xr:uid="{1E2C4DFA-6C0F-49A8-B555-4EA7BB7969E6}"/>
    <cellStyle name="Comma 7 8 2" xfId="13941" xr:uid="{19576D15-8464-4168-B868-EA4E492608F1}"/>
    <cellStyle name="Comma 7 8 2 2" xfId="30701" xr:uid="{4A361C41-EC51-4863-B43E-DD601FB069B9}"/>
    <cellStyle name="Comma 7 8 2 3" xfId="47460" xr:uid="{397BC08A-C682-4A8A-935C-6F6DC7BADB36}"/>
    <cellStyle name="Comma 7 8 3" xfId="22321" xr:uid="{A050D2B6-7D8E-46AF-8F4E-4A2A5D14EC0D}"/>
    <cellStyle name="Comma 7 8 4" xfId="39080" xr:uid="{A7A174DD-9ACB-4755-94BA-BAD7154EACAA}"/>
    <cellStyle name="Comma 7 9" xfId="7132" xr:uid="{C88BC5D5-0026-4A51-BA3F-DD7846793A6E}"/>
    <cellStyle name="Comma 7 9 2" xfId="15512" xr:uid="{64C18B91-1676-44FC-A5B0-0DDA74AA1BAB}"/>
    <cellStyle name="Comma 7 9 2 2" xfId="32272" xr:uid="{DD597EE7-B0F8-4955-9345-8D572149A971}"/>
    <cellStyle name="Comma 7 9 2 3" xfId="49031" xr:uid="{347C0D0D-F3E0-44C6-9442-7EC3AA111A93}"/>
    <cellStyle name="Comma 7 9 3" xfId="23892" xr:uid="{3806B22B-0970-4E7F-B595-CE596BBB558E}"/>
    <cellStyle name="Comma 7 9 4" xfId="40651" xr:uid="{9105A0C2-C035-4787-B587-B36FE2B030C0}"/>
    <cellStyle name="Comma 8" xfId="118" xr:uid="{0CDDF240-0335-433C-B333-0DA41E4530A1}"/>
    <cellStyle name="Comma 8 2" xfId="50724" xr:uid="{D150F47F-3697-484E-9ED1-4A8DDDAF8918}"/>
    <cellStyle name="Comma 9" xfId="213" xr:uid="{5A578ED9-72A9-43A2-A353-46FC41F7C430}"/>
    <cellStyle name="Comma0" xfId="443" xr:uid="{FC5D62FD-689B-4499-A565-73A659B8BB22}"/>
    <cellStyle name="Currency" xfId="52224" builtinId="4"/>
    <cellStyle name="Currency 10" xfId="8" xr:uid="{8E723E04-7887-4080-9814-F87BE926B577}"/>
    <cellStyle name="Currency 2" xfId="5" xr:uid="{6AB1728D-52D7-42A0-9458-1E701C3CCB17}"/>
    <cellStyle name="Currency 2 2" xfId="52" xr:uid="{7865D052-FA61-4FBE-8C0E-99A5A8FA4F0B}"/>
    <cellStyle name="Currency 2 2 2" xfId="50699" xr:uid="{5ACC3ACD-858C-413F-A0D1-CE9E8B4E8164}"/>
    <cellStyle name="Currency 2 2 2 2" xfId="51187" xr:uid="{47A4BC52-A5E2-4623-9846-459EA9830715}"/>
    <cellStyle name="Currency 2 2 2 2 2" xfId="51661" xr:uid="{5A897442-C0B4-4B4E-A90E-0B55C17D57C1}"/>
    <cellStyle name="Currency 2 2 2 2 3" xfId="52137" xr:uid="{B3A14C72-BE7C-458F-8B84-1BB7BC8F2218}"/>
    <cellStyle name="Currency 2 2 2 3" xfId="50923" xr:uid="{A43815EA-9B49-4BE5-B570-FF31C9A2849B}"/>
    <cellStyle name="Currency 2 2 2 4" xfId="51426" xr:uid="{C2F12872-A13E-47EA-9BC8-D12212184776}"/>
    <cellStyle name="Currency 2 2 2 5" xfId="51940" xr:uid="{93072734-5481-4024-A076-6045756A8443}"/>
    <cellStyle name="Currency 2 2 3" xfId="50744" xr:uid="{5200D39F-B348-4A77-A584-A96BD1828A2C}"/>
    <cellStyle name="Currency 2 2 3 2" xfId="51837" xr:uid="{48C1D799-D3F6-4124-9A78-AE83F3C7D402}"/>
    <cellStyle name="Currency 2 2 4" xfId="51762" xr:uid="{414A6807-D222-4AE1-A728-17C79B95D1F6}"/>
    <cellStyle name="Currency 2 2 5" xfId="444" xr:uid="{FE7A116A-4CEE-4E43-84EE-E804453F7973}"/>
    <cellStyle name="Currency 2 2 6" xfId="85" xr:uid="{5B43FF2D-989B-4827-9E75-17B48708B4C5}"/>
    <cellStyle name="Currency 2 3" xfId="445" xr:uid="{FB23E40B-9256-4A1D-8BAC-EFDAAFFE509C}"/>
    <cellStyle name="Currency 2 3 2" xfId="51183" xr:uid="{51ACFE9C-F271-4CE7-8C44-69386F633F61}"/>
    <cellStyle name="Currency 2 3 2 2" xfId="51657" xr:uid="{F4DE1974-0147-4DB8-88D9-C16F47B97B34}"/>
    <cellStyle name="Currency 2 3 2 3" xfId="52134" xr:uid="{7CDE6F56-5DE1-49AD-9A07-B1A0098E358A}"/>
    <cellStyle name="Currency 2 3 3" xfId="50919" xr:uid="{92D2D621-3E0D-4617-A0C7-7D48A239CB22}"/>
    <cellStyle name="Currency 2 3 4" xfId="51422" xr:uid="{9517D02A-8F44-4E06-B26B-BF2501935B49}"/>
    <cellStyle name="Currency 2 3 5" xfId="51936" xr:uid="{2855DFAC-8B41-458D-B322-43BB16FB5870}"/>
    <cellStyle name="Currency 2 4" xfId="8730" xr:uid="{CAEAF00D-5FE0-4834-939E-5905D0548D2A}"/>
    <cellStyle name="Currency 2 4 2" xfId="17110" xr:uid="{62AF4485-79AB-47C1-9B84-3BA8A95F1E8A}"/>
    <cellStyle name="Currency 2 4 2 2" xfId="33870" xr:uid="{7DB8839B-86C2-42D8-A631-E19C016F1EA9}"/>
    <cellStyle name="Currency 2 4 2 3" xfId="50629" xr:uid="{102318C7-B0B5-4B33-92EE-953D4DDC42BE}"/>
    <cellStyle name="Currency 2 4 3" xfId="25490" xr:uid="{9157B6D9-2CF9-4FF3-8A92-5FD2EE34B849}"/>
    <cellStyle name="Currency 2 4 4" xfId="42249" xr:uid="{734134E7-0D6F-43FC-BE5F-C33A80FE139C}"/>
    <cellStyle name="Currency 2 4 5" xfId="51067" xr:uid="{E9C43B8A-3251-4E48-9543-12E3ECC92285}"/>
    <cellStyle name="Currency 2 4 6" xfId="51541" xr:uid="{6B492316-6CCE-418C-87DA-FD3EC0A5D8EC}"/>
    <cellStyle name="Currency 2 4 7" xfId="51829" xr:uid="{3D1C62BD-1CF4-412E-AF7B-F4AEF5C293C7}"/>
    <cellStyle name="Currency 2 5" xfId="50698" xr:uid="{7E54AF9E-180F-4C17-B132-EBA9B711374C}"/>
    <cellStyle name="Currency 2 6" xfId="50743" xr:uid="{BAE0ECA6-31BA-4A65-85BB-B143A1D6B8CF}"/>
    <cellStyle name="Currency 2 7" xfId="50811" xr:uid="{7E2CAE67-606D-4628-BBBE-13C4BB32C5F8}"/>
    <cellStyle name="Currency 2 8" xfId="51306" xr:uid="{D468D721-51ED-402D-AF19-21E144960666}"/>
    <cellStyle name="Currency 2 9" xfId="51761" xr:uid="{81BEF728-9385-4762-9C9D-7447E5376D4B}"/>
    <cellStyle name="Currency 3" xfId="84" xr:uid="{4E807211-55CD-40B0-BE77-2E9D746DF1BB}"/>
    <cellStyle name="Currency 3 2" xfId="119" xr:uid="{244309E1-CCCB-443F-BEB0-41B8F033017A}"/>
    <cellStyle name="Currency 3 2 2" xfId="447" xr:uid="{A0FCD504-6907-4082-937A-376C2BE5F53A}"/>
    <cellStyle name="Currency 3 3" xfId="2297" xr:uid="{14DD053A-2A08-4F27-8E0F-FAE74C72B94A}"/>
    <cellStyle name="Currency 3 4" xfId="446" xr:uid="{235D615C-E069-47E3-A3AA-AF9D47E3FF49}"/>
    <cellStyle name="Currency 4" xfId="448" xr:uid="{E3BA75AC-FB20-495A-B840-8BAC595D90B3}"/>
    <cellStyle name="Currency 4 2" xfId="449" xr:uid="{68BA55E0-4311-4492-A127-92BABAEDB069}"/>
    <cellStyle name="Currency 5" xfId="450" xr:uid="{75D4E19C-58BD-477F-8F10-C47EF66F83BB}"/>
    <cellStyle name="Currency0" xfId="451" xr:uid="{DC1F910C-4BED-41A1-A905-9E5135F1F0B4}"/>
    <cellStyle name="Date" xfId="452" xr:uid="{C32C07A8-84E5-49CC-A1D5-170C28945280}"/>
    <cellStyle name="DESCRIPTION" xfId="120" xr:uid="{B97A9C7E-B205-4136-A7BF-4A6211D5C18B}"/>
    <cellStyle name="DisplayPercent" xfId="121" xr:uid="{62FB8FF5-A93D-4C18-9A86-46FB85D54D07}"/>
    <cellStyle name="Dollar" xfId="122" xr:uid="{EB906C7F-705F-455E-BEF4-3F3A9631612C}"/>
    <cellStyle name="Dollar0Decimals" xfId="123" xr:uid="{AD64A503-6B31-4CA6-9F2F-4D890F70E7DB}"/>
    <cellStyle name="Dollar2Decimals" xfId="124" xr:uid="{26C91C7C-762A-44FC-A13E-4542484949CA}"/>
    <cellStyle name="DriversNumber" xfId="125" xr:uid="{A6D79996-32F0-4BBD-9518-DAEDED694471}"/>
    <cellStyle name="DriversPercent" xfId="126" xr:uid="{FEE42C15-1FF2-4ED5-BA07-05699B9458EB}"/>
    <cellStyle name="Explanatory Text" xfId="25" builtinId="53" customBuiltin="1"/>
    <cellStyle name="Explanatory Text 2" xfId="453" xr:uid="{3DBA51FD-68EE-470A-8CB0-64E38B8A613C}"/>
    <cellStyle name="F2" xfId="454" xr:uid="{44AED788-A158-433C-BBA6-CEC69974DBCF}"/>
    <cellStyle name="F3" xfId="455" xr:uid="{85B52D78-8E77-4AE7-A96F-5E6961AD1FC4}"/>
    <cellStyle name="F8" xfId="456" xr:uid="{314FAD41-EA6B-4B52-B67B-93B8DAA773E4}"/>
    <cellStyle name="Fixed" xfId="457" xr:uid="{27D3DCC0-D93F-45E4-986B-D43CD65449D0}"/>
    <cellStyle name="Good" xfId="15" builtinId="26" customBuiltin="1"/>
    <cellStyle name="Good 2" xfId="458" xr:uid="{FD02FF0F-3B84-41B3-9F3F-07782737F352}"/>
    <cellStyle name="Grey" xfId="127" xr:uid="{E6DFD099-97AD-4CC6-AA18-E984CEF95ADE}"/>
    <cellStyle name="Header" xfId="128" xr:uid="{8BB45B8D-2717-484F-9398-8FFDD1AA0B38}"/>
    <cellStyle name="Header Total" xfId="129" xr:uid="{8E1BF3B2-2E2C-4F3B-A32C-2D8A4B480BF0}"/>
    <cellStyle name="Header_newmodel" xfId="130" xr:uid="{991D9C7F-801C-47A5-9855-BB3B2CC5A07D}"/>
    <cellStyle name="Header1" xfId="131" xr:uid="{C7AB97FC-1D48-4481-BE25-D841B6C4683D}"/>
    <cellStyle name="Header2" xfId="132" xr:uid="{B9C669DD-D31F-4670-AD64-699A4B8BDAD7}"/>
    <cellStyle name="Header3" xfId="133" xr:uid="{64A0F104-8C86-4A42-AFB0-88D10BC2A5B3}"/>
    <cellStyle name="Header4" xfId="134" xr:uid="{B283653C-F989-4BFC-83A3-6215E94B0944}"/>
    <cellStyle name="HeaderStyle" xfId="135" xr:uid="{02328A2B-3E7F-435C-A4C4-0D1A73F8421D}"/>
    <cellStyle name="HeaderValueStyle" xfId="136" xr:uid="{0EF165D5-BFFD-4DC5-80F4-8E4EAEF59828}"/>
    <cellStyle name="Heading 1" xfId="11" builtinId="16" customBuiltin="1"/>
    <cellStyle name="Heading 1 2" xfId="459" xr:uid="{05168D64-3535-4759-AB46-C0012D5966FF}"/>
    <cellStyle name="Heading 1 2 2" xfId="50654" xr:uid="{92ACDE66-FF2B-4DFF-A7FF-A21E63C1CF96}"/>
    <cellStyle name="Heading 1 2 2 2" xfId="51832" xr:uid="{13615FA3-BDAC-42D9-85BC-1577913E8203}"/>
    <cellStyle name="Heading 1 2 3" xfId="50815" xr:uid="{6DD5418C-FD39-4884-8547-186FCB759838}"/>
    <cellStyle name="Heading 2" xfId="12" builtinId="17" customBuiltin="1"/>
    <cellStyle name="Heading 2 2" xfId="460" xr:uid="{33FF818F-0919-448A-8E4B-560C14A51609}"/>
    <cellStyle name="Heading 2 2 2" xfId="50655" xr:uid="{890ABAC8-08A8-4CB3-8141-96B47CD4EE70}"/>
    <cellStyle name="Heading 2 3" xfId="50656" xr:uid="{9D6D5C93-8764-4825-986F-62BCA8D0F5BC}"/>
    <cellStyle name="Heading 2 4" xfId="50657" xr:uid="{022AE9BE-7ABE-478A-964A-289CEDDAC76E}"/>
    <cellStyle name="Heading 2 4 2" xfId="50816" xr:uid="{01255A41-E802-4240-ABEC-BDCFED30A212}"/>
    <cellStyle name="Heading 3" xfId="13" builtinId="18" customBuiltin="1"/>
    <cellStyle name="Heading 3 2" xfId="461" xr:uid="{4EA5F3A1-568F-4679-ADEE-4DF49A5FC6CA}"/>
    <cellStyle name="Heading 4" xfId="14" builtinId="19" customBuiltin="1"/>
    <cellStyle name="Heading 4 2" xfId="462" xr:uid="{976084C7-2C81-44AA-A6FD-0E2C546072CA}"/>
    <cellStyle name="Hyperlink 2" xfId="65" xr:uid="{9A9CDD5A-9540-435E-ADB2-494798C05F2D}"/>
    <cellStyle name="Hyperlink 2 2" xfId="51031" xr:uid="{378068E7-9246-4811-9979-01BF120628D5}"/>
    <cellStyle name="Input" xfId="18" builtinId="20" customBuiltin="1"/>
    <cellStyle name="Input [yellow]" xfId="137" xr:uid="{0CF63E72-B5D4-4B2F-9D3E-B6A89EDBDA18}"/>
    <cellStyle name="Input 2" xfId="463" xr:uid="{843F9AD9-043A-40B2-ABDF-54731667C01A}"/>
    <cellStyle name="Input Box" xfId="138" xr:uid="{8533AA03-A07C-40A5-A204-DBB9006CF65B}"/>
    <cellStyle name="Inputs" xfId="139" xr:uid="{FBC31DA5-9E7F-40BA-BBD3-8278EC7EB32A}"/>
    <cellStyle name="ISBSPercentSS" xfId="140" xr:uid="{CEC57519-9863-4466-9809-7EC0710734A0}"/>
    <cellStyle name="ISBSPercentSSBoldwBorders" xfId="141" xr:uid="{6F91083B-9ED9-417F-A34B-D01BEF681DF2}"/>
    <cellStyle name="Linked Cell" xfId="21" builtinId="24" customBuiltin="1"/>
    <cellStyle name="Linked Cell 2" xfId="464" xr:uid="{54CB7D0E-802B-4FFE-8B5B-79378031ED31}"/>
    <cellStyle name="Multiple" xfId="142" xr:uid="{6FAADE64-7008-406A-9182-0A38FC67D4E6}"/>
    <cellStyle name="Name" xfId="143" xr:uid="{45102A86-37B3-414A-8085-C81C55FD7709}"/>
    <cellStyle name="Neutral" xfId="17" builtinId="28" customBuiltin="1"/>
    <cellStyle name="Neutral 2" xfId="465" xr:uid="{87CD3BC2-BA4F-47A8-AE49-18527F3FC245}"/>
    <cellStyle name="Neutral 3" xfId="50768" xr:uid="{A5C58602-849A-4B84-985B-19CAAF8EF3FF}"/>
    <cellStyle name="NewAcct" xfId="144" xr:uid="{58AC09B4-2538-4284-B30E-1346D9490166}"/>
    <cellStyle name="NonPrint_Heading" xfId="145" xr:uid="{2B2DF6D6-67E7-45B3-BFE6-894D7590555B}"/>
    <cellStyle name="Normal" xfId="0" builtinId="0"/>
    <cellStyle name="Normal - Style1" xfId="146" xr:uid="{DA7D2D4D-8A38-4A16-BC62-18B352ABDBF3}"/>
    <cellStyle name="Normal 10" xfId="147" xr:uid="{F6FD59F7-1FD4-4EFF-9F8D-D1F1229E4B81}"/>
    <cellStyle name="Normal 10 10" xfId="766" xr:uid="{94E5F994-D747-4337-BB08-81343D64C6ED}"/>
    <cellStyle name="Normal 10 10 2" xfId="4161" xr:uid="{2598B6FC-E632-4592-B88F-476F08235D5B}"/>
    <cellStyle name="Normal 10 10 2 2" xfId="12541" xr:uid="{907BECB2-FFD6-4D5F-90FB-DB4C1648B8A3}"/>
    <cellStyle name="Normal 10 10 2 2 2" xfId="29301" xr:uid="{5CEB9C89-859B-47F1-A3FA-5EE3E9B3D40F}"/>
    <cellStyle name="Normal 10 10 2 2 3" xfId="46060" xr:uid="{3E4625BF-6C51-4229-8BA4-2C46D1DD9C60}"/>
    <cellStyle name="Normal 10 10 2 3" xfId="20921" xr:uid="{7D319E6E-2C4A-4345-8063-BA62323625CA}"/>
    <cellStyle name="Normal 10 10 2 4" xfId="37680" xr:uid="{122B59B5-D314-4539-8DD0-D1F06D23B4EB}"/>
    <cellStyle name="Normal 10 10 3" xfId="5848" xr:uid="{BC1FA78D-2E84-4521-8CE8-5BC7CC5F665D}"/>
    <cellStyle name="Normal 10 10 3 2" xfId="14228" xr:uid="{30685B9B-0A92-4855-ADA5-3D8FB848A0AC}"/>
    <cellStyle name="Normal 10 10 3 2 2" xfId="30988" xr:uid="{C4EC1BD7-B944-47AA-A9F6-B10390779673}"/>
    <cellStyle name="Normal 10 10 3 2 3" xfId="47747" xr:uid="{52AEEDDC-998E-4A0E-BC9A-327680E926B4}"/>
    <cellStyle name="Normal 10 10 3 3" xfId="22608" xr:uid="{7EFD1DD1-14B3-493D-80BB-3DBDBAE080BA}"/>
    <cellStyle name="Normal 10 10 3 4" xfId="39367" xr:uid="{5267B2E1-FF18-4E3C-BA37-3F86F8D909E3}"/>
    <cellStyle name="Normal 10 10 4" xfId="2584" xr:uid="{64D67224-DB48-4AC9-8C5C-1A6F934EEABD}"/>
    <cellStyle name="Normal 10 10 4 2" xfId="10964" xr:uid="{910C9B36-DBF3-4378-AD94-CB2C5760E2DF}"/>
    <cellStyle name="Normal 10 10 4 2 2" xfId="27724" xr:uid="{084CCF24-7A67-4F78-A6FF-96C4A1C7C4C9}"/>
    <cellStyle name="Normal 10 10 4 2 3" xfId="44483" xr:uid="{09F14E4C-1A31-4D21-8EE5-7E38CC812CB5}"/>
    <cellStyle name="Normal 10 10 4 3" xfId="19344" xr:uid="{62D897C8-49E0-41DC-B751-2FC1543D4E0C}"/>
    <cellStyle name="Normal 10 10 4 4" xfId="36103" xr:uid="{24FA085B-D1AD-4226-9C74-BCFC1CDFA7F0}"/>
    <cellStyle name="Normal 10 10 5" xfId="9161" xr:uid="{B8A8B8B1-E1D3-4C0A-9270-13A20DB1DBE0}"/>
    <cellStyle name="Normal 10 10 5 2" xfId="25921" xr:uid="{B0803710-3C7A-4C9E-BD3D-9D1F11492310}"/>
    <cellStyle name="Normal 10 10 5 3" xfId="42680" xr:uid="{674BC496-C421-4701-B74B-B7D85DDF02E8}"/>
    <cellStyle name="Normal 10 10 6" xfId="17541" xr:uid="{E380EBE4-9798-4EEC-B38B-ECA87B6A26AC}"/>
    <cellStyle name="Normal 10 10 7" xfId="34300" xr:uid="{647D9E16-EB7D-4E35-894F-E0E972DE9D7D}"/>
    <cellStyle name="Normal 10 11" xfId="1200" xr:uid="{23C2C50C-AFC6-4CFB-A2B9-07DD03B9CBC7}"/>
    <cellStyle name="Normal 10 11 2" xfId="4589" xr:uid="{C72434AB-035A-4B23-AE07-AF87AF06EB0C}"/>
    <cellStyle name="Normal 10 11 2 2" xfId="12969" xr:uid="{90F65E08-31BB-462E-9AB2-37DC5F354B3E}"/>
    <cellStyle name="Normal 10 11 2 2 2" xfId="29729" xr:uid="{D34929CD-4EC9-4CAD-841E-20FA3F6BD915}"/>
    <cellStyle name="Normal 10 11 2 2 3" xfId="46488" xr:uid="{D96C84C2-B610-44E4-9D3B-B8A79C4FEE7E}"/>
    <cellStyle name="Normal 10 11 2 3" xfId="21349" xr:uid="{176C2767-370F-4EDF-A7B2-671CE4FEF406}"/>
    <cellStyle name="Normal 10 11 2 4" xfId="38108" xr:uid="{E7605595-ABCE-405B-9DA7-D3020BADDDF5}"/>
    <cellStyle name="Normal 10 11 3" xfId="6276" xr:uid="{7F9EC20A-A553-4688-9CB3-CE5D86D335A5}"/>
    <cellStyle name="Normal 10 11 3 2" xfId="14656" xr:uid="{6C8A75F3-FD16-4051-B4BA-FBC99776169D}"/>
    <cellStyle name="Normal 10 11 3 2 2" xfId="31416" xr:uid="{487CE626-1A40-4EC5-87B8-44E3F0147605}"/>
    <cellStyle name="Normal 10 11 3 2 3" xfId="48175" xr:uid="{9344AFA7-1701-465D-873F-3880D331F7EC}"/>
    <cellStyle name="Normal 10 11 3 3" xfId="23036" xr:uid="{10ECC375-8DBF-4E7F-A612-7E4617F77EBC}"/>
    <cellStyle name="Normal 10 11 3 4" xfId="39795" xr:uid="{A2E973CF-8BA4-421A-9260-3677CA8AC572}"/>
    <cellStyle name="Normal 10 11 4" xfId="3012" xr:uid="{199438B3-1576-4765-A640-D808EAE45D68}"/>
    <cellStyle name="Normal 10 11 4 2" xfId="11392" xr:uid="{8E2D09B7-4523-42E5-AE8E-D33A38A5BC7F}"/>
    <cellStyle name="Normal 10 11 4 2 2" xfId="28152" xr:uid="{5675A411-457D-4747-8176-E65FDF0BD922}"/>
    <cellStyle name="Normal 10 11 4 2 3" xfId="44911" xr:uid="{456FFB1A-245B-4B75-84FA-95D60724F942}"/>
    <cellStyle name="Normal 10 11 4 3" xfId="19772" xr:uid="{0E86637B-0A2B-4051-8E79-6501969B12C4}"/>
    <cellStyle name="Normal 10 11 4 4" xfId="36531" xr:uid="{75ABA2C2-7C45-47C1-930D-6EC45ABFA432}"/>
    <cellStyle name="Normal 10 11 5" xfId="9589" xr:uid="{C5A86F86-9BA2-4C76-8287-391AE5DDCA93}"/>
    <cellStyle name="Normal 10 11 5 2" xfId="26349" xr:uid="{624FDEB7-18F5-48D4-A67E-7D1DE88B2882}"/>
    <cellStyle name="Normal 10 11 5 3" xfId="43108" xr:uid="{27A31845-03B5-44E9-88D4-A86835A6B4F3}"/>
    <cellStyle name="Normal 10 11 6" xfId="17969" xr:uid="{3A5F680C-0E44-4D97-A36F-59A32FA37CE2}"/>
    <cellStyle name="Normal 10 11 7" xfId="34728" xr:uid="{9EA4B891-43F3-432B-90E1-229E1BDE6260}"/>
    <cellStyle name="Normal 10 12" xfId="1628" xr:uid="{47C45272-EA6E-4F46-8DC9-73CF88A3DFAF}"/>
    <cellStyle name="Normal 10 12 2" xfId="5017" xr:uid="{DDBFCF06-8D0A-450A-93A6-21DE335D58BA}"/>
    <cellStyle name="Normal 10 12 2 2" xfId="13397" xr:uid="{1C6FE801-7AE4-424B-8A0B-835F76525ED9}"/>
    <cellStyle name="Normal 10 12 2 2 2" xfId="30157" xr:uid="{0C46A0D8-268C-41FC-9704-6CA66CB9D28A}"/>
    <cellStyle name="Normal 10 12 2 2 3" xfId="46916" xr:uid="{BD309A12-5F5B-4201-846D-2DC8D9A038E7}"/>
    <cellStyle name="Normal 10 12 2 3" xfId="21777" xr:uid="{30CE9352-C490-4967-BE62-662EFA252F14}"/>
    <cellStyle name="Normal 10 12 2 4" xfId="38536" xr:uid="{B7E3B370-4FDC-420B-963C-F2047429248B}"/>
    <cellStyle name="Normal 10 12 3" xfId="6704" xr:uid="{224570C4-0900-48F9-BB74-4145F89BF48F}"/>
    <cellStyle name="Normal 10 12 3 2" xfId="15084" xr:uid="{9D922B7C-916D-42DD-BCBB-2CA3C6CB8092}"/>
    <cellStyle name="Normal 10 12 3 2 2" xfId="31844" xr:uid="{E51C04EC-2E25-43E4-B762-FD90587E342E}"/>
    <cellStyle name="Normal 10 12 3 2 3" xfId="48603" xr:uid="{5DE2788D-4B42-414D-8411-33BA1ABEC849}"/>
    <cellStyle name="Normal 10 12 3 3" xfId="23464" xr:uid="{E3C51593-FE5E-46F6-95E2-4A2045A1F825}"/>
    <cellStyle name="Normal 10 12 3 4" xfId="40223" xr:uid="{AAD56F1C-7BA8-4AB7-BCD7-25292EA8869E}"/>
    <cellStyle name="Normal 10 12 4" xfId="2150" xr:uid="{5C489017-3543-4FF2-A7A6-874C07A186AB}"/>
    <cellStyle name="Normal 10 12 4 2" xfId="10538" xr:uid="{B2BDAD19-188B-46C4-B05D-FF2F4AF7E115}"/>
    <cellStyle name="Normal 10 12 4 2 2" xfId="27298" xr:uid="{A0A547DE-FA27-4AC0-AAD3-E8BDF042FAF9}"/>
    <cellStyle name="Normal 10 12 4 2 3" xfId="44057" xr:uid="{527800B4-5FFC-4D02-949F-041A2CB9D3B0}"/>
    <cellStyle name="Normal 10 12 4 3" xfId="18918" xr:uid="{5A296607-C00D-417A-A03E-EF60338314B4}"/>
    <cellStyle name="Normal 10 12 4 4" xfId="35677" xr:uid="{C35DE0BC-5732-4568-8EE9-2659701A8964}"/>
    <cellStyle name="Normal 10 12 5" xfId="10017" xr:uid="{A67F242A-6565-405D-ACFE-C27342229BE8}"/>
    <cellStyle name="Normal 10 12 5 2" xfId="26777" xr:uid="{DC085D32-B0B8-4E3E-831B-E329E94D7887}"/>
    <cellStyle name="Normal 10 12 5 3" xfId="43536" xr:uid="{604F1574-6C17-4848-9829-507FCD1BC4DC}"/>
    <cellStyle name="Normal 10 12 6" xfId="18397" xr:uid="{B251D29A-CAFF-4FCB-93BD-BF9F73E5C5C5}"/>
    <cellStyle name="Normal 10 12 7" xfId="35156" xr:uid="{E61475D1-48DC-4A28-8E22-EE79D2D5836B}"/>
    <cellStyle name="Normal 10 13" xfId="3733" xr:uid="{7B820EB3-AE15-4AF3-832A-EF9B59638235}"/>
    <cellStyle name="Normal 10 13 2" xfId="12113" xr:uid="{80A1B6B6-B2D3-47A8-A702-C51D952C2CB6}"/>
    <cellStyle name="Normal 10 13 2 2" xfId="28873" xr:uid="{794BFE3C-DF76-4724-AE32-C3AE8969220E}"/>
    <cellStyle name="Normal 10 13 2 3" xfId="45632" xr:uid="{4A8F93B9-D418-499B-8081-9FC4AD6AA2C0}"/>
    <cellStyle name="Normal 10 13 3" xfId="20493" xr:uid="{4B43D0B6-999E-4270-A953-09F2A5249D66}"/>
    <cellStyle name="Normal 10 13 4" xfId="37252" xr:uid="{FD991DA2-311E-4D43-9DC3-5D34133E8D6B}"/>
    <cellStyle name="Normal 10 14" xfId="5422" xr:uid="{FFD934E1-3BEF-4E22-AF9B-50EF22E5D14F}"/>
    <cellStyle name="Normal 10 14 2" xfId="13802" xr:uid="{25D0543A-68A9-4E3F-BC62-CE3185FA15F7}"/>
    <cellStyle name="Normal 10 14 2 2" xfId="30562" xr:uid="{9431C738-89C9-4C31-AC3A-658BA27EEDE2}"/>
    <cellStyle name="Normal 10 14 2 3" xfId="47321" xr:uid="{3AB6773B-FC28-45C9-9650-67D021987F92}"/>
    <cellStyle name="Normal 10 14 3" xfId="22182" xr:uid="{35420F48-C33F-4929-B6DA-B3214FA85775}"/>
    <cellStyle name="Normal 10 14 4" xfId="38941" xr:uid="{B3159A8A-898E-4886-9FAC-F2B8D652F3D7}"/>
    <cellStyle name="Normal 10 15" xfId="7110" xr:uid="{5841E276-0536-4A35-8FE4-A42CE418EF54}"/>
    <cellStyle name="Normal 10 15 2" xfId="15490" xr:uid="{408B5413-3DF3-44A1-94F2-FB20AF2EAD8C}"/>
    <cellStyle name="Normal 10 15 2 2" xfId="32250" xr:uid="{236D8518-4337-4356-BC15-A61274DAB71A}"/>
    <cellStyle name="Normal 10 15 2 3" xfId="49009" xr:uid="{6BC2B88B-A3D0-4202-A106-0C845C20C6EC}"/>
    <cellStyle name="Normal 10 15 3" xfId="23870" xr:uid="{7DDED97A-1ADE-481D-89C7-20CC5AB050F0}"/>
    <cellStyle name="Normal 10 15 4" xfId="40629" xr:uid="{08EEC09F-2357-41D5-BB7A-522F10880339}"/>
    <cellStyle name="Normal 10 16" xfId="7516" xr:uid="{90D3F5F5-7FD2-4563-B94E-2E5E245AFF3F}"/>
    <cellStyle name="Normal 10 16 2" xfId="15896" xr:uid="{C5D5BCCB-21B4-47E7-984B-076D85B1B70E}"/>
    <cellStyle name="Normal 10 16 2 2" xfId="32656" xr:uid="{FCD33421-524A-4D77-A742-25FE9A30176A}"/>
    <cellStyle name="Normal 10 16 2 3" xfId="49415" xr:uid="{92AF9C98-618E-45AD-8D79-F86C6BEC977C}"/>
    <cellStyle name="Normal 10 16 3" xfId="24276" xr:uid="{0D1B210E-7A41-454A-95E8-BAC9C663206B}"/>
    <cellStyle name="Normal 10 16 4" xfId="41035" xr:uid="{A102F8B3-3C65-4256-A760-33420835E484}"/>
    <cellStyle name="Normal 10 17" xfId="7922" xr:uid="{B58ABD5B-C4CB-40B0-B1FD-5E97CF383F97}"/>
    <cellStyle name="Normal 10 17 2" xfId="16302" xr:uid="{ACABC2F1-48DA-4C5B-BC19-FCA0804DA78C}"/>
    <cellStyle name="Normal 10 17 2 2" xfId="33062" xr:uid="{3217EFC7-7750-4D2B-8E69-F911EDC8FA79}"/>
    <cellStyle name="Normal 10 17 2 3" xfId="49821" xr:uid="{38171BE5-6F7D-4D43-91B5-9CDB0D52828F}"/>
    <cellStyle name="Normal 10 17 3" xfId="24682" xr:uid="{55CF81DA-6A5F-4B73-8A08-7923255043EC}"/>
    <cellStyle name="Normal 10 17 4" xfId="41441" xr:uid="{5F46A4DB-E34F-4965-9622-6B09A8FD364D}"/>
    <cellStyle name="Normal 10 18" xfId="8328" xr:uid="{5F67A9B5-623B-4DD0-B0C5-B839D40C1991}"/>
    <cellStyle name="Normal 10 18 2" xfId="16708" xr:uid="{874CF363-E873-4B29-9417-02608D947E4D}"/>
    <cellStyle name="Normal 10 18 2 2" xfId="33468" xr:uid="{6D617CEF-8C6A-44D2-86B3-26308F6303A7}"/>
    <cellStyle name="Normal 10 18 2 3" xfId="50227" xr:uid="{DB6F8C59-8E6C-4F99-A1EF-16B7E42439CE}"/>
    <cellStyle name="Normal 10 18 3" xfId="25088" xr:uid="{E08F934E-2B5A-4BBA-B910-137FF85D1D34}"/>
    <cellStyle name="Normal 10 18 4" xfId="41847" xr:uid="{97A07E72-F1BD-41CB-AD2C-5E059E4BE8C1}"/>
    <cellStyle name="Normal 10 19" xfId="2033" xr:uid="{BEF4A6D3-72B2-45E5-9849-B88934FF02AB}"/>
    <cellStyle name="Normal 10 19 2" xfId="10421" xr:uid="{AA221C14-F5DA-413A-AC68-1EAF09443628}"/>
    <cellStyle name="Normal 10 19 2 2" xfId="27181" xr:uid="{47AF9134-6D97-4D7A-8CCB-935D82B515BF}"/>
    <cellStyle name="Normal 10 19 2 3" xfId="43940" xr:uid="{31079F78-2965-4F76-B62B-172D75209B66}"/>
    <cellStyle name="Normal 10 19 3" xfId="18801" xr:uid="{3EF6E954-6A8E-4F60-ACCB-85EECAAB3F55}"/>
    <cellStyle name="Normal 10 19 4" xfId="35560" xr:uid="{2577B516-72D4-47DB-96F8-73F66E1E6776}"/>
    <cellStyle name="Normal 10 2" xfId="221" xr:uid="{A1B0B386-377A-49D0-82E6-E76DC2C873C4}"/>
    <cellStyle name="Normal 10 2 10" xfId="1629" xr:uid="{4CEEFA8D-2C07-4493-A0D2-861D24BFD718}"/>
    <cellStyle name="Normal 10 2 10 2" xfId="5018" xr:uid="{2CA2BFD2-1032-424B-83B0-C58C05AA22C6}"/>
    <cellStyle name="Normal 10 2 10 2 2" xfId="13398" xr:uid="{941C3EB9-63F1-45EB-B923-1094A63BDDAF}"/>
    <cellStyle name="Normal 10 2 10 2 2 2" xfId="30158" xr:uid="{35CF9542-27DB-4C3A-8D1D-423FBC5908AE}"/>
    <cellStyle name="Normal 10 2 10 2 2 3" xfId="46917" xr:uid="{EDAF083C-A30F-4BE0-89C4-D3680DE09F8E}"/>
    <cellStyle name="Normal 10 2 10 2 3" xfId="21778" xr:uid="{2EABBC9B-223E-4A0D-B2A9-CB0D8B8D1B96}"/>
    <cellStyle name="Normal 10 2 10 2 4" xfId="38537" xr:uid="{7A0718D0-1F3C-44E5-A292-769AE324D79D}"/>
    <cellStyle name="Normal 10 2 10 3" xfId="6705" xr:uid="{2FE59549-85A5-45E3-A435-1B93E104690E}"/>
    <cellStyle name="Normal 10 2 10 3 2" xfId="15085" xr:uid="{10D2744B-9478-4ED8-818E-FC75782E1A61}"/>
    <cellStyle name="Normal 10 2 10 3 2 2" xfId="31845" xr:uid="{F4EC3E58-14B0-4069-9F9D-3857018B60AB}"/>
    <cellStyle name="Normal 10 2 10 3 2 3" xfId="48604" xr:uid="{A5767EBE-66CF-4643-9FA7-A5D93FFED864}"/>
    <cellStyle name="Normal 10 2 10 3 3" xfId="23465" xr:uid="{2B05745C-3BE5-41E3-80A3-04D6D414DA7E}"/>
    <cellStyle name="Normal 10 2 10 3 4" xfId="40224" xr:uid="{0071C465-ECB8-46CD-AB68-BD8378C4A483}"/>
    <cellStyle name="Normal 10 2 10 4" xfId="2157" xr:uid="{2E11BAB3-1B81-4579-9E03-A43C27502B26}"/>
    <cellStyle name="Normal 10 2 10 4 2" xfId="10545" xr:uid="{99BB7C25-EF4F-4270-B824-A5CEA2F605CF}"/>
    <cellStyle name="Normal 10 2 10 4 2 2" xfId="27305" xr:uid="{A71EECD1-87BD-4A05-B865-8DFBD151AF64}"/>
    <cellStyle name="Normal 10 2 10 4 2 3" xfId="44064" xr:uid="{448AE955-D9EA-47D9-A575-0590909F6EBC}"/>
    <cellStyle name="Normal 10 2 10 4 3" xfId="18925" xr:uid="{653E0679-F499-4AA9-801F-2D5BDB883943}"/>
    <cellStyle name="Normal 10 2 10 4 4" xfId="35684" xr:uid="{FDA95A15-8E4C-44DA-9585-0F06A478F824}"/>
    <cellStyle name="Normal 10 2 10 5" xfId="10018" xr:uid="{0177915B-B6EE-41B8-A3E6-D4978886A97B}"/>
    <cellStyle name="Normal 10 2 10 5 2" xfId="26778" xr:uid="{B31EA985-DDAC-48EB-8B09-9CC4159F68AC}"/>
    <cellStyle name="Normal 10 2 10 5 3" xfId="43537" xr:uid="{87A5904E-CB53-412E-9E22-471605CB3FC6}"/>
    <cellStyle name="Normal 10 2 10 6" xfId="18398" xr:uid="{7260B607-406F-4052-8BAF-6967595EC5A6}"/>
    <cellStyle name="Normal 10 2 10 7" xfId="35157" xr:uid="{139E66F4-E0F8-4F45-97FD-3FEC5B872A22}"/>
    <cellStyle name="Normal 10 2 11" xfId="3734" xr:uid="{E1DB4A88-76A1-4FB8-AB61-D1EC48F62750}"/>
    <cellStyle name="Normal 10 2 11 2" xfId="12114" xr:uid="{79C05EFC-9878-4FFF-9B35-86253EB4FF3B}"/>
    <cellStyle name="Normal 10 2 11 2 2" xfId="28874" xr:uid="{4B987E89-3AA0-4BB7-BEF9-A9AFA4B26BC0}"/>
    <cellStyle name="Normal 10 2 11 2 3" xfId="45633" xr:uid="{10B56649-0924-40F5-A139-FBA5750CACAD}"/>
    <cellStyle name="Normal 10 2 11 3" xfId="20494" xr:uid="{E93DAD3D-47C6-40A3-9D71-948A912F1F3A}"/>
    <cellStyle name="Normal 10 2 11 4" xfId="37253" xr:uid="{B53B3BF5-E5EC-493C-9D89-9B60DBF5224E}"/>
    <cellStyle name="Normal 10 2 12" xfId="5429" xr:uid="{F3DA6AD4-9EDA-428B-B690-1509CD6E58C3}"/>
    <cellStyle name="Normal 10 2 12 2" xfId="13809" xr:uid="{E7E93821-5052-4666-932A-28C59BA32C6F}"/>
    <cellStyle name="Normal 10 2 12 2 2" xfId="30569" xr:uid="{F1FF23D2-F32A-432F-BD80-0EC0A95777C8}"/>
    <cellStyle name="Normal 10 2 12 2 3" xfId="47328" xr:uid="{A0A7CB0D-A08A-45EF-BD42-C21BD3F26EFE}"/>
    <cellStyle name="Normal 10 2 12 3" xfId="22189" xr:uid="{871CB88A-80B8-4A20-9517-A3C413F1B8D7}"/>
    <cellStyle name="Normal 10 2 12 4" xfId="38948" xr:uid="{2D009C44-309C-4289-BBFD-6471001BDA3C}"/>
    <cellStyle name="Normal 10 2 13" xfId="7111" xr:uid="{CE99B063-A885-4FAD-9B4A-A7C21489606D}"/>
    <cellStyle name="Normal 10 2 13 2" xfId="15491" xr:uid="{744A1291-0EF4-4D49-8F76-7FD0EA517FFD}"/>
    <cellStyle name="Normal 10 2 13 2 2" xfId="32251" xr:uid="{7520F6E9-703F-460B-9578-ABEB36F70BC2}"/>
    <cellStyle name="Normal 10 2 13 2 3" xfId="49010" xr:uid="{6FC97A69-C286-4870-98EA-4FE7F780420A}"/>
    <cellStyle name="Normal 10 2 13 3" xfId="23871" xr:uid="{63D50624-DA25-4615-9E45-F8E5145D4A87}"/>
    <cellStyle name="Normal 10 2 13 4" xfId="40630" xr:uid="{C744264D-2328-4E3E-ABA1-A7F83D211F64}"/>
    <cellStyle name="Normal 10 2 14" xfId="7517" xr:uid="{2A7D12EE-1143-41C3-9736-CF0D7036058D}"/>
    <cellStyle name="Normal 10 2 14 2" xfId="15897" xr:uid="{1DC89C3D-1645-4FE6-84A9-4CADE8A0C16A}"/>
    <cellStyle name="Normal 10 2 14 2 2" xfId="32657" xr:uid="{5BD7FB6C-D141-4093-969B-6FBF614C4AEE}"/>
    <cellStyle name="Normal 10 2 14 2 3" xfId="49416" xr:uid="{53983D6F-5183-45B5-846B-4AD0FD686529}"/>
    <cellStyle name="Normal 10 2 14 3" xfId="24277" xr:uid="{290E71F7-D655-4769-B547-4A80EF0151EA}"/>
    <cellStyle name="Normal 10 2 14 4" xfId="41036" xr:uid="{8264AFE7-404C-4513-BE7F-5064BE301F13}"/>
    <cellStyle name="Normal 10 2 15" xfId="7923" xr:uid="{2122F904-F00A-4C02-9F33-ECABADBCDE67}"/>
    <cellStyle name="Normal 10 2 15 2" xfId="16303" xr:uid="{1F04B212-DFF9-4BB8-B89A-F1DE88EAACAE}"/>
    <cellStyle name="Normal 10 2 15 2 2" xfId="33063" xr:uid="{4565E011-044D-443C-8E4D-6C4FC7A90583}"/>
    <cellStyle name="Normal 10 2 15 2 3" xfId="49822" xr:uid="{34BE0DA6-13F5-4DA1-98E0-9BCA69898EFC}"/>
    <cellStyle name="Normal 10 2 15 3" xfId="24683" xr:uid="{AB920C3E-A5BA-40BC-8D37-830EE2B08AD7}"/>
    <cellStyle name="Normal 10 2 15 4" xfId="41442" xr:uid="{F1E6CE87-B302-4DB5-A52C-307B9C718501}"/>
    <cellStyle name="Normal 10 2 16" xfId="8329" xr:uid="{EBB27309-740D-416D-B26A-1CA092E514A1}"/>
    <cellStyle name="Normal 10 2 16 2" xfId="16709" xr:uid="{80A5AE7E-9E09-45B0-9725-DC89347A7BC0}"/>
    <cellStyle name="Normal 10 2 16 2 2" xfId="33469" xr:uid="{83DF61F8-B262-462F-9D7D-CE5797486CD8}"/>
    <cellStyle name="Normal 10 2 16 2 3" xfId="50228" xr:uid="{85F944BB-C045-4D0D-80EE-2954B5010C62}"/>
    <cellStyle name="Normal 10 2 16 3" xfId="25089" xr:uid="{26C60FEE-F881-4DA5-9096-66A95314422E}"/>
    <cellStyle name="Normal 10 2 16 4" xfId="41848" xr:uid="{EE10E977-3EB1-4C8E-BF1E-A815AC3A4C59}"/>
    <cellStyle name="Normal 10 2 17" xfId="2045" xr:uid="{843D5AA4-6272-47EF-B1A9-90FDCCD57EBB}"/>
    <cellStyle name="Normal 10 2 17 2" xfId="10433" xr:uid="{9E367C45-83D1-4EA0-81AC-68D6AAD45C36}"/>
    <cellStyle name="Normal 10 2 17 2 2" xfId="27193" xr:uid="{E0759278-C398-47EE-B451-8157D5408BD3}"/>
    <cellStyle name="Normal 10 2 17 2 3" xfId="43952" xr:uid="{8FF47AA0-B049-4B79-85EE-F0FDFBDA66EA}"/>
    <cellStyle name="Normal 10 2 17 3" xfId="18813" xr:uid="{966FD7ED-B4A2-4E41-9BA9-32E638AC14E1}"/>
    <cellStyle name="Normal 10 2 17 4" xfId="35572" xr:uid="{7D78DB7E-0FC6-4A98-9FCF-A8A0E0DB5D7E}"/>
    <cellStyle name="Normal 10 2 18" xfId="8742" xr:uid="{DDF11A90-0142-42E8-A416-646C4E003EA7}"/>
    <cellStyle name="Normal 10 2 18 2" xfId="25502" xr:uid="{F8674B12-056E-4B6B-89C6-319FD315F3CA}"/>
    <cellStyle name="Normal 10 2 18 3" xfId="42261" xr:uid="{472F5E6D-85BF-4DFF-8D25-79FEE2BD225E}"/>
    <cellStyle name="Normal 10 2 19" xfId="17122" xr:uid="{AD271896-3250-45D4-9574-789FB8FAF85F}"/>
    <cellStyle name="Normal 10 2 2" xfId="297" xr:uid="{3276B5C2-10C1-4C17-A049-26C19D43FC9D}"/>
    <cellStyle name="Normal 10 2 2 10" xfId="7133" xr:uid="{F2BF7F23-703E-4670-9C3E-9520CA146A86}"/>
    <cellStyle name="Normal 10 2 2 10 2" xfId="15513" xr:uid="{B042E27D-F49A-420C-A3F8-D5E286D895D7}"/>
    <cellStyle name="Normal 10 2 2 10 2 2" xfId="32273" xr:uid="{D788B362-B816-4878-8F92-CE8870794F2F}"/>
    <cellStyle name="Normal 10 2 2 10 2 3" xfId="49032" xr:uid="{74FDAC03-6FA8-4FB6-80E7-6363F52A0B53}"/>
    <cellStyle name="Normal 10 2 2 10 3" xfId="23893" xr:uid="{2481A6E3-6C55-4683-A53E-0CC0D62C04CF}"/>
    <cellStyle name="Normal 10 2 2 10 4" xfId="40652" xr:uid="{A67750FF-0A5D-439B-9CED-93784A9BFEDD}"/>
    <cellStyle name="Normal 10 2 2 11" xfId="7539" xr:uid="{D3405110-6C96-47FF-BAEE-6F231BBBC693}"/>
    <cellStyle name="Normal 10 2 2 11 2" xfId="15919" xr:uid="{8901FF17-5F59-436D-8235-AF3D546ACC42}"/>
    <cellStyle name="Normal 10 2 2 11 2 2" xfId="32679" xr:uid="{794F7903-D2A5-4FCC-B0A0-6F3D392A0BB3}"/>
    <cellStyle name="Normal 10 2 2 11 2 3" xfId="49438" xr:uid="{1B2D0907-6A94-4D9D-B538-B376EEDBAA67}"/>
    <cellStyle name="Normal 10 2 2 11 3" xfId="24299" xr:uid="{033BB110-985E-48FC-8092-8057D2E62C60}"/>
    <cellStyle name="Normal 10 2 2 11 4" xfId="41058" xr:uid="{769D62AA-E65C-4DA2-B343-EA810F424C76}"/>
    <cellStyle name="Normal 10 2 2 12" xfId="7945" xr:uid="{85F9A304-D6A0-40E1-819B-0C6689FFE479}"/>
    <cellStyle name="Normal 10 2 2 12 2" xfId="16325" xr:uid="{D5BCE641-B916-4B43-B062-03B7FA3296A9}"/>
    <cellStyle name="Normal 10 2 2 12 2 2" xfId="33085" xr:uid="{A3806488-0AC9-4120-80EE-5D0AEDA15E48}"/>
    <cellStyle name="Normal 10 2 2 12 2 3" xfId="49844" xr:uid="{4C32971C-6785-4E6B-A97B-38A388BD16A0}"/>
    <cellStyle name="Normal 10 2 2 12 3" xfId="24705" xr:uid="{56D1C23B-DE0F-4090-A342-34A121FF6863}"/>
    <cellStyle name="Normal 10 2 2 12 4" xfId="41464" xr:uid="{6EBDDE54-0864-4A16-9753-FC0D46BDF7FE}"/>
    <cellStyle name="Normal 10 2 2 13" xfId="8351" xr:uid="{A2C96252-6E74-4EE4-A361-4D69387BFB74}"/>
    <cellStyle name="Normal 10 2 2 13 2" xfId="16731" xr:uid="{275D91F4-F2EE-4451-A074-B2C835B0C855}"/>
    <cellStyle name="Normal 10 2 2 13 2 2" xfId="33491" xr:uid="{9AA1191D-A864-486E-92FC-9A02211DA4E7}"/>
    <cellStyle name="Normal 10 2 2 13 2 3" xfId="50250" xr:uid="{D65BE4FE-C260-4C3E-9559-0A4314229B60}"/>
    <cellStyle name="Normal 10 2 2 13 3" xfId="25111" xr:uid="{41632479-7F6E-4D32-B3B3-973A2A74F041}"/>
    <cellStyle name="Normal 10 2 2 13 4" xfId="41870" xr:uid="{9E6E4BD6-7101-4FFA-B3B0-3395191953A4}"/>
    <cellStyle name="Normal 10 2 2 14" xfId="2063" xr:uid="{9B87FBCD-F491-41BF-A7DE-B386A0210179}"/>
    <cellStyle name="Normal 10 2 2 14 2" xfId="10451" xr:uid="{DA7A86BA-9248-4A4D-8FF7-270E1BC69763}"/>
    <cellStyle name="Normal 10 2 2 14 2 2" xfId="27211" xr:uid="{92BB8441-A641-4163-9F15-1E9EA528269F}"/>
    <cellStyle name="Normal 10 2 2 14 2 3" xfId="43970" xr:uid="{0F0746EA-AEFF-49A7-8093-EDA436F17472}"/>
    <cellStyle name="Normal 10 2 2 14 3" xfId="18831" xr:uid="{58C07DD7-3005-4848-9BF7-8078355A5B00}"/>
    <cellStyle name="Normal 10 2 2 14 4" xfId="35590" xr:uid="{9F5EA704-E1BC-4BF5-80D2-5A20B895B69E}"/>
    <cellStyle name="Normal 10 2 2 15" xfId="8770" xr:uid="{0D9B9B46-4AE9-4988-A5AB-891D1E136AD1}"/>
    <cellStyle name="Normal 10 2 2 15 2" xfId="25530" xr:uid="{7895E35E-8867-441D-B934-B9CE0725C77B}"/>
    <cellStyle name="Normal 10 2 2 15 3" xfId="42289" xr:uid="{C86C037F-2C6A-4C9F-B352-DF5F930D546A}"/>
    <cellStyle name="Normal 10 2 2 16" xfId="17150" xr:uid="{057E8205-03B5-4418-A9BE-70439B945152}"/>
    <cellStyle name="Normal 10 2 2 17" xfId="33909" xr:uid="{CCF38158-4270-4C71-868D-3752E3CB062F}"/>
    <cellStyle name="Normal 10 2 2 2" xfId="380" xr:uid="{6DF1568E-39C4-4CFE-AC16-6DD74EA647ED}"/>
    <cellStyle name="Normal 10 2 2 2 10" xfId="7604" xr:uid="{0962398C-11C3-4E7B-A0A9-78F6F6ED6661}"/>
    <cellStyle name="Normal 10 2 2 2 10 2" xfId="15984" xr:uid="{65CF27AE-41EC-42FB-852A-B320472FA25E}"/>
    <cellStyle name="Normal 10 2 2 2 10 2 2" xfId="32744" xr:uid="{4AA0612B-231C-4888-A8DE-83F497EB276F}"/>
    <cellStyle name="Normal 10 2 2 2 10 2 3" xfId="49503" xr:uid="{8F12154E-080E-4262-B4A5-0782956F1500}"/>
    <cellStyle name="Normal 10 2 2 2 10 3" xfId="24364" xr:uid="{230BBDC5-FC9C-48D8-937F-93D3C1E96206}"/>
    <cellStyle name="Normal 10 2 2 2 10 4" xfId="41123" xr:uid="{8BB658AD-C656-40F3-9E1D-1B040BA40B50}"/>
    <cellStyle name="Normal 10 2 2 2 11" xfId="8010" xr:uid="{3FAD8351-FC7F-45D1-B82C-FDEC0FE83873}"/>
    <cellStyle name="Normal 10 2 2 2 11 2" xfId="16390" xr:uid="{2DA2D268-FEEB-4C55-AC4F-CEC3DE62D61D}"/>
    <cellStyle name="Normal 10 2 2 2 11 2 2" xfId="33150" xr:uid="{2282A522-7C9A-4A93-858C-F40C28D5D1AC}"/>
    <cellStyle name="Normal 10 2 2 2 11 2 3" xfId="49909" xr:uid="{051E4BFD-2C96-49C9-9AF6-740B91FF4866}"/>
    <cellStyle name="Normal 10 2 2 2 11 3" xfId="24770" xr:uid="{B4D9AAD6-1E2E-49E8-8B7D-6E3D4306A9BA}"/>
    <cellStyle name="Normal 10 2 2 2 11 4" xfId="41529" xr:uid="{0229E811-321A-4F0C-9C94-D73C6D8CCF64}"/>
    <cellStyle name="Normal 10 2 2 2 12" xfId="8416" xr:uid="{CEAE02FC-FF0B-4328-B00A-6BD3437B79A0}"/>
    <cellStyle name="Normal 10 2 2 2 12 2" xfId="16796" xr:uid="{F61329B6-9E05-4CD9-A450-EFC3733B537F}"/>
    <cellStyle name="Normal 10 2 2 2 12 2 2" xfId="33556" xr:uid="{4F443BAC-2B10-4025-A89D-61FBB5E7B5ED}"/>
    <cellStyle name="Normal 10 2 2 2 12 2 3" xfId="50315" xr:uid="{87FD2617-4110-4E92-A531-926E1785A71B}"/>
    <cellStyle name="Normal 10 2 2 2 12 3" xfId="25176" xr:uid="{AA409EED-E862-43CF-9CF6-6442E438004F}"/>
    <cellStyle name="Normal 10 2 2 2 12 4" xfId="41935" xr:uid="{D5CAEA1F-B1B5-4E2E-9E5A-BFD9ADE8AFF9}"/>
    <cellStyle name="Normal 10 2 2 2 13" xfId="2263" xr:uid="{83F0752D-49D2-45BE-9F3C-A30F81128282}"/>
    <cellStyle name="Normal 10 2 2 2 13 2" xfId="10647" xr:uid="{C2DB638B-8422-49A1-B506-44A14E582F67}"/>
    <cellStyle name="Normal 10 2 2 2 13 2 2" xfId="27407" xr:uid="{4F6BD79F-B7B5-47F3-9AB9-E87C8E382FDF}"/>
    <cellStyle name="Normal 10 2 2 2 13 2 3" xfId="44166" xr:uid="{77E41A58-6BE8-4A0C-A07D-D7A845D3DD2C}"/>
    <cellStyle name="Normal 10 2 2 2 13 3" xfId="19027" xr:uid="{EE1C39C5-7D5D-4303-A61C-988DBE2634AC}"/>
    <cellStyle name="Normal 10 2 2 2 13 4" xfId="35786" xr:uid="{C57504A0-EFB3-4B60-9723-C43CECA9531F}"/>
    <cellStyle name="Normal 10 2 2 2 14" xfId="8844" xr:uid="{082AA91C-35F8-44D2-8F02-D6AC9C4ABEE7}"/>
    <cellStyle name="Normal 10 2 2 2 14 2" xfId="25604" xr:uid="{E7C2C057-70F9-4E10-80C2-8F3344E545CA}"/>
    <cellStyle name="Normal 10 2 2 2 14 3" xfId="42363" xr:uid="{62E03E01-70DC-47A3-99BF-87018D22FC4A}"/>
    <cellStyle name="Normal 10 2 2 2 15" xfId="17224" xr:uid="{0B4FE590-A26D-48A4-8F04-904B82EF6E1A}"/>
    <cellStyle name="Normal 10 2 2 2 16" xfId="33983" xr:uid="{548843E3-0A47-4DF2-9841-1EE959E100C2}"/>
    <cellStyle name="Normal 10 2 2 2 2" xfId="466" xr:uid="{B09DB3B4-99DC-4371-874D-F47C75C5805D}"/>
    <cellStyle name="Normal 10 2 2 2 2 10" xfId="8469" xr:uid="{689E7795-ADE9-4058-BD31-7E2EDFE972D6}"/>
    <cellStyle name="Normal 10 2 2 2 2 10 2" xfId="16849" xr:uid="{43FA82FA-692F-4291-8E30-F5FA70975730}"/>
    <cellStyle name="Normal 10 2 2 2 2 10 2 2" xfId="33609" xr:uid="{929F89F4-1BDB-47A6-910F-F73F0859CFE7}"/>
    <cellStyle name="Normal 10 2 2 2 2 10 2 3" xfId="50368" xr:uid="{30D5E9EE-E715-4BD2-A01C-2F13166CB9FC}"/>
    <cellStyle name="Normal 10 2 2 2 2 10 3" xfId="25229" xr:uid="{10F64C7C-C737-4134-BE61-7A6DAF028558}"/>
    <cellStyle name="Normal 10 2 2 2 2 10 4" xfId="41988" xr:uid="{E218CB2C-71E9-4837-ABF6-62C48AB3E461}"/>
    <cellStyle name="Normal 10 2 2 2 2 11" xfId="2298" xr:uid="{21FFC35F-4FE1-476B-BD81-A01786172685}"/>
    <cellStyle name="Normal 10 2 2 2 2 11 2" xfId="10680" xr:uid="{26E02B1D-F884-4E6A-8E41-0564B64E9701}"/>
    <cellStyle name="Normal 10 2 2 2 2 11 2 2" xfId="27440" xr:uid="{A6C3519B-8A3C-4537-9942-FB5D87C4497C}"/>
    <cellStyle name="Normal 10 2 2 2 2 11 2 3" xfId="44199" xr:uid="{71E76C0A-45DA-47A8-8ABC-E2DE2BF61243}"/>
    <cellStyle name="Normal 10 2 2 2 2 11 3" xfId="19060" xr:uid="{AF4C27EB-9091-45D0-96D5-2682AC088F7B}"/>
    <cellStyle name="Normal 10 2 2 2 2 11 4" xfId="35819" xr:uid="{61FA8F90-772C-41D8-8818-7A4FAAE77DE0}"/>
    <cellStyle name="Normal 10 2 2 2 2 12" xfId="8877" xr:uid="{94C4CB25-BDF7-4768-BBDB-A6828E55035A}"/>
    <cellStyle name="Normal 10 2 2 2 2 12 2" xfId="25637" xr:uid="{2053D641-FA79-4BE2-A59F-90F44C2CD530}"/>
    <cellStyle name="Normal 10 2 2 2 2 12 3" xfId="42396" xr:uid="{4135A853-F9BC-4B31-A2CE-BD7E85254F93}"/>
    <cellStyle name="Normal 10 2 2 2 2 13" xfId="17257" xr:uid="{12485405-D1F9-4C5C-8D17-E419947DF406}"/>
    <cellStyle name="Normal 10 2 2 2 2 14" xfId="34016" xr:uid="{FE16EAE3-F3AF-4CAE-AEE6-44440D71555A}"/>
    <cellStyle name="Normal 10 2 2 2 2 2" xfId="908" xr:uid="{C847CA13-6A29-415C-BA58-75CC329F453A}"/>
    <cellStyle name="Normal 10 2 2 2 2 2 2" xfId="4303" xr:uid="{94F3C36A-CA25-43D8-BA19-16ECFC01F109}"/>
    <cellStyle name="Normal 10 2 2 2 2 2 2 2" xfId="12683" xr:uid="{77A12D31-F90C-47DB-940F-2F3BD9B7C3EC}"/>
    <cellStyle name="Normal 10 2 2 2 2 2 2 2 2" xfId="29443" xr:uid="{28943914-90A7-4C2D-B3E8-C9DA6B502D02}"/>
    <cellStyle name="Normal 10 2 2 2 2 2 2 2 3" xfId="46202" xr:uid="{680E5D2A-5243-4954-9B3A-0D34AFE04A44}"/>
    <cellStyle name="Normal 10 2 2 2 2 2 2 3" xfId="21063" xr:uid="{277D8822-6D64-4D8D-8C54-66716CF854CE}"/>
    <cellStyle name="Normal 10 2 2 2 2 2 2 4" xfId="37822" xr:uid="{4E534831-515A-4AAB-B0A5-31AAA0DC520A}"/>
    <cellStyle name="Normal 10 2 2 2 2 2 3" xfId="5990" xr:uid="{BBCA8D3B-EA4A-48BD-B48C-ABEE1CC3D839}"/>
    <cellStyle name="Normal 10 2 2 2 2 2 3 2" xfId="14370" xr:uid="{4A856BAB-DFF0-461E-907A-17A118C66C8A}"/>
    <cellStyle name="Normal 10 2 2 2 2 2 3 2 2" xfId="31130" xr:uid="{AE8E1E0A-A73A-43BC-83AE-57F66FE7687D}"/>
    <cellStyle name="Normal 10 2 2 2 2 2 3 2 3" xfId="47889" xr:uid="{5CAC0286-0168-4281-A565-08387B9754DF}"/>
    <cellStyle name="Normal 10 2 2 2 2 2 3 3" xfId="22750" xr:uid="{CF7CB492-7B7E-4AA6-874B-5474ED9C5C6A}"/>
    <cellStyle name="Normal 10 2 2 2 2 2 3 4" xfId="39509" xr:uid="{2AA66ACC-B795-4EBE-B78C-62A4632B1D41}"/>
    <cellStyle name="Normal 10 2 2 2 2 2 4" xfId="2726" xr:uid="{467F07F9-C71C-4F07-9F1C-EBAA47030AF3}"/>
    <cellStyle name="Normal 10 2 2 2 2 2 4 2" xfId="11106" xr:uid="{1FA64CCC-2175-470F-BD63-550B4BC860CE}"/>
    <cellStyle name="Normal 10 2 2 2 2 2 4 2 2" xfId="27866" xr:uid="{0CF61717-0BEB-4BEB-BCA9-C3C4CE0FBE97}"/>
    <cellStyle name="Normal 10 2 2 2 2 2 4 2 3" xfId="44625" xr:uid="{BE015DAD-5CB6-49F6-866E-DA4B9FC5DA3C}"/>
    <cellStyle name="Normal 10 2 2 2 2 2 4 3" xfId="19486" xr:uid="{C7769FF4-C11F-4110-AD88-C28D3E1E8D06}"/>
    <cellStyle name="Normal 10 2 2 2 2 2 4 4" xfId="36245" xr:uid="{C96D9FCA-97B1-4156-AEDC-105EE2F72391}"/>
    <cellStyle name="Normal 10 2 2 2 2 2 5" xfId="9303" xr:uid="{909F8D2A-0BC6-4941-BD60-D0029706E995}"/>
    <cellStyle name="Normal 10 2 2 2 2 2 5 2" xfId="26063" xr:uid="{353B63AD-8C5D-484F-9C71-777458F99BC3}"/>
    <cellStyle name="Normal 10 2 2 2 2 2 5 3" xfId="42822" xr:uid="{B1EDCF16-9CEB-43A6-9BB3-3A8FBE4398CA}"/>
    <cellStyle name="Normal 10 2 2 2 2 2 6" xfId="17683" xr:uid="{6BC37528-BA0B-4D4C-B5AF-262E0727D2D4}"/>
    <cellStyle name="Normal 10 2 2 2 2 2 7" xfId="34442" xr:uid="{25D4D486-011A-46C3-92F1-04DA74D7C945}"/>
    <cellStyle name="Normal 10 2 2 2 2 3" xfId="1342" xr:uid="{3D926AD0-82F4-4457-AD45-4E52DE659526}"/>
    <cellStyle name="Normal 10 2 2 2 2 3 2" xfId="4731" xr:uid="{05B860B5-C7F5-4776-99C7-AA2ADA48B055}"/>
    <cellStyle name="Normal 10 2 2 2 2 3 2 2" xfId="13111" xr:uid="{EE760FFF-5CED-43AD-A671-A33236B3D3A7}"/>
    <cellStyle name="Normal 10 2 2 2 2 3 2 2 2" xfId="29871" xr:uid="{7E0ECCE8-A808-477C-9184-74979DB71683}"/>
    <cellStyle name="Normal 10 2 2 2 2 3 2 2 3" xfId="46630" xr:uid="{4195E187-9C5E-4629-AE8A-A07B9053F4BA}"/>
    <cellStyle name="Normal 10 2 2 2 2 3 2 3" xfId="21491" xr:uid="{EABFD5B8-DA98-44A5-AE26-5C5B5EDACAD3}"/>
    <cellStyle name="Normal 10 2 2 2 2 3 2 4" xfId="38250" xr:uid="{A234ED20-7D8F-4F2C-94BB-1CF2D30EE79C}"/>
    <cellStyle name="Normal 10 2 2 2 2 3 3" xfId="6418" xr:uid="{67A947E1-4B9B-42D3-B45A-4CFB6370414B}"/>
    <cellStyle name="Normal 10 2 2 2 2 3 3 2" xfId="14798" xr:uid="{9EF11E6A-9ED9-492F-84A4-C6EDA3D33F7D}"/>
    <cellStyle name="Normal 10 2 2 2 2 3 3 2 2" xfId="31558" xr:uid="{B88B5B5E-FBEF-4917-B75C-B58A495F0EF5}"/>
    <cellStyle name="Normal 10 2 2 2 2 3 3 2 3" xfId="48317" xr:uid="{15EB040C-F21A-44D1-AEF6-B551043F4115}"/>
    <cellStyle name="Normal 10 2 2 2 2 3 3 3" xfId="23178" xr:uid="{D26D01A7-53DF-4B9F-B82E-49332BE01B93}"/>
    <cellStyle name="Normal 10 2 2 2 2 3 3 4" xfId="39937" xr:uid="{E83763BF-E933-4F17-9EA8-D16D5AD03AEC}"/>
    <cellStyle name="Normal 10 2 2 2 2 3 4" xfId="3154" xr:uid="{4FC8D664-0F6D-458E-8661-F512AC8C4F18}"/>
    <cellStyle name="Normal 10 2 2 2 2 3 4 2" xfId="11534" xr:uid="{F50B35A9-1474-481E-AECF-28CE7DFFCAE7}"/>
    <cellStyle name="Normal 10 2 2 2 2 3 4 2 2" xfId="28294" xr:uid="{C1810DC7-E956-4852-B2D6-EFDAC9A96AB0}"/>
    <cellStyle name="Normal 10 2 2 2 2 3 4 2 3" xfId="45053" xr:uid="{DD195AC9-EC54-48A0-A922-A760583C4012}"/>
    <cellStyle name="Normal 10 2 2 2 2 3 4 3" xfId="19914" xr:uid="{5DEA7555-C385-403B-9402-EB785DD9E300}"/>
    <cellStyle name="Normal 10 2 2 2 2 3 4 4" xfId="36673" xr:uid="{D050BCB8-F16F-4A94-A523-20918404E9C1}"/>
    <cellStyle name="Normal 10 2 2 2 2 3 5" xfId="9731" xr:uid="{5E195FB6-C1E1-4E48-9781-723AEAF8265A}"/>
    <cellStyle name="Normal 10 2 2 2 2 3 5 2" xfId="26491" xr:uid="{59C3A516-546E-4F4D-9BDD-0DA870353D4A}"/>
    <cellStyle name="Normal 10 2 2 2 2 3 5 3" xfId="43250" xr:uid="{7B3889F3-EF94-4747-A8DD-BA2B37E691CF}"/>
    <cellStyle name="Normal 10 2 2 2 2 3 6" xfId="18111" xr:uid="{B79500DE-A734-42F8-9357-FC9EF806C180}"/>
    <cellStyle name="Normal 10 2 2 2 2 3 7" xfId="34870" xr:uid="{0E8C038E-6D07-481D-96F4-8CD3956102C1}"/>
    <cellStyle name="Normal 10 2 2 2 2 4" xfId="1769" xr:uid="{A1264FB2-FFE3-493A-9342-A44C359343E2}"/>
    <cellStyle name="Normal 10 2 2 2 2 4 2" xfId="5158" xr:uid="{5CCABCE5-804F-4356-B365-8675E9DBE3E3}"/>
    <cellStyle name="Normal 10 2 2 2 2 4 2 2" xfId="13538" xr:uid="{48228449-BEA8-4304-9CBA-11723B6EEEEE}"/>
    <cellStyle name="Normal 10 2 2 2 2 4 2 2 2" xfId="30298" xr:uid="{C77F8978-CC68-413E-8EC5-123033EB2E9F}"/>
    <cellStyle name="Normal 10 2 2 2 2 4 2 2 3" xfId="47057" xr:uid="{74A8C7E7-1E85-4713-96C4-8CDAB501D022}"/>
    <cellStyle name="Normal 10 2 2 2 2 4 2 3" xfId="21918" xr:uid="{0BCA7575-DC20-40BB-B2D5-6209133F066F}"/>
    <cellStyle name="Normal 10 2 2 2 2 4 2 4" xfId="38677" xr:uid="{0118FD16-F2E7-4651-9CA0-CE886083F15E}"/>
    <cellStyle name="Normal 10 2 2 2 2 4 3" xfId="6845" xr:uid="{5955F801-D617-4292-B10A-AE90941F32DA}"/>
    <cellStyle name="Normal 10 2 2 2 2 4 3 2" xfId="15225" xr:uid="{FC442C24-46BE-4561-9086-598FF6F7BDCC}"/>
    <cellStyle name="Normal 10 2 2 2 2 4 3 2 2" xfId="31985" xr:uid="{BFEDAFF7-7C6C-4F23-BB26-4A6789436A1A}"/>
    <cellStyle name="Normal 10 2 2 2 2 4 3 2 3" xfId="48744" xr:uid="{6B2C56F3-35EE-4FB6-BA16-0F9CE1A905FB}"/>
    <cellStyle name="Normal 10 2 2 2 2 4 3 3" xfId="23605" xr:uid="{A192CCB3-071B-4E58-B1DF-F5E9638BB792}"/>
    <cellStyle name="Normal 10 2 2 2 2 4 3 4" xfId="40364" xr:uid="{2726B69F-C142-49ED-AF95-C18635F25A54}"/>
    <cellStyle name="Normal 10 2 2 2 2 4 4" xfId="3469" xr:uid="{4592EB02-1CA1-46FD-80B5-13D58AB2B7CF}"/>
    <cellStyle name="Normal 10 2 2 2 2 4 4 2" xfId="11849" xr:uid="{BBA8CB9C-44F4-4C73-B20C-647B2A329383}"/>
    <cellStyle name="Normal 10 2 2 2 2 4 4 2 2" xfId="28609" xr:uid="{F6EC4B04-93D9-4E94-B775-BF11FDCC3DD4}"/>
    <cellStyle name="Normal 10 2 2 2 2 4 4 2 3" xfId="45368" xr:uid="{5C598832-56F8-42B1-8862-8E4EEC2D4A7C}"/>
    <cellStyle name="Normal 10 2 2 2 2 4 4 3" xfId="20229" xr:uid="{187A2B4C-DD7B-4267-A767-4BEA64DA07A9}"/>
    <cellStyle name="Normal 10 2 2 2 2 4 4 4" xfId="36988" xr:uid="{187404B3-5CC9-4F9A-8FA9-FBCF19BE51B1}"/>
    <cellStyle name="Normal 10 2 2 2 2 4 5" xfId="10158" xr:uid="{02A2A386-B0F6-4563-981E-3780C08C74CC}"/>
    <cellStyle name="Normal 10 2 2 2 2 4 5 2" xfId="26918" xr:uid="{BAD72862-819F-44F1-9456-7AA58F9848F1}"/>
    <cellStyle name="Normal 10 2 2 2 2 4 5 3" xfId="43677" xr:uid="{9F9EFCE9-0A07-4D8C-8D20-4238B5601989}"/>
    <cellStyle name="Normal 10 2 2 2 2 4 6" xfId="18538" xr:uid="{216B188C-4614-4142-8F7B-BE6057F07B6F}"/>
    <cellStyle name="Normal 10 2 2 2 2 4 7" xfId="35297" xr:uid="{62F95EA9-0519-4D26-B43D-B251A5BF2D1E}"/>
    <cellStyle name="Normal 10 2 2 2 2 5" xfId="3888" xr:uid="{F4C92F65-5C45-431B-A070-BE1A4EC18911}"/>
    <cellStyle name="Normal 10 2 2 2 2 5 2" xfId="12268" xr:uid="{23B49C75-A4BB-4FCA-8B79-7CA247799D91}"/>
    <cellStyle name="Normal 10 2 2 2 2 5 2 2" xfId="29028" xr:uid="{93D9F692-0E45-46D0-B380-59BBA23D5702}"/>
    <cellStyle name="Normal 10 2 2 2 2 5 2 3" xfId="45787" xr:uid="{0727F406-19B6-4DA0-B486-F66C4C67E64D}"/>
    <cellStyle name="Normal 10 2 2 2 2 5 3" xfId="20648" xr:uid="{A873E76C-3E44-489A-A988-1F398C08360E}"/>
    <cellStyle name="Normal 10 2 2 2 2 5 4" xfId="37407" xr:uid="{14F4CF1E-B22F-46BB-A01C-E0CA10DE9136}"/>
    <cellStyle name="Normal 10 2 2 2 2 6" xfId="5564" xr:uid="{669CE34E-E108-47C7-9154-5FDA5A68A5F0}"/>
    <cellStyle name="Normal 10 2 2 2 2 6 2" xfId="13944" xr:uid="{35BFA0B7-34A1-4808-B72B-FDD179A0C9E0}"/>
    <cellStyle name="Normal 10 2 2 2 2 6 2 2" xfId="30704" xr:uid="{ED5949F0-70EE-4AE2-B0BD-4E237D9773E5}"/>
    <cellStyle name="Normal 10 2 2 2 2 6 2 3" xfId="47463" xr:uid="{3271D251-0FB1-4CF7-8806-7ECFB00EA05D}"/>
    <cellStyle name="Normal 10 2 2 2 2 6 3" xfId="22324" xr:uid="{50BC5D7E-3C77-4DA2-8FB8-6FE88652CC7F}"/>
    <cellStyle name="Normal 10 2 2 2 2 6 4" xfId="39083" xr:uid="{2A9C159D-02AC-4ACF-A91A-BF66D6C626B1}"/>
    <cellStyle name="Normal 10 2 2 2 2 7" xfId="7251" xr:uid="{B56B5E6E-CDF2-430B-8C81-DCCF1669ED1D}"/>
    <cellStyle name="Normal 10 2 2 2 2 7 2" xfId="15631" xr:uid="{B44161C2-CBE6-4B20-9388-7254F9A4D054}"/>
    <cellStyle name="Normal 10 2 2 2 2 7 2 2" xfId="32391" xr:uid="{02F90010-1340-40F6-A381-F866BE53398F}"/>
    <cellStyle name="Normal 10 2 2 2 2 7 2 3" xfId="49150" xr:uid="{92993B2A-7411-4AD5-B1EA-30FE51A8C311}"/>
    <cellStyle name="Normal 10 2 2 2 2 7 3" xfId="24011" xr:uid="{31ED3E98-E59D-4B9A-8315-5C09B0270BA4}"/>
    <cellStyle name="Normal 10 2 2 2 2 7 4" xfId="40770" xr:uid="{CFD29D8F-35B9-40B3-8223-910E38935326}"/>
    <cellStyle name="Normal 10 2 2 2 2 8" xfId="7657" xr:uid="{9A54CB89-1513-43CC-9186-E775B436A51F}"/>
    <cellStyle name="Normal 10 2 2 2 2 8 2" xfId="16037" xr:uid="{83D2B72F-4C7C-4411-9153-876A67293F9F}"/>
    <cellStyle name="Normal 10 2 2 2 2 8 2 2" xfId="32797" xr:uid="{714C2F6C-61F9-4435-A588-3371659526D4}"/>
    <cellStyle name="Normal 10 2 2 2 2 8 2 3" xfId="49556" xr:uid="{CA5A836A-E2B6-4537-B96F-A77C47B76147}"/>
    <cellStyle name="Normal 10 2 2 2 2 8 3" xfId="24417" xr:uid="{26F2C807-9BAB-4DA1-93A6-35ED9BFB8A76}"/>
    <cellStyle name="Normal 10 2 2 2 2 8 4" xfId="41176" xr:uid="{75416646-5DC0-497C-8CAC-C9347FC17B2C}"/>
    <cellStyle name="Normal 10 2 2 2 2 9" xfId="8063" xr:uid="{DFF73808-52D9-4C6F-A10A-F7EF02F9C428}"/>
    <cellStyle name="Normal 10 2 2 2 2 9 2" xfId="16443" xr:uid="{CEA62AC7-8B65-44C2-B9E7-FCAF87EF829F}"/>
    <cellStyle name="Normal 10 2 2 2 2 9 2 2" xfId="33203" xr:uid="{24483AC2-66F5-430C-8192-10A060179A0E}"/>
    <cellStyle name="Normal 10 2 2 2 2 9 2 3" xfId="49962" xr:uid="{24005254-2D89-4BA4-9ACA-752300B7AA76}"/>
    <cellStyle name="Normal 10 2 2 2 2 9 3" xfId="24823" xr:uid="{C8A6461D-8C19-4C49-8872-99C869FDAB9B}"/>
    <cellStyle name="Normal 10 2 2 2 2 9 4" xfId="41582" xr:uid="{539187DE-7297-41D0-9438-2A18CD202670}"/>
    <cellStyle name="Normal 10 2 2 2 3" xfId="467" xr:uid="{BAE726F1-9D33-4D81-9580-27BEFC9246CF}"/>
    <cellStyle name="Normal 10 2 2 2 3 10" xfId="8687" xr:uid="{A3DC6C07-27A8-49D2-8C78-761959C330DD}"/>
    <cellStyle name="Normal 10 2 2 2 3 10 2" xfId="17067" xr:uid="{D2878FB4-0E35-4905-A1CC-08D7799AE33A}"/>
    <cellStyle name="Normal 10 2 2 2 3 10 2 2" xfId="33827" xr:uid="{4A1E7132-064D-4EC4-90E5-C70CD217DC26}"/>
    <cellStyle name="Normal 10 2 2 2 3 10 2 3" xfId="50586" xr:uid="{9895F16D-DBB1-4505-A4D9-7AE73DC87F55}"/>
    <cellStyle name="Normal 10 2 2 2 3 10 3" xfId="25447" xr:uid="{EFA32331-3A81-4196-8A42-53CF5B62A9A2}"/>
    <cellStyle name="Normal 10 2 2 2 3 10 4" xfId="42206" xr:uid="{E7CA4F33-DBFF-412A-A7AE-8297FF794D61}"/>
    <cellStyle name="Normal 10 2 2 2 3 11" xfId="2299" xr:uid="{F2EE3180-1EFF-4E36-A0BF-68570D538722}"/>
    <cellStyle name="Normal 10 2 2 2 3 11 2" xfId="10681" xr:uid="{61E46DE9-325B-43C4-95FC-6AB1BF26D2D1}"/>
    <cellStyle name="Normal 10 2 2 2 3 11 2 2" xfId="27441" xr:uid="{F709BE99-18A5-469D-8D25-EA419E4C840D}"/>
    <cellStyle name="Normal 10 2 2 2 3 11 2 3" xfId="44200" xr:uid="{BEF9AB5B-8219-4273-9845-776D9E1C8CE9}"/>
    <cellStyle name="Normal 10 2 2 2 3 11 3" xfId="19061" xr:uid="{F11B7EAC-F748-4265-B0EF-D033082FE6DD}"/>
    <cellStyle name="Normal 10 2 2 2 3 11 4" xfId="35820" xr:uid="{AB068955-E5D5-4855-836F-4E692E889018}"/>
    <cellStyle name="Normal 10 2 2 2 3 12" xfId="8878" xr:uid="{D025E2FD-BF18-49E9-8964-EE8008C99ABC}"/>
    <cellStyle name="Normal 10 2 2 2 3 12 2" xfId="25638" xr:uid="{5C99CECD-6C83-410C-A5B1-3DC4EE219609}"/>
    <cellStyle name="Normal 10 2 2 2 3 12 3" xfId="42397" xr:uid="{22778AD0-26E1-4C4C-B072-B71078F843CE}"/>
    <cellStyle name="Normal 10 2 2 2 3 13" xfId="17258" xr:uid="{C941AE3F-1F8F-4572-8B26-D5C5E9B54D09}"/>
    <cellStyle name="Normal 10 2 2 2 3 14" xfId="34017" xr:uid="{21FB0F78-AD47-4FC3-A90C-808B7A33C0EF}"/>
    <cellStyle name="Normal 10 2 2 2 3 2" xfId="909" xr:uid="{27C5210D-92C3-4595-BC27-1A6399C781E6}"/>
    <cellStyle name="Normal 10 2 2 2 3 2 2" xfId="4304" xr:uid="{F9F84432-AAFC-4298-9C44-A8DB72046688}"/>
    <cellStyle name="Normal 10 2 2 2 3 2 2 2" xfId="12684" xr:uid="{809E7AD7-F64F-4360-9E09-3A5FE900538B}"/>
    <cellStyle name="Normal 10 2 2 2 3 2 2 2 2" xfId="29444" xr:uid="{CF6E2C33-96F2-4CEA-8662-187D860CB21F}"/>
    <cellStyle name="Normal 10 2 2 2 3 2 2 2 3" xfId="46203" xr:uid="{767F32BF-B63A-4967-9D0B-11951AB685A9}"/>
    <cellStyle name="Normal 10 2 2 2 3 2 2 3" xfId="21064" xr:uid="{F4101C05-0BF8-401E-9E4D-7D184BA05B75}"/>
    <cellStyle name="Normal 10 2 2 2 3 2 2 4" xfId="37823" xr:uid="{F739D4E4-6E97-46BF-95B8-3039EFB9A921}"/>
    <cellStyle name="Normal 10 2 2 2 3 2 3" xfId="5991" xr:uid="{7E2BDCE0-2E61-491D-8C76-42B866BAA38A}"/>
    <cellStyle name="Normal 10 2 2 2 3 2 3 2" xfId="14371" xr:uid="{4FE1CA43-A8E7-4193-940D-D5887B4E98F3}"/>
    <cellStyle name="Normal 10 2 2 2 3 2 3 2 2" xfId="31131" xr:uid="{0185F56B-3086-44C0-A0B1-7BD7AAE36BD5}"/>
    <cellStyle name="Normal 10 2 2 2 3 2 3 2 3" xfId="47890" xr:uid="{A1E94F6B-9DBB-437E-9EB8-64D42436C148}"/>
    <cellStyle name="Normal 10 2 2 2 3 2 3 3" xfId="22751" xr:uid="{27058D15-47EB-4210-A7B1-D7A93117DD84}"/>
    <cellStyle name="Normal 10 2 2 2 3 2 3 4" xfId="39510" xr:uid="{73EEED9E-C78D-4800-AA42-D5E0717D33DE}"/>
    <cellStyle name="Normal 10 2 2 2 3 2 4" xfId="2727" xr:uid="{76AF2D3C-6429-443E-A901-A9352DB7A06D}"/>
    <cellStyle name="Normal 10 2 2 2 3 2 4 2" xfId="11107" xr:uid="{BF72AB85-0DDA-4F37-AC77-10FAC013600D}"/>
    <cellStyle name="Normal 10 2 2 2 3 2 4 2 2" xfId="27867" xr:uid="{72FE5601-BE87-476F-81EE-86C1EB1BD57B}"/>
    <cellStyle name="Normal 10 2 2 2 3 2 4 2 3" xfId="44626" xr:uid="{E99C74EF-10EF-4976-AB8C-DC9BDF65F97F}"/>
    <cellStyle name="Normal 10 2 2 2 3 2 4 3" xfId="19487" xr:uid="{0E6522FE-DBD7-446D-8688-5C85ED5813ED}"/>
    <cellStyle name="Normal 10 2 2 2 3 2 4 4" xfId="36246" xr:uid="{FA8EE05A-DDAE-4F72-AD75-41842BC4F0A0}"/>
    <cellStyle name="Normal 10 2 2 2 3 2 5" xfId="9304" xr:uid="{D4137FF8-3BCD-43B5-9603-F9F38CD4F96C}"/>
    <cellStyle name="Normal 10 2 2 2 3 2 5 2" xfId="26064" xr:uid="{F1308877-1BBE-48F3-9086-5FF1DD07E9C0}"/>
    <cellStyle name="Normal 10 2 2 2 3 2 5 3" xfId="42823" xr:uid="{E3FDDD06-6579-4D2F-85C7-42AEB4F088B9}"/>
    <cellStyle name="Normal 10 2 2 2 3 2 6" xfId="17684" xr:uid="{26597639-8B6A-4DB8-8384-F559D0EB52E6}"/>
    <cellStyle name="Normal 10 2 2 2 3 2 7" xfId="34443" xr:uid="{561B6532-E047-45FC-BEE7-744EEFF01FA4}"/>
    <cellStyle name="Normal 10 2 2 2 3 3" xfId="1343" xr:uid="{29DFBBEF-32B1-46F1-B2E0-613AA2CBAC3F}"/>
    <cellStyle name="Normal 10 2 2 2 3 3 2" xfId="4732" xr:uid="{F4311018-A6F5-4DEC-974D-049F0F830F20}"/>
    <cellStyle name="Normal 10 2 2 2 3 3 2 2" xfId="13112" xr:uid="{BEAEDAFD-F505-453E-985A-6A57D3556081}"/>
    <cellStyle name="Normal 10 2 2 2 3 3 2 2 2" xfId="29872" xr:uid="{5AFDC843-336F-46D2-9395-A3A1D81D744B}"/>
    <cellStyle name="Normal 10 2 2 2 3 3 2 2 3" xfId="46631" xr:uid="{E8C89FCB-0CC3-4D0B-BAB4-AF19A91D95D7}"/>
    <cellStyle name="Normal 10 2 2 2 3 3 2 3" xfId="21492" xr:uid="{F9526826-1A19-4345-B077-E7BB4578E9A1}"/>
    <cellStyle name="Normal 10 2 2 2 3 3 2 4" xfId="38251" xr:uid="{EADD731F-DF2D-405C-B6A3-910CDD97D315}"/>
    <cellStyle name="Normal 10 2 2 2 3 3 3" xfId="6419" xr:uid="{23CD74ED-40C4-4BB9-BC39-4F261EF0BDE5}"/>
    <cellStyle name="Normal 10 2 2 2 3 3 3 2" xfId="14799" xr:uid="{42C80E3A-6125-4BAE-8C91-7E48E88E702B}"/>
    <cellStyle name="Normal 10 2 2 2 3 3 3 2 2" xfId="31559" xr:uid="{E1917B83-8D31-46AB-A81F-871851320AF6}"/>
    <cellStyle name="Normal 10 2 2 2 3 3 3 2 3" xfId="48318" xr:uid="{7E6E5A62-8F0B-46E1-A48A-215A8C902E64}"/>
    <cellStyle name="Normal 10 2 2 2 3 3 3 3" xfId="23179" xr:uid="{F0F076FA-4A0E-4713-A556-6E90579462DD}"/>
    <cellStyle name="Normal 10 2 2 2 3 3 3 4" xfId="39938" xr:uid="{26A880FA-8043-43BB-9BD2-C524AA5987AB}"/>
    <cellStyle name="Normal 10 2 2 2 3 3 4" xfId="3155" xr:uid="{C8B02434-FB0A-466E-92FB-A078437E8367}"/>
    <cellStyle name="Normal 10 2 2 2 3 3 4 2" xfId="11535" xr:uid="{6B67E3B5-276D-4A0A-8D32-F163212D65E2}"/>
    <cellStyle name="Normal 10 2 2 2 3 3 4 2 2" xfId="28295" xr:uid="{9594632E-5560-4CBA-84AA-0F4DA35545C9}"/>
    <cellStyle name="Normal 10 2 2 2 3 3 4 2 3" xfId="45054" xr:uid="{F58FDC8C-8843-4620-B33B-CAA6CF936295}"/>
    <cellStyle name="Normal 10 2 2 2 3 3 4 3" xfId="19915" xr:uid="{D59D1F33-C6CC-4A0B-87F7-D00ABB77852B}"/>
    <cellStyle name="Normal 10 2 2 2 3 3 4 4" xfId="36674" xr:uid="{64B2C684-7DF0-4A00-A4A3-07DE5704128B}"/>
    <cellStyle name="Normal 10 2 2 2 3 3 5" xfId="9732" xr:uid="{1F133E5E-7814-4A9C-B037-CCE585A1FD7F}"/>
    <cellStyle name="Normal 10 2 2 2 3 3 5 2" xfId="26492" xr:uid="{B2CB0252-9730-4123-89BD-A60C5C23EBA5}"/>
    <cellStyle name="Normal 10 2 2 2 3 3 5 3" xfId="43251" xr:uid="{998B61CB-31CE-4545-8D3E-CA36A1EE1DE7}"/>
    <cellStyle name="Normal 10 2 2 2 3 3 6" xfId="18112" xr:uid="{7923D47E-9867-403D-9ADC-C53C73CBD4E0}"/>
    <cellStyle name="Normal 10 2 2 2 3 3 7" xfId="34871" xr:uid="{6385AA95-CC2C-41D1-8A39-2E39BC1D99C7}"/>
    <cellStyle name="Normal 10 2 2 2 3 4" xfId="1987" xr:uid="{E33ECFCD-1A03-4FC7-8A84-6499ED193EC7}"/>
    <cellStyle name="Normal 10 2 2 2 3 4 2" xfId="5376" xr:uid="{0EB9BFC7-A247-4892-A522-E01441647EC7}"/>
    <cellStyle name="Normal 10 2 2 2 3 4 2 2" xfId="13756" xr:uid="{94272775-3DAF-4C89-89DC-C55B55625495}"/>
    <cellStyle name="Normal 10 2 2 2 3 4 2 2 2" xfId="30516" xr:uid="{F3F71CFB-96B3-4498-A33C-F9BC918AE321}"/>
    <cellStyle name="Normal 10 2 2 2 3 4 2 2 3" xfId="47275" xr:uid="{1C9BF1F1-7A54-4D2F-9341-9DC71C0DBEA2}"/>
    <cellStyle name="Normal 10 2 2 2 3 4 2 3" xfId="22136" xr:uid="{0E8F2CA1-747D-457B-B0E4-46E6FFF3B550}"/>
    <cellStyle name="Normal 10 2 2 2 3 4 2 4" xfId="38895" xr:uid="{46D5DA92-E3A3-4ABD-A4C4-AC3319A1773D}"/>
    <cellStyle name="Normal 10 2 2 2 3 4 3" xfId="7063" xr:uid="{4ED45EFF-0183-4ED7-9204-A9374A8EA7A8}"/>
    <cellStyle name="Normal 10 2 2 2 3 4 3 2" xfId="15443" xr:uid="{975D3C49-6E30-4E1E-92E9-E11924CD6498}"/>
    <cellStyle name="Normal 10 2 2 2 3 4 3 2 2" xfId="32203" xr:uid="{6E215585-2D40-4F88-9758-2D36F1D36B2B}"/>
    <cellStyle name="Normal 10 2 2 2 3 4 3 2 3" xfId="48962" xr:uid="{ECEEB78D-9BFF-4E80-A3D4-251290043510}"/>
    <cellStyle name="Normal 10 2 2 2 3 4 3 3" xfId="23823" xr:uid="{1FEC37A3-9C10-438D-B0FC-3C79A911331A}"/>
    <cellStyle name="Normal 10 2 2 2 3 4 3 4" xfId="40582" xr:uid="{AEDF6F97-0BD8-4818-86D3-A4EE3D8669F4}"/>
    <cellStyle name="Normal 10 2 2 2 3 4 4" xfId="3686" xr:uid="{9E01FD6D-B2CF-4305-B351-E4A2160B3786}"/>
    <cellStyle name="Normal 10 2 2 2 3 4 4 2" xfId="12066" xr:uid="{1FA7462D-EA15-450D-84E7-EBF268897DE4}"/>
    <cellStyle name="Normal 10 2 2 2 3 4 4 2 2" xfId="28826" xr:uid="{F7B090EA-2028-43D1-943F-293C64AAC960}"/>
    <cellStyle name="Normal 10 2 2 2 3 4 4 2 3" xfId="45585" xr:uid="{978577F6-5204-43AE-994B-8401ED467495}"/>
    <cellStyle name="Normal 10 2 2 2 3 4 4 3" xfId="20446" xr:uid="{71971742-F2F7-43E0-BDBD-1EAFF740EF86}"/>
    <cellStyle name="Normal 10 2 2 2 3 4 4 4" xfId="37205" xr:uid="{79FE1B26-6452-4785-99CF-4014A64DE253}"/>
    <cellStyle name="Normal 10 2 2 2 3 4 5" xfId="10376" xr:uid="{A76B06BF-C302-47F1-83BF-3DCBEC0A4D30}"/>
    <cellStyle name="Normal 10 2 2 2 3 4 5 2" xfId="27136" xr:uid="{FD873BEB-9568-44F2-A129-2D02428DED27}"/>
    <cellStyle name="Normal 10 2 2 2 3 4 5 3" xfId="43895" xr:uid="{A8E1B843-DCF0-4DD7-A934-09B34257DBFA}"/>
    <cellStyle name="Normal 10 2 2 2 3 4 6" xfId="18756" xr:uid="{06EF7158-A64C-4DD5-9E52-7FCC198831F7}"/>
    <cellStyle name="Normal 10 2 2 2 3 4 7" xfId="35515" xr:uid="{B8FA273C-37E4-43F4-8092-91129136654C}"/>
    <cellStyle name="Normal 10 2 2 2 3 5" xfId="4106" xr:uid="{444B7066-A112-4A45-883B-0AE6CDB71DAE}"/>
    <cellStyle name="Normal 10 2 2 2 3 5 2" xfId="12486" xr:uid="{E3B389CE-D2BE-43D2-BC8B-0A3566F7E60A}"/>
    <cellStyle name="Normal 10 2 2 2 3 5 2 2" xfId="29246" xr:uid="{B0A79E4C-8D9E-4C74-96C1-163A2C2B1243}"/>
    <cellStyle name="Normal 10 2 2 2 3 5 2 3" xfId="46005" xr:uid="{4ACE5538-FB03-454A-9E63-3BB66533AF5D}"/>
    <cellStyle name="Normal 10 2 2 2 3 5 3" xfId="20866" xr:uid="{7513511B-EFA9-4898-8A1E-7CCFD68B425D}"/>
    <cellStyle name="Normal 10 2 2 2 3 5 4" xfId="37625" xr:uid="{66B86E3E-79F0-4027-B2E3-6FC087C1EF44}"/>
    <cellStyle name="Normal 10 2 2 2 3 6" xfId="5565" xr:uid="{4BD21904-1657-40AA-AF9A-D42A3441FC37}"/>
    <cellStyle name="Normal 10 2 2 2 3 6 2" xfId="13945" xr:uid="{23674490-B459-4C0F-820D-5350649DA32A}"/>
    <cellStyle name="Normal 10 2 2 2 3 6 2 2" xfId="30705" xr:uid="{DAF14B29-C880-4C70-ADFA-EE3B5D428059}"/>
    <cellStyle name="Normal 10 2 2 2 3 6 2 3" xfId="47464" xr:uid="{6FAB6D34-2A76-4408-ABBA-61D5EE479C61}"/>
    <cellStyle name="Normal 10 2 2 2 3 6 3" xfId="22325" xr:uid="{E46B45DC-9D8C-46C5-8BCC-C9E1B69ABC59}"/>
    <cellStyle name="Normal 10 2 2 2 3 6 4" xfId="39084" xr:uid="{898079FC-6BFE-4EA9-AE69-F116A392DE93}"/>
    <cellStyle name="Normal 10 2 2 2 3 7" xfId="7469" xr:uid="{8CCE33D2-7AC6-4CCD-B8A6-69A58824ABCE}"/>
    <cellStyle name="Normal 10 2 2 2 3 7 2" xfId="15849" xr:uid="{BB981410-246D-4EDA-ACE6-24AD4CDB23CD}"/>
    <cellStyle name="Normal 10 2 2 2 3 7 2 2" xfId="32609" xr:uid="{A3D1184B-7043-48B2-B2C8-2EEED95723AA}"/>
    <cellStyle name="Normal 10 2 2 2 3 7 2 3" xfId="49368" xr:uid="{88E0BE7A-C561-462A-8770-01D6F2FC47EC}"/>
    <cellStyle name="Normal 10 2 2 2 3 7 3" xfId="24229" xr:uid="{247A5FC6-5378-499E-B7DD-8B9F62FBB409}"/>
    <cellStyle name="Normal 10 2 2 2 3 7 4" xfId="40988" xr:uid="{B92C40EA-90F0-45E6-9EF8-22AFBCF56EBE}"/>
    <cellStyle name="Normal 10 2 2 2 3 8" xfId="7875" xr:uid="{3FAB62A1-76A3-4171-B2D0-4405C1180D9A}"/>
    <cellStyle name="Normal 10 2 2 2 3 8 2" xfId="16255" xr:uid="{16B6D22F-065A-404B-92D7-F266C7672284}"/>
    <cellStyle name="Normal 10 2 2 2 3 8 2 2" xfId="33015" xr:uid="{6D7A81AB-4096-4EEB-9E16-5B214BE4038B}"/>
    <cellStyle name="Normal 10 2 2 2 3 8 2 3" xfId="49774" xr:uid="{04DD5182-3668-43F5-9213-3F83F0D9A606}"/>
    <cellStyle name="Normal 10 2 2 2 3 8 3" xfId="24635" xr:uid="{C35521D5-9D40-4B4C-9E6B-2A8217EF55CE}"/>
    <cellStyle name="Normal 10 2 2 2 3 8 4" xfId="41394" xr:uid="{FD3C6D32-C299-4E9A-8981-F3B762EE405A}"/>
    <cellStyle name="Normal 10 2 2 2 3 9" xfId="8281" xr:uid="{6507BA7A-54AF-491E-AE64-066E5416C11A}"/>
    <cellStyle name="Normal 10 2 2 2 3 9 2" xfId="16661" xr:uid="{0DDD0A4D-1B5E-41C4-BDD0-F2F0854AF42C}"/>
    <cellStyle name="Normal 10 2 2 2 3 9 2 2" xfId="33421" xr:uid="{CFF9C7D0-FF4E-4E52-B93D-1B5A03291215}"/>
    <cellStyle name="Normal 10 2 2 2 3 9 2 3" xfId="50180" xr:uid="{6115BA93-200C-47F0-94C6-1461773E8E88}"/>
    <cellStyle name="Normal 10 2 2 2 3 9 3" xfId="25041" xr:uid="{2F3EBAD1-BD6D-4BA2-8358-3DA010B1047D}"/>
    <cellStyle name="Normal 10 2 2 2 3 9 4" xfId="41800" xr:uid="{4A14B1FA-1C86-4C10-A741-03416DDDE662}"/>
    <cellStyle name="Normal 10 2 2 2 4" xfId="875" xr:uid="{F21DE90B-4FE6-4532-9037-F1C75A6E5359}"/>
    <cellStyle name="Normal 10 2 2 2 4 2" xfId="4270" xr:uid="{8F485540-D887-4DE9-BDE8-024E33532A51}"/>
    <cellStyle name="Normal 10 2 2 2 4 2 2" xfId="12650" xr:uid="{31060B03-B3E6-405F-8769-A9519B0DC8CE}"/>
    <cellStyle name="Normal 10 2 2 2 4 2 2 2" xfId="29410" xr:uid="{22403F03-642B-47B4-94FD-91B563208146}"/>
    <cellStyle name="Normal 10 2 2 2 4 2 2 3" xfId="46169" xr:uid="{DD462FB3-DA05-4438-B56D-E76287593853}"/>
    <cellStyle name="Normal 10 2 2 2 4 2 3" xfId="21030" xr:uid="{0CDC39A4-2770-4F0D-96E0-0E69E43C6F0B}"/>
    <cellStyle name="Normal 10 2 2 2 4 2 4" xfId="37789" xr:uid="{2181F6FF-A57A-45D2-80F0-9F91F89451FC}"/>
    <cellStyle name="Normal 10 2 2 2 4 3" xfId="5957" xr:uid="{95C8A28A-6C9E-4DC3-9E14-6E7588AE8167}"/>
    <cellStyle name="Normal 10 2 2 2 4 3 2" xfId="14337" xr:uid="{CC61FEE2-C14A-4F6F-98A5-A85944A4A7CB}"/>
    <cellStyle name="Normal 10 2 2 2 4 3 2 2" xfId="31097" xr:uid="{879FED70-CDC6-47E3-88A0-53E3C90996B2}"/>
    <cellStyle name="Normal 10 2 2 2 4 3 2 3" xfId="47856" xr:uid="{5797CC14-FABF-4358-A6B3-EEE412DF8563}"/>
    <cellStyle name="Normal 10 2 2 2 4 3 3" xfId="22717" xr:uid="{23385E19-E478-4AAB-9F04-9C5F1CD7D14E}"/>
    <cellStyle name="Normal 10 2 2 2 4 3 4" xfId="39476" xr:uid="{F05A15B8-0F2B-41CC-B0D2-D0ADBC5C8238}"/>
    <cellStyle name="Normal 10 2 2 2 4 4" xfId="2693" xr:uid="{2337A826-EA56-4D9B-8F2A-054977FE968F}"/>
    <cellStyle name="Normal 10 2 2 2 4 4 2" xfId="11073" xr:uid="{0EE72133-AC27-48AA-AD2A-FBADDE7EFAF1}"/>
    <cellStyle name="Normal 10 2 2 2 4 4 2 2" xfId="27833" xr:uid="{518E4BCF-BBD8-41DB-ABE8-79B1C1553E5C}"/>
    <cellStyle name="Normal 10 2 2 2 4 4 2 3" xfId="44592" xr:uid="{ED13C083-4F6A-4403-B436-BFFE57AF4737}"/>
    <cellStyle name="Normal 10 2 2 2 4 4 3" xfId="19453" xr:uid="{6B8755AB-E809-4283-AEBD-595B9882095D}"/>
    <cellStyle name="Normal 10 2 2 2 4 4 4" xfId="36212" xr:uid="{D575BE32-BEAB-458C-9C67-1CE85AF004FF}"/>
    <cellStyle name="Normal 10 2 2 2 4 5" xfId="9270" xr:uid="{9ACF4726-93A4-4478-826B-A4B23646FEF0}"/>
    <cellStyle name="Normal 10 2 2 2 4 5 2" xfId="26030" xr:uid="{394E4A8F-C5BD-4D2A-A911-A13FD389EDE3}"/>
    <cellStyle name="Normal 10 2 2 2 4 5 3" xfId="42789" xr:uid="{ACB4ECE9-D9B8-4AF9-A3B4-C36E609FF93B}"/>
    <cellStyle name="Normal 10 2 2 2 4 6" xfId="17650" xr:uid="{EF1BB8A0-34DA-4734-B173-1A6268182205}"/>
    <cellStyle name="Normal 10 2 2 2 4 7" xfId="34409" xr:uid="{40CBE1F4-33E9-4198-9C5C-73C23F263BAF}"/>
    <cellStyle name="Normal 10 2 2 2 5" xfId="1309" xr:uid="{288B9D22-744F-4A31-BCEA-800A9C94B5D1}"/>
    <cellStyle name="Normal 10 2 2 2 5 2" xfId="4698" xr:uid="{2B64301E-02B4-4BD6-8EC5-2F691D81FCE0}"/>
    <cellStyle name="Normal 10 2 2 2 5 2 2" xfId="13078" xr:uid="{BA3A27B8-2327-4D16-9243-3E222D21A894}"/>
    <cellStyle name="Normal 10 2 2 2 5 2 2 2" xfId="29838" xr:uid="{D2D6D2C2-14BF-4DF9-80CA-FB085D09FF06}"/>
    <cellStyle name="Normal 10 2 2 2 5 2 2 3" xfId="46597" xr:uid="{EB290710-B0B1-4872-9F72-3478109C3C50}"/>
    <cellStyle name="Normal 10 2 2 2 5 2 3" xfId="21458" xr:uid="{5BA525B7-D23D-42EE-BA2D-5F58190695B7}"/>
    <cellStyle name="Normal 10 2 2 2 5 2 4" xfId="38217" xr:uid="{70FFC583-BEA4-4792-8C42-E61F55132BAB}"/>
    <cellStyle name="Normal 10 2 2 2 5 3" xfId="6385" xr:uid="{AE93ECC3-D275-456D-AAAD-E227CEC8911B}"/>
    <cellStyle name="Normal 10 2 2 2 5 3 2" xfId="14765" xr:uid="{5AA76324-4069-4C5A-A44A-D07ED77A1444}"/>
    <cellStyle name="Normal 10 2 2 2 5 3 2 2" xfId="31525" xr:uid="{46587F9C-ABAB-44C0-885E-E75DBC35FE0D}"/>
    <cellStyle name="Normal 10 2 2 2 5 3 2 3" xfId="48284" xr:uid="{9301FD4A-E25E-4DA9-B3CB-7BB451B4B20D}"/>
    <cellStyle name="Normal 10 2 2 2 5 3 3" xfId="23145" xr:uid="{A6C3451B-2E32-4F1B-BB04-108AB140A341}"/>
    <cellStyle name="Normal 10 2 2 2 5 3 4" xfId="39904" xr:uid="{DDD59410-C5F6-4E2C-86A2-927B22252BFA}"/>
    <cellStyle name="Normal 10 2 2 2 5 4" xfId="3121" xr:uid="{9AC10B2D-7EF7-437D-9D12-E51C11E40EEE}"/>
    <cellStyle name="Normal 10 2 2 2 5 4 2" xfId="11501" xr:uid="{CF0325B0-7DF3-4710-B7C1-EC788A76A4E5}"/>
    <cellStyle name="Normal 10 2 2 2 5 4 2 2" xfId="28261" xr:uid="{CF568712-575E-420E-B3CB-F4D4A7692EB7}"/>
    <cellStyle name="Normal 10 2 2 2 5 4 2 3" xfId="45020" xr:uid="{CAF0A61E-D416-4F88-8722-207EC606C52F}"/>
    <cellStyle name="Normal 10 2 2 2 5 4 3" xfId="19881" xr:uid="{A5265616-2DBC-40A4-B4AB-935097C2A336}"/>
    <cellStyle name="Normal 10 2 2 2 5 4 4" xfId="36640" xr:uid="{5827CF7A-181D-4950-94FB-43FAA3331C84}"/>
    <cellStyle name="Normal 10 2 2 2 5 5" xfId="9698" xr:uid="{0324483F-D071-4AD6-92E9-2C1E34F52082}"/>
    <cellStyle name="Normal 10 2 2 2 5 5 2" xfId="26458" xr:uid="{0B02231F-338D-4F03-9510-5B9FC36451BF}"/>
    <cellStyle name="Normal 10 2 2 2 5 5 3" xfId="43217" xr:uid="{8001A61F-C96F-4EFF-B33A-62EAE79AD885}"/>
    <cellStyle name="Normal 10 2 2 2 5 6" xfId="18078" xr:uid="{AFD933C6-424C-4EE6-95D0-E66E2B3FC07F}"/>
    <cellStyle name="Normal 10 2 2 2 5 7" xfId="34837" xr:uid="{F26D8EFF-9BD1-4907-8BD8-88519E13FAF9}"/>
    <cellStyle name="Normal 10 2 2 2 6" xfId="1716" xr:uid="{F36CB7C6-9875-4331-9CA2-E4E3F39469AE}"/>
    <cellStyle name="Normal 10 2 2 2 6 2" xfId="5105" xr:uid="{28E18C81-DA2D-41EF-945F-CFC703CB53FF}"/>
    <cellStyle name="Normal 10 2 2 2 6 2 2" xfId="13485" xr:uid="{2D7DCB39-A341-4BF9-943D-1BC0448A6A8B}"/>
    <cellStyle name="Normal 10 2 2 2 6 2 2 2" xfId="30245" xr:uid="{018ADF6E-7A20-4AC1-BDF9-DD1B1C2D68B8}"/>
    <cellStyle name="Normal 10 2 2 2 6 2 2 3" xfId="47004" xr:uid="{D2F01E1D-51E4-42D9-B7B4-190F09EFF203}"/>
    <cellStyle name="Normal 10 2 2 2 6 2 3" xfId="21865" xr:uid="{AD7EEBC1-CB08-4174-912A-8F9D5F03875F}"/>
    <cellStyle name="Normal 10 2 2 2 6 2 4" xfId="38624" xr:uid="{49AA6607-1C81-4B06-8837-6805C0E43CF4}"/>
    <cellStyle name="Normal 10 2 2 2 6 3" xfId="6792" xr:uid="{6EED4D80-34F3-4C7F-97B9-1E5C03E7CAA0}"/>
    <cellStyle name="Normal 10 2 2 2 6 3 2" xfId="15172" xr:uid="{CC76AC61-D3FD-4E87-8BF0-B0CFA8B7C2DF}"/>
    <cellStyle name="Normal 10 2 2 2 6 3 2 2" xfId="31932" xr:uid="{497D1A84-9E35-4A57-8196-B8D5F9D4A084}"/>
    <cellStyle name="Normal 10 2 2 2 6 3 2 3" xfId="48691" xr:uid="{6DB4486E-0E96-4C0B-AD7C-7A4747A743BA}"/>
    <cellStyle name="Normal 10 2 2 2 6 3 3" xfId="23552" xr:uid="{A87D85D0-E3FA-4F55-94FA-5AF7BCE0C148}"/>
    <cellStyle name="Normal 10 2 2 2 6 3 4" xfId="40311" xr:uid="{D57C7158-8F86-4B4D-9FD2-462DFA43A0F9}"/>
    <cellStyle name="Normal 10 2 2 2 6 4" xfId="3439" xr:uid="{11DC4B88-C19D-46F6-9091-4CD951AFE1D8}"/>
    <cellStyle name="Normal 10 2 2 2 6 4 2" xfId="11819" xr:uid="{542554ED-E8B6-4855-8106-9598975686B7}"/>
    <cellStyle name="Normal 10 2 2 2 6 4 2 2" xfId="28579" xr:uid="{34B0C29F-A546-4192-B6E3-6FD014D998AB}"/>
    <cellStyle name="Normal 10 2 2 2 6 4 2 3" xfId="45338" xr:uid="{1BE0DE3E-1877-46C9-81BD-EA9C9FFA4D1B}"/>
    <cellStyle name="Normal 10 2 2 2 6 4 3" xfId="20199" xr:uid="{E4EC396A-9EFF-436B-8FBB-ABBEC76848BE}"/>
    <cellStyle name="Normal 10 2 2 2 6 4 4" xfId="36958" xr:uid="{2D9621CC-B02A-45D7-BFF8-D019F9C5FFF4}"/>
    <cellStyle name="Normal 10 2 2 2 6 5" xfId="10105" xr:uid="{2C6ED5E4-15D5-4EEC-B799-C383D16CF651}"/>
    <cellStyle name="Normal 10 2 2 2 6 5 2" xfId="26865" xr:uid="{B95423EB-4AF5-4D70-89D8-9DC5DA7ABB30}"/>
    <cellStyle name="Normal 10 2 2 2 6 5 3" xfId="43624" xr:uid="{034A6840-22AC-4218-8F9B-066302A49B44}"/>
    <cellStyle name="Normal 10 2 2 2 6 6" xfId="18485" xr:uid="{05CB7371-40FF-4421-A4B1-61B4ADA8CF73}"/>
    <cellStyle name="Normal 10 2 2 2 6 7" xfId="35244" xr:uid="{3E80DD2A-D51D-4B39-9D55-0C6C777BD7A5}"/>
    <cellStyle name="Normal 10 2 2 2 7" xfId="3835" xr:uid="{9C2DA4AE-A2EF-42B7-91F2-15406FC52DB3}"/>
    <cellStyle name="Normal 10 2 2 2 7 2" xfId="12215" xr:uid="{1FFF7250-B05C-41B8-976C-53AEF67E6A5F}"/>
    <cellStyle name="Normal 10 2 2 2 7 2 2" xfId="28975" xr:uid="{E72ED075-DEA6-4F20-8639-4F7478387C9A}"/>
    <cellStyle name="Normal 10 2 2 2 7 2 3" xfId="45734" xr:uid="{79AEA508-C84E-4DD9-9F6D-1AA73970CF5C}"/>
    <cellStyle name="Normal 10 2 2 2 7 3" xfId="20595" xr:uid="{6CBAE030-144E-4DDA-8742-3108D6EAA8CB}"/>
    <cellStyle name="Normal 10 2 2 2 7 4" xfId="37354" xr:uid="{297586BE-B9F3-429C-B5C7-966FECEEE65A}"/>
    <cellStyle name="Normal 10 2 2 2 8" xfId="5531" xr:uid="{2A6BA5FD-3798-46ED-8591-958162F0122E}"/>
    <cellStyle name="Normal 10 2 2 2 8 2" xfId="13911" xr:uid="{0A83D87E-1D13-4A67-99E7-296A43F51A85}"/>
    <cellStyle name="Normal 10 2 2 2 8 2 2" xfId="30671" xr:uid="{A92EF00F-303A-4C71-95F4-E27467883F04}"/>
    <cellStyle name="Normal 10 2 2 2 8 2 3" xfId="47430" xr:uid="{766F4176-9FA9-4078-8A77-A984FA3F71EE}"/>
    <cellStyle name="Normal 10 2 2 2 8 3" xfId="22291" xr:uid="{3D54123E-8E90-42C4-B16E-98AFB11462F3}"/>
    <cellStyle name="Normal 10 2 2 2 8 4" xfId="39050" xr:uid="{8A6A51F2-5716-42E1-B6B9-C23458F257DD}"/>
    <cellStyle name="Normal 10 2 2 2 9" xfId="7198" xr:uid="{5CDCDDEC-35EB-4948-B15D-7B511F3F073A}"/>
    <cellStyle name="Normal 10 2 2 2 9 2" xfId="15578" xr:uid="{FB3810D4-64E6-440C-AB32-554EC2E28C19}"/>
    <cellStyle name="Normal 10 2 2 2 9 2 2" xfId="32338" xr:uid="{24D114C8-874C-4F3A-BB9C-986CFE4FC7AB}"/>
    <cellStyle name="Normal 10 2 2 2 9 2 3" xfId="49097" xr:uid="{41E26B97-CC9D-4BCC-9C87-507AF12B9D4B}"/>
    <cellStyle name="Normal 10 2 2 2 9 3" xfId="23958" xr:uid="{10C49C2B-AF18-48B7-BE4D-0F89F0696A19}"/>
    <cellStyle name="Normal 10 2 2 2 9 4" xfId="40717" xr:uid="{A274C1F2-7308-4389-AF22-C6661757BC98}"/>
    <cellStyle name="Normal 10 2 2 22" xfId="50812" xr:uid="{21251184-7AE6-49F4-917F-677D5A78C07F}"/>
    <cellStyle name="Normal 10 2 2 3" xfId="468" xr:uid="{71F9FE40-3225-4EC3-AC5A-7CBCAE6D14EF}"/>
    <cellStyle name="Normal 10 2 2 3 10" xfId="8468" xr:uid="{89BBE6DB-B16D-49A1-831B-7E122FD88E7B}"/>
    <cellStyle name="Normal 10 2 2 3 10 2" xfId="16848" xr:uid="{ACCBDA29-9555-4B14-A630-6B490EEAB261}"/>
    <cellStyle name="Normal 10 2 2 3 10 2 2" xfId="33608" xr:uid="{807AF004-182F-4BD4-8EC9-0916C5818A4F}"/>
    <cellStyle name="Normal 10 2 2 3 10 2 3" xfId="50367" xr:uid="{ED42E105-0FD1-443C-9F1E-624789B87638}"/>
    <cellStyle name="Normal 10 2 2 3 10 3" xfId="25228" xr:uid="{574117C6-EB31-4E32-8234-3DD11271EF77}"/>
    <cellStyle name="Normal 10 2 2 3 10 4" xfId="41987" xr:uid="{73F42978-17AB-47D0-B5D0-D7AF55617BFE}"/>
    <cellStyle name="Normal 10 2 2 3 11" xfId="2300" xr:uid="{4AB2BC15-52BE-45F6-8533-966AD230717E}"/>
    <cellStyle name="Normal 10 2 2 3 11 2" xfId="10682" xr:uid="{594697F1-E9EC-4246-A2FB-AE12794462E4}"/>
    <cellStyle name="Normal 10 2 2 3 11 2 2" xfId="27442" xr:uid="{DB2343E7-64DF-46F2-A678-733780528D52}"/>
    <cellStyle name="Normal 10 2 2 3 11 2 3" xfId="44201" xr:uid="{A7C053D0-EF59-4FD5-9BCA-1A5433CF4264}"/>
    <cellStyle name="Normal 10 2 2 3 11 3" xfId="19062" xr:uid="{0A04CB10-04D2-4B20-9A9D-B37D79F5046D}"/>
    <cellStyle name="Normal 10 2 2 3 11 4" xfId="35821" xr:uid="{0A3F626B-8658-4481-915A-92A16DCACDF6}"/>
    <cellStyle name="Normal 10 2 2 3 12" xfId="8879" xr:uid="{9B156E3A-A9D8-45E3-8A0A-474DC7EC6635}"/>
    <cellStyle name="Normal 10 2 2 3 12 2" xfId="25639" xr:uid="{EBC898DD-C14B-4B60-A43F-115E67BA01F6}"/>
    <cellStyle name="Normal 10 2 2 3 12 3" xfId="42398" xr:uid="{236BDFFA-6672-4320-B647-90A46A51A10F}"/>
    <cellStyle name="Normal 10 2 2 3 13" xfId="17259" xr:uid="{93E75EB2-2803-4733-867E-5DB1FB2B582E}"/>
    <cellStyle name="Normal 10 2 2 3 14" xfId="34018" xr:uid="{B6A9AD25-5B7E-415F-9347-3F5D7CA89536}"/>
    <cellStyle name="Normal 10 2 2 3 2" xfId="910" xr:uid="{714007B5-5668-41A3-82E7-7AB43A669364}"/>
    <cellStyle name="Normal 10 2 2 3 2 2" xfId="4305" xr:uid="{37067E0D-F6B7-43EC-99B4-85986E3A2F0B}"/>
    <cellStyle name="Normal 10 2 2 3 2 2 2" xfId="12685" xr:uid="{98A732E0-700A-48E6-BBA3-01E9E195D5F3}"/>
    <cellStyle name="Normal 10 2 2 3 2 2 2 2" xfId="29445" xr:uid="{398BD5FF-1737-4871-921F-FFF2A76F6176}"/>
    <cellStyle name="Normal 10 2 2 3 2 2 2 3" xfId="46204" xr:uid="{6F66D319-C780-44FC-B48A-85B1510773CA}"/>
    <cellStyle name="Normal 10 2 2 3 2 2 3" xfId="21065" xr:uid="{6B7104FC-93F6-44D8-BCBD-B42DBDDA68DE}"/>
    <cellStyle name="Normal 10 2 2 3 2 2 4" xfId="37824" xr:uid="{9AEDFF72-B24B-4F67-98EC-8DB4120D1345}"/>
    <cellStyle name="Normal 10 2 2 3 2 3" xfId="5992" xr:uid="{2F4F5CDC-578F-4391-A9FE-392EEECE4E63}"/>
    <cellStyle name="Normal 10 2 2 3 2 3 2" xfId="14372" xr:uid="{8F55A122-3CA0-4147-A8A3-E9EB8D583C62}"/>
    <cellStyle name="Normal 10 2 2 3 2 3 2 2" xfId="31132" xr:uid="{16F7AA40-3453-46A1-95F7-BBEA7606F71A}"/>
    <cellStyle name="Normal 10 2 2 3 2 3 2 3" xfId="47891" xr:uid="{763283AA-B815-4FF0-9014-FAB07A54CBF4}"/>
    <cellStyle name="Normal 10 2 2 3 2 3 3" xfId="22752" xr:uid="{E27A00C2-CB37-461F-BC8A-F019FFA6D364}"/>
    <cellStyle name="Normal 10 2 2 3 2 3 4" xfId="39511" xr:uid="{62F26C04-14E7-4571-9D34-9774EC7BAE18}"/>
    <cellStyle name="Normal 10 2 2 3 2 4" xfId="2728" xr:uid="{2E8E807A-EBF8-46AF-9D99-AFF78128C453}"/>
    <cellStyle name="Normal 10 2 2 3 2 4 2" xfId="11108" xr:uid="{DC7EB4AB-0491-4FA6-98E3-2A100A571CE3}"/>
    <cellStyle name="Normal 10 2 2 3 2 4 2 2" xfId="27868" xr:uid="{722510D0-ACE0-4FE7-9D77-8502E45E461F}"/>
    <cellStyle name="Normal 10 2 2 3 2 4 2 3" xfId="44627" xr:uid="{1EDBCCA9-7EA4-4494-AF63-57576007F215}"/>
    <cellStyle name="Normal 10 2 2 3 2 4 3" xfId="19488" xr:uid="{3504B690-BAFF-4CBD-B884-6FA7D41CADFF}"/>
    <cellStyle name="Normal 10 2 2 3 2 4 4" xfId="36247" xr:uid="{A8319621-0FD1-4967-8131-44E19E39535D}"/>
    <cellStyle name="Normal 10 2 2 3 2 5" xfId="9305" xr:uid="{91A0024C-3314-4733-A371-7E44BC8CF449}"/>
    <cellStyle name="Normal 10 2 2 3 2 5 2" xfId="26065" xr:uid="{2A15EC24-4943-4B9A-B74E-D6213830FC6D}"/>
    <cellStyle name="Normal 10 2 2 3 2 5 3" xfId="42824" xr:uid="{B59D838C-3522-46A6-8567-973E8A237669}"/>
    <cellStyle name="Normal 10 2 2 3 2 6" xfId="17685" xr:uid="{A1229367-4B9D-40EC-A0D3-0A4A89D8924A}"/>
    <cellStyle name="Normal 10 2 2 3 2 7" xfId="34444" xr:uid="{DD1A22DF-C99C-400E-A81B-292F43DECBB1}"/>
    <cellStyle name="Normal 10 2 2 3 3" xfId="1344" xr:uid="{2D7C4E03-2CE3-4169-BCDA-307A25853D96}"/>
    <cellStyle name="Normal 10 2 2 3 3 2" xfId="4733" xr:uid="{B75ED115-B3EE-4145-A0D2-1656001BC655}"/>
    <cellStyle name="Normal 10 2 2 3 3 2 2" xfId="13113" xr:uid="{C2E84830-C923-41DD-A464-BEE81D0B0F91}"/>
    <cellStyle name="Normal 10 2 2 3 3 2 2 2" xfId="29873" xr:uid="{C244D6DC-D98A-458D-B98F-680CA11D0577}"/>
    <cellStyle name="Normal 10 2 2 3 3 2 2 3" xfId="46632" xr:uid="{52D1D88E-5A58-44D8-8869-D56207F2038C}"/>
    <cellStyle name="Normal 10 2 2 3 3 2 3" xfId="21493" xr:uid="{683B5D39-BE28-4C0D-BDB9-0F8963F2312D}"/>
    <cellStyle name="Normal 10 2 2 3 3 2 4" xfId="38252" xr:uid="{40E4359C-91D7-4AD2-B5C1-7FB0B48B6671}"/>
    <cellStyle name="Normal 10 2 2 3 3 3" xfId="6420" xr:uid="{D5CAD64B-26D0-41E0-BBC2-E0E1256901DF}"/>
    <cellStyle name="Normal 10 2 2 3 3 3 2" xfId="14800" xr:uid="{78C3E61D-27FA-45CF-AB98-AE5F7E6AFE4F}"/>
    <cellStyle name="Normal 10 2 2 3 3 3 2 2" xfId="31560" xr:uid="{F2BF29FE-FFD8-4D61-9BB5-78CA3D4285AE}"/>
    <cellStyle name="Normal 10 2 2 3 3 3 2 3" xfId="48319" xr:uid="{EC8D3336-E5D7-42EC-9875-0F88DBCD2DE6}"/>
    <cellStyle name="Normal 10 2 2 3 3 3 3" xfId="23180" xr:uid="{7529F399-8E3A-49F3-8845-272A6739F521}"/>
    <cellStyle name="Normal 10 2 2 3 3 3 4" xfId="39939" xr:uid="{FB5D1AD9-3644-4D01-A723-923A01344B84}"/>
    <cellStyle name="Normal 10 2 2 3 3 4" xfId="3156" xr:uid="{8ED6148D-C6F0-493E-80CC-80BE57124625}"/>
    <cellStyle name="Normal 10 2 2 3 3 4 2" xfId="11536" xr:uid="{2F34EA4D-E674-43CD-953B-37CB934989C9}"/>
    <cellStyle name="Normal 10 2 2 3 3 4 2 2" xfId="28296" xr:uid="{DA98B807-73ED-4769-A688-86E49040C32A}"/>
    <cellStyle name="Normal 10 2 2 3 3 4 2 3" xfId="45055" xr:uid="{B77DE389-5E65-4497-B76B-78AB9CEF2D0B}"/>
    <cellStyle name="Normal 10 2 2 3 3 4 3" xfId="19916" xr:uid="{36006F15-D2CC-446E-A43F-32200A0B44BB}"/>
    <cellStyle name="Normal 10 2 2 3 3 4 4" xfId="36675" xr:uid="{E7878913-73A2-4E8F-A0CA-427860C622EA}"/>
    <cellStyle name="Normal 10 2 2 3 3 5" xfId="9733" xr:uid="{015A8D40-D2E9-44D0-9A37-C2D7360FE2C6}"/>
    <cellStyle name="Normal 10 2 2 3 3 5 2" xfId="26493" xr:uid="{ADA361ED-C44A-4C09-8B21-876F45E8E724}"/>
    <cellStyle name="Normal 10 2 2 3 3 5 3" xfId="43252" xr:uid="{7BB160BA-4177-4779-9CE9-2E3336C4C32C}"/>
    <cellStyle name="Normal 10 2 2 3 3 6" xfId="18113" xr:uid="{D4633EC0-2444-4A0B-B63F-80E853179D30}"/>
    <cellStyle name="Normal 10 2 2 3 3 7" xfId="34872" xr:uid="{CFB2C170-9CE6-4099-97C4-A3A1E105C426}"/>
    <cellStyle name="Normal 10 2 2 3 4" xfId="1768" xr:uid="{5D246B09-A55A-4A54-B516-44966096B246}"/>
    <cellStyle name="Normal 10 2 2 3 4 2" xfId="5157" xr:uid="{EA2CA0DA-0B0C-4A02-8156-31F472C46650}"/>
    <cellStyle name="Normal 10 2 2 3 4 2 2" xfId="13537" xr:uid="{CFA69EA3-526E-4266-9F1B-0F7F1C6F7006}"/>
    <cellStyle name="Normal 10 2 2 3 4 2 2 2" xfId="30297" xr:uid="{D8B3B18E-E9C3-47CA-83D4-EA66704402BB}"/>
    <cellStyle name="Normal 10 2 2 3 4 2 2 3" xfId="47056" xr:uid="{84D4FF69-C0AD-440B-877B-B622413CAF8E}"/>
    <cellStyle name="Normal 10 2 2 3 4 2 3" xfId="21917" xr:uid="{81399A5A-5899-482C-B303-9EA3B1AC27A9}"/>
    <cellStyle name="Normal 10 2 2 3 4 2 4" xfId="38676" xr:uid="{AE73E1D3-3ABE-40CC-BA3B-C176C7828A69}"/>
    <cellStyle name="Normal 10 2 2 3 4 3" xfId="6844" xr:uid="{CD83C6FF-9567-44AF-BB6A-FDF7701DAECE}"/>
    <cellStyle name="Normal 10 2 2 3 4 3 2" xfId="15224" xr:uid="{C18A6A9A-155A-44A1-8B93-B407A32BA61C}"/>
    <cellStyle name="Normal 10 2 2 3 4 3 2 2" xfId="31984" xr:uid="{D9103236-CAFC-4654-BB83-58DBEAA3DD0B}"/>
    <cellStyle name="Normal 10 2 2 3 4 3 2 3" xfId="48743" xr:uid="{280F499E-A41B-4C8D-B4DA-B2D35F37B4A6}"/>
    <cellStyle name="Normal 10 2 2 3 4 3 3" xfId="23604" xr:uid="{55BC3A39-42D3-4177-B35C-592F6E48148D}"/>
    <cellStyle name="Normal 10 2 2 3 4 3 4" xfId="40363" xr:uid="{D4EC460F-7D0D-4D81-8F88-E0D98A6EE9E9}"/>
    <cellStyle name="Normal 10 2 2 3 4 4" xfId="3468" xr:uid="{DDC86179-777C-4063-ACB8-83E353700205}"/>
    <cellStyle name="Normal 10 2 2 3 4 4 2" xfId="11848" xr:uid="{F04EB4A7-489B-40DD-A8E8-404E9A3F46C9}"/>
    <cellStyle name="Normal 10 2 2 3 4 4 2 2" xfId="28608" xr:uid="{E7BBA6CA-C9ED-423D-A13E-67D9A732ACB5}"/>
    <cellStyle name="Normal 10 2 2 3 4 4 2 3" xfId="45367" xr:uid="{720A44AC-FB24-47F3-B4D6-253FF86EDD98}"/>
    <cellStyle name="Normal 10 2 2 3 4 4 3" xfId="20228" xr:uid="{B1E55F37-D689-49E4-9A6D-C5D060AAC729}"/>
    <cellStyle name="Normal 10 2 2 3 4 4 4" xfId="36987" xr:uid="{DAC3B562-6C04-4ECA-8FAB-0213C2EC039A}"/>
    <cellStyle name="Normal 10 2 2 3 4 5" xfId="10157" xr:uid="{9261918E-AB07-43D2-AA15-2A9B54E6C01A}"/>
    <cellStyle name="Normal 10 2 2 3 4 5 2" xfId="26917" xr:uid="{BB42B459-2062-4D7C-9BA7-33B05612E343}"/>
    <cellStyle name="Normal 10 2 2 3 4 5 3" xfId="43676" xr:uid="{BE2D8D2C-AB8D-473C-AE47-1D46C36409E3}"/>
    <cellStyle name="Normal 10 2 2 3 4 6" xfId="18537" xr:uid="{18A9EF60-598D-4207-BFE6-2B8A1EEFB119}"/>
    <cellStyle name="Normal 10 2 2 3 4 7" xfId="35296" xr:uid="{AE424EAC-A735-4693-82CC-BD711A5E20FC}"/>
    <cellStyle name="Normal 10 2 2 3 5" xfId="3887" xr:uid="{AAA7C2E6-63F9-4DA9-BB30-A06B014AD00D}"/>
    <cellStyle name="Normal 10 2 2 3 5 2" xfId="12267" xr:uid="{657666F5-52E8-43A8-9DED-3E89C8D4333B}"/>
    <cellStyle name="Normal 10 2 2 3 5 2 2" xfId="29027" xr:uid="{4E62C81D-68EE-413B-BB6D-0178EDBB8431}"/>
    <cellStyle name="Normal 10 2 2 3 5 2 3" xfId="45786" xr:uid="{C5E42EDB-45AC-4662-962D-CDAE4B722E6C}"/>
    <cellStyle name="Normal 10 2 2 3 5 3" xfId="20647" xr:uid="{C8B1CF17-B329-478D-B124-B9D416F9F845}"/>
    <cellStyle name="Normal 10 2 2 3 5 4" xfId="37406" xr:uid="{9108FF9D-2222-4BFC-B0ED-D4026BB450E7}"/>
    <cellStyle name="Normal 10 2 2 3 6" xfId="5566" xr:uid="{1BC24BA5-8E4C-48C3-8D63-AE562E338307}"/>
    <cellStyle name="Normal 10 2 2 3 6 2" xfId="13946" xr:uid="{28152EC2-B5A8-46F1-9DE7-CB2AD02FE23F}"/>
    <cellStyle name="Normal 10 2 2 3 6 2 2" xfId="30706" xr:uid="{4A7DD87A-3A37-4B80-87D3-9A6D60593BCB}"/>
    <cellStyle name="Normal 10 2 2 3 6 2 3" xfId="47465" xr:uid="{7B833854-6452-42C6-BE13-1C3F5E0430F0}"/>
    <cellStyle name="Normal 10 2 2 3 6 3" xfId="22326" xr:uid="{62306082-C431-4DE7-AC17-A65710E8B477}"/>
    <cellStyle name="Normal 10 2 2 3 6 4" xfId="39085" xr:uid="{19292C86-7C4E-4E6D-A7B9-43324866838B}"/>
    <cellStyle name="Normal 10 2 2 3 7" xfId="7250" xr:uid="{5CB6299C-6C3D-4F23-A70E-CE91DD7B67B1}"/>
    <cellStyle name="Normal 10 2 2 3 7 2" xfId="15630" xr:uid="{56E31546-138B-4B37-B639-E04FD21B2B6C}"/>
    <cellStyle name="Normal 10 2 2 3 7 2 2" xfId="32390" xr:uid="{67D91C05-286F-45BE-B1F9-C56AE37E8F65}"/>
    <cellStyle name="Normal 10 2 2 3 7 2 3" xfId="49149" xr:uid="{9A1479CE-B372-4CF6-BFA5-F2B73A22D56D}"/>
    <cellStyle name="Normal 10 2 2 3 7 3" xfId="24010" xr:uid="{E7D1D9ED-B2EB-41D8-A3A1-B7538D02E8EC}"/>
    <cellStyle name="Normal 10 2 2 3 7 4" xfId="40769" xr:uid="{6BAFDC37-300D-4A70-A2F1-8AE9C1FEE0AC}"/>
    <cellStyle name="Normal 10 2 2 3 8" xfId="7656" xr:uid="{192B2168-07AE-4CE6-8569-23FFBBA9CE50}"/>
    <cellStyle name="Normal 10 2 2 3 8 2" xfId="16036" xr:uid="{D307C6BA-518E-44F5-A4C9-3AC55A36471B}"/>
    <cellStyle name="Normal 10 2 2 3 8 2 2" xfId="32796" xr:uid="{B78943AA-FA6F-4FFF-A11D-59DF5213C662}"/>
    <cellStyle name="Normal 10 2 2 3 8 2 3" xfId="49555" xr:uid="{38456D6E-A47D-4F3A-99E3-765A20375B8C}"/>
    <cellStyle name="Normal 10 2 2 3 8 3" xfId="24416" xr:uid="{DB103966-7256-4A49-AAF9-D31322BFFB50}"/>
    <cellStyle name="Normal 10 2 2 3 8 4" xfId="41175" xr:uid="{380E743E-8E4B-414D-A4C0-F9F965A1BD50}"/>
    <cellStyle name="Normal 10 2 2 3 9" xfId="8062" xr:uid="{3BC0C1B1-FEC8-4858-A357-BF17738CB7D4}"/>
    <cellStyle name="Normal 10 2 2 3 9 2" xfId="16442" xr:uid="{7C642815-7A50-4C53-99E9-BB33CB1000DE}"/>
    <cellStyle name="Normal 10 2 2 3 9 2 2" xfId="33202" xr:uid="{EDC41816-558F-44FF-9D36-72568F36D37B}"/>
    <cellStyle name="Normal 10 2 2 3 9 2 3" xfId="49961" xr:uid="{74630571-B381-4AAE-BDC0-C3DF7EAED7F9}"/>
    <cellStyle name="Normal 10 2 2 3 9 3" xfId="24822" xr:uid="{309E0726-4AC6-4E36-AFB4-FC85365E3F1D}"/>
    <cellStyle name="Normal 10 2 2 3 9 4" xfId="41581" xr:uid="{B0E2A634-A70F-453F-8DDC-57B0AB544242}"/>
    <cellStyle name="Normal 10 2 2 4" xfId="469" xr:uid="{544D3E3C-934C-4525-B160-F646F3920A99}"/>
    <cellStyle name="Normal 10 2 2 4 10" xfId="8622" xr:uid="{7B31EE53-1D33-4A7D-A945-9545985E8C2D}"/>
    <cellStyle name="Normal 10 2 2 4 10 2" xfId="17002" xr:uid="{13850CE4-C46B-438D-BA51-59DE6B219CB1}"/>
    <cellStyle name="Normal 10 2 2 4 10 2 2" xfId="33762" xr:uid="{6FE8EAAA-8B87-4670-9635-4B49CCC56AEC}"/>
    <cellStyle name="Normal 10 2 2 4 10 2 3" xfId="50521" xr:uid="{92105567-4670-4D41-8D23-26D85AA0C692}"/>
    <cellStyle name="Normal 10 2 2 4 10 3" xfId="25382" xr:uid="{8AE01200-B035-47DE-BDFC-FEEC703A980E}"/>
    <cellStyle name="Normal 10 2 2 4 10 4" xfId="42141" xr:uid="{B57E6B92-35B3-4814-868E-4D61E42EDAD5}"/>
    <cellStyle name="Normal 10 2 2 4 11" xfId="2301" xr:uid="{40B89F21-A931-4F2A-B8BD-B05C2CF9226F}"/>
    <cellStyle name="Normal 10 2 2 4 11 2" xfId="10683" xr:uid="{3052F730-81A3-4E18-918D-C26481486BD6}"/>
    <cellStyle name="Normal 10 2 2 4 11 2 2" xfId="27443" xr:uid="{A46300D4-8195-4A24-9548-3ED5D401F8FC}"/>
    <cellStyle name="Normal 10 2 2 4 11 2 3" xfId="44202" xr:uid="{136A06F9-0892-4DDA-9C71-EC451BD07BEF}"/>
    <cellStyle name="Normal 10 2 2 4 11 3" xfId="19063" xr:uid="{0575B14A-1BF3-4A02-81E8-DA6D53731D15}"/>
    <cellStyle name="Normal 10 2 2 4 11 4" xfId="35822" xr:uid="{681B4106-1202-41FE-B9C9-2015F4856C81}"/>
    <cellStyle name="Normal 10 2 2 4 12" xfId="8880" xr:uid="{281A0B5C-FD07-4875-968A-205442E6CE95}"/>
    <cellStyle name="Normal 10 2 2 4 12 2" xfId="25640" xr:uid="{64183E91-A4E5-40FD-A309-40E4449A96ED}"/>
    <cellStyle name="Normal 10 2 2 4 12 3" xfId="42399" xr:uid="{0B7E46B7-DCB6-468D-A69C-C4AFBF1B4A74}"/>
    <cellStyle name="Normal 10 2 2 4 13" xfId="17260" xr:uid="{5E905DEC-59B2-4AD1-86F9-F3978E3782F5}"/>
    <cellStyle name="Normal 10 2 2 4 14" xfId="34019" xr:uid="{1E36702C-449E-45E4-B862-8BBE1F563CFF}"/>
    <cellStyle name="Normal 10 2 2 4 2" xfId="911" xr:uid="{90823325-E813-44A1-926B-371B5669275E}"/>
    <cellStyle name="Normal 10 2 2 4 2 2" xfId="4306" xr:uid="{15F3CFC7-10F8-4CDA-9FC6-4B998F757B9B}"/>
    <cellStyle name="Normal 10 2 2 4 2 2 2" xfId="12686" xr:uid="{FC2839DD-2C98-45F3-B8D5-4726726FAE1B}"/>
    <cellStyle name="Normal 10 2 2 4 2 2 2 2" xfId="29446" xr:uid="{21D5FE59-42F6-4E80-9F3B-14AC5F8E3C94}"/>
    <cellStyle name="Normal 10 2 2 4 2 2 2 3" xfId="46205" xr:uid="{9D88C8CE-69B1-4F27-8A7A-2CCFC02FAADA}"/>
    <cellStyle name="Normal 10 2 2 4 2 2 3" xfId="21066" xr:uid="{002316EA-CE48-4C8C-8CE7-0D0AE63D2944}"/>
    <cellStyle name="Normal 10 2 2 4 2 2 4" xfId="37825" xr:uid="{15E7F9C0-9634-4EA5-A287-A91F96604DD3}"/>
    <cellStyle name="Normal 10 2 2 4 2 3" xfId="5993" xr:uid="{AFBF597E-4C88-40CE-B218-1503FE3EBC39}"/>
    <cellStyle name="Normal 10 2 2 4 2 3 2" xfId="14373" xr:uid="{1A205F08-8B74-4C9D-9E86-7038527C63E2}"/>
    <cellStyle name="Normal 10 2 2 4 2 3 2 2" xfId="31133" xr:uid="{803EB3B0-9443-4CA0-BAA0-0ED1CF30499B}"/>
    <cellStyle name="Normal 10 2 2 4 2 3 2 3" xfId="47892" xr:uid="{BD1F4A19-2EB0-4999-BCA9-B27F89E02466}"/>
    <cellStyle name="Normal 10 2 2 4 2 3 3" xfId="22753" xr:uid="{1663DA56-9F8E-44E6-B6EE-C1FB08430FD6}"/>
    <cellStyle name="Normal 10 2 2 4 2 3 4" xfId="39512" xr:uid="{BC7F514B-D34D-481B-BF07-55B27C947454}"/>
    <cellStyle name="Normal 10 2 2 4 2 4" xfId="2729" xr:uid="{16BA6B23-D219-4BBB-A71C-265D8F91D74C}"/>
    <cellStyle name="Normal 10 2 2 4 2 4 2" xfId="11109" xr:uid="{BCA0A70C-2ACF-4F81-A257-F2DAC114DB32}"/>
    <cellStyle name="Normal 10 2 2 4 2 4 2 2" xfId="27869" xr:uid="{A6681C24-08E3-40F0-ADEF-5781E02FED6D}"/>
    <cellStyle name="Normal 10 2 2 4 2 4 2 3" xfId="44628" xr:uid="{8D14D4CC-97F8-42A1-84C5-7557975F1FF2}"/>
    <cellStyle name="Normal 10 2 2 4 2 4 3" xfId="19489" xr:uid="{98B3543B-1504-418C-8BCA-5684C55DDED1}"/>
    <cellStyle name="Normal 10 2 2 4 2 4 4" xfId="36248" xr:uid="{9C66B73F-BB98-4E79-B653-6069D3530663}"/>
    <cellStyle name="Normal 10 2 2 4 2 5" xfId="9306" xr:uid="{8D367A2E-818B-4EA0-A8FD-7483AF47D68E}"/>
    <cellStyle name="Normal 10 2 2 4 2 5 2" xfId="26066" xr:uid="{0D66A686-03AC-4980-94AF-11EAD69FDDA8}"/>
    <cellStyle name="Normal 10 2 2 4 2 5 3" xfId="42825" xr:uid="{2E2D19F5-9145-40AD-8918-AD481BFF2548}"/>
    <cellStyle name="Normal 10 2 2 4 2 6" xfId="17686" xr:uid="{DBD56875-F5CD-441F-BA4D-68579ED430E9}"/>
    <cellStyle name="Normal 10 2 2 4 2 7" xfId="34445" xr:uid="{0703C20E-06A2-46DE-AD06-E56313DF5F01}"/>
    <cellStyle name="Normal 10 2 2 4 3" xfId="1345" xr:uid="{F9053447-14C0-4D83-A636-B4BE2E142912}"/>
    <cellStyle name="Normal 10 2 2 4 3 2" xfId="4734" xr:uid="{7E551579-20FE-4D92-95B4-31DC8F065C60}"/>
    <cellStyle name="Normal 10 2 2 4 3 2 2" xfId="13114" xr:uid="{21E9B3E0-BE4F-417D-A2D6-D280F841F90E}"/>
    <cellStyle name="Normal 10 2 2 4 3 2 2 2" xfId="29874" xr:uid="{DDABE52C-A973-4493-8298-ADD8A8926EBD}"/>
    <cellStyle name="Normal 10 2 2 4 3 2 2 3" xfId="46633" xr:uid="{8FC271FA-7074-4D03-917E-E863438B25BC}"/>
    <cellStyle name="Normal 10 2 2 4 3 2 3" xfId="21494" xr:uid="{96EDDBC6-0D63-4871-B853-F02526A99BA5}"/>
    <cellStyle name="Normal 10 2 2 4 3 2 4" xfId="38253" xr:uid="{45D5898C-AADD-43C1-BC9D-833D34614737}"/>
    <cellStyle name="Normal 10 2 2 4 3 3" xfId="6421" xr:uid="{F7A33EE3-C81C-4688-A83A-0CD7430DF672}"/>
    <cellStyle name="Normal 10 2 2 4 3 3 2" xfId="14801" xr:uid="{4D6DCAE6-78D8-4274-B5D9-51D43E85307E}"/>
    <cellStyle name="Normal 10 2 2 4 3 3 2 2" xfId="31561" xr:uid="{E6ABC2BE-B637-4A29-92A5-2C8F8D51FE29}"/>
    <cellStyle name="Normal 10 2 2 4 3 3 2 3" xfId="48320" xr:uid="{AA324AB0-F9FB-4B10-A576-002207B5058E}"/>
    <cellStyle name="Normal 10 2 2 4 3 3 3" xfId="23181" xr:uid="{0A36C03C-B5BD-43D3-B8D5-6774275AFD21}"/>
    <cellStyle name="Normal 10 2 2 4 3 3 4" xfId="39940" xr:uid="{33C63C7B-AC0E-438E-B8FE-2E8EE9FCCDB3}"/>
    <cellStyle name="Normal 10 2 2 4 3 4" xfId="3157" xr:uid="{60B26121-0C52-4CCB-AD1B-A84E9275CD01}"/>
    <cellStyle name="Normal 10 2 2 4 3 4 2" xfId="11537" xr:uid="{B1EFE68D-63CC-4B08-8E86-761D3C13A653}"/>
    <cellStyle name="Normal 10 2 2 4 3 4 2 2" xfId="28297" xr:uid="{025A7225-5CBB-4052-8307-8E2C24F59F84}"/>
    <cellStyle name="Normal 10 2 2 4 3 4 2 3" xfId="45056" xr:uid="{B0F2DF14-612E-429C-A16E-88A3914DD277}"/>
    <cellStyle name="Normal 10 2 2 4 3 4 3" xfId="19917" xr:uid="{5FF2FBEB-8DB6-42D3-BB92-F626E82924EF}"/>
    <cellStyle name="Normal 10 2 2 4 3 4 4" xfId="36676" xr:uid="{9F7F9353-9667-4CE7-B85C-AB89E8EBDB98}"/>
    <cellStyle name="Normal 10 2 2 4 3 5" xfId="9734" xr:uid="{058E0EDB-20CF-4B59-9BC2-C105AA3E98E7}"/>
    <cellStyle name="Normal 10 2 2 4 3 5 2" xfId="26494" xr:uid="{4EC29452-9EF6-499F-B38A-4C12B16388BA}"/>
    <cellStyle name="Normal 10 2 2 4 3 5 3" xfId="43253" xr:uid="{8C553CC2-5D8E-493A-8525-EF6F23D9E704}"/>
    <cellStyle name="Normal 10 2 2 4 3 6" xfId="18114" xr:uid="{A8DCAF07-B467-4A36-AB5A-65F4ABEC6B9E}"/>
    <cellStyle name="Normal 10 2 2 4 3 7" xfId="34873" xr:uid="{067C4706-9E92-4433-8370-6DF979785B80}"/>
    <cellStyle name="Normal 10 2 2 4 4" xfId="1922" xr:uid="{02B55CBD-D559-4B64-AEA1-4333A906973D}"/>
    <cellStyle name="Normal 10 2 2 4 4 2" xfId="5311" xr:uid="{336E131A-84D5-4A9D-81B8-A9DFC8611EAD}"/>
    <cellStyle name="Normal 10 2 2 4 4 2 2" xfId="13691" xr:uid="{6C59A4B6-EA7C-4FA2-A4D6-BC893D22A180}"/>
    <cellStyle name="Normal 10 2 2 4 4 2 2 2" xfId="30451" xr:uid="{3A29BA6A-79A4-4AC4-8D12-9356B70A8871}"/>
    <cellStyle name="Normal 10 2 2 4 4 2 2 3" xfId="47210" xr:uid="{D9735DBE-6FA0-44BA-917F-EF49733CC966}"/>
    <cellStyle name="Normal 10 2 2 4 4 2 3" xfId="22071" xr:uid="{AAA174D2-6C18-4B1E-96D4-D2187FC11DE2}"/>
    <cellStyle name="Normal 10 2 2 4 4 2 4" xfId="38830" xr:uid="{EA075935-017D-4569-917B-A81F7EE2BD6C}"/>
    <cellStyle name="Normal 10 2 2 4 4 3" xfId="6998" xr:uid="{E0E925C9-2A22-45B5-9F48-CCE1D5D7CED3}"/>
    <cellStyle name="Normal 10 2 2 4 4 3 2" xfId="15378" xr:uid="{47AEF925-F4EC-4B3B-9534-956430796B97}"/>
    <cellStyle name="Normal 10 2 2 4 4 3 2 2" xfId="32138" xr:uid="{31AD0EBE-56B4-438D-837C-DC0A43803DC5}"/>
    <cellStyle name="Normal 10 2 2 4 4 3 2 3" xfId="48897" xr:uid="{66237B03-80D3-449B-AE75-FD884E25ACE2}"/>
    <cellStyle name="Normal 10 2 2 4 4 3 3" xfId="23758" xr:uid="{AD6AA101-85DE-404B-842D-CC39B4ED1DA5}"/>
    <cellStyle name="Normal 10 2 2 4 4 3 4" xfId="40517" xr:uid="{0F159E28-7205-41F9-821B-013AB7C022CA}"/>
    <cellStyle name="Normal 10 2 2 4 4 4" xfId="3621" xr:uid="{208A9103-7CB6-4D0A-A820-3FED0FB11B02}"/>
    <cellStyle name="Normal 10 2 2 4 4 4 2" xfId="12001" xr:uid="{D755EC85-8FBD-478C-9AE5-07848C7EB750}"/>
    <cellStyle name="Normal 10 2 2 4 4 4 2 2" xfId="28761" xr:uid="{AF8954F6-9DFF-42D0-80E3-A10322C645EE}"/>
    <cellStyle name="Normal 10 2 2 4 4 4 2 3" xfId="45520" xr:uid="{2051DA05-2F57-47EA-A981-FF27ECEAD117}"/>
    <cellStyle name="Normal 10 2 2 4 4 4 3" xfId="20381" xr:uid="{85FFDC4E-621A-434D-BEEA-02982B0D6526}"/>
    <cellStyle name="Normal 10 2 2 4 4 4 4" xfId="37140" xr:uid="{07221053-4F35-4123-9948-71397422F6EB}"/>
    <cellStyle name="Normal 10 2 2 4 4 5" xfId="10311" xr:uid="{8497C0BE-E517-43F9-8EAA-A66C86075304}"/>
    <cellStyle name="Normal 10 2 2 4 4 5 2" xfId="27071" xr:uid="{C7D8E4F7-A5B0-4712-8CE6-8F0411F0F4C5}"/>
    <cellStyle name="Normal 10 2 2 4 4 5 3" xfId="43830" xr:uid="{C5D838EE-A2F7-4A6C-A1B1-4EDAE3CC68E8}"/>
    <cellStyle name="Normal 10 2 2 4 4 6" xfId="18691" xr:uid="{99DE04E4-91D9-434F-A621-518E912DF521}"/>
    <cellStyle name="Normal 10 2 2 4 4 7" xfId="35450" xr:uid="{99585329-E5E9-4950-9F04-BEE29EA063A4}"/>
    <cellStyle name="Normal 10 2 2 4 5" xfId="4041" xr:uid="{2E171A3B-A7CE-4655-8042-893DA3C8CB96}"/>
    <cellStyle name="Normal 10 2 2 4 5 2" xfId="12421" xr:uid="{F91F24A5-B2F6-431F-8BD7-CCA74B2D1FE3}"/>
    <cellStyle name="Normal 10 2 2 4 5 2 2" xfId="29181" xr:uid="{1239CB90-0BFF-41DA-B913-8CA75E9924EC}"/>
    <cellStyle name="Normal 10 2 2 4 5 2 3" xfId="45940" xr:uid="{AA3C28D6-7DE6-4FE1-A734-EB9BA45C2A37}"/>
    <cellStyle name="Normal 10 2 2 4 5 3" xfId="20801" xr:uid="{E036625F-4B66-4B93-9F0F-94B95F76995A}"/>
    <cellStyle name="Normal 10 2 2 4 5 4" xfId="37560" xr:uid="{F1F3C687-EAAD-4762-8491-A56428EF7D20}"/>
    <cellStyle name="Normal 10 2 2 4 6" xfId="5567" xr:uid="{CF6766C8-2406-4DB5-99F0-3FC306A129D4}"/>
    <cellStyle name="Normal 10 2 2 4 6 2" xfId="13947" xr:uid="{6051A616-7B97-4F15-8E90-260F29F6E9D4}"/>
    <cellStyle name="Normal 10 2 2 4 6 2 2" xfId="30707" xr:uid="{2A103348-DF51-49D4-BCF7-49137DAE4D19}"/>
    <cellStyle name="Normal 10 2 2 4 6 2 3" xfId="47466" xr:uid="{69E1AB38-6592-429D-885B-12C5D3814977}"/>
    <cellStyle name="Normal 10 2 2 4 6 3" xfId="22327" xr:uid="{5B242D0D-7FC6-43E9-87CB-5E91CB053B83}"/>
    <cellStyle name="Normal 10 2 2 4 6 4" xfId="39086" xr:uid="{782F1582-EEFE-4AA5-B2C3-EA99DD071AC2}"/>
    <cellStyle name="Normal 10 2 2 4 7" xfId="7404" xr:uid="{88083918-1EC5-4C7C-9142-928B5BC34D9A}"/>
    <cellStyle name="Normal 10 2 2 4 7 2" xfId="15784" xr:uid="{6017E3D3-22A1-4B79-90F4-72445D4ED9A1}"/>
    <cellStyle name="Normal 10 2 2 4 7 2 2" xfId="32544" xr:uid="{8BB1F10D-5F3B-42E9-9ADF-3F5DE04F771C}"/>
    <cellStyle name="Normal 10 2 2 4 7 2 3" xfId="49303" xr:uid="{07CB497D-295E-4D98-B11A-D391671D2C27}"/>
    <cellStyle name="Normal 10 2 2 4 7 3" xfId="24164" xr:uid="{C7B5D6EE-EE4D-4543-AD48-5624BD4A5F86}"/>
    <cellStyle name="Normal 10 2 2 4 7 4" xfId="40923" xr:uid="{92A0475A-6D19-4F58-87F4-1F91D5C26AFF}"/>
    <cellStyle name="Normal 10 2 2 4 8" xfId="7810" xr:uid="{00F5DCF9-6135-4698-A94D-91A19D856C52}"/>
    <cellStyle name="Normal 10 2 2 4 8 2" xfId="16190" xr:uid="{7A3DA83C-BCF2-4495-906A-BD0720920428}"/>
    <cellStyle name="Normal 10 2 2 4 8 2 2" xfId="32950" xr:uid="{27D025AE-7A0E-4845-A7DF-678698578A15}"/>
    <cellStyle name="Normal 10 2 2 4 8 2 3" xfId="49709" xr:uid="{4FF43D73-B28C-4AE9-801C-CFA2F1952798}"/>
    <cellStyle name="Normal 10 2 2 4 8 3" xfId="24570" xr:uid="{90123270-5D4F-49E6-96D9-08A8BE3A42B6}"/>
    <cellStyle name="Normal 10 2 2 4 8 4" xfId="41329" xr:uid="{BD661869-FA6F-4859-9E6B-449D9311CD69}"/>
    <cellStyle name="Normal 10 2 2 4 9" xfId="8216" xr:uid="{F7D23E3A-997D-4BDC-B2C8-0AF1ABA01C86}"/>
    <cellStyle name="Normal 10 2 2 4 9 2" xfId="16596" xr:uid="{309347EB-B723-4662-B90F-6721382AEF29}"/>
    <cellStyle name="Normal 10 2 2 4 9 2 2" xfId="33356" xr:uid="{07EC0B5E-AD5E-40C2-9B4C-6BACA4367448}"/>
    <cellStyle name="Normal 10 2 2 4 9 2 3" xfId="50115" xr:uid="{0AF56448-C7D8-4F78-B678-6878CDA3A92B}"/>
    <cellStyle name="Normal 10 2 2 4 9 3" xfId="24976" xr:uid="{9CAA9D19-9C30-4E0E-85E5-A2D7F66DDBE7}"/>
    <cellStyle name="Normal 10 2 2 4 9 4" xfId="41735" xr:uid="{D99EF42E-4B8A-4A7C-9129-0084FD433F3C}"/>
    <cellStyle name="Normal 10 2 2 5" xfId="801" xr:uid="{807B7EF9-2669-42D1-8613-B10B453FC1F8}"/>
    <cellStyle name="Normal 10 2 2 5 2" xfId="4196" xr:uid="{D7BF0D78-00BE-4455-86DC-6A4318B0451A}"/>
    <cellStyle name="Normal 10 2 2 5 2 2" xfId="12576" xr:uid="{ECE1FB82-B668-4009-8978-0679C4414CED}"/>
    <cellStyle name="Normal 10 2 2 5 2 2 2" xfId="29336" xr:uid="{F2162014-30E5-43B3-A68D-E8C3CCF00890}"/>
    <cellStyle name="Normal 10 2 2 5 2 2 3" xfId="46095" xr:uid="{1FE64B29-3609-4905-8AEE-E5DA65A15FB0}"/>
    <cellStyle name="Normal 10 2 2 5 2 3" xfId="20956" xr:uid="{519004CD-CD5A-4FD2-8E73-2B660F86039C}"/>
    <cellStyle name="Normal 10 2 2 5 2 4" xfId="37715" xr:uid="{9A91687B-227E-43C7-B328-586D2F29B98E}"/>
    <cellStyle name="Normal 10 2 2 5 3" xfId="5883" xr:uid="{412EBEE4-0EFA-4099-B68A-DDABACB6F09D}"/>
    <cellStyle name="Normal 10 2 2 5 3 2" xfId="14263" xr:uid="{5D9CC01A-A595-42EF-81C5-2D7258E82E3B}"/>
    <cellStyle name="Normal 10 2 2 5 3 2 2" xfId="31023" xr:uid="{E5F03788-F67C-4A26-BEC3-F1DB729D11C9}"/>
    <cellStyle name="Normal 10 2 2 5 3 2 3" xfId="47782" xr:uid="{F8FA3A35-FEF4-4FB9-98DC-B8BB00ABED94}"/>
    <cellStyle name="Normal 10 2 2 5 3 3" xfId="22643" xr:uid="{34C718DD-6032-43A9-9047-E4AFC9D19DCD}"/>
    <cellStyle name="Normal 10 2 2 5 3 4" xfId="39402" xr:uid="{402F0627-D5DD-4FC0-B1B5-C0817B51E91A}"/>
    <cellStyle name="Normal 10 2 2 5 4" xfId="2619" xr:uid="{C2654925-DCC6-4130-B3F4-1C476759DDE6}"/>
    <cellStyle name="Normal 10 2 2 5 4 2" xfId="10999" xr:uid="{47D92E20-8DA4-4BF4-8F8E-8003F59CC1C6}"/>
    <cellStyle name="Normal 10 2 2 5 4 2 2" xfId="27759" xr:uid="{F69B2CDD-A93F-423D-8E82-44A9EC4E54E2}"/>
    <cellStyle name="Normal 10 2 2 5 4 2 3" xfId="44518" xr:uid="{1DA40C89-0AE3-40EB-85E4-CE95CB3B3F54}"/>
    <cellStyle name="Normal 10 2 2 5 4 3" xfId="19379" xr:uid="{0E8090F4-4405-4DFB-808E-8972515A4DFF}"/>
    <cellStyle name="Normal 10 2 2 5 4 4" xfId="36138" xr:uid="{6D759129-15B0-4440-B640-7C29EFE8ABBD}"/>
    <cellStyle name="Normal 10 2 2 5 5" xfId="9196" xr:uid="{21B82503-5A76-4D3F-BC52-AC502044D781}"/>
    <cellStyle name="Normal 10 2 2 5 5 2" xfId="25956" xr:uid="{197EFC1D-64D6-4F3F-AEC7-1AB9A41C321A}"/>
    <cellStyle name="Normal 10 2 2 5 5 3" xfId="42715" xr:uid="{3047026B-B42C-4060-B8FC-B193713209AC}"/>
    <cellStyle name="Normal 10 2 2 5 6" xfId="17576" xr:uid="{40FDD894-56F9-4CAA-9B86-28F7157D9248}"/>
    <cellStyle name="Normal 10 2 2 5 7" xfId="34335" xr:uid="{AE479DAE-C253-4931-9104-0CB760778E33}"/>
    <cellStyle name="Normal 10 2 2 6" xfId="1235" xr:uid="{3CDC4051-885E-4D6F-B37E-4AFE11C02483}"/>
    <cellStyle name="Normal 10 2 2 6 2" xfId="4624" xr:uid="{FECEDED2-49AC-4C06-8B01-2057B8A95234}"/>
    <cellStyle name="Normal 10 2 2 6 2 2" xfId="13004" xr:uid="{95F48E8C-D99A-44ED-B8FF-C17853417884}"/>
    <cellStyle name="Normal 10 2 2 6 2 2 2" xfId="29764" xr:uid="{2333F239-756C-46D7-B69D-0AC475726D53}"/>
    <cellStyle name="Normal 10 2 2 6 2 2 3" xfId="46523" xr:uid="{3507BAA3-03D4-4012-B920-72796CFCB406}"/>
    <cellStyle name="Normal 10 2 2 6 2 3" xfId="21384" xr:uid="{4C487251-CC77-4761-B428-2F1C0600E4D6}"/>
    <cellStyle name="Normal 10 2 2 6 2 4" xfId="38143" xr:uid="{2F8F159F-781C-4A7B-8442-49FA23BDCB6A}"/>
    <cellStyle name="Normal 10 2 2 6 3" xfId="6311" xr:uid="{16104D73-EADE-408F-AB47-415D0674B9FA}"/>
    <cellStyle name="Normal 10 2 2 6 3 2" xfId="14691" xr:uid="{E2DCC4C2-4791-4789-AD10-551B714E4335}"/>
    <cellStyle name="Normal 10 2 2 6 3 2 2" xfId="31451" xr:uid="{CCD4BFF2-49C8-45C5-B7D1-872FBDB1F1AE}"/>
    <cellStyle name="Normal 10 2 2 6 3 2 3" xfId="48210" xr:uid="{B8714983-9645-4822-852C-F1E763FB4634}"/>
    <cellStyle name="Normal 10 2 2 6 3 3" xfId="23071" xr:uid="{613944C3-DBBC-4FE1-AA99-E0FD1967DDB1}"/>
    <cellStyle name="Normal 10 2 2 6 3 4" xfId="39830" xr:uid="{0DF41D7D-D906-4EDA-A6F0-91DECA78E777}"/>
    <cellStyle name="Normal 10 2 2 6 4" xfId="3047" xr:uid="{23D03E7A-AEF4-47DD-935C-F178757B80E5}"/>
    <cellStyle name="Normal 10 2 2 6 4 2" xfId="11427" xr:uid="{3F421BC3-B73B-4005-872B-91F220D2C4B6}"/>
    <cellStyle name="Normal 10 2 2 6 4 2 2" xfId="28187" xr:uid="{F31930DB-B795-4CDE-94AB-C03CBD9ACF6F}"/>
    <cellStyle name="Normal 10 2 2 6 4 2 3" xfId="44946" xr:uid="{F113B130-410D-4139-A8BD-814B8B12BDD0}"/>
    <cellStyle name="Normal 10 2 2 6 4 3" xfId="19807" xr:uid="{E1CA2674-C006-4A92-B36B-DAFEACC864B3}"/>
    <cellStyle name="Normal 10 2 2 6 4 4" xfId="36566" xr:uid="{073AF01B-9E74-4375-A6C9-2BEDD568F138}"/>
    <cellStyle name="Normal 10 2 2 6 5" xfId="9624" xr:uid="{0D8FF284-FB11-4E75-BA20-F28A9088859E}"/>
    <cellStyle name="Normal 10 2 2 6 5 2" xfId="26384" xr:uid="{3FA8CF8C-AC01-4451-98AF-EBB0505CAC27}"/>
    <cellStyle name="Normal 10 2 2 6 5 3" xfId="43143" xr:uid="{7F6EA86A-CA57-4977-8804-B51CE289080E}"/>
    <cellStyle name="Normal 10 2 2 6 6" xfId="18004" xr:uid="{BF163EF0-B8EA-4362-ADA8-D10B5AAC8E40}"/>
    <cellStyle name="Normal 10 2 2 6 7" xfId="34763" xr:uid="{28CBF638-EA8E-4D73-8E82-F5FE58F0CC72}"/>
    <cellStyle name="Normal 10 2 2 7" xfId="1651" xr:uid="{118D39E3-FEE2-4563-A670-68E29D85C283}"/>
    <cellStyle name="Normal 10 2 2 7 2" xfId="5040" xr:uid="{D318F656-9A08-4250-9E5D-8642A62BBE25}"/>
    <cellStyle name="Normal 10 2 2 7 2 2" xfId="13420" xr:uid="{26725CA2-37B6-4F7B-BA7E-1344F86309FF}"/>
    <cellStyle name="Normal 10 2 2 7 2 2 2" xfId="30180" xr:uid="{9271821D-0B41-4888-8C7D-623F83FD0B7B}"/>
    <cellStyle name="Normal 10 2 2 7 2 2 3" xfId="46939" xr:uid="{836E5EE1-DD7D-4F29-B802-991179FE9F6F}"/>
    <cellStyle name="Normal 10 2 2 7 2 3" xfId="21800" xr:uid="{809F1A2A-9D5B-431C-B091-7F332B802216}"/>
    <cellStyle name="Normal 10 2 2 7 2 4" xfId="38559" xr:uid="{EAA13BC0-E719-4A1A-8DFE-1853398EF14D}"/>
    <cellStyle name="Normal 10 2 2 7 3" xfId="6727" xr:uid="{B9A1C014-AF27-4F7B-94F7-0182AEFF4A8C}"/>
    <cellStyle name="Normal 10 2 2 7 3 2" xfId="15107" xr:uid="{08984244-7BD6-44E3-9C7B-EAFFABA38021}"/>
    <cellStyle name="Normal 10 2 2 7 3 2 2" xfId="31867" xr:uid="{349F6EBE-4611-4037-A793-35EC45051DC2}"/>
    <cellStyle name="Normal 10 2 2 7 3 2 3" xfId="48626" xr:uid="{BA9C0C7F-ECE2-414B-B509-4A4DDAEEA468}"/>
    <cellStyle name="Normal 10 2 2 7 3 3" xfId="23487" xr:uid="{5DD123E3-EA5A-476B-8157-D124793D032D}"/>
    <cellStyle name="Normal 10 2 2 7 3 4" xfId="40246" xr:uid="{BF50878D-3432-46A5-81E8-34F3522A8253}"/>
    <cellStyle name="Normal 10 2 2 7 4" xfId="2186" xr:uid="{C0E93D63-DB66-486C-AB9D-9EE94DD29EA4}"/>
    <cellStyle name="Normal 10 2 2 7 4 2" xfId="10573" xr:uid="{3358805C-E024-40DD-B984-501C0FAA2C48}"/>
    <cellStyle name="Normal 10 2 2 7 4 2 2" xfId="27333" xr:uid="{D48A9703-1131-4A8F-A408-A0F0197B9244}"/>
    <cellStyle name="Normal 10 2 2 7 4 2 3" xfId="44092" xr:uid="{8FC78C10-D9CF-4148-8807-447DDEAB12AF}"/>
    <cellStyle name="Normal 10 2 2 7 4 3" xfId="18953" xr:uid="{8BA2B5D7-B59F-4257-8524-DDE23FB23BC1}"/>
    <cellStyle name="Normal 10 2 2 7 4 4" xfId="35712" xr:uid="{B80676CF-04A8-4627-897E-75DB4D0B165F}"/>
    <cellStyle name="Normal 10 2 2 7 5" xfId="10040" xr:uid="{C3EC143E-3D46-42BE-A854-75DC6DE0DD38}"/>
    <cellStyle name="Normal 10 2 2 7 5 2" xfId="26800" xr:uid="{C560254F-66C1-4515-9202-69C8C3FA7466}"/>
    <cellStyle name="Normal 10 2 2 7 5 3" xfId="43559" xr:uid="{FE833E9E-0C15-4C68-838E-C1DCB82F2FCD}"/>
    <cellStyle name="Normal 10 2 2 7 6" xfId="18420" xr:uid="{84FD3C07-BCC6-4119-9E81-2695EC6FD23C}"/>
    <cellStyle name="Normal 10 2 2 7 7" xfId="35179" xr:uid="{411F46D3-702C-4B29-B074-7F2F51D421E7}"/>
    <cellStyle name="Normal 10 2 2 8" xfId="3769" xr:uid="{E631563C-9780-4B26-BB86-93FBB75CCCE4}"/>
    <cellStyle name="Normal 10 2 2 8 2" xfId="12149" xr:uid="{87677DF5-F478-41DD-82B1-6258D0185A2E}"/>
    <cellStyle name="Normal 10 2 2 8 2 2" xfId="28909" xr:uid="{E5E64EBE-AA4E-4DF9-B1F9-BA1F1150B855}"/>
    <cellStyle name="Normal 10 2 2 8 2 3" xfId="45668" xr:uid="{162C3A08-F8DB-4219-B9D7-E1608BF44EBF}"/>
    <cellStyle name="Normal 10 2 2 8 3" xfId="20529" xr:uid="{6987533A-6948-4FEE-B56B-0AA6AC643BA2}"/>
    <cellStyle name="Normal 10 2 2 8 4" xfId="37288" xr:uid="{054AA444-D8B0-4EF6-B057-2421F13340C2}"/>
    <cellStyle name="Normal 10 2 2 9" xfId="5457" xr:uid="{90C7DE56-5A1F-48AE-9C89-C8BC230CB0E3}"/>
    <cellStyle name="Normal 10 2 2 9 2" xfId="13837" xr:uid="{9A0FCD11-3C6A-44BE-9977-3100D0CAC7F8}"/>
    <cellStyle name="Normal 10 2 2 9 2 2" xfId="30597" xr:uid="{5896CA8A-7D95-45D7-8A69-DB513CB7217D}"/>
    <cellStyle name="Normal 10 2 2 9 2 3" xfId="47356" xr:uid="{08F10BCB-2BB9-4C54-9804-AB586D80014A}"/>
    <cellStyle name="Normal 10 2 2 9 3" xfId="22217" xr:uid="{42D112B0-DC9E-4909-9BE2-2CE99889F1C9}"/>
    <cellStyle name="Normal 10 2 2 9 4" xfId="38976" xr:uid="{0157194A-F506-4FB5-9D88-6CA8FA4E673D}"/>
    <cellStyle name="Normal 10 2 20" xfId="33881" xr:uid="{6B97A025-2864-4D41-9FCD-F076FBED9002}"/>
    <cellStyle name="Normal 10 2 21" xfId="268" xr:uid="{185150EA-A58C-43C6-B054-33212C5F9115}"/>
    <cellStyle name="Normal 10 2 3" xfId="352" xr:uid="{767D8706-D6E2-47F6-804E-2565E551223F}"/>
    <cellStyle name="Normal 10 2 3 10" xfId="7540" xr:uid="{5E064366-D797-47FA-9126-B1765412E6EF}"/>
    <cellStyle name="Normal 10 2 3 10 2" xfId="15920" xr:uid="{9C444AF8-F08C-466F-A650-077D49D617C1}"/>
    <cellStyle name="Normal 10 2 3 10 2 2" xfId="32680" xr:uid="{A662CBF8-16D1-4C90-9742-986D6F9E722D}"/>
    <cellStyle name="Normal 10 2 3 10 2 3" xfId="49439" xr:uid="{91AB006A-584E-4DDB-B947-59EE45000F08}"/>
    <cellStyle name="Normal 10 2 3 10 3" xfId="24300" xr:uid="{D6150047-C64E-4B5D-9896-986755F899E1}"/>
    <cellStyle name="Normal 10 2 3 10 4" xfId="41059" xr:uid="{F0E8E4F0-93E9-4584-B33A-46DBF2243B7E}"/>
    <cellStyle name="Normal 10 2 3 11" xfId="7946" xr:uid="{0A1FF272-0B4F-42F5-B23E-3E4FCCCED184}"/>
    <cellStyle name="Normal 10 2 3 11 2" xfId="16326" xr:uid="{D89312AD-8EDF-49F1-956F-E7FE5064CC45}"/>
    <cellStyle name="Normal 10 2 3 11 2 2" xfId="33086" xr:uid="{93C4BF96-BE9C-40F4-A971-495DCAF26D31}"/>
    <cellStyle name="Normal 10 2 3 11 2 3" xfId="49845" xr:uid="{BD4441F2-6F35-46B9-95A0-4DFCBD22E69F}"/>
    <cellStyle name="Normal 10 2 3 11 3" xfId="24706" xr:uid="{EBA1D0DA-2DA8-4C82-A93D-5694CA438F50}"/>
    <cellStyle name="Normal 10 2 3 11 4" xfId="41465" xr:uid="{C73027DD-D711-4C52-B75D-600B4FC21764}"/>
    <cellStyle name="Normal 10 2 3 12" xfId="8352" xr:uid="{A75B556F-2514-4AA8-B31E-D2767819BDB8}"/>
    <cellStyle name="Normal 10 2 3 12 2" xfId="16732" xr:uid="{01D8B7DE-DBF7-4681-A8FB-01A1DE554863}"/>
    <cellStyle name="Normal 10 2 3 12 2 2" xfId="33492" xr:uid="{5CAFF82D-CA05-42ED-B548-BD0399995512}"/>
    <cellStyle name="Normal 10 2 3 12 2 3" xfId="50251" xr:uid="{CA0143D3-8C0E-476E-A353-E06BD35BE99C}"/>
    <cellStyle name="Normal 10 2 3 12 3" xfId="25112" xr:uid="{96FDBBAE-8B4F-42B5-A08C-CA5D31455D08}"/>
    <cellStyle name="Normal 10 2 3 12 4" xfId="41871" xr:uid="{CC3B8BA2-08A5-465B-8E86-416297686E31}"/>
    <cellStyle name="Normal 10 2 3 13" xfId="2082" xr:uid="{17DD1944-A8C0-471E-A51E-587AFA8F966A}"/>
    <cellStyle name="Normal 10 2 3 13 2" xfId="10470" xr:uid="{997CFA2C-D5DC-4F34-A9DF-96BC93BB21C1}"/>
    <cellStyle name="Normal 10 2 3 13 2 2" xfId="27230" xr:uid="{A39DFC3D-C946-4796-9021-997D89BC7622}"/>
    <cellStyle name="Normal 10 2 3 13 2 3" xfId="43989" xr:uid="{97C4D07B-19B6-4956-9173-0B2BBAFDC29F}"/>
    <cellStyle name="Normal 10 2 3 13 3" xfId="18850" xr:uid="{581FD827-87F4-4018-9377-4C1FFA81A977}"/>
    <cellStyle name="Normal 10 2 3 13 4" xfId="35609" xr:uid="{52DC9109-1BA2-4BD7-9BD1-315E16722535}"/>
    <cellStyle name="Normal 10 2 3 14" xfId="8816" xr:uid="{14CCDD6D-B277-456C-ABF1-6C3FCE57DA7F}"/>
    <cellStyle name="Normal 10 2 3 14 2" xfId="25576" xr:uid="{AF90E690-B283-4FDC-A39E-7B09C35E3B83}"/>
    <cellStyle name="Normal 10 2 3 14 3" xfId="42335" xr:uid="{9CDEB6D4-5305-4F9F-9CDF-F83550C9CC70}"/>
    <cellStyle name="Normal 10 2 3 15" xfId="17196" xr:uid="{2F5B6B6B-4896-479F-B50E-7F5C84DDA434}"/>
    <cellStyle name="Normal 10 2 3 16" xfId="33955" xr:uid="{C913C62C-0CFB-4E68-A12C-D679EE2DAC6E}"/>
    <cellStyle name="Normal 10 2 3 2" xfId="470" xr:uid="{5A97FF95-1393-478D-B349-388A1C567A87}"/>
    <cellStyle name="Normal 10 2 3 2 10" xfId="8470" xr:uid="{1B91CBBF-02D5-47A1-84C2-C8A8161D9367}"/>
    <cellStyle name="Normal 10 2 3 2 10 2" xfId="16850" xr:uid="{D8B2C2CD-8BE0-442B-A2AE-976AAD366E4E}"/>
    <cellStyle name="Normal 10 2 3 2 10 2 2" xfId="33610" xr:uid="{0D19CD4D-348A-43F8-885A-AA0039FCF345}"/>
    <cellStyle name="Normal 10 2 3 2 10 2 3" xfId="50369" xr:uid="{7FC69328-082A-4F0D-8825-36EE7D0FE493}"/>
    <cellStyle name="Normal 10 2 3 2 10 3" xfId="25230" xr:uid="{2FE46733-58AC-4D2D-96E9-DF4A5E16B15A}"/>
    <cellStyle name="Normal 10 2 3 2 10 4" xfId="41989" xr:uid="{8637E426-5D25-487C-B93B-E9FC4AFD9F9F}"/>
    <cellStyle name="Normal 10 2 3 2 11" xfId="2302" xr:uid="{6E9F9D4D-5957-41C6-92CA-4BDCAE6F463F}"/>
    <cellStyle name="Normal 10 2 3 2 11 2" xfId="10684" xr:uid="{F26B7859-D3E3-4BDC-AA4D-A309A52BF18D}"/>
    <cellStyle name="Normal 10 2 3 2 11 2 2" xfId="27444" xr:uid="{B7644244-9610-4756-979A-BF1F4BDDEE30}"/>
    <cellStyle name="Normal 10 2 3 2 11 2 3" xfId="44203" xr:uid="{6588A356-0914-4428-8E2F-16774E7DE50F}"/>
    <cellStyle name="Normal 10 2 3 2 11 3" xfId="19064" xr:uid="{D254A614-4C90-4C12-A1E1-4DE53432B4A7}"/>
    <cellStyle name="Normal 10 2 3 2 11 4" xfId="35823" xr:uid="{6F45B7D9-9255-4651-955A-BEFD4B90F506}"/>
    <cellStyle name="Normal 10 2 3 2 12" xfId="8881" xr:uid="{9C6EA66C-FD7A-46A7-83EF-2C1045885616}"/>
    <cellStyle name="Normal 10 2 3 2 12 2" xfId="25641" xr:uid="{8A6FBB0B-C4E4-4525-9794-5D2B0CDE6491}"/>
    <cellStyle name="Normal 10 2 3 2 12 3" xfId="42400" xr:uid="{EAAD83C2-9862-47EA-959F-C84720A855D2}"/>
    <cellStyle name="Normal 10 2 3 2 13" xfId="17261" xr:uid="{50D81AF6-9506-4956-B221-7A4E4642C11E}"/>
    <cellStyle name="Normal 10 2 3 2 14" xfId="34020" xr:uid="{5D58F741-6A78-45AD-9886-291259DC6CC1}"/>
    <cellStyle name="Normal 10 2 3 2 2" xfId="912" xr:uid="{394F50BA-81CE-4DC1-9F9B-6A7A57DDA627}"/>
    <cellStyle name="Normal 10 2 3 2 2 2" xfId="4307" xr:uid="{A311049F-5DD8-4756-8127-C16BAFAB478D}"/>
    <cellStyle name="Normal 10 2 3 2 2 2 2" xfId="12687" xr:uid="{EAC48C26-97DB-44D3-8748-93E08B9A8DA4}"/>
    <cellStyle name="Normal 10 2 3 2 2 2 2 2" xfId="29447" xr:uid="{F9A0D296-435A-4FED-9D2F-85501EF8BAEA}"/>
    <cellStyle name="Normal 10 2 3 2 2 2 2 3" xfId="46206" xr:uid="{E9ED64F5-F120-465D-A821-F46147117651}"/>
    <cellStyle name="Normal 10 2 3 2 2 2 3" xfId="21067" xr:uid="{3E2040CC-E32C-476F-B75C-583860EA8366}"/>
    <cellStyle name="Normal 10 2 3 2 2 2 4" xfId="37826" xr:uid="{824B8991-D747-4964-8DBC-6228138D44FD}"/>
    <cellStyle name="Normal 10 2 3 2 2 3" xfId="5994" xr:uid="{C1E2D229-FDB8-4B13-8570-C958A2F64FF3}"/>
    <cellStyle name="Normal 10 2 3 2 2 3 2" xfId="14374" xr:uid="{A246B33E-967F-48DA-875B-6987C7E21C66}"/>
    <cellStyle name="Normal 10 2 3 2 2 3 2 2" xfId="31134" xr:uid="{77F3CF71-944F-46CE-87E7-082EDCFDA243}"/>
    <cellStyle name="Normal 10 2 3 2 2 3 2 3" xfId="47893" xr:uid="{D6A5F8DB-B220-404C-8BF1-F5683E13DE9F}"/>
    <cellStyle name="Normal 10 2 3 2 2 3 3" xfId="22754" xr:uid="{FEE08E4A-7880-4160-A139-EB6E7816A276}"/>
    <cellStyle name="Normal 10 2 3 2 2 3 4" xfId="39513" xr:uid="{E66BF13D-4EFF-4EC4-BB6D-EADA1780A317}"/>
    <cellStyle name="Normal 10 2 3 2 2 4" xfId="2730" xr:uid="{6F5C4558-CCEE-485C-9985-7E5A1FC3EB03}"/>
    <cellStyle name="Normal 10 2 3 2 2 4 2" xfId="11110" xr:uid="{80A2FF88-593A-421F-8E18-2E03CA1BD807}"/>
    <cellStyle name="Normal 10 2 3 2 2 4 2 2" xfId="27870" xr:uid="{D10B00BA-E8C4-4757-AA5B-68FE7640F29F}"/>
    <cellStyle name="Normal 10 2 3 2 2 4 2 3" xfId="44629" xr:uid="{6B407F57-1130-4E66-8C7E-FA0AFD7F90C6}"/>
    <cellStyle name="Normal 10 2 3 2 2 4 3" xfId="19490" xr:uid="{94918837-B6ED-4526-8E7A-9462A69E16D9}"/>
    <cellStyle name="Normal 10 2 3 2 2 4 4" xfId="36249" xr:uid="{F0EA3E34-39DD-4EA2-BC6F-D7B93CFEB458}"/>
    <cellStyle name="Normal 10 2 3 2 2 5" xfId="9307" xr:uid="{D2CF3A5C-8DB3-4621-8775-75E292200D9D}"/>
    <cellStyle name="Normal 10 2 3 2 2 5 2" xfId="26067" xr:uid="{5C525458-7D94-411B-B937-834E38DEE343}"/>
    <cellStyle name="Normal 10 2 3 2 2 5 3" xfId="42826" xr:uid="{B4259DFC-917B-4EEF-AF80-9CB2CA159435}"/>
    <cellStyle name="Normal 10 2 3 2 2 6" xfId="17687" xr:uid="{741E32DD-DB6F-40B0-8018-9343AD9DC055}"/>
    <cellStyle name="Normal 10 2 3 2 2 7" xfId="34446" xr:uid="{4F62DE79-EC4E-456A-BD91-87A5348B1D35}"/>
    <cellStyle name="Normal 10 2 3 2 3" xfId="1346" xr:uid="{17951FBD-6007-421D-B69D-E4234FB62486}"/>
    <cellStyle name="Normal 10 2 3 2 3 2" xfId="4735" xr:uid="{74084DC1-4667-43E2-AD1E-D724D0A11217}"/>
    <cellStyle name="Normal 10 2 3 2 3 2 2" xfId="13115" xr:uid="{5E0CC7CB-8153-4D25-A5FA-7541F12255FE}"/>
    <cellStyle name="Normal 10 2 3 2 3 2 2 2" xfId="29875" xr:uid="{B12B076D-C9E1-4521-B2A0-25DD7B8EEB94}"/>
    <cellStyle name="Normal 10 2 3 2 3 2 2 3" xfId="46634" xr:uid="{B8768F3E-B848-4DE4-86AC-5CF38A5E1190}"/>
    <cellStyle name="Normal 10 2 3 2 3 2 3" xfId="21495" xr:uid="{AEF22171-090A-4EA4-A0A4-CE421F9956FE}"/>
    <cellStyle name="Normal 10 2 3 2 3 2 4" xfId="38254" xr:uid="{CC3637D8-EEA3-4C31-828F-13BB10276035}"/>
    <cellStyle name="Normal 10 2 3 2 3 3" xfId="6422" xr:uid="{98CFB956-FD66-414E-B693-A19BEC0F1CCF}"/>
    <cellStyle name="Normal 10 2 3 2 3 3 2" xfId="14802" xr:uid="{9D9B68D8-FA79-4ECE-BC98-2124CBBAAD4E}"/>
    <cellStyle name="Normal 10 2 3 2 3 3 2 2" xfId="31562" xr:uid="{E13BF369-110C-4996-A3A4-260337BE1C32}"/>
    <cellStyle name="Normal 10 2 3 2 3 3 2 3" xfId="48321" xr:uid="{F4FF7112-46C4-4506-BA27-09B130C65ACB}"/>
    <cellStyle name="Normal 10 2 3 2 3 3 3" xfId="23182" xr:uid="{5D1ABE2F-1C3A-4E42-BAD6-FC5FA6C0BA79}"/>
    <cellStyle name="Normal 10 2 3 2 3 3 4" xfId="39941" xr:uid="{5C9139BF-BAA4-4148-A110-03313A4AB8B2}"/>
    <cellStyle name="Normal 10 2 3 2 3 4" xfId="3158" xr:uid="{4EEC75F3-A72F-426A-8667-E7B16B46F8E4}"/>
    <cellStyle name="Normal 10 2 3 2 3 4 2" xfId="11538" xr:uid="{2A32E66C-DCE7-490B-A7F7-0AF9C3C145ED}"/>
    <cellStyle name="Normal 10 2 3 2 3 4 2 2" xfId="28298" xr:uid="{1257CF6E-4898-41F3-8A52-6C9B271F6EC5}"/>
    <cellStyle name="Normal 10 2 3 2 3 4 2 3" xfId="45057" xr:uid="{997BB373-C5CB-436A-B360-DA5A01173814}"/>
    <cellStyle name="Normal 10 2 3 2 3 4 3" xfId="19918" xr:uid="{64310866-5B96-4E08-A0E7-A830B931B76E}"/>
    <cellStyle name="Normal 10 2 3 2 3 4 4" xfId="36677" xr:uid="{67AF22FD-1EAA-449F-A13A-7060A3D513CC}"/>
    <cellStyle name="Normal 10 2 3 2 3 5" xfId="9735" xr:uid="{BDCCAC42-C83B-4910-9E40-26BEB190CE47}"/>
    <cellStyle name="Normal 10 2 3 2 3 5 2" xfId="26495" xr:uid="{FBBBBB9F-0325-4F9D-865E-9423E60438EF}"/>
    <cellStyle name="Normal 10 2 3 2 3 5 3" xfId="43254" xr:uid="{99498EEB-6B25-4647-B28F-D7CA13BEF793}"/>
    <cellStyle name="Normal 10 2 3 2 3 6" xfId="18115" xr:uid="{C6687ED0-7737-4CBC-B26C-85F102316AD5}"/>
    <cellStyle name="Normal 10 2 3 2 3 7" xfId="34874" xr:uid="{5E9A823C-0E40-45CD-8AC0-4BF29E8D3E8C}"/>
    <cellStyle name="Normal 10 2 3 2 4" xfId="1770" xr:uid="{FE2986B1-60AD-4AC6-A16B-04F03A405585}"/>
    <cellStyle name="Normal 10 2 3 2 4 2" xfId="5159" xr:uid="{08A39A36-35B6-4A88-81F7-2F6062B3D6EE}"/>
    <cellStyle name="Normal 10 2 3 2 4 2 2" xfId="13539" xr:uid="{120BE538-609C-4BA4-8725-83C41653403A}"/>
    <cellStyle name="Normal 10 2 3 2 4 2 2 2" xfId="30299" xr:uid="{367F26F8-589B-4A8D-A78A-236075DEE00A}"/>
    <cellStyle name="Normal 10 2 3 2 4 2 2 3" xfId="47058" xr:uid="{386B710C-6D07-406B-A6C7-F72067ADA154}"/>
    <cellStyle name="Normal 10 2 3 2 4 2 3" xfId="21919" xr:uid="{D94D0554-2F28-46B3-8F9E-37907E395130}"/>
    <cellStyle name="Normal 10 2 3 2 4 2 4" xfId="38678" xr:uid="{EDCFE8E5-A1AC-423F-813C-659C53E6E961}"/>
    <cellStyle name="Normal 10 2 3 2 4 3" xfId="6846" xr:uid="{C65C2839-56D8-43A7-93FA-9E9336144155}"/>
    <cellStyle name="Normal 10 2 3 2 4 3 2" xfId="15226" xr:uid="{D5869A31-E3C8-470A-9C4F-E3B1EC623A08}"/>
    <cellStyle name="Normal 10 2 3 2 4 3 2 2" xfId="31986" xr:uid="{B559B537-47FB-4ED5-92C0-078D95DF8484}"/>
    <cellStyle name="Normal 10 2 3 2 4 3 2 3" xfId="48745" xr:uid="{F2FFCBFB-89C5-4FC7-8BEF-4C837CA9981C}"/>
    <cellStyle name="Normal 10 2 3 2 4 3 3" xfId="23606" xr:uid="{4FEA0498-DF05-4211-A6BB-79ACD295E697}"/>
    <cellStyle name="Normal 10 2 3 2 4 3 4" xfId="40365" xr:uid="{D860E32F-02A1-49CB-A7BF-59E8C125EF7F}"/>
    <cellStyle name="Normal 10 2 3 2 4 4" xfId="3470" xr:uid="{950572A8-0012-4E4D-91E3-2D45A3BCC7C7}"/>
    <cellStyle name="Normal 10 2 3 2 4 4 2" xfId="11850" xr:uid="{94F08472-5D27-45CD-B0F4-20A6CF24970C}"/>
    <cellStyle name="Normal 10 2 3 2 4 4 2 2" xfId="28610" xr:uid="{84A2D357-E167-4696-B698-DEE49E459871}"/>
    <cellStyle name="Normal 10 2 3 2 4 4 2 3" xfId="45369" xr:uid="{7BB5F0FC-6825-49A0-8B85-4D6D35AC6556}"/>
    <cellStyle name="Normal 10 2 3 2 4 4 3" xfId="20230" xr:uid="{4B52B0E4-1AB3-403F-98C7-2253A6FB5E17}"/>
    <cellStyle name="Normal 10 2 3 2 4 4 4" xfId="36989" xr:uid="{5AAA30A8-4524-401D-8DB7-6CEE1F39B5A0}"/>
    <cellStyle name="Normal 10 2 3 2 4 5" xfId="10159" xr:uid="{62CD3AC0-EB9D-46E0-A044-C8984FB598FD}"/>
    <cellStyle name="Normal 10 2 3 2 4 5 2" xfId="26919" xr:uid="{08CDF602-618E-4AA3-A1AE-A4825430D2AE}"/>
    <cellStyle name="Normal 10 2 3 2 4 5 3" xfId="43678" xr:uid="{F759E789-5DF5-488F-A882-9D44A0AD79F3}"/>
    <cellStyle name="Normal 10 2 3 2 4 6" xfId="18539" xr:uid="{4316C2BF-AC12-408F-95FB-F3F090E3CF76}"/>
    <cellStyle name="Normal 10 2 3 2 4 7" xfId="35298" xr:uid="{7CD50FCA-2430-4D48-85B8-04F5644D00D8}"/>
    <cellStyle name="Normal 10 2 3 2 5" xfId="3889" xr:uid="{06A1AD70-276C-4D7C-9B73-7D975DBF0F55}"/>
    <cellStyle name="Normal 10 2 3 2 5 2" xfId="12269" xr:uid="{BC71BA88-8081-4B72-93E6-0A5E859F30A2}"/>
    <cellStyle name="Normal 10 2 3 2 5 2 2" xfId="29029" xr:uid="{E49FA4F4-2DF4-4DBF-98AB-FA68DCEED020}"/>
    <cellStyle name="Normal 10 2 3 2 5 2 3" xfId="45788" xr:uid="{7DAF832A-7F88-418E-94FA-6C4E130F6756}"/>
    <cellStyle name="Normal 10 2 3 2 5 3" xfId="20649" xr:uid="{E8498413-C296-414B-82A6-CF7E714E7FAF}"/>
    <cellStyle name="Normal 10 2 3 2 5 4" xfId="37408" xr:uid="{C5282809-28EF-4F80-8E19-20FB2F5D789B}"/>
    <cellStyle name="Normal 10 2 3 2 6" xfId="5568" xr:uid="{4429076C-8323-4E9D-A50F-9D60A3588742}"/>
    <cellStyle name="Normal 10 2 3 2 6 2" xfId="13948" xr:uid="{84A378F7-449D-403C-AD03-795FE8D431E5}"/>
    <cellStyle name="Normal 10 2 3 2 6 2 2" xfId="30708" xr:uid="{CCFD887A-B525-4A43-9DBB-8C6BF01C6D68}"/>
    <cellStyle name="Normal 10 2 3 2 6 2 3" xfId="47467" xr:uid="{C5CD4FF1-C30E-4F23-ADCE-2C94BC9BF63D}"/>
    <cellStyle name="Normal 10 2 3 2 6 3" xfId="22328" xr:uid="{9C247CC2-0E26-4399-8514-88737569F71D}"/>
    <cellStyle name="Normal 10 2 3 2 6 4" xfId="39087" xr:uid="{412AD532-A517-4656-BD65-BEE9D828C905}"/>
    <cellStyle name="Normal 10 2 3 2 7" xfId="7252" xr:uid="{0008705C-AD0D-481A-B803-07B37AE3EBAD}"/>
    <cellStyle name="Normal 10 2 3 2 7 2" xfId="15632" xr:uid="{A725121E-7611-43D9-A3A3-8E4EA5EE2F2C}"/>
    <cellStyle name="Normal 10 2 3 2 7 2 2" xfId="32392" xr:uid="{773EF3D2-E01C-47D8-85FB-42F74B3012D3}"/>
    <cellStyle name="Normal 10 2 3 2 7 2 3" xfId="49151" xr:uid="{ECC8704E-5065-4805-9863-88D0AA83CF67}"/>
    <cellStyle name="Normal 10 2 3 2 7 3" xfId="24012" xr:uid="{B0FC1AC2-4825-4361-8D44-111612FB5B5C}"/>
    <cellStyle name="Normal 10 2 3 2 7 4" xfId="40771" xr:uid="{5C64D678-FE7D-41C4-A9FD-201B6876C511}"/>
    <cellStyle name="Normal 10 2 3 2 8" xfId="7658" xr:uid="{0CED6BA8-17B4-4BD8-8E18-4897AAC0B62A}"/>
    <cellStyle name="Normal 10 2 3 2 8 2" xfId="16038" xr:uid="{47BB8C4E-04B9-4C97-9294-5A0C2E696204}"/>
    <cellStyle name="Normal 10 2 3 2 8 2 2" xfId="32798" xr:uid="{9BD6A911-810F-4CCF-BCC8-033EB9940C3A}"/>
    <cellStyle name="Normal 10 2 3 2 8 2 3" xfId="49557" xr:uid="{1A171193-4D3A-4853-A4A1-53BD3166E545}"/>
    <cellStyle name="Normal 10 2 3 2 8 3" xfId="24418" xr:uid="{608955BA-91C8-489E-A651-2099E31448DD}"/>
    <cellStyle name="Normal 10 2 3 2 8 4" xfId="41177" xr:uid="{E4272C87-805F-42BD-A15E-B98ED25FFE4B}"/>
    <cellStyle name="Normal 10 2 3 2 9" xfId="8064" xr:uid="{828D2F79-8A3D-4166-BB22-66817EDED7B2}"/>
    <cellStyle name="Normal 10 2 3 2 9 2" xfId="16444" xr:uid="{39C030D7-8B75-426F-85E8-3DCEACC1C0D0}"/>
    <cellStyle name="Normal 10 2 3 2 9 2 2" xfId="33204" xr:uid="{467768DA-41A8-48D4-8CA3-92FD32917E07}"/>
    <cellStyle name="Normal 10 2 3 2 9 2 3" xfId="49963" xr:uid="{5ABB6B2E-AC69-41C8-8B9F-9534EDE256EB}"/>
    <cellStyle name="Normal 10 2 3 2 9 3" xfId="24824" xr:uid="{AC485827-7845-413D-845F-04A003C86666}"/>
    <cellStyle name="Normal 10 2 3 2 9 4" xfId="41583" xr:uid="{BD7E8071-9643-4047-888E-9A1988E55AC7}"/>
    <cellStyle name="Normal 10 2 3 3" xfId="471" xr:uid="{2EA2FCF2-EDEE-4C2E-A030-CE36BE4E3ECB}"/>
    <cellStyle name="Normal 10 2 3 3 10" xfId="8623" xr:uid="{32D24720-7DBC-49DD-BAA9-C66AAC3BA7B1}"/>
    <cellStyle name="Normal 10 2 3 3 10 2" xfId="17003" xr:uid="{EE4F3B5E-46A6-4BF3-9804-3AE4DFF2DE9C}"/>
    <cellStyle name="Normal 10 2 3 3 10 2 2" xfId="33763" xr:uid="{911E7A7D-9F7D-4B7F-AA8D-51F1E3E066C4}"/>
    <cellStyle name="Normal 10 2 3 3 10 2 3" xfId="50522" xr:uid="{E1C22B1C-302A-4A45-9ECA-EC25E0199D20}"/>
    <cellStyle name="Normal 10 2 3 3 10 3" xfId="25383" xr:uid="{7AB628AC-C334-446F-A636-AE678716A312}"/>
    <cellStyle name="Normal 10 2 3 3 10 4" xfId="42142" xr:uid="{9A04F46E-4DE4-4881-800E-6A5E54849257}"/>
    <cellStyle name="Normal 10 2 3 3 11" xfId="2303" xr:uid="{8278F4E9-6E97-48D9-B610-80DA824C4FAE}"/>
    <cellStyle name="Normal 10 2 3 3 11 2" xfId="10685" xr:uid="{E1558AF0-48BD-4D33-9483-D2108F070F97}"/>
    <cellStyle name="Normal 10 2 3 3 11 2 2" xfId="27445" xr:uid="{5CFF4056-6AE5-4C32-884C-16545C262737}"/>
    <cellStyle name="Normal 10 2 3 3 11 2 3" xfId="44204" xr:uid="{8BFF5B92-BEC8-4199-8841-0B0DFFA96E51}"/>
    <cellStyle name="Normal 10 2 3 3 11 3" xfId="19065" xr:uid="{5B2873E0-BFBB-4CDE-A874-87310BE0E178}"/>
    <cellStyle name="Normal 10 2 3 3 11 4" xfId="35824" xr:uid="{947F5B37-2BC3-4BAA-9C82-5B174D8573EE}"/>
    <cellStyle name="Normal 10 2 3 3 12" xfId="8882" xr:uid="{B0A8B2E3-E716-4737-8C59-EA14A3966D5F}"/>
    <cellStyle name="Normal 10 2 3 3 12 2" xfId="25642" xr:uid="{DE4DA48B-8220-4684-9B07-FA8F30A6C4E6}"/>
    <cellStyle name="Normal 10 2 3 3 12 3" xfId="42401" xr:uid="{3633185B-5B78-4D80-B111-D78286809B99}"/>
    <cellStyle name="Normal 10 2 3 3 13" xfId="17262" xr:uid="{1128CDF2-7EAB-4277-8144-716745E76623}"/>
    <cellStyle name="Normal 10 2 3 3 14" xfId="34021" xr:uid="{2EA97ED9-8AC1-4685-8C43-B707EEAA350D}"/>
    <cellStyle name="Normal 10 2 3 3 2" xfId="913" xr:uid="{3F2CEC26-DBC1-46C9-BA77-7B26F3751EA0}"/>
    <cellStyle name="Normal 10 2 3 3 2 2" xfId="4308" xr:uid="{3FFF53B9-690C-476B-B512-103FD5DD5532}"/>
    <cellStyle name="Normal 10 2 3 3 2 2 2" xfId="12688" xr:uid="{9E3946D6-968C-4F7D-8619-D3B36338905F}"/>
    <cellStyle name="Normal 10 2 3 3 2 2 2 2" xfId="29448" xr:uid="{FB15FC47-F094-467F-982F-388662F10538}"/>
    <cellStyle name="Normal 10 2 3 3 2 2 2 3" xfId="46207" xr:uid="{0859ABE3-6496-4301-81D5-3C6382F902F0}"/>
    <cellStyle name="Normal 10 2 3 3 2 2 3" xfId="21068" xr:uid="{E1C7BEDF-A601-487A-A349-A80F7DF919DE}"/>
    <cellStyle name="Normal 10 2 3 3 2 2 4" xfId="37827" xr:uid="{4126F411-DD58-4FDB-9296-F8F9C3A414B1}"/>
    <cellStyle name="Normal 10 2 3 3 2 3" xfId="5995" xr:uid="{6EB9B11B-52C3-4710-BCA0-D9A1F2219B21}"/>
    <cellStyle name="Normal 10 2 3 3 2 3 2" xfId="14375" xr:uid="{50F274D5-193F-48BD-8921-5B615B7A6BF4}"/>
    <cellStyle name="Normal 10 2 3 3 2 3 2 2" xfId="31135" xr:uid="{8BA0DCDC-C450-4057-9E3F-25D9E6392655}"/>
    <cellStyle name="Normal 10 2 3 3 2 3 2 3" xfId="47894" xr:uid="{FA0BD918-693B-4A7F-958E-B38EFA1F7BA6}"/>
    <cellStyle name="Normal 10 2 3 3 2 3 3" xfId="22755" xr:uid="{2CE6D88A-C3DD-49C1-B29E-824E3135823A}"/>
    <cellStyle name="Normal 10 2 3 3 2 3 4" xfId="39514" xr:uid="{AEA39C5D-E473-4E3B-8F84-54D620EF6B76}"/>
    <cellStyle name="Normal 10 2 3 3 2 4" xfId="2731" xr:uid="{BB271108-5CE9-4D54-9173-00C0B604A104}"/>
    <cellStyle name="Normal 10 2 3 3 2 4 2" xfId="11111" xr:uid="{625DD69B-0003-4D85-8C02-EA0FB8BC3E9E}"/>
    <cellStyle name="Normal 10 2 3 3 2 4 2 2" xfId="27871" xr:uid="{E527436B-A0FB-4E76-9764-CDD2077933F7}"/>
    <cellStyle name="Normal 10 2 3 3 2 4 2 3" xfId="44630" xr:uid="{886EB726-00AE-4F68-8B2D-8B29519C0B2A}"/>
    <cellStyle name="Normal 10 2 3 3 2 4 3" xfId="19491" xr:uid="{B250FB41-268E-4D67-9450-941BDBC4F4A3}"/>
    <cellStyle name="Normal 10 2 3 3 2 4 4" xfId="36250" xr:uid="{CC78B334-F7A8-488D-BFF1-ACD81F2DF1D3}"/>
    <cellStyle name="Normal 10 2 3 3 2 5" xfId="9308" xr:uid="{C3B7DF23-65BD-4479-9572-291AC6556F29}"/>
    <cellStyle name="Normal 10 2 3 3 2 5 2" xfId="26068" xr:uid="{0FFF709E-843A-4311-BEFD-0BD5B41C217C}"/>
    <cellStyle name="Normal 10 2 3 3 2 5 3" xfId="42827" xr:uid="{3BD4DB89-D6BE-4DA3-8ACD-9042AA2BAE31}"/>
    <cellStyle name="Normal 10 2 3 3 2 6" xfId="17688" xr:uid="{50CDA3E8-96EE-44EF-BA6B-A5BE5324CB03}"/>
    <cellStyle name="Normal 10 2 3 3 2 7" xfId="34447" xr:uid="{E46B9658-1583-4938-A220-CDCD0B88CF00}"/>
    <cellStyle name="Normal 10 2 3 3 3" xfId="1347" xr:uid="{0D52194A-5905-4441-9F4E-299B4F4ED8A1}"/>
    <cellStyle name="Normal 10 2 3 3 3 2" xfId="4736" xr:uid="{D47BA1AE-36FC-488A-AA9D-9ECB28405601}"/>
    <cellStyle name="Normal 10 2 3 3 3 2 2" xfId="13116" xr:uid="{535A6187-175B-469F-97D5-04EE223EFE92}"/>
    <cellStyle name="Normal 10 2 3 3 3 2 2 2" xfId="29876" xr:uid="{E56E39CB-6A27-4410-A66E-6667E0CC9140}"/>
    <cellStyle name="Normal 10 2 3 3 3 2 2 3" xfId="46635" xr:uid="{7AA15C46-FBBE-489A-AC48-E13F5D83A67F}"/>
    <cellStyle name="Normal 10 2 3 3 3 2 3" xfId="21496" xr:uid="{3E0E1FA7-4520-4EB4-BFCD-7FD86BEDE465}"/>
    <cellStyle name="Normal 10 2 3 3 3 2 4" xfId="38255" xr:uid="{4C0AE9E5-CECE-407B-89FF-F6C5955E2D9A}"/>
    <cellStyle name="Normal 10 2 3 3 3 3" xfId="6423" xr:uid="{18740472-D58B-40A8-9FBF-34A359EADE6F}"/>
    <cellStyle name="Normal 10 2 3 3 3 3 2" xfId="14803" xr:uid="{A88587E8-47A8-4CA4-91D0-DF339B585078}"/>
    <cellStyle name="Normal 10 2 3 3 3 3 2 2" xfId="31563" xr:uid="{A31F353B-8E48-4078-93C7-D3B43597FB83}"/>
    <cellStyle name="Normal 10 2 3 3 3 3 2 3" xfId="48322" xr:uid="{51171E68-ED27-4EB3-9669-B2C0AB58AF86}"/>
    <cellStyle name="Normal 10 2 3 3 3 3 3" xfId="23183" xr:uid="{C67B826E-D83E-4FE8-9CC2-7847C3F415E1}"/>
    <cellStyle name="Normal 10 2 3 3 3 3 4" xfId="39942" xr:uid="{2E42C41E-C82D-4271-8D48-FE928E8F749F}"/>
    <cellStyle name="Normal 10 2 3 3 3 4" xfId="3159" xr:uid="{D49A4BA1-7F55-465C-81A6-3103ADD4B67B}"/>
    <cellStyle name="Normal 10 2 3 3 3 4 2" xfId="11539" xr:uid="{DB37E2FA-3EB6-4794-BB57-7C3F1A01DB43}"/>
    <cellStyle name="Normal 10 2 3 3 3 4 2 2" xfId="28299" xr:uid="{B04F01CE-C36D-4F07-B245-7D77A065D848}"/>
    <cellStyle name="Normal 10 2 3 3 3 4 2 3" xfId="45058" xr:uid="{48A4CF29-CFC1-4032-BB82-1CD4F5D577C5}"/>
    <cellStyle name="Normal 10 2 3 3 3 4 3" xfId="19919" xr:uid="{4A0BD92D-0511-45B8-AB8B-364AA35FAB68}"/>
    <cellStyle name="Normal 10 2 3 3 3 4 4" xfId="36678" xr:uid="{1DF84F9B-1981-45F2-B29B-3313805446D1}"/>
    <cellStyle name="Normal 10 2 3 3 3 5" xfId="9736" xr:uid="{208CDEED-B659-4E03-8AE7-E9BA92FA9664}"/>
    <cellStyle name="Normal 10 2 3 3 3 5 2" xfId="26496" xr:uid="{86AD7801-661D-4B66-8261-4F8F5116C066}"/>
    <cellStyle name="Normal 10 2 3 3 3 5 3" xfId="43255" xr:uid="{56462375-2CE9-4A5D-A170-B1BA25E8F873}"/>
    <cellStyle name="Normal 10 2 3 3 3 6" xfId="18116" xr:uid="{A665A88E-2912-40C0-B095-B2A753ABE95C}"/>
    <cellStyle name="Normal 10 2 3 3 3 7" xfId="34875" xr:uid="{390085A6-4E25-43CD-A4F9-1D35E0A005EB}"/>
    <cellStyle name="Normal 10 2 3 3 4" xfId="1923" xr:uid="{3329610B-7DFB-4A21-8B1B-4B139C0886BD}"/>
    <cellStyle name="Normal 10 2 3 3 4 2" xfId="5312" xr:uid="{579047F8-5881-409C-9943-588112979C31}"/>
    <cellStyle name="Normal 10 2 3 3 4 2 2" xfId="13692" xr:uid="{ED98B9D7-1D3F-4980-BFCE-F7C4F49468E3}"/>
    <cellStyle name="Normal 10 2 3 3 4 2 2 2" xfId="30452" xr:uid="{5E9068B3-7C55-4A20-BFE3-0E547B78494E}"/>
    <cellStyle name="Normal 10 2 3 3 4 2 2 3" xfId="47211" xr:uid="{D3BF3097-E324-4672-860F-2722F89E1505}"/>
    <cellStyle name="Normal 10 2 3 3 4 2 3" xfId="22072" xr:uid="{451D98A3-2C65-4B4E-AECD-E95D7A7B9BD9}"/>
    <cellStyle name="Normal 10 2 3 3 4 2 4" xfId="38831" xr:uid="{6F9C99C8-7C91-4FB5-A7CF-F85CDD6580D1}"/>
    <cellStyle name="Normal 10 2 3 3 4 3" xfId="6999" xr:uid="{847C2B70-F377-4D7D-A7A5-9E0440B4A981}"/>
    <cellStyle name="Normal 10 2 3 3 4 3 2" xfId="15379" xr:uid="{D804EC67-4CB2-4DBC-B97E-62458988675A}"/>
    <cellStyle name="Normal 10 2 3 3 4 3 2 2" xfId="32139" xr:uid="{B22E37E0-1D13-4024-86AB-28512FD49F51}"/>
    <cellStyle name="Normal 10 2 3 3 4 3 2 3" xfId="48898" xr:uid="{08790691-7F92-47F5-B2C3-55A18643FF55}"/>
    <cellStyle name="Normal 10 2 3 3 4 3 3" xfId="23759" xr:uid="{F0423068-4A64-4FC0-BFD4-C5B846F29632}"/>
    <cellStyle name="Normal 10 2 3 3 4 3 4" xfId="40518" xr:uid="{45DCB96D-7AA2-42A5-95B4-3C9B4897B932}"/>
    <cellStyle name="Normal 10 2 3 3 4 4" xfId="3622" xr:uid="{1557D832-9E10-4D46-B1B6-CA4CD3243E8E}"/>
    <cellStyle name="Normal 10 2 3 3 4 4 2" xfId="12002" xr:uid="{FEAE3F49-DAEB-40A5-BCD4-B945161DE6B0}"/>
    <cellStyle name="Normal 10 2 3 3 4 4 2 2" xfId="28762" xr:uid="{8FC7DCA8-BB49-4035-990B-118A3102D84A}"/>
    <cellStyle name="Normal 10 2 3 3 4 4 2 3" xfId="45521" xr:uid="{EBB1D65B-2CCA-44B5-B7CA-9736421F8481}"/>
    <cellStyle name="Normal 10 2 3 3 4 4 3" xfId="20382" xr:uid="{DB61A687-032C-4F7E-A955-DF2880C614BC}"/>
    <cellStyle name="Normal 10 2 3 3 4 4 4" xfId="37141" xr:uid="{5ECCC783-1575-4816-8086-496CF31F177B}"/>
    <cellStyle name="Normal 10 2 3 3 4 5" xfId="10312" xr:uid="{C4A22297-55ED-4AC3-9201-54DA5603BC9F}"/>
    <cellStyle name="Normal 10 2 3 3 4 5 2" xfId="27072" xr:uid="{6B0750D7-6355-4A2F-AE7C-E5C753178DD5}"/>
    <cellStyle name="Normal 10 2 3 3 4 5 3" xfId="43831" xr:uid="{DD25B5DE-CFD6-4BFD-B4F6-F17C409A1C0B}"/>
    <cellStyle name="Normal 10 2 3 3 4 6" xfId="18692" xr:uid="{FB9DC550-EA69-48E9-A274-1B1D00BBECFA}"/>
    <cellStyle name="Normal 10 2 3 3 4 7" xfId="35451" xr:uid="{F870A1E2-889E-47FE-8EEB-C59BBE975E48}"/>
    <cellStyle name="Normal 10 2 3 3 5" xfId="4042" xr:uid="{D99CAE5B-98B1-446F-9424-1EC53566A6C3}"/>
    <cellStyle name="Normal 10 2 3 3 5 2" xfId="12422" xr:uid="{77D1A857-8DEE-4968-B07B-822A20D7F033}"/>
    <cellStyle name="Normal 10 2 3 3 5 2 2" xfId="29182" xr:uid="{6A02B175-D3AB-4407-AE41-254A555D676B}"/>
    <cellStyle name="Normal 10 2 3 3 5 2 3" xfId="45941" xr:uid="{71A5CA8B-3998-43D8-830C-129874C1EBAC}"/>
    <cellStyle name="Normal 10 2 3 3 5 3" xfId="20802" xr:uid="{86E16B8E-50F5-46F2-9701-008CD6C7AFD4}"/>
    <cellStyle name="Normal 10 2 3 3 5 4" xfId="37561" xr:uid="{12472379-FBE5-4C20-A780-69C8E8471F34}"/>
    <cellStyle name="Normal 10 2 3 3 6" xfId="5569" xr:uid="{C8B1B825-BEC5-49C1-BA0B-A055DA5ACB51}"/>
    <cellStyle name="Normal 10 2 3 3 6 2" xfId="13949" xr:uid="{5684908A-C409-4B4C-BAED-68037720A2AE}"/>
    <cellStyle name="Normal 10 2 3 3 6 2 2" xfId="30709" xr:uid="{76E40857-250A-42E8-ABFF-7056BC65E48C}"/>
    <cellStyle name="Normal 10 2 3 3 6 2 3" xfId="47468" xr:uid="{5417D74B-F8C7-40B8-A570-3855297A64BF}"/>
    <cellStyle name="Normal 10 2 3 3 6 3" xfId="22329" xr:uid="{D0135192-3E55-44DD-B158-DF579173C9BC}"/>
    <cellStyle name="Normal 10 2 3 3 6 4" xfId="39088" xr:uid="{10F28B3B-8F26-415C-9B64-86BEECA1C373}"/>
    <cellStyle name="Normal 10 2 3 3 7" xfId="7405" xr:uid="{99EE38FD-7741-4194-84D3-67F7C2CE9466}"/>
    <cellStyle name="Normal 10 2 3 3 7 2" xfId="15785" xr:uid="{EEE0E48C-7A85-4C96-979E-1D48C1FD6CC2}"/>
    <cellStyle name="Normal 10 2 3 3 7 2 2" xfId="32545" xr:uid="{56C8BC1F-229D-41C5-95F4-0B2668E916FB}"/>
    <cellStyle name="Normal 10 2 3 3 7 2 3" xfId="49304" xr:uid="{6E6C0314-233D-4639-B95E-C6DB516F9524}"/>
    <cellStyle name="Normal 10 2 3 3 7 3" xfId="24165" xr:uid="{679386EC-6BC2-4A6F-B475-5F4D36DF8577}"/>
    <cellStyle name="Normal 10 2 3 3 7 4" xfId="40924" xr:uid="{E94E6AC6-3627-4769-8884-9AB66E285074}"/>
    <cellStyle name="Normal 10 2 3 3 8" xfId="7811" xr:uid="{D626D683-8F5A-41A8-A783-70A47C1E8DDF}"/>
    <cellStyle name="Normal 10 2 3 3 8 2" xfId="16191" xr:uid="{9B308968-CD3F-44D4-BACC-88855F7C6909}"/>
    <cellStyle name="Normal 10 2 3 3 8 2 2" xfId="32951" xr:uid="{C9E9CD03-FC8A-4C33-B058-58692A3366D6}"/>
    <cellStyle name="Normal 10 2 3 3 8 2 3" xfId="49710" xr:uid="{3465351C-195C-439A-B416-EC71D5DD0552}"/>
    <cellStyle name="Normal 10 2 3 3 8 3" xfId="24571" xr:uid="{356B36A8-F471-4F57-922E-CE07CE2A81EC}"/>
    <cellStyle name="Normal 10 2 3 3 8 4" xfId="41330" xr:uid="{D9EC65F5-590C-4C3B-B2B6-A0F5413EA997}"/>
    <cellStyle name="Normal 10 2 3 3 9" xfId="8217" xr:uid="{AEC0C010-FAAE-4276-92D4-276EBEB77BB9}"/>
    <cellStyle name="Normal 10 2 3 3 9 2" xfId="16597" xr:uid="{9A250CA7-236C-4333-B07E-B5A8FDFCA05B}"/>
    <cellStyle name="Normal 10 2 3 3 9 2 2" xfId="33357" xr:uid="{6078FC8E-2F0B-4194-8A20-A06BA52801C6}"/>
    <cellStyle name="Normal 10 2 3 3 9 2 3" xfId="50116" xr:uid="{041E61D1-F7B8-4533-B2F3-86B8E4147DB5}"/>
    <cellStyle name="Normal 10 2 3 3 9 3" xfId="24977" xr:uid="{5E89C374-5549-4606-8A79-FCAD1A29548B}"/>
    <cellStyle name="Normal 10 2 3 3 9 4" xfId="41736" xr:uid="{BC0E5C84-69ED-410B-9C13-AE70EFBCFAAE}"/>
    <cellStyle name="Normal 10 2 3 4" xfId="847" xr:uid="{30219D6D-B482-49B7-8960-CE48B1FB083B}"/>
    <cellStyle name="Normal 10 2 3 4 2" xfId="4242" xr:uid="{F5C74F42-020E-45C2-8CBF-EB6B0F6F569B}"/>
    <cellStyle name="Normal 10 2 3 4 2 2" xfId="12622" xr:uid="{D30FC8DA-2184-4182-829A-E7E2F641DB59}"/>
    <cellStyle name="Normal 10 2 3 4 2 2 2" xfId="29382" xr:uid="{E01179BC-2629-43A1-AFC0-A25454DDF6F3}"/>
    <cellStyle name="Normal 10 2 3 4 2 2 3" xfId="46141" xr:uid="{43E39BB4-7038-450C-8F67-C2CC672B9317}"/>
    <cellStyle name="Normal 10 2 3 4 2 3" xfId="21002" xr:uid="{A58B5064-4934-47CB-A3DA-B50F96AB1658}"/>
    <cellStyle name="Normal 10 2 3 4 2 4" xfId="37761" xr:uid="{AC081C74-BA0F-4194-A709-5CF536AFDBB7}"/>
    <cellStyle name="Normal 10 2 3 4 3" xfId="5929" xr:uid="{4ACFE372-392D-496F-B2CC-5D4CCD763409}"/>
    <cellStyle name="Normal 10 2 3 4 3 2" xfId="14309" xr:uid="{DBA5BCDC-8178-4711-8150-EAE486C4851A}"/>
    <cellStyle name="Normal 10 2 3 4 3 2 2" xfId="31069" xr:uid="{D7E0B2F4-DAC0-4B6A-A35F-6B7AEFA9CD1A}"/>
    <cellStyle name="Normal 10 2 3 4 3 2 3" xfId="47828" xr:uid="{8C7E4347-1D6B-4C34-BF53-89508EA03427}"/>
    <cellStyle name="Normal 10 2 3 4 3 3" xfId="22689" xr:uid="{7F34D737-1E40-439D-B0A6-338CAE38F917}"/>
    <cellStyle name="Normal 10 2 3 4 3 4" xfId="39448" xr:uid="{A07141C1-9E39-4E6A-8355-7B3D6BC53E30}"/>
    <cellStyle name="Normal 10 2 3 4 4" xfId="2665" xr:uid="{A3D2E6FE-76A9-4232-8766-D0F278A37C6B}"/>
    <cellStyle name="Normal 10 2 3 4 4 2" xfId="11045" xr:uid="{51E8D085-D7D1-4194-BE43-7BC6CBE1481A}"/>
    <cellStyle name="Normal 10 2 3 4 4 2 2" xfId="27805" xr:uid="{5EAF56C3-D6DA-44AB-9002-BB974856099A}"/>
    <cellStyle name="Normal 10 2 3 4 4 2 3" xfId="44564" xr:uid="{5C788351-CCB3-4697-B619-07CEB270D1A6}"/>
    <cellStyle name="Normal 10 2 3 4 4 3" xfId="19425" xr:uid="{D6DAF5AD-CAFA-44E4-952E-3EDD1CF93807}"/>
    <cellStyle name="Normal 10 2 3 4 4 4" xfId="36184" xr:uid="{167D8616-75F6-44B6-A5BB-2CEE5ADDF538}"/>
    <cellStyle name="Normal 10 2 3 4 5" xfId="9242" xr:uid="{87CE7F35-DE65-45BC-ACED-2C861DFB3D92}"/>
    <cellStyle name="Normal 10 2 3 4 5 2" xfId="26002" xr:uid="{43D873E0-261D-4650-90D7-6324068AF4E0}"/>
    <cellStyle name="Normal 10 2 3 4 5 3" xfId="42761" xr:uid="{7FFD6F56-FA74-48F2-B04D-E7B39B2B60F2}"/>
    <cellStyle name="Normal 10 2 3 4 6" xfId="17622" xr:uid="{EE5C3836-FB82-4833-AE19-93434D6F9A7F}"/>
    <cellStyle name="Normal 10 2 3 4 7" xfId="34381" xr:uid="{9EDB54F5-EEA2-4FAE-A4EA-285711D88E0B}"/>
    <cellStyle name="Normal 10 2 3 5" xfId="1281" xr:uid="{3F7AFCBE-2B4F-4D7B-A032-BF27865936B8}"/>
    <cellStyle name="Normal 10 2 3 5 2" xfId="4670" xr:uid="{B6504292-3A06-4A72-A4C7-5A323E403EC0}"/>
    <cellStyle name="Normal 10 2 3 5 2 2" xfId="13050" xr:uid="{DA97CF40-6C06-484E-B7D2-6E29DDA62931}"/>
    <cellStyle name="Normal 10 2 3 5 2 2 2" xfId="29810" xr:uid="{CDE31C85-1B73-46B0-9A04-1BAE2521D14B}"/>
    <cellStyle name="Normal 10 2 3 5 2 2 3" xfId="46569" xr:uid="{B9112E5D-2281-455C-9B92-59DB56B7C690}"/>
    <cellStyle name="Normal 10 2 3 5 2 3" xfId="21430" xr:uid="{FA5815F9-219D-494C-BC34-B2F43A1916C4}"/>
    <cellStyle name="Normal 10 2 3 5 2 4" xfId="38189" xr:uid="{17D95FBA-5F97-4351-94DB-EEA2D3878E08}"/>
    <cellStyle name="Normal 10 2 3 5 3" xfId="6357" xr:uid="{C7B21CB5-99FC-4CD6-AA1F-6F21C6FF0996}"/>
    <cellStyle name="Normal 10 2 3 5 3 2" xfId="14737" xr:uid="{DB44A383-E9DB-4969-B8EE-4D7B8EC5DDF6}"/>
    <cellStyle name="Normal 10 2 3 5 3 2 2" xfId="31497" xr:uid="{B85E82BB-0BD0-4715-8669-6717ACA27482}"/>
    <cellStyle name="Normal 10 2 3 5 3 2 3" xfId="48256" xr:uid="{4D18278F-4C42-4AAE-9DE4-20200A169C0E}"/>
    <cellStyle name="Normal 10 2 3 5 3 3" xfId="23117" xr:uid="{400D8663-7B80-472D-8179-5F94B8C621EA}"/>
    <cellStyle name="Normal 10 2 3 5 3 4" xfId="39876" xr:uid="{3CA45830-76A7-4A67-B887-02D65ACC45C2}"/>
    <cellStyle name="Normal 10 2 3 5 4" xfId="3093" xr:uid="{8F95C17F-F59E-4EE2-8A01-439853AD5F42}"/>
    <cellStyle name="Normal 10 2 3 5 4 2" xfId="11473" xr:uid="{021F461E-2692-4882-99A0-C0EB9C7ADDE0}"/>
    <cellStyle name="Normal 10 2 3 5 4 2 2" xfId="28233" xr:uid="{669244AC-3CCD-47A4-9327-02DBD34CE5D2}"/>
    <cellStyle name="Normal 10 2 3 5 4 2 3" xfId="44992" xr:uid="{F169A31C-D47C-4107-B6AC-32C3040573DB}"/>
    <cellStyle name="Normal 10 2 3 5 4 3" xfId="19853" xr:uid="{38EC8F7C-FE58-40C1-BC82-7760AD7E57DC}"/>
    <cellStyle name="Normal 10 2 3 5 4 4" xfId="36612" xr:uid="{4E7847D4-69DF-4F1A-9EE7-C4D0E499314A}"/>
    <cellStyle name="Normal 10 2 3 5 5" xfId="9670" xr:uid="{782D68C9-9A44-4909-A168-BC74BF0483E0}"/>
    <cellStyle name="Normal 10 2 3 5 5 2" xfId="26430" xr:uid="{56E524DF-5EA9-4D16-AAA5-C4FA39F641CF}"/>
    <cellStyle name="Normal 10 2 3 5 5 3" xfId="43189" xr:uid="{68363831-BCD6-4603-966A-C865F601E887}"/>
    <cellStyle name="Normal 10 2 3 5 6" xfId="18050" xr:uid="{C97A8797-0A2C-41E5-8026-827874449FFF}"/>
    <cellStyle name="Normal 10 2 3 5 7" xfId="34809" xr:uid="{4402BE24-4402-4C25-BAA8-EA791C472CE9}"/>
    <cellStyle name="Normal 10 2 3 6" xfId="1652" xr:uid="{BEDA6C36-CC10-453A-8009-8C781797785D}"/>
    <cellStyle name="Normal 10 2 3 6 2" xfId="5041" xr:uid="{F4AF9EAE-2694-4CE7-8F5D-E5738D161D0E}"/>
    <cellStyle name="Normal 10 2 3 6 2 2" xfId="13421" xr:uid="{98827CCF-E4B2-4267-9FF6-CC6A2581CFD2}"/>
    <cellStyle name="Normal 10 2 3 6 2 2 2" xfId="30181" xr:uid="{566E417D-5ED1-4611-922D-DB8D85432E22}"/>
    <cellStyle name="Normal 10 2 3 6 2 2 3" xfId="46940" xr:uid="{A42130DA-27B3-4593-A78E-830DB36FCAE5}"/>
    <cellStyle name="Normal 10 2 3 6 2 3" xfId="21801" xr:uid="{122B7843-CF18-4D50-A482-2BB20DAC220A}"/>
    <cellStyle name="Normal 10 2 3 6 2 4" xfId="38560" xr:uid="{81ADBE21-B3DB-4F86-9B80-0F90656ABE5B}"/>
    <cellStyle name="Normal 10 2 3 6 3" xfId="6728" xr:uid="{361616A5-1459-45D5-9BE4-FD2FDB7E5497}"/>
    <cellStyle name="Normal 10 2 3 6 3 2" xfId="15108" xr:uid="{907F06B6-4EAF-4DD9-92AF-303F6E9230C2}"/>
    <cellStyle name="Normal 10 2 3 6 3 2 2" xfId="31868" xr:uid="{6364A56D-2EB8-4994-B35E-C71DCB060D6F}"/>
    <cellStyle name="Normal 10 2 3 6 3 2 3" xfId="48627" xr:uid="{73CF7698-E51D-4715-88C9-C0BDA5D54674}"/>
    <cellStyle name="Normal 10 2 3 6 3 3" xfId="23488" xr:uid="{82339C02-3F29-44A6-B038-858BF2A27DBA}"/>
    <cellStyle name="Normal 10 2 3 6 3 4" xfId="40247" xr:uid="{D12B17C8-321D-4E8B-A665-53CCE2A45E45}"/>
    <cellStyle name="Normal 10 2 3 6 4" xfId="2235" xr:uid="{A255CE3A-CE37-41AD-A357-2F837C744556}"/>
    <cellStyle name="Normal 10 2 3 6 4 2" xfId="10619" xr:uid="{934F9399-6142-4772-A055-45DAA6F1D8D9}"/>
    <cellStyle name="Normal 10 2 3 6 4 2 2" xfId="27379" xr:uid="{71C1D551-D4CF-45FF-9671-AA4B2C65254A}"/>
    <cellStyle name="Normal 10 2 3 6 4 2 3" xfId="44138" xr:uid="{C0B22D0F-D851-4E58-9184-310CF189BB58}"/>
    <cellStyle name="Normal 10 2 3 6 4 3" xfId="18999" xr:uid="{DDB2AA92-6041-48C1-837D-670F14BF1D10}"/>
    <cellStyle name="Normal 10 2 3 6 4 4" xfId="35758" xr:uid="{5E77C356-629A-4FBA-82F3-522A209B906D}"/>
    <cellStyle name="Normal 10 2 3 6 5" xfId="10041" xr:uid="{DF511A2D-4F71-457D-A8DF-F8A75DFFC625}"/>
    <cellStyle name="Normal 10 2 3 6 5 2" xfId="26801" xr:uid="{09F29F4D-FF77-402F-A273-3E734B8E4D10}"/>
    <cellStyle name="Normal 10 2 3 6 5 3" xfId="43560" xr:uid="{1AC6A14D-E79B-4704-A263-8416548D8540}"/>
    <cellStyle name="Normal 10 2 3 6 6" xfId="18421" xr:uid="{6B02731F-F2F2-42EC-AA6B-821532C297E9}"/>
    <cellStyle name="Normal 10 2 3 6 7" xfId="35180" xr:uid="{36A32B8C-9399-460E-ACF6-F4A87D599D40}"/>
    <cellStyle name="Normal 10 2 3 7" xfId="3770" xr:uid="{F809857A-0728-47B1-AE6C-549C2521D302}"/>
    <cellStyle name="Normal 10 2 3 7 2" xfId="12150" xr:uid="{030E46AA-BC0F-4A0E-BE4B-BA7D1947FD17}"/>
    <cellStyle name="Normal 10 2 3 7 2 2" xfId="28910" xr:uid="{87DC6B18-81D0-4CDD-B9BA-7507506EE58D}"/>
    <cellStyle name="Normal 10 2 3 7 2 3" xfId="45669" xr:uid="{24CF81B6-9EF7-4AE6-9956-420F381A97CE}"/>
    <cellStyle name="Normal 10 2 3 7 3" xfId="20530" xr:uid="{04DCC689-3536-4C5B-BB0C-9F83D951012D}"/>
    <cellStyle name="Normal 10 2 3 7 4" xfId="37289" xr:uid="{39A257E8-75AD-4EE3-886E-8D47951A9B51}"/>
    <cellStyle name="Normal 10 2 3 8" xfId="5503" xr:uid="{25CE087B-902D-4BE9-AB60-9D91C58F161A}"/>
    <cellStyle name="Normal 10 2 3 8 2" xfId="13883" xr:uid="{586A93F3-3C08-48F4-A31A-65069F69E22F}"/>
    <cellStyle name="Normal 10 2 3 8 2 2" xfId="30643" xr:uid="{6E1CD1E3-B21F-48C4-86A2-4B6C6A5D7790}"/>
    <cellStyle name="Normal 10 2 3 8 2 3" xfId="47402" xr:uid="{A9BA7D8F-595E-4F20-95D6-CAAA37AB838B}"/>
    <cellStyle name="Normal 10 2 3 8 3" xfId="22263" xr:uid="{D76465FD-0AD3-4269-9955-2CEA58DDA1CB}"/>
    <cellStyle name="Normal 10 2 3 8 4" xfId="39022" xr:uid="{A0B8445C-2828-43D5-BBA2-FAEA6A7CFC22}"/>
    <cellStyle name="Normal 10 2 3 9" xfId="7134" xr:uid="{58FD8FB0-860B-4696-8995-51EADEFEB404}"/>
    <cellStyle name="Normal 10 2 3 9 2" xfId="15514" xr:uid="{79192E4D-4699-4AC8-B025-32B1F47F7987}"/>
    <cellStyle name="Normal 10 2 3 9 2 2" xfId="32274" xr:uid="{CD065F73-8F26-4295-B2D7-10F49CD73100}"/>
    <cellStyle name="Normal 10 2 3 9 2 3" xfId="49033" xr:uid="{57E88A29-78B0-476A-8BF6-8F0BD2BCED4D}"/>
    <cellStyle name="Normal 10 2 3 9 3" xfId="23894" xr:uid="{0A55AD93-1970-4559-AEA5-E3D14BCEDFEB}"/>
    <cellStyle name="Normal 10 2 3 9 4" xfId="40653" xr:uid="{8BCE5C84-6375-49F6-87EB-A656042D6002}"/>
    <cellStyle name="Normal 10 2 4" xfId="329" xr:uid="{31605C9D-A29C-461F-8A40-D569C04DC927}"/>
    <cellStyle name="Normal 10 2 4 10" xfId="7541" xr:uid="{81ECCEAE-871F-4C0D-8488-A7629C9A699A}"/>
    <cellStyle name="Normal 10 2 4 10 2" xfId="15921" xr:uid="{EC4AEBF7-1DDF-4BAC-B3F1-5BD9BB310831}"/>
    <cellStyle name="Normal 10 2 4 10 2 2" xfId="32681" xr:uid="{023B8116-3C22-430D-BA93-E48E6D668F4A}"/>
    <cellStyle name="Normal 10 2 4 10 2 3" xfId="49440" xr:uid="{65741BD0-AA45-43A4-B185-BB193EDEFBE1}"/>
    <cellStyle name="Normal 10 2 4 10 3" xfId="24301" xr:uid="{D125AF81-1ACE-4640-9558-FB0EF3F9376E}"/>
    <cellStyle name="Normal 10 2 4 10 4" xfId="41060" xr:uid="{6F490F74-B9ED-4791-B0FE-F9B2415818AE}"/>
    <cellStyle name="Normal 10 2 4 11" xfId="7947" xr:uid="{791AC47E-F359-47D3-95C5-14612779972A}"/>
    <cellStyle name="Normal 10 2 4 11 2" xfId="16327" xr:uid="{89C49DB5-9E8F-4EA7-98A5-B20FFB50D56A}"/>
    <cellStyle name="Normal 10 2 4 11 2 2" xfId="33087" xr:uid="{514CD38B-1343-44D9-9F21-6C63EC63DF49}"/>
    <cellStyle name="Normal 10 2 4 11 2 3" xfId="49846" xr:uid="{18457576-0D1E-4324-8553-0E95415ACFB4}"/>
    <cellStyle name="Normal 10 2 4 11 3" xfId="24707" xr:uid="{EC89D3E5-E587-41A9-8F73-B7824359E98D}"/>
    <cellStyle name="Normal 10 2 4 11 4" xfId="41466" xr:uid="{4B355455-3B7F-46B4-8CAD-E91CB313F5E7}"/>
    <cellStyle name="Normal 10 2 4 12" xfId="8353" xr:uid="{414E89F9-7843-4045-BF46-38ADDB4C8B02}"/>
    <cellStyle name="Normal 10 2 4 12 2" xfId="16733" xr:uid="{A2F062DE-878E-4253-87F5-D64FEDBF6714}"/>
    <cellStyle name="Normal 10 2 4 12 2 2" xfId="33493" xr:uid="{0868C847-3120-4EB2-9192-F691D9ED15AF}"/>
    <cellStyle name="Normal 10 2 4 12 2 3" xfId="50252" xr:uid="{3FBA2E4A-19B1-40E8-B8B1-533EDE0BB246}"/>
    <cellStyle name="Normal 10 2 4 12 3" xfId="25113" xr:uid="{1076C9AD-D8B6-4BB5-982D-9543AA64809D}"/>
    <cellStyle name="Normal 10 2 4 12 4" xfId="41872" xr:uid="{7B3C9481-CC28-43E1-9E87-6D2CCDAD9566}"/>
    <cellStyle name="Normal 10 2 4 13" xfId="2096" xr:uid="{7E87CA89-E38E-4BB3-904A-9A644430A021}"/>
    <cellStyle name="Normal 10 2 4 13 2" xfId="10484" xr:uid="{45FDC705-6114-4974-82F6-26F9A6F32DDC}"/>
    <cellStyle name="Normal 10 2 4 13 2 2" xfId="27244" xr:uid="{33D4148F-0C07-4C68-BCCA-94761B79BE32}"/>
    <cellStyle name="Normal 10 2 4 13 2 3" xfId="44003" xr:uid="{4196FBCA-B459-4688-959E-32A2701C6163}"/>
    <cellStyle name="Normal 10 2 4 13 3" xfId="18864" xr:uid="{01F627D4-2DE8-4C4F-AC17-1454A08209D0}"/>
    <cellStyle name="Normal 10 2 4 13 4" xfId="35623" xr:uid="{2034B400-9A6D-4FA4-9648-872295BC981C}"/>
    <cellStyle name="Normal 10 2 4 14" xfId="8798" xr:uid="{613ECD48-C0EC-47BC-801F-3C3563F756F8}"/>
    <cellStyle name="Normal 10 2 4 14 2" xfId="25558" xr:uid="{F208F257-1D60-405C-ADB3-7065014524A6}"/>
    <cellStyle name="Normal 10 2 4 14 3" xfId="42317" xr:uid="{47ABF6BA-6CC2-4897-98E9-2C8E41E28BFB}"/>
    <cellStyle name="Normal 10 2 4 15" xfId="17178" xr:uid="{9EDB6698-109B-40FC-8DDC-EF52BC8101A5}"/>
    <cellStyle name="Normal 10 2 4 16" xfId="33937" xr:uid="{D1D12B11-0D40-4E03-A73F-22499C65DE2B}"/>
    <cellStyle name="Normal 10 2 4 2" xfId="472" xr:uid="{2818039A-AA36-494F-840A-174113D00C56}"/>
    <cellStyle name="Normal 10 2 4 2 10" xfId="8471" xr:uid="{4C71FF2B-81B7-47C2-BED0-5CDFBDA13ED9}"/>
    <cellStyle name="Normal 10 2 4 2 10 2" xfId="16851" xr:uid="{29F2ABE2-2246-4C25-91CD-97929157D9F9}"/>
    <cellStyle name="Normal 10 2 4 2 10 2 2" xfId="33611" xr:uid="{D635D922-12F1-4606-B516-DD837325BE04}"/>
    <cellStyle name="Normal 10 2 4 2 10 2 3" xfId="50370" xr:uid="{587A6089-C33B-45A6-899D-E48EE5F2E4CD}"/>
    <cellStyle name="Normal 10 2 4 2 10 3" xfId="25231" xr:uid="{F74D9E8D-3E51-4EB5-88BB-F81322A4D4D4}"/>
    <cellStyle name="Normal 10 2 4 2 10 4" xfId="41990" xr:uid="{689D26E9-D5B4-4557-8926-ECF457D7B835}"/>
    <cellStyle name="Normal 10 2 4 2 11" xfId="2304" xr:uid="{1F1A3F3A-9688-49CA-A233-35DE9322577C}"/>
    <cellStyle name="Normal 10 2 4 2 11 2" xfId="10686" xr:uid="{8494E5E0-46C6-410A-8DF6-28F4AECB069F}"/>
    <cellStyle name="Normal 10 2 4 2 11 2 2" xfId="27446" xr:uid="{C7EEC1BB-76C4-46A4-9A45-1BF82329A555}"/>
    <cellStyle name="Normal 10 2 4 2 11 2 3" xfId="44205" xr:uid="{F3AD763B-E42D-4FCD-BE59-2986D3165AE8}"/>
    <cellStyle name="Normal 10 2 4 2 11 3" xfId="19066" xr:uid="{7CD7B709-5D01-4FFD-A43E-EE75A3BBF08F}"/>
    <cellStyle name="Normal 10 2 4 2 11 4" xfId="35825" xr:uid="{990C1C9F-E9BD-4B32-9406-2E59BA87DCD8}"/>
    <cellStyle name="Normal 10 2 4 2 12" xfId="8883" xr:uid="{E99A02A9-1D94-4953-82BB-7025448AE3C0}"/>
    <cellStyle name="Normal 10 2 4 2 12 2" xfId="25643" xr:uid="{78354630-7C25-44F3-9612-BF2A159FD35E}"/>
    <cellStyle name="Normal 10 2 4 2 12 3" xfId="42402" xr:uid="{CC91A61E-138D-48A1-99E1-D6037762C02B}"/>
    <cellStyle name="Normal 10 2 4 2 13" xfId="17263" xr:uid="{805E169A-2B20-446F-AD96-81E88717F53B}"/>
    <cellStyle name="Normal 10 2 4 2 14" xfId="34022" xr:uid="{B26AED93-A499-46A8-8405-9D3C9A1C6F09}"/>
    <cellStyle name="Normal 10 2 4 2 2" xfId="914" xr:uid="{9420A98E-A6E1-45DF-A761-79741E861E57}"/>
    <cellStyle name="Normal 10 2 4 2 2 2" xfId="4309" xr:uid="{970AE717-D5CB-4A74-BF5F-96AA2B4A8F0F}"/>
    <cellStyle name="Normal 10 2 4 2 2 2 2" xfId="12689" xr:uid="{63EACB1B-F296-43C4-9BAE-F315C6FF3261}"/>
    <cellStyle name="Normal 10 2 4 2 2 2 2 2" xfId="29449" xr:uid="{9766CBBD-4979-439E-9A11-173C25FE577A}"/>
    <cellStyle name="Normal 10 2 4 2 2 2 2 3" xfId="46208" xr:uid="{FD26861A-558F-4B69-A0A9-A26A5DA43856}"/>
    <cellStyle name="Normal 10 2 4 2 2 2 3" xfId="21069" xr:uid="{A388C34A-20E2-46DD-A18C-F7C5043EE410}"/>
    <cellStyle name="Normal 10 2 4 2 2 2 4" xfId="37828" xr:uid="{F28B772F-0977-42A3-8E82-F75976A99C24}"/>
    <cellStyle name="Normal 10 2 4 2 2 3" xfId="5996" xr:uid="{D213B558-B0E8-488C-8271-D12F29C0CFF0}"/>
    <cellStyle name="Normal 10 2 4 2 2 3 2" xfId="14376" xr:uid="{D4CAAF6E-3673-43A7-B729-3FF6B56B4726}"/>
    <cellStyle name="Normal 10 2 4 2 2 3 2 2" xfId="31136" xr:uid="{9FC316C1-2FAF-410B-BF77-3E34C34A3679}"/>
    <cellStyle name="Normal 10 2 4 2 2 3 2 3" xfId="47895" xr:uid="{DFBC6A53-0D0A-4E9C-9D29-55424834E0D2}"/>
    <cellStyle name="Normal 10 2 4 2 2 3 3" xfId="22756" xr:uid="{77F3AC16-6D7C-42EE-BB24-910096E043BF}"/>
    <cellStyle name="Normal 10 2 4 2 2 3 4" xfId="39515" xr:uid="{8829B721-AA69-44B2-A4D0-0579BBAEA501}"/>
    <cellStyle name="Normal 10 2 4 2 2 4" xfId="2732" xr:uid="{81233CB3-172D-4A76-A827-55634C0AEDAF}"/>
    <cellStyle name="Normal 10 2 4 2 2 4 2" xfId="11112" xr:uid="{6D67C114-269A-4657-809C-E2D6205CFF80}"/>
    <cellStyle name="Normal 10 2 4 2 2 4 2 2" xfId="27872" xr:uid="{90A612B0-64C6-4188-9484-75F2190D1500}"/>
    <cellStyle name="Normal 10 2 4 2 2 4 2 3" xfId="44631" xr:uid="{E36C360B-DE9B-4025-83F6-D393315F848B}"/>
    <cellStyle name="Normal 10 2 4 2 2 4 3" xfId="19492" xr:uid="{8D04E9B8-9AE9-454B-97C8-2E8424653E8D}"/>
    <cellStyle name="Normal 10 2 4 2 2 4 4" xfId="36251" xr:uid="{F403480D-DA54-4E33-97E1-C998003042FA}"/>
    <cellStyle name="Normal 10 2 4 2 2 5" xfId="9309" xr:uid="{FED4FBCD-F9D6-4385-90B7-55F992A1825E}"/>
    <cellStyle name="Normal 10 2 4 2 2 5 2" xfId="26069" xr:uid="{82CA6FFD-3964-4174-8A7E-BB92985A8512}"/>
    <cellStyle name="Normal 10 2 4 2 2 5 3" xfId="42828" xr:uid="{A7871E11-D2F7-42C3-97B0-DAF01776AAB8}"/>
    <cellStyle name="Normal 10 2 4 2 2 6" xfId="17689" xr:uid="{8ECF40F5-BC43-42E8-9EF1-8B29CF80AA2B}"/>
    <cellStyle name="Normal 10 2 4 2 2 7" xfId="34448" xr:uid="{5283A98F-43BB-4BE5-B3EF-E9DDED889AA4}"/>
    <cellStyle name="Normal 10 2 4 2 3" xfId="1348" xr:uid="{9604187B-E7EB-4200-85C3-E98B8C13694A}"/>
    <cellStyle name="Normal 10 2 4 2 3 2" xfId="4737" xr:uid="{F21036CB-1D91-491B-9B66-8F1E18607E2F}"/>
    <cellStyle name="Normal 10 2 4 2 3 2 2" xfId="13117" xr:uid="{998E525A-F272-4475-8314-F88D86BB2670}"/>
    <cellStyle name="Normal 10 2 4 2 3 2 2 2" xfId="29877" xr:uid="{2E70BDD9-48A6-4CBA-873A-5DFF2EC3813A}"/>
    <cellStyle name="Normal 10 2 4 2 3 2 2 3" xfId="46636" xr:uid="{14133C82-CC2A-4EB5-8BCC-90EFDF40F25D}"/>
    <cellStyle name="Normal 10 2 4 2 3 2 3" xfId="21497" xr:uid="{EB52BB6F-238A-4586-808B-874E741AAE29}"/>
    <cellStyle name="Normal 10 2 4 2 3 2 4" xfId="38256" xr:uid="{11508F6B-0288-43FB-9587-B0690BB12E04}"/>
    <cellStyle name="Normal 10 2 4 2 3 3" xfId="6424" xr:uid="{11F3B8E1-F716-4AD3-B3A9-BA63B9C7C5A2}"/>
    <cellStyle name="Normal 10 2 4 2 3 3 2" xfId="14804" xr:uid="{32A14EE7-705A-46CD-B578-68367758527C}"/>
    <cellStyle name="Normal 10 2 4 2 3 3 2 2" xfId="31564" xr:uid="{05DE38BE-EA33-4913-92DC-D8F9EEB16235}"/>
    <cellStyle name="Normal 10 2 4 2 3 3 2 3" xfId="48323" xr:uid="{D38DE090-80A8-45D3-9D35-C0CE5D50F8C5}"/>
    <cellStyle name="Normal 10 2 4 2 3 3 3" xfId="23184" xr:uid="{B8B72408-C766-4E72-8AB4-5E9D618E8C11}"/>
    <cellStyle name="Normal 10 2 4 2 3 3 4" xfId="39943" xr:uid="{9DF154B8-D845-44A7-A727-E0DBBFBE8154}"/>
    <cellStyle name="Normal 10 2 4 2 3 4" xfId="3160" xr:uid="{4DDC0A21-5530-4475-899D-948C911CAC67}"/>
    <cellStyle name="Normal 10 2 4 2 3 4 2" xfId="11540" xr:uid="{61D27B5D-160D-467C-B80D-18C4E8124E5B}"/>
    <cellStyle name="Normal 10 2 4 2 3 4 2 2" xfId="28300" xr:uid="{E9BCDFB4-A708-489A-8C97-6C33A2DDD39F}"/>
    <cellStyle name="Normal 10 2 4 2 3 4 2 3" xfId="45059" xr:uid="{53E11E4A-B59A-4FC4-AE91-BB2EA78256E5}"/>
    <cellStyle name="Normal 10 2 4 2 3 4 3" xfId="19920" xr:uid="{C965864D-F9C4-4A9E-893B-2AF2E1DB419D}"/>
    <cellStyle name="Normal 10 2 4 2 3 4 4" xfId="36679" xr:uid="{74F829FB-D78E-4C38-A60F-90CF1D616A6D}"/>
    <cellStyle name="Normal 10 2 4 2 3 5" xfId="9737" xr:uid="{D11114F0-F877-4E71-B212-2F13323F5191}"/>
    <cellStyle name="Normal 10 2 4 2 3 5 2" xfId="26497" xr:uid="{0E09CF32-83C3-4CCB-B056-9C7617AA762D}"/>
    <cellStyle name="Normal 10 2 4 2 3 5 3" xfId="43256" xr:uid="{A779DB94-4014-4149-B53E-01F5677D5203}"/>
    <cellStyle name="Normal 10 2 4 2 3 6" xfId="18117" xr:uid="{1292D4FE-3AC3-464A-8861-025EF4B8D7F9}"/>
    <cellStyle name="Normal 10 2 4 2 3 7" xfId="34876" xr:uid="{CE0F583E-DD26-4FA9-89D9-020413F97521}"/>
    <cellStyle name="Normal 10 2 4 2 4" xfId="1771" xr:uid="{582DDD3E-D962-4253-A71D-C81BFD1C5C1F}"/>
    <cellStyle name="Normal 10 2 4 2 4 2" xfId="5160" xr:uid="{AE4E8CC4-7FB7-4A95-BAA4-BDD63446740A}"/>
    <cellStyle name="Normal 10 2 4 2 4 2 2" xfId="13540" xr:uid="{D13B9D00-133C-4054-8654-6D33AC7F7882}"/>
    <cellStyle name="Normal 10 2 4 2 4 2 2 2" xfId="30300" xr:uid="{272A2B9E-4CA5-435E-B60D-D08B14155591}"/>
    <cellStyle name="Normal 10 2 4 2 4 2 2 3" xfId="47059" xr:uid="{7FC9AEE9-593A-4758-A410-76BE112CD736}"/>
    <cellStyle name="Normal 10 2 4 2 4 2 3" xfId="21920" xr:uid="{635ACA64-BE86-4A6F-B8F4-56D2395994E0}"/>
    <cellStyle name="Normal 10 2 4 2 4 2 4" xfId="38679" xr:uid="{73208925-558F-4DAC-874A-73D2B98685BD}"/>
    <cellStyle name="Normal 10 2 4 2 4 3" xfId="6847" xr:uid="{9C2310FC-FAB8-48B3-9D31-323DB604070D}"/>
    <cellStyle name="Normal 10 2 4 2 4 3 2" xfId="15227" xr:uid="{B3F97A4F-5E72-44F3-BAB1-0D5EB317AD90}"/>
    <cellStyle name="Normal 10 2 4 2 4 3 2 2" xfId="31987" xr:uid="{0DB7FF32-7CEC-4479-8337-E5619FAC76E8}"/>
    <cellStyle name="Normal 10 2 4 2 4 3 2 3" xfId="48746" xr:uid="{95CCF9A9-E795-4747-B752-1E4D25AF51DF}"/>
    <cellStyle name="Normal 10 2 4 2 4 3 3" xfId="23607" xr:uid="{79E90D2C-C420-40C4-96A9-D73B20C15D22}"/>
    <cellStyle name="Normal 10 2 4 2 4 3 4" xfId="40366" xr:uid="{25130374-D9C8-41C6-B78A-0D938D70EDE1}"/>
    <cellStyle name="Normal 10 2 4 2 4 4" xfId="3471" xr:uid="{31777292-FFA9-4E8B-801B-BDD5A57B9A0A}"/>
    <cellStyle name="Normal 10 2 4 2 4 4 2" xfId="11851" xr:uid="{9021FFD2-E15A-436F-BCD5-55C12B7D2D90}"/>
    <cellStyle name="Normal 10 2 4 2 4 4 2 2" xfId="28611" xr:uid="{CE436E44-F2C5-41B5-9471-E6894FCBE293}"/>
    <cellStyle name="Normal 10 2 4 2 4 4 2 3" xfId="45370" xr:uid="{A2C228D6-20C0-457F-AB71-FADA4B0A8464}"/>
    <cellStyle name="Normal 10 2 4 2 4 4 3" xfId="20231" xr:uid="{9E693ABA-F363-460C-9F0E-08E7DAD5E521}"/>
    <cellStyle name="Normal 10 2 4 2 4 4 4" xfId="36990" xr:uid="{1FC43940-6E47-4944-9A1E-FC701015CC1F}"/>
    <cellStyle name="Normal 10 2 4 2 4 5" xfId="10160" xr:uid="{593A2ACD-EF70-4D75-BEE1-E8FC6BFFC860}"/>
    <cellStyle name="Normal 10 2 4 2 4 5 2" xfId="26920" xr:uid="{21030AB3-B0B7-49E1-B4D8-B00D6D4F3DCC}"/>
    <cellStyle name="Normal 10 2 4 2 4 5 3" xfId="43679" xr:uid="{E5E72851-6E6C-4AC9-9AD1-9880204DE9DD}"/>
    <cellStyle name="Normal 10 2 4 2 4 6" xfId="18540" xr:uid="{B6BD3CA4-5CD2-42B9-8EB8-1E8CEC7B8B7A}"/>
    <cellStyle name="Normal 10 2 4 2 4 7" xfId="35299" xr:uid="{D91BD38B-5544-49DE-B23C-2DEA74301E2A}"/>
    <cellStyle name="Normal 10 2 4 2 5" xfId="3890" xr:uid="{A7EC4ACB-12FA-4A1D-80FC-2886DB7F67F7}"/>
    <cellStyle name="Normal 10 2 4 2 5 2" xfId="12270" xr:uid="{3F241922-8670-44C4-9860-1DBF9E50A8ED}"/>
    <cellStyle name="Normal 10 2 4 2 5 2 2" xfId="29030" xr:uid="{08F240FC-13EE-44FE-9373-9A64E3FC8D3A}"/>
    <cellStyle name="Normal 10 2 4 2 5 2 3" xfId="45789" xr:uid="{DF934477-AF30-40AB-9403-EC229BFB3175}"/>
    <cellStyle name="Normal 10 2 4 2 5 3" xfId="20650" xr:uid="{FEF62430-337A-48DC-9F7E-B569FEF8B6C3}"/>
    <cellStyle name="Normal 10 2 4 2 5 4" xfId="37409" xr:uid="{2088A581-C23F-4228-B6BA-6CC1514535F3}"/>
    <cellStyle name="Normal 10 2 4 2 6" xfId="5570" xr:uid="{F03FDD7D-A3D0-405E-B0F3-AE67E90D0163}"/>
    <cellStyle name="Normal 10 2 4 2 6 2" xfId="13950" xr:uid="{70A6AD45-726B-4E2A-B487-2298D5593B76}"/>
    <cellStyle name="Normal 10 2 4 2 6 2 2" xfId="30710" xr:uid="{7075ABB3-61DD-440C-8750-778C518C3B1B}"/>
    <cellStyle name="Normal 10 2 4 2 6 2 3" xfId="47469" xr:uid="{5A65E59D-B46D-41F5-839A-F81E20695BD2}"/>
    <cellStyle name="Normal 10 2 4 2 6 3" xfId="22330" xr:uid="{B1641ABA-E183-4790-BBE3-32CAD7F6CCF4}"/>
    <cellStyle name="Normal 10 2 4 2 6 4" xfId="39089" xr:uid="{A6AAEA2F-66E0-4D0E-9D3B-FA12AF98C072}"/>
    <cellStyle name="Normal 10 2 4 2 7" xfId="7253" xr:uid="{2BB9C93C-2CAF-4376-A6A5-EF8D5062E5CC}"/>
    <cellStyle name="Normal 10 2 4 2 7 2" xfId="15633" xr:uid="{D13DA4C3-BEBE-40A6-9830-C04344210812}"/>
    <cellStyle name="Normal 10 2 4 2 7 2 2" xfId="32393" xr:uid="{99C7FD69-33CC-4078-BE69-87AFFB5E7A2D}"/>
    <cellStyle name="Normal 10 2 4 2 7 2 3" xfId="49152" xr:uid="{31038FC1-CE56-4879-828B-2EB319A390A6}"/>
    <cellStyle name="Normal 10 2 4 2 7 3" xfId="24013" xr:uid="{9A5B94A2-0C88-4DAA-979E-2B867D62F27D}"/>
    <cellStyle name="Normal 10 2 4 2 7 4" xfId="40772" xr:uid="{4A3AEC05-B01C-4FA6-981A-96A47B00EA7A}"/>
    <cellStyle name="Normal 10 2 4 2 8" xfId="7659" xr:uid="{406E7503-286F-451F-9334-47BB5DC6D49A}"/>
    <cellStyle name="Normal 10 2 4 2 8 2" xfId="16039" xr:uid="{AE5CE39B-CFF5-4E16-AFC8-E76CED621520}"/>
    <cellStyle name="Normal 10 2 4 2 8 2 2" xfId="32799" xr:uid="{A0C79073-AAD4-4C27-B726-8B37B22C3EEB}"/>
    <cellStyle name="Normal 10 2 4 2 8 2 3" xfId="49558" xr:uid="{109B2257-2B66-4903-8794-4B60CDE25556}"/>
    <cellStyle name="Normal 10 2 4 2 8 3" xfId="24419" xr:uid="{6F7637C5-D7FE-4F37-BB41-8BD6E3B1E61A}"/>
    <cellStyle name="Normal 10 2 4 2 8 4" xfId="41178" xr:uid="{584E4C3B-8BEF-4DCD-8272-D0E4977C87EC}"/>
    <cellStyle name="Normal 10 2 4 2 9" xfId="8065" xr:uid="{D8590389-1C65-47CC-BBAC-5E14B0FC7EF9}"/>
    <cellStyle name="Normal 10 2 4 2 9 2" xfId="16445" xr:uid="{79FBE4CC-9044-4D3D-B366-998A73D21F43}"/>
    <cellStyle name="Normal 10 2 4 2 9 2 2" xfId="33205" xr:uid="{878E12A0-6847-4A0C-BB01-0F1E748AC5F7}"/>
    <cellStyle name="Normal 10 2 4 2 9 2 3" xfId="49964" xr:uid="{9A166F11-1790-4988-A46E-4106EC96A22F}"/>
    <cellStyle name="Normal 10 2 4 2 9 3" xfId="24825" xr:uid="{1E3C9DE6-39AC-411D-968F-00069429D7FF}"/>
    <cellStyle name="Normal 10 2 4 2 9 4" xfId="41584" xr:uid="{76E61D14-F4EA-4718-8AA9-4DC3B9C051F3}"/>
    <cellStyle name="Normal 10 2 4 3" xfId="473" xr:uid="{2B487193-1B45-4B15-83E1-BED0C605F46D}"/>
    <cellStyle name="Normal 10 2 4 3 10" xfId="8624" xr:uid="{9D227EC8-B8F9-4AE7-9521-FBF8DC7AE461}"/>
    <cellStyle name="Normal 10 2 4 3 10 2" xfId="17004" xr:uid="{551D9559-8DCE-4B90-9F86-5CB3D44890F3}"/>
    <cellStyle name="Normal 10 2 4 3 10 2 2" xfId="33764" xr:uid="{F8D7AFBC-1002-46CF-A642-57D9F850116F}"/>
    <cellStyle name="Normal 10 2 4 3 10 2 3" xfId="50523" xr:uid="{EFA4856A-032D-4DEE-9776-1D4131229FCC}"/>
    <cellStyle name="Normal 10 2 4 3 10 3" xfId="25384" xr:uid="{EE861BE8-3E16-471A-B702-76C4A061FCBB}"/>
    <cellStyle name="Normal 10 2 4 3 10 4" xfId="42143" xr:uid="{B1803D8E-2E81-4A51-A408-103F8B29E8ED}"/>
    <cellStyle name="Normal 10 2 4 3 11" xfId="2305" xr:uid="{BBE89907-4126-478A-A141-CD3614DFD80A}"/>
    <cellStyle name="Normal 10 2 4 3 11 2" xfId="10687" xr:uid="{3B6BA64C-1A0F-4090-A1D1-1C75FCF9128B}"/>
    <cellStyle name="Normal 10 2 4 3 11 2 2" xfId="27447" xr:uid="{2ADE0167-51F5-43B2-8435-23E317719148}"/>
    <cellStyle name="Normal 10 2 4 3 11 2 3" xfId="44206" xr:uid="{779B3484-319E-4108-BE3F-5772261FF6FA}"/>
    <cellStyle name="Normal 10 2 4 3 11 3" xfId="19067" xr:uid="{8ACFF08E-C387-4D01-A309-946797F9A039}"/>
    <cellStyle name="Normal 10 2 4 3 11 4" xfId="35826" xr:uid="{D552828D-C701-4BD0-BD04-43BB6F9C41A4}"/>
    <cellStyle name="Normal 10 2 4 3 12" xfId="8884" xr:uid="{F5537755-6DC1-4294-9952-4ED836A69AAC}"/>
    <cellStyle name="Normal 10 2 4 3 12 2" xfId="25644" xr:uid="{9B0CBBA5-B3FB-4F69-97F3-B7620587A5D4}"/>
    <cellStyle name="Normal 10 2 4 3 12 3" xfId="42403" xr:uid="{AD924402-0812-4561-9D69-C99B99641E8B}"/>
    <cellStyle name="Normal 10 2 4 3 13" xfId="17264" xr:uid="{13607FBD-37AE-4303-9DEF-0A1AA4E1057F}"/>
    <cellStyle name="Normal 10 2 4 3 14" xfId="34023" xr:uid="{B0081FE4-418D-4539-8E97-57AED88CD2E5}"/>
    <cellStyle name="Normal 10 2 4 3 2" xfId="915" xr:uid="{1C8CB9FF-05E4-4E48-AD0E-0F9758C91F75}"/>
    <cellStyle name="Normal 10 2 4 3 2 2" xfId="4310" xr:uid="{07EF834F-913C-460D-8B87-C79EA8EEA062}"/>
    <cellStyle name="Normal 10 2 4 3 2 2 2" xfId="12690" xr:uid="{1E8739BB-CDC5-45CA-9789-2C7BED2D1262}"/>
    <cellStyle name="Normal 10 2 4 3 2 2 2 2" xfId="29450" xr:uid="{34A9B089-C684-4639-8B10-6E6D164300F5}"/>
    <cellStyle name="Normal 10 2 4 3 2 2 2 3" xfId="46209" xr:uid="{6888E213-F984-4A9F-9DD0-E7764301B159}"/>
    <cellStyle name="Normal 10 2 4 3 2 2 3" xfId="21070" xr:uid="{86DEBAE0-109F-4194-85EF-834D13CE7985}"/>
    <cellStyle name="Normal 10 2 4 3 2 2 4" xfId="37829" xr:uid="{13D3BF61-3B04-4E30-8A5F-CB37F21C0DE5}"/>
    <cellStyle name="Normal 10 2 4 3 2 3" xfId="5997" xr:uid="{64E9243A-78E2-4FB1-A0E9-A39BEAAC64E7}"/>
    <cellStyle name="Normal 10 2 4 3 2 3 2" xfId="14377" xr:uid="{B1CF30BE-E619-4E4D-ADCA-7941C684BB1C}"/>
    <cellStyle name="Normal 10 2 4 3 2 3 2 2" xfId="31137" xr:uid="{24FECF3A-CA16-4E47-8CB0-5ACB3D04A487}"/>
    <cellStyle name="Normal 10 2 4 3 2 3 2 3" xfId="47896" xr:uid="{A1156C23-4339-40C8-A6FC-43BB27F35853}"/>
    <cellStyle name="Normal 10 2 4 3 2 3 3" xfId="22757" xr:uid="{DA0257FD-363E-45A4-BD31-9BC6046AAFEF}"/>
    <cellStyle name="Normal 10 2 4 3 2 3 4" xfId="39516" xr:uid="{82CF9208-DCF8-4A2E-9546-0165F928B182}"/>
    <cellStyle name="Normal 10 2 4 3 2 4" xfId="2733" xr:uid="{F14F8172-E47B-48AB-9D98-EFFB4D682128}"/>
    <cellStyle name="Normal 10 2 4 3 2 4 2" xfId="11113" xr:uid="{2406002B-F2B1-4708-8336-CD87A71E25E7}"/>
    <cellStyle name="Normal 10 2 4 3 2 4 2 2" xfId="27873" xr:uid="{19558E46-5156-44F2-9CAC-5C4EA7AB288B}"/>
    <cellStyle name="Normal 10 2 4 3 2 4 2 3" xfId="44632" xr:uid="{49364779-2CA6-4118-BC94-E522EC152A31}"/>
    <cellStyle name="Normal 10 2 4 3 2 4 3" xfId="19493" xr:uid="{C5680206-4B18-4DEB-9AF4-BB394CF31954}"/>
    <cellStyle name="Normal 10 2 4 3 2 4 4" xfId="36252" xr:uid="{787720D9-967E-419C-A4AB-41057D63C2D1}"/>
    <cellStyle name="Normal 10 2 4 3 2 5" xfId="9310" xr:uid="{1755B9BC-CD9D-4897-B871-9C1DC842A69F}"/>
    <cellStyle name="Normal 10 2 4 3 2 5 2" xfId="26070" xr:uid="{3640A4DC-BA1D-436D-83F6-1E085858F8D1}"/>
    <cellStyle name="Normal 10 2 4 3 2 5 3" xfId="42829" xr:uid="{B012B14D-1B4D-414F-A772-34AD4E5C39C2}"/>
    <cellStyle name="Normal 10 2 4 3 2 6" xfId="17690" xr:uid="{11B2A6E3-CD92-45C0-A63E-6DFF538BF480}"/>
    <cellStyle name="Normal 10 2 4 3 2 7" xfId="34449" xr:uid="{A9610BF5-0584-4112-8A8F-251B9FB12042}"/>
    <cellStyle name="Normal 10 2 4 3 3" xfId="1349" xr:uid="{1BAB2646-866E-475C-9827-F87866CC7BC3}"/>
    <cellStyle name="Normal 10 2 4 3 3 2" xfId="4738" xr:uid="{83249FA9-ECC1-4405-A422-1FCF232BA31C}"/>
    <cellStyle name="Normal 10 2 4 3 3 2 2" xfId="13118" xr:uid="{CF445478-9901-44F6-8443-6DDF3ADB0F24}"/>
    <cellStyle name="Normal 10 2 4 3 3 2 2 2" xfId="29878" xr:uid="{569D88DE-28D0-4E69-9A99-D559C38C77BC}"/>
    <cellStyle name="Normal 10 2 4 3 3 2 2 3" xfId="46637" xr:uid="{58E0A1DD-B615-44A4-B14A-25EFFE8FAA0E}"/>
    <cellStyle name="Normal 10 2 4 3 3 2 3" xfId="21498" xr:uid="{858BB6F7-7828-4B41-862B-AF23FE3BCF3F}"/>
    <cellStyle name="Normal 10 2 4 3 3 2 4" xfId="38257" xr:uid="{0FFCE747-25DF-4063-B96D-7E2D0C0832A1}"/>
    <cellStyle name="Normal 10 2 4 3 3 3" xfId="6425" xr:uid="{E88F1F38-0A3E-4EA4-988F-16BC7161CCAD}"/>
    <cellStyle name="Normal 10 2 4 3 3 3 2" xfId="14805" xr:uid="{735E372D-67F9-44B6-A5A4-438F0A6EEF2B}"/>
    <cellStyle name="Normal 10 2 4 3 3 3 2 2" xfId="31565" xr:uid="{822E2116-48BB-431E-B187-D3A2384A0247}"/>
    <cellStyle name="Normal 10 2 4 3 3 3 2 3" xfId="48324" xr:uid="{7E7ACCAF-4D8D-4DB6-8AC4-FE36F4137E58}"/>
    <cellStyle name="Normal 10 2 4 3 3 3 3" xfId="23185" xr:uid="{591E9C79-07F3-4BE3-851D-05D3D540524E}"/>
    <cellStyle name="Normal 10 2 4 3 3 3 4" xfId="39944" xr:uid="{10E7C530-B8AA-4A0B-A2F3-5D8A43DEC3B5}"/>
    <cellStyle name="Normal 10 2 4 3 3 4" xfId="3161" xr:uid="{919CD3C0-7F72-455A-B6B8-9655F4F8E37C}"/>
    <cellStyle name="Normal 10 2 4 3 3 4 2" xfId="11541" xr:uid="{1E4DD01C-5C1D-4155-9E0A-1EF09EB2437E}"/>
    <cellStyle name="Normal 10 2 4 3 3 4 2 2" xfId="28301" xr:uid="{33556CD5-7D0E-47FD-9EF4-24FD5C791A30}"/>
    <cellStyle name="Normal 10 2 4 3 3 4 2 3" xfId="45060" xr:uid="{BC55CFC3-F94B-4014-9140-E85655719D86}"/>
    <cellStyle name="Normal 10 2 4 3 3 4 3" xfId="19921" xr:uid="{17EF15E1-A9BD-4423-9DDE-637B7632A539}"/>
    <cellStyle name="Normal 10 2 4 3 3 4 4" xfId="36680" xr:uid="{6C348AA4-9203-49CE-8654-86D51DCDC7C3}"/>
    <cellStyle name="Normal 10 2 4 3 3 5" xfId="9738" xr:uid="{0DAF6157-905B-4260-9810-4F912D7BA133}"/>
    <cellStyle name="Normal 10 2 4 3 3 5 2" xfId="26498" xr:uid="{5FC3DDE6-7E0E-4B91-A4CC-19A70C691E5E}"/>
    <cellStyle name="Normal 10 2 4 3 3 5 3" xfId="43257" xr:uid="{EB01ECCA-BF29-42D6-B948-EB4616FE9049}"/>
    <cellStyle name="Normal 10 2 4 3 3 6" xfId="18118" xr:uid="{1E9D3FCA-7131-4B49-AA80-101C02B403B9}"/>
    <cellStyle name="Normal 10 2 4 3 3 7" xfId="34877" xr:uid="{CDB06BAD-2443-47AE-A2E3-D268C410F935}"/>
    <cellStyle name="Normal 10 2 4 3 4" xfId="1924" xr:uid="{9EEC6655-98BC-4BA4-B636-23FEEBE94102}"/>
    <cellStyle name="Normal 10 2 4 3 4 2" xfId="5313" xr:uid="{C7CA9D40-F5B9-42BE-B613-C1207EBA12D7}"/>
    <cellStyle name="Normal 10 2 4 3 4 2 2" xfId="13693" xr:uid="{335E1B91-5384-4F88-9212-E56A50E33BF3}"/>
    <cellStyle name="Normal 10 2 4 3 4 2 2 2" xfId="30453" xr:uid="{1AD66812-267E-447D-92C3-CF774F0B21D9}"/>
    <cellStyle name="Normal 10 2 4 3 4 2 2 3" xfId="47212" xr:uid="{1BF2FB17-3915-4918-9627-315FDB8411BF}"/>
    <cellStyle name="Normal 10 2 4 3 4 2 3" xfId="22073" xr:uid="{9B3918A3-B5CE-4857-AAE2-4770A1F97996}"/>
    <cellStyle name="Normal 10 2 4 3 4 2 4" xfId="38832" xr:uid="{F3CDA92E-AE42-4C78-B609-84D20E6083E6}"/>
    <cellStyle name="Normal 10 2 4 3 4 3" xfId="7000" xr:uid="{E266D749-595B-4963-B7DF-CA284BA97314}"/>
    <cellStyle name="Normal 10 2 4 3 4 3 2" xfId="15380" xr:uid="{02F82C68-C0A6-45FC-ADEA-607974E72A69}"/>
    <cellStyle name="Normal 10 2 4 3 4 3 2 2" xfId="32140" xr:uid="{EEA5D52D-2AC7-41C9-8EEC-742124AEEACE}"/>
    <cellStyle name="Normal 10 2 4 3 4 3 2 3" xfId="48899" xr:uid="{4DB43BA1-FBE2-4BC3-8063-A2CDA8C74AD1}"/>
    <cellStyle name="Normal 10 2 4 3 4 3 3" xfId="23760" xr:uid="{FD0148FA-070A-46F4-B44B-FC6D3DC1E734}"/>
    <cellStyle name="Normal 10 2 4 3 4 3 4" xfId="40519" xr:uid="{371B4B7C-036F-4F3B-8F48-B49B72F617FD}"/>
    <cellStyle name="Normal 10 2 4 3 4 4" xfId="3623" xr:uid="{B9CC663C-25D2-4D32-88D7-3BD75E1CC2A5}"/>
    <cellStyle name="Normal 10 2 4 3 4 4 2" xfId="12003" xr:uid="{789E5BEB-58E9-4E6D-A685-6EB9ADC851E1}"/>
    <cellStyle name="Normal 10 2 4 3 4 4 2 2" xfId="28763" xr:uid="{A1D54335-BC0E-45C7-B205-BD07EF18AB4E}"/>
    <cellStyle name="Normal 10 2 4 3 4 4 2 3" xfId="45522" xr:uid="{F834A034-42A4-49B2-965B-1F0577D04F32}"/>
    <cellStyle name="Normal 10 2 4 3 4 4 3" xfId="20383" xr:uid="{4C4E803A-DAC0-4D9C-BB4D-9AFDD27D38A0}"/>
    <cellStyle name="Normal 10 2 4 3 4 4 4" xfId="37142" xr:uid="{CC6E1983-81A2-4374-8E70-7ED653DB0309}"/>
    <cellStyle name="Normal 10 2 4 3 4 5" xfId="10313" xr:uid="{43EA3BC1-027D-42F0-9497-52A5D2913EAB}"/>
    <cellStyle name="Normal 10 2 4 3 4 5 2" xfId="27073" xr:uid="{316EF561-B611-4D31-AD39-E2832BCD0133}"/>
    <cellStyle name="Normal 10 2 4 3 4 5 3" xfId="43832" xr:uid="{D6930DC9-1D12-4E30-B8B7-97CE1386D879}"/>
    <cellStyle name="Normal 10 2 4 3 4 6" xfId="18693" xr:uid="{EBED85A3-021A-414C-9DB2-FC1E5FD4FD1F}"/>
    <cellStyle name="Normal 10 2 4 3 4 7" xfId="35452" xr:uid="{ACC21F69-19B2-4293-93D1-351850B5E6F1}"/>
    <cellStyle name="Normal 10 2 4 3 5" xfId="4043" xr:uid="{C504561C-4CD7-4BB5-BD52-2905AFB86BB2}"/>
    <cellStyle name="Normal 10 2 4 3 5 2" xfId="12423" xr:uid="{9AD44771-EB12-431D-ABC9-CA19EDC492B1}"/>
    <cellStyle name="Normal 10 2 4 3 5 2 2" xfId="29183" xr:uid="{3AEABA54-2194-4E6F-9E61-A9274E93379C}"/>
    <cellStyle name="Normal 10 2 4 3 5 2 3" xfId="45942" xr:uid="{9C638DD2-5411-4DD5-A8B8-4919C2A6A03A}"/>
    <cellStyle name="Normal 10 2 4 3 5 3" xfId="20803" xr:uid="{830E4370-665F-438D-BD52-95583AC7B1B9}"/>
    <cellStyle name="Normal 10 2 4 3 5 4" xfId="37562" xr:uid="{5692E575-DEA7-4BD8-BAF6-732DAB39D259}"/>
    <cellStyle name="Normal 10 2 4 3 6" xfId="5571" xr:uid="{3F313A2E-0B3E-4321-A1B0-C074E0E9DFDC}"/>
    <cellStyle name="Normal 10 2 4 3 6 2" xfId="13951" xr:uid="{901973D7-7114-448A-919E-0170D0A7C2E9}"/>
    <cellStyle name="Normal 10 2 4 3 6 2 2" xfId="30711" xr:uid="{0B116B8E-D671-4F8F-BE90-65D479085456}"/>
    <cellStyle name="Normal 10 2 4 3 6 2 3" xfId="47470" xr:uid="{348505DD-8855-46F9-90F3-F5F23214C754}"/>
    <cellStyle name="Normal 10 2 4 3 6 3" xfId="22331" xr:uid="{15ECE8EA-E95D-4325-8639-9A0A1285057A}"/>
    <cellStyle name="Normal 10 2 4 3 6 4" xfId="39090" xr:uid="{162D4246-BC3D-46F2-A307-DC41008616EC}"/>
    <cellStyle name="Normal 10 2 4 3 7" xfId="7406" xr:uid="{4DC0007C-93B1-41F4-871A-7FCA162A7E88}"/>
    <cellStyle name="Normal 10 2 4 3 7 2" xfId="15786" xr:uid="{9376D185-96C2-47AC-A413-D4AE58653101}"/>
    <cellStyle name="Normal 10 2 4 3 7 2 2" xfId="32546" xr:uid="{FAD8A413-668C-4424-BFDA-948A86F49E5D}"/>
    <cellStyle name="Normal 10 2 4 3 7 2 3" xfId="49305" xr:uid="{BE247D25-1159-4F8D-81BE-3C5BBA4410F3}"/>
    <cellStyle name="Normal 10 2 4 3 7 3" xfId="24166" xr:uid="{A085040B-419C-4329-AF6A-347DBB87B38C}"/>
    <cellStyle name="Normal 10 2 4 3 7 4" xfId="40925" xr:uid="{65C8F641-F935-4542-8C87-0462C18536A2}"/>
    <cellStyle name="Normal 10 2 4 3 8" xfId="7812" xr:uid="{55A110AE-3D16-4E22-AE31-E55223BAD526}"/>
    <cellStyle name="Normal 10 2 4 3 8 2" xfId="16192" xr:uid="{6BF55AD4-EB0A-4AA8-942B-11C9A53B7A42}"/>
    <cellStyle name="Normal 10 2 4 3 8 2 2" xfId="32952" xr:uid="{A09CEAC4-5B2D-4D16-AC1F-A20F4B147D7C}"/>
    <cellStyle name="Normal 10 2 4 3 8 2 3" xfId="49711" xr:uid="{976B59F4-6F58-4D61-87A2-E4A83AD0B4BE}"/>
    <cellStyle name="Normal 10 2 4 3 8 3" xfId="24572" xr:uid="{F1822BA7-5F33-4246-A8D8-051C2A7F848B}"/>
    <cellStyle name="Normal 10 2 4 3 8 4" xfId="41331" xr:uid="{98455CAD-2008-4998-AE10-D29CA920D499}"/>
    <cellStyle name="Normal 10 2 4 3 9" xfId="8218" xr:uid="{03189B51-5310-41E9-9896-D4C6B817F31D}"/>
    <cellStyle name="Normal 10 2 4 3 9 2" xfId="16598" xr:uid="{0AAEE54A-98B9-47CA-8E28-B1E994F68567}"/>
    <cellStyle name="Normal 10 2 4 3 9 2 2" xfId="33358" xr:uid="{B791DE49-A3A4-4239-9CC8-EC98E0BF26A8}"/>
    <cellStyle name="Normal 10 2 4 3 9 2 3" xfId="50117" xr:uid="{C5288331-9B2F-4C57-BD19-B6A6EEC32837}"/>
    <cellStyle name="Normal 10 2 4 3 9 3" xfId="24978" xr:uid="{A905A52C-E369-4E5E-A64E-20CB76A427F4}"/>
    <cellStyle name="Normal 10 2 4 3 9 4" xfId="41737" xr:uid="{46BCB500-73E6-4064-8994-252DBBE1E54A}"/>
    <cellStyle name="Normal 10 2 4 4" xfId="829" xr:uid="{B8969BC7-A5C7-4A72-89A3-5E13F605FF7D}"/>
    <cellStyle name="Normal 10 2 4 4 2" xfId="4224" xr:uid="{11289A23-54BA-4B47-823B-3800AAB7539D}"/>
    <cellStyle name="Normal 10 2 4 4 2 2" xfId="12604" xr:uid="{39AF3BB9-4877-44B1-BE17-5BBCB5C2F4C3}"/>
    <cellStyle name="Normal 10 2 4 4 2 2 2" xfId="29364" xr:uid="{7B49AD1C-2DD5-46C2-8604-BE047225B4CF}"/>
    <cellStyle name="Normal 10 2 4 4 2 2 3" xfId="46123" xr:uid="{6B767AD9-5C23-43A6-9346-DE8790DCE975}"/>
    <cellStyle name="Normal 10 2 4 4 2 3" xfId="20984" xr:uid="{A69DCDEC-C711-479C-8C7F-FEF1A0F47309}"/>
    <cellStyle name="Normal 10 2 4 4 2 4" xfId="37743" xr:uid="{2E088304-03AA-474F-AB5E-B04085F487CD}"/>
    <cellStyle name="Normal 10 2 4 4 3" xfId="5911" xr:uid="{6D223CF4-78E7-44AA-A983-1D0B664E2608}"/>
    <cellStyle name="Normal 10 2 4 4 3 2" xfId="14291" xr:uid="{F35B2609-9E5D-4A4C-96CD-01A3FC602591}"/>
    <cellStyle name="Normal 10 2 4 4 3 2 2" xfId="31051" xr:uid="{3EA9D723-C07A-43A3-B961-5CCA9BDE8EE4}"/>
    <cellStyle name="Normal 10 2 4 4 3 2 3" xfId="47810" xr:uid="{4B262AA7-0E27-41CE-BD7B-105C5E3D871A}"/>
    <cellStyle name="Normal 10 2 4 4 3 3" xfId="22671" xr:uid="{C7E02996-1039-4810-B330-C231F75B3258}"/>
    <cellStyle name="Normal 10 2 4 4 3 4" xfId="39430" xr:uid="{A8C5F506-D253-425A-B8F2-3AF86850ACFE}"/>
    <cellStyle name="Normal 10 2 4 4 4" xfId="2647" xr:uid="{EB12813E-2CB2-48A7-82D1-88B52A457230}"/>
    <cellStyle name="Normal 10 2 4 4 4 2" xfId="11027" xr:uid="{311253C2-FDAE-46ED-BD7E-92AB0F5E7B39}"/>
    <cellStyle name="Normal 10 2 4 4 4 2 2" xfId="27787" xr:uid="{699D55D0-D294-4FDD-BF3F-D3F915380A4C}"/>
    <cellStyle name="Normal 10 2 4 4 4 2 3" xfId="44546" xr:uid="{E0840EEE-9FE4-4C63-8684-C6AD333C3D08}"/>
    <cellStyle name="Normal 10 2 4 4 4 3" xfId="19407" xr:uid="{0448C892-3A01-42CC-84D5-3D4F25FE5A3C}"/>
    <cellStyle name="Normal 10 2 4 4 4 4" xfId="36166" xr:uid="{B1EE28A4-6558-4A0C-B599-83ED876780DF}"/>
    <cellStyle name="Normal 10 2 4 4 5" xfId="9224" xr:uid="{30C3112B-FEC1-4581-8018-FAC15110B07F}"/>
    <cellStyle name="Normal 10 2 4 4 5 2" xfId="25984" xr:uid="{CA15A19E-C48A-4061-8184-E41703063BDA}"/>
    <cellStyle name="Normal 10 2 4 4 5 3" xfId="42743" xr:uid="{C018205A-9FA0-4EFF-8639-CC337E3768F3}"/>
    <cellStyle name="Normal 10 2 4 4 6" xfId="17604" xr:uid="{D9C75FA9-BCE5-40B2-9042-8433410ACC0C}"/>
    <cellStyle name="Normal 10 2 4 4 7" xfId="34363" xr:uid="{85DFD5AC-5CB8-44D3-AADA-ADD834332E5B}"/>
    <cellStyle name="Normal 10 2 4 5" xfId="1263" xr:uid="{77064458-4F90-4F9A-AB37-9410CE054F19}"/>
    <cellStyle name="Normal 10 2 4 5 2" xfId="4652" xr:uid="{A2C29A0D-4A02-4035-B09E-BBAD184F1EBF}"/>
    <cellStyle name="Normal 10 2 4 5 2 2" xfId="13032" xr:uid="{8524E9A2-F70A-4713-8545-66C3378D444D}"/>
    <cellStyle name="Normal 10 2 4 5 2 2 2" xfId="29792" xr:uid="{22DD5E2C-4632-4EA4-BCC9-1BAA3EFBA5C0}"/>
    <cellStyle name="Normal 10 2 4 5 2 2 3" xfId="46551" xr:uid="{1D059653-64F3-40BD-BE06-4BB772F3449D}"/>
    <cellStyle name="Normal 10 2 4 5 2 3" xfId="21412" xr:uid="{7D67B57C-795A-4C41-AC0D-72E3DB83ECC5}"/>
    <cellStyle name="Normal 10 2 4 5 2 4" xfId="38171" xr:uid="{AADF622F-64B9-4560-B2AE-5AE07CDCDF94}"/>
    <cellStyle name="Normal 10 2 4 5 3" xfId="6339" xr:uid="{7D6504E9-38BE-4599-ABB7-9B31639362B9}"/>
    <cellStyle name="Normal 10 2 4 5 3 2" xfId="14719" xr:uid="{AB436683-612A-4773-8BB0-A083212AF1BF}"/>
    <cellStyle name="Normal 10 2 4 5 3 2 2" xfId="31479" xr:uid="{C347C617-1DBB-443C-A34B-898A9DBB1DBF}"/>
    <cellStyle name="Normal 10 2 4 5 3 2 3" xfId="48238" xr:uid="{E78A43B3-2C4A-4DC1-991B-DF6730F075E1}"/>
    <cellStyle name="Normal 10 2 4 5 3 3" xfId="23099" xr:uid="{6D486C08-7AE7-4E12-9432-EF9BA2F61872}"/>
    <cellStyle name="Normal 10 2 4 5 3 4" xfId="39858" xr:uid="{09C73967-0BE1-442F-90A8-C78E9E13536A}"/>
    <cellStyle name="Normal 10 2 4 5 4" xfId="3075" xr:uid="{AF5E94C2-2EBE-437E-8198-68F2C98EF05A}"/>
    <cellStyle name="Normal 10 2 4 5 4 2" xfId="11455" xr:uid="{314C0724-5F91-43C1-B7C5-4B381AE0C950}"/>
    <cellStyle name="Normal 10 2 4 5 4 2 2" xfId="28215" xr:uid="{E0D0174F-3B81-49B3-A152-3BF146627D9E}"/>
    <cellStyle name="Normal 10 2 4 5 4 2 3" xfId="44974" xr:uid="{F609D2E9-0BF2-4F6C-9804-36B0D343590E}"/>
    <cellStyle name="Normal 10 2 4 5 4 3" xfId="19835" xr:uid="{E67BE54E-B317-40B4-BBCE-9F6C5FA58894}"/>
    <cellStyle name="Normal 10 2 4 5 4 4" xfId="36594" xr:uid="{CBF05B60-8E22-4596-BAFE-F9B3B0B91CE9}"/>
    <cellStyle name="Normal 10 2 4 5 5" xfId="9652" xr:uid="{6748D8F4-83CF-40AB-B67B-7DC5E652074E}"/>
    <cellStyle name="Normal 10 2 4 5 5 2" xfId="26412" xr:uid="{6972E7C8-5889-43A3-A910-CF133062201A}"/>
    <cellStyle name="Normal 10 2 4 5 5 3" xfId="43171" xr:uid="{25071C05-5F08-4966-BC8D-98F06EDCC4B9}"/>
    <cellStyle name="Normal 10 2 4 5 6" xfId="18032" xr:uid="{F36E20A3-F438-4E6B-9ECB-3F08EF7FF3AA}"/>
    <cellStyle name="Normal 10 2 4 5 7" xfId="34791" xr:uid="{DD1D5A80-689F-4DAB-A542-AFA1D8D33E6D}"/>
    <cellStyle name="Normal 10 2 4 6" xfId="1653" xr:uid="{6B79E567-F00C-4208-A716-E6AED4075917}"/>
    <cellStyle name="Normal 10 2 4 6 2" xfId="5042" xr:uid="{EBE75C8E-6D6E-4A23-8C36-2535A0A621BB}"/>
    <cellStyle name="Normal 10 2 4 6 2 2" xfId="13422" xr:uid="{FED15060-0BA8-42AD-AE0D-8E6C8EC65B06}"/>
    <cellStyle name="Normal 10 2 4 6 2 2 2" xfId="30182" xr:uid="{16448068-779B-4D74-AB72-9ED57944A3D7}"/>
    <cellStyle name="Normal 10 2 4 6 2 2 3" xfId="46941" xr:uid="{5FB9DD66-EAE8-4100-B224-6E48259DAE15}"/>
    <cellStyle name="Normal 10 2 4 6 2 3" xfId="21802" xr:uid="{ECF92F32-1C56-49D3-9368-2D897BFED9A8}"/>
    <cellStyle name="Normal 10 2 4 6 2 4" xfId="38561" xr:uid="{2DB3E6C5-1D48-40EE-AFE9-51A2BBF7F41B}"/>
    <cellStyle name="Normal 10 2 4 6 3" xfId="6729" xr:uid="{39B79A48-1F31-4F87-A72A-998F5010D28D}"/>
    <cellStyle name="Normal 10 2 4 6 3 2" xfId="15109" xr:uid="{FFAE5B29-74CC-465B-A599-84F924F90938}"/>
    <cellStyle name="Normal 10 2 4 6 3 2 2" xfId="31869" xr:uid="{B2CAB4C6-EEC9-438F-93DC-6F77FE759926}"/>
    <cellStyle name="Normal 10 2 4 6 3 2 3" xfId="48628" xr:uid="{B4F83B53-8B63-4E51-B152-F1721A5CBBCD}"/>
    <cellStyle name="Normal 10 2 4 6 3 3" xfId="23489" xr:uid="{8E717A49-FE27-4828-AFFD-FB992CBA38AB}"/>
    <cellStyle name="Normal 10 2 4 6 3 4" xfId="40248" xr:uid="{6A578B7D-70D3-4D56-8AEA-7D1931561D41}"/>
    <cellStyle name="Normal 10 2 4 6 4" xfId="2217" xr:uid="{7513E595-D379-4CF3-AB6C-3DC7387903DB}"/>
    <cellStyle name="Normal 10 2 4 6 4 2" xfId="10601" xr:uid="{8B21DCF6-4BFD-4D70-92CA-3A1E2E40AAE8}"/>
    <cellStyle name="Normal 10 2 4 6 4 2 2" xfId="27361" xr:uid="{4761DE70-540C-41D2-8FF5-48CF289995EC}"/>
    <cellStyle name="Normal 10 2 4 6 4 2 3" xfId="44120" xr:uid="{7E7DE9D0-3722-44C1-B132-60B8C0B038A0}"/>
    <cellStyle name="Normal 10 2 4 6 4 3" xfId="18981" xr:uid="{D1D794FC-BFCF-4F65-9114-DEC6C2051805}"/>
    <cellStyle name="Normal 10 2 4 6 4 4" xfId="35740" xr:uid="{BF8BEFBE-D09D-40DC-8F75-3AD5EE02C37A}"/>
    <cellStyle name="Normal 10 2 4 6 5" xfId="10042" xr:uid="{D2038C33-145C-4D03-8EA6-4788D800A279}"/>
    <cellStyle name="Normal 10 2 4 6 5 2" xfId="26802" xr:uid="{7A32D70D-5AAD-4143-9558-EE39E80929F3}"/>
    <cellStyle name="Normal 10 2 4 6 5 3" xfId="43561" xr:uid="{DFB5B9B3-5707-4EDE-9790-09D25FE7BA69}"/>
    <cellStyle name="Normal 10 2 4 6 6" xfId="18422" xr:uid="{80AECEDA-370D-45DD-BA5F-E05D5094ADB7}"/>
    <cellStyle name="Normal 10 2 4 6 7" xfId="35181" xr:uid="{20D19886-41BE-478C-B3F8-5E05313E4852}"/>
    <cellStyle name="Normal 10 2 4 7" xfId="3771" xr:uid="{C2B92946-B9D1-4FCE-8312-C5E71BB38BD5}"/>
    <cellStyle name="Normal 10 2 4 7 2" xfId="12151" xr:uid="{310D0CBB-E929-4E51-B4B9-338FCF5067D7}"/>
    <cellStyle name="Normal 10 2 4 7 2 2" xfId="28911" xr:uid="{3B050968-64DE-48D8-B2C9-059C6BC0442D}"/>
    <cellStyle name="Normal 10 2 4 7 2 3" xfId="45670" xr:uid="{1E831794-2C83-4927-ADA4-446F5A948A5A}"/>
    <cellStyle name="Normal 10 2 4 7 3" xfId="20531" xr:uid="{F9006C7F-EED0-4B73-8324-6ED720A09014}"/>
    <cellStyle name="Normal 10 2 4 7 4" xfId="37290" xr:uid="{6BF1FEAA-9E7D-40F8-AE7C-EA6067DBBA15}"/>
    <cellStyle name="Normal 10 2 4 8" xfId="5485" xr:uid="{162B1147-0693-47C4-89A7-F0628EA27928}"/>
    <cellStyle name="Normal 10 2 4 8 2" xfId="13865" xr:uid="{D3B7A139-FD76-40BD-91A2-4FB9B92BA1CB}"/>
    <cellStyle name="Normal 10 2 4 8 2 2" xfId="30625" xr:uid="{03660F19-A3B3-4D42-B45E-36D9F53850C2}"/>
    <cellStyle name="Normal 10 2 4 8 2 3" xfId="47384" xr:uid="{E8F6CC07-C6F1-4874-B4F6-DD26005DCFB2}"/>
    <cellStyle name="Normal 10 2 4 8 3" xfId="22245" xr:uid="{6DBC9419-B56C-4557-A715-AEB453A481B6}"/>
    <cellStyle name="Normal 10 2 4 8 4" xfId="39004" xr:uid="{95F0A962-F117-413D-ACCA-8ACFA25D4560}"/>
    <cellStyle name="Normal 10 2 4 9" xfId="7135" xr:uid="{0DA5F009-72F4-4506-AF1B-F2A35B8BB84E}"/>
    <cellStyle name="Normal 10 2 4 9 2" xfId="15515" xr:uid="{C4368958-360D-44AE-A74D-928E4DC52D30}"/>
    <cellStyle name="Normal 10 2 4 9 2 2" xfId="32275" xr:uid="{10FCE787-8F2C-4B8C-B562-46A36FEE5CE2}"/>
    <cellStyle name="Normal 10 2 4 9 2 3" xfId="49034" xr:uid="{1831939A-4111-44A8-887F-7E2796864A68}"/>
    <cellStyle name="Normal 10 2 4 9 3" xfId="23895" xr:uid="{09C19801-82A4-4603-B67C-ECED2EFABF16}"/>
    <cellStyle name="Normal 10 2 4 9 4" xfId="40654" xr:uid="{30C5B424-88A0-4F7C-AEC7-445CF5BC55D0}"/>
    <cellStyle name="Normal 10 2 5" xfId="474" xr:uid="{A5B02CA1-4B76-4DAB-A25C-B758E67E5D19}"/>
    <cellStyle name="Normal 10 2 5 10" xfId="7633" xr:uid="{F7A4133F-2AD4-4DE6-9F8E-F74AEE4E755A}"/>
    <cellStyle name="Normal 10 2 5 10 2" xfId="16013" xr:uid="{8EA8C2CA-2009-4EBF-8A5A-C52B9D94B6D9}"/>
    <cellStyle name="Normal 10 2 5 10 2 2" xfId="32773" xr:uid="{3AD08159-D11E-4130-8903-39F8CFAE05DA}"/>
    <cellStyle name="Normal 10 2 5 10 2 3" xfId="49532" xr:uid="{28F017BC-1DC4-4D4C-B1E4-5B640CA00CC0}"/>
    <cellStyle name="Normal 10 2 5 10 3" xfId="24393" xr:uid="{A316BA7D-95A6-489E-AFD5-9834778A836A}"/>
    <cellStyle name="Normal 10 2 5 10 4" xfId="41152" xr:uid="{22E9EB90-177F-47D6-A3C5-7669C3B5BF62}"/>
    <cellStyle name="Normal 10 2 5 11" xfId="8039" xr:uid="{1AA564FA-D80B-4951-BFE0-155B9372258F}"/>
    <cellStyle name="Normal 10 2 5 11 2" xfId="16419" xr:uid="{59D33528-D057-4ECE-8419-69B6EED12E74}"/>
    <cellStyle name="Normal 10 2 5 11 2 2" xfId="33179" xr:uid="{21D9AC5E-80BC-4A36-A923-36759B606B15}"/>
    <cellStyle name="Normal 10 2 5 11 2 3" xfId="49938" xr:uid="{529BC859-C150-4FBC-B878-89A099D92D82}"/>
    <cellStyle name="Normal 10 2 5 11 3" xfId="24799" xr:uid="{359DFC1E-86E6-4603-A416-1F8A1AA0CBC5}"/>
    <cellStyle name="Normal 10 2 5 11 4" xfId="41558" xr:uid="{ED5B180B-EFA2-4584-8AC3-E3B3E42C4056}"/>
    <cellStyle name="Normal 10 2 5 12" xfId="8445" xr:uid="{06E6A713-E7AF-4590-A970-3C117D1A2BCA}"/>
    <cellStyle name="Normal 10 2 5 12 2" xfId="16825" xr:uid="{04276BD3-5FA0-49CC-A5C8-EBF44B474A73}"/>
    <cellStyle name="Normal 10 2 5 12 2 2" xfId="33585" xr:uid="{7D0BA4B4-CD22-4A63-92BF-223BDE971A5B}"/>
    <cellStyle name="Normal 10 2 5 12 2 3" xfId="50344" xr:uid="{FA9032A5-1E22-490D-A537-394B9B50908A}"/>
    <cellStyle name="Normal 10 2 5 12 3" xfId="25205" xr:uid="{5EDC5EF6-0105-4F19-81DD-AD807A61E6F4}"/>
    <cellStyle name="Normal 10 2 5 12 4" xfId="41964" xr:uid="{F7CBC63A-8880-4588-B78E-4DFB9FD6AA75}"/>
    <cellStyle name="Normal 10 2 5 13" xfId="2132" xr:uid="{E81BC5C6-46BF-437A-B09C-E7CB1E02E40E}"/>
    <cellStyle name="Normal 10 2 5 13 2" xfId="10520" xr:uid="{1CCD4D0B-9EB5-4E9C-83B7-2686A9B5FB0A}"/>
    <cellStyle name="Normal 10 2 5 13 2 2" xfId="27280" xr:uid="{20C568F9-0E9C-40ED-81D7-E9670F87F2E8}"/>
    <cellStyle name="Normal 10 2 5 13 2 3" xfId="44039" xr:uid="{454494E7-2606-4E0C-BCB6-91710FAECDE2}"/>
    <cellStyle name="Normal 10 2 5 13 3" xfId="18900" xr:uid="{351015DB-C3AA-4594-BD8B-9270F88B0DD9}"/>
    <cellStyle name="Normal 10 2 5 13 4" xfId="35659" xr:uid="{16DFC72E-4000-44AC-BD64-CA8044B05C1E}"/>
    <cellStyle name="Normal 10 2 5 14" xfId="8885" xr:uid="{555F6182-5061-4386-A759-F11EEA75C5C3}"/>
    <cellStyle name="Normal 10 2 5 14 2" xfId="25645" xr:uid="{156DD2EB-4382-4ED3-BC3E-996ACFFE6536}"/>
    <cellStyle name="Normal 10 2 5 14 3" xfId="42404" xr:uid="{5B0942FF-B1DD-42CD-806C-8459CF8A66E8}"/>
    <cellStyle name="Normal 10 2 5 15" xfId="17265" xr:uid="{95854823-3800-4E27-8BA4-84C98311638D}"/>
    <cellStyle name="Normal 10 2 5 16" xfId="34024" xr:uid="{0A27A132-9423-4ED8-A899-51E17AF53325}"/>
    <cellStyle name="Normal 10 2 5 2" xfId="475" xr:uid="{3BACB90B-AA76-4B66-AD0C-7CA236ADFF05}"/>
    <cellStyle name="Normal 10 2 5 2 10" xfId="8472" xr:uid="{8064330E-C24A-4967-A65D-8A3A2BA58CB0}"/>
    <cellStyle name="Normal 10 2 5 2 10 2" xfId="16852" xr:uid="{53368221-9352-4FA9-A314-1197FC5BC40C}"/>
    <cellStyle name="Normal 10 2 5 2 10 2 2" xfId="33612" xr:uid="{CF27F4F2-2AD9-4A60-94B1-A933D7C7244F}"/>
    <cellStyle name="Normal 10 2 5 2 10 2 3" xfId="50371" xr:uid="{D1CC2B8F-40A6-4C0B-980C-2852FD6792BC}"/>
    <cellStyle name="Normal 10 2 5 2 10 3" xfId="25232" xr:uid="{60B4E538-C645-4F31-99B7-0C9EEA2E9667}"/>
    <cellStyle name="Normal 10 2 5 2 10 4" xfId="41991" xr:uid="{7AC17FC8-7B30-4C44-A9E4-B81EC6A39952}"/>
    <cellStyle name="Normal 10 2 5 2 11" xfId="2307" xr:uid="{8C647ED3-B89E-4993-AC10-53BD0D7EA78E}"/>
    <cellStyle name="Normal 10 2 5 2 11 2" xfId="10689" xr:uid="{52D99FBD-03F6-4118-92FE-88744218963F}"/>
    <cellStyle name="Normal 10 2 5 2 11 2 2" xfId="27449" xr:uid="{9D818A9A-D95D-4634-B32C-531F449C3C13}"/>
    <cellStyle name="Normal 10 2 5 2 11 2 3" xfId="44208" xr:uid="{36061111-6EA0-4194-A8EF-80BC6E112E80}"/>
    <cellStyle name="Normal 10 2 5 2 11 3" xfId="19069" xr:uid="{FDBD86F0-1D2C-412A-8CD0-9603C628616E}"/>
    <cellStyle name="Normal 10 2 5 2 11 4" xfId="35828" xr:uid="{CCDAD430-58BB-4F8C-A160-5B0E439ACCD7}"/>
    <cellStyle name="Normal 10 2 5 2 12" xfId="8886" xr:uid="{C6F13F73-6265-4B06-A5AF-A8592470C06D}"/>
    <cellStyle name="Normal 10 2 5 2 12 2" xfId="25646" xr:uid="{E4A832D0-33F4-43B2-9376-0F23B5775FF5}"/>
    <cellStyle name="Normal 10 2 5 2 12 3" xfId="42405" xr:uid="{511B24CB-E957-480B-A153-7A972D63CCB3}"/>
    <cellStyle name="Normal 10 2 5 2 13" xfId="17266" xr:uid="{70AA4A7A-BF5C-4F85-8870-E30C8F8E9458}"/>
    <cellStyle name="Normal 10 2 5 2 14" xfId="34025" xr:uid="{076BEA4C-5F76-4C58-B8E9-B0683CAC1EDB}"/>
    <cellStyle name="Normal 10 2 5 2 2" xfId="917" xr:uid="{356605AE-652D-47C4-AB15-CFCC1F415D5B}"/>
    <cellStyle name="Normal 10 2 5 2 2 2" xfId="4312" xr:uid="{A2D7050C-C24E-49CF-93A9-D0260F673E5A}"/>
    <cellStyle name="Normal 10 2 5 2 2 2 2" xfId="12692" xr:uid="{3E6C128B-DA4F-454A-AD0A-3370213C5340}"/>
    <cellStyle name="Normal 10 2 5 2 2 2 2 2" xfId="29452" xr:uid="{8F9B2F6B-0669-47A3-831F-D1897B6B7256}"/>
    <cellStyle name="Normal 10 2 5 2 2 2 2 3" xfId="46211" xr:uid="{C144B41E-803F-4B82-A9C7-B1126860B2B0}"/>
    <cellStyle name="Normal 10 2 5 2 2 2 3" xfId="21072" xr:uid="{B1AA20B3-E079-4D78-8019-BDC1125C7117}"/>
    <cellStyle name="Normal 10 2 5 2 2 2 4" xfId="37831" xr:uid="{BC97B680-D0CA-400B-A226-7B5EA3CB8442}"/>
    <cellStyle name="Normal 10 2 5 2 2 3" xfId="5999" xr:uid="{02DC5B3B-5E43-4EE6-9373-0DA08DF36E06}"/>
    <cellStyle name="Normal 10 2 5 2 2 3 2" xfId="14379" xr:uid="{8D35CAD2-84FC-49A1-950C-C184F8B624DB}"/>
    <cellStyle name="Normal 10 2 5 2 2 3 2 2" xfId="31139" xr:uid="{895817E0-5850-4394-B112-9A849245F23A}"/>
    <cellStyle name="Normal 10 2 5 2 2 3 2 3" xfId="47898" xr:uid="{CF9F57C4-51DC-4AE3-8C3C-9FD9C32B9DB8}"/>
    <cellStyle name="Normal 10 2 5 2 2 3 3" xfId="22759" xr:uid="{80E48661-3287-421C-9175-D9C9E8D52A7A}"/>
    <cellStyle name="Normal 10 2 5 2 2 3 4" xfId="39518" xr:uid="{5495DAFF-92D7-4588-9861-49080F96D335}"/>
    <cellStyle name="Normal 10 2 5 2 2 4" xfId="2735" xr:uid="{BAD495B3-3680-4658-8D1D-5B693CFD9E61}"/>
    <cellStyle name="Normal 10 2 5 2 2 4 2" xfId="11115" xr:uid="{05DD8A8C-270C-4A88-9E05-9F53C93CE1C8}"/>
    <cellStyle name="Normal 10 2 5 2 2 4 2 2" xfId="27875" xr:uid="{7E4A03F9-965C-456C-988E-04780421432E}"/>
    <cellStyle name="Normal 10 2 5 2 2 4 2 3" xfId="44634" xr:uid="{8164625A-710D-4A5D-9BD4-E9A7A857EA89}"/>
    <cellStyle name="Normal 10 2 5 2 2 4 3" xfId="19495" xr:uid="{866B3DA9-98FF-4ACF-B60B-B6A3E1D4833D}"/>
    <cellStyle name="Normal 10 2 5 2 2 4 4" xfId="36254" xr:uid="{088577CF-4A34-47B8-AA85-85CDF4716744}"/>
    <cellStyle name="Normal 10 2 5 2 2 5" xfId="9312" xr:uid="{FFBC177E-EA96-4999-9D56-61246169EF96}"/>
    <cellStyle name="Normal 10 2 5 2 2 5 2" xfId="26072" xr:uid="{FC6FB210-93BB-492F-B4DD-A49D9D13981B}"/>
    <cellStyle name="Normal 10 2 5 2 2 5 3" xfId="42831" xr:uid="{FE1B38A8-B596-460B-A2CE-2BBCBF02CC86}"/>
    <cellStyle name="Normal 10 2 5 2 2 6" xfId="17692" xr:uid="{FEC29698-5418-4643-9D18-F6F962F15AC7}"/>
    <cellStyle name="Normal 10 2 5 2 2 7" xfId="34451" xr:uid="{58A2032B-A51D-457C-A8AA-00C9B9FE6381}"/>
    <cellStyle name="Normal 10 2 5 2 3" xfId="1351" xr:uid="{CEEA2163-832A-4B91-A650-EB39746A413F}"/>
    <cellStyle name="Normal 10 2 5 2 3 2" xfId="4740" xr:uid="{9DEE5AC7-8999-4E31-885C-28F9D2E760D9}"/>
    <cellStyle name="Normal 10 2 5 2 3 2 2" xfId="13120" xr:uid="{EB4982E7-5E3B-4D03-AC6D-F1AAF83A624B}"/>
    <cellStyle name="Normal 10 2 5 2 3 2 2 2" xfId="29880" xr:uid="{4A091FBE-30B0-4859-9557-A4C250A8183A}"/>
    <cellStyle name="Normal 10 2 5 2 3 2 2 3" xfId="46639" xr:uid="{ADF068FB-845C-4F65-86A5-979EDD1D1A48}"/>
    <cellStyle name="Normal 10 2 5 2 3 2 3" xfId="21500" xr:uid="{26D9D6BD-26CF-4ED5-8F31-5E0592F4BD5A}"/>
    <cellStyle name="Normal 10 2 5 2 3 2 4" xfId="38259" xr:uid="{00A7A74D-A324-4021-A0E4-69B635771249}"/>
    <cellStyle name="Normal 10 2 5 2 3 3" xfId="6427" xr:uid="{02D66C1F-4FC6-4848-9F74-5D102366FCFA}"/>
    <cellStyle name="Normal 10 2 5 2 3 3 2" xfId="14807" xr:uid="{B942F01B-D902-4461-8958-8809CDB8FB94}"/>
    <cellStyle name="Normal 10 2 5 2 3 3 2 2" xfId="31567" xr:uid="{4DBA55ED-D406-4C00-BB1A-A53D2E2AC3DE}"/>
    <cellStyle name="Normal 10 2 5 2 3 3 2 3" xfId="48326" xr:uid="{0C7CEC5A-26D8-44F6-A138-11EE116CBED8}"/>
    <cellStyle name="Normal 10 2 5 2 3 3 3" xfId="23187" xr:uid="{880B1ACC-6A9B-4776-8DE1-5E2D6FA82A2E}"/>
    <cellStyle name="Normal 10 2 5 2 3 3 4" xfId="39946" xr:uid="{9C48B71E-A480-40B2-8B09-EA3C670FE3A9}"/>
    <cellStyle name="Normal 10 2 5 2 3 4" xfId="3163" xr:uid="{2FDAC3C0-ADF4-437F-92AF-06A4D5E1CA01}"/>
    <cellStyle name="Normal 10 2 5 2 3 4 2" xfId="11543" xr:uid="{3CCFBB7A-E2FC-4328-B389-EB064A4B8E85}"/>
    <cellStyle name="Normal 10 2 5 2 3 4 2 2" xfId="28303" xr:uid="{5ACF75D2-07B2-4FD5-95CE-D2CF73D70F15}"/>
    <cellStyle name="Normal 10 2 5 2 3 4 2 3" xfId="45062" xr:uid="{956BA889-DA8C-4790-83BF-0E4B14B71F18}"/>
    <cellStyle name="Normal 10 2 5 2 3 4 3" xfId="19923" xr:uid="{6D9E9F83-A1E5-4B69-AECA-3ADD11252912}"/>
    <cellStyle name="Normal 10 2 5 2 3 4 4" xfId="36682" xr:uid="{F6A88C3D-0C4F-4573-B401-BF685FD31576}"/>
    <cellStyle name="Normal 10 2 5 2 3 5" xfId="9740" xr:uid="{30916917-A467-45E8-9A22-4C63300B4990}"/>
    <cellStyle name="Normal 10 2 5 2 3 5 2" xfId="26500" xr:uid="{F786821F-2AA9-4681-872F-CDC4967A4EF5}"/>
    <cellStyle name="Normal 10 2 5 2 3 5 3" xfId="43259" xr:uid="{0B530FDE-D932-4853-9142-BB3743CA2BCE}"/>
    <cellStyle name="Normal 10 2 5 2 3 6" xfId="18120" xr:uid="{6FD34100-E4C7-4427-A838-EB4E41F038B5}"/>
    <cellStyle name="Normal 10 2 5 2 3 7" xfId="34879" xr:uid="{71FF579F-49AD-4F22-9DF4-080CFBE33172}"/>
    <cellStyle name="Normal 10 2 5 2 4" xfId="1772" xr:uid="{52FB5A4A-13E9-4626-81DA-2F2116D3172C}"/>
    <cellStyle name="Normal 10 2 5 2 4 2" xfId="5161" xr:uid="{AC3A81E0-82CE-4130-812B-803C65EED981}"/>
    <cellStyle name="Normal 10 2 5 2 4 2 2" xfId="13541" xr:uid="{F5807410-A002-4374-8240-DB452E6D1DEA}"/>
    <cellStyle name="Normal 10 2 5 2 4 2 2 2" xfId="30301" xr:uid="{E0D36187-8F61-4071-A72E-CE42A6242757}"/>
    <cellStyle name="Normal 10 2 5 2 4 2 2 3" xfId="47060" xr:uid="{75CBD030-65C1-4B08-8CEB-809FA4FD6CD9}"/>
    <cellStyle name="Normal 10 2 5 2 4 2 3" xfId="21921" xr:uid="{00A9EF8F-17FA-43BD-8E9B-EB6DD17EED29}"/>
    <cellStyle name="Normal 10 2 5 2 4 2 4" xfId="38680" xr:uid="{36BB2698-B9D2-4837-B259-6B1A32438094}"/>
    <cellStyle name="Normal 10 2 5 2 4 3" xfId="6848" xr:uid="{19F192F8-CD5A-4D7B-88EA-78D5B41A9E8F}"/>
    <cellStyle name="Normal 10 2 5 2 4 3 2" xfId="15228" xr:uid="{7EC8F435-062A-4C46-A451-4DD558D2691D}"/>
    <cellStyle name="Normal 10 2 5 2 4 3 2 2" xfId="31988" xr:uid="{5FA5AF1E-58E7-4BEF-9034-50FB9FCDF95A}"/>
    <cellStyle name="Normal 10 2 5 2 4 3 2 3" xfId="48747" xr:uid="{C28F72F9-D4EC-4404-BDA3-C8785A773646}"/>
    <cellStyle name="Normal 10 2 5 2 4 3 3" xfId="23608" xr:uid="{EFB24867-2339-4733-B281-09489CDA6C68}"/>
    <cellStyle name="Normal 10 2 5 2 4 3 4" xfId="40367" xr:uid="{89E7A9F6-EB2A-48AE-9D3F-0CDF818EB9A5}"/>
    <cellStyle name="Normal 10 2 5 2 4 4" xfId="3472" xr:uid="{1CC9F549-7C60-4F7B-9C4E-DAA4EA7B5B2A}"/>
    <cellStyle name="Normal 10 2 5 2 4 4 2" xfId="11852" xr:uid="{CCE58D48-FF24-4D7F-B843-350785E2A530}"/>
    <cellStyle name="Normal 10 2 5 2 4 4 2 2" xfId="28612" xr:uid="{8CA589D3-EB0A-4536-B716-9A420D9B8BA9}"/>
    <cellStyle name="Normal 10 2 5 2 4 4 2 3" xfId="45371" xr:uid="{D670EBD7-DA59-4901-8372-E83E9F3CC8F4}"/>
    <cellStyle name="Normal 10 2 5 2 4 4 3" xfId="20232" xr:uid="{32E159A1-2B47-47C8-8940-180AE5517B36}"/>
    <cellStyle name="Normal 10 2 5 2 4 4 4" xfId="36991" xr:uid="{EC1C843D-4A4B-4B5A-8D88-FD1DB95BBA66}"/>
    <cellStyle name="Normal 10 2 5 2 4 5" xfId="10161" xr:uid="{1FFCDD2C-82E0-4C86-BFFF-23016B1C0CA1}"/>
    <cellStyle name="Normal 10 2 5 2 4 5 2" xfId="26921" xr:uid="{80275127-7EED-44A7-AF7B-09ADD606E974}"/>
    <cellStyle name="Normal 10 2 5 2 4 5 3" xfId="43680" xr:uid="{39E1AA62-8166-48A7-AAFF-FED61705CA33}"/>
    <cellStyle name="Normal 10 2 5 2 4 6" xfId="18541" xr:uid="{51A650F6-ACFC-4B68-AD44-0CB6FC1BB78E}"/>
    <cellStyle name="Normal 10 2 5 2 4 7" xfId="35300" xr:uid="{9C1846DA-EA0A-4016-84AF-0B08BE114FA6}"/>
    <cellStyle name="Normal 10 2 5 2 5" xfId="3891" xr:uid="{D5ED3958-E2A8-45AF-9069-335D19BCACCA}"/>
    <cellStyle name="Normal 10 2 5 2 5 2" xfId="12271" xr:uid="{E8890390-4AB8-4A15-BF43-62465F57A32D}"/>
    <cellStyle name="Normal 10 2 5 2 5 2 2" xfId="29031" xr:uid="{83FBE858-07A2-4D42-9CCE-C3EF3DC5152F}"/>
    <cellStyle name="Normal 10 2 5 2 5 2 3" xfId="45790" xr:uid="{D835309B-920B-4A0B-BF15-EC7E06F8D445}"/>
    <cellStyle name="Normal 10 2 5 2 5 3" xfId="20651" xr:uid="{BDCAB217-7D4E-4E40-8A08-319F7CE81783}"/>
    <cellStyle name="Normal 10 2 5 2 5 4" xfId="37410" xr:uid="{6D5EAE02-AE6A-4B8E-BCCD-5652DDDDF782}"/>
    <cellStyle name="Normal 10 2 5 2 6" xfId="5573" xr:uid="{12EA6585-AD0D-464A-9371-2B09357541C6}"/>
    <cellStyle name="Normal 10 2 5 2 6 2" xfId="13953" xr:uid="{5C665195-17B7-49CE-B5B6-827B23E1B753}"/>
    <cellStyle name="Normal 10 2 5 2 6 2 2" xfId="30713" xr:uid="{CC579D4C-5183-447B-9FAB-36C253CD11B2}"/>
    <cellStyle name="Normal 10 2 5 2 6 2 3" xfId="47472" xr:uid="{D0ADBD25-D49A-4664-A85E-6D89E6C01E73}"/>
    <cellStyle name="Normal 10 2 5 2 6 3" xfId="22333" xr:uid="{3E003D0E-9460-4A88-9FA3-04662A090FDF}"/>
    <cellStyle name="Normal 10 2 5 2 6 4" xfId="39092" xr:uid="{57D4D804-14DB-4689-A253-FD141472AA48}"/>
    <cellStyle name="Normal 10 2 5 2 7" xfId="7254" xr:uid="{130DC666-3249-4B29-A21C-16DFF6821FEC}"/>
    <cellStyle name="Normal 10 2 5 2 7 2" xfId="15634" xr:uid="{01EB8937-340C-4E1C-81B9-CA28968FA627}"/>
    <cellStyle name="Normal 10 2 5 2 7 2 2" xfId="32394" xr:uid="{B980B3EC-D447-466E-9BB8-08793EF11182}"/>
    <cellStyle name="Normal 10 2 5 2 7 2 3" xfId="49153" xr:uid="{12C28EB6-3770-4530-A82A-488DFC6A271C}"/>
    <cellStyle name="Normal 10 2 5 2 7 3" xfId="24014" xr:uid="{5E8104B8-3019-4C53-8452-F72230BD2AE6}"/>
    <cellStyle name="Normal 10 2 5 2 7 4" xfId="40773" xr:uid="{0A279064-B2F3-47CD-9269-7C6F46B89FFB}"/>
    <cellStyle name="Normal 10 2 5 2 8" xfId="7660" xr:uid="{727406CF-8B63-488E-A551-D76DA4FB6F15}"/>
    <cellStyle name="Normal 10 2 5 2 8 2" xfId="16040" xr:uid="{B7A586D4-1228-4733-94DE-6C820B3EFFDB}"/>
    <cellStyle name="Normal 10 2 5 2 8 2 2" xfId="32800" xr:uid="{686FF761-6F54-49D2-B84C-63DBAD156964}"/>
    <cellStyle name="Normal 10 2 5 2 8 2 3" xfId="49559" xr:uid="{E4D24144-99A4-4726-BBB1-1F3216DDADEB}"/>
    <cellStyle name="Normal 10 2 5 2 8 3" xfId="24420" xr:uid="{B85C18E6-8C43-4A3A-9B87-11BFDAF89339}"/>
    <cellStyle name="Normal 10 2 5 2 8 4" xfId="41179" xr:uid="{9D735BFC-F363-4BDE-9D10-128A198A9B3B}"/>
    <cellStyle name="Normal 10 2 5 2 9" xfId="8066" xr:uid="{28CD3C07-D435-4B3B-BC80-4B4BF58D97BA}"/>
    <cellStyle name="Normal 10 2 5 2 9 2" xfId="16446" xr:uid="{AC3F9EE4-9F01-4496-9B1E-FE312E0A4B3A}"/>
    <cellStyle name="Normal 10 2 5 2 9 2 2" xfId="33206" xr:uid="{489A7485-5C97-4E26-B780-55736469CA14}"/>
    <cellStyle name="Normal 10 2 5 2 9 2 3" xfId="49965" xr:uid="{AC485EC0-5227-4346-8226-2E63E20F2423}"/>
    <cellStyle name="Normal 10 2 5 2 9 3" xfId="24826" xr:uid="{15A9AFB8-14DC-4EC9-800A-7945C886DBDE}"/>
    <cellStyle name="Normal 10 2 5 2 9 4" xfId="41585" xr:uid="{E2CBD747-07E1-4F5E-9DE8-4DEA994D6570}"/>
    <cellStyle name="Normal 10 2 5 3" xfId="476" xr:uid="{27CEC8CA-AEB7-4CB5-BBF8-3EC2797FFC09}"/>
    <cellStyle name="Normal 10 2 5 3 10" xfId="8716" xr:uid="{DCFEDDBA-AAF2-4540-952B-E1A2AEA32CD7}"/>
    <cellStyle name="Normal 10 2 5 3 10 2" xfId="17096" xr:uid="{CA8175D4-99AA-4176-AAC5-41DA9A6949FC}"/>
    <cellStyle name="Normal 10 2 5 3 10 2 2" xfId="33856" xr:uid="{3564135A-06BB-43CA-A418-F874F5671014}"/>
    <cellStyle name="Normal 10 2 5 3 10 2 3" xfId="50615" xr:uid="{CC9829AD-F8D8-4F30-9DBD-BB4E34FD6447}"/>
    <cellStyle name="Normal 10 2 5 3 10 3" xfId="25476" xr:uid="{FFB11E48-9E0C-4EA0-9E65-949E290E15E0}"/>
    <cellStyle name="Normal 10 2 5 3 10 4" xfId="42235" xr:uid="{CAFE8D55-A227-4408-B52A-AB90843092BE}"/>
    <cellStyle name="Normal 10 2 5 3 11" xfId="2308" xr:uid="{4E7EDA9F-12CD-4AF2-8C48-E840EDD531D8}"/>
    <cellStyle name="Normal 10 2 5 3 11 2" xfId="10690" xr:uid="{2EBAC0FE-37A2-4BD0-B3E7-AAEEE602D5C6}"/>
    <cellStyle name="Normal 10 2 5 3 11 2 2" xfId="27450" xr:uid="{2EF93B4B-2D7A-49D5-8B6F-F2CA76457E4F}"/>
    <cellStyle name="Normal 10 2 5 3 11 2 3" xfId="44209" xr:uid="{61278890-20CA-494D-A60C-0761D49F71C8}"/>
    <cellStyle name="Normal 10 2 5 3 11 3" xfId="19070" xr:uid="{92A189AC-356F-493C-A863-8C797D7125A5}"/>
    <cellStyle name="Normal 10 2 5 3 11 4" xfId="35829" xr:uid="{20379D64-F345-4670-9A1E-58A3968F4D2E}"/>
    <cellStyle name="Normal 10 2 5 3 12" xfId="8887" xr:uid="{C03F3509-7812-4A25-9EEC-AF77F9E55164}"/>
    <cellStyle name="Normal 10 2 5 3 12 2" xfId="25647" xr:uid="{C1F6F997-D6FB-4DF1-A735-D9EA17AB9C0D}"/>
    <cellStyle name="Normal 10 2 5 3 12 3" xfId="42406" xr:uid="{056820F4-931D-4033-BF08-5AE2266BBEAB}"/>
    <cellStyle name="Normal 10 2 5 3 13" xfId="17267" xr:uid="{986DB1CA-D691-4431-8CE5-3A14EFDD4F87}"/>
    <cellStyle name="Normal 10 2 5 3 14" xfId="34026" xr:uid="{BA994EBC-5CCF-4D68-B84F-F8127190233F}"/>
    <cellStyle name="Normal 10 2 5 3 2" xfId="918" xr:uid="{B1420F78-27CC-4940-A51C-8DBB2FD8DDB2}"/>
    <cellStyle name="Normal 10 2 5 3 2 2" xfId="4313" xr:uid="{94488FF5-461A-4BBC-9D87-23E75C90A670}"/>
    <cellStyle name="Normal 10 2 5 3 2 2 2" xfId="12693" xr:uid="{5D588F35-3CC2-4997-8434-7D21C094979A}"/>
    <cellStyle name="Normal 10 2 5 3 2 2 2 2" xfId="29453" xr:uid="{44899DD6-F531-4C75-89EE-F6DDABD07BAA}"/>
    <cellStyle name="Normal 10 2 5 3 2 2 2 3" xfId="46212" xr:uid="{FCDA28D7-B602-4A15-8F49-59B93E21A32A}"/>
    <cellStyle name="Normal 10 2 5 3 2 2 3" xfId="21073" xr:uid="{0C134A57-7D23-485C-A2A8-6860B959B0FF}"/>
    <cellStyle name="Normal 10 2 5 3 2 2 4" xfId="37832" xr:uid="{52A98B9C-A63F-4064-8E06-6BDE71F47912}"/>
    <cellStyle name="Normal 10 2 5 3 2 3" xfId="6000" xr:uid="{715DA068-C5D2-47C8-BD1B-E3C326167505}"/>
    <cellStyle name="Normal 10 2 5 3 2 3 2" xfId="14380" xr:uid="{1198CF0C-1FC6-4133-BC85-B26A7494D4B1}"/>
    <cellStyle name="Normal 10 2 5 3 2 3 2 2" xfId="31140" xr:uid="{98759BA0-D65A-4AAF-8D37-EB09DD07A3A6}"/>
    <cellStyle name="Normal 10 2 5 3 2 3 2 3" xfId="47899" xr:uid="{36036736-B977-4AD0-A070-A6541030E454}"/>
    <cellStyle name="Normal 10 2 5 3 2 3 3" xfId="22760" xr:uid="{D2DF51C5-D6A5-4545-9763-F89DDB3AB35D}"/>
    <cellStyle name="Normal 10 2 5 3 2 3 4" xfId="39519" xr:uid="{3033B853-D65F-4FC3-8465-2B546FBF0BAA}"/>
    <cellStyle name="Normal 10 2 5 3 2 4" xfId="2736" xr:uid="{3162E757-8587-47C9-BF44-DBE5C2315227}"/>
    <cellStyle name="Normal 10 2 5 3 2 4 2" xfId="11116" xr:uid="{9CA2F3FA-BBF4-40B3-848D-39510B979CB2}"/>
    <cellStyle name="Normal 10 2 5 3 2 4 2 2" xfId="27876" xr:uid="{3921E84D-9DB4-41E3-9DA1-8E9CBBCE3A29}"/>
    <cellStyle name="Normal 10 2 5 3 2 4 2 3" xfId="44635" xr:uid="{23B7509D-7A0A-4049-8CFC-7782E8EF07D6}"/>
    <cellStyle name="Normal 10 2 5 3 2 4 3" xfId="19496" xr:uid="{E62435E0-3AD5-4F93-B9EE-5853C67E6E0E}"/>
    <cellStyle name="Normal 10 2 5 3 2 4 4" xfId="36255" xr:uid="{B58819BD-8CFF-49C2-92C4-1684C0324084}"/>
    <cellStyle name="Normal 10 2 5 3 2 5" xfId="9313" xr:uid="{9E2954DE-EAB1-4BCC-BCD3-424277F2DFA4}"/>
    <cellStyle name="Normal 10 2 5 3 2 5 2" xfId="26073" xr:uid="{54E5569B-1613-4CFD-88E0-C083ECD3952F}"/>
    <cellStyle name="Normal 10 2 5 3 2 5 3" xfId="42832" xr:uid="{2F2F166A-B286-4D90-8528-2F821CB99410}"/>
    <cellStyle name="Normal 10 2 5 3 2 6" xfId="17693" xr:uid="{3A3DB2CA-3574-4712-B495-947830CB9DE5}"/>
    <cellStyle name="Normal 10 2 5 3 2 7" xfId="34452" xr:uid="{04BEE607-D664-4BAC-A417-193EAB69632A}"/>
    <cellStyle name="Normal 10 2 5 3 3" xfId="1352" xr:uid="{24600DC7-6765-427F-A52F-B079EC2F21F7}"/>
    <cellStyle name="Normal 10 2 5 3 3 2" xfId="4741" xr:uid="{8D7E0CB7-94C1-4E84-9377-D60A052CA65D}"/>
    <cellStyle name="Normal 10 2 5 3 3 2 2" xfId="13121" xr:uid="{3EA0A79E-7673-433D-BF56-6E488BA264A6}"/>
    <cellStyle name="Normal 10 2 5 3 3 2 2 2" xfId="29881" xr:uid="{1972AA94-FBE4-48DA-B72F-B50ADD67703E}"/>
    <cellStyle name="Normal 10 2 5 3 3 2 2 3" xfId="46640" xr:uid="{E8DC1C85-C862-4F7A-8BDB-41271B8CF0B9}"/>
    <cellStyle name="Normal 10 2 5 3 3 2 3" xfId="21501" xr:uid="{AA196754-4BAC-4DA2-B454-3F645E77B7C7}"/>
    <cellStyle name="Normal 10 2 5 3 3 2 4" xfId="38260" xr:uid="{A8E7703F-B76D-4C4F-929E-FEECE3A7232E}"/>
    <cellStyle name="Normal 10 2 5 3 3 3" xfId="6428" xr:uid="{44EEFF06-1B34-47ED-90B6-C9B40251D815}"/>
    <cellStyle name="Normal 10 2 5 3 3 3 2" xfId="14808" xr:uid="{F18BBA9E-A924-4C3B-8D0B-1D611C984662}"/>
    <cellStyle name="Normal 10 2 5 3 3 3 2 2" xfId="31568" xr:uid="{6AD7B1FE-390F-40BD-913C-44C3EF03A39F}"/>
    <cellStyle name="Normal 10 2 5 3 3 3 2 3" xfId="48327" xr:uid="{4FB9B075-DBE0-4A5E-9E67-45332DDFFC17}"/>
    <cellStyle name="Normal 10 2 5 3 3 3 3" xfId="23188" xr:uid="{01D39338-5A34-4A24-BC7B-09422046F84F}"/>
    <cellStyle name="Normal 10 2 5 3 3 3 4" xfId="39947" xr:uid="{6145A849-ADE5-44EE-BC1E-40E88E23BD20}"/>
    <cellStyle name="Normal 10 2 5 3 3 4" xfId="3164" xr:uid="{F989B5B0-656C-4CD9-A6A2-E652831B00DD}"/>
    <cellStyle name="Normal 10 2 5 3 3 4 2" xfId="11544" xr:uid="{2ED26EF9-7C2B-45CF-A32E-72C315F56F43}"/>
    <cellStyle name="Normal 10 2 5 3 3 4 2 2" xfId="28304" xr:uid="{9442C238-116E-49FE-9D28-F05FCDC20624}"/>
    <cellStyle name="Normal 10 2 5 3 3 4 2 3" xfId="45063" xr:uid="{279FEA64-4914-4E61-A537-44F8FEF91212}"/>
    <cellStyle name="Normal 10 2 5 3 3 4 3" xfId="19924" xr:uid="{A70D9999-8284-4729-9DCA-B5A5C0645884}"/>
    <cellStyle name="Normal 10 2 5 3 3 4 4" xfId="36683" xr:uid="{1AC560A0-2508-4AA6-9922-939EA2AA5DAF}"/>
    <cellStyle name="Normal 10 2 5 3 3 5" xfId="9741" xr:uid="{1A078C53-36C2-4B26-B09F-D6E82F8A845E}"/>
    <cellStyle name="Normal 10 2 5 3 3 5 2" xfId="26501" xr:uid="{66850CA0-2C05-40BE-AACD-ED8170A5C0BC}"/>
    <cellStyle name="Normal 10 2 5 3 3 5 3" xfId="43260" xr:uid="{7D4726D8-91C9-4483-8EB5-E67161DEBE2C}"/>
    <cellStyle name="Normal 10 2 5 3 3 6" xfId="18121" xr:uid="{FC30E9CD-4895-443F-ABC3-BA5F14E3C148}"/>
    <cellStyle name="Normal 10 2 5 3 3 7" xfId="34880" xr:uid="{34FA4C5F-E99D-4765-AFA1-5D699372EDF3}"/>
    <cellStyle name="Normal 10 2 5 3 4" xfId="2016" xr:uid="{C68FB32C-DC0B-4E81-BA81-89DC11C33618}"/>
    <cellStyle name="Normal 10 2 5 3 4 2" xfId="5405" xr:uid="{C4C72348-CF60-4193-9BFA-BAF6C424561D}"/>
    <cellStyle name="Normal 10 2 5 3 4 2 2" xfId="13785" xr:uid="{65C99DD2-9663-496B-B494-676B92C0D512}"/>
    <cellStyle name="Normal 10 2 5 3 4 2 2 2" xfId="30545" xr:uid="{179FC499-064A-4B47-A083-6870967BC934}"/>
    <cellStyle name="Normal 10 2 5 3 4 2 2 3" xfId="47304" xr:uid="{DF8048E9-B504-4B44-A22C-44C21067193C}"/>
    <cellStyle name="Normal 10 2 5 3 4 2 3" xfId="22165" xr:uid="{52AE8D03-1563-4D4C-B249-C30854DE8726}"/>
    <cellStyle name="Normal 10 2 5 3 4 2 4" xfId="38924" xr:uid="{DD8BA8E2-13CA-4233-8A4C-7C6C9322300E}"/>
    <cellStyle name="Normal 10 2 5 3 4 3" xfId="7092" xr:uid="{C54C79D0-10A0-4D76-9509-9E3E447D5D53}"/>
    <cellStyle name="Normal 10 2 5 3 4 3 2" xfId="15472" xr:uid="{8B8C7750-13CE-404F-9E6C-D6C46B68064C}"/>
    <cellStyle name="Normal 10 2 5 3 4 3 2 2" xfId="32232" xr:uid="{A7E668CF-ED75-4904-B465-ECFFA69D4781}"/>
    <cellStyle name="Normal 10 2 5 3 4 3 2 3" xfId="48991" xr:uid="{1C62ED5B-E63E-4D0A-8CA8-EE0D74BAC54C}"/>
    <cellStyle name="Normal 10 2 5 3 4 3 3" xfId="23852" xr:uid="{26A2EB04-9863-4E47-81DE-75EF6729B918}"/>
    <cellStyle name="Normal 10 2 5 3 4 3 4" xfId="40611" xr:uid="{C02DE508-C251-4CA2-B917-4D0E44AF0E4D}"/>
    <cellStyle name="Normal 10 2 5 3 4 4" xfId="3715" xr:uid="{FF866DFB-3DBD-4F0E-8225-C5897A7A3B2C}"/>
    <cellStyle name="Normal 10 2 5 3 4 4 2" xfId="12095" xr:uid="{ED8D2F9D-F07E-4EBD-B04F-7D5D8836EABE}"/>
    <cellStyle name="Normal 10 2 5 3 4 4 2 2" xfId="28855" xr:uid="{8612F03F-E8D9-46EC-82D2-E179F489B775}"/>
    <cellStyle name="Normal 10 2 5 3 4 4 2 3" xfId="45614" xr:uid="{8A83D0E6-B126-464A-B716-4B0BEA0BA333}"/>
    <cellStyle name="Normal 10 2 5 3 4 4 3" xfId="20475" xr:uid="{D775B3B2-7C1C-4119-B56A-567B509C8307}"/>
    <cellStyle name="Normal 10 2 5 3 4 4 4" xfId="37234" xr:uid="{E24AFB3A-B567-4612-82D6-F0BA99776326}"/>
    <cellStyle name="Normal 10 2 5 3 4 5" xfId="10405" xr:uid="{94466DD4-8F60-438E-8E55-E3713BD500CB}"/>
    <cellStyle name="Normal 10 2 5 3 4 5 2" xfId="27165" xr:uid="{24F239D2-05DF-4FD4-8D32-2E0322482987}"/>
    <cellStyle name="Normal 10 2 5 3 4 5 3" xfId="43924" xr:uid="{925B5BDF-40C0-43EF-8E98-AE36F875C5EA}"/>
    <cellStyle name="Normal 10 2 5 3 4 6" xfId="18785" xr:uid="{229CE6AA-8E44-4F6D-918E-CB0802F7BD90}"/>
    <cellStyle name="Normal 10 2 5 3 4 7" xfId="35544" xr:uid="{85B2D7BD-F046-4DDA-96A5-F94642A634B7}"/>
    <cellStyle name="Normal 10 2 5 3 5" xfId="4135" xr:uid="{D5BF666B-8E30-4405-A8F5-32A759FA2016}"/>
    <cellStyle name="Normal 10 2 5 3 5 2" xfId="12515" xr:uid="{1CBBE054-7B6B-48A4-BA0F-E0D6052821BC}"/>
    <cellStyle name="Normal 10 2 5 3 5 2 2" xfId="29275" xr:uid="{CF891443-307A-4CCF-85FD-7A99D3E53D0D}"/>
    <cellStyle name="Normal 10 2 5 3 5 2 3" xfId="46034" xr:uid="{05615250-72AA-4115-A18F-670A6A6F8163}"/>
    <cellStyle name="Normal 10 2 5 3 5 3" xfId="20895" xr:uid="{468A6436-3EA2-4B1F-9A4E-433FDEAE99DB}"/>
    <cellStyle name="Normal 10 2 5 3 5 4" xfId="37654" xr:uid="{70274EA1-D96E-478A-9CA7-592F7D43C71D}"/>
    <cellStyle name="Normal 10 2 5 3 6" xfId="5574" xr:uid="{0FF0C247-B610-485D-9C8B-38A2BD091B0C}"/>
    <cellStyle name="Normal 10 2 5 3 6 2" xfId="13954" xr:uid="{008C8461-0E0E-4FAE-BFF2-45F05051BB2C}"/>
    <cellStyle name="Normal 10 2 5 3 6 2 2" xfId="30714" xr:uid="{8648D4AC-3850-4C36-A249-EEB6AD646639}"/>
    <cellStyle name="Normal 10 2 5 3 6 2 3" xfId="47473" xr:uid="{D36E946C-B8A3-4BC1-8898-F51F1A205BC6}"/>
    <cellStyle name="Normal 10 2 5 3 6 3" xfId="22334" xr:uid="{78D75C2B-1D87-42E4-977D-43E5F5C22B0B}"/>
    <cellStyle name="Normal 10 2 5 3 6 4" xfId="39093" xr:uid="{48F711F4-0B15-4AF6-AFBC-49DE726AA043}"/>
    <cellStyle name="Normal 10 2 5 3 7" xfId="7498" xr:uid="{DDFAE3DF-A309-4A1E-86F3-960FBABF94CA}"/>
    <cellStyle name="Normal 10 2 5 3 7 2" xfId="15878" xr:uid="{FCB343F0-F0AD-4240-A95C-68BE352F7C92}"/>
    <cellStyle name="Normal 10 2 5 3 7 2 2" xfId="32638" xr:uid="{E0269EBA-1D3E-45D4-AE23-469FA079F59A}"/>
    <cellStyle name="Normal 10 2 5 3 7 2 3" xfId="49397" xr:uid="{2A282D82-F69E-4C21-870D-FD5F69C74FCA}"/>
    <cellStyle name="Normal 10 2 5 3 7 3" xfId="24258" xr:uid="{D00E092D-DA44-4A92-95EA-526E32918F3C}"/>
    <cellStyle name="Normal 10 2 5 3 7 4" xfId="41017" xr:uid="{AC5589E1-D764-4268-9972-C795FF7D44B6}"/>
    <cellStyle name="Normal 10 2 5 3 8" xfId="7904" xr:uid="{06D5E585-6DB2-48A4-9CEA-DC77DA5280E4}"/>
    <cellStyle name="Normal 10 2 5 3 8 2" xfId="16284" xr:uid="{B5CB3B08-EB17-4CFE-9228-72DDF79B9EA1}"/>
    <cellStyle name="Normal 10 2 5 3 8 2 2" xfId="33044" xr:uid="{884BA44C-23DF-44F4-ADA7-435BCFD96582}"/>
    <cellStyle name="Normal 10 2 5 3 8 2 3" xfId="49803" xr:uid="{8C1F4C3B-6BA0-49A1-B0CB-E348FA427EE6}"/>
    <cellStyle name="Normal 10 2 5 3 8 3" xfId="24664" xr:uid="{3631991D-5548-4CB8-9693-A9F3DC7C0B48}"/>
    <cellStyle name="Normal 10 2 5 3 8 4" xfId="41423" xr:uid="{E5C44DBC-4C7C-487E-A3BB-CE069C21875D}"/>
    <cellStyle name="Normal 10 2 5 3 9" xfId="8310" xr:uid="{3A3FF07F-F5BB-4DAB-97C0-EB48840A8931}"/>
    <cellStyle name="Normal 10 2 5 3 9 2" xfId="16690" xr:uid="{ED59D572-4F01-4E6A-AB97-E0FA40A18672}"/>
    <cellStyle name="Normal 10 2 5 3 9 2 2" xfId="33450" xr:uid="{BC43F1F6-E333-41EC-A133-BF3AC96BC1B6}"/>
    <cellStyle name="Normal 10 2 5 3 9 2 3" xfId="50209" xr:uid="{620AD37D-31F7-4EDE-BE97-204104AAE66D}"/>
    <cellStyle name="Normal 10 2 5 3 9 3" xfId="25070" xr:uid="{0E348F98-FD8B-4B7F-B2EF-C9A8ABDB8B88}"/>
    <cellStyle name="Normal 10 2 5 3 9 4" xfId="41829" xr:uid="{0BEBC759-C67D-4670-A98F-DF86E073EB91}"/>
    <cellStyle name="Normal 10 2 5 4" xfId="916" xr:uid="{165D2E08-6A16-4BDC-A60E-74CCE781B752}"/>
    <cellStyle name="Normal 10 2 5 4 2" xfId="4311" xr:uid="{142044EF-4A3B-4AF2-99B1-5187C9F84199}"/>
    <cellStyle name="Normal 10 2 5 4 2 2" xfId="12691" xr:uid="{15D51CAE-2963-43BA-A914-1D764C176CEF}"/>
    <cellStyle name="Normal 10 2 5 4 2 2 2" xfId="29451" xr:uid="{BFE7E4EB-039A-4BEE-B615-CA7D84391EA3}"/>
    <cellStyle name="Normal 10 2 5 4 2 2 3" xfId="46210" xr:uid="{3F559A2B-04F6-4DF7-8DAF-C8F0A8641590}"/>
    <cellStyle name="Normal 10 2 5 4 2 3" xfId="21071" xr:uid="{92D2FD4C-583E-441B-8E1C-65A07656D606}"/>
    <cellStyle name="Normal 10 2 5 4 2 4" xfId="37830" xr:uid="{468BAA81-113F-4289-97EA-00B6EE9E126E}"/>
    <cellStyle name="Normal 10 2 5 4 3" xfId="5998" xr:uid="{D6105B61-B202-4DBB-A557-2CE0B7D2F54D}"/>
    <cellStyle name="Normal 10 2 5 4 3 2" xfId="14378" xr:uid="{7882FB18-2EE2-4BF5-A871-DAD014522082}"/>
    <cellStyle name="Normal 10 2 5 4 3 2 2" xfId="31138" xr:uid="{271E6DC8-9D0B-432C-8E67-5E903396183F}"/>
    <cellStyle name="Normal 10 2 5 4 3 2 3" xfId="47897" xr:uid="{1377E955-6D83-490A-B4CF-A89B98199376}"/>
    <cellStyle name="Normal 10 2 5 4 3 3" xfId="22758" xr:uid="{1A305EC6-9DEA-4248-AEF5-8BEDE68CEF7D}"/>
    <cellStyle name="Normal 10 2 5 4 3 4" xfId="39517" xr:uid="{0B7A7411-9293-4CC2-B1F8-8EEC929DB739}"/>
    <cellStyle name="Normal 10 2 5 4 4" xfId="2734" xr:uid="{AADC58CF-2A09-424E-8CDF-60096A7157AE}"/>
    <cellStyle name="Normal 10 2 5 4 4 2" xfId="11114" xr:uid="{35655DA5-656C-4B68-9192-11D59F50DD9A}"/>
    <cellStyle name="Normal 10 2 5 4 4 2 2" xfId="27874" xr:uid="{EB2AD6F5-E952-46B7-A0B4-750492D162B6}"/>
    <cellStyle name="Normal 10 2 5 4 4 2 3" xfId="44633" xr:uid="{D0620BEF-B0D1-46E2-85CE-4CE104ADC614}"/>
    <cellStyle name="Normal 10 2 5 4 4 3" xfId="19494" xr:uid="{C24BBF9F-5A1E-49D0-B6D4-F45BC64B3CC9}"/>
    <cellStyle name="Normal 10 2 5 4 4 4" xfId="36253" xr:uid="{3BED994E-634E-419F-8561-470EBA30ABFB}"/>
    <cellStyle name="Normal 10 2 5 4 5" xfId="9311" xr:uid="{DBEAA8A1-CEC5-42DD-B22A-1694D6C6ED43}"/>
    <cellStyle name="Normal 10 2 5 4 5 2" xfId="26071" xr:uid="{24230707-AF07-40E9-B91F-DA4E7F3AEB92}"/>
    <cellStyle name="Normal 10 2 5 4 5 3" xfId="42830" xr:uid="{DA606CB9-86B5-4892-BBE7-94C9B90A48E2}"/>
    <cellStyle name="Normal 10 2 5 4 6" xfId="17691" xr:uid="{051FB045-2AC7-406B-8C08-85028658060D}"/>
    <cellStyle name="Normal 10 2 5 4 7" xfId="34450" xr:uid="{0B206E01-A162-4254-82A4-F2E0A91604F6}"/>
    <cellStyle name="Normal 10 2 5 5" xfId="1350" xr:uid="{EE9E51CA-7E12-4CA5-A81D-0D7B05265E19}"/>
    <cellStyle name="Normal 10 2 5 5 2" xfId="4739" xr:uid="{0EA45822-6893-4AFC-BBAC-7FFC7A95CACE}"/>
    <cellStyle name="Normal 10 2 5 5 2 2" xfId="13119" xr:uid="{1502EB99-0A4D-4D63-826F-A766FE0C17CF}"/>
    <cellStyle name="Normal 10 2 5 5 2 2 2" xfId="29879" xr:uid="{A0136E3E-605A-4A22-8266-0D003D2A579F}"/>
    <cellStyle name="Normal 10 2 5 5 2 2 3" xfId="46638" xr:uid="{93FD9E18-AB48-4D06-B2BC-67691AAE7553}"/>
    <cellStyle name="Normal 10 2 5 5 2 3" xfId="21499" xr:uid="{2A1B6003-8270-499C-BDC7-D57B88DB2226}"/>
    <cellStyle name="Normal 10 2 5 5 2 4" xfId="38258" xr:uid="{D4995A03-9EDD-4DCD-B741-22B70A80A8FF}"/>
    <cellStyle name="Normal 10 2 5 5 3" xfId="6426" xr:uid="{4EFF4AAB-1BA1-4D5D-8162-31569B43AA7F}"/>
    <cellStyle name="Normal 10 2 5 5 3 2" xfId="14806" xr:uid="{5A7DAE6C-3E0D-4460-B052-B7F4983E3C68}"/>
    <cellStyle name="Normal 10 2 5 5 3 2 2" xfId="31566" xr:uid="{612C2C79-9207-455C-910F-709164E9C5AC}"/>
    <cellStyle name="Normal 10 2 5 5 3 2 3" xfId="48325" xr:uid="{0EFA9B34-42AA-4EA5-87CD-BC30C74C6FF7}"/>
    <cellStyle name="Normal 10 2 5 5 3 3" xfId="23186" xr:uid="{6C527F04-663A-4BEA-934C-B4DB2C547B55}"/>
    <cellStyle name="Normal 10 2 5 5 3 4" xfId="39945" xr:uid="{07B88CD8-3353-41D1-ACBA-3DE671F3FDC9}"/>
    <cellStyle name="Normal 10 2 5 5 4" xfId="3162" xr:uid="{D49AD84B-B213-4030-BB51-24729F93500F}"/>
    <cellStyle name="Normal 10 2 5 5 4 2" xfId="11542" xr:uid="{F82D34B1-5EF3-4259-B4DD-55CF1115DB8A}"/>
    <cellStyle name="Normal 10 2 5 5 4 2 2" xfId="28302" xr:uid="{6975B74C-3754-43F9-A714-3F4B4DF367FD}"/>
    <cellStyle name="Normal 10 2 5 5 4 2 3" xfId="45061" xr:uid="{B3E661DF-CF7C-4F67-804E-9100AEC00ECB}"/>
    <cellStyle name="Normal 10 2 5 5 4 3" xfId="19922" xr:uid="{66B42283-EC4F-493A-ABC1-6DE1AD682B50}"/>
    <cellStyle name="Normal 10 2 5 5 4 4" xfId="36681" xr:uid="{722CFEDC-474B-46B7-A9A4-ED08ADA496FD}"/>
    <cellStyle name="Normal 10 2 5 5 5" xfId="9739" xr:uid="{310A3ED9-FABA-437F-9F22-3EA43D216C45}"/>
    <cellStyle name="Normal 10 2 5 5 5 2" xfId="26499" xr:uid="{0E438E7F-848B-42D0-8EAE-FDD8E6A13703}"/>
    <cellStyle name="Normal 10 2 5 5 5 3" xfId="43258" xr:uid="{AAA22E92-D214-4EBA-A966-C8A52469E602}"/>
    <cellStyle name="Normal 10 2 5 5 6" xfId="18119" xr:uid="{6C43B7E2-4B92-4522-84BC-24A32A95A555}"/>
    <cellStyle name="Normal 10 2 5 5 7" xfId="34878" xr:uid="{416CB510-05FE-4426-9BDF-A74CD74637B8}"/>
    <cellStyle name="Normal 10 2 5 6" xfId="1745" xr:uid="{371B6823-DDDD-4C28-B00B-02D18D8AF592}"/>
    <cellStyle name="Normal 10 2 5 6 2" xfId="5134" xr:uid="{25C373AD-A4A3-4A3B-B97C-8F9259D4C6E4}"/>
    <cellStyle name="Normal 10 2 5 6 2 2" xfId="13514" xr:uid="{C409AABE-5B1C-4BC7-B4BA-938A9111A392}"/>
    <cellStyle name="Normal 10 2 5 6 2 2 2" xfId="30274" xr:uid="{B61F78B5-5CBF-4127-B693-D6CF68DCCC11}"/>
    <cellStyle name="Normal 10 2 5 6 2 2 3" xfId="47033" xr:uid="{AD6512BA-5AE0-4485-B008-5E02B0F71FF1}"/>
    <cellStyle name="Normal 10 2 5 6 2 3" xfId="21894" xr:uid="{4BFE5D03-1CB2-4C36-8948-DA1BB5F83D2B}"/>
    <cellStyle name="Normal 10 2 5 6 2 4" xfId="38653" xr:uid="{7C6FA380-2352-4ADF-90E0-9195B7AD0DF7}"/>
    <cellStyle name="Normal 10 2 5 6 3" xfId="6821" xr:uid="{BACA6794-8D98-4FFE-AEE4-7CAAF3443FA7}"/>
    <cellStyle name="Normal 10 2 5 6 3 2" xfId="15201" xr:uid="{E0E6D309-1B89-4425-A4FF-42E939F64F21}"/>
    <cellStyle name="Normal 10 2 5 6 3 2 2" xfId="31961" xr:uid="{6B4F5390-142C-42FB-AFA1-2B7D3D437B51}"/>
    <cellStyle name="Normal 10 2 5 6 3 2 3" xfId="48720" xr:uid="{F5D71321-0A12-4886-BF38-E000F800E440}"/>
    <cellStyle name="Normal 10 2 5 6 3 3" xfId="23581" xr:uid="{2643C19F-D529-4BF4-80A2-7C77AC4273B3}"/>
    <cellStyle name="Normal 10 2 5 6 3 4" xfId="40340" xr:uid="{94D3A669-6F76-4F90-9524-09A4163DB715}"/>
    <cellStyle name="Normal 10 2 5 6 4" xfId="2306" xr:uid="{1B6DAC38-22BE-488D-BB6A-F027A790C2A8}"/>
    <cellStyle name="Normal 10 2 5 6 4 2" xfId="10688" xr:uid="{B850D58E-2CEE-4093-B557-2E3681D7AA54}"/>
    <cellStyle name="Normal 10 2 5 6 4 2 2" xfId="27448" xr:uid="{FEB1BF46-4962-46DC-89CB-3FB57FEAD5CC}"/>
    <cellStyle name="Normal 10 2 5 6 4 2 3" xfId="44207" xr:uid="{7A769B22-226D-43A2-B9EE-2B0B60602708}"/>
    <cellStyle name="Normal 10 2 5 6 4 3" xfId="19068" xr:uid="{382C54FD-6D73-4685-96A5-15F9FE489A9F}"/>
    <cellStyle name="Normal 10 2 5 6 4 4" xfId="35827" xr:uid="{B1788946-01AC-480C-8F98-A380846FCCF4}"/>
    <cellStyle name="Normal 10 2 5 6 5" xfId="10134" xr:uid="{2F9D77CE-D7D7-49EB-8963-78E96B46C592}"/>
    <cellStyle name="Normal 10 2 5 6 5 2" xfId="26894" xr:uid="{7FF51070-E003-45E8-83CC-A558C13FBD7E}"/>
    <cellStyle name="Normal 10 2 5 6 5 3" xfId="43653" xr:uid="{FF4A1536-D200-46BE-B462-DC2F68D933AF}"/>
    <cellStyle name="Normal 10 2 5 6 6" xfId="18514" xr:uid="{3AB20A74-4845-4E08-BEF8-A72A11F0DFD8}"/>
    <cellStyle name="Normal 10 2 5 6 7" xfId="35273" xr:uid="{F15DE362-D1F6-4166-A8BE-4EBCDDEFF872}"/>
    <cellStyle name="Normal 10 2 5 7" xfId="3864" xr:uid="{465A06A2-BDAE-45FF-9E96-2EAAD6535391}"/>
    <cellStyle name="Normal 10 2 5 7 2" xfId="12244" xr:uid="{D2A5F4B9-C59F-4623-8E74-DA9C58533B25}"/>
    <cellStyle name="Normal 10 2 5 7 2 2" xfId="29004" xr:uid="{F3583E7F-01B3-418F-B98B-DD45B91D5C7A}"/>
    <cellStyle name="Normal 10 2 5 7 2 3" xfId="45763" xr:uid="{F2D5CD62-5A59-45F4-A23C-E0B033DC019D}"/>
    <cellStyle name="Normal 10 2 5 7 3" xfId="20624" xr:uid="{B8291DE2-0CEE-4840-8748-81C595AAC981}"/>
    <cellStyle name="Normal 10 2 5 7 4" xfId="37383" xr:uid="{461E28AF-3A2C-41D9-A93B-4746AE602BC0}"/>
    <cellStyle name="Normal 10 2 5 8" xfId="5572" xr:uid="{45BD31E0-A3E5-4E8C-A803-380C7003368B}"/>
    <cellStyle name="Normal 10 2 5 8 2" xfId="13952" xr:uid="{A537C6C9-90E9-407D-A5C2-E83584D2AC3D}"/>
    <cellStyle name="Normal 10 2 5 8 2 2" xfId="30712" xr:uid="{390164BB-44EC-4A6C-AE76-13772C770409}"/>
    <cellStyle name="Normal 10 2 5 8 2 3" xfId="47471" xr:uid="{CF18EC22-DDC6-4117-B141-EFFD88E59B8F}"/>
    <cellStyle name="Normal 10 2 5 8 3" xfId="22332" xr:uid="{FC968A04-2265-41A3-B7D0-FEB3332FBAC7}"/>
    <cellStyle name="Normal 10 2 5 8 4" xfId="39091" xr:uid="{23BFB50F-01FF-4DA7-8D32-A71938E1A064}"/>
    <cellStyle name="Normal 10 2 5 9" xfId="7227" xr:uid="{D09B6C8A-086C-4006-915B-80043712325E}"/>
    <cellStyle name="Normal 10 2 5 9 2" xfId="15607" xr:uid="{E4A991F0-1152-4132-B559-617085681CC3}"/>
    <cellStyle name="Normal 10 2 5 9 2 2" xfId="32367" xr:uid="{10936247-D6DB-49DF-A541-F8A44A45040F}"/>
    <cellStyle name="Normal 10 2 5 9 2 3" xfId="49126" xr:uid="{B3A104A7-9AFA-41D1-AD02-5DB851895ABA}"/>
    <cellStyle name="Normal 10 2 5 9 3" xfId="23987" xr:uid="{8D6BABED-B301-42D2-9701-CDDE81D88648}"/>
    <cellStyle name="Normal 10 2 5 9 4" xfId="40746" xr:uid="{4D2BA4E9-7ACC-43C6-82E4-BC277BDCE4B3}"/>
    <cellStyle name="Normal 10 2 6" xfId="477" xr:uid="{0F25F466-0ACE-4ACB-AA7B-473C10D69498}"/>
    <cellStyle name="Normal 10 2 6 10" xfId="8467" xr:uid="{727137B5-5C93-406D-8B99-5BA8D2E284A2}"/>
    <cellStyle name="Normal 10 2 6 10 2" xfId="16847" xr:uid="{1535DD3D-1D59-450C-ADD9-154FCA0760C1}"/>
    <cellStyle name="Normal 10 2 6 10 2 2" xfId="33607" xr:uid="{ABBB90E4-0B2D-4ED2-92D8-A53AE5DE0AB7}"/>
    <cellStyle name="Normal 10 2 6 10 2 3" xfId="50366" xr:uid="{CE94AA67-D164-4275-B8E3-E6F6B409ACDA}"/>
    <cellStyle name="Normal 10 2 6 10 3" xfId="25227" xr:uid="{FDFB99C3-107C-4AF8-B80E-A5D3F451FD23}"/>
    <cellStyle name="Normal 10 2 6 10 4" xfId="41986" xr:uid="{28DD7F3E-8C25-49DB-8239-B4024A068AE0}"/>
    <cellStyle name="Normal 10 2 6 11" xfId="2309" xr:uid="{5A0A6C7E-D0CC-4546-9548-4AB33359E2AA}"/>
    <cellStyle name="Normal 10 2 6 11 2" xfId="10691" xr:uid="{15C83FB7-0758-4CE5-96A0-2F58BC113F7D}"/>
    <cellStyle name="Normal 10 2 6 11 2 2" xfId="27451" xr:uid="{B9A51E64-4E96-4EB5-B308-E6880CC21623}"/>
    <cellStyle name="Normal 10 2 6 11 2 3" xfId="44210" xr:uid="{501B0340-499D-422B-AA10-9B8898BFA204}"/>
    <cellStyle name="Normal 10 2 6 11 3" xfId="19071" xr:uid="{21998798-6037-427F-B203-E5991048E890}"/>
    <cellStyle name="Normal 10 2 6 11 4" xfId="35830" xr:uid="{C6596C90-8A30-4AAC-86AC-DA33DBD1300A}"/>
    <cellStyle name="Normal 10 2 6 12" xfId="8888" xr:uid="{814FBBD0-8619-4E29-9D38-63B390F27989}"/>
    <cellStyle name="Normal 10 2 6 12 2" xfId="25648" xr:uid="{B5E08465-4010-4448-9A63-9E92915FE4E1}"/>
    <cellStyle name="Normal 10 2 6 12 3" xfId="42407" xr:uid="{FB593F23-6FD7-46DE-92B1-EBAB8F37D9B4}"/>
    <cellStyle name="Normal 10 2 6 13" xfId="17268" xr:uid="{8DBB8D7C-1FC2-4769-AE3C-6FCAD499B99D}"/>
    <cellStyle name="Normal 10 2 6 14" xfId="34027" xr:uid="{AF81EB1B-2969-45E5-83CF-D9CD9D8876EB}"/>
    <cellStyle name="Normal 10 2 6 2" xfId="919" xr:uid="{4D8F486D-A87C-49D5-AB88-5F0ECEECFCA5}"/>
    <cellStyle name="Normal 10 2 6 2 2" xfId="4314" xr:uid="{7175DE31-A2AC-4893-8101-174AB676E4D0}"/>
    <cellStyle name="Normal 10 2 6 2 2 2" xfId="12694" xr:uid="{D77F89AF-44A7-49C1-9DEB-6474F9F46E40}"/>
    <cellStyle name="Normal 10 2 6 2 2 2 2" xfId="29454" xr:uid="{2E6C22DB-9C76-426E-9A6E-A8CDC99AEF62}"/>
    <cellStyle name="Normal 10 2 6 2 2 2 3" xfId="46213" xr:uid="{EC6586E4-583B-44CD-8B9B-9AD3BED294D2}"/>
    <cellStyle name="Normal 10 2 6 2 2 3" xfId="21074" xr:uid="{AA5140A2-1716-4112-9E41-860E88D583AD}"/>
    <cellStyle name="Normal 10 2 6 2 2 4" xfId="37833" xr:uid="{DFA245E6-DE7B-4218-9FF2-53B93E163D02}"/>
    <cellStyle name="Normal 10 2 6 2 3" xfId="6001" xr:uid="{C1F09DD1-0774-4408-8D03-9B389907BC58}"/>
    <cellStyle name="Normal 10 2 6 2 3 2" xfId="14381" xr:uid="{436B06ED-6CD6-46F3-B29A-3C4AD8F64182}"/>
    <cellStyle name="Normal 10 2 6 2 3 2 2" xfId="31141" xr:uid="{AE86DF8B-2026-4F14-8874-F3207AAAA39C}"/>
    <cellStyle name="Normal 10 2 6 2 3 2 3" xfId="47900" xr:uid="{048E2B8D-9870-408D-9CF4-C73484C33C68}"/>
    <cellStyle name="Normal 10 2 6 2 3 3" xfId="22761" xr:uid="{15E1492B-35E1-414A-9F02-454544BA6E12}"/>
    <cellStyle name="Normal 10 2 6 2 3 4" xfId="39520" xr:uid="{DE9C145C-BD1B-412F-A72F-98B21B9AB686}"/>
    <cellStyle name="Normal 10 2 6 2 4" xfId="2737" xr:uid="{FF86C097-6961-409D-9C54-3F776C37E10E}"/>
    <cellStyle name="Normal 10 2 6 2 4 2" xfId="11117" xr:uid="{9C71AB40-CBD6-46DD-BB04-E5EBABA7BD9D}"/>
    <cellStyle name="Normal 10 2 6 2 4 2 2" xfId="27877" xr:uid="{16EC8B17-00AE-4330-A791-2A4A72D9BA64}"/>
    <cellStyle name="Normal 10 2 6 2 4 2 3" xfId="44636" xr:uid="{BB413827-A476-4E24-B6B0-2A280513B6E6}"/>
    <cellStyle name="Normal 10 2 6 2 4 3" xfId="19497" xr:uid="{B49F5C99-6425-4371-8FF8-AB47B460BC22}"/>
    <cellStyle name="Normal 10 2 6 2 4 4" xfId="36256" xr:uid="{78FDF53C-8804-4A53-8363-52BE7879A05B}"/>
    <cellStyle name="Normal 10 2 6 2 5" xfId="9314" xr:uid="{5D110592-FC78-4FE4-B62B-38F02B6C1011}"/>
    <cellStyle name="Normal 10 2 6 2 5 2" xfId="26074" xr:uid="{CED87399-04CB-4C31-A10A-DEE4E2BA8655}"/>
    <cellStyle name="Normal 10 2 6 2 5 3" xfId="42833" xr:uid="{32172D32-42E6-463A-AE1A-ADF806595B0A}"/>
    <cellStyle name="Normal 10 2 6 2 6" xfId="17694" xr:uid="{8EECCA1C-F895-492C-86B1-AA7D06EE08F4}"/>
    <cellStyle name="Normal 10 2 6 2 7" xfId="34453" xr:uid="{1C5855D3-3EDC-4E55-8080-8AD55B65A8E5}"/>
    <cellStyle name="Normal 10 2 6 3" xfId="1353" xr:uid="{B8B853E6-BCF6-4EED-86DC-C58FC5CA102C}"/>
    <cellStyle name="Normal 10 2 6 3 2" xfId="4742" xr:uid="{7E03C941-A483-4BAA-A1AC-031E1D01F367}"/>
    <cellStyle name="Normal 10 2 6 3 2 2" xfId="13122" xr:uid="{8A70A956-E035-4F83-ABBF-C3F904F1D20C}"/>
    <cellStyle name="Normal 10 2 6 3 2 2 2" xfId="29882" xr:uid="{4FC68857-7E4D-40BF-ABA3-4821616DC5CF}"/>
    <cellStyle name="Normal 10 2 6 3 2 2 3" xfId="46641" xr:uid="{3F32D1C8-93BA-43FC-8D53-35A5CCEDFE0A}"/>
    <cellStyle name="Normal 10 2 6 3 2 3" xfId="21502" xr:uid="{39A7426F-6E32-4AD5-A53E-D505EC580A49}"/>
    <cellStyle name="Normal 10 2 6 3 2 4" xfId="38261" xr:uid="{25E22905-7B6A-4220-9DC0-43473731A0CC}"/>
    <cellStyle name="Normal 10 2 6 3 3" xfId="6429" xr:uid="{C5CA5073-ACBC-4B21-B5C0-A9565E580C40}"/>
    <cellStyle name="Normal 10 2 6 3 3 2" xfId="14809" xr:uid="{7054E6A0-6C29-40D7-90DB-54B23C7EEB55}"/>
    <cellStyle name="Normal 10 2 6 3 3 2 2" xfId="31569" xr:uid="{13E89E54-4404-4F11-B9DD-A5D9A8027EAA}"/>
    <cellStyle name="Normal 10 2 6 3 3 2 3" xfId="48328" xr:uid="{8F0EE832-C0A6-458C-A8F1-2C051C906E34}"/>
    <cellStyle name="Normal 10 2 6 3 3 3" xfId="23189" xr:uid="{CA1FAF26-59BB-4C18-AFF4-B39CA3F6564D}"/>
    <cellStyle name="Normal 10 2 6 3 3 4" xfId="39948" xr:uid="{55A8232B-09A8-4CD2-B57C-2CD656DE40DD}"/>
    <cellStyle name="Normal 10 2 6 3 4" xfId="3165" xr:uid="{652F5D5C-289E-437B-AD6E-DA8B9D0B5AED}"/>
    <cellStyle name="Normal 10 2 6 3 4 2" xfId="11545" xr:uid="{7C233B91-E959-4682-9358-1C4465F13261}"/>
    <cellStyle name="Normal 10 2 6 3 4 2 2" xfId="28305" xr:uid="{A31ECC0C-682D-486F-8D4E-CD03553F994E}"/>
    <cellStyle name="Normal 10 2 6 3 4 2 3" xfId="45064" xr:uid="{A9CD0909-BA92-4BF7-A7F2-88F5BCE12C8F}"/>
    <cellStyle name="Normal 10 2 6 3 4 3" xfId="19925" xr:uid="{34C778B7-C1D0-4712-A8C4-6BEB71930E94}"/>
    <cellStyle name="Normal 10 2 6 3 4 4" xfId="36684" xr:uid="{733E25E4-F6EF-4C89-816A-22DE606DAF04}"/>
    <cellStyle name="Normal 10 2 6 3 5" xfId="9742" xr:uid="{25FD29E5-84E3-492E-9B41-B0833E06D731}"/>
    <cellStyle name="Normal 10 2 6 3 5 2" xfId="26502" xr:uid="{8BF7EA46-A530-4034-8BE6-A04C16E39555}"/>
    <cellStyle name="Normal 10 2 6 3 5 3" xfId="43261" xr:uid="{F9E89990-F2D3-4927-A98A-9876F62DC5EE}"/>
    <cellStyle name="Normal 10 2 6 3 6" xfId="18122" xr:uid="{DB296063-57EB-495A-8A46-7A8D10FAD614}"/>
    <cellStyle name="Normal 10 2 6 3 7" xfId="34881" xr:uid="{5CDBB590-1969-4BE9-B06E-8A7D6BEB9212}"/>
    <cellStyle name="Normal 10 2 6 4" xfId="1767" xr:uid="{F761B0AB-A739-49AD-BFFA-98236D495537}"/>
    <cellStyle name="Normal 10 2 6 4 2" xfId="5156" xr:uid="{9051B2AA-1CF1-4972-8CBA-7E4B7176C2B0}"/>
    <cellStyle name="Normal 10 2 6 4 2 2" xfId="13536" xr:uid="{A7DF57F4-FF99-4309-9441-1DF24A31A445}"/>
    <cellStyle name="Normal 10 2 6 4 2 2 2" xfId="30296" xr:uid="{57C79C32-7406-49A3-A735-E6BD9E11D64F}"/>
    <cellStyle name="Normal 10 2 6 4 2 2 3" xfId="47055" xr:uid="{C676D464-24F1-422C-95C5-5545A0AC70E1}"/>
    <cellStyle name="Normal 10 2 6 4 2 3" xfId="21916" xr:uid="{AF0B521B-44DE-4D8B-90B4-94BB7BD14707}"/>
    <cellStyle name="Normal 10 2 6 4 2 4" xfId="38675" xr:uid="{2D5CEC6B-1106-4760-90A7-C7CD07D3CDE6}"/>
    <cellStyle name="Normal 10 2 6 4 3" xfId="6843" xr:uid="{2160D33C-0106-4C71-8098-369998E1D1D4}"/>
    <cellStyle name="Normal 10 2 6 4 3 2" xfId="15223" xr:uid="{7B3D431B-3A0E-4F5F-B474-971536D981DC}"/>
    <cellStyle name="Normal 10 2 6 4 3 2 2" xfId="31983" xr:uid="{2928588D-94E9-413C-A6DA-3DEFCBAF9D5E}"/>
    <cellStyle name="Normal 10 2 6 4 3 2 3" xfId="48742" xr:uid="{5BAE63A2-1E0D-4F27-A253-24DE6524A488}"/>
    <cellStyle name="Normal 10 2 6 4 3 3" xfId="23603" xr:uid="{D368AA35-463B-4A9A-8748-3309D7254442}"/>
    <cellStyle name="Normal 10 2 6 4 3 4" xfId="40362" xr:uid="{E8761DC8-9B95-454F-8EC9-201497EB7B8A}"/>
    <cellStyle name="Normal 10 2 6 4 4" xfId="3467" xr:uid="{8B620434-C5D7-4B8A-BF59-6D3AA540F41D}"/>
    <cellStyle name="Normal 10 2 6 4 4 2" xfId="11847" xr:uid="{FE5FE85B-10DB-49C3-9434-4562AB888F27}"/>
    <cellStyle name="Normal 10 2 6 4 4 2 2" xfId="28607" xr:uid="{3C54FD50-7C19-47B6-BCD1-2A8522872CC4}"/>
    <cellStyle name="Normal 10 2 6 4 4 2 3" xfId="45366" xr:uid="{BF225405-9025-482F-A8F9-8EC93149C0B3}"/>
    <cellStyle name="Normal 10 2 6 4 4 3" xfId="20227" xr:uid="{A26505FD-172B-4982-BBA0-4A0D25B42924}"/>
    <cellStyle name="Normal 10 2 6 4 4 4" xfId="36986" xr:uid="{7E1E8884-FE5C-418F-B04D-E87C66BDA2E0}"/>
    <cellStyle name="Normal 10 2 6 4 5" xfId="10156" xr:uid="{97943888-FE80-4658-A325-289CBAB4026A}"/>
    <cellStyle name="Normal 10 2 6 4 5 2" xfId="26916" xr:uid="{60CD89D3-A4BD-48A4-8169-2232CE5C8A54}"/>
    <cellStyle name="Normal 10 2 6 4 5 3" xfId="43675" xr:uid="{B88385EB-8E10-47AB-ACC6-878CF9F9592E}"/>
    <cellStyle name="Normal 10 2 6 4 6" xfId="18536" xr:uid="{594697C9-7742-441F-8D74-54729143E4D6}"/>
    <cellStyle name="Normal 10 2 6 4 7" xfId="35295" xr:uid="{FA024469-09C0-4F07-9707-4C6F72BA0135}"/>
    <cellStyle name="Normal 10 2 6 5" xfId="3886" xr:uid="{50BF0556-5F13-40C3-9553-C3A932119CD1}"/>
    <cellStyle name="Normal 10 2 6 5 2" xfId="12266" xr:uid="{D9D7E826-2F8C-4C15-94C6-DFB102457D63}"/>
    <cellStyle name="Normal 10 2 6 5 2 2" xfId="29026" xr:uid="{8013AE97-1FA0-4D85-BE61-D81E3D2A094F}"/>
    <cellStyle name="Normal 10 2 6 5 2 3" xfId="45785" xr:uid="{97457B04-FC50-481D-A9FB-0BA960AF07C4}"/>
    <cellStyle name="Normal 10 2 6 5 3" xfId="20646" xr:uid="{6D1D35D1-8036-4C70-BA36-AB89102146A8}"/>
    <cellStyle name="Normal 10 2 6 5 4" xfId="37405" xr:uid="{0CA5EF77-C9A6-4667-98A0-C4DFFC40E801}"/>
    <cellStyle name="Normal 10 2 6 6" xfId="5575" xr:uid="{8E84CDA0-C9E8-4612-B6A5-606BD3C0D78A}"/>
    <cellStyle name="Normal 10 2 6 6 2" xfId="13955" xr:uid="{C94EB15D-1A0C-4B4C-B9C3-EF47F26D9440}"/>
    <cellStyle name="Normal 10 2 6 6 2 2" xfId="30715" xr:uid="{77809B27-0BA3-498A-A187-7A645FF986FF}"/>
    <cellStyle name="Normal 10 2 6 6 2 3" xfId="47474" xr:uid="{5CD54180-ED3C-4FD6-862A-4960A3646CAF}"/>
    <cellStyle name="Normal 10 2 6 6 3" xfId="22335" xr:uid="{9516FCE5-1C9E-4138-84E2-B23A534C9F7A}"/>
    <cellStyle name="Normal 10 2 6 6 4" xfId="39094" xr:uid="{DB1FD2AE-5C2A-4885-9CEB-9E1EF98B25E9}"/>
    <cellStyle name="Normal 10 2 6 7" xfId="7249" xr:uid="{B7008F78-DD70-4608-8C49-0429F4DEF51B}"/>
    <cellStyle name="Normal 10 2 6 7 2" xfId="15629" xr:uid="{79B4304D-53EE-4951-BF57-8F18142E2B43}"/>
    <cellStyle name="Normal 10 2 6 7 2 2" xfId="32389" xr:uid="{F22E3CF1-19C8-4013-A581-EBC8ED0CDFFA}"/>
    <cellStyle name="Normal 10 2 6 7 2 3" xfId="49148" xr:uid="{5483957F-DDE9-4631-8BDD-D1FA03434CA7}"/>
    <cellStyle name="Normal 10 2 6 7 3" xfId="24009" xr:uid="{8B8453A3-CFAC-45C2-B15E-D01C04D0932D}"/>
    <cellStyle name="Normal 10 2 6 7 4" xfId="40768" xr:uid="{7A4FF1BB-BBF4-4970-937E-779949E4ADC0}"/>
    <cellStyle name="Normal 10 2 6 8" xfId="7655" xr:uid="{55DCB611-CD9A-4E3F-8ADD-967ED6410456}"/>
    <cellStyle name="Normal 10 2 6 8 2" xfId="16035" xr:uid="{014920DE-6B3D-4C2A-835B-0B4FF3868A1A}"/>
    <cellStyle name="Normal 10 2 6 8 2 2" xfId="32795" xr:uid="{EFB191EA-8231-4AB1-9CB6-85FB64291164}"/>
    <cellStyle name="Normal 10 2 6 8 2 3" xfId="49554" xr:uid="{B658E177-6B1D-4E2A-A83B-25D553A36569}"/>
    <cellStyle name="Normal 10 2 6 8 3" xfId="24415" xr:uid="{27E475AA-05E9-41CF-AC77-9BF546D158DF}"/>
    <cellStyle name="Normal 10 2 6 8 4" xfId="41174" xr:uid="{360E3768-8060-4D33-A0AE-60F5A692FF56}"/>
    <cellStyle name="Normal 10 2 6 9" xfId="8061" xr:uid="{C9C57993-1CB1-4318-920D-24D95492FD68}"/>
    <cellStyle name="Normal 10 2 6 9 2" xfId="16441" xr:uid="{FC070A63-CD72-4B21-8895-C7B9D1DD474C}"/>
    <cellStyle name="Normal 10 2 6 9 2 2" xfId="33201" xr:uid="{B98C4534-3269-4B73-83F7-A808D65932EB}"/>
    <cellStyle name="Normal 10 2 6 9 2 3" xfId="49960" xr:uid="{E35D48B0-783E-422E-8325-6DCD7E8ABA03}"/>
    <cellStyle name="Normal 10 2 6 9 3" xfId="24821" xr:uid="{97915FD6-0060-4482-90F7-C3CAF0F7269B}"/>
    <cellStyle name="Normal 10 2 6 9 4" xfId="41580" xr:uid="{AF7D434C-02A2-4FF9-91B1-17953AB547A8}"/>
    <cellStyle name="Normal 10 2 7" xfId="478" xr:uid="{B7A9B304-644D-437D-B3E2-43E1FF30442C}"/>
    <cellStyle name="Normal 10 2 7 10" xfId="8600" xr:uid="{AA683349-0C0E-4AA3-884E-250A44B80E22}"/>
    <cellStyle name="Normal 10 2 7 10 2" xfId="16980" xr:uid="{5AE13DFA-691E-46ED-A84B-1162CEE7FD8A}"/>
    <cellStyle name="Normal 10 2 7 10 2 2" xfId="33740" xr:uid="{0F077984-BA32-43CE-877D-CF1BB37D2B23}"/>
    <cellStyle name="Normal 10 2 7 10 2 3" xfId="50499" xr:uid="{ED572362-A8C7-4103-9DE3-6FBDD476C0C5}"/>
    <cellStyle name="Normal 10 2 7 10 3" xfId="25360" xr:uid="{3AA0F046-C10C-41AA-887D-9F7287076F39}"/>
    <cellStyle name="Normal 10 2 7 10 4" xfId="42119" xr:uid="{02EF6793-4017-4F90-9874-A558D7A7D318}"/>
    <cellStyle name="Normal 10 2 7 11" xfId="2310" xr:uid="{1290E0F5-660A-4C9D-A59F-FAF1E20E408A}"/>
    <cellStyle name="Normal 10 2 7 11 2" xfId="10692" xr:uid="{B611486D-6A7A-4A43-8A69-02E1C449758E}"/>
    <cellStyle name="Normal 10 2 7 11 2 2" xfId="27452" xr:uid="{5CDB4207-4DAD-41BB-82E2-DBC1AC4ECF95}"/>
    <cellStyle name="Normal 10 2 7 11 2 3" xfId="44211" xr:uid="{AB531748-05D1-4936-8312-B9E3FDD4EEEE}"/>
    <cellStyle name="Normal 10 2 7 11 3" xfId="19072" xr:uid="{9A685753-1C9D-4402-BEB5-4E6C40C994D8}"/>
    <cellStyle name="Normal 10 2 7 11 4" xfId="35831" xr:uid="{820FDEA0-66F5-4470-BF78-7AB3C2BA6A79}"/>
    <cellStyle name="Normal 10 2 7 12" xfId="8889" xr:uid="{0949BF8A-D428-4ACC-9C43-7F6D702604C1}"/>
    <cellStyle name="Normal 10 2 7 12 2" xfId="25649" xr:uid="{80B9FECC-26C2-4CD7-BF42-C090C9AE6C4A}"/>
    <cellStyle name="Normal 10 2 7 12 3" xfId="42408" xr:uid="{48FE506A-30E7-4FBB-8428-6CEC994A68E8}"/>
    <cellStyle name="Normal 10 2 7 13" xfId="17269" xr:uid="{2B045CBE-CBEB-41E6-B35B-0E80F17974E0}"/>
    <cellStyle name="Normal 10 2 7 14" xfId="34028" xr:uid="{40BD3F7B-6B63-4086-A6A3-9D9FDC84F810}"/>
    <cellStyle name="Normal 10 2 7 2" xfId="920" xr:uid="{D449574F-79B2-4ADD-9528-3F3C24CF7616}"/>
    <cellStyle name="Normal 10 2 7 2 2" xfId="4315" xr:uid="{3BD3F908-2969-452A-B229-6DD437C9D236}"/>
    <cellStyle name="Normal 10 2 7 2 2 2" xfId="12695" xr:uid="{1FD7EEBD-1D1C-477B-9AB1-FB9D81E39EA0}"/>
    <cellStyle name="Normal 10 2 7 2 2 2 2" xfId="29455" xr:uid="{FAE4C57E-B5C6-4372-9BCC-2A829F82BCAB}"/>
    <cellStyle name="Normal 10 2 7 2 2 2 3" xfId="46214" xr:uid="{544A3AF5-A3F2-4CFC-B89D-DB66847317FF}"/>
    <cellStyle name="Normal 10 2 7 2 2 3" xfId="21075" xr:uid="{383C39A6-FDBF-456E-B3C2-A817BB920A9C}"/>
    <cellStyle name="Normal 10 2 7 2 2 4" xfId="37834" xr:uid="{1683431A-9C2E-4A74-902D-8FA830AD513B}"/>
    <cellStyle name="Normal 10 2 7 2 3" xfId="6002" xr:uid="{7606B8C2-47B7-4128-BC99-CFFD673F9C86}"/>
    <cellStyle name="Normal 10 2 7 2 3 2" xfId="14382" xr:uid="{E5BEE15C-0DA7-4191-B960-B72EE5622616}"/>
    <cellStyle name="Normal 10 2 7 2 3 2 2" xfId="31142" xr:uid="{26190131-5210-4B26-B94C-D7D5C86D417B}"/>
    <cellStyle name="Normal 10 2 7 2 3 2 3" xfId="47901" xr:uid="{A34FFFA4-3C4D-4F87-A841-2B145C9F13B5}"/>
    <cellStyle name="Normal 10 2 7 2 3 3" xfId="22762" xr:uid="{AEE23A60-8827-4A20-BA52-44E8F57D3302}"/>
    <cellStyle name="Normal 10 2 7 2 3 4" xfId="39521" xr:uid="{8CD3C4D3-6241-45CB-9294-66C8F369C4C1}"/>
    <cellStyle name="Normal 10 2 7 2 4" xfId="2738" xr:uid="{B9CA572F-5D6F-4CFB-A118-30EC0445AE20}"/>
    <cellStyle name="Normal 10 2 7 2 4 2" xfId="11118" xr:uid="{A6A316D7-3875-4E2B-9137-4711F4BB81D1}"/>
    <cellStyle name="Normal 10 2 7 2 4 2 2" xfId="27878" xr:uid="{D3A76C48-AAA5-47D0-A67D-26E7B257B76F}"/>
    <cellStyle name="Normal 10 2 7 2 4 2 3" xfId="44637" xr:uid="{3993B61E-B6AB-415E-93A4-4CAD208386F0}"/>
    <cellStyle name="Normal 10 2 7 2 4 3" xfId="19498" xr:uid="{C499D7BA-17EC-4007-B433-5EFF12F097F9}"/>
    <cellStyle name="Normal 10 2 7 2 4 4" xfId="36257" xr:uid="{DDC6AE21-1F84-43DE-9A8F-867C00E6C7BA}"/>
    <cellStyle name="Normal 10 2 7 2 5" xfId="9315" xr:uid="{F378AAF1-DF88-4BEA-9B23-2537BBC93886}"/>
    <cellStyle name="Normal 10 2 7 2 5 2" xfId="26075" xr:uid="{1BACD916-7B32-41D6-BCEE-7C1D3A860014}"/>
    <cellStyle name="Normal 10 2 7 2 5 3" xfId="42834" xr:uid="{20276241-FC99-4FA8-84BC-F15DDAA79335}"/>
    <cellStyle name="Normal 10 2 7 2 6" xfId="17695" xr:uid="{03950917-60BD-40CE-8672-27A36EF947B4}"/>
    <cellStyle name="Normal 10 2 7 2 7" xfId="34454" xr:uid="{5E378ADE-754B-4051-B38B-E6F53D0A3DA5}"/>
    <cellStyle name="Normal 10 2 7 3" xfId="1354" xr:uid="{810666D6-F6CE-4A91-AB00-906AFD526065}"/>
    <cellStyle name="Normal 10 2 7 3 2" xfId="4743" xr:uid="{792A0BC4-7437-4DDE-869C-F4F4B163ECF7}"/>
    <cellStyle name="Normal 10 2 7 3 2 2" xfId="13123" xr:uid="{B68A8958-C7E6-4629-9FBE-BBBD9C4FB4C7}"/>
    <cellStyle name="Normal 10 2 7 3 2 2 2" xfId="29883" xr:uid="{C2E009DA-89AC-44A0-8DE6-5FA495058803}"/>
    <cellStyle name="Normal 10 2 7 3 2 2 3" xfId="46642" xr:uid="{15462342-5BA7-4D56-8F34-66C315ECD8FA}"/>
    <cellStyle name="Normal 10 2 7 3 2 3" xfId="21503" xr:uid="{4B43C584-BDF5-4CB4-9D9E-632233FF77C2}"/>
    <cellStyle name="Normal 10 2 7 3 2 4" xfId="38262" xr:uid="{AE7ECEE9-2A8A-44BF-B2DF-AC1ACE3606FB}"/>
    <cellStyle name="Normal 10 2 7 3 3" xfId="6430" xr:uid="{6FDF2F14-06CE-4D2E-BA5C-2E17F00BB6FD}"/>
    <cellStyle name="Normal 10 2 7 3 3 2" xfId="14810" xr:uid="{1EE15258-E953-4F04-8CF4-446DC6FFD8EB}"/>
    <cellStyle name="Normal 10 2 7 3 3 2 2" xfId="31570" xr:uid="{0CF15982-1F7B-4839-85CC-98BF850354A4}"/>
    <cellStyle name="Normal 10 2 7 3 3 2 3" xfId="48329" xr:uid="{14B0A636-EDCD-4C5A-8D60-98BF5338595C}"/>
    <cellStyle name="Normal 10 2 7 3 3 3" xfId="23190" xr:uid="{B56E70AB-B450-483B-BD6B-C0B6275BDF39}"/>
    <cellStyle name="Normal 10 2 7 3 3 4" xfId="39949" xr:uid="{16858618-65F1-4437-BA40-466004F61B44}"/>
    <cellStyle name="Normal 10 2 7 3 4" xfId="3166" xr:uid="{23AED74C-228C-4F61-9DD8-DEC95B0FC772}"/>
    <cellStyle name="Normal 10 2 7 3 4 2" xfId="11546" xr:uid="{29F97465-C5C3-45F8-BD11-3A5823AC7627}"/>
    <cellStyle name="Normal 10 2 7 3 4 2 2" xfId="28306" xr:uid="{9BFFB0C1-26B5-4060-9A01-C22B731320BF}"/>
    <cellStyle name="Normal 10 2 7 3 4 2 3" xfId="45065" xr:uid="{38FF7A9B-9736-40D3-8A32-9510730130FF}"/>
    <cellStyle name="Normal 10 2 7 3 4 3" xfId="19926" xr:uid="{0F77432D-1E87-4074-9F1D-0F8E8834C55A}"/>
    <cellStyle name="Normal 10 2 7 3 4 4" xfId="36685" xr:uid="{90E919CC-451A-4790-80F7-941DD22AD2DD}"/>
    <cellStyle name="Normal 10 2 7 3 5" xfId="9743" xr:uid="{7360125E-C618-4DD4-9C85-8A57CDF493E1}"/>
    <cellStyle name="Normal 10 2 7 3 5 2" xfId="26503" xr:uid="{393ED145-E423-43D3-BFD2-4ADF7456C7D5}"/>
    <cellStyle name="Normal 10 2 7 3 5 3" xfId="43262" xr:uid="{339DB32E-22F4-409A-9731-B56C3C43E9A4}"/>
    <cellStyle name="Normal 10 2 7 3 6" xfId="18123" xr:uid="{37D5E2A1-2B49-4BAF-882C-82FC31C159CD}"/>
    <cellStyle name="Normal 10 2 7 3 7" xfId="34882" xr:uid="{4740F8D8-B1A9-48F1-9E86-BAD74F51E70F}"/>
    <cellStyle name="Normal 10 2 7 4" xfId="1900" xr:uid="{B202A37E-77AB-428F-A80A-98B6C2B2314A}"/>
    <cellStyle name="Normal 10 2 7 4 2" xfId="5289" xr:uid="{7CDFA267-45E4-47F7-9EA0-A3B8BF2E8BED}"/>
    <cellStyle name="Normal 10 2 7 4 2 2" xfId="13669" xr:uid="{258E54F3-C884-47A1-8039-967B543D973C}"/>
    <cellStyle name="Normal 10 2 7 4 2 2 2" xfId="30429" xr:uid="{A7FB6549-99FF-40B1-8843-7ABF442EC3FC}"/>
    <cellStyle name="Normal 10 2 7 4 2 2 3" xfId="47188" xr:uid="{A892BEAB-90B1-4A0C-A2C0-B8564B0E8BA7}"/>
    <cellStyle name="Normal 10 2 7 4 2 3" xfId="22049" xr:uid="{BC927625-CC3E-42EF-835F-F31F69D5E29F}"/>
    <cellStyle name="Normal 10 2 7 4 2 4" xfId="38808" xr:uid="{1AD6C316-7F6D-4F8F-A09D-7ABA03B63E1E}"/>
    <cellStyle name="Normal 10 2 7 4 3" xfId="6976" xr:uid="{2604F49E-2EAD-45DC-B690-CA73CECA3282}"/>
    <cellStyle name="Normal 10 2 7 4 3 2" xfId="15356" xr:uid="{62020FD2-B2FD-4271-B569-78282E097D70}"/>
    <cellStyle name="Normal 10 2 7 4 3 2 2" xfId="32116" xr:uid="{0A8720C8-42FE-4450-BC44-D28894C3D816}"/>
    <cellStyle name="Normal 10 2 7 4 3 2 3" xfId="48875" xr:uid="{9BFF9540-642D-4267-B9E5-145CC37DB13B}"/>
    <cellStyle name="Normal 10 2 7 4 3 3" xfId="23736" xr:uid="{60FE2DD8-2AAE-4399-88C5-97CDB6D91001}"/>
    <cellStyle name="Normal 10 2 7 4 3 4" xfId="40495" xr:uid="{76D80530-D586-4592-9643-BD637A0B1931}"/>
    <cellStyle name="Normal 10 2 7 4 4" xfId="3599" xr:uid="{3F955528-E385-4184-B3B5-D18D193D2AEF}"/>
    <cellStyle name="Normal 10 2 7 4 4 2" xfId="11979" xr:uid="{504D2160-258B-4369-888C-ACA62E30A2D3}"/>
    <cellStyle name="Normal 10 2 7 4 4 2 2" xfId="28739" xr:uid="{4DC6622B-1030-4909-8E4B-10797406CAED}"/>
    <cellStyle name="Normal 10 2 7 4 4 2 3" xfId="45498" xr:uid="{0F2A2CAD-723A-4CAE-9869-90C193EC144C}"/>
    <cellStyle name="Normal 10 2 7 4 4 3" xfId="20359" xr:uid="{B768CE60-C78B-43CB-B894-81661F00113C}"/>
    <cellStyle name="Normal 10 2 7 4 4 4" xfId="37118" xr:uid="{FB4281CE-932C-48A6-9164-8410C6030A89}"/>
    <cellStyle name="Normal 10 2 7 4 5" xfId="10289" xr:uid="{1188EBBB-4C6B-4C50-BB2D-1B4D5C949B4F}"/>
    <cellStyle name="Normal 10 2 7 4 5 2" xfId="27049" xr:uid="{11C96E06-E9FD-48BD-A1DC-1449D3F1A39B}"/>
    <cellStyle name="Normal 10 2 7 4 5 3" xfId="43808" xr:uid="{65C243E9-7AC8-4664-B657-FDBF8B9FD4DE}"/>
    <cellStyle name="Normal 10 2 7 4 6" xfId="18669" xr:uid="{B0C42E2F-670B-4ADF-8DF1-CA672ECE1A7A}"/>
    <cellStyle name="Normal 10 2 7 4 7" xfId="35428" xr:uid="{50578BA4-B8F3-467A-8E30-8F24BB2E984F}"/>
    <cellStyle name="Normal 10 2 7 5" xfId="4019" xr:uid="{B511BF8C-F163-4837-B724-99921B1A4CAA}"/>
    <cellStyle name="Normal 10 2 7 5 2" xfId="12399" xr:uid="{78D37C1D-9500-48E6-A1C9-F3C8E472F757}"/>
    <cellStyle name="Normal 10 2 7 5 2 2" xfId="29159" xr:uid="{E54E284A-962C-4753-B9DF-F82BC19CD3BB}"/>
    <cellStyle name="Normal 10 2 7 5 2 3" xfId="45918" xr:uid="{DF717186-9CF7-4A1B-B1CC-CBCFDE68EFD4}"/>
    <cellStyle name="Normal 10 2 7 5 3" xfId="20779" xr:uid="{3E4058F4-74EE-42A0-9726-BC1009ABF5D4}"/>
    <cellStyle name="Normal 10 2 7 5 4" xfId="37538" xr:uid="{8035C2C5-F3EC-4F8F-AB54-1081B6AC79DB}"/>
    <cellStyle name="Normal 10 2 7 6" xfId="5576" xr:uid="{41CC0766-1A87-413B-AC52-5581591E1DD1}"/>
    <cellStyle name="Normal 10 2 7 6 2" xfId="13956" xr:uid="{1F13865D-2FA7-4D34-A510-487004B5C06A}"/>
    <cellStyle name="Normal 10 2 7 6 2 2" xfId="30716" xr:uid="{04D5A252-6D87-4CFC-AF06-045683931841}"/>
    <cellStyle name="Normal 10 2 7 6 2 3" xfId="47475" xr:uid="{C18397BC-F6DF-4CC2-85C2-F822F4EBF042}"/>
    <cellStyle name="Normal 10 2 7 6 3" xfId="22336" xr:uid="{A27280FB-3C30-40AE-8D53-D5828E83F793}"/>
    <cellStyle name="Normal 10 2 7 6 4" xfId="39095" xr:uid="{CCA399D2-F3A0-4FBF-A170-7F8FFB93D3EB}"/>
    <cellStyle name="Normal 10 2 7 7" xfId="7382" xr:uid="{4884D2E1-8ED4-4876-8233-5B5AC4C221D6}"/>
    <cellStyle name="Normal 10 2 7 7 2" xfId="15762" xr:uid="{DE8614E4-AB77-4FA3-B175-6B4D48FD5243}"/>
    <cellStyle name="Normal 10 2 7 7 2 2" xfId="32522" xr:uid="{06D387E1-23B7-45FA-9BCB-B39EB9FFB717}"/>
    <cellStyle name="Normal 10 2 7 7 2 3" xfId="49281" xr:uid="{957E333B-28C8-4B98-BB47-168921A1CDAA}"/>
    <cellStyle name="Normal 10 2 7 7 3" xfId="24142" xr:uid="{98AA126F-2F46-44CB-B248-8367EA9833E1}"/>
    <cellStyle name="Normal 10 2 7 7 4" xfId="40901" xr:uid="{169876F9-757C-45F4-AAD2-066AA4071ECF}"/>
    <cellStyle name="Normal 10 2 7 8" xfId="7788" xr:uid="{607E909C-459B-482F-9696-5040994801DF}"/>
    <cellStyle name="Normal 10 2 7 8 2" xfId="16168" xr:uid="{5B8E8902-17A1-4138-A69C-DEF887604B4A}"/>
    <cellStyle name="Normal 10 2 7 8 2 2" xfId="32928" xr:uid="{51DB3631-A7B2-4203-89FA-1D38291BED6B}"/>
    <cellStyle name="Normal 10 2 7 8 2 3" xfId="49687" xr:uid="{12FF450E-4880-4EE8-8065-EAD01A578C9E}"/>
    <cellStyle name="Normal 10 2 7 8 3" xfId="24548" xr:uid="{6120D549-E159-42E8-B0F5-E3648D9F4E52}"/>
    <cellStyle name="Normal 10 2 7 8 4" xfId="41307" xr:uid="{781DBA86-11FC-43AF-AFEC-8D73EB422A0C}"/>
    <cellStyle name="Normal 10 2 7 9" xfId="8194" xr:uid="{B894C472-C30A-4904-ACC2-3DDB49C93781}"/>
    <cellStyle name="Normal 10 2 7 9 2" xfId="16574" xr:uid="{10973BDB-51B5-48EA-892B-F9A14B0A69FB}"/>
    <cellStyle name="Normal 10 2 7 9 2 2" xfId="33334" xr:uid="{0A93B8F3-10E3-41E6-BE72-34B421669BBF}"/>
    <cellStyle name="Normal 10 2 7 9 2 3" xfId="50093" xr:uid="{DD278635-80E0-40B2-A9F1-D11576451BB7}"/>
    <cellStyle name="Normal 10 2 7 9 3" xfId="24954" xr:uid="{326C77B3-53C6-48CB-9305-AE1AF3074E14}"/>
    <cellStyle name="Normal 10 2 7 9 4" xfId="41713" xr:uid="{89F12F81-A530-4880-86BD-05A552F90280}"/>
    <cellStyle name="Normal 10 2 8" xfId="773" xr:uid="{AF3478C0-ABB8-4D28-8243-C9806F12EE20}"/>
    <cellStyle name="Normal 10 2 8 2" xfId="4168" xr:uid="{4949E7FB-AE9F-4F0D-8D25-5FACCC75DA56}"/>
    <cellStyle name="Normal 10 2 8 2 2" xfId="12548" xr:uid="{12C80395-9683-4807-A74D-C0A441C392E4}"/>
    <cellStyle name="Normal 10 2 8 2 2 2" xfId="29308" xr:uid="{6D3F8961-3DF4-4F9B-9BF0-848AA6F6D70D}"/>
    <cellStyle name="Normal 10 2 8 2 2 3" xfId="46067" xr:uid="{0F541AB5-B200-4FFE-A5A1-41F1FD114088}"/>
    <cellStyle name="Normal 10 2 8 2 3" xfId="20928" xr:uid="{15F048C5-D173-465F-A7B2-D8EEAF857579}"/>
    <cellStyle name="Normal 10 2 8 2 4" xfId="37687" xr:uid="{11187923-493F-4001-B591-C056A33F2E61}"/>
    <cellStyle name="Normal 10 2 8 3" xfId="5855" xr:uid="{B4F13F80-3B4B-4BEC-8690-8AFF28924A72}"/>
    <cellStyle name="Normal 10 2 8 3 2" xfId="14235" xr:uid="{6245B0DC-92C0-4BD2-ADCF-3CBB21952F6F}"/>
    <cellStyle name="Normal 10 2 8 3 2 2" xfId="30995" xr:uid="{6258FFDA-751C-4798-815F-1BA0826DB123}"/>
    <cellStyle name="Normal 10 2 8 3 2 3" xfId="47754" xr:uid="{406F19D8-44EF-4599-8C27-5E3F9785C59D}"/>
    <cellStyle name="Normal 10 2 8 3 3" xfId="22615" xr:uid="{F5BC445F-7C54-4A17-9EAE-51794A014838}"/>
    <cellStyle name="Normal 10 2 8 3 4" xfId="39374" xr:uid="{9B9DF981-06F8-49BD-9F7E-5776EBB26730}"/>
    <cellStyle name="Normal 10 2 8 4" xfId="2591" xr:uid="{8C51C5C1-9CA0-470D-9862-1539FF2C0765}"/>
    <cellStyle name="Normal 10 2 8 4 2" xfId="10971" xr:uid="{5FAC75F6-D4AE-4590-AE08-70093A13674B}"/>
    <cellStyle name="Normal 10 2 8 4 2 2" xfId="27731" xr:uid="{61F829DA-0D4F-4E46-B217-BADE6A7A0132}"/>
    <cellStyle name="Normal 10 2 8 4 2 3" xfId="44490" xr:uid="{6A992329-C350-456B-9FBB-3B4B9814F86A}"/>
    <cellStyle name="Normal 10 2 8 4 3" xfId="19351" xr:uid="{26522BED-9B36-46F2-B635-9D9321999A38}"/>
    <cellStyle name="Normal 10 2 8 4 4" xfId="36110" xr:uid="{A8226FDA-871E-43A0-974B-E49F57EEABD0}"/>
    <cellStyle name="Normal 10 2 8 5" xfId="9168" xr:uid="{C3405330-87A3-4B77-9F82-08D50D4B0DD8}"/>
    <cellStyle name="Normal 10 2 8 5 2" xfId="25928" xr:uid="{E6C42C4C-0439-4961-89DB-F0B1D7CFE007}"/>
    <cellStyle name="Normal 10 2 8 5 3" xfId="42687" xr:uid="{1C33411E-610F-43A1-84BF-F51C09643049}"/>
    <cellStyle name="Normal 10 2 8 6" xfId="17548" xr:uid="{8845FB31-39A4-4F74-AFB5-3D14C22189BD}"/>
    <cellStyle name="Normal 10 2 8 7" xfId="34307" xr:uid="{7B7325DE-066E-4686-968B-B6F829DDC81E}"/>
    <cellStyle name="Normal 10 2 9" xfId="1207" xr:uid="{7FF4773C-3809-45E8-A51C-AC66AB39895A}"/>
    <cellStyle name="Normal 10 2 9 2" xfId="4596" xr:uid="{9801F1BD-D050-4638-86FB-F5903C731CF7}"/>
    <cellStyle name="Normal 10 2 9 2 2" xfId="12976" xr:uid="{B9E830BE-77F4-4A18-91DE-626A5A90B487}"/>
    <cellStyle name="Normal 10 2 9 2 2 2" xfId="29736" xr:uid="{328C7F1B-18D5-4240-B906-54DC4CB773CF}"/>
    <cellStyle name="Normal 10 2 9 2 2 3" xfId="46495" xr:uid="{88CB5F77-8F1E-46E8-A4B7-1328D5520836}"/>
    <cellStyle name="Normal 10 2 9 2 3" xfId="21356" xr:uid="{4BC021AA-0377-40FF-A359-DFA707257A98}"/>
    <cellStyle name="Normal 10 2 9 2 4" xfId="38115" xr:uid="{AF2EB9B4-C7E3-4F4F-B516-1761371C49E7}"/>
    <cellStyle name="Normal 10 2 9 3" xfId="6283" xr:uid="{88B4092A-9A26-4746-80B4-75307DABC928}"/>
    <cellStyle name="Normal 10 2 9 3 2" xfId="14663" xr:uid="{BC486147-CCB2-42DE-B471-A8E3AC013E5D}"/>
    <cellStyle name="Normal 10 2 9 3 2 2" xfId="31423" xr:uid="{07A9F85E-D52F-428B-9CDE-CD304AD6EB9A}"/>
    <cellStyle name="Normal 10 2 9 3 2 3" xfId="48182" xr:uid="{DA8396BE-0884-4B2E-B62A-553A1CFF9A25}"/>
    <cellStyle name="Normal 10 2 9 3 3" xfId="23043" xr:uid="{6FED8F1F-43B5-408B-A8E9-B478EDEFB3AF}"/>
    <cellStyle name="Normal 10 2 9 3 4" xfId="39802" xr:uid="{816E9206-B7D9-42E5-93B1-5AA958D8594F}"/>
    <cellStyle name="Normal 10 2 9 4" xfId="3019" xr:uid="{263F6499-D5DA-4BEA-8811-E590C0F2F114}"/>
    <cellStyle name="Normal 10 2 9 4 2" xfId="11399" xr:uid="{3CFF0A3A-5877-4902-8591-2F2E8034EA2F}"/>
    <cellStyle name="Normal 10 2 9 4 2 2" xfId="28159" xr:uid="{C34EA8EC-C215-4E28-B3EC-6D304739F05A}"/>
    <cellStyle name="Normal 10 2 9 4 2 3" xfId="44918" xr:uid="{2344DD9A-4E28-4DDC-95E8-2E544D4865FB}"/>
    <cellStyle name="Normal 10 2 9 4 3" xfId="19779" xr:uid="{D1D5299B-F501-4565-B49F-A09622A20311}"/>
    <cellStyle name="Normal 10 2 9 4 4" xfId="36538" xr:uid="{0D676EA1-41BA-4FA4-9826-D2D8FB57785A}"/>
    <cellStyle name="Normal 10 2 9 5" xfId="9596" xr:uid="{DE0030DC-C8C3-4DED-B512-8E8616037C19}"/>
    <cellStyle name="Normal 10 2 9 5 2" xfId="26356" xr:uid="{56D63C75-FCE5-44FB-A41E-70E345E76F3C}"/>
    <cellStyle name="Normal 10 2 9 5 3" xfId="43115" xr:uid="{9E781714-A8EE-47C6-97BA-00F389777939}"/>
    <cellStyle name="Normal 10 2 9 6" xfId="17976" xr:uid="{AF388393-3A56-4001-BF7A-034FDFC93EA0}"/>
    <cellStyle name="Normal 10 2 9 7" xfId="34735" xr:uid="{AAEE62B2-A1E1-4AAD-96A1-36AD45E14018}"/>
    <cellStyle name="Normal 10 20" xfId="8735" xr:uid="{1353FCBD-6275-437B-A8B8-45DEA11CC908}"/>
    <cellStyle name="Normal 10 20 2" xfId="25495" xr:uid="{BB1F9DDB-B06A-48FD-B571-6EA0825E4F5E}"/>
    <cellStyle name="Normal 10 20 3" xfId="42254" xr:uid="{4CC80A15-64B2-4A79-A5A7-48CBB1679753}"/>
    <cellStyle name="Normal 10 21" xfId="17115" xr:uid="{170BA0F0-8506-4F19-9920-1F34668ED5C2}"/>
    <cellStyle name="Normal 10 22" xfId="33874" xr:uid="{C99D428E-B73F-4BBC-9398-95CA8AE8B8AD}"/>
    <cellStyle name="Normal 10 23" xfId="50931" xr:uid="{09617A7F-0AE4-4676-9427-371A5C1BEC53}"/>
    <cellStyle name="Normal 10 3" xfId="290" xr:uid="{4CCC82E0-933B-4869-978A-D7AC32ADDA16}"/>
    <cellStyle name="Normal 10 3 10" xfId="7136" xr:uid="{E5E77524-1507-4201-BDFD-5B4CC7D28270}"/>
    <cellStyle name="Normal 10 3 10 2" xfId="15516" xr:uid="{9C46BA1F-6B85-4970-8E36-52849B00A02F}"/>
    <cellStyle name="Normal 10 3 10 2 2" xfId="32276" xr:uid="{E949D4B9-458B-419F-9FEB-EB5978AD7EF5}"/>
    <cellStyle name="Normal 10 3 10 2 3" xfId="49035" xr:uid="{058E97F1-31AD-401E-B7E3-01BF31D93840}"/>
    <cellStyle name="Normal 10 3 10 3" xfId="23896" xr:uid="{5B340E25-3021-4C09-98EC-5D4FEAF2F5D6}"/>
    <cellStyle name="Normal 10 3 10 4" xfId="40655" xr:uid="{F7BFF33D-3DC3-4452-BFE3-A3B0B9909579}"/>
    <cellStyle name="Normal 10 3 11" xfId="7542" xr:uid="{7E9FE234-B33D-44D0-B5A1-198BADEF0A05}"/>
    <cellStyle name="Normal 10 3 11 2" xfId="15922" xr:uid="{79CD8E3B-08B6-4CE7-B3F4-53845DB38404}"/>
    <cellStyle name="Normal 10 3 11 2 2" xfId="32682" xr:uid="{33AB2C3C-6C02-4CA9-AAA8-2DB7AF3DEF49}"/>
    <cellStyle name="Normal 10 3 11 2 3" xfId="49441" xr:uid="{69212D57-2059-4F21-9C30-92D136235B7D}"/>
    <cellStyle name="Normal 10 3 11 3" xfId="24302" xr:uid="{FDFF5946-68B2-46CD-8467-7913C81D366D}"/>
    <cellStyle name="Normal 10 3 11 4" xfId="41061" xr:uid="{86DC3D9C-DEE0-410B-BDC4-7DC4AF53D987}"/>
    <cellStyle name="Normal 10 3 12" xfId="7948" xr:uid="{BE59A712-5CEF-460A-BEEA-1F58D0D1DF89}"/>
    <cellStyle name="Normal 10 3 12 2" xfId="16328" xr:uid="{24A89D3B-0A5B-417A-BE33-B624D24E4B3E}"/>
    <cellStyle name="Normal 10 3 12 2 2" xfId="33088" xr:uid="{5E6033AA-5EB8-402C-AF2B-C243FB3FFD05}"/>
    <cellStyle name="Normal 10 3 12 2 3" xfId="49847" xr:uid="{3C0EA6C6-B7E7-4D69-892C-652BE76A0DB0}"/>
    <cellStyle name="Normal 10 3 12 3" xfId="24708" xr:uid="{3EB90CDE-EB30-48FE-805D-2E94A952AD59}"/>
    <cellStyle name="Normal 10 3 12 4" xfId="41467" xr:uid="{5549834D-6025-41A3-AFF5-CB7F4A26DAEC}"/>
    <cellStyle name="Normal 10 3 13" xfId="8354" xr:uid="{FD5DF7F5-4BD2-4206-8C0E-A36A69107EBE}"/>
    <cellStyle name="Normal 10 3 13 2" xfId="16734" xr:uid="{794BB835-AFDE-4588-B354-46FB5C9B9887}"/>
    <cellStyle name="Normal 10 3 13 2 2" xfId="33494" xr:uid="{07F2DC24-AD53-4391-A8A8-E72BE2EC20B0}"/>
    <cellStyle name="Normal 10 3 13 2 3" xfId="50253" xr:uid="{62B7B561-A35D-4ABF-B780-4490861960E9}"/>
    <cellStyle name="Normal 10 3 13 3" xfId="25114" xr:uid="{856A6417-A28E-4F65-849F-223B91DEF63E}"/>
    <cellStyle name="Normal 10 3 13 4" xfId="41873" xr:uid="{EEE1036F-9304-4168-AC0B-B358D30146CD}"/>
    <cellStyle name="Normal 10 3 14" xfId="2038" xr:uid="{D281CB85-812D-47C7-B863-480A9394A2F6}"/>
    <cellStyle name="Normal 10 3 14 2" xfId="10426" xr:uid="{C3CB61D7-6CDA-4088-A3B7-F8CC863BF005}"/>
    <cellStyle name="Normal 10 3 14 2 2" xfId="27186" xr:uid="{26387BBB-F389-40D3-864D-1F7BDFEA843E}"/>
    <cellStyle name="Normal 10 3 14 2 3" xfId="43945" xr:uid="{0771315F-1F53-4999-A939-6AB25FF2EB1E}"/>
    <cellStyle name="Normal 10 3 14 3" xfId="18806" xr:uid="{B017CF44-EF4E-44AE-B342-D68722F7854D}"/>
    <cellStyle name="Normal 10 3 14 4" xfId="35565" xr:uid="{1631F8F9-8BB0-4AB1-BBD4-DECBCA70150A}"/>
    <cellStyle name="Normal 10 3 15" xfId="8763" xr:uid="{653DF06F-76F5-4B2D-A097-77C697D79EAA}"/>
    <cellStyle name="Normal 10 3 15 2" xfId="25523" xr:uid="{03D137CC-2FCF-48EE-A62E-E0C905A7A074}"/>
    <cellStyle name="Normal 10 3 15 3" xfId="42282" xr:uid="{207A1427-DBAE-4FD2-93AA-1F790A53874C}"/>
    <cellStyle name="Normal 10 3 16" xfId="17143" xr:uid="{30633B34-B15C-4360-8C31-5CCD7B4B4732}"/>
    <cellStyle name="Normal 10 3 17" xfId="33902" xr:uid="{E45E192D-4C2E-450A-A011-10EB93BC5DA6}"/>
    <cellStyle name="Normal 10 3 2" xfId="373" xr:uid="{B5FE1076-7393-418D-A886-6DC5EE3E19F2}"/>
    <cellStyle name="Normal 10 3 2 10" xfId="7605" xr:uid="{80CC9B6B-6CD9-47FF-9C07-1CDF8519A9DB}"/>
    <cellStyle name="Normal 10 3 2 10 2" xfId="15985" xr:uid="{5D80F973-9614-430A-B804-07222DB9FA33}"/>
    <cellStyle name="Normal 10 3 2 10 2 2" xfId="32745" xr:uid="{7EB58C87-D5E9-4B01-93E7-4C40376661F4}"/>
    <cellStyle name="Normal 10 3 2 10 2 3" xfId="49504" xr:uid="{228B3276-8D54-42D7-BF28-DBCB8B565C19}"/>
    <cellStyle name="Normal 10 3 2 10 3" xfId="24365" xr:uid="{9949EA7A-C933-43F5-A093-44DB4A757986}"/>
    <cellStyle name="Normal 10 3 2 10 4" xfId="41124" xr:uid="{5BA5C6D7-3537-4EAB-9436-C9C996E3B0B0}"/>
    <cellStyle name="Normal 10 3 2 11" xfId="8011" xr:uid="{266D5674-7F59-461E-95F3-5D335D7B497E}"/>
    <cellStyle name="Normal 10 3 2 11 2" xfId="16391" xr:uid="{080F0C39-5634-4AF0-A7F6-8791FECBFA48}"/>
    <cellStyle name="Normal 10 3 2 11 2 2" xfId="33151" xr:uid="{C7836DBD-0E7F-4E13-A622-0ACBAD1B3F90}"/>
    <cellStyle name="Normal 10 3 2 11 2 3" xfId="49910" xr:uid="{49514B16-654B-4C16-A09C-83CC6AC8B7C8}"/>
    <cellStyle name="Normal 10 3 2 11 3" xfId="24771" xr:uid="{FE5330F5-ECFF-4ABD-9201-34B263C6EF6D}"/>
    <cellStyle name="Normal 10 3 2 11 4" xfId="41530" xr:uid="{86CB3D5F-7AA2-42A7-B4B7-B1517FB9D348}"/>
    <cellStyle name="Normal 10 3 2 12" xfId="8417" xr:uid="{CC16DD6C-A63A-43B1-9243-380E09736364}"/>
    <cellStyle name="Normal 10 3 2 12 2" xfId="16797" xr:uid="{43D0BA5B-19EF-4CEC-BC9D-F6AF51EC78E2}"/>
    <cellStyle name="Normal 10 3 2 12 2 2" xfId="33557" xr:uid="{40A8D5E1-AF86-4686-97E8-A23971426A76}"/>
    <cellStyle name="Normal 10 3 2 12 2 3" xfId="50316" xr:uid="{254A4B3C-7898-4B2D-B5FE-967169D89E56}"/>
    <cellStyle name="Normal 10 3 2 12 3" xfId="25177" xr:uid="{A3322D86-DC5E-428C-91D7-B727D52EB6EF}"/>
    <cellStyle name="Normal 10 3 2 12 4" xfId="41936" xr:uid="{144DE487-D274-4D03-AC26-DB6DD2536C75}"/>
    <cellStyle name="Normal 10 3 2 13" xfId="2256" xr:uid="{165E4C67-1666-4C60-B430-52B4980813F4}"/>
    <cellStyle name="Normal 10 3 2 13 2" xfId="10640" xr:uid="{4069F978-6AEC-4B08-BAA0-D344A05B6C43}"/>
    <cellStyle name="Normal 10 3 2 13 2 2" xfId="27400" xr:uid="{745B7F47-22B4-4403-936D-2C57E5EDE912}"/>
    <cellStyle name="Normal 10 3 2 13 2 3" xfId="44159" xr:uid="{13EC668A-34A6-4C28-AB85-471A471A170B}"/>
    <cellStyle name="Normal 10 3 2 13 3" xfId="19020" xr:uid="{BBC62B43-D4D2-48ED-A74C-F4D6F02234BF}"/>
    <cellStyle name="Normal 10 3 2 13 4" xfId="35779" xr:uid="{291F4FD0-6ED2-40BA-8217-CFF7C5869817}"/>
    <cellStyle name="Normal 10 3 2 14" xfId="8837" xr:uid="{5D46BBC5-8191-428B-A803-87D863923AB1}"/>
    <cellStyle name="Normal 10 3 2 14 2" xfId="25597" xr:uid="{8DD56F36-ECB1-4003-BDB4-784E3014973E}"/>
    <cellStyle name="Normal 10 3 2 14 3" xfId="42356" xr:uid="{DD0686D1-EC27-4801-A218-D8117C75CFAB}"/>
    <cellStyle name="Normal 10 3 2 15" xfId="17217" xr:uid="{767EFB64-0F55-4E52-92F5-54034B6A8B7A}"/>
    <cellStyle name="Normal 10 3 2 16" xfId="33976" xr:uid="{62972537-95E3-4463-8E0E-ED1A4A3E9B7C}"/>
    <cellStyle name="Normal 10 3 2 2" xfId="479" xr:uid="{7271FA38-BD6E-4388-9651-9C7821897419}"/>
    <cellStyle name="Normal 10 3 2 2 10" xfId="8474" xr:uid="{716FA53C-1559-4FB4-ACDA-A2796087D571}"/>
    <cellStyle name="Normal 10 3 2 2 10 2" xfId="16854" xr:uid="{E20D6D21-03F5-4742-8331-2E90C7CE1F29}"/>
    <cellStyle name="Normal 10 3 2 2 10 2 2" xfId="33614" xr:uid="{5BF03E29-F44F-4E28-B228-D772055E5E50}"/>
    <cellStyle name="Normal 10 3 2 2 10 2 3" xfId="50373" xr:uid="{1CA763F4-E0CE-429A-ABAB-6C578F80E728}"/>
    <cellStyle name="Normal 10 3 2 2 10 3" xfId="25234" xr:uid="{8B494EF4-5DB9-4F8A-A018-EB6E445C8CC7}"/>
    <cellStyle name="Normal 10 3 2 2 10 4" xfId="41993" xr:uid="{9617022B-0DE5-4D81-B0A7-CDC80396CBC7}"/>
    <cellStyle name="Normal 10 3 2 2 11" xfId="2311" xr:uid="{51F69568-DC14-421F-831C-380410781E71}"/>
    <cellStyle name="Normal 10 3 2 2 11 2" xfId="10693" xr:uid="{979C5E1E-9860-4942-BB7B-AE3918195DAB}"/>
    <cellStyle name="Normal 10 3 2 2 11 2 2" xfId="27453" xr:uid="{6E7A9D90-978C-4758-9059-B6438500DF5A}"/>
    <cellStyle name="Normal 10 3 2 2 11 2 3" xfId="44212" xr:uid="{A5EDCD33-87A5-4A28-9067-CA6DDABB7861}"/>
    <cellStyle name="Normal 10 3 2 2 11 3" xfId="19073" xr:uid="{0681E639-7E7E-452E-BE38-AFF1B0E6C0ED}"/>
    <cellStyle name="Normal 10 3 2 2 11 4" xfId="35832" xr:uid="{E51C91DE-1C0B-469E-A92C-A1CA0D063A63}"/>
    <cellStyle name="Normal 10 3 2 2 12" xfId="8890" xr:uid="{4070F038-2B18-4DB2-A2C4-C350D9B40122}"/>
    <cellStyle name="Normal 10 3 2 2 12 2" xfId="25650" xr:uid="{3E70F0D7-52D9-4676-B661-494E55BCA49A}"/>
    <cellStyle name="Normal 10 3 2 2 12 3" xfId="42409" xr:uid="{E0EECF56-D3DF-4253-A89C-C644E69E7DB4}"/>
    <cellStyle name="Normal 10 3 2 2 13" xfId="17270" xr:uid="{39DEBEC7-E0EF-46D5-B761-04A3E5FD19C5}"/>
    <cellStyle name="Normal 10 3 2 2 14" xfId="34029" xr:uid="{56FB4ACB-AF1C-4810-9229-B8BAEBA7FF80}"/>
    <cellStyle name="Normal 10 3 2 2 2" xfId="921" xr:uid="{0CC78A38-2005-4014-AFEE-8DD7227DCB03}"/>
    <cellStyle name="Normal 10 3 2 2 2 2" xfId="4316" xr:uid="{287EAA1F-A1D4-460A-A1B5-A24B7CE0BBB6}"/>
    <cellStyle name="Normal 10 3 2 2 2 2 2" xfId="12696" xr:uid="{F50DAA29-DF71-4390-B90F-F9835F69C4AB}"/>
    <cellStyle name="Normal 10 3 2 2 2 2 2 2" xfId="29456" xr:uid="{1AB64042-7792-48FC-A8BB-E6C99F8988D5}"/>
    <cellStyle name="Normal 10 3 2 2 2 2 2 3" xfId="46215" xr:uid="{7D92A073-72C6-4536-9EE5-5C0A268B5F2B}"/>
    <cellStyle name="Normal 10 3 2 2 2 2 3" xfId="21076" xr:uid="{86A99A91-B999-4EAD-A6CA-ED8BEF5EF1D8}"/>
    <cellStyle name="Normal 10 3 2 2 2 2 4" xfId="37835" xr:uid="{A9413BFC-8CFC-47F6-88DE-2B0F96BBB45C}"/>
    <cellStyle name="Normal 10 3 2 2 2 3" xfId="6003" xr:uid="{899CF2E4-7630-4F44-AD9B-1560F6AB0F2F}"/>
    <cellStyle name="Normal 10 3 2 2 2 3 2" xfId="14383" xr:uid="{456896A3-8E67-49EB-B316-E39E1EC8644F}"/>
    <cellStyle name="Normal 10 3 2 2 2 3 2 2" xfId="31143" xr:uid="{BE3C18AA-61A7-4A1B-B626-6CFE328A80FD}"/>
    <cellStyle name="Normal 10 3 2 2 2 3 2 3" xfId="47902" xr:uid="{BC56EB3F-E5D4-4120-88F5-562CBBE9911B}"/>
    <cellStyle name="Normal 10 3 2 2 2 3 3" xfId="22763" xr:uid="{601D43B2-5A3A-4A46-BA43-64B024B220C0}"/>
    <cellStyle name="Normal 10 3 2 2 2 3 4" xfId="39522" xr:uid="{B76379C4-71ED-4B79-A734-2A8D10682990}"/>
    <cellStyle name="Normal 10 3 2 2 2 4" xfId="2739" xr:uid="{6D368D07-06D5-4A5E-8F26-A464F4E5A596}"/>
    <cellStyle name="Normal 10 3 2 2 2 4 2" xfId="11119" xr:uid="{03760D95-B7D6-4DB7-9F75-C93DD4C6BDAD}"/>
    <cellStyle name="Normal 10 3 2 2 2 4 2 2" xfId="27879" xr:uid="{A1DBA2AE-B051-44CF-8A4A-2123E27515E5}"/>
    <cellStyle name="Normal 10 3 2 2 2 4 2 3" xfId="44638" xr:uid="{B0FB81BA-1834-4327-AE42-C0B797FCDA98}"/>
    <cellStyle name="Normal 10 3 2 2 2 4 3" xfId="19499" xr:uid="{C621340A-9C5D-48A9-9571-FA4950D93E70}"/>
    <cellStyle name="Normal 10 3 2 2 2 4 4" xfId="36258" xr:uid="{BD4DA55E-EA6F-4D74-BCF1-36FE5C82F04D}"/>
    <cellStyle name="Normal 10 3 2 2 2 5" xfId="9316" xr:uid="{EBFF4E08-8241-4110-BF98-3E6AEA945B0E}"/>
    <cellStyle name="Normal 10 3 2 2 2 5 2" xfId="26076" xr:uid="{E3E0E6F9-F417-4B0D-8DFE-09FA7FC62446}"/>
    <cellStyle name="Normal 10 3 2 2 2 5 3" xfId="42835" xr:uid="{087911C7-3DEB-4500-B7CA-EABB23727436}"/>
    <cellStyle name="Normal 10 3 2 2 2 6" xfId="17696" xr:uid="{F9B5E9C6-D366-4717-B344-264B58CE1C88}"/>
    <cellStyle name="Normal 10 3 2 2 2 7" xfId="34455" xr:uid="{5B07EC51-4C31-4D42-8BB3-FCA7AC7D04C4}"/>
    <cellStyle name="Normal 10 3 2 2 3" xfId="1355" xr:uid="{50F0644C-E90E-4574-AC66-1E51D54F5C42}"/>
    <cellStyle name="Normal 10 3 2 2 3 2" xfId="4744" xr:uid="{0D3E0924-A373-48A6-9DAA-D071F2E81E3C}"/>
    <cellStyle name="Normal 10 3 2 2 3 2 2" xfId="13124" xr:uid="{FD86B180-882C-4BF2-A6A5-AD78361E5D77}"/>
    <cellStyle name="Normal 10 3 2 2 3 2 2 2" xfId="29884" xr:uid="{6B3B826F-1DB7-4EC0-A065-5D45FC3842D6}"/>
    <cellStyle name="Normal 10 3 2 2 3 2 2 3" xfId="46643" xr:uid="{03910107-CCEB-4965-A65B-C9A787A2D04B}"/>
    <cellStyle name="Normal 10 3 2 2 3 2 3" xfId="21504" xr:uid="{D9C0B971-BDDC-4499-BDF2-39789995349F}"/>
    <cellStyle name="Normal 10 3 2 2 3 2 4" xfId="38263" xr:uid="{CB20BDDD-0A65-4E78-ADFE-AD458E099B4C}"/>
    <cellStyle name="Normal 10 3 2 2 3 3" xfId="6431" xr:uid="{A7FFF91C-745D-459D-8734-F0B53BD69E6E}"/>
    <cellStyle name="Normal 10 3 2 2 3 3 2" xfId="14811" xr:uid="{9AC077A1-3014-420C-BB00-C97FEABC773A}"/>
    <cellStyle name="Normal 10 3 2 2 3 3 2 2" xfId="31571" xr:uid="{9532B2C6-538A-4D55-9239-7220E1437ECC}"/>
    <cellStyle name="Normal 10 3 2 2 3 3 2 3" xfId="48330" xr:uid="{D8A09EEC-8056-43CD-B716-5B80FF616C2A}"/>
    <cellStyle name="Normal 10 3 2 2 3 3 3" xfId="23191" xr:uid="{089EE349-788D-43C2-ABC1-6343AC1081CE}"/>
    <cellStyle name="Normal 10 3 2 2 3 3 4" xfId="39950" xr:uid="{A446872B-1B48-46C1-A582-685F746DF4D5}"/>
    <cellStyle name="Normal 10 3 2 2 3 4" xfId="3167" xr:uid="{48956E05-804D-4F30-B743-6007CB9FB194}"/>
    <cellStyle name="Normal 10 3 2 2 3 4 2" xfId="11547" xr:uid="{9D2D6ABA-227B-43FB-A6FF-8A226B03228B}"/>
    <cellStyle name="Normal 10 3 2 2 3 4 2 2" xfId="28307" xr:uid="{80382B2C-E096-4CCE-BFE6-285ED42B7DFF}"/>
    <cellStyle name="Normal 10 3 2 2 3 4 2 3" xfId="45066" xr:uid="{97F14E77-4E89-4545-8513-1DAC0C243830}"/>
    <cellStyle name="Normal 10 3 2 2 3 4 3" xfId="19927" xr:uid="{766D75A1-577A-41E3-8A94-1F6597B80D58}"/>
    <cellStyle name="Normal 10 3 2 2 3 4 4" xfId="36686" xr:uid="{4E7603B9-8AA9-4A6C-BE1C-63973CA72DFE}"/>
    <cellStyle name="Normal 10 3 2 2 3 5" xfId="9744" xr:uid="{9775FF31-A70D-4FD9-90B3-72A34DBF1094}"/>
    <cellStyle name="Normal 10 3 2 2 3 5 2" xfId="26504" xr:uid="{013A8AFE-943A-4D7E-819F-D1BDAB18BC9D}"/>
    <cellStyle name="Normal 10 3 2 2 3 5 3" xfId="43263" xr:uid="{C7333155-7BA6-4F26-8F3F-F807D8BF5EA5}"/>
    <cellStyle name="Normal 10 3 2 2 3 6" xfId="18124" xr:uid="{43B5DDC6-120D-4A52-BA16-7AA18268DD6B}"/>
    <cellStyle name="Normal 10 3 2 2 3 7" xfId="34883" xr:uid="{0D8943D1-B163-4A93-8D78-9140E449897F}"/>
    <cellStyle name="Normal 10 3 2 2 4" xfId="1774" xr:uid="{433A75FF-79FD-4FE5-909E-D2974F150246}"/>
    <cellStyle name="Normal 10 3 2 2 4 2" xfId="5163" xr:uid="{83AF0D5B-3885-49B7-9399-22A705362ED3}"/>
    <cellStyle name="Normal 10 3 2 2 4 2 2" xfId="13543" xr:uid="{EDC43C3A-30F3-4C69-8759-748A727C57C0}"/>
    <cellStyle name="Normal 10 3 2 2 4 2 2 2" xfId="30303" xr:uid="{7DABD6D5-261B-4053-BA26-C9D7E0CF9DFE}"/>
    <cellStyle name="Normal 10 3 2 2 4 2 2 3" xfId="47062" xr:uid="{426CD6D0-4469-4B06-BC7E-ABC96A890088}"/>
    <cellStyle name="Normal 10 3 2 2 4 2 3" xfId="21923" xr:uid="{A008A60C-46C7-45BA-8565-C00D40F97BEC}"/>
    <cellStyle name="Normal 10 3 2 2 4 2 4" xfId="38682" xr:uid="{76D13F09-0585-490D-9517-9D8C11D90648}"/>
    <cellStyle name="Normal 10 3 2 2 4 3" xfId="6850" xr:uid="{00FFF165-479F-4FEB-8277-B1D233FD4F1D}"/>
    <cellStyle name="Normal 10 3 2 2 4 3 2" xfId="15230" xr:uid="{E69A8312-18F7-4CFD-8676-74EACA37FFF5}"/>
    <cellStyle name="Normal 10 3 2 2 4 3 2 2" xfId="31990" xr:uid="{75B90B4A-F261-4A29-B00F-4F5A147E56CB}"/>
    <cellStyle name="Normal 10 3 2 2 4 3 2 3" xfId="48749" xr:uid="{D9E0D59C-211F-469B-8165-6A0E7C8AEC17}"/>
    <cellStyle name="Normal 10 3 2 2 4 3 3" xfId="23610" xr:uid="{3D97DFB8-A644-4F98-8D2B-9AF161988E4D}"/>
    <cellStyle name="Normal 10 3 2 2 4 3 4" xfId="40369" xr:uid="{708AEB30-518B-4A36-85D8-8C22D864ABCF}"/>
    <cellStyle name="Normal 10 3 2 2 4 4" xfId="3474" xr:uid="{02150EAE-E068-49E9-A422-17B211AC45C7}"/>
    <cellStyle name="Normal 10 3 2 2 4 4 2" xfId="11854" xr:uid="{68CABA24-5FC2-4DC2-A040-BD067528DDD9}"/>
    <cellStyle name="Normal 10 3 2 2 4 4 2 2" xfId="28614" xr:uid="{3C44D14F-5430-4D8F-A412-A7A41616B1E1}"/>
    <cellStyle name="Normal 10 3 2 2 4 4 2 3" xfId="45373" xr:uid="{76F5A609-AFA1-4D14-A9BE-EC7B6B61F58A}"/>
    <cellStyle name="Normal 10 3 2 2 4 4 3" xfId="20234" xr:uid="{D247B234-3ADC-4EDB-B0E7-8C6F9FEFDD1C}"/>
    <cellStyle name="Normal 10 3 2 2 4 4 4" xfId="36993" xr:uid="{A7EC27F5-382D-47D9-A1B2-80B56217121F}"/>
    <cellStyle name="Normal 10 3 2 2 4 5" xfId="10163" xr:uid="{4A5A5868-0D0E-4400-A7E5-9CE90A479FD6}"/>
    <cellStyle name="Normal 10 3 2 2 4 5 2" xfId="26923" xr:uid="{58237483-7196-4104-91B4-226AD4D9505E}"/>
    <cellStyle name="Normal 10 3 2 2 4 5 3" xfId="43682" xr:uid="{B9F2B018-8334-48F3-A636-635885475372}"/>
    <cellStyle name="Normal 10 3 2 2 4 6" xfId="18543" xr:uid="{A5EB788B-618A-4875-978D-5130C9E818D4}"/>
    <cellStyle name="Normal 10 3 2 2 4 7" xfId="35302" xr:uid="{5F403BD4-D67E-4147-B14E-2C41E850AF0E}"/>
    <cellStyle name="Normal 10 3 2 2 5" xfId="3893" xr:uid="{397BCD7E-037F-4DE5-AC79-011C04E3D427}"/>
    <cellStyle name="Normal 10 3 2 2 5 2" xfId="12273" xr:uid="{1D23517F-132D-4015-A0F2-A4324385226B}"/>
    <cellStyle name="Normal 10 3 2 2 5 2 2" xfId="29033" xr:uid="{B487FD31-3226-4771-848B-6BE4A72AE79F}"/>
    <cellStyle name="Normal 10 3 2 2 5 2 3" xfId="45792" xr:uid="{8BD4EF84-9A3C-4352-AA0A-D16BBDE1EA77}"/>
    <cellStyle name="Normal 10 3 2 2 5 3" xfId="20653" xr:uid="{B8ED10A5-AF31-4433-892B-0091319BAE61}"/>
    <cellStyle name="Normal 10 3 2 2 5 4" xfId="37412" xr:uid="{687EDBBD-4DBA-4866-A079-3583DC614F80}"/>
    <cellStyle name="Normal 10 3 2 2 6" xfId="5577" xr:uid="{65FCC172-DD22-4083-88C8-1E708D50CA57}"/>
    <cellStyle name="Normal 10 3 2 2 6 2" xfId="13957" xr:uid="{EA4CC845-8192-45C6-B6BF-EA97038AA1B7}"/>
    <cellStyle name="Normal 10 3 2 2 6 2 2" xfId="30717" xr:uid="{CB66ABA3-E1BE-4976-A8FC-9D10895EE9FB}"/>
    <cellStyle name="Normal 10 3 2 2 6 2 3" xfId="47476" xr:uid="{712FB6C2-2A08-4A61-9625-3D6BEBC3C055}"/>
    <cellStyle name="Normal 10 3 2 2 6 3" xfId="22337" xr:uid="{95004178-65CD-42F7-9565-966E6603B1C3}"/>
    <cellStyle name="Normal 10 3 2 2 6 4" xfId="39096" xr:uid="{0873D09E-D9E5-4F10-AEDA-DF87908E5098}"/>
    <cellStyle name="Normal 10 3 2 2 7" xfId="7256" xr:uid="{A68389D7-D01F-4E68-A9CE-AEA6B2327B23}"/>
    <cellStyle name="Normal 10 3 2 2 7 2" xfId="15636" xr:uid="{D43EB39C-AF7B-4C58-B902-AEB5824D394E}"/>
    <cellStyle name="Normal 10 3 2 2 7 2 2" xfId="32396" xr:uid="{45D6890D-5719-4E53-93B5-6575F7E6E9C9}"/>
    <cellStyle name="Normal 10 3 2 2 7 2 3" xfId="49155" xr:uid="{C625B471-E514-4545-B56F-A8811E38837D}"/>
    <cellStyle name="Normal 10 3 2 2 7 3" xfId="24016" xr:uid="{40D6ABE5-185D-4304-8211-D439AFAED155}"/>
    <cellStyle name="Normal 10 3 2 2 7 4" xfId="40775" xr:uid="{1CB21751-9654-4454-8E71-05525E6C1B43}"/>
    <cellStyle name="Normal 10 3 2 2 8" xfId="7662" xr:uid="{75F54639-3DA8-466E-8DB0-5DF9F86E999E}"/>
    <cellStyle name="Normal 10 3 2 2 8 2" xfId="16042" xr:uid="{A0CA82D0-2A2A-4551-AF19-8ACCF5874B81}"/>
    <cellStyle name="Normal 10 3 2 2 8 2 2" xfId="32802" xr:uid="{CF349F49-0F46-4EC8-9198-6FFE4CBFA994}"/>
    <cellStyle name="Normal 10 3 2 2 8 2 3" xfId="49561" xr:uid="{5A3DBA28-A45A-46FF-B841-AA9BE6B0E507}"/>
    <cellStyle name="Normal 10 3 2 2 8 3" xfId="24422" xr:uid="{4D5FD490-D509-4685-B65A-37C1D41DAC7D}"/>
    <cellStyle name="Normal 10 3 2 2 8 4" xfId="41181" xr:uid="{4FDCD44A-2E0D-4A9A-ADAA-47C50845CF49}"/>
    <cellStyle name="Normal 10 3 2 2 9" xfId="8068" xr:uid="{068160AB-4C72-406E-AEF5-1D76C50F6DC8}"/>
    <cellStyle name="Normal 10 3 2 2 9 2" xfId="16448" xr:uid="{FBDADF67-1804-4E1D-8C76-0D7F7B73EFE0}"/>
    <cellStyle name="Normal 10 3 2 2 9 2 2" xfId="33208" xr:uid="{0DC9A74F-47AB-4BF0-9E87-ED55460412C4}"/>
    <cellStyle name="Normal 10 3 2 2 9 2 3" xfId="49967" xr:uid="{CF257F10-79D3-4A03-8C55-90173BF23A6F}"/>
    <cellStyle name="Normal 10 3 2 2 9 3" xfId="24828" xr:uid="{01A9F376-0B9B-41D5-BAFC-7F299FFCE5C0}"/>
    <cellStyle name="Normal 10 3 2 2 9 4" xfId="41587" xr:uid="{D162BBF3-B0A9-4402-8D98-A00FC7C098DF}"/>
    <cellStyle name="Normal 10 3 2 3" xfId="480" xr:uid="{A2ABC59E-8F53-4009-872D-2F1DDEB0F6D9}"/>
    <cellStyle name="Normal 10 3 2 3 10" xfId="8688" xr:uid="{96C5960F-5E96-47B2-A62D-328E161AE5B3}"/>
    <cellStyle name="Normal 10 3 2 3 10 2" xfId="17068" xr:uid="{4D14E3DA-9D06-4941-B4EB-4BC787186CC9}"/>
    <cellStyle name="Normal 10 3 2 3 10 2 2" xfId="33828" xr:uid="{5C967AB8-DE05-40A8-9A37-91272EFF0365}"/>
    <cellStyle name="Normal 10 3 2 3 10 2 3" xfId="50587" xr:uid="{C3652A77-15DE-4D83-8702-0030A97FF8E0}"/>
    <cellStyle name="Normal 10 3 2 3 10 3" xfId="25448" xr:uid="{C12A699A-F46F-44A1-AB75-9179E15A36A3}"/>
    <cellStyle name="Normal 10 3 2 3 10 4" xfId="42207" xr:uid="{8C532DF2-4EED-485D-97DF-58559361B234}"/>
    <cellStyle name="Normal 10 3 2 3 11" xfId="2312" xr:uid="{2DE9AD65-0351-4372-BDCD-6EB596AFA4BF}"/>
    <cellStyle name="Normal 10 3 2 3 11 2" xfId="10694" xr:uid="{1A99216F-B5C2-4355-AFE1-BE029E25B0BD}"/>
    <cellStyle name="Normal 10 3 2 3 11 2 2" xfId="27454" xr:uid="{18319FE8-74E1-43EA-A761-5A0C167D4FCC}"/>
    <cellStyle name="Normal 10 3 2 3 11 2 3" xfId="44213" xr:uid="{F045E4C0-64D1-47B3-A85D-DA6509904DBE}"/>
    <cellStyle name="Normal 10 3 2 3 11 3" xfId="19074" xr:uid="{D1C3D99A-EF32-41F0-90E1-54FCCD483698}"/>
    <cellStyle name="Normal 10 3 2 3 11 4" xfId="35833" xr:uid="{D6F1DBDB-71B5-43ED-A352-5DD9FB1A6104}"/>
    <cellStyle name="Normal 10 3 2 3 12" xfId="8891" xr:uid="{11B2C339-4D95-40A3-B63A-BA8EA7EC1329}"/>
    <cellStyle name="Normal 10 3 2 3 12 2" xfId="25651" xr:uid="{A6DE1185-FC42-43E1-B818-A32040898526}"/>
    <cellStyle name="Normal 10 3 2 3 12 3" xfId="42410" xr:uid="{F2B167DD-DAC3-4C74-8A85-8BE878016FC8}"/>
    <cellStyle name="Normal 10 3 2 3 13" xfId="17271" xr:uid="{33C9E487-1777-44F5-96F7-CE7D61972DB4}"/>
    <cellStyle name="Normal 10 3 2 3 14" xfId="34030" xr:uid="{7FB0E1D9-E10B-4682-99C7-00F9066678C3}"/>
    <cellStyle name="Normal 10 3 2 3 2" xfId="922" xr:uid="{8F7412AB-8DB2-436F-934F-706638C4D55F}"/>
    <cellStyle name="Normal 10 3 2 3 2 2" xfId="4317" xr:uid="{837BF501-E242-4823-AB41-17730DBBD0D7}"/>
    <cellStyle name="Normal 10 3 2 3 2 2 2" xfId="12697" xr:uid="{0E4CF3A7-8435-436B-9031-429591D78D80}"/>
    <cellStyle name="Normal 10 3 2 3 2 2 2 2" xfId="29457" xr:uid="{D4E44433-97FC-4F51-836B-117B44FD095F}"/>
    <cellStyle name="Normal 10 3 2 3 2 2 2 3" xfId="46216" xr:uid="{01AC1A5C-C9EC-4B73-A37F-563BD0BF1111}"/>
    <cellStyle name="Normal 10 3 2 3 2 2 3" xfId="21077" xr:uid="{670805F5-CF95-4F6F-9142-E9BD1CFF08A0}"/>
    <cellStyle name="Normal 10 3 2 3 2 2 4" xfId="37836" xr:uid="{357F7D8B-3EC9-4CC3-B8CC-40B40B285EAC}"/>
    <cellStyle name="Normal 10 3 2 3 2 3" xfId="6004" xr:uid="{39D6BE39-6EB8-44F8-B2E7-D0E0BC3D8F07}"/>
    <cellStyle name="Normal 10 3 2 3 2 3 2" xfId="14384" xr:uid="{0CA3FF0E-3E34-4E0C-ACC5-06B2DA6A81DB}"/>
    <cellStyle name="Normal 10 3 2 3 2 3 2 2" xfId="31144" xr:uid="{828AA1BB-B399-4B41-9E7F-7D2C9B295CD4}"/>
    <cellStyle name="Normal 10 3 2 3 2 3 2 3" xfId="47903" xr:uid="{6BB61A90-AF41-4C04-95E9-FBFF7689B3E6}"/>
    <cellStyle name="Normal 10 3 2 3 2 3 3" xfId="22764" xr:uid="{81D41EB2-E84A-4FFD-B4CA-D672A539D528}"/>
    <cellStyle name="Normal 10 3 2 3 2 3 4" xfId="39523" xr:uid="{F4EFA477-47D1-4E51-8592-65C395636BCD}"/>
    <cellStyle name="Normal 10 3 2 3 2 4" xfId="2740" xr:uid="{22CD528E-4CA3-43C1-A3D6-96E1B48FFA59}"/>
    <cellStyle name="Normal 10 3 2 3 2 4 2" xfId="11120" xr:uid="{AB706DD7-87F7-4E46-B84A-5E52B60C603B}"/>
    <cellStyle name="Normal 10 3 2 3 2 4 2 2" xfId="27880" xr:uid="{86E9EA1E-851C-475E-B9A1-B585B0DB5C3E}"/>
    <cellStyle name="Normal 10 3 2 3 2 4 2 3" xfId="44639" xr:uid="{3C081644-1173-4BC9-AB15-381BE88EAFBE}"/>
    <cellStyle name="Normal 10 3 2 3 2 4 3" xfId="19500" xr:uid="{4DEF8683-EE1A-4CF2-9AD0-47E9069FAC99}"/>
    <cellStyle name="Normal 10 3 2 3 2 4 4" xfId="36259" xr:uid="{95B77F9B-521A-462C-882D-51891D24AABD}"/>
    <cellStyle name="Normal 10 3 2 3 2 5" xfId="9317" xr:uid="{06F6A10E-378B-4EEB-B940-52BA1BE7228A}"/>
    <cellStyle name="Normal 10 3 2 3 2 5 2" xfId="26077" xr:uid="{878540F3-19B8-4510-9914-CAD733AD7813}"/>
    <cellStyle name="Normal 10 3 2 3 2 5 3" xfId="42836" xr:uid="{57225423-BC37-4BEA-9C68-6D129BCF7A16}"/>
    <cellStyle name="Normal 10 3 2 3 2 6" xfId="17697" xr:uid="{D463ED49-DCF8-48BD-988B-C4FB3938B4DB}"/>
    <cellStyle name="Normal 10 3 2 3 2 7" xfId="34456" xr:uid="{8BCD4F1E-1DB6-4F1D-8208-74355B8B400A}"/>
    <cellStyle name="Normal 10 3 2 3 3" xfId="1356" xr:uid="{6690BDA6-F8EB-44F8-866C-CB824F8118A2}"/>
    <cellStyle name="Normal 10 3 2 3 3 2" xfId="4745" xr:uid="{701FA0F5-983A-4711-A6E8-E4682971082A}"/>
    <cellStyle name="Normal 10 3 2 3 3 2 2" xfId="13125" xr:uid="{58920862-83DB-4B71-A792-51081DC3FB9F}"/>
    <cellStyle name="Normal 10 3 2 3 3 2 2 2" xfId="29885" xr:uid="{FB3612EC-9EB0-4335-949E-EF8BFD929D59}"/>
    <cellStyle name="Normal 10 3 2 3 3 2 2 3" xfId="46644" xr:uid="{D71048AD-D7C0-4235-B37E-EE5473962184}"/>
    <cellStyle name="Normal 10 3 2 3 3 2 3" xfId="21505" xr:uid="{DBCFA446-5C17-47F6-9DAA-51B81D09F421}"/>
    <cellStyle name="Normal 10 3 2 3 3 2 4" xfId="38264" xr:uid="{52E00436-533A-43C4-A3A0-0996EE01D839}"/>
    <cellStyle name="Normal 10 3 2 3 3 3" xfId="6432" xr:uid="{763CF5F8-D322-4D48-B56A-CA444899DC01}"/>
    <cellStyle name="Normal 10 3 2 3 3 3 2" xfId="14812" xr:uid="{48C13931-D100-4C40-9079-ADF06E4F3A59}"/>
    <cellStyle name="Normal 10 3 2 3 3 3 2 2" xfId="31572" xr:uid="{4CB21B23-7218-4E64-91C2-C5D3E532DF45}"/>
    <cellStyle name="Normal 10 3 2 3 3 3 2 3" xfId="48331" xr:uid="{D5CA0CA9-4021-4B2F-9B96-812A00D6E6E8}"/>
    <cellStyle name="Normal 10 3 2 3 3 3 3" xfId="23192" xr:uid="{FAD9C995-3C7D-4149-8059-6531C3265B82}"/>
    <cellStyle name="Normal 10 3 2 3 3 3 4" xfId="39951" xr:uid="{9D9E90CB-9F90-4604-AAFA-6B9333B7EA75}"/>
    <cellStyle name="Normal 10 3 2 3 3 4" xfId="3168" xr:uid="{DC03CF7B-8450-4D32-98BF-AC31F38D0A8C}"/>
    <cellStyle name="Normal 10 3 2 3 3 4 2" xfId="11548" xr:uid="{D3C4723D-2716-47E4-A40A-503B5E14ED11}"/>
    <cellStyle name="Normal 10 3 2 3 3 4 2 2" xfId="28308" xr:uid="{9F5AAB9E-A26C-4B51-95EA-8B7BB2826AF6}"/>
    <cellStyle name="Normal 10 3 2 3 3 4 2 3" xfId="45067" xr:uid="{5F290961-F3DB-4C83-8F1F-6775A17FE7CE}"/>
    <cellStyle name="Normal 10 3 2 3 3 4 3" xfId="19928" xr:uid="{768C256B-1CEE-42C7-A73D-71F45EB99547}"/>
    <cellStyle name="Normal 10 3 2 3 3 4 4" xfId="36687" xr:uid="{A66F5421-E088-485A-A96D-75D8B5238E85}"/>
    <cellStyle name="Normal 10 3 2 3 3 5" xfId="9745" xr:uid="{6847B207-2D25-4B9F-BE13-BF68A6BAB492}"/>
    <cellStyle name="Normal 10 3 2 3 3 5 2" xfId="26505" xr:uid="{0E2708B1-7208-40FA-82AA-8A1FAF782EFE}"/>
    <cellStyle name="Normal 10 3 2 3 3 5 3" xfId="43264" xr:uid="{967F8FD8-1920-491E-98AE-FF812EAD7E6C}"/>
    <cellStyle name="Normal 10 3 2 3 3 6" xfId="18125" xr:uid="{8F815707-C1CD-4A34-80AC-7EC8AB306A78}"/>
    <cellStyle name="Normal 10 3 2 3 3 7" xfId="34884" xr:uid="{A57B3F89-D5B6-4E62-A41F-E15707ADAB24}"/>
    <cellStyle name="Normal 10 3 2 3 4" xfId="1988" xr:uid="{6CD390E3-B5A4-4189-8E79-0D8D0F68860F}"/>
    <cellStyle name="Normal 10 3 2 3 4 2" xfId="5377" xr:uid="{36BF5D4C-EC20-49BD-A423-DE70E874C9CA}"/>
    <cellStyle name="Normal 10 3 2 3 4 2 2" xfId="13757" xr:uid="{6FEA85F0-0B60-4123-BFA0-89572B1A860E}"/>
    <cellStyle name="Normal 10 3 2 3 4 2 2 2" xfId="30517" xr:uid="{CD434ED2-4494-45C8-BE61-2AB4C6D57E1B}"/>
    <cellStyle name="Normal 10 3 2 3 4 2 2 3" xfId="47276" xr:uid="{F30071ED-1AED-4D4C-9918-B2B6CDB9FE63}"/>
    <cellStyle name="Normal 10 3 2 3 4 2 3" xfId="22137" xr:uid="{AB90E5B6-3E23-4A3D-BDFA-4B49DF7040F3}"/>
    <cellStyle name="Normal 10 3 2 3 4 2 4" xfId="38896" xr:uid="{BC44BA90-2CE6-4748-9D51-58F3D851FD14}"/>
    <cellStyle name="Normal 10 3 2 3 4 3" xfId="7064" xr:uid="{DE2C41A5-3D07-4584-9534-C707D584C143}"/>
    <cellStyle name="Normal 10 3 2 3 4 3 2" xfId="15444" xr:uid="{BF9F3204-96C5-44DA-A6BA-5A9E40FB5976}"/>
    <cellStyle name="Normal 10 3 2 3 4 3 2 2" xfId="32204" xr:uid="{036E0E8C-BFF3-476F-A14A-6C4AF8785F8F}"/>
    <cellStyle name="Normal 10 3 2 3 4 3 2 3" xfId="48963" xr:uid="{C1B21AC3-2A11-4879-824F-39643754C4AA}"/>
    <cellStyle name="Normal 10 3 2 3 4 3 3" xfId="23824" xr:uid="{2DB5EC0A-63C0-4252-8845-965ABEFD4712}"/>
    <cellStyle name="Normal 10 3 2 3 4 3 4" xfId="40583" xr:uid="{4A481FC3-AF36-4BF9-BEB9-57B9906EDC09}"/>
    <cellStyle name="Normal 10 3 2 3 4 4" xfId="3687" xr:uid="{D9DC5B76-1399-4B6D-9876-B9EDF4047304}"/>
    <cellStyle name="Normal 10 3 2 3 4 4 2" xfId="12067" xr:uid="{7312F361-CE53-4FA3-AC49-411745681AD6}"/>
    <cellStyle name="Normal 10 3 2 3 4 4 2 2" xfId="28827" xr:uid="{F53BD939-6455-49EC-962E-59E2AFF30406}"/>
    <cellStyle name="Normal 10 3 2 3 4 4 2 3" xfId="45586" xr:uid="{F39D9856-0B14-4605-AA5A-F0DB93090EDE}"/>
    <cellStyle name="Normal 10 3 2 3 4 4 3" xfId="20447" xr:uid="{834913B2-ABC4-4B4F-B209-9B510A49C45A}"/>
    <cellStyle name="Normal 10 3 2 3 4 4 4" xfId="37206" xr:uid="{7BD6C1B2-0952-4195-A2E4-C5984583EFCB}"/>
    <cellStyle name="Normal 10 3 2 3 4 5" xfId="10377" xr:uid="{AFA731AE-432D-487F-B0BA-1DF1449F5588}"/>
    <cellStyle name="Normal 10 3 2 3 4 5 2" xfId="27137" xr:uid="{0339AEAB-65FA-42FA-99B9-BF5E7D86C421}"/>
    <cellStyle name="Normal 10 3 2 3 4 5 3" xfId="43896" xr:uid="{A45548E0-5D3F-4156-8BAB-F9B2B3FD61D0}"/>
    <cellStyle name="Normal 10 3 2 3 4 6" xfId="18757" xr:uid="{C58D70F4-35FF-4F9A-892F-B4206C26A182}"/>
    <cellStyle name="Normal 10 3 2 3 4 7" xfId="35516" xr:uid="{5C19C30D-8884-4C19-9D83-816EA70C40B1}"/>
    <cellStyle name="Normal 10 3 2 3 5" xfId="4107" xr:uid="{0BC5E14A-6F2F-4833-99A7-EB8B1BC7EEB2}"/>
    <cellStyle name="Normal 10 3 2 3 5 2" xfId="12487" xr:uid="{B745A17B-F2DA-4D8E-A7F9-C3B38C356335}"/>
    <cellStyle name="Normal 10 3 2 3 5 2 2" xfId="29247" xr:uid="{75453A2D-DAB8-46F4-87C8-78ECA9846DAC}"/>
    <cellStyle name="Normal 10 3 2 3 5 2 3" xfId="46006" xr:uid="{72F3C922-4E6E-4B08-B862-28F182E0E022}"/>
    <cellStyle name="Normal 10 3 2 3 5 3" xfId="20867" xr:uid="{A03844F1-F506-42CE-8090-DD8F9677634C}"/>
    <cellStyle name="Normal 10 3 2 3 5 4" xfId="37626" xr:uid="{6932DE65-6F8D-4049-B9CB-55B6A87D84F6}"/>
    <cellStyle name="Normal 10 3 2 3 6" xfId="5578" xr:uid="{F656340F-AC5C-4336-8B78-8F25EEE2E80A}"/>
    <cellStyle name="Normal 10 3 2 3 6 2" xfId="13958" xr:uid="{F4C274BE-F430-4DB5-AC92-6AF0D10CAD00}"/>
    <cellStyle name="Normal 10 3 2 3 6 2 2" xfId="30718" xr:uid="{E4C7AA0E-EDA2-4C57-AC3A-4B752E5BEEF1}"/>
    <cellStyle name="Normal 10 3 2 3 6 2 3" xfId="47477" xr:uid="{7BF4651D-3B40-4640-9EC6-005B2C8C7296}"/>
    <cellStyle name="Normal 10 3 2 3 6 3" xfId="22338" xr:uid="{E52EDBAF-04E7-4CD5-8C41-A81A49B05D4A}"/>
    <cellStyle name="Normal 10 3 2 3 6 4" xfId="39097" xr:uid="{19ED7215-7078-4163-BC58-45BD003C4C69}"/>
    <cellStyle name="Normal 10 3 2 3 7" xfId="7470" xr:uid="{DE82DC20-8C84-4000-9337-50D369906145}"/>
    <cellStyle name="Normal 10 3 2 3 7 2" xfId="15850" xr:uid="{3F4E0AB3-4E04-427F-963D-AB5FF52D21A5}"/>
    <cellStyle name="Normal 10 3 2 3 7 2 2" xfId="32610" xr:uid="{3F2016CE-2BC6-446E-8213-652F59FAA045}"/>
    <cellStyle name="Normal 10 3 2 3 7 2 3" xfId="49369" xr:uid="{71905233-0565-4C5E-853B-F7D9E5E5E096}"/>
    <cellStyle name="Normal 10 3 2 3 7 3" xfId="24230" xr:uid="{DE49B53C-8B35-44BC-A676-C5BE91FF7B32}"/>
    <cellStyle name="Normal 10 3 2 3 7 4" xfId="40989" xr:uid="{57FEC42C-DEAA-4E2C-9EAC-9BB34E6A2DE5}"/>
    <cellStyle name="Normal 10 3 2 3 8" xfId="7876" xr:uid="{6C04AC19-6A0C-46BB-8732-2E53C5379BD9}"/>
    <cellStyle name="Normal 10 3 2 3 8 2" xfId="16256" xr:uid="{3E6E22FA-4B66-4B0B-A977-7215F5031CF4}"/>
    <cellStyle name="Normal 10 3 2 3 8 2 2" xfId="33016" xr:uid="{EDC95EFC-063C-40C7-A731-0FD700275B91}"/>
    <cellStyle name="Normal 10 3 2 3 8 2 3" xfId="49775" xr:uid="{4E5DA09B-A490-4498-83C3-D294D7A9F589}"/>
    <cellStyle name="Normal 10 3 2 3 8 3" xfId="24636" xr:uid="{87D5613F-B7B4-4EB0-8664-0B0913E92F6B}"/>
    <cellStyle name="Normal 10 3 2 3 8 4" xfId="41395" xr:uid="{54FC57CA-512D-4BF7-AA4B-99119550AAB7}"/>
    <cellStyle name="Normal 10 3 2 3 9" xfId="8282" xr:uid="{BE7D50C2-9CE3-44C5-A7D7-6C76AC2F708B}"/>
    <cellStyle name="Normal 10 3 2 3 9 2" xfId="16662" xr:uid="{8D6FDB69-176E-477A-AB0A-E2980EDF95BD}"/>
    <cellStyle name="Normal 10 3 2 3 9 2 2" xfId="33422" xr:uid="{20577C91-26BE-4F10-A6F2-DE217EF599C2}"/>
    <cellStyle name="Normal 10 3 2 3 9 2 3" xfId="50181" xr:uid="{60605771-1F23-4887-8A27-FFD1EEA88F82}"/>
    <cellStyle name="Normal 10 3 2 3 9 3" xfId="25042" xr:uid="{F45AF11A-6C28-4497-95C1-8B06F0F506A8}"/>
    <cellStyle name="Normal 10 3 2 3 9 4" xfId="41801" xr:uid="{81752F13-B379-48B4-B095-B9452F0AD434}"/>
    <cellStyle name="Normal 10 3 2 4" xfId="868" xr:uid="{C2538CA4-EADA-459A-B5D2-ECCC7D8CCCB6}"/>
    <cellStyle name="Normal 10 3 2 4 2" xfId="4263" xr:uid="{DF0DA6CF-5607-4A1A-BC67-F2EA342AB479}"/>
    <cellStyle name="Normal 10 3 2 4 2 2" xfId="12643" xr:uid="{A5FCA507-B0F5-401A-9BEB-8B1BD90DE532}"/>
    <cellStyle name="Normal 10 3 2 4 2 2 2" xfId="29403" xr:uid="{E5BCC9D3-5E99-474C-9BD5-91246DC9FEBA}"/>
    <cellStyle name="Normal 10 3 2 4 2 2 3" xfId="46162" xr:uid="{D6BD7FC9-FC4D-4FE7-A8E2-BA8F31EA91C9}"/>
    <cellStyle name="Normal 10 3 2 4 2 3" xfId="21023" xr:uid="{89391D67-4FEB-49BB-9FC5-D1C683D649BD}"/>
    <cellStyle name="Normal 10 3 2 4 2 4" xfId="37782" xr:uid="{77CA3A81-BE9F-4ECD-A852-2644B5EF0143}"/>
    <cellStyle name="Normal 10 3 2 4 3" xfId="5950" xr:uid="{111214BA-85A9-483C-8938-BC76A83AB310}"/>
    <cellStyle name="Normal 10 3 2 4 3 2" xfId="14330" xr:uid="{D4AB4189-CAEB-4901-A126-6D038AB95002}"/>
    <cellStyle name="Normal 10 3 2 4 3 2 2" xfId="31090" xr:uid="{CE4D45BA-C074-4A6B-88AC-4DD58630F23D}"/>
    <cellStyle name="Normal 10 3 2 4 3 2 3" xfId="47849" xr:uid="{BEB15625-0BA9-40B0-8AA8-1312D87A000A}"/>
    <cellStyle name="Normal 10 3 2 4 3 3" xfId="22710" xr:uid="{4455B8F9-43DB-46BD-83CC-6875940D16C2}"/>
    <cellStyle name="Normal 10 3 2 4 3 4" xfId="39469" xr:uid="{B8C55DA9-1B98-4558-A6A8-28FD5A6C13E0}"/>
    <cellStyle name="Normal 10 3 2 4 4" xfId="2686" xr:uid="{06A63E67-1FF1-4F51-BD47-E12C25F15654}"/>
    <cellStyle name="Normal 10 3 2 4 4 2" xfId="11066" xr:uid="{7DB62963-B742-42DE-A1F7-B50A4A511BA0}"/>
    <cellStyle name="Normal 10 3 2 4 4 2 2" xfId="27826" xr:uid="{570BACD7-91D4-49D2-A9BD-FB0E1DE52B81}"/>
    <cellStyle name="Normal 10 3 2 4 4 2 3" xfId="44585" xr:uid="{78C16118-E2CF-488F-A055-8568BE1A4567}"/>
    <cellStyle name="Normal 10 3 2 4 4 3" xfId="19446" xr:uid="{039B8C62-D59E-4150-968E-4023CDB148C9}"/>
    <cellStyle name="Normal 10 3 2 4 4 4" xfId="36205" xr:uid="{90C1C419-3FB7-4B8A-A558-E96C77983C07}"/>
    <cellStyle name="Normal 10 3 2 4 5" xfId="9263" xr:uid="{5240D81D-3D2D-4EA8-A2CA-2288C5787BB3}"/>
    <cellStyle name="Normal 10 3 2 4 5 2" xfId="26023" xr:uid="{1C67E396-E95E-40D2-A8B1-50BDB7F0F8CF}"/>
    <cellStyle name="Normal 10 3 2 4 5 3" xfId="42782" xr:uid="{25267F76-8068-4267-BB5B-6E56B31DEADB}"/>
    <cellStyle name="Normal 10 3 2 4 6" xfId="17643" xr:uid="{22B0A1F9-86F9-4356-9962-25295F7CD525}"/>
    <cellStyle name="Normal 10 3 2 4 7" xfId="34402" xr:uid="{B5874AF3-A274-47D8-8B48-6C1177B1A66B}"/>
    <cellStyle name="Normal 10 3 2 5" xfId="1302" xr:uid="{B9E68267-1E99-432C-B707-7E40F95A738C}"/>
    <cellStyle name="Normal 10 3 2 5 2" xfId="4691" xr:uid="{3D97601C-BD00-4C81-A340-06649F1959DD}"/>
    <cellStyle name="Normal 10 3 2 5 2 2" xfId="13071" xr:uid="{26D72E63-860A-4C5D-B99B-60BBA98750FD}"/>
    <cellStyle name="Normal 10 3 2 5 2 2 2" xfId="29831" xr:uid="{831F318F-B22F-4BCC-84B6-E3C5CFCFD468}"/>
    <cellStyle name="Normal 10 3 2 5 2 2 3" xfId="46590" xr:uid="{8E18CE5C-07BD-4198-9AFD-B1F0E3660382}"/>
    <cellStyle name="Normal 10 3 2 5 2 3" xfId="21451" xr:uid="{362A6DEC-6BD4-41B7-B08C-25C2C3881B81}"/>
    <cellStyle name="Normal 10 3 2 5 2 4" xfId="38210" xr:uid="{982C03E4-BD5E-4003-9D2E-FA215C9A2142}"/>
    <cellStyle name="Normal 10 3 2 5 3" xfId="6378" xr:uid="{49D1CAF2-1FD2-4187-9963-209DB6E5F8FD}"/>
    <cellStyle name="Normal 10 3 2 5 3 2" xfId="14758" xr:uid="{0C46FE10-0098-42AA-95BB-A063FFADF411}"/>
    <cellStyle name="Normal 10 3 2 5 3 2 2" xfId="31518" xr:uid="{4D559815-C950-41AF-9932-2F7528C61145}"/>
    <cellStyle name="Normal 10 3 2 5 3 2 3" xfId="48277" xr:uid="{054CB4F9-00F6-41D0-B69A-4EDF4030A27B}"/>
    <cellStyle name="Normal 10 3 2 5 3 3" xfId="23138" xr:uid="{9563FB61-4E19-4203-B1A6-47DDE8674C9D}"/>
    <cellStyle name="Normal 10 3 2 5 3 4" xfId="39897" xr:uid="{6E66480E-0AEF-41D2-B67D-0AECA2C9EFD8}"/>
    <cellStyle name="Normal 10 3 2 5 4" xfId="3114" xr:uid="{21ED4A60-2387-4B4A-91DF-F7D85B98132A}"/>
    <cellStyle name="Normal 10 3 2 5 4 2" xfId="11494" xr:uid="{45B06540-A3FF-49F4-8256-B515CD04E43B}"/>
    <cellStyle name="Normal 10 3 2 5 4 2 2" xfId="28254" xr:uid="{30410483-F9B4-4A92-965C-7AF1E549E2BD}"/>
    <cellStyle name="Normal 10 3 2 5 4 2 3" xfId="45013" xr:uid="{54123EE3-1AC4-4F19-B4B9-A7D4E67F741B}"/>
    <cellStyle name="Normal 10 3 2 5 4 3" xfId="19874" xr:uid="{19B39924-2882-44F1-BFE9-50E64F58FC26}"/>
    <cellStyle name="Normal 10 3 2 5 4 4" xfId="36633" xr:uid="{5E3E70B4-3F3D-4F9F-97F5-B61F7DB6EBCE}"/>
    <cellStyle name="Normal 10 3 2 5 5" xfId="9691" xr:uid="{6A467545-66BE-4E12-BDA7-67EE47F2F7FA}"/>
    <cellStyle name="Normal 10 3 2 5 5 2" xfId="26451" xr:uid="{18F2C0C2-0D0F-4DFC-AB89-11C1133E1B62}"/>
    <cellStyle name="Normal 10 3 2 5 5 3" xfId="43210" xr:uid="{9B5D5290-1F26-47CC-B44D-B7BF97870FC1}"/>
    <cellStyle name="Normal 10 3 2 5 6" xfId="18071" xr:uid="{EB765C7D-252B-428A-A1B1-206FC60D15DA}"/>
    <cellStyle name="Normal 10 3 2 5 7" xfId="34830" xr:uid="{CC9BACB8-3E9D-44DC-A556-D3179436ED54}"/>
    <cellStyle name="Normal 10 3 2 6" xfId="1717" xr:uid="{CC32CA5E-A04A-4CD9-9C56-4875F2B5D694}"/>
    <cellStyle name="Normal 10 3 2 6 2" xfId="5106" xr:uid="{C5334C1A-770E-40A6-A57A-E8F28EAC2CD4}"/>
    <cellStyle name="Normal 10 3 2 6 2 2" xfId="13486" xr:uid="{4CD877CA-252A-46D8-A357-5DD2CBE81E3D}"/>
    <cellStyle name="Normal 10 3 2 6 2 2 2" xfId="30246" xr:uid="{F8C680A2-F8D0-43F0-84A9-B226C4326892}"/>
    <cellStyle name="Normal 10 3 2 6 2 2 3" xfId="47005" xr:uid="{4962DF02-DF45-450F-ACDF-DEB30BC10C93}"/>
    <cellStyle name="Normal 10 3 2 6 2 3" xfId="21866" xr:uid="{036951D7-018D-44FE-A8B2-275A177B39E8}"/>
    <cellStyle name="Normal 10 3 2 6 2 4" xfId="38625" xr:uid="{B884F508-6140-480A-A39C-BB8D2BAD02ED}"/>
    <cellStyle name="Normal 10 3 2 6 3" xfId="6793" xr:uid="{EA6EDB12-EDFC-424E-B7A9-C0338CF0682B}"/>
    <cellStyle name="Normal 10 3 2 6 3 2" xfId="15173" xr:uid="{6F3CFD48-3D4E-443D-B4FF-BA1288BFFC65}"/>
    <cellStyle name="Normal 10 3 2 6 3 2 2" xfId="31933" xr:uid="{9F29946F-3A01-4321-B504-036C13B401C3}"/>
    <cellStyle name="Normal 10 3 2 6 3 2 3" xfId="48692" xr:uid="{10072F23-CFE5-4E5A-9898-AD0F41CD7607}"/>
    <cellStyle name="Normal 10 3 2 6 3 3" xfId="23553" xr:uid="{404DF86C-10BF-4232-AF56-F77349E13170}"/>
    <cellStyle name="Normal 10 3 2 6 3 4" xfId="40312" xr:uid="{71F27454-59DC-4588-9EA3-033488C64247}"/>
    <cellStyle name="Normal 10 3 2 6 4" xfId="3440" xr:uid="{92F81963-95DF-4FF4-9CA6-15C165FC7254}"/>
    <cellStyle name="Normal 10 3 2 6 4 2" xfId="11820" xr:uid="{745E83A0-2D8C-46A4-946E-924F31DA8AB6}"/>
    <cellStyle name="Normal 10 3 2 6 4 2 2" xfId="28580" xr:uid="{2F8E69FC-8006-4114-B7D1-873DD1D01ADC}"/>
    <cellStyle name="Normal 10 3 2 6 4 2 3" xfId="45339" xr:uid="{F5985187-D0EF-4347-BC99-B40C4497367B}"/>
    <cellStyle name="Normal 10 3 2 6 4 3" xfId="20200" xr:uid="{EE6E920A-5FCD-42CD-BD6B-E0CACC188BA2}"/>
    <cellStyle name="Normal 10 3 2 6 4 4" xfId="36959" xr:uid="{8C0E02C3-3F65-43E7-87C9-116835908903}"/>
    <cellStyle name="Normal 10 3 2 6 5" xfId="10106" xr:uid="{DE41F595-A6BF-4B3F-9D14-8DDBDAB864CF}"/>
    <cellStyle name="Normal 10 3 2 6 5 2" xfId="26866" xr:uid="{9A689AF4-9D85-480A-A550-86E42C02204D}"/>
    <cellStyle name="Normal 10 3 2 6 5 3" xfId="43625" xr:uid="{026AE4B2-F89F-4B91-8392-01C9CEF67A14}"/>
    <cellStyle name="Normal 10 3 2 6 6" xfId="18486" xr:uid="{0102C104-AC0F-48D3-A5E6-FD9983C388B4}"/>
    <cellStyle name="Normal 10 3 2 6 7" xfId="35245" xr:uid="{E2441B6E-809B-4485-8784-AADC606DE194}"/>
    <cellStyle name="Normal 10 3 2 7" xfId="3836" xr:uid="{C5D5FF40-1F5C-4B74-9347-5DC742BA7C88}"/>
    <cellStyle name="Normal 10 3 2 7 2" xfId="12216" xr:uid="{A3486442-8621-42E6-B6CC-07FBA1A56653}"/>
    <cellStyle name="Normal 10 3 2 7 2 2" xfId="28976" xr:uid="{2EC74F61-2440-4DB0-BB25-73BF1BC56E7F}"/>
    <cellStyle name="Normal 10 3 2 7 2 3" xfId="45735" xr:uid="{53FCC317-70C3-488E-B004-8DFC737905F0}"/>
    <cellStyle name="Normal 10 3 2 7 3" xfId="20596" xr:uid="{A7A38A0B-488E-4F7E-82D3-7C0CEA60C5B5}"/>
    <cellStyle name="Normal 10 3 2 7 4" xfId="37355" xr:uid="{8E8D9226-96F3-4A09-AFB6-8CB91FD24830}"/>
    <cellStyle name="Normal 10 3 2 8" xfId="5524" xr:uid="{D5E6F597-8268-4B5F-B8B9-C2A38D4E4DBD}"/>
    <cellStyle name="Normal 10 3 2 8 2" xfId="13904" xr:uid="{3411B398-AA2E-480A-9926-5DE83A815212}"/>
    <cellStyle name="Normal 10 3 2 8 2 2" xfId="30664" xr:uid="{79AD94B7-2BD3-434E-BF99-6D93A810A2E0}"/>
    <cellStyle name="Normal 10 3 2 8 2 3" xfId="47423" xr:uid="{5630698C-4CC6-4627-8C82-F3E63B4BBAF3}"/>
    <cellStyle name="Normal 10 3 2 8 3" xfId="22284" xr:uid="{A74F063B-450F-4FF8-A396-FE5D8D7872B9}"/>
    <cellStyle name="Normal 10 3 2 8 4" xfId="39043" xr:uid="{8E8440D4-45DD-43F2-AB25-DD4530D5A7ED}"/>
    <cellStyle name="Normal 10 3 2 9" xfId="7199" xr:uid="{FE313B04-6E2B-4200-AA12-BD8588669F59}"/>
    <cellStyle name="Normal 10 3 2 9 2" xfId="15579" xr:uid="{532D48E6-0551-430C-A097-CDCF0BC5866C}"/>
    <cellStyle name="Normal 10 3 2 9 2 2" xfId="32339" xr:uid="{55A38054-DA40-4E4D-B1D6-8B3D68C6F3C3}"/>
    <cellStyle name="Normal 10 3 2 9 2 3" xfId="49098" xr:uid="{F35BE4A5-64B7-43C0-B053-E82FD265FF42}"/>
    <cellStyle name="Normal 10 3 2 9 3" xfId="23959" xr:uid="{763AF038-23DE-417C-9AE2-0FEAFA6C4B25}"/>
    <cellStyle name="Normal 10 3 2 9 4" xfId="40718" xr:uid="{0116DDD2-B683-4924-A3C2-B6423E4CFC0A}"/>
    <cellStyle name="Normal 10 3 3" xfId="481" xr:uid="{60E59D87-E8EF-4E54-BE5D-47888777C445}"/>
    <cellStyle name="Normal 10 3 3 10" xfId="8473" xr:uid="{FD617E1C-1B21-4F05-B673-69221198A518}"/>
    <cellStyle name="Normal 10 3 3 10 2" xfId="16853" xr:uid="{7868AB30-27C5-4982-AEF0-91F811B3DA87}"/>
    <cellStyle name="Normal 10 3 3 10 2 2" xfId="33613" xr:uid="{CCD1F0C6-C754-4E23-A4FD-30B1A9FC0CBD}"/>
    <cellStyle name="Normal 10 3 3 10 2 3" xfId="50372" xr:uid="{98AE2AFE-3D2F-4636-8B54-093551D311DE}"/>
    <cellStyle name="Normal 10 3 3 10 3" xfId="25233" xr:uid="{EE83350C-1F13-404A-936F-DB334709DC9C}"/>
    <cellStyle name="Normal 10 3 3 10 4" xfId="41992" xr:uid="{4854C659-83D4-4492-BCBD-C3EC3979CFFC}"/>
    <cellStyle name="Normal 10 3 3 11" xfId="2313" xr:uid="{806F662F-60AA-429E-8232-BE8D09F74C28}"/>
    <cellStyle name="Normal 10 3 3 11 2" xfId="10695" xr:uid="{017BEA77-4914-40F6-BAE1-7F4AC2CD6584}"/>
    <cellStyle name="Normal 10 3 3 11 2 2" xfId="27455" xr:uid="{2983EA92-582A-4C63-9BC2-77B26159A5EE}"/>
    <cellStyle name="Normal 10 3 3 11 2 3" xfId="44214" xr:uid="{964F731E-688F-4289-B587-9E22A9AE1390}"/>
    <cellStyle name="Normal 10 3 3 11 3" xfId="19075" xr:uid="{B00299FC-C91D-4A16-9555-8B946A81CFA6}"/>
    <cellStyle name="Normal 10 3 3 11 4" xfId="35834" xr:uid="{DAF013DC-B678-43E0-B36B-45C6C892CCE6}"/>
    <cellStyle name="Normal 10 3 3 12" xfId="8892" xr:uid="{EBCB231D-A12F-4877-AAA3-2EEDF885FBA3}"/>
    <cellStyle name="Normal 10 3 3 12 2" xfId="25652" xr:uid="{AB8A889D-F5B6-4F25-85A9-DCFC7A63BFEB}"/>
    <cellStyle name="Normal 10 3 3 12 3" xfId="42411" xr:uid="{2CAC76F8-8808-4F3D-8A6C-4F2764384391}"/>
    <cellStyle name="Normal 10 3 3 13" xfId="17272" xr:uid="{4ACB6275-2527-43B5-8E54-CCA14C711AFE}"/>
    <cellStyle name="Normal 10 3 3 14" xfId="34031" xr:uid="{CFCA185A-4FB0-49E4-A2F9-4361556E30A9}"/>
    <cellStyle name="Normal 10 3 3 2" xfId="923" xr:uid="{E3D1EB60-8A90-49BF-BD87-37ACE190BC7C}"/>
    <cellStyle name="Normal 10 3 3 2 2" xfId="4318" xr:uid="{0DE7471B-0934-47BF-8D4A-CB5734D09872}"/>
    <cellStyle name="Normal 10 3 3 2 2 2" xfId="12698" xr:uid="{DAF1F8A6-6D09-48E6-B148-6043771E9348}"/>
    <cellStyle name="Normal 10 3 3 2 2 2 2" xfId="29458" xr:uid="{B679FF4E-DDE9-457F-92B6-60892EB8EDF2}"/>
    <cellStyle name="Normal 10 3 3 2 2 2 3" xfId="46217" xr:uid="{043813DD-08B6-47C2-9B5B-2E3B5D22B50B}"/>
    <cellStyle name="Normal 10 3 3 2 2 3" xfId="21078" xr:uid="{D67CBE53-B90C-4A72-B72F-5DE14DC2BFA1}"/>
    <cellStyle name="Normal 10 3 3 2 2 4" xfId="37837" xr:uid="{86E97697-885F-40A2-ADAB-870A9B4D8521}"/>
    <cellStyle name="Normal 10 3 3 2 3" xfId="6005" xr:uid="{13A1D089-C8EC-48EA-80AB-33C37FBC7D72}"/>
    <cellStyle name="Normal 10 3 3 2 3 2" xfId="14385" xr:uid="{06729121-B929-459E-9601-67D8614D22CD}"/>
    <cellStyle name="Normal 10 3 3 2 3 2 2" xfId="31145" xr:uid="{87EFF450-BFCC-4B22-9394-E88CBFF7A86C}"/>
    <cellStyle name="Normal 10 3 3 2 3 2 3" xfId="47904" xr:uid="{50FE4344-EE32-4677-A926-5EACE24ED5E6}"/>
    <cellStyle name="Normal 10 3 3 2 3 3" xfId="22765" xr:uid="{07B89FBC-A59B-4EF6-AF6A-BC6B31B0379C}"/>
    <cellStyle name="Normal 10 3 3 2 3 4" xfId="39524" xr:uid="{BCBAB9A5-FB06-4F84-BB5E-C34C1179C936}"/>
    <cellStyle name="Normal 10 3 3 2 4" xfId="2741" xr:uid="{488A79FE-788B-4F92-AF74-053709801F04}"/>
    <cellStyle name="Normal 10 3 3 2 4 2" xfId="11121" xr:uid="{5F8FBC31-85E1-4974-B5BE-0C0EF83BBE06}"/>
    <cellStyle name="Normal 10 3 3 2 4 2 2" xfId="27881" xr:uid="{E9E5288B-365A-4B46-95EF-9185B925EB38}"/>
    <cellStyle name="Normal 10 3 3 2 4 2 3" xfId="44640" xr:uid="{6C1BD374-73E9-48D0-833F-DB7D1A25CFB0}"/>
    <cellStyle name="Normal 10 3 3 2 4 3" xfId="19501" xr:uid="{BF241CA4-726C-4208-836C-5B8AEE0711B1}"/>
    <cellStyle name="Normal 10 3 3 2 4 4" xfId="36260" xr:uid="{F5C8B302-D493-4CC3-9661-FCE7C7A6000C}"/>
    <cellStyle name="Normal 10 3 3 2 5" xfId="9318" xr:uid="{0A7AC6A9-8646-4DBE-AA45-56FF593C2189}"/>
    <cellStyle name="Normal 10 3 3 2 5 2" xfId="26078" xr:uid="{D970A483-D7BC-429D-883B-74BC0712126D}"/>
    <cellStyle name="Normal 10 3 3 2 5 3" xfId="42837" xr:uid="{7C746005-D9E3-4BF0-AF81-F2DF1F929842}"/>
    <cellStyle name="Normal 10 3 3 2 6" xfId="17698" xr:uid="{C95CADB1-5B7D-4E1C-9329-B96ED7C5C99A}"/>
    <cellStyle name="Normal 10 3 3 2 7" xfId="34457" xr:uid="{3686868F-CE08-4716-8AE0-0BAD7A77FBC8}"/>
    <cellStyle name="Normal 10 3 3 3" xfId="1357" xr:uid="{A0629125-2653-4F9D-86FE-FD472CA24332}"/>
    <cellStyle name="Normal 10 3 3 3 2" xfId="4746" xr:uid="{6C20FF32-0BC8-4FA1-B168-86F8B9F7B4C1}"/>
    <cellStyle name="Normal 10 3 3 3 2 2" xfId="13126" xr:uid="{E2838950-7FEF-4DFC-ADFC-FB4B75FF1C21}"/>
    <cellStyle name="Normal 10 3 3 3 2 2 2" xfId="29886" xr:uid="{DA813D38-2F8A-442A-B094-2331075C2188}"/>
    <cellStyle name="Normal 10 3 3 3 2 2 3" xfId="46645" xr:uid="{0575F2B0-F0F4-45A6-9AEF-02BCCACF65D2}"/>
    <cellStyle name="Normal 10 3 3 3 2 3" xfId="21506" xr:uid="{3AA3ACC1-ED54-4B6B-95B7-AA1918ECD1A1}"/>
    <cellStyle name="Normal 10 3 3 3 2 4" xfId="38265" xr:uid="{BBFF1110-4BF0-400A-AF2B-CCF44C867FCA}"/>
    <cellStyle name="Normal 10 3 3 3 3" xfId="6433" xr:uid="{BDD0488B-234B-4318-BE60-008AE4D23ABD}"/>
    <cellStyle name="Normal 10 3 3 3 3 2" xfId="14813" xr:uid="{7427F017-5AA2-4A10-921C-01007385943B}"/>
    <cellStyle name="Normal 10 3 3 3 3 2 2" xfId="31573" xr:uid="{DD848FE8-C049-4741-AF81-20548D5F9994}"/>
    <cellStyle name="Normal 10 3 3 3 3 2 3" xfId="48332" xr:uid="{4DD71A0F-BB9F-4715-A0A2-4EB8059F3E90}"/>
    <cellStyle name="Normal 10 3 3 3 3 3" xfId="23193" xr:uid="{604A21D5-A084-4A02-BF93-A6EC1322012C}"/>
    <cellStyle name="Normal 10 3 3 3 3 4" xfId="39952" xr:uid="{2AC09AC8-AD54-41D0-BA89-D4A3DA74481A}"/>
    <cellStyle name="Normal 10 3 3 3 4" xfId="3169" xr:uid="{C6EE277A-CBF1-4EBE-8C7D-F7B42D7CC38C}"/>
    <cellStyle name="Normal 10 3 3 3 4 2" xfId="11549" xr:uid="{CC77025E-BBFB-4FE3-B492-7D3D4B922853}"/>
    <cellStyle name="Normal 10 3 3 3 4 2 2" xfId="28309" xr:uid="{0613A36E-FDCE-46E4-BA2B-E8D7C4A0D4B2}"/>
    <cellStyle name="Normal 10 3 3 3 4 2 3" xfId="45068" xr:uid="{85487FC7-35D8-4009-AF40-491C97309EF5}"/>
    <cellStyle name="Normal 10 3 3 3 4 3" xfId="19929" xr:uid="{9B5A30AA-3BDA-4D46-867A-B835AE2E31DB}"/>
    <cellStyle name="Normal 10 3 3 3 4 4" xfId="36688" xr:uid="{3B117E0E-1D81-4C60-8400-841C08304D6F}"/>
    <cellStyle name="Normal 10 3 3 3 5" xfId="9746" xr:uid="{DE65C174-B11D-409B-AFF6-F7A22E90F492}"/>
    <cellStyle name="Normal 10 3 3 3 5 2" xfId="26506" xr:uid="{A35D625A-8CBE-46AF-B606-B271420F9EC2}"/>
    <cellStyle name="Normal 10 3 3 3 5 3" xfId="43265" xr:uid="{E299C1AC-E773-4EAD-82EC-6217041E3DC7}"/>
    <cellStyle name="Normal 10 3 3 3 6" xfId="18126" xr:uid="{DB307E9B-C468-45E5-A975-E43F03D426CC}"/>
    <cellStyle name="Normal 10 3 3 3 7" xfId="34885" xr:uid="{FC575BE7-8AFD-4C73-9A71-3E4E558EFD9E}"/>
    <cellStyle name="Normal 10 3 3 4" xfId="1773" xr:uid="{E20BF2A4-F438-4C14-A204-863C0AAAC150}"/>
    <cellStyle name="Normal 10 3 3 4 2" xfId="5162" xr:uid="{306E7419-7F70-40F0-923B-BD5215FF15E2}"/>
    <cellStyle name="Normal 10 3 3 4 2 2" xfId="13542" xr:uid="{561B73A0-AD03-4DB8-9742-C864352A56DD}"/>
    <cellStyle name="Normal 10 3 3 4 2 2 2" xfId="30302" xr:uid="{4B169D95-B600-44CB-A5B9-18797D1DD608}"/>
    <cellStyle name="Normal 10 3 3 4 2 2 3" xfId="47061" xr:uid="{4532C074-8F12-4E21-8C9A-6D6963C82464}"/>
    <cellStyle name="Normal 10 3 3 4 2 3" xfId="21922" xr:uid="{FBC626F5-D1B3-4999-8097-A24844C6628C}"/>
    <cellStyle name="Normal 10 3 3 4 2 4" xfId="38681" xr:uid="{00DCBD4A-6DD7-409A-9CD7-F8B7E1F4B7EA}"/>
    <cellStyle name="Normal 10 3 3 4 3" xfId="6849" xr:uid="{FCB8479B-C199-4A8A-AE35-6F10CE44789B}"/>
    <cellStyle name="Normal 10 3 3 4 3 2" xfId="15229" xr:uid="{14A22D94-6487-4827-9FAC-5FB0AD725D83}"/>
    <cellStyle name="Normal 10 3 3 4 3 2 2" xfId="31989" xr:uid="{B2F5A4E4-1F7C-4FB8-9E8A-41CD3DDF8B86}"/>
    <cellStyle name="Normal 10 3 3 4 3 2 3" xfId="48748" xr:uid="{A9D21274-C331-4300-B349-BC5448636771}"/>
    <cellStyle name="Normal 10 3 3 4 3 3" xfId="23609" xr:uid="{35200985-B165-4E5D-8F90-071466AAACE7}"/>
    <cellStyle name="Normal 10 3 3 4 3 4" xfId="40368" xr:uid="{0FEFF14C-1DA4-4ABE-AF3D-F7B66DC92647}"/>
    <cellStyle name="Normal 10 3 3 4 4" xfId="3473" xr:uid="{B4FDE83B-500A-4EE3-B036-C199FD0320E6}"/>
    <cellStyle name="Normal 10 3 3 4 4 2" xfId="11853" xr:uid="{2F7CCE61-6F27-4281-83F1-C8D9B52E1696}"/>
    <cellStyle name="Normal 10 3 3 4 4 2 2" xfId="28613" xr:uid="{3E6A1992-CA67-4275-A47E-5FC92C475733}"/>
    <cellStyle name="Normal 10 3 3 4 4 2 3" xfId="45372" xr:uid="{66BB0019-6F4A-4195-AF98-49AF9F674577}"/>
    <cellStyle name="Normal 10 3 3 4 4 3" xfId="20233" xr:uid="{02066A97-134A-4C67-8AE8-B3C5F5DA7D31}"/>
    <cellStyle name="Normal 10 3 3 4 4 4" xfId="36992" xr:uid="{A3B1C064-97CC-41CC-A393-F186727959DF}"/>
    <cellStyle name="Normal 10 3 3 4 5" xfId="10162" xr:uid="{AB54C025-630E-41FF-BA63-4A71229D9B00}"/>
    <cellStyle name="Normal 10 3 3 4 5 2" xfId="26922" xr:uid="{52DC3160-1F1E-4D25-A08A-A924DC41E32E}"/>
    <cellStyle name="Normal 10 3 3 4 5 3" xfId="43681" xr:uid="{2CF0A67A-9D56-4F31-B46D-6C0B8FA83DDD}"/>
    <cellStyle name="Normal 10 3 3 4 6" xfId="18542" xr:uid="{D339B2A4-3B5F-46D0-A665-7D9F09BA3BE5}"/>
    <cellStyle name="Normal 10 3 3 4 7" xfId="35301" xr:uid="{A313B504-A9E9-4DB9-B100-96A214D380B5}"/>
    <cellStyle name="Normal 10 3 3 5" xfId="3892" xr:uid="{7FA0F569-127C-4DBF-9432-D6E54A2E6297}"/>
    <cellStyle name="Normal 10 3 3 5 2" xfId="12272" xr:uid="{A66F13B2-B0D9-4701-B16F-262871C12AE3}"/>
    <cellStyle name="Normal 10 3 3 5 2 2" xfId="29032" xr:uid="{3BAC3746-432A-4FBD-8FEC-4DDD4F0C92DD}"/>
    <cellStyle name="Normal 10 3 3 5 2 3" xfId="45791" xr:uid="{72EC63F7-DAB8-426E-8312-A5DE4D610BDD}"/>
    <cellStyle name="Normal 10 3 3 5 3" xfId="20652" xr:uid="{A62B9187-22EF-40E7-8932-DDE9B8541D91}"/>
    <cellStyle name="Normal 10 3 3 5 4" xfId="37411" xr:uid="{21D42082-7047-44ED-AEFE-A706A008C1A5}"/>
    <cellStyle name="Normal 10 3 3 6" xfId="5579" xr:uid="{A92ADC96-62E7-49EC-937A-8DFF573E459F}"/>
    <cellStyle name="Normal 10 3 3 6 2" xfId="13959" xr:uid="{A235E8F3-2BFD-47CE-B252-9F2B4109F267}"/>
    <cellStyle name="Normal 10 3 3 6 2 2" xfId="30719" xr:uid="{6A8C049D-96BF-4AE3-ACA3-9F437FD802E1}"/>
    <cellStyle name="Normal 10 3 3 6 2 3" xfId="47478" xr:uid="{6B6E5B6B-BCC6-4DCA-B7A9-C9AAF0447A0D}"/>
    <cellStyle name="Normal 10 3 3 6 3" xfId="22339" xr:uid="{F39E8E3E-B254-45A5-968C-D918F92C6D10}"/>
    <cellStyle name="Normal 10 3 3 6 4" xfId="39098" xr:uid="{D7FAB01B-48A6-42CE-9793-55F44AA5A359}"/>
    <cellStyle name="Normal 10 3 3 7" xfId="7255" xr:uid="{78C6108D-F617-4D75-85C2-5DE724C30548}"/>
    <cellStyle name="Normal 10 3 3 7 2" xfId="15635" xr:uid="{FA241DDF-A341-4054-B8C7-055DF83142B2}"/>
    <cellStyle name="Normal 10 3 3 7 2 2" xfId="32395" xr:uid="{ABB24FB9-C7EA-44FC-986F-794A36420060}"/>
    <cellStyle name="Normal 10 3 3 7 2 3" xfId="49154" xr:uid="{BAB2BB38-E8F0-4C71-AC27-785BC9C61369}"/>
    <cellStyle name="Normal 10 3 3 7 3" xfId="24015" xr:uid="{998284D7-C019-4CB1-ACE0-9B5CCCB53BF9}"/>
    <cellStyle name="Normal 10 3 3 7 4" xfId="40774" xr:uid="{1CA3E74D-DF63-4EE3-B6AA-E8CC2F93E552}"/>
    <cellStyle name="Normal 10 3 3 8" xfId="7661" xr:uid="{1F3F573F-4DE7-4608-957E-A094FE7294A2}"/>
    <cellStyle name="Normal 10 3 3 8 2" xfId="16041" xr:uid="{7E928B5E-82B4-43BF-8F65-8FE51EEA6FEB}"/>
    <cellStyle name="Normal 10 3 3 8 2 2" xfId="32801" xr:uid="{2E6A3753-9889-4AD5-8FBF-CC196A2FD288}"/>
    <cellStyle name="Normal 10 3 3 8 2 3" xfId="49560" xr:uid="{7FA0E253-5936-433A-81C5-096676A237EE}"/>
    <cellStyle name="Normal 10 3 3 8 3" xfId="24421" xr:uid="{76E341B8-FC2C-4DD8-9F6D-51EEF7C05369}"/>
    <cellStyle name="Normal 10 3 3 8 4" xfId="41180" xr:uid="{E0FD87E0-A5F8-47A8-BCBB-108256E94C71}"/>
    <cellStyle name="Normal 10 3 3 9" xfId="8067" xr:uid="{B53E1DD6-BEEC-4655-A87A-70434939F082}"/>
    <cellStyle name="Normal 10 3 3 9 2" xfId="16447" xr:uid="{2EAA19D3-5E86-4EE3-BE01-B525C75426AC}"/>
    <cellStyle name="Normal 10 3 3 9 2 2" xfId="33207" xr:uid="{4DD01D85-8947-4E10-AACB-90A8CC582527}"/>
    <cellStyle name="Normal 10 3 3 9 2 3" xfId="49966" xr:uid="{D644DC1A-F3C3-4D78-9C5E-C3509A80E49F}"/>
    <cellStyle name="Normal 10 3 3 9 3" xfId="24827" xr:uid="{6137EDA8-6C52-4ED5-AC10-AEF8BDE83DED}"/>
    <cellStyle name="Normal 10 3 3 9 4" xfId="41586" xr:uid="{A5CE3630-B6DD-4BE7-93BB-585E453B5057}"/>
    <cellStyle name="Normal 10 3 4" xfId="482" xr:uid="{5F61DDD5-9E20-45E5-9B49-F0BBF5742CD5}"/>
    <cellStyle name="Normal 10 3 4 10" xfId="8625" xr:uid="{52D18B39-012A-4AE4-AEC5-C4DBDD8AF27C}"/>
    <cellStyle name="Normal 10 3 4 10 2" xfId="17005" xr:uid="{422F0482-A0ED-4306-9462-E8EFE9442BA0}"/>
    <cellStyle name="Normal 10 3 4 10 2 2" xfId="33765" xr:uid="{781DA0E8-A137-4DDC-A013-EBAE7EA3B1D6}"/>
    <cellStyle name="Normal 10 3 4 10 2 3" xfId="50524" xr:uid="{90E80546-68BE-4E7D-A8D8-B9EB9C838FF1}"/>
    <cellStyle name="Normal 10 3 4 10 3" xfId="25385" xr:uid="{E8A7CCA3-410C-49B4-933B-59EC91326413}"/>
    <cellStyle name="Normal 10 3 4 10 4" xfId="42144" xr:uid="{F0C65DB5-AB59-4A45-BAB7-60ED312BB52D}"/>
    <cellStyle name="Normal 10 3 4 11" xfId="2314" xr:uid="{49CDE6F7-0423-442C-8691-C404C1BAC24B}"/>
    <cellStyle name="Normal 10 3 4 11 2" xfId="10696" xr:uid="{7D3FA5BD-393C-47B0-97E6-456B8C6FA236}"/>
    <cellStyle name="Normal 10 3 4 11 2 2" xfId="27456" xr:uid="{B7A83B4B-CBAC-4524-848F-DF11012B672C}"/>
    <cellStyle name="Normal 10 3 4 11 2 3" xfId="44215" xr:uid="{246CB4B1-EE17-46CB-B5AD-F366F80E66D4}"/>
    <cellStyle name="Normal 10 3 4 11 3" xfId="19076" xr:uid="{20C82AF4-1F2E-48A4-8CDE-04B4216D6EA1}"/>
    <cellStyle name="Normal 10 3 4 11 4" xfId="35835" xr:uid="{DDEC94E4-813B-4466-931A-0F858C4C8A23}"/>
    <cellStyle name="Normal 10 3 4 12" xfId="8893" xr:uid="{4047159F-BF4A-444B-88BC-070FDF08E906}"/>
    <cellStyle name="Normal 10 3 4 12 2" xfId="25653" xr:uid="{7A03472C-749D-404D-AC4F-B503E4D05F30}"/>
    <cellStyle name="Normal 10 3 4 12 3" xfId="42412" xr:uid="{E5D66392-38DC-4DFF-AB0C-EE2BFEEBF648}"/>
    <cellStyle name="Normal 10 3 4 13" xfId="17273" xr:uid="{4C87DDE7-0DF5-4716-86AF-99E6282D966E}"/>
    <cellStyle name="Normal 10 3 4 14" xfId="34032" xr:uid="{ADFD0C64-E9BC-48FA-BB5F-4221648C4C78}"/>
    <cellStyle name="Normal 10 3 4 2" xfId="924" xr:uid="{8F3AFD3F-BCF7-4D6F-B0E1-987E5E025EB3}"/>
    <cellStyle name="Normal 10 3 4 2 2" xfId="4319" xr:uid="{19C02B9A-3C87-4739-9C8F-33CB1527EBBC}"/>
    <cellStyle name="Normal 10 3 4 2 2 2" xfId="12699" xr:uid="{DFB12813-A50F-45D5-A7B3-6455BFD4E030}"/>
    <cellStyle name="Normal 10 3 4 2 2 2 2" xfId="29459" xr:uid="{F1D87274-A4F0-4CF8-BB86-60343C10C2FE}"/>
    <cellStyle name="Normal 10 3 4 2 2 2 3" xfId="46218" xr:uid="{F1B524DB-D995-415E-A20A-E0CD34655355}"/>
    <cellStyle name="Normal 10 3 4 2 2 3" xfId="21079" xr:uid="{21DD24FA-098E-41A8-AD46-F07B0DF52B01}"/>
    <cellStyle name="Normal 10 3 4 2 2 4" xfId="37838" xr:uid="{5E30063B-0270-4DF7-9622-F190751826C6}"/>
    <cellStyle name="Normal 10 3 4 2 3" xfId="6006" xr:uid="{0C5899EA-A87F-4E1C-A8F8-9C11F4D031B0}"/>
    <cellStyle name="Normal 10 3 4 2 3 2" xfId="14386" xr:uid="{66E5935C-19B1-442F-A9EC-8E91E8F68D0A}"/>
    <cellStyle name="Normal 10 3 4 2 3 2 2" xfId="31146" xr:uid="{F3A09AB2-B3D8-4702-AB92-DEF622EBC4C0}"/>
    <cellStyle name="Normal 10 3 4 2 3 2 3" xfId="47905" xr:uid="{44C99A27-FC6B-4030-99E9-4DF5F774DCDC}"/>
    <cellStyle name="Normal 10 3 4 2 3 3" xfId="22766" xr:uid="{B104C705-16EB-498C-B363-CB469078E0B3}"/>
    <cellStyle name="Normal 10 3 4 2 3 4" xfId="39525" xr:uid="{DBE3453F-4056-4FC6-A1BE-7001E5CC2D70}"/>
    <cellStyle name="Normal 10 3 4 2 4" xfId="2742" xr:uid="{E8EDEF0C-23FA-4993-8FC2-E0E314C50418}"/>
    <cellStyle name="Normal 10 3 4 2 4 2" xfId="11122" xr:uid="{E4475086-8D0A-4A2B-9113-B8780F85729F}"/>
    <cellStyle name="Normal 10 3 4 2 4 2 2" xfId="27882" xr:uid="{CAAB20FF-0A92-4DC8-BAE4-865656D19A8B}"/>
    <cellStyle name="Normal 10 3 4 2 4 2 3" xfId="44641" xr:uid="{AC6F1CE4-7B8C-4482-9980-11F80988A9E8}"/>
    <cellStyle name="Normal 10 3 4 2 4 3" xfId="19502" xr:uid="{124E0B3A-512C-42CE-8BDA-88758403FAE6}"/>
    <cellStyle name="Normal 10 3 4 2 4 4" xfId="36261" xr:uid="{CB099F10-9985-4FDD-96D9-5C84BA53B3F3}"/>
    <cellStyle name="Normal 10 3 4 2 5" xfId="9319" xr:uid="{95FFC2BA-6A84-43B3-AD12-77FDC6ADA751}"/>
    <cellStyle name="Normal 10 3 4 2 5 2" xfId="26079" xr:uid="{7756AAE2-2544-48FE-9E72-A31A85FE6F3F}"/>
    <cellStyle name="Normal 10 3 4 2 5 3" xfId="42838" xr:uid="{74507D1E-7356-423C-AF32-51F248675E2A}"/>
    <cellStyle name="Normal 10 3 4 2 6" xfId="17699" xr:uid="{2CF5FCE9-85C5-4BFB-8EA2-8C358E27374B}"/>
    <cellStyle name="Normal 10 3 4 2 7" xfId="34458" xr:uid="{FD0371AA-9E4B-4F21-B8AF-56355483374B}"/>
    <cellStyle name="Normal 10 3 4 3" xfId="1358" xr:uid="{CF21173F-7E7D-41A4-9C04-B98BAC9A5687}"/>
    <cellStyle name="Normal 10 3 4 3 2" xfId="4747" xr:uid="{D3F1613B-E370-4BC7-B2FD-B00A757DE95A}"/>
    <cellStyle name="Normal 10 3 4 3 2 2" xfId="13127" xr:uid="{2BC8EB8F-2262-4B8A-B6DC-ED9995041677}"/>
    <cellStyle name="Normal 10 3 4 3 2 2 2" xfId="29887" xr:uid="{39A2E244-99BF-4850-9213-B87C39E14E56}"/>
    <cellStyle name="Normal 10 3 4 3 2 2 3" xfId="46646" xr:uid="{696A4B29-2FE1-4005-B359-DD99D3BAD3E4}"/>
    <cellStyle name="Normal 10 3 4 3 2 3" xfId="21507" xr:uid="{D9D7E3EB-2F79-4305-96FA-6AE2C69E284F}"/>
    <cellStyle name="Normal 10 3 4 3 2 4" xfId="38266" xr:uid="{B1188737-7F90-44A6-BA55-60BCF8112763}"/>
    <cellStyle name="Normal 10 3 4 3 3" xfId="6434" xr:uid="{E9E3A38D-280F-4676-90C8-97AF1A12079F}"/>
    <cellStyle name="Normal 10 3 4 3 3 2" xfId="14814" xr:uid="{CE663251-CD88-4F28-BDE8-7D625DFEC7FD}"/>
    <cellStyle name="Normal 10 3 4 3 3 2 2" xfId="31574" xr:uid="{91E53020-85BD-4587-8D9E-265798EC590C}"/>
    <cellStyle name="Normal 10 3 4 3 3 2 3" xfId="48333" xr:uid="{351AACD0-58D5-46DA-9DBB-6A544FDAB698}"/>
    <cellStyle name="Normal 10 3 4 3 3 3" xfId="23194" xr:uid="{1C4E4B77-FF5A-494B-BF48-B401266085FB}"/>
    <cellStyle name="Normal 10 3 4 3 3 4" xfId="39953" xr:uid="{90D5FF1F-4606-4FAA-AC4F-4388561973D8}"/>
    <cellStyle name="Normal 10 3 4 3 4" xfId="3170" xr:uid="{190B3220-2E20-469C-A1CC-41D10971B904}"/>
    <cellStyle name="Normal 10 3 4 3 4 2" xfId="11550" xr:uid="{52CF1D96-93AD-4F49-AA31-FE0B8709AC4B}"/>
    <cellStyle name="Normal 10 3 4 3 4 2 2" xfId="28310" xr:uid="{35253B1C-C4F6-42AA-A9C7-18969FE10E35}"/>
    <cellStyle name="Normal 10 3 4 3 4 2 3" xfId="45069" xr:uid="{CEFBDBE4-8D08-4C81-8175-B32A2B0C5446}"/>
    <cellStyle name="Normal 10 3 4 3 4 3" xfId="19930" xr:uid="{D0198477-4C6B-4984-B389-FFDF3D402601}"/>
    <cellStyle name="Normal 10 3 4 3 4 4" xfId="36689" xr:uid="{99F383DE-23A9-4890-A51F-EFBF583BDE18}"/>
    <cellStyle name="Normal 10 3 4 3 5" xfId="9747" xr:uid="{CDB7F73B-FCAE-4FCB-8AE1-AA8E6996BA70}"/>
    <cellStyle name="Normal 10 3 4 3 5 2" xfId="26507" xr:uid="{7CA768C1-2478-4D80-9CE9-030F881A0775}"/>
    <cellStyle name="Normal 10 3 4 3 5 3" xfId="43266" xr:uid="{0CA0160F-68C0-49FD-B2C9-04EB09483974}"/>
    <cellStyle name="Normal 10 3 4 3 6" xfId="18127" xr:uid="{407C00D5-228E-43D1-A118-0BA8A567666B}"/>
    <cellStyle name="Normal 10 3 4 3 7" xfId="34886" xr:uid="{44507D5C-E093-4B66-B685-7F393376E905}"/>
    <cellStyle name="Normal 10 3 4 4" xfId="1925" xr:uid="{7D38C05F-2604-4C07-9F42-81DE2340ABA4}"/>
    <cellStyle name="Normal 10 3 4 4 2" xfId="5314" xr:uid="{CD20A732-1199-46AD-A9E6-430B4D5EC8C3}"/>
    <cellStyle name="Normal 10 3 4 4 2 2" xfId="13694" xr:uid="{B07A7199-F786-4645-8C3D-51FAB6D7CAB2}"/>
    <cellStyle name="Normal 10 3 4 4 2 2 2" xfId="30454" xr:uid="{8A8A6AE5-BFB7-42F6-914C-0D964A07C5C5}"/>
    <cellStyle name="Normal 10 3 4 4 2 2 3" xfId="47213" xr:uid="{3295472B-5C2F-42F9-ABF5-0193B13BE6A3}"/>
    <cellStyle name="Normal 10 3 4 4 2 3" xfId="22074" xr:uid="{C7B3D5B3-5AAC-4F77-93DE-F40FA2E82D73}"/>
    <cellStyle name="Normal 10 3 4 4 2 4" xfId="38833" xr:uid="{F7230555-55C6-42C0-8DC8-B34C8815AE23}"/>
    <cellStyle name="Normal 10 3 4 4 3" xfId="7001" xr:uid="{C0695C08-0096-45C2-86A9-12C62B680DE6}"/>
    <cellStyle name="Normal 10 3 4 4 3 2" xfId="15381" xr:uid="{830EE4F0-6341-40A0-A274-ED2CA510E50D}"/>
    <cellStyle name="Normal 10 3 4 4 3 2 2" xfId="32141" xr:uid="{40A0C99B-55D2-461C-8A80-E89E275A6E21}"/>
    <cellStyle name="Normal 10 3 4 4 3 2 3" xfId="48900" xr:uid="{E62E8466-AEEE-459F-B159-630E93EB407A}"/>
    <cellStyle name="Normal 10 3 4 4 3 3" xfId="23761" xr:uid="{B18784B5-2319-475B-8AA5-535B9AC75884}"/>
    <cellStyle name="Normal 10 3 4 4 3 4" xfId="40520" xr:uid="{C5891DB4-DCAF-44B4-A270-DA64E68B5931}"/>
    <cellStyle name="Normal 10 3 4 4 4" xfId="3624" xr:uid="{7535275E-18C3-478B-A19A-126FB1BECE12}"/>
    <cellStyle name="Normal 10 3 4 4 4 2" xfId="12004" xr:uid="{33F21060-6A14-4B49-A993-1FE14D2168B4}"/>
    <cellStyle name="Normal 10 3 4 4 4 2 2" xfId="28764" xr:uid="{DE87E300-DBF3-4F4F-8AFC-6D92BD3930C9}"/>
    <cellStyle name="Normal 10 3 4 4 4 2 3" xfId="45523" xr:uid="{1ED8FCF2-8FF3-4BB2-8AB8-32B05E7D445C}"/>
    <cellStyle name="Normal 10 3 4 4 4 3" xfId="20384" xr:uid="{46DB77B7-1BB3-4601-9484-39B8506DE1DE}"/>
    <cellStyle name="Normal 10 3 4 4 4 4" xfId="37143" xr:uid="{3A4421BF-F985-4177-8309-74CF2CA9D57B}"/>
    <cellStyle name="Normal 10 3 4 4 5" xfId="10314" xr:uid="{9ABBF549-12E9-4817-82B1-5AB955DEFDBC}"/>
    <cellStyle name="Normal 10 3 4 4 5 2" xfId="27074" xr:uid="{1A79DDCE-70E4-4987-BAD9-CF752C13A3F9}"/>
    <cellStyle name="Normal 10 3 4 4 5 3" xfId="43833" xr:uid="{0B69C725-81C5-4980-918C-038139F2ED21}"/>
    <cellStyle name="Normal 10 3 4 4 6" xfId="18694" xr:uid="{09831DB8-E913-4C99-AA1D-E188424FC4AE}"/>
    <cellStyle name="Normal 10 3 4 4 7" xfId="35453" xr:uid="{81C89317-52BF-4316-A69A-8D8DD65BFB0D}"/>
    <cellStyle name="Normal 10 3 4 5" xfId="4044" xr:uid="{027C1A7A-B2EC-4170-B926-ACC20120887A}"/>
    <cellStyle name="Normal 10 3 4 5 2" xfId="12424" xr:uid="{70344B00-03D2-41DF-A3C6-EC009F71DBFA}"/>
    <cellStyle name="Normal 10 3 4 5 2 2" xfId="29184" xr:uid="{041D3B1B-7B74-4418-A37A-912B934D98A2}"/>
    <cellStyle name="Normal 10 3 4 5 2 3" xfId="45943" xr:uid="{1E5F42FA-C2D5-4FF9-9D11-9F9BF958B0E4}"/>
    <cellStyle name="Normal 10 3 4 5 3" xfId="20804" xr:uid="{9982B60F-03F7-4737-915A-148D9C990ACB}"/>
    <cellStyle name="Normal 10 3 4 5 4" xfId="37563" xr:uid="{B9F6C6BF-198B-4A52-B71F-20D16378404A}"/>
    <cellStyle name="Normal 10 3 4 6" xfId="5580" xr:uid="{27C56611-CF5A-4325-B02A-45BF0E9DC9D6}"/>
    <cellStyle name="Normal 10 3 4 6 2" xfId="13960" xr:uid="{07BA42F6-CB34-4ADA-A818-E6A827BD5626}"/>
    <cellStyle name="Normal 10 3 4 6 2 2" xfId="30720" xr:uid="{12E52871-0CC2-45F3-9F97-F0654A256C61}"/>
    <cellStyle name="Normal 10 3 4 6 2 3" xfId="47479" xr:uid="{30E2597D-4406-4320-AD3C-BF810240DF9C}"/>
    <cellStyle name="Normal 10 3 4 6 3" xfId="22340" xr:uid="{3A19B970-E85C-4508-B844-33900D5D6396}"/>
    <cellStyle name="Normal 10 3 4 6 4" xfId="39099" xr:uid="{F8B88CE5-1B0D-48C9-B272-014BEF620D59}"/>
    <cellStyle name="Normal 10 3 4 7" xfId="7407" xr:uid="{3E69B8D6-831D-44A3-8B59-72CA5A1B1A7B}"/>
    <cellStyle name="Normal 10 3 4 7 2" xfId="15787" xr:uid="{B4E352B9-DDAF-48EF-B1DA-668382917FAE}"/>
    <cellStyle name="Normal 10 3 4 7 2 2" xfId="32547" xr:uid="{57565AF6-676C-4795-B48E-EBA345228677}"/>
    <cellStyle name="Normal 10 3 4 7 2 3" xfId="49306" xr:uid="{C46EB8D5-A89E-46CA-8DBF-231EC6B85A86}"/>
    <cellStyle name="Normal 10 3 4 7 3" xfId="24167" xr:uid="{38F4ED83-4A25-4CE3-8D04-6B70C5FAA333}"/>
    <cellStyle name="Normal 10 3 4 7 4" xfId="40926" xr:uid="{73E6EA20-E58C-49BB-A95E-AD494DCB8DFF}"/>
    <cellStyle name="Normal 10 3 4 8" xfId="7813" xr:uid="{186587DD-B84D-416C-8995-2AD555A7B23D}"/>
    <cellStyle name="Normal 10 3 4 8 2" xfId="16193" xr:uid="{94A7AEF8-887B-43B6-A7C4-38CBDDD07AA6}"/>
    <cellStyle name="Normal 10 3 4 8 2 2" xfId="32953" xr:uid="{72294939-335E-4C78-A228-900ACC5EC892}"/>
    <cellStyle name="Normal 10 3 4 8 2 3" xfId="49712" xr:uid="{0BB5B5A2-0088-4507-8992-892ABD8F4107}"/>
    <cellStyle name="Normal 10 3 4 8 3" xfId="24573" xr:uid="{2EE42F5B-E993-4E57-B1E2-5B6961252A29}"/>
    <cellStyle name="Normal 10 3 4 8 4" xfId="41332" xr:uid="{9013C3DE-5F16-4BED-9351-E168EB7C4379}"/>
    <cellStyle name="Normal 10 3 4 9" xfId="8219" xr:uid="{671B2BD0-4072-4924-95A1-3349AF68FC76}"/>
    <cellStyle name="Normal 10 3 4 9 2" xfId="16599" xr:uid="{E3078A09-9FA6-413C-99D8-F19E20904B98}"/>
    <cellStyle name="Normal 10 3 4 9 2 2" xfId="33359" xr:uid="{766DEBCA-5AC0-44F9-8E41-4E202F54976E}"/>
    <cellStyle name="Normal 10 3 4 9 2 3" xfId="50118" xr:uid="{F04F8E1B-9168-4631-8446-28B5A4B2BF47}"/>
    <cellStyle name="Normal 10 3 4 9 3" xfId="24979" xr:uid="{8128318B-48C5-42B0-A484-CEDF8E94624A}"/>
    <cellStyle name="Normal 10 3 4 9 4" xfId="41738" xr:uid="{8B9D6407-C532-4DA0-892C-AAF8E3D92322}"/>
    <cellStyle name="Normal 10 3 5" xfId="54" xr:uid="{B08EDDD1-F9F2-47E0-BBAA-368430898F91}"/>
    <cellStyle name="Normal 10 3 5 2" xfId="4189" xr:uid="{975DDFA0-5796-4A9D-B46D-770ACD71404F}"/>
    <cellStyle name="Normal 10 3 5 2 2" xfId="12569" xr:uid="{1809CCCD-8224-438C-8CAE-A84DD1842C3D}"/>
    <cellStyle name="Normal 10 3 5 2 2 2" xfId="29329" xr:uid="{C05A450B-D486-4D04-90B1-E6988EB4555B}"/>
    <cellStyle name="Normal 10 3 5 2 2 3" xfId="46088" xr:uid="{05F99799-9A50-41F4-ABB0-7C76309FEE5F}"/>
    <cellStyle name="Normal 10 3 5 2 3" xfId="20949" xr:uid="{957CCC66-B803-4798-800E-8C12C9BE3236}"/>
    <cellStyle name="Normal 10 3 5 2 4" xfId="37708" xr:uid="{E7E162A9-FB42-41AD-BB18-1BC0B5502B91}"/>
    <cellStyle name="Normal 10 3 5 3" xfId="5876" xr:uid="{EB18CFEC-FB2E-4386-B4A3-048F49D5B4B3}"/>
    <cellStyle name="Normal 10 3 5 3 2" xfId="14256" xr:uid="{069BC0A7-0FEA-40A6-B3BC-B5DD40800014}"/>
    <cellStyle name="Normal 10 3 5 3 2 2" xfId="31016" xr:uid="{70174FF1-6D85-47A1-8C6C-40F0FAD7F9FE}"/>
    <cellStyle name="Normal 10 3 5 3 2 3" xfId="47775" xr:uid="{CF059104-7A54-4AD4-B964-741167D9D5D2}"/>
    <cellStyle name="Normal 10 3 5 3 3" xfId="22636" xr:uid="{FE41281E-0BA5-445C-8D25-7063E45B1AD7}"/>
    <cellStyle name="Normal 10 3 5 3 4" xfId="39395" xr:uid="{BA6619ED-3DF8-4574-BD17-69073C6FF588}"/>
    <cellStyle name="Normal 10 3 5 4" xfId="2612" xr:uid="{D6A0307C-4EE9-4586-9F50-7AE98BD6C844}"/>
    <cellStyle name="Normal 10 3 5 4 2" xfId="10992" xr:uid="{428C6C5E-2C95-4F59-B3F4-A667D40B0F90}"/>
    <cellStyle name="Normal 10 3 5 4 2 2" xfId="27752" xr:uid="{A47681E3-B5E0-4FA4-939F-6DF15F29EAE9}"/>
    <cellStyle name="Normal 10 3 5 4 2 3" xfId="44511" xr:uid="{5710EEF1-B86F-49A1-B4EA-8C26CC9A0851}"/>
    <cellStyle name="Normal 10 3 5 4 3" xfId="19372" xr:uid="{6991C0D8-C9F5-4F50-92DF-3230A5679377}"/>
    <cellStyle name="Normal 10 3 5 4 4" xfId="36131" xr:uid="{054626C0-5096-4189-8AB3-39BB698545E3}"/>
    <cellStyle name="Normal 10 3 5 5" xfId="9189" xr:uid="{250F7EDD-595F-4817-A9C3-521AF555C3A4}"/>
    <cellStyle name="Normal 10 3 5 5 2" xfId="25949" xr:uid="{C1CD9D7A-7D41-4131-9C29-320E1D240B36}"/>
    <cellStyle name="Normal 10 3 5 5 3" xfId="42708" xr:uid="{B002E6DC-B362-4F6A-A54D-C0803816C83F}"/>
    <cellStyle name="Normal 10 3 5 6" xfId="17569" xr:uid="{A78D2C83-1703-4908-A563-7D67DAA05AEC}"/>
    <cellStyle name="Normal 10 3 5 7" xfId="34328" xr:uid="{8996562A-ECEB-4FF6-883E-6692D7CF450C}"/>
    <cellStyle name="Normal 10 3 5 8" xfId="794" xr:uid="{D8568F88-70B7-4DE9-944B-7A9BAC358739}"/>
    <cellStyle name="Normal 10 3 6" xfId="1228" xr:uid="{FD99AA06-85A6-4BDC-A939-DAA4711EB1E5}"/>
    <cellStyle name="Normal 10 3 6 2" xfId="4617" xr:uid="{360D424F-9279-41DA-A0E7-943FD2A0F67F}"/>
    <cellStyle name="Normal 10 3 6 2 2" xfId="12997" xr:uid="{0DB904FE-A6FD-4AC7-B331-A29D44575A2E}"/>
    <cellStyle name="Normal 10 3 6 2 2 2" xfId="29757" xr:uid="{E6F3CD69-C4EB-4EE3-B289-142AB3CF8690}"/>
    <cellStyle name="Normal 10 3 6 2 2 3" xfId="46516" xr:uid="{628B9A36-9FD0-4A20-A43F-B71BFE6928B6}"/>
    <cellStyle name="Normal 10 3 6 2 3" xfId="21377" xr:uid="{5B51655F-5502-40F1-8D5A-746F85681B07}"/>
    <cellStyle name="Normal 10 3 6 2 4" xfId="38136" xr:uid="{C5A580D8-DF60-4F42-986C-5A6A43EB8C4F}"/>
    <cellStyle name="Normal 10 3 6 3" xfId="6304" xr:uid="{2A8E980B-D275-456A-B700-E8E3425AB8D6}"/>
    <cellStyle name="Normal 10 3 6 3 2" xfId="14684" xr:uid="{4AD98357-BB0B-4F7D-8B86-35DC63BFE4B7}"/>
    <cellStyle name="Normal 10 3 6 3 2 2" xfId="31444" xr:uid="{91CEA494-FBCB-4BD2-932F-539A28B98170}"/>
    <cellStyle name="Normal 10 3 6 3 2 3" xfId="48203" xr:uid="{54158787-A4E2-48D5-9A2F-CE65EDD8825D}"/>
    <cellStyle name="Normal 10 3 6 3 3" xfId="23064" xr:uid="{283C21BB-132B-44C3-92F7-EC3E72B9196B}"/>
    <cellStyle name="Normal 10 3 6 3 4" xfId="39823" xr:uid="{021C4D07-EB70-4746-A132-E5C7547A790A}"/>
    <cellStyle name="Normal 10 3 6 4" xfId="3040" xr:uid="{A6DE6E7E-553F-4F8A-BBB2-169241F9CFB9}"/>
    <cellStyle name="Normal 10 3 6 4 2" xfId="11420" xr:uid="{E4912853-DC3C-4FD9-8932-CADFFA495DCA}"/>
    <cellStyle name="Normal 10 3 6 4 2 2" xfId="28180" xr:uid="{AF6B9552-989A-4841-8BB3-24EA61B20282}"/>
    <cellStyle name="Normal 10 3 6 4 2 3" xfId="44939" xr:uid="{A6D0829D-764A-4AC0-BD20-0545FF0078A3}"/>
    <cellStyle name="Normal 10 3 6 4 3" xfId="19800" xr:uid="{B3F65BC2-6CE8-4C7B-B920-2539EFEA4526}"/>
    <cellStyle name="Normal 10 3 6 4 4" xfId="36559" xr:uid="{7D991E52-6ADC-424C-9DBB-DAE627E83CB4}"/>
    <cellStyle name="Normal 10 3 6 5" xfId="9617" xr:uid="{C8682ABA-581A-4702-A749-2D2C4B11B355}"/>
    <cellStyle name="Normal 10 3 6 5 2" xfId="26377" xr:uid="{F0DD3C96-9C90-44A8-B28B-06B5D03334F3}"/>
    <cellStyle name="Normal 10 3 6 5 3" xfId="43136" xr:uid="{09C0297A-9324-4CDF-8620-0C39B063284F}"/>
    <cellStyle name="Normal 10 3 6 6" xfId="17997" xr:uid="{A0D9BA2E-1259-41B2-AAEC-D4BD382BA63D}"/>
    <cellStyle name="Normal 10 3 6 7" xfId="34756" xr:uid="{B40202FF-523F-463E-BEB6-42EB668D7FC0}"/>
    <cellStyle name="Normal 10 3 7" xfId="1654" xr:uid="{6F87293B-D73D-4B17-8B57-01DEEDC7609A}"/>
    <cellStyle name="Normal 10 3 7 2" xfId="5043" xr:uid="{BD1B1BE2-77C9-4EE0-BDCF-00203D4F16BF}"/>
    <cellStyle name="Normal 10 3 7 2 2" xfId="13423" xr:uid="{CFFC4B44-B5D8-4A26-B99B-2CA2A1B28A34}"/>
    <cellStyle name="Normal 10 3 7 2 2 2" xfId="30183" xr:uid="{570CF98B-18D6-4DF5-83D8-AE9322AD9C39}"/>
    <cellStyle name="Normal 10 3 7 2 2 3" xfId="46942" xr:uid="{AA778BC8-6285-4A96-8379-08BB2FD7CCD0}"/>
    <cellStyle name="Normal 10 3 7 2 3" xfId="21803" xr:uid="{61D500E4-CAE0-4DDC-A729-B9F70D02FCF6}"/>
    <cellStyle name="Normal 10 3 7 2 4" xfId="38562" xr:uid="{72C9790E-88A1-41CF-85DD-708C05035CD4}"/>
    <cellStyle name="Normal 10 3 7 3" xfId="6730" xr:uid="{49527791-1F7E-498D-AEA0-6040C6D3C56D}"/>
    <cellStyle name="Normal 10 3 7 3 2" xfId="15110" xr:uid="{5E4868EB-E587-457D-BC1A-4F173B8FB1EF}"/>
    <cellStyle name="Normal 10 3 7 3 2 2" xfId="31870" xr:uid="{81CCA4BC-BF22-4BF8-B6F9-D5AC66640537}"/>
    <cellStyle name="Normal 10 3 7 3 2 3" xfId="48629" xr:uid="{86E6890E-35B2-4F10-999C-23F4066BE6F3}"/>
    <cellStyle name="Normal 10 3 7 3 3" xfId="23490" xr:uid="{8DE3398F-0BC7-4A98-A4E2-A6E1435F3E28}"/>
    <cellStyle name="Normal 10 3 7 3 4" xfId="40249" xr:uid="{0B7E45A1-13E8-48E3-ABB2-734C73A8BF04}"/>
    <cellStyle name="Normal 10 3 7 4" xfId="2179" xr:uid="{4CE231E2-B728-4A5D-9F7B-A3A55A785B0C}"/>
    <cellStyle name="Normal 10 3 7 4 2" xfId="10566" xr:uid="{A945342F-2FC6-4B80-B7BC-A5CD39F3880D}"/>
    <cellStyle name="Normal 10 3 7 4 2 2" xfId="27326" xr:uid="{11471186-EE3C-44A8-BBC8-BAAA8BBEEB03}"/>
    <cellStyle name="Normal 10 3 7 4 2 3" xfId="44085" xr:uid="{CB301868-E972-46D3-B98D-C47E0AFAAABE}"/>
    <cellStyle name="Normal 10 3 7 4 3" xfId="18946" xr:uid="{C8EEEC32-5EED-404B-819D-4DBF2434A25B}"/>
    <cellStyle name="Normal 10 3 7 4 4" xfId="35705" xr:uid="{F15613A8-44FE-44C7-9557-57F8707C7064}"/>
    <cellStyle name="Normal 10 3 7 5" xfId="10043" xr:uid="{BACC1912-C062-4354-B6D5-CE809259BBBD}"/>
    <cellStyle name="Normal 10 3 7 5 2" xfId="26803" xr:uid="{15346385-DBF8-4D1D-985E-98ED17110327}"/>
    <cellStyle name="Normal 10 3 7 5 3" xfId="43562" xr:uid="{5A2A910F-880B-4053-96C3-4F4A830B5902}"/>
    <cellStyle name="Normal 10 3 7 6" xfId="18423" xr:uid="{9E5DA807-7A74-4100-B2FE-514D1D534603}"/>
    <cellStyle name="Normal 10 3 7 7" xfId="35182" xr:uid="{7310FC4B-23BA-4DCC-AE88-4CA71022DE80}"/>
    <cellStyle name="Normal 10 3 8" xfId="3772" xr:uid="{113CFCFB-5812-489C-B1B4-B95ED18D658F}"/>
    <cellStyle name="Normal 10 3 8 2" xfId="12152" xr:uid="{E37A7817-F502-4FB5-8044-4DD142E28DA1}"/>
    <cellStyle name="Normal 10 3 8 2 2" xfId="28912" xr:uid="{565B64B3-FA73-4F6C-B2F6-BB35715CB268}"/>
    <cellStyle name="Normal 10 3 8 2 3" xfId="45671" xr:uid="{D7B2F974-6D58-4299-9044-0C80FC1F9FDF}"/>
    <cellStyle name="Normal 10 3 8 3" xfId="20532" xr:uid="{2A6FD671-C127-45C8-99CB-0D942FBC5570}"/>
    <cellStyle name="Normal 10 3 8 4" xfId="37291" xr:uid="{C15D5132-E91A-4697-B767-D537EFFFCE78}"/>
    <cellStyle name="Normal 10 3 9" xfId="5450" xr:uid="{E2AC17CC-8BA3-4119-BC62-EA62A7EE7A37}"/>
    <cellStyle name="Normal 10 3 9 2" xfId="13830" xr:uid="{4E2726C7-E08E-4FCD-85BA-64A6F004AB47}"/>
    <cellStyle name="Normal 10 3 9 2 2" xfId="30590" xr:uid="{8EC719E3-6C59-408C-B79A-D5EB285DD7CA}"/>
    <cellStyle name="Normal 10 3 9 2 3" xfId="47349" xr:uid="{08A90CE7-A2B1-4053-9AAD-0BAF10C20D92}"/>
    <cellStyle name="Normal 10 3 9 3" xfId="22210" xr:uid="{79D82D33-2159-45D7-AF9C-430F6262D852}"/>
    <cellStyle name="Normal 10 3 9 4" xfId="38969" xr:uid="{5C330B45-1D2C-49D5-8C33-0EAC7ECAAEFF}"/>
    <cellStyle name="Normal 10 4" xfId="345" xr:uid="{B40F25EC-25FC-4D09-89EF-5E064147D991}"/>
    <cellStyle name="Normal 10 4 10" xfId="7543" xr:uid="{6CF58311-D237-48EF-A31E-5D4977014373}"/>
    <cellStyle name="Normal 10 4 10 2" xfId="15923" xr:uid="{06041827-B154-4380-9310-18AD6A325D28}"/>
    <cellStyle name="Normal 10 4 10 2 2" xfId="32683" xr:uid="{C3DFE6FB-A81A-4485-84D6-2F202A0BFCB3}"/>
    <cellStyle name="Normal 10 4 10 2 3" xfId="49442" xr:uid="{BB0528E0-4062-4157-9794-C27148E0BAA9}"/>
    <cellStyle name="Normal 10 4 10 3" xfId="24303" xr:uid="{75527BB7-3B42-4C8E-92CC-352F29CE1061}"/>
    <cellStyle name="Normal 10 4 10 4" xfId="41062" xr:uid="{3C244E45-F7EA-4BAF-9BA3-CC3D5C43CA3C}"/>
    <cellStyle name="Normal 10 4 11" xfId="7949" xr:uid="{9E09D0C0-20E3-4C86-A339-110DE07B4F91}"/>
    <cellStyle name="Normal 10 4 11 2" xfId="16329" xr:uid="{D984B683-E3DD-4B99-8714-E4DF6F089178}"/>
    <cellStyle name="Normal 10 4 11 2 2" xfId="33089" xr:uid="{0424F960-D6CB-4514-9A8E-BC62911A945D}"/>
    <cellStyle name="Normal 10 4 11 2 3" xfId="49848" xr:uid="{4D462024-87BF-4B4B-BC8E-3CFB0A1D302B}"/>
    <cellStyle name="Normal 10 4 11 3" xfId="24709" xr:uid="{96FE9AB5-6DB1-4A70-BA6E-CF0A7FF614C5}"/>
    <cellStyle name="Normal 10 4 11 4" xfId="41468" xr:uid="{FF94E43F-FF9E-4F57-8B3B-41A0ED106B37}"/>
    <cellStyle name="Normal 10 4 12" xfId="8355" xr:uid="{B2C4C0EA-EA0F-4053-ACC0-C42F2F645597}"/>
    <cellStyle name="Normal 10 4 12 2" xfId="16735" xr:uid="{DA24CAEF-E750-4D1B-84E8-B4EF76A16571}"/>
    <cellStyle name="Normal 10 4 12 2 2" xfId="33495" xr:uid="{1913A803-F236-40DA-A03C-CA28B8311627}"/>
    <cellStyle name="Normal 10 4 12 2 3" xfId="50254" xr:uid="{996BDBCF-4CC7-46B2-B785-8C7C2154104B}"/>
    <cellStyle name="Normal 10 4 12 3" xfId="25115" xr:uid="{4DE338C8-13ED-4ABE-8356-2F194423FCAE}"/>
    <cellStyle name="Normal 10 4 12 4" xfId="41874" xr:uid="{ED613912-BDCC-4861-9ADA-EDBC6394CA35}"/>
    <cellStyle name="Normal 10 4 13" xfId="2056" xr:uid="{52F07D9A-2919-4AD6-9F79-3037C4379F31}"/>
    <cellStyle name="Normal 10 4 13 2" xfId="10444" xr:uid="{C9E6605C-2CA8-4655-9A68-383CEBD72E7C}"/>
    <cellStyle name="Normal 10 4 13 2 2" xfId="27204" xr:uid="{7ACEA147-C20A-4C49-9F0B-A3982FA1FC62}"/>
    <cellStyle name="Normal 10 4 13 2 3" xfId="43963" xr:uid="{FF030C44-EB48-47F8-9FC3-C034C10E9E8C}"/>
    <cellStyle name="Normal 10 4 13 3" xfId="18824" xr:uid="{C4AE0A14-2C42-499F-B73B-EB3FD5AADC5D}"/>
    <cellStyle name="Normal 10 4 13 4" xfId="35583" xr:uid="{0E2F0AEA-35A8-40A5-8E69-347F19F26541}"/>
    <cellStyle name="Normal 10 4 14" xfId="8809" xr:uid="{E7598904-8ECB-4D7F-9C81-15ABCC2B36CD}"/>
    <cellStyle name="Normal 10 4 14 2" xfId="25569" xr:uid="{DC2DBCA6-1681-4C88-A0C3-4D70768459D0}"/>
    <cellStyle name="Normal 10 4 14 3" xfId="42328" xr:uid="{5A96D406-528A-4A45-9D79-BE4E270BC5BC}"/>
    <cellStyle name="Normal 10 4 15" xfId="17189" xr:uid="{EA9E4C20-E324-48E2-A129-916E193BF9A2}"/>
    <cellStyle name="Normal 10 4 16" xfId="33948" xr:uid="{C0A54846-C67A-4FE0-AAB3-4959F8228543}"/>
    <cellStyle name="Normal 10 4 2" xfId="483" xr:uid="{97EAABD9-60B0-4CCB-B0EC-B0A99562FE41}"/>
    <cellStyle name="Normal 10 4 2 10" xfId="8475" xr:uid="{9CE057E4-0E08-4084-AAB7-1A282F781C48}"/>
    <cellStyle name="Normal 10 4 2 10 2" xfId="16855" xr:uid="{E368355B-F0F7-4CC7-80BA-5A135B8970C2}"/>
    <cellStyle name="Normal 10 4 2 10 2 2" xfId="33615" xr:uid="{A8EDC533-99B0-4253-84AE-EF1F9E82081C}"/>
    <cellStyle name="Normal 10 4 2 10 2 3" xfId="50374" xr:uid="{4DBB5C9E-BB42-49CB-A6E7-5CFA5C69F90D}"/>
    <cellStyle name="Normal 10 4 2 10 3" xfId="25235" xr:uid="{0D9FD589-18DE-4D4F-A50D-24D2CB8EA4B1}"/>
    <cellStyle name="Normal 10 4 2 10 4" xfId="41994" xr:uid="{4FF780C5-1B62-4859-9FDD-6ECC2B546564}"/>
    <cellStyle name="Normal 10 4 2 11" xfId="2315" xr:uid="{72380A27-0183-4895-8443-C862242FA603}"/>
    <cellStyle name="Normal 10 4 2 11 2" xfId="10697" xr:uid="{228E2675-EE0B-464B-855D-CB1C0838122E}"/>
    <cellStyle name="Normal 10 4 2 11 2 2" xfId="27457" xr:uid="{FC7CEA2E-C7D9-492F-9B22-15321008B4AA}"/>
    <cellStyle name="Normal 10 4 2 11 2 3" xfId="44216" xr:uid="{FE581660-6588-4DD9-ABCA-272C7572FC23}"/>
    <cellStyle name="Normal 10 4 2 11 3" xfId="19077" xr:uid="{AFB6C9E7-96F6-475B-A8A0-1250DADBB7B5}"/>
    <cellStyle name="Normal 10 4 2 11 4" xfId="35836" xr:uid="{6F1AFBCB-D2E4-41CC-806B-90BB006FD687}"/>
    <cellStyle name="Normal 10 4 2 12" xfId="8894" xr:uid="{2F10E612-FDB4-4F7F-A87A-0288DDF2CFB0}"/>
    <cellStyle name="Normal 10 4 2 12 2" xfId="25654" xr:uid="{CB68ADCD-6F6D-48E2-87A5-158223EFE70A}"/>
    <cellStyle name="Normal 10 4 2 12 3" xfId="42413" xr:uid="{5A6B135A-7024-43AE-BBF8-F2B337F12710}"/>
    <cellStyle name="Normal 10 4 2 13" xfId="17274" xr:uid="{73605ADE-938C-4656-B49A-DC3725192552}"/>
    <cellStyle name="Normal 10 4 2 14" xfId="34033" xr:uid="{FD3D1877-4232-41AA-B920-053029C67929}"/>
    <cellStyle name="Normal 10 4 2 2" xfId="925" xr:uid="{CE4D6D7E-CF87-42F2-96D4-B7A1FC9BF558}"/>
    <cellStyle name="Normal 10 4 2 2 2" xfId="4320" xr:uid="{EF22C211-C991-4D84-8D07-2A4AD8291946}"/>
    <cellStyle name="Normal 10 4 2 2 2 2" xfId="12700" xr:uid="{115729DD-3BFC-498A-85BF-46308EF6B888}"/>
    <cellStyle name="Normal 10 4 2 2 2 2 2" xfId="29460" xr:uid="{7829C0D9-9CBD-4B6F-89E6-8CF72824EAF2}"/>
    <cellStyle name="Normal 10 4 2 2 2 2 3" xfId="46219" xr:uid="{5E6FEC5E-F98B-4DEF-985A-1C54451425DA}"/>
    <cellStyle name="Normal 10 4 2 2 2 3" xfId="21080" xr:uid="{8244F932-40E4-4AE7-9B0F-E674BAC8CDAD}"/>
    <cellStyle name="Normal 10 4 2 2 2 4" xfId="37839" xr:uid="{7122C8E2-EB3D-47DB-BD71-B94BE23ADB0F}"/>
    <cellStyle name="Normal 10 4 2 2 3" xfId="6007" xr:uid="{A9672712-149D-41D8-9782-4B4D59B7886B}"/>
    <cellStyle name="Normal 10 4 2 2 3 2" xfId="14387" xr:uid="{E466B6A8-EAC2-4C01-A5F3-331FAD4BD5EB}"/>
    <cellStyle name="Normal 10 4 2 2 3 2 2" xfId="31147" xr:uid="{117E3B32-95FD-4505-88A5-175837D64247}"/>
    <cellStyle name="Normal 10 4 2 2 3 2 3" xfId="47906" xr:uid="{D749C2E5-6F7C-40DD-B091-ECF659D23E1C}"/>
    <cellStyle name="Normal 10 4 2 2 3 3" xfId="22767" xr:uid="{669057AA-D74C-4182-ACD4-CF706E727CBC}"/>
    <cellStyle name="Normal 10 4 2 2 3 4" xfId="39526" xr:uid="{2B9A6EBF-E5CF-4F72-A3DB-DC3DD41B9C97}"/>
    <cellStyle name="Normal 10 4 2 2 4" xfId="2743" xr:uid="{6521A0F6-1114-409F-ABD3-A706813732CF}"/>
    <cellStyle name="Normal 10 4 2 2 4 2" xfId="11123" xr:uid="{56D28EAC-30F6-48B1-89DB-F384F3D9DDB1}"/>
    <cellStyle name="Normal 10 4 2 2 4 2 2" xfId="27883" xr:uid="{B97CED2C-9DC5-4C4C-8C70-8FD5CEBA8F34}"/>
    <cellStyle name="Normal 10 4 2 2 4 2 3" xfId="44642" xr:uid="{131159EF-F363-4394-A0D6-9FB0FE607010}"/>
    <cellStyle name="Normal 10 4 2 2 4 3" xfId="19503" xr:uid="{50BA02C6-0DAC-4C35-ACDC-F496CDB035FA}"/>
    <cellStyle name="Normal 10 4 2 2 4 4" xfId="36262" xr:uid="{3A7FCB95-D427-4DBE-B8DD-B6CD67C91AFB}"/>
    <cellStyle name="Normal 10 4 2 2 5" xfId="9320" xr:uid="{664B294B-17BF-4907-A07F-CD0128DFFFA0}"/>
    <cellStyle name="Normal 10 4 2 2 5 2" xfId="26080" xr:uid="{92E58392-075E-47BC-A7B4-79751185CF6F}"/>
    <cellStyle name="Normal 10 4 2 2 5 3" xfId="42839" xr:uid="{B663879F-6720-48A9-9048-E7BE36E37811}"/>
    <cellStyle name="Normal 10 4 2 2 6" xfId="17700" xr:uid="{3D0627AB-26EF-4691-941A-E9A9E5946F2E}"/>
    <cellStyle name="Normal 10 4 2 2 7" xfId="34459" xr:uid="{F34A26C0-B2C9-4D44-864B-81359D4DDBEF}"/>
    <cellStyle name="Normal 10 4 2 3" xfId="1359" xr:uid="{CC3F01D5-CA16-4569-AC7F-38A8551EC22F}"/>
    <cellStyle name="Normal 10 4 2 3 2" xfId="4748" xr:uid="{8A0EFEB0-2BCE-4BA9-9C5C-1F3C0B889B75}"/>
    <cellStyle name="Normal 10 4 2 3 2 2" xfId="13128" xr:uid="{8A78F2A6-9C46-405B-95ED-759092154B35}"/>
    <cellStyle name="Normal 10 4 2 3 2 2 2" xfId="29888" xr:uid="{2CC00DB4-F49A-4748-A62C-0CE517ACBB36}"/>
    <cellStyle name="Normal 10 4 2 3 2 2 3" xfId="46647" xr:uid="{484857B4-FAD3-4C8E-A706-746A73821E39}"/>
    <cellStyle name="Normal 10 4 2 3 2 3" xfId="21508" xr:uid="{968C55A3-92B2-4B27-AD56-A6A8A1944888}"/>
    <cellStyle name="Normal 10 4 2 3 2 4" xfId="38267" xr:uid="{53B2A3FE-0CC7-4501-BE5D-D7CF4682E2EE}"/>
    <cellStyle name="Normal 10 4 2 3 3" xfId="6435" xr:uid="{F1ADC3F7-28B2-4B68-9842-2987FE80B369}"/>
    <cellStyle name="Normal 10 4 2 3 3 2" xfId="14815" xr:uid="{7E7E4548-282C-458D-80A7-F66FB59192A0}"/>
    <cellStyle name="Normal 10 4 2 3 3 2 2" xfId="31575" xr:uid="{9D5A9200-5900-4B21-A96D-99F7A23E69EF}"/>
    <cellStyle name="Normal 10 4 2 3 3 2 3" xfId="48334" xr:uid="{9BF6DCC7-4345-4E12-BEA9-BB640EC725C8}"/>
    <cellStyle name="Normal 10 4 2 3 3 3" xfId="23195" xr:uid="{D482422A-2041-4505-969D-324B20FA81B9}"/>
    <cellStyle name="Normal 10 4 2 3 3 4" xfId="39954" xr:uid="{A525D40D-245B-4EED-B012-8B45B9D01BC4}"/>
    <cellStyle name="Normal 10 4 2 3 4" xfId="3171" xr:uid="{8D1F4E96-C947-4AD5-9937-B01EFA1D6E86}"/>
    <cellStyle name="Normal 10 4 2 3 4 2" xfId="11551" xr:uid="{173BF596-EB23-4EC2-8270-3C8367A81CC1}"/>
    <cellStyle name="Normal 10 4 2 3 4 2 2" xfId="28311" xr:uid="{A446615A-2A3E-4F3F-A61D-DDF9EC7030B7}"/>
    <cellStyle name="Normal 10 4 2 3 4 2 3" xfId="45070" xr:uid="{F8B44E07-A538-4315-A483-AA2E4F410350}"/>
    <cellStyle name="Normal 10 4 2 3 4 3" xfId="19931" xr:uid="{11277C49-0C1A-4730-8532-835889AE7474}"/>
    <cellStyle name="Normal 10 4 2 3 4 4" xfId="36690" xr:uid="{50656AE0-DBE0-4B38-94A2-18D9D8AF29E7}"/>
    <cellStyle name="Normal 10 4 2 3 5" xfId="9748" xr:uid="{FFF3A83A-BD53-4F98-ADEF-DEE39892E689}"/>
    <cellStyle name="Normal 10 4 2 3 5 2" xfId="26508" xr:uid="{6E4752E9-2F8E-47E1-8DFB-3C17B4F43418}"/>
    <cellStyle name="Normal 10 4 2 3 5 3" xfId="43267" xr:uid="{A9F5C1A6-C530-476B-AE2F-5FC826EA9297}"/>
    <cellStyle name="Normal 10 4 2 3 6" xfId="18128" xr:uid="{9EE3A583-15D2-4EE1-B917-DAEB2088B718}"/>
    <cellStyle name="Normal 10 4 2 3 7" xfId="34887" xr:uid="{9AE78930-047E-46C5-BD53-F317A9AA376D}"/>
    <cellStyle name="Normal 10 4 2 4" xfId="1775" xr:uid="{22D3C2F6-1C4B-4DDF-A805-E639B9C86111}"/>
    <cellStyle name="Normal 10 4 2 4 2" xfId="5164" xr:uid="{220BA152-E612-4CD3-98E4-0FCE2CA4C1D3}"/>
    <cellStyle name="Normal 10 4 2 4 2 2" xfId="13544" xr:uid="{EFBFC501-6C78-4D67-8280-81F3D1680A5A}"/>
    <cellStyle name="Normal 10 4 2 4 2 2 2" xfId="30304" xr:uid="{6F343418-5CBA-483B-AEC0-30CD9CD4222C}"/>
    <cellStyle name="Normal 10 4 2 4 2 2 3" xfId="47063" xr:uid="{E1426DBB-B1D4-4CE2-8389-93A7367F37FE}"/>
    <cellStyle name="Normal 10 4 2 4 2 3" xfId="21924" xr:uid="{B700F663-FD10-4D1E-AA2C-AA342730F975}"/>
    <cellStyle name="Normal 10 4 2 4 2 4" xfId="38683" xr:uid="{54AF9127-0ECD-428A-B77A-EB1AE43C5978}"/>
    <cellStyle name="Normal 10 4 2 4 3" xfId="6851" xr:uid="{77717F94-7C23-4070-9BE4-6CEAE2865B43}"/>
    <cellStyle name="Normal 10 4 2 4 3 2" xfId="15231" xr:uid="{0D2751FF-BD33-4103-B1DC-12E0B6DA56C4}"/>
    <cellStyle name="Normal 10 4 2 4 3 2 2" xfId="31991" xr:uid="{60701EF3-007E-495A-87F7-F6413A10F454}"/>
    <cellStyle name="Normal 10 4 2 4 3 2 3" xfId="48750" xr:uid="{FC8D56F5-178B-413F-8F30-C1CC5BCBDBED}"/>
    <cellStyle name="Normal 10 4 2 4 3 3" xfId="23611" xr:uid="{95FC71AA-AD60-4CEA-88C8-56C2E93AD002}"/>
    <cellStyle name="Normal 10 4 2 4 3 4" xfId="40370" xr:uid="{FB89F4B2-3C94-47E0-A803-3AC31DA5D57B}"/>
    <cellStyle name="Normal 10 4 2 4 4" xfId="3475" xr:uid="{D29ECEBC-97B0-4633-BE8A-12F4273768F4}"/>
    <cellStyle name="Normal 10 4 2 4 4 2" xfId="11855" xr:uid="{B945D8BA-7726-442C-949A-21D55C28A33E}"/>
    <cellStyle name="Normal 10 4 2 4 4 2 2" xfId="28615" xr:uid="{249BDCEE-3D49-4C08-923F-20150075AC35}"/>
    <cellStyle name="Normal 10 4 2 4 4 2 3" xfId="45374" xr:uid="{9BB94233-3F17-40F9-AB13-E65B89126621}"/>
    <cellStyle name="Normal 10 4 2 4 4 3" xfId="20235" xr:uid="{694E40CA-DE01-4B2D-9A8D-97EEB801B0B3}"/>
    <cellStyle name="Normal 10 4 2 4 4 4" xfId="36994" xr:uid="{CFC3505A-16A7-4A59-BDBC-3C7BF7D9F76E}"/>
    <cellStyle name="Normal 10 4 2 4 5" xfId="10164" xr:uid="{0B052DB6-5634-4852-8296-79F7ABA0D715}"/>
    <cellStyle name="Normal 10 4 2 4 5 2" xfId="26924" xr:uid="{8501005C-5799-4130-95FA-F5E2B346B1E2}"/>
    <cellStyle name="Normal 10 4 2 4 5 3" xfId="43683" xr:uid="{162B2DB1-764B-4F2A-A6A2-A59B411E7BAE}"/>
    <cellStyle name="Normal 10 4 2 4 6" xfId="18544" xr:uid="{4FD08B19-5400-4805-AB9D-1F85FB7BF6BD}"/>
    <cellStyle name="Normal 10 4 2 4 7" xfId="35303" xr:uid="{43F987DE-8EFA-4395-9602-3FA51EEDED59}"/>
    <cellStyle name="Normal 10 4 2 5" xfId="3894" xr:uid="{1201C07D-008B-4767-B687-8E9E4C7CCD95}"/>
    <cellStyle name="Normal 10 4 2 5 2" xfId="12274" xr:uid="{0C9A9E42-7E15-40C9-8665-1A9FCDF5344F}"/>
    <cellStyle name="Normal 10 4 2 5 2 2" xfId="29034" xr:uid="{BE4B906A-DD05-4C0F-ABF2-F1D3F7790CF5}"/>
    <cellStyle name="Normal 10 4 2 5 2 3" xfId="45793" xr:uid="{FF96A489-9BD2-4063-9DD2-9B2199D7FCC1}"/>
    <cellStyle name="Normal 10 4 2 5 3" xfId="20654" xr:uid="{BDBE29BB-9C71-4FD1-ABFD-1E975702D1E6}"/>
    <cellStyle name="Normal 10 4 2 5 4" xfId="37413" xr:uid="{32F63FEA-EF01-498D-AF0F-2345EDFC7C30}"/>
    <cellStyle name="Normal 10 4 2 6" xfId="5581" xr:uid="{6E8A568D-3589-47C4-9804-2A8AF6CF1ACD}"/>
    <cellStyle name="Normal 10 4 2 6 2" xfId="13961" xr:uid="{D82E2224-4633-4DB7-A634-68C71D242DA3}"/>
    <cellStyle name="Normal 10 4 2 6 2 2" xfId="30721" xr:uid="{C9F62043-FA6A-494C-8669-C61B256EA33F}"/>
    <cellStyle name="Normal 10 4 2 6 2 3" xfId="47480" xr:uid="{991F701A-F9CA-40E7-A232-7210815E970C}"/>
    <cellStyle name="Normal 10 4 2 6 3" xfId="22341" xr:uid="{72645229-9655-4157-B40E-A374748BD766}"/>
    <cellStyle name="Normal 10 4 2 6 4" xfId="39100" xr:uid="{818159A2-22C0-41B8-9E0B-C93A5A5EE492}"/>
    <cellStyle name="Normal 10 4 2 7" xfId="7257" xr:uid="{8F1BDE41-537C-4AB9-B605-72A6773A696D}"/>
    <cellStyle name="Normal 10 4 2 7 2" xfId="15637" xr:uid="{64BA7744-544F-478B-A5A1-A8C0B9325F6E}"/>
    <cellStyle name="Normal 10 4 2 7 2 2" xfId="32397" xr:uid="{DA8E7A05-1286-4A5B-98E8-94FD71DE4A70}"/>
    <cellStyle name="Normal 10 4 2 7 2 3" xfId="49156" xr:uid="{28853457-691F-4954-8700-31177D04FA19}"/>
    <cellStyle name="Normal 10 4 2 7 3" xfId="24017" xr:uid="{17159F75-0AD9-4532-AB6C-8067D13896F2}"/>
    <cellStyle name="Normal 10 4 2 7 4" xfId="40776" xr:uid="{A0B83F21-EF9B-42F9-AB9E-6EEB7B9A0230}"/>
    <cellStyle name="Normal 10 4 2 8" xfId="7663" xr:uid="{FA84307B-6B6D-4A75-ACCA-3138CD71C1FD}"/>
    <cellStyle name="Normal 10 4 2 8 2" xfId="16043" xr:uid="{78542D13-FF02-4CA4-BFF1-22E4F6CEE3FF}"/>
    <cellStyle name="Normal 10 4 2 8 2 2" xfId="32803" xr:uid="{9EF5E8A1-A29D-4535-B84E-AEDD4C77825C}"/>
    <cellStyle name="Normal 10 4 2 8 2 3" xfId="49562" xr:uid="{2AE14BF1-BEB8-4426-962F-E65099F9D0A5}"/>
    <cellStyle name="Normal 10 4 2 8 3" xfId="24423" xr:uid="{2632846D-2E4A-46C2-823E-C9D11E75D51B}"/>
    <cellStyle name="Normal 10 4 2 8 4" xfId="41182" xr:uid="{3680F56C-BBD4-4299-BA77-DA3FC8FD7902}"/>
    <cellStyle name="Normal 10 4 2 9" xfId="8069" xr:uid="{B822DA53-9BD6-4CC8-ABC6-E8B43E0AB394}"/>
    <cellStyle name="Normal 10 4 2 9 2" xfId="16449" xr:uid="{7FD99DAE-97B0-4CD3-A5DA-E91F20DECA3D}"/>
    <cellStyle name="Normal 10 4 2 9 2 2" xfId="33209" xr:uid="{C05432A4-812D-467A-8BFD-3E1F388897F4}"/>
    <cellStyle name="Normal 10 4 2 9 2 3" xfId="49968" xr:uid="{A9EFF72B-613B-4FA9-8D8F-95F3F79FEE03}"/>
    <cellStyle name="Normal 10 4 2 9 3" xfId="24829" xr:uid="{2DEE6BED-91A0-462E-8469-29040A625A8B}"/>
    <cellStyle name="Normal 10 4 2 9 4" xfId="41588" xr:uid="{23CA4019-C422-4591-B23E-BB931C59FD34}"/>
    <cellStyle name="Normal 10 4 3" xfId="484" xr:uid="{8ECAAB0E-5E2E-4E9D-8F47-CF7C199A2FC9}"/>
    <cellStyle name="Normal 10 4 3 10" xfId="8626" xr:uid="{CC984563-21F9-441E-9B5F-454CE2D7BE8A}"/>
    <cellStyle name="Normal 10 4 3 10 2" xfId="17006" xr:uid="{670656CD-D2DD-4BCF-8AEC-EA4091D262E9}"/>
    <cellStyle name="Normal 10 4 3 10 2 2" xfId="33766" xr:uid="{957A2262-D280-4DD4-AA72-9C8741919826}"/>
    <cellStyle name="Normal 10 4 3 10 2 3" xfId="50525" xr:uid="{DD1829A0-01BB-4D03-888F-68D0A78B7811}"/>
    <cellStyle name="Normal 10 4 3 10 3" xfId="25386" xr:uid="{8F06D199-5FC6-4953-B918-99E5AB1B7FEB}"/>
    <cellStyle name="Normal 10 4 3 10 4" xfId="42145" xr:uid="{6FAFD169-15FD-4062-B584-BA6841A03204}"/>
    <cellStyle name="Normal 10 4 3 11" xfId="2316" xr:uid="{83E309E0-1343-4F02-AF3D-589F5F991ACA}"/>
    <cellStyle name="Normal 10 4 3 11 2" xfId="10698" xr:uid="{77604231-67D7-447A-A369-0B720BFBAD92}"/>
    <cellStyle name="Normal 10 4 3 11 2 2" xfId="27458" xr:uid="{A1AAA31C-AE00-48D3-9443-02C911D23E4D}"/>
    <cellStyle name="Normal 10 4 3 11 2 3" xfId="44217" xr:uid="{5D71AB39-8771-4413-A286-DCC399C267E5}"/>
    <cellStyle name="Normal 10 4 3 11 3" xfId="19078" xr:uid="{294ED71B-AFF3-4D3C-ABF4-BB9C95F23815}"/>
    <cellStyle name="Normal 10 4 3 11 4" xfId="35837" xr:uid="{9036CE8B-3634-4E76-BD2B-6E83FF1472A6}"/>
    <cellStyle name="Normal 10 4 3 12" xfId="8895" xr:uid="{50A37406-13EE-493A-BA0B-97CBD3859DE6}"/>
    <cellStyle name="Normal 10 4 3 12 2" xfId="25655" xr:uid="{E270575D-412E-4888-B841-C2221ABA5294}"/>
    <cellStyle name="Normal 10 4 3 12 3" xfId="42414" xr:uid="{4CB4A686-D4F3-4448-9D16-1A76EE68ABB4}"/>
    <cellStyle name="Normal 10 4 3 13" xfId="17275" xr:uid="{3C8C995E-AD04-4545-AEEF-AFDF909C76BB}"/>
    <cellStyle name="Normal 10 4 3 14" xfId="34034" xr:uid="{5183501B-EDCC-4A6F-B43D-7FAED37C814C}"/>
    <cellStyle name="Normal 10 4 3 2" xfId="926" xr:uid="{6C26D575-82E6-4C70-8F24-1442932D467F}"/>
    <cellStyle name="Normal 10 4 3 2 2" xfId="4321" xr:uid="{988631E5-70EA-4B33-835D-B4E77CB95E8C}"/>
    <cellStyle name="Normal 10 4 3 2 2 2" xfId="12701" xr:uid="{BD84FB72-3834-47FA-BD3E-5387652BF04D}"/>
    <cellStyle name="Normal 10 4 3 2 2 2 2" xfId="29461" xr:uid="{A8FBE47B-DC80-4234-B117-D5DD0B21D056}"/>
    <cellStyle name="Normal 10 4 3 2 2 2 3" xfId="46220" xr:uid="{D2EFF084-2CE5-4C89-BF78-D08FC53FAF23}"/>
    <cellStyle name="Normal 10 4 3 2 2 3" xfId="21081" xr:uid="{BC6F5072-BF03-4054-A218-1D88A3038AFC}"/>
    <cellStyle name="Normal 10 4 3 2 2 4" xfId="37840" xr:uid="{42F1277A-7FFD-4F6C-B539-326C1847DC1C}"/>
    <cellStyle name="Normal 10 4 3 2 3" xfId="6008" xr:uid="{C60AA37F-D285-4129-98A1-4555DE27B83D}"/>
    <cellStyle name="Normal 10 4 3 2 3 2" xfId="14388" xr:uid="{00489494-B329-4B6B-881F-772FE3107222}"/>
    <cellStyle name="Normal 10 4 3 2 3 2 2" xfId="31148" xr:uid="{816536A7-9FBA-431C-B620-E35EDA9C8DAC}"/>
    <cellStyle name="Normal 10 4 3 2 3 2 3" xfId="47907" xr:uid="{272348C3-E861-4C33-980B-30B92402EBA2}"/>
    <cellStyle name="Normal 10 4 3 2 3 3" xfId="22768" xr:uid="{D4CBC865-FCC9-4D7F-BA29-A2EA8635D634}"/>
    <cellStyle name="Normal 10 4 3 2 3 4" xfId="39527" xr:uid="{EFAE4043-1F34-42AB-97BD-60D216C36E05}"/>
    <cellStyle name="Normal 10 4 3 2 4" xfId="2744" xr:uid="{440A3AA9-ABCD-47CA-B083-F652BF414336}"/>
    <cellStyle name="Normal 10 4 3 2 4 2" xfId="11124" xr:uid="{BD9FA06D-706C-4191-B556-B6C54F3BE30E}"/>
    <cellStyle name="Normal 10 4 3 2 4 2 2" xfId="27884" xr:uid="{6032CA37-D14E-4A2B-A089-EABA26B83C96}"/>
    <cellStyle name="Normal 10 4 3 2 4 2 3" xfId="44643" xr:uid="{46B9753A-481D-45D4-8998-1D958F547E1B}"/>
    <cellStyle name="Normal 10 4 3 2 4 3" xfId="19504" xr:uid="{DF3B4069-85B2-48EE-8F53-23A08054EAEC}"/>
    <cellStyle name="Normal 10 4 3 2 4 4" xfId="36263" xr:uid="{E2967595-43C4-4ABA-BCD9-5BB204169182}"/>
    <cellStyle name="Normal 10 4 3 2 5" xfId="9321" xr:uid="{02C06D68-47F7-4B15-9282-FF9D37A5C8DA}"/>
    <cellStyle name="Normal 10 4 3 2 5 2" xfId="26081" xr:uid="{91D889B8-640C-4FB6-9B53-C0183827B259}"/>
    <cellStyle name="Normal 10 4 3 2 5 3" xfId="42840" xr:uid="{A7E87EE3-9B83-4DD0-9EE9-B9E582B78747}"/>
    <cellStyle name="Normal 10 4 3 2 6" xfId="17701" xr:uid="{5DB3436F-B4F0-4E56-9DE5-B432FE23A5FE}"/>
    <cellStyle name="Normal 10 4 3 2 7" xfId="34460" xr:uid="{2EDFBA37-B910-4666-9A34-ABBE7D595BCC}"/>
    <cellStyle name="Normal 10 4 3 3" xfId="1360" xr:uid="{54234FD8-7AC5-404E-AA41-E845EE6197BC}"/>
    <cellStyle name="Normal 10 4 3 3 2" xfId="4749" xr:uid="{8C2AF507-17C9-401E-AFE8-FC8496B84C2B}"/>
    <cellStyle name="Normal 10 4 3 3 2 2" xfId="13129" xr:uid="{5BD8D95B-1630-4AFF-AAE6-3F77CC031989}"/>
    <cellStyle name="Normal 10 4 3 3 2 2 2" xfId="29889" xr:uid="{0B13054A-7E90-409F-BCD0-84671CAC5A58}"/>
    <cellStyle name="Normal 10 4 3 3 2 2 3" xfId="46648" xr:uid="{876FB82D-C988-45F2-BD39-0122B992FA70}"/>
    <cellStyle name="Normal 10 4 3 3 2 3" xfId="21509" xr:uid="{EA8ADD20-653E-473D-8BFD-8F46A609F033}"/>
    <cellStyle name="Normal 10 4 3 3 2 4" xfId="38268" xr:uid="{AFAAD800-3B9D-4D56-8C11-CE673369368D}"/>
    <cellStyle name="Normal 10 4 3 3 3" xfId="6436" xr:uid="{A2D9874F-B794-43B6-AE0C-C71CB4765B96}"/>
    <cellStyle name="Normal 10 4 3 3 3 2" xfId="14816" xr:uid="{8E792E7C-FAEF-4EDE-BA97-CAC661F1B3E8}"/>
    <cellStyle name="Normal 10 4 3 3 3 2 2" xfId="31576" xr:uid="{417D6C22-5965-4340-A033-5736A8D69666}"/>
    <cellStyle name="Normal 10 4 3 3 3 2 3" xfId="48335" xr:uid="{B20D542B-C578-4D0E-B1B9-B1CBEBC439E7}"/>
    <cellStyle name="Normal 10 4 3 3 3 3" xfId="23196" xr:uid="{1DB38704-E47F-4959-83C5-B6CF4AE0A813}"/>
    <cellStyle name="Normal 10 4 3 3 3 4" xfId="39955" xr:uid="{5B9E9078-0CEA-45CC-9DB4-7863D94C5918}"/>
    <cellStyle name="Normal 10 4 3 3 4" xfId="3172" xr:uid="{6154D311-B7A1-4593-A59E-1B4A7AE54967}"/>
    <cellStyle name="Normal 10 4 3 3 4 2" xfId="11552" xr:uid="{EEF121F4-188E-4E42-A8FE-5020D979C9A7}"/>
    <cellStyle name="Normal 10 4 3 3 4 2 2" xfId="28312" xr:uid="{03BC8087-23B9-4523-A1D2-6C447A58922C}"/>
    <cellStyle name="Normal 10 4 3 3 4 2 3" xfId="45071" xr:uid="{96505FA4-3D1F-4975-811B-10DF7D61EDB2}"/>
    <cellStyle name="Normal 10 4 3 3 4 3" xfId="19932" xr:uid="{B3F91A0A-B607-4F3D-9A6A-6380085D4336}"/>
    <cellStyle name="Normal 10 4 3 3 4 4" xfId="36691" xr:uid="{180E19DA-93A4-4221-864A-C49F3B61FA4B}"/>
    <cellStyle name="Normal 10 4 3 3 5" xfId="9749" xr:uid="{551A1126-7CA1-49E3-A8DA-21B4A8534864}"/>
    <cellStyle name="Normal 10 4 3 3 5 2" xfId="26509" xr:uid="{AA986D82-0C0B-42B5-A62E-F11BC474F315}"/>
    <cellStyle name="Normal 10 4 3 3 5 3" xfId="43268" xr:uid="{1D6C03DC-2AAD-4C73-AC9F-8E4B62D1B06F}"/>
    <cellStyle name="Normal 10 4 3 3 6" xfId="18129" xr:uid="{E2538EDB-BBD0-4783-B36C-2A25FE694E8D}"/>
    <cellStyle name="Normal 10 4 3 3 7" xfId="34888" xr:uid="{7701C02A-0104-40F0-9E5D-2B1C1C40579C}"/>
    <cellStyle name="Normal 10 4 3 4" xfId="1926" xr:uid="{5ADF4F42-CF6F-4D70-A5F7-34B50D80C2F3}"/>
    <cellStyle name="Normal 10 4 3 4 2" xfId="5315" xr:uid="{6939B325-4105-4E51-850D-824CEEFFE04D}"/>
    <cellStyle name="Normal 10 4 3 4 2 2" xfId="13695" xr:uid="{ABDF23AA-DC2F-4C2D-88B8-D9BE92D2E962}"/>
    <cellStyle name="Normal 10 4 3 4 2 2 2" xfId="30455" xr:uid="{C8838A87-09A7-4EBC-AAA6-0D4D62EF8C9E}"/>
    <cellStyle name="Normal 10 4 3 4 2 2 3" xfId="47214" xr:uid="{BC388803-F2A0-456F-A857-691B8D5E5EE4}"/>
    <cellStyle name="Normal 10 4 3 4 2 3" xfId="22075" xr:uid="{B6917DBA-2ECD-4D1F-A3B2-5BF5704FB53A}"/>
    <cellStyle name="Normal 10 4 3 4 2 4" xfId="38834" xr:uid="{4CF45AE2-D39A-4D69-8D24-6832475C7E9F}"/>
    <cellStyle name="Normal 10 4 3 4 3" xfId="7002" xr:uid="{100FDF2F-0878-4E75-B1BA-708D6CC64F14}"/>
    <cellStyle name="Normal 10 4 3 4 3 2" xfId="15382" xr:uid="{A448D697-5CE2-4350-AA4D-160E8BAA2B21}"/>
    <cellStyle name="Normal 10 4 3 4 3 2 2" xfId="32142" xr:uid="{9416435B-AD6D-4EE4-80E6-45FF20371CF4}"/>
    <cellStyle name="Normal 10 4 3 4 3 2 3" xfId="48901" xr:uid="{02F3D12A-36C8-47DA-9A48-12208A2C869A}"/>
    <cellStyle name="Normal 10 4 3 4 3 3" xfId="23762" xr:uid="{AB5FD2F7-5AE5-4285-B43D-81A6E51F0224}"/>
    <cellStyle name="Normal 10 4 3 4 3 4" xfId="40521" xr:uid="{C2E9CEEB-CCA6-4BC0-BFF0-F0DC0B040ECA}"/>
    <cellStyle name="Normal 10 4 3 4 4" xfId="3625" xr:uid="{0A95A9B1-57D6-4D82-9A8E-F559BE45762A}"/>
    <cellStyle name="Normal 10 4 3 4 4 2" xfId="12005" xr:uid="{7FD4F0BB-6EAD-4486-A709-138752B0C24A}"/>
    <cellStyle name="Normal 10 4 3 4 4 2 2" xfId="28765" xr:uid="{E8D93858-04A3-4B25-894C-74E5605B01F8}"/>
    <cellStyle name="Normal 10 4 3 4 4 2 3" xfId="45524" xr:uid="{6022A4B9-A0F3-4385-8A0C-F3D195DEB64A}"/>
    <cellStyle name="Normal 10 4 3 4 4 3" xfId="20385" xr:uid="{51410E03-3C8B-4361-BCB8-EE8976565F9C}"/>
    <cellStyle name="Normal 10 4 3 4 4 4" xfId="37144" xr:uid="{6A23DB05-8FB0-4BCE-B7CA-E1512D28EBC0}"/>
    <cellStyle name="Normal 10 4 3 4 5" xfId="10315" xr:uid="{E4EF6B3B-B3AC-44D2-993F-CA367F0C60E1}"/>
    <cellStyle name="Normal 10 4 3 4 5 2" xfId="27075" xr:uid="{64382C26-3CF8-4E63-A143-E492C2F3C8F3}"/>
    <cellStyle name="Normal 10 4 3 4 5 3" xfId="43834" xr:uid="{5EC10793-11FB-42C5-895C-57FD3D5A69DD}"/>
    <cellStyle name="Normal 10 4 3 4 6" xfId="18695" xr:uid="{3FC1FC44-2ADC-4C72-BC9C-9C171925CDD8}"/>
    <cellStyle name="Normal 10 4 3 4 7" xfId="35454" xr:uid="{2BC0387B-66E3-4E33-A069-F3A44CC53D8D}"/>
    <cellStyle name="Normal 10 4 3 5" xfId="4045" xr:uid="{903733E3-78F1-440A-987C-97568F52ED50}"/>
    <cellStyle name="Normal 10 4 3 5 2" xfId="12425" xr:uid="{D2D66BDA-E851-4153-9369-625FB879231F}"/>
    <cellStyle name="Normal 10 4 3 5 2 2" xfId="29185" xr:uid="{21F79314-8F31-4821-9DC8-808C15B646A6}"/>
    <cellStyle name="Normal 10 4 3 5 2 3" xfId="45944" xr:uid="{9017FC22-AF61-47E8-82E2-9CEEC77D5F8C}"/>
    <cellStyle name="Normal 10 4 3 5 3" xfId="20805" xr:uid="{AC35E50C-3DC3-4FC9-BF1D-B82C7F1824A3}"/>
    <cellStyle name="Normal 10 4 3 5 4" xfId="37564" xr:uid="{72F317E6-9073-4607-8AC5-EC3ED3642694}"/>
    <cellStyle name="Normal 10 4 3 6" xfId="5582" xr:uid="{1F6A6EEE-33E4-4F01-A381-0CE0031BF148}"/>
    <cellStyle name="Normal 10 4 3 6 2" xfId="13962" xr:uid="{2651A561-BBFA-43D9-A54D-971279954BCC}"/>
    <cellStyle name="Normal 10 4 3 6 2 2" xfId="30722" xr:uid="{88D2A5C8-6E2A-4470-AAA8-F665E30C6F3D}"/>
    <cellStyle name="Normal 10 4 3 6 2 3" xfId="47481" xr:uid="{DF44423E-C9DD-4AB4-98B4-BE99348786D9}"/>
    <cellStyle name="Normal 10 4 3 6 3" xfId="22342" xr:uid="{2C9C7C4C-3FDA-4EC2-8C1A-F38D0E402E69}"/>
    <cellStyle name="Normal 10 4 3 6 4" xfId="39101" xr:uid="{D1C3AC47-6DF9-483F-9B27-30D85078591A}"/>
    <cellStyle name="Normal 10 4 3 7" xfId="7408" xr:uid="{2D35FCB5-49E9-46F4-8B99-10936E151ACE}"/>
    <cellStyle name="Normal 10 4 3 7 2" xfId="15788" xr:uid="{2DD309EB-B970-469C-9F61-F340B47BDC87}"/>
    <cellStyle name="Normal 10 4 3 7 2 2" xfId="32548" xr:uid="{88A76858-30CB-45BF-BE39-344C9FD5DE9E}"/>
    <cellStyle name="Normal 10 4 3 7 2 3" xfId="49307" xr:uid="{6ED3B09B-2ADB-493F-A2B5-864B4133891D}"/>
    <cellStyle name="Normal 10 4 3 7 3" xfId="24168" xr:uid="{9548F5B7-5F11-4E30-95D7-2847B5065847}"/>
    <cellStyle name="Normal 10 4 3 7 4" xfId="40927" xr:uid="{57D6862C-1E41-4167-92EA-BC678786EF46}"/>
    <cellStyle name="Normal 10 4 3 8" xfId="7814" xr:uid="{EB9716CF-AB33-48DE-A184-7964C62E65C1}"/>
    <cellStyle name="Normal 10 4 3 8 2" xfId="16194" xr:uid="{D0EFD36A-2AF6-493A-BB8B-3305F21C986D}"/>
    <cellStyle name="Normal 10 4 3 8 2 2" xfId="32954" xr:uid="{72AAD7D6-36F8-41EB-837E-45AE32B5E7DE}"/>
    <cellStyle name="Normal 10 4 3 8 2 3" xfId="49713" xr:uid="{F7F61D57-5B27-4F39-A00C-B76F8CE12D9E}"/>
    <cellStyle name="Normal 10 4 3 8 3" xfId="24574" xr:uid="{44FE6B76-392D-4C2E-B1A3-810E3C612AAA}"/>
    <cellStyle name="Normal 10 4 3 8 4" xfId="41333" xr:uid="{5C8C7995-3C3D-4C65-AFEE-1EB6374ACF41}"/>
    <cellStyle name="Normal 10 4 3 9" xfId="8220" xr:uid="{8639209B-5F8F-483B-A329-8EBE2425ECB2}"/>
    <cellStyle name="Normal 10 4 3 9 2" xfId="16600" xr:uid="{B5EC4CD8-2541-4180-B403-976EF6DFB685}"/>
    <cellStyle name="Normal 10 4 3 9 2 2" xfId="33360" xr:uid="{0D1E42D0-3DC9-4121-93E5-E270EB229980}"/>
    <cellStyle name="Normal 10 4 3 9 2 3" xfId="50119" xr:uid="{6D807B1C-4F65-4333-9C34-E203229CA882}"/>
    <cellStyle name="Normal 10 4 3 9 3" xfId="24980" xr:uid="{7DDC9A34-2EE5-4841-908A-3C7611455CDB}"/>
    <cellStyle name="Normal 10 4 3 9 4" xfId="41739" xr:uid="{B308026E-75EF-4CF7-A364-9BA28D1061B9}"/>
    <cellStyle name="Normal 10 4 4" xfId="840" xr:uid="{CD1AB210-77FD-4BAC-A056-F55D622E0967}"/>
    <cellStyle name="Normal 10 4 4 2" xfId="4235" xr:uid="{FC728EFB-20A5-4240-BC35-E1A2A0D3F225}"/>
    <cellStyle name="Normal 10 4 4 2 2" xfId="12615" xr:uid="{7CB4AA2D-F467-4495-B338-736385108989}"/>
    <cellStyle name="Normal 10 4 4 2 2 2" xfId="29375" xr:uid="{8F075A63-794F-421B-9FE4-530C3075CBEE}"/>
    <cellStyle name="Normal 10 4 4 2 2 3" xfId="46134" xr:uid="{1EDB870F-9202-440E-96EF-1E3E8E320FFD}"/>
    <cellStyle name="Normal 10 4 4 2 3" xfId="20995" xr:uid="{D555BE06-3668-486D-9611-D838FFDA170F}"/>
    <cellStyle name="Normal 10 4 4 2 4" xfId="37754" xr:uid="{45058F3F-2A3A-4FA9-9FA9-20C1B7AF0A2F}"/>
    <cellStyle name="Normal 10 4 4 3" xfId="5922" xr:uid="{2AB193AB-CB84-48E1-835D-6A1BF9928BE6}"/>
    <cellStyle name="Normal 10 4 4 3 2" xfId="14302" xr:uid="{552DF893-0224-428D-8A4B-382A15C97A5B}"/>
    <cellStyle name="Normal 10 4 4 3 2 2" xfId="31062" xr:uid="{969D2D97-85B7-47B7-A48D-11144F2BF70F}"/>
    <cellStyle name="Normal 10 4 4 3 2 3" xfId="47821" xr:uid="{A7579DE6-1A10-4568-B33C-64E5F36DB052}"/>
    <cellStyle name="Normal 10 4 4 3 3" xfId="22682" xr:uid="{E815D897-88A6-49CD-9D9B-5B2FE206A32C}"/>
    <cellStyle name="Normal 10 4 4 3 4" xfId="39441" xr:uid="{6DE80B82-0BA7-48E7-9897-DC8C773A00DF}"/>
    <cellStyle name="Normal 10 4 4 4" xfId="2658" xr:uid="{93DBBCEC-4C11-426F-9D6B-551D903E8DFB}"/>
    <cellStyle name="Normal 10 4 4 4 2" xfId="11038" xr:uid="{89DD156E-6947-4C6D-B1A0-39A6B7138672}"/>
    <cellStyle name="Normal 10 4 4 4 2 2" xfId="27798" xr:uid="{A901E85D-8CFB-4798-A974-3DB9BB8D3E5E}"/>
    <cellStyle name="Normal 10 4 4 4 2 3" xfId="44557" xr:uid="{E5571195-1AA2-4B58-8A42-5007F03D4AC3}"/>
    <cellStyle name="Normal 10 4 4 4 3" xfId="19418" xr:uid="{4553EEC3-64A8-4036-A8C1-95CB46B0EF0F}"/>
    <cellStyle name="Normal 10 4 4 4 4" xfId="36177" xr:uid="{397490C3-9F9D-4571-8A81-2E7C6A4076C1}"/>
    <cellStyle name="Normal 10 4 4 5" xfId="9235" xr:uid="{702D237D-7230-4561-823C-CABD37B308D2}"/>
    <cellStyle name="Normal 10 4 4 5 2" xfId="25995" xr:uid="{90E43550-D747-4307-8D46-253E1443D0D2}"/>
    <cellStyle name="Normal 10 4 4 5 3" xfId="42754" xr:uid="{0DAAFA92-BB16-4F1E-9FBC-ABA7E68E5C88}"/>
    <cellStyle name="Normal 10 4 4 6" xfId="17615" xr:uid="{F4B2CB2D-36D8-4A90-B915-FF4BB3569365}"/>
    <cellStyle name="Normal 10 4 4 7" xfId="34374" xr:uid="{5036048E-B8FE-40FB-BB80-E36D7E1EF304}"/>
    <cellStyle name="Normal 10 4 5" xfId="1274" xr:uid="{BA89EBDA-81D9-44A4-BDF0-2BD2B285BA89}"/>
    <cellStyle name="Normal 10 4 5 2" xfId="4663" xr:uid="{C0978184-3C39-458A-B1D9-C91BD5E82FFF}"/>
    <cellStyle name="Normal 10 4 5 2 2" xfId="13043" xr:uid="{3642D794-ABA4-4928-91EA-6AD00E332486}"/>
    <cellStyle name="Normal 10 4 5 2 2 2" xfId="29803" xr:uid="{24FB98E1-F67D-49FE-A452-CB641E59FFE8}"/>
    <cellStyle name="Normal 10 4 5 2 2 3" xfId="46562" xr:uid="{D5B38D74-003B-42B7-BA83-F47E7A75899A}"/>
    <cellStyle name="Normal 10 4 5 2 3" xfId="21423" xr:uid="{5E48E56C-1C06-45A4-B63D-A8F6021CDC17}"/>
    <cellStyle name="Normal 10 4 5 2 4" xfId="38182" xr:uid="{10758C8E-47FC-45FC-A28E-2C737FC74C66}"/>
    <cellStyle name="Normal 10 4 5 3" xfId="6350" xr:uid="{B5F78F9F-9AD7-4E4D-BF86-CFA62AD8894F}"/>
    <cellStyle name="Normal 10 4 5 3 2" xfId="14730" xr:uid="{0CE6CFAD-721C-425C-BADA-7959D94BF1F9}"/>
    <cellStyle name="Normal 10 4 5 3 2 2" xfId="31490" xr:uid="{33A6CE1A-6598-411C-940B-DB683F480520}"/>
    <cellStyle name="Normal 10 4 5 3 2 3" xfId="48249" xr:uid="{F84C713F-D72D-4D4F-8775-F1207F677A68}"/>
    <cellStyle name="Normal 10 4 5 3 3" xfId="23110" xr:uid="{E8E29E46-5C8E-4251-B99E-15583ED09E90}"/>
    <cellStyle name="Normal 10 4 5 3 4" xfId="39869" xr:uid="{3FA1A3EC-1146-4E81-A60C-012796D6EC5C}"/>
    <cellStyle name="Normal 10 4 5 4" xfId="3086" xr:uid="{741D5806-08B8-44A2-8D04-C1E1A2CDD34C}"/>
    <cellStyle name="Normal 10 4 5 4 2" xfId="11466" xr:uid="{4823A34E-073B-4EEC-B6E2-576377B87D14}"/>
    <cellStyle name="Normal 10 4 5 4 2 2" xfId="28226" xr:uid="{2249D670-A6FC-4F1A-BEBB-36D12726A2A6}"/>
    <cellStyle name="Normal 10 4 5 4 2 3" xfId="44985" xr:uid="{ACA51982-06AC-4F28-A296-D8CF1582FB3A}"/>
    <cellStyle name="Normal 10 4 5 4 3" xfId="19846" xr:uid="{EE06E75D-0783-4F00-80F4-C53B064C7056}"/>
    <cellStyle name="Normal 10 4 5 4 4" xfId="36605" xr:uid="{341DBD49-A159-4E36-9EB2-B0632F48EE9E}"/>
    <cellStyle name="Normal 10 4 5 5" xfId="9663" xr:uid="{C4D5949F-3D21-4A01-AB3D-DA572CC5D65C}"/>
    <cellStyle name="Normal 10 4 5 5 2" xfId="26423" xr:uid="{D3D5C1B2-DF71-4C1A-AA3E-7B12DFD20799}"/>
    <cellStyle name="Normal 10 4 5 5 3" xfId="43182" xr:uid="{48AD8F70-AA90-48B0-9E18-76FDE226CB90}"/>
    <cellStyle name="Normal 10 4 5 6" xfId="18043" xr:uid="{309ECED1-0182-4D2B-9535-C0855ACD275A}"/>
    <cellStyle name="Normal 10 4 5 7" xfId="34802" xr:uid="{53777329-5FC8-4722-96F4-3BF56397311C}"/>
    <cellStyle name="Normal 10 4 6" xfId="1655" xr:uid="{161806BE-6A92-44C5-ABEF-4B70BAA245D9}"/>
    <cellStyle name="Normal 10 4 6 2" xfId="5044" xr:uid="{AD9C807C-644F-4F79-BB9F-07EDDD1E80FD}"/>
    <cellStyle name="Normal 10 4 6 2 2" xfId="13424" xr:uid="{9834B8E7-E4B3-4AA9-AE75-A420C1068713}"/>
    <cellStyle name="Normal 10 4 6 2 2 2" xfId="30184" xr:uid="{2CCDE90C-17E9-4693-AF7C-7F53A2C53134}"/>
    <cellStyle name="Normal 10 4 6 2 2 3" xfId="46943" xr:uid="{F7E99011-077D-4F62-983E-4F2BBB252EE1}"/>
    <cellStyle name="Normal 10 4 6 2 3" xfId="21804" xr:uid="{CFF49694-C5D3-4B14-BF40-CEC0FFA70BB2}"/>
    <cellStyle name="Normal 10 4 6 2 4" xfId="38563" xr:uid="{21898CEB-85BB-4986-8B5E-DEF563BC972A}"/>
    <cellStyle name="Normal 10 4 6 3" xfId="6731" xr:uid="{C4911D98-208D-4F11-B99B-4EACB2E28E44}"/>
    <cellStyle name="Normal 10 4 6 3 2" xfId="15111" xr:uid="{9A77E598-3E17-40A6-876D-540F5A87FC4A}"/>
    <cellStyle name="Normal 10 4 6 3 2 2" xfId="31871" xr:uid="{BFF0D0CC-2DC0-421A-AC1F-87468EEFD9A3}"/>
    <cellStyle name="Normal 10 4 6 3 2 3" xfId="48630" xr:uid="{4ED31263-5CC1-4D69-9D74-ABCC5864706D}"/>
    <cellStyle name="Normal 10 4 6 3 3" xfId="23491" xr:uid="{A079D6A5-6A75-4890-B7A6-A6E72D0B0A53}"/>
    <cellStyle name="Normal 10 4 6 3 4" xfId="40250" xr:uid="{6A6B780F-7477-4025-BCC5-E67262229AC1}"/>
    <cellStyle name="Normal 10 4 6 4" xfId="2228" xr:uid="{EA527A3D-188A-43B0-8CC6-D8DDA3443892}"/>
    <cellStyle name="Normal 10 4 6 4 2" xfId="10612" xr:uid="{0D1FC08F-C6B9-4B3A-9396-3D4A2F60280E}"/>
    <cellStyle name="Normal 10 4 6 4 2 2" xfId="27372" xr:uid="{8DB3D0A0-C213-4709-9F0E-96E69549E49B}"/>
    <cellStyle name="Normal 10 4 6 4 2 3" xfId="44131" xr:uid="{1E046DCE-6D76-4347-B355-50E99AB2688F}"/>
    <cellStyle name="Normal 10 4 6 4 3" xfId="18992" xr:uid="{799FB7EC-6EC8-4DB1-9752-BBD89B0B707D}"/>
    <cellStyle name="Normal 10 4 6 4 4" xfId="35751" xr:uid="{C756DD8F-13FE-4C35-AD45-6BABE60B996C}"/>
    <cellStyle name="Normal 10 4 6 5" xfId="10044" xr:uid="{7F7C09FD-C4C0-446D-8A82-9ED79E71BD9D}"/>
    <cellStyle name="Normal 10 4 6 5 2" xfId="26804" xr:uid="{FC0DD128-668C-4C4D-8B7E-025EF238FF3D}"/>
    <cellStyle name="Normal 10 4 6 5 3" xfId="43563" xr:uid="{12C49FCA-F1D5-461E-A075-11EEBECCA8F5}"/>
    <cellStyle name="Normal 10 4 6 6" xfId="18424" xr:uid="{42CFDD3B-4FDB-4434-B4C4-0D9DA7EA1247}"/>
    <cellStyle name="Normal 10 4 6 7" xfId="35183" xr:uid="{F3CB8F5A-5BDF-4397-AC6C-53EC1D51F979}"/>
    <cellStyle name="Normal 10 4 7" xfId="3773" xr:uid="{51566E70-BF60-49B2-A4D8-9D9488D5D0E8}"/>
    <cellStyle name="Normal 10 4 7 2" xfId="12153" xr:uid="{DFD0B3AA-7BB4-4D8E-B01A-91C084BAD105}"/>
    <cellStyle name="Normal 10 4 7 2 2" xfId="28913" xr:uid="{F28EE671-E473-4CF2-A2D5-BD1ABBB488E7}"/>
    <cellStyle name="Normal 10 4 7 2 3" xfId="45672" xr:uid="{6B6AF8BD-6D3D-40FF-9F37-7F0D40256E80}"/>
    <cellStyle name="Normal 10 4 7 3" xfId="20533" xr:uid="{E6ED339F-A3E4-4932-BEDE-8D534AFC2939}"/>
    <cellStyle name="Normal 10 4 7 4" xfId="37292" xr:uid="{FB52374A-B97E-4BC8-BFB9-B88B65FCD4B1}"/>
    <cellStyle name="Normal 10 4 8" xfId="5496" xr:uid="{127EB15E-0520-425C-B5FA-5257F9CFBDB9}"/>
    <cellStyle name="Normal 10 4 8 2" xfId="13876" xr:uid="{EAC96304-4C7E-4864-909B-CB59CE22802F}"/>
    <cellStyle name="Normal 10 4 8 2 2" xfId="30636" xr:uid="{0B50582F-819B-4961-AD3A-6701D56D16FF}"/>
    <cellStyle name="Normal 10 4 8 2 3" xfId="47395" xr:uid="{64C6A0A4-71CC-4F1B-8E7A-9812191EBCC2}"/>
    <cellStyle name="Normal 10 4 8 3" xfId="22256" xr:uid="{EF37ED30-A057-4904-B5D6-53EFAD39C49F}"/>
    <cellStyle name="Normal 10 4 8 4" xfId="39015" xr:uid="{A5AC69F9-180C-4EB4-9803-436FEAC8BA67}"/>
    <cellStyle name="Normal 10 4 9" xfId="7137" xr:uid="{8F3C0EB3-2E6D-45C3-844E-5986D35882E7}"/>
    <cellStyle name="Normal 10 4 9 2" xfId="15517" xr:uid="{92089B9B-0914-4AE1-AAA8-AB22846F4F24}"/>
    <cellStyle name="Normal 10 4 9 2 2" xfId="32277" xr:uid="{3FDBD7A4-8757-4DE8-B234-67D468111381}"/>
    <cellStyle name="Normal 10 4 9 2 3" xfId="49036" xr:uid="{8D7E69DE-EEAA-4156-B252-C27A1BAD37FA}"/>
    <cellStyle name="Normal 10 4 9 3" xfId="23897" xr:uid="{F66E2B6C-A41B-4F75-B504-0D4C65A04FB0}"/>
    <cellStyle name="Normal 10 4 9 4" xfId="40656" xr:uid="{35D04F17-C12C-4965-9805-C79E6A70C28D}"/>
    <cellStyle name="Normal 10 5" xfId="322" xr:uid="{EB521620-D79B-41D6-88FC-8993D0146C05}"/>
    <cellStyle name="Normal 10 5 10" xfId="7544" xr:uid="{463732F1-D3F2-4A5B-8066-A52F8BE0E2F7}"/>
    <cellStyle name="Normal 10 5 10 2" xfId="15924" xr:uid="{D44AA71D-BEEA-42B2-A919-AF650BED3AA2}"/>
    <cellStyle name="Normal 10 5 10 2 2" xfId="32684" xr:uid="{CD7CBDD1-009C-4AC9-B05F-BE35A9F0B8F6}"/>
    <cellStyle name="Normal 10 5 10 2 3" xfId="49443" xr:uid="{A6270628-9FF2-435D-8B5D-51D338325B4C}"/>
    <cellStyle name="Normal 10 5 10 3" xfId="24304" xr:uid="{D628F90F-8D11-4523-91A1-7FAF90FA061C}"/>
    <cellStyle name="Normal 10 5 10 4" xfId="41063" xr:uid="{4BAD19E4-0C61-4010-8B63-AD8233A330F8}"/>
    <cellStyle name="Normal 10 5 11" xfId="7950" xr:uid="{66CCE56A-BA88-4A4E-9156-14D72F8FFEBF}"/>
    <cellStyle name="Normal 10 5 11 2" xfId="16330" xr:uid="{3B64CAD0-9FDF-4391-A7B3-3F664C281C62}"/>
    <cellStyle name="Normal 10 5 11 2 2" xfId="33090" xr:uid="{26440A78-C92D-4CF9-B638-DDD6D223BAC0}"/>
    <cellStyle name="Normal 10 5 11 2 3" xfId="49849" xr:uid="{CC02A0B5-E63E-4E9D-9011-E2DD9067DD6A}"/>
    <cellStyle name="Normal 10 5 11 3" xfId="24710" xr:uid="{C38F07B4-03AB-4830-A896-20B0DDCF662B}"/>
    <cellStyle name="Normal 10 5 11 4" xfId="41469" xr:uid="{28FC6141-14C7-4673-BC03-4FA9EC0A83E7}"/>
    <cellStyle name="Normal 10 5 12" xfId="8356" xr:uid="{E71E3444-47C4-45C3-AB3F-70503F79050F}"/>
    <cellStyle name="Normal 10 5 12 2" xfId="16736" xr:uid="{9B216D1D-5A7D-4497-9114-AB0D10FB4350}"/>
    <cellStyle name="Normal 10 5 12 2 2" xfId="33496" xr:uid="{DE189702-52F9-41FB-8B78-080D540616F4}"/>
    <cellStyle name="Normal 10 5 12 2 3" xfId="50255" xr:uid="{0C5AE490-B31C-4C3B-80ED-4DDC97A6A29C}"/>
    <cellStyle name="Normal 10 5 12 3" xfId="25116" xr:uid="{990ED757-8616-45C4-940C-09BBA5F3706C}"/>
    <cellStyle name="Normal 10 5 12 4" xfId="41875" xr:uid="{04CB3450-A3C3-4116-AFF0-953CA07A9AD1}"/>
    <cellStyle name="Normal 10 5 13" xfId="2075" xr:uid="{195F6CF5-96DC-4C3A-AD3D-0F3376FB5396}"/>
    <cellStyle name="Normal 10 5 13 2" xfId="10463" xr:uid="{56002AFA-FDE3-4808-80C4-47A06B1D3C1E}"/>
    <cellStyle name="Normal 10 5 13 2 2" xfId="27223" xr:uid="{1B16958D-3F71-41C6-84C3-CA0D5A712370}"/>
    <cellStyle name="Normal 10 5 13 2 3" xfId="43982" xr:uid="{F6435130-8330-49C6-B055-874C40D39D1B}"/>
    <cellStyle name="Normal 10 5 13 3" xfId="18843" xr:uid="{D6ECD0D8-CC53-47BD-82AB-9448E324E74F}"/>
    <cellStyle name="Normal 10 5 13 4" xfId="35602" xr:uid="{F4939426-C636-4105-A69C-962AC69A030E}"/>
    <cellStyle name="Normal 10 5 14" xfId="8792" xr:uid="{07AE65D5-036E-4041-8CEA-5F03094EE580}"/>
    <cellStyle name="Normal 10 5 14 2" xfId="25552" xr:uid="{0EA95B07-6DCE-462C-AEA4-C94FD31AEC39}"/>
    <cellStyle name="Normal 10 5 14 3" xfId="42311" xr:uid="{1AB68B8F-CA7A-47BF-A134-EAD5A75A4D5C}"/>
    <cellStyle name="Normal 10 5 15" xfId="17172" xr:uid="{FEFF0FDA-991A-4E94-8A91-BB785555D622}"/>
    <cellStyle name="Normal 10 5 16" xfId="33931" xr:uid="{FEE94487-D7EA-4C39-9A55-A3D9005C5266}"/>
    <cellStyle name="Normal 10 5 2" xfId="485" xr:uid="{7ABE7836-6AB4-4139-B457-835E15EFB72D}"/>
    <cellStyle name="Normal 10 5 2 10" xfId="8476" xr:uid="{0578B28A-247F-4AC7-A84A-3B19D6A2676E}"/>
    <cellStyle name="Normal 10 5 2 10 2" xfId="16856" xr:uid="{13C70089-9DFA-4F38-9264-2F96C56AF64D}"/>
    <cellStyle name="Normal 10 5 2 10 2 2" xfId="33616" xr:uid="{5ABD06B0-A5AA-4D77-B9D8-08940910A9A7}"/>
    <cellStyle name="Normal 10 5 2 10 2 3" xfId="50375" xr:uid="{B3381EB1-27E0-4B74-9E18-5F93331B151F}"/>
    <cellStyle name="Normal 10 5 2 10 3" xfId="25236" xr:uid="{95E636E4-E3C2-4C35-8085-133659524072}"/>
    <cellStyle name="Normal 10 5 2 10 4" xfId="41995" xr:uid="{A06103CF-5DE4-42F4-9F68-FAB74E2BFE7D}"/>
    <cellStyle name="Normal 10 5 2 11" xfId="2317" xr:uid="{62409B92-4FA2-434C-8DCB-68D24B720045}"/>
    <cellStyle name="Normal 10 5 2 11 2" xfId="10699" xr:uid="{D5F5858A-48EE-4E0A-8F88-F241BB0117EE}"/>
    <cellStyle name="Normal 10 5 2 11 2 2" xfId="27459" xr:uid="{1ACDAACF-65BE-4781-AEE0-E60DFDB350CE}"/>
    <cellStyle name="Normal 10 5 2 11 2 3" xfId="44218" xr:uid="{716EB2F2-83B2-48C1-9D9D-DE41558C61D8}"/>
    <cellStyle name="Normal 10 5 2 11 3" xfId="19079" xr:uid="{684FFD7B-7931-4388-8E39-B9088EB48636}"/>
    <cellStyle name="Normal 10 5 2 11 4" xfId="35838" xr:uid="{3EE6706F-3765-4AC0-891D-1FCC18A4E358}"/>
    <cellStyle name="Normal 10 5 2 12" xfId="8896" xr:uid="{A07F7263-DA6D-400C-ABDA-319A22792E18}"/>
    <cellStyle name="Normal 10 5 2 12 2" xfId="25656" xr:uid="{6EB9D2F1-A4DE-4FB8-B67C-D8615FB5604D}"/>
    <cellStyle name="Normal 10 5 2 12 3" xfId="42415" xr:uid="{FB5A9D68-333C-44E6-940D-0367BBA10510}"/>
    <cellStyle name="Normal 10 5 2 13" xfId="17276" xr:uid="{B656BB58-5283-4BB4-B269-443FF0E30C3D}"/>
    <cellStyle name="Normal 10 5 2 14" xfId="34035" xr:uid="{ED700013-CC5B-464F-9960-CAADBB831779}"/>
    <cellStyle name="Normal 10 5 2 2" xfId="927" xr:uid="{78272B5D-68A0-46C0-BFCB-A84345F7CBF1}"/>
    <cellStyle name="Normal 10 5 2 2 2" xfId="4322" xr:uid="{1B4FF131-7B27-4A79-85F6-A24D3CB62CC4}"/>
    <cellStyle name="Normal 10 5 2 2 2 2" xfId="12702" xr:uid="{A2D68AB4-48D9-40BE-B085-AC7207BE13A3}"/>
    <cellStyle name="Normal 10 5 2 2 2 2 2" xfId="29462" xr:uid="{583F844C-9DA8-4FE6-B7D9-A93C02B5F060}"/>
    <cellStyle name="Normal 10 5 2 2 2 2 3" xfId="46221" xr:uid="{BD86E36A-2F8E-4A22-B8B4-6A8C175CE3B4}"/>
    <cellStyle name="Normal 10 5 2 2 2 3" xfId="21082" xr:uid="{C7B40DFB-82A6-459A-8DE3-50E5A97A3C34}"/>
    <cellStyle name="Normal 10 5 2 2 2 4" xfId="37841" xr:uid="{9E125673-1CE4-4166-A716-0EAF9FC1D249}"/>
    <cellStyle name="Normal 10 5 2 2 3" xfId="6009" xr:uid="{F681A97F-ABC2-42E6-A437-D2236D58A8F9}"/>
    <cellStyle name="Normal 10 5 2 2 3 2" xfId="14389" xr:uid="{8772163F-9DB6-4702-A3E0-3FEDCDD39050}"/>
    <cellStyle name="Normal 10 5 2 2 3 2 2" xfId="31149" xr:uid="{BD5D6256-0D41-44F5-B97C-BCB48F4A2095}"/>
    <cellStyle name="Normal 10 5 2 2 3 2 3" xfId="47908" xr:uid="{074582E5-ED80-4F43-8476-91A6B639C248}"/>
    <cellStyle name="Normal 10 5 2 2 3 3" xfId="22769" xr:uid="{29795841-0DD1-40A9-AAEA-AF5525C5D046}"/>
    <cellStyle name="Normal 10 5 2 2 3 4" xfId="39528" xr:uid="{C27F8D82-703F-4CD0-A7D7-75F3EA6EB491}"/>
    <cellStyle name="Normal 10 5 2 2 4" xfId="2745" xr:uid="{7C9324BF-FC80-441B-9255-75D46836AFEC}"/>
    <cellStyle name="Normal 10 5 2 2 4 2" xfId="11125" xr:uid="{DC1E39BF-D592-442E-8F04-64EF13203666}"/>
    <cellStyle name="Normal 10 5 2 2 4 2 2" xfId="27885" xr:uid="{454140BB-E450-4305-95CF-EAA02E579CF3}"/>
    <cellStyle name="Normal 10 5 2 2 4 2 3" xfId="44644" xr:uid="{0D61E93B-AE20-4EE1-B907-954AFB15317E}"/>
    <cellStyle name="Normal 10 5 2 2 4 3" xfId="19505" xr:uid="{F207D3CE-D418-4B77-AA76-042550701146}"/>
    <cellStyle name="Normal 10 5 2 2 4 4" xfId="36264" xr:uid="{7706EB32-5D55-4A15-9414-77F26042EA6F}"/>
    <cellStyle name="Normal 10 5 2 2 5" xfId="9322" xr:uid="{35998FD2-2BB1-49D0-B135-00103B630E92}"/>
    <cellStyle name="Normal 10 5 2 2 5 2" xfId="26082" xr:uid="{7003A34B-506B-4AB6-9A61-D82C930319E6}"/>
    <cellStyle name="Normal 10 5 2 2 5 3" xfId="42841" xr:uid="{3EDFFC9F-F088-493D-8A54-A4F1914057D1}"/>
    <cellStyle name="Normal 10 5 2 2 6" xfId="17702" xr:uid="{43075073-8F8E-4D01-923F-4C0FDB1C4BE8}"/>
    <cellStyle name="Normal 10 5 2 2 7" xfId="34461" xr:uid="{47C23669-42BC-4E2B-A1BD-1E6573613F1F}"/>
    <cellStyle name="Normal 10 5 2 3" xfId="1361" xr:uid="{EDE82317-5306-4A25-A5BB-3163F890507B}"/>
    <cellStyle name="Normal 10 5 2 3 2" xfId="4750" xr:uid="{F049ED15-9541-4EF4-972D-9CA45BA03B32}"/>
    <cellStyle name="Normal 10 5 2 3 2 2" xfId="13130" xr:uid="{B3ED4B7D-8CF8-41B8-B084-89B7453773F3}"/>
    <cellStyle name="Normal 10 5 2 3 2 2 2" xfId="29890" xr:uid="{30E5FC43-B7C0-4B95-A48D-F65C3C68BC87}"/>
    <cellStyle name="Normal 10 5 2 3 2 2 3" xfId="46649" xr:uid="{6FE90A8E-BF38-4565-849E-F230B9A51D08}"/>
    <cellStyle name="Normal 10 5 2 3 2 3" xfId="21510" xr:uid="{1EF2A753-E3BE-4377-9AD1-BE7964A7FC99}"/>
    <cellStyle name="Normal 10 5 2 3 2 4" xfId="38269" xr:uid="{0F908E87-FCCE-43F4-B981-1FF0DDB325F1}"/>
    <cellStyle name="Normal 10 5 2 3 3" xfId="6437" xr:uid="{41A61842-FDD8-4BBA-9979-1FC2A23B2D41}"/>
    <cellStyle name="Normal 10 5 2 3 3 2" xfId="14817" xr:uid="{7F9EE6CE-DDEB-4D41-8583-C188D1DC267F}"/>
    <cellStyle name="Normal 10 5 2 3 3 2 2" xfId="31577" xr:uid="{F5AAE2FB-ED34-4BB9-B5FC-7020C99A174D}"/>
    <cellStyle name="Normal 10 5 2 3 3 2 3" xfId="48336" xr:uid="{10398D5D-7361-4349-8C79-355B7A6E7AE0}"/>
    <cellStyle name="Normal 10 5 2 3 3 3" xfId="23197" xr:uid="{A76F35E5-1BE5-4214-98CF-206CC302E029}"/>
    <cellStyle name="Normal 10 5 2 3 3 4" xfId="39956" xr:uid="{D5981023-6099-4C81-B43C-18148118A49B}"/>
    <cellStyle name="Normal 10 5 2 3 4" xfId="3173" xr:uid="{608594F9-2A5F-4A2D-8597-F27678537AAC}"/>
    <cellStyle name="Normal 10 5 2 3 4 2" xfId="11553" xr:uid="{67727561-25C1-4E31-8357-9461AC7E33D4}"/>
    <cellStyle name="Normal 10 5 2 3 4 2 2" xfId="28313" xr:uid="{6435F1FF-DE24-4D43-B2B8-83AB5E9D7EB1}"/>
    <cellStyle name="Normal 10 5 2 3 4 2 3" xfId="45072" xr:uid="{EEF58D5E-E48B-421C-8AFB-0FA08C497F3C}"/>
    <cellStyle name="Normal 10 5 2 3 4 3" xfId="19933" xr:uid="{33563372-1D74-4835-B051-BC20A48ADA54}"/>
    <cellStyle name="Normal 10 5 2 3 4 4" xfId="36692" xr:uid="{161125EE-835B-4F44-B045-AE8FB2A5CFEB}"/>
    <cellStyle name="Normal 10 5 2 3 5" xfId="9750" xr:uid="{91108AD2-7B68-410A-9967-7BAA8F71D6D3}"/>
    <cellStyle name="Normal 10 5 2 3 5 2" xfId="26510" xr:uid="{D7D0CE06-5F74-418E-B7AB-FE0530EC2FDD}"/>
    <cellStyle name="Normal 10 5 2 3 5 3" xfId="43269" xr:uid="{F61526CC-63BC-4CB0-9D5A-A0FD9A253806}"/>
    <cellStyle name="Normal 10 5 2 3 6" xfId="18130" xr:uid="{AAC51E6D-DCD4-4001-8F0E-8E8319316905}"/>
    <cellStyle name="Normal 10 5 2 3 7" xfId="34889" xr:uid="{475524C6-A612-4A9F-A2F9-8FF85DE3E290}"/>
    <cellStyle name="Normal 10 5 2 4" xfId="1776" xr:uid="{DD7155AE-A10D-4552-990C-E94D37D3BCDB}"/>
    <cellStyle name="Normal 10 5 2 4 2" xfId="5165" xr:uid="{6E477294-A21C-401F-A981-8EBBC68426BF}"/>
    <cellStyle name="Normal 10 5 2 4 2 2" xfId="13545" xr:uid="{43C93D19-D2C5-44B3-B845-A86AB0081FFC}"/>
    <cellStyle name="Normal 10 5 2 4 2 2 2" xfId="30305" xr:uid="{6C7DA0E8-3F8D-4532-8EE5-72364DDCEEA4}"/>
    <cellStyle name="Normal 10 5 2 4 2 2 3" xfId="47064" xr:uid="{5BE3B021-1366-4966-8E0C-08E2FF4DA690}"/>
    <cellStyle name="Normal 10 5 2 4 2 3" xfId="21925" xr:uid="{5E375B6A-11E0-431E-9AC5-755D88411BFF}"/>
    <cellStyle name="Normal 10 5 2 4 2 4" xfId="38684" xr:uid="{8A148200-3D9A-45BD-A762-0EDC3E131593}"/>
    <cellStyle name="Normal 10 5 2 4 3" xfId="6852" xr:uid="{2F3B7806-0605-419D-9ADC-D5FB43B778BE}"/>
    <cellStyle name="Normal 10 5 2 4 3 2" xfId="15232" xr:uid="{CE749D58-6D28-4557-81EB-05B94BF516FD}"/>
    <cellStyle name="Normal 10 5 2 4 3 2 2" xfId="31992" xr:uid="{B470A3E5-D2D1-41C2-8759-040CC56D2D60}"/>
    <cellStyle name="Normal 10 5 2 4 3 2 3" xfId="48751" xr:uid="{F513CE00-D8CD-4BEB-A234-FA569CE38C92}"/>
    <cellStyle name="Normal 10 5 2 4 3 3" xfId="23612" xr:uid="{61A223D0-03FE-4106-BEB3-EF942C1D72EA}"/>
    <cellStyle name="Normal 10 5 2 4 3 4" xfId="40371" xr:uid="{1EE9CD3E-8836-4D3A-BD80-262E8B5A6D6D}"/>
    <cellStyle name="Normal 10 5 2 4 4" xfId="3476" xr:uid="{9EFC29A1-7342-43AC-9098-E0AD3542B21D}"/>
    <cellStyle name="Normal 10 5 2 4 4 2" xfId="11856" xr:uid="{E7D5FDC2-C8A0-400C-B77F-C88A2E42E0F8}"/>
    <cellStyle name="Normal 10 5 2 4 4 2 2" xfId="28616" xr:uid="{CB31681C-3ED9-414C-9C9F-E20D6F7E15EF}"/>
    <cellStyle name="Normal 10 5 2 4 4 2 3" xfId="45375" xr:uid="{1960743E-A1F5-4C31-A12E-EE7614B835B0}"/>
    <cellStyle name="Normal 10 5 2 4 4 3" xfId="20236" xr:uid="{10F5323F-82AC-4162-B9E4-9AB894BFA45C}"/>
    <cellStyle name="Normal 10 5 2 4 4 4" xfId="36995" xr:uid="{20A9012A-7C3E-470D-BFC5-37F7B5A66698}"/>
    <cellStyle name="Normal 10 5 2 4 5" xfId="10165" xr:uid="{602F3C8D-B7F5-48D5-BC7B-37712442B74A}"/>
    <cellStyle name="Normal 10 5 2 4 5 2" xfId="26925" xr:uid="{9EF0A9AF-5DC8-4FD2-B286-9B79B5409EF1}"/>
    <cellStyle name="Normal 10 5 2 4 5 3" xfId="43684" xr:uid="{2E3719BE-ACF8-4006-AA32-753BB883D56C}"/>
    <cellStyle name="Normal 10 5 2 4 6" xfId="18545" xr:uid="{86F0F190-09B8-43D9-BD94-929832D3423A}"/>
    <cellStyle name="Normal 10 5 2 4 7" xfId="35304" xr:uid="{E5EBE5CE-0AA6-46EC-B383-77218631AF94}"/>
    <cellStyle name="Normal 10 5 2 5" xfId="3895" xr:uid="{B1F6085F-E62E-4F6D-A51D-E8F65123469E}"/>
    <cellStyle name="Normal 10 5 2 5 2" xfId="12275" xr:uid="{DFBD1AF5-29F1-4B92-8810-A380EFFEB9CF}"/>
    <cellStyle name="Normal 10 5 2 5 2 2" xfId="29035" xr:uid="{9EB4D808-8D2A-4776-AE0A-6E244E14B271}"/>
    <cellStyle name="Normal 10 5 2 5 2 3" xfId="45794" xr:uid="{712E8E61-1570-4896-A9E3-85CC15089F29}"/>
    <cellStyle name="Normal 10 5 2 5 3" xfId="20655" xr:uid="{8FAB8652-09C1-49DE-811A-639416238EFD}"/>
    <cellStyle name="Normal 10 5 2 5 4" xfId="37414" xr:uid="{891A6B11-2B47-4C3E-B65E-8DC9A422B387}"/>
    <cellStyle name="Normal 10 5 2 6" xfId="5583" xr:uid="{A8DC28A6-52E7-4E70-8608-1C8BAE9C3D1C}"/>
    <cellStyle name="Normal 10 5 2 6 2" xfId="13963" xr:uid="{13925DF4-477B-4F8B-BB93-630165457828}"/>
    <cellStyle name="Normal 10 5 2 6 2 2" xfId="30723" xr:uid="{EE651C47-DCB2-4358-93A0-176E30A11F80}"/>
    <cellStyle name="Normal 10 5 2 6 2 3" xfId="47482" xr:uid="{B016E211-6DE0-4342-B69E-73E4787AAB38}"/>
    <cellStyle name="Normal 10 5 2 6 3" xfId="22343" xr:uid="{1DCDA90E-2DDB-42AD-BE31-031B12B64FB0}"/>
    <cellStyle name="Normal 10 5 2 6 4" xfId="39102" xr:uid="{AAA1779D-4775-4F57-A2D6-D271A76D3BF0}"/>
    <cellStyle name="Normal 10 5 2 7" xfId="7258" xr:uid="{9C5CA68C-2C19-4792-A832-30D01653EB2B}"/>
    <cellStyle name="Normal 10 5 2 7 2" xfId="15638" xr:uid="{081831D6-AD99-4A15-9A8D-1814D97569C4}"/>
    <cellStyle name="Normal 10 5 2 7 2 2" xfId="32398" xr:uid="{96F756F1-B91E-4A2D-967F-030043EBBD4A}"/>
    <cellStyle name="Normal 10 5 2 7 2 3" xfId="49157" xr:uid="{ED13F8A5-E4F7-4C68-B3FF-B7BA6C1D2B42}"/>
    <cellStyle name="Normal 10 5 2 7 3" xfId="24018" xr:uid="{629B8439-6CAA-4309-8AFE-FD3EB4B36B88}"/>
    <cellStyle name="Normal 10 5 2 7 4" xfId="40777" xr:uid="{7E47B06F-E545-4C74-AD48-79C52D66076E}"/>
    <cellStyle name="Normal 10 5 2 8" xfId="7664" xr:uid="{BBA480CD-637C-443F-B1A5-D177BC374590}"/>
    <cellStyle name="Normal 10 5 2 8 2" xfId="16044" xr:uid="{6B86FCA9-5E3A-4DDD-B2A7-213AE41B3DDD}"/>
    <cellStyle name="Normal 10 5 2 8 2 2" xfId="32804" xr:uid="{134AABAC-43B8-46D0-80BE-A4E5B15555A0}"/>
    <cellStyle name="Normal 10 5 2 8 2 3" xfId="49563" xr:uid="{59A06515-7920-4AF8-9242-3B4584767F6A}"/>
    <cellStyle name="Normal 10 5 2 8 3" xfId="24424" xr:uid="{2765A710-5E34-49FB-8BD8-1A9B558EDF88}"/>
    <cellStyle name="Normal 10 5 2 8 4" xfId="41183" xr:uid="{C13FCE18-2885-4F05-89A6-7A5B02B97083}"/>
    <cellStyle name="Normal 10 5 2 9" xfId="8070" xr:uid="{5BECFCA9-DCAD-46A8-8D8D-093640B57EE3}"/>
    <cellStyle name="Normal 10 5 2 9 2" xfId="16450" xr:uid="{9B8CDFCE-BC1C-4310-B668-CDDAE55800E1}"/>
    <cellStyle name="Normal 10 5 2 9 2 2" xfId="33210" xr:uid="{43D2E9D0-2150-4601-86E5-1461E35199E4}"/>
    <cellStyle name="Normal 10 5 2 9 2 3" xfId="49969" xr:uid="{3225F444-D7F1-4C99-829E-AFC5B6BE2B24}"/>
    <cellStyle name="Normal 10 5 2 9 3" xfId="24830" xr:uid="{AF810620-D85A-4E63-A452-705B8A78BDFD}"/>
    <cellStyle name="Normal 10 5 2 9 4" xfId="41589" xr:uid="{C14B541C-227D-45BA-B47D-8E1EBF0E3F41}"/>
    <cellStyle name="Normal 10 5 3" xfId="486" xr:uid="{D65DCF78-7F91-493B-A0D5-5091E63A9BDB}"/>
    <cellStyle name="Normal 10 5 3 10" xfId="8627" xr:uid="{13710356-4E8E-441D-BBEA-510715229AA3}"/>
    <cellStyle name="Normal 10 5 3 10 2" xfId="17007" xr:uid="{5F018AA7-CDF2-49F6-BDE9-78524C569649}"/>
    <cellStyle name="Normal 10 5 3 10 2 2" xfId="33767" xr:uid="{CAF1E262-DA0E-401F-BD02-E6F72DAADDEC}"/>
    <cellStyle name="Normal 10 5 3 10 2 3" xfId="50526" xr:uid="{C94FE491-5982-408A-918F-DA895B8E9830}"/>
    <cellStyle name="Normal 10 5 3 10 3" xfId="25387" xr:uid="{B4964794-873D-4E82-A764-7186CC8A40F7}"/>
    <cellStyle name="Normal 10 5 3 10 4" xfId="42146" xr:uid="{7C6AE32D-0D45-438D-A843-5351A4792BC1}"/>
    <cellStyle name="Normal 10 5 3 11" xfId="2318" xr:uid="{3BB89506-7973-4BFA-A7E1-AA340ECC1A1C}"/>
    <cellStyle name="Normal 10 5 3 11 2" xfId="10700" xr:uid="{BD77C538-E36E-420D-AD18-AF419BB1B8DD}"/>
    <cellStyle name="Normal 10 5 3 11 2 2" xfId="27460" xr:uid="{86447E76-06F2-42A7-832A-4D4FFF6F18EC}"/>
    <cellStyle name="Normal 10 5 3 11 2 3" xfId="44219" xr:uid="{28828A64-3483-4058-9A82-6A337900518E}"/>
    <cellStyle name="Normal 10 5 3 11 3" xfId="19080" xr:uid="{D98F059E-B31E-45D8-BF06-9A00F0373BE7}"/>
    <cellStyle name="Normal 10 5 3 11 4" xfId="35839" xr:uid="{FAA80C07-460A-4CFD-93D0-15CAB0A96264}"/>
    <cellStyle name="Normal 10 5 3 12" xfId="8897" xr:uid="{0ABD51DA-8505-49CE-BE48-44D82753D2BD}"/>
    <cellStyle name="Normal 10 5 3 12 2" xfId="25657" xr:uid="{8F7BD383-6C7D-409C-8488-EA9F9BDA04AC}"/>
    <cellStyle name="Normal 10 5 3 12 3" xfId="42416" xr:uid="{A2E8A51E-AA0B-4D48-A09F-F5104A53071E}"/>
    <cellStyle name="Normal 10 5 3 13" xfId="17277" xr:uid="{DC3CDE67-1314-476A-82B1-3C0ACC6E50F3}"/>
    <cellStyle name="Normal 10 5 3 14" xfId="34036" xr:uid="{7A0AA1A2-DF4A-472D-8FB3-77247A00930D}"/>
    <cellStyle name="Normal 10 5 3 2" xfId="928" xr:uid="{EF454CA9-7241-4A37-8B39-DE29B0CD8B47}"/>
    <cellStyle name="Normal 10 5 3 2 2" xfId="4323" xr:uid="{141D2935-CC3F-4D12-89FF-A4579314BF62}"/>
    <cellStyle name="Normal 10 5 3 2 2 2" xfId="12703" xr:uid="{2C127AED-0DE1-4F46-A1F7-BB0E0853159D}"/>
    <cellStyle name="Normal 10 5 3 2 2 2 2" xfId="29463" xr:uid="{CFF4A858-8316-47E5-8777-8B6705624111}"/>
    <cellStyle name="Normal 10 5 3 2 2 2 3" xfId="46222" xr:uid="{471C6285-23F1-4DB6-8340-1EF6829410F5}"/>
    <cellStyle name="Normal 10 5 3 2 2 3" xfId="21083" xr:uid="{3849A4AF-2779-4CF4-ACAD-29F3A09B772F}"/>
    <cellStyle name="Normal 10 5 3 2 2 4" xfId="37842" xr:uid="{9B28AE68-3141-46E8-93F3-C5CD8DAA4B64}"/>
    <cellStyle name="Normal 10 5 3 2 3" xfId="6010" xr:uid="{C6C9F4B3-27E6-42FE-92E3-C5159D4F117A}"/>
    <cellStyle name="Normal 10 5 3 2 3 2" xfId="14390" xr:uid="{AC81E665-089B-42A7-928C-77D7074854E3}"/>
    <cellStyle name="Normal 10 5 3 2 3 2 2" xfId="31150" xr:uid="{CB55359A-412C-4AD2-949E-36E17864F74E}"/>
    <cellStyle name="Normal 10 5 3 2 3 2 3" xfId="47909" xr:uid="{F6FB9C15-973B-4BCA-9348-F36F31DAA4FD}"/>
    <cellStyle name="Normal 10 5 3 2 3 3" xfId="22770" xr:uid="{55CBF430-E6AC-4E96-B406-46DC51007771}"/>
    <cellStyle name="Normal 10 5 3 2 3 4" xfId="39529" xr:uid="{5B634746-3CDE-477B-9377-230C26D546DB}"/>
    <cellStyle name="Normal 10 5 3 2 4" xfId="2746" xr:uid="{E042CC39-9DE1-4F81-91D6-50E721F400E7}"/>
    <cellStyle name="Normal 10 5 3 2 4 2" xfId="11126" xr:uid="{3D057094-CDE8-4E5B-ACFB-B23A04D291E6}"/>
    <cellStyle name="Normal 10 5 3 2 4 2 2" xfId="27886" xr:uid="{F4C4AEB9-E3FB-4FEC-A4FD-A55D16E90CAE}"/>
    <cellStyle name="Normal 10 5 3 2 4 2 3" xfId="44645" xr:uid="{39A29BA9-4B3D-4251-96D6-B1F19108E927}"/>
    <cellStyle name="Normal 10 5 3 2 4 3" xfId="19506" xr:uid="{53EDCDF5-78D8-407A-A9B5-46AE077A9150}"/>
    <cellStyle name="Normal 10 5 3 2 4 4" xfId="36265" xr:uid="{5280BB16-4E5C-483A-91B0-0B94A0701371}"/>
    <cellStyle name="Normal 10 5 3 2 5" xfId="9323" xr:uid="{9C6D3AD8-853E-4043-B615-E1741DDA2175}"/>
    <cellStyle name="Normal 10 5 3 2 5 2" xfId="26083" xr:uid="{6E9367F5-9B94-402C-970C-C1AC98B8EA65}"/>
    <cellStyle name="Normal 10 5 3 2 5 3" xfId="42842" xr:uid="{896C7C73-C95A-4123-A1AF-EE7474774400}"/>
    <cellStyle name="Normal 10 5 3 2 6" xfId="17703" xr:uid="{6DEE14F3-B102-462D-898F-B8A2C8A25327}"/>
    <cellStyle name="Normal 10 5 3 2 7" xfId="34462" xr:uid="{C2CC3ACA-A5C4-40C1-932C-C978EE326573}"/>
    <cellStyle name="Normal 10 5 3 3" xfId="1362" xr:uid="{DB932E83-8921-44DD-AD7E-BD6332E518E3}"/>
    <cellStyle name="Normal 10 5 3 3 2" xfId="4751" xr:uid="{60645E93-3965-4DA0-9205-C5F8BA832896}"/>
    <cellStyle name="Normal 10 5 3 3 2 2" xfId="13131" xr:uid="{27EB6A53-5EA1-423B-84C4-27C48CF03D0A}"/>
    <cellStyle name="Normal 10 5 3 3 2 2 2" xfId="29891" xr:uid="{6A723958-87D4-47F9-9D4B-6575A7D0724A}"/>
    <cellStyle name="Normal 10 5 3 3 2 2 3" xfId="46650" xr:uid="{62A36D39-7B27-4563-AFF8-DAF8A80ED3B6}"/>
    <cellStyle name="Normal 10 5 3 3 2 3" xfId="21511" xr:uid="{3E96C627-8770-475C-91DE-580E36A15C58}"/>
    <cellStyle name="Normal 10 5 3 3 2 4" xfId="38270" xr:uid="{FFDC1FAD-7AEB-4375-85A5-6069583803E1}"/>
    <cellStyle name="Normal 10 5 3 3 3" xfId="6438" xr:uid="{5E5A0419-8337-4128-86C1-0DD2EDF4454E}"/>
    <cellStyle name="Normal 10 5 3 3 3 2" xfId="14818" xr:uid="{666740F2-C503-46C9-A077-7C199457361A}"/>
    <cellStyle name="Normal 10 5 3 3 3 2 2" xfId="31578" xr:uid="{90545DF1-BEEB-4220-B83C-FDB66CF7641B}"/>
    <cellStyle name="Normal 10 5 3 3 3 2 3" xfId="48337" xr:uid="{BE2C0841-5BAB-4112-AE23-E46F7B1B4E07}"/>
    <cellStyle name="Normal 10 5 3 3 3 3" xfId="23198" xr:uid="{23022E96-C9A8-400D-9106-B068C273DC01}"/>
    <cellStyle name="Normal 10 5 3 3 3 4" xfId="39957" xr:uid="{4C227537-B940-4C43-A4E5-05A3CD52F85C}"/>
    <cellStyle name="Normal 10 5 3 3 4" xfId="3174" xr:uid="{42EE4403-BB9C-4BF1-8D35-10A228768DA3}"/>
    <cellStyle name="Normal 10 5 3 3 4 2" xfId="11554" xr:uid="{D70E60E8-75D4-486A-9BB2-378BB828A16B}"/>
    <cellStyle name="Normal 10 5 3 3 4 2 2" xfId="28314" xr:uid="{53E0554A-C0AE-4184-A722-2E7F9A0441BB}"/>
    <cellStyle name="Normal 10 5 3 3 4 2 3" xfId="45073" xr:uid="{0C75460E-F37D-4A7B-BE03-DF2997004FFE}"/>
    <cellStyle name="Normal 10 5 3 3 4 3" xfId="19934" xr:uid="{ADE3D212-603C-49AF-8635-D42B9A6CBD87}"/>
    <cellStyle name="Normal 10 5 3 3 4 4" xfId="36693" xr:uid="{EDBDD955-3846-41CE-98DD-EAAB4195F744}"/>
    <cellStyle name="Normal 10 5 3 3 5" xfId="9751" xr:uid="{9DD229E0-6ED4-4D30-922C-BCD78DE09080}"/>
    <cellStyle name="Normal 10 5 3 3 5 2" xfId="26511" xr:uid="{86532919-6289-4A15-85F2-07A10904D5AE}"/>
    <cellStyle name="Normal 10 5 3 3 5 3" xfId="43270" xr:uid="{1FD95B20-B3AF-4E7E-8963-54540E4C7275}"/>
    <cellStyle name="Normal 10 5 3 3 6" xfId="18131" xr:uid="{5BD51C5F-D71B-42BC-A387-D14F42E75435}"/>
    <cellStyle name="Normal 10 5 3 3 7" xfId="34890" xr:uid="{E2B6ECAF-764F-4F6C-959A-A2FED981C81C}"/>
    <cellStyle name="Normal 10 5 3 4" xfId="1927" xr:uid="{05BD853D-C01C-4D02-9CDA-7B60E156F22E}"/>
    <cellStyle name="Normal 10 5 3 4 2" xfId="5316" xr:uid="{4EFBABC6-D572-4B94-9427-A44531F2DAD5}"/>
    <cellStyle name="Normal 10 5 3 4 2 2" xfId="13696" xr:uid="{ED923C02-E884-44D6-93A8-537DC12BB71F}"/>
    <cellStyle name="Normal 10 5 3 4 2 2 2" xfId="30456" xr:uid="{F3A3BFF9-32B7-40E7-B886-625DC150B95C}"/>
    <cellStyle name="Normal 10 5 3 4 2 2 3" xfId="47215" xr:uid="{F3FB628D-D19D-4FE1-B149-1F5946354FA3}"/>
    <cellStyle name="Normal 10 5 3 4 2 3" xfId="22076" xr:uid="{477E2EDB-EB2C-418E-8992-84C2972835C7}"/>
    <cellStyle name="Normal 10 5 3 4 2 4" xfId="38835" xr:uid="{2557ACB7-78CF-4DDD-BE95-091E8DC27BC0}"/>
    <cellStyle name="Normal 10 5 3 4 3" xfId="7003" xr:uid="{4CDEB861-C7C9-45A0-A979-42499F2A5E1D}"/>
    <cellStyle name="Normal 10 5 3 4 3 2" xfId="15383" xr:uid="{BBAE9176-298F-498F-AA3A-DF857B5F3A21}"/>
    <cellStyle name="Normal 10 5 3 4 3 2 2" xfId="32143" xr:uid="{54621E06-04F3-4B85-8561-6B1629B0906A}"/>
    <cellStyle name="Normal 10 5 3 4 3 2 3" xfId="48902" xr:uid="{4F2A4A37-102B-4036-BCD1-8551E0F88ADB}"/>
    <cellStyle name="Normal 10 5 3 4 3 3" xfId="23763" xr:uid="{0BA608BE-A0C7-4706-9742-589A6976AAB5}"/>
    <cellStyle name="Normal 10 5 3 4 3 4" xfId="40522" xr:uid="{125B3BDB-CABE-45FF-897A-F7F93C104CD1}"/>
    <cellStyle name="Normal 10 5 3 4 4" xfId="3626" xr:uid="{84B51408-6691-46A9-A9BA-D61492900EB4}"/>
    <cellStyle name="Normal 10 5 3 4 4 2" xfId="12006" xr:uid="{ED47A2FB-A662-4093-9BC4-C287D7CB7F53}"/>
    <cellStyle name="Normal 10 5 3 4 4 2 2" xfId="28766" xr:uid="{3B9FFFAC-40C2-45AF-9370-FEA1D291EE53}"/>
    <cellStyle name="Normal 10 5 3 4 4 2 3" xfId="45525" xr:uid="{CCFE0F65-D974-4CE4-8A22-938EBDFC1248}"/>
    <cellStyle name="Normal 10 5 3 4 4 3" xfId="20386" xr:uid="{74F673CA-28BC-4547-9668-F54673A47DD6}"/>
    <cellStyle name="Normal 10 5 3 4 4 4" xfId="37145" xr:uid="{CDCCC5C6-4982-4201-B7B8-A1A0F1377FDE}"/>
    <cellStyle name="Normal 10 5 3 4 5" xfId="10316" xr:uid="{06417A15-8D84-438A-A015-A9F26E05B2BC}"/>
    <cellStyle name="Normal 10 5 3 4 5 2" xfId="27076" xr:uid="{05F5D0EC-20FA-4C5C-9F2D-263F58FAC50D}"/>
    <cellStyle name="Normal 10 5 3 4 5 3" xfId="43835" xr:uid="{12CC3D71-2FF9-4CCA-B7DE-8A9C496DA2DB}"/>
    <cellStyle name="Normal 10 5 3 4 6" xfId="18696" xr:uid="{2EEEF975-11DC-4DB5-BD59-D9DF70D720F0}"/>
    <cellStyle name="Normal 10 5 3 4 7" xfId="35455" xr:uid="{CDAA4612-8677-442A-9958-13D4715DCA8B}"/>
    <cellStyle name="Normal 10 5 3 5" xfId="4046" xr:uid="{FD6B8F28-6AE0-42BF-BF1A-8883120DDDD0}"/>
    <cellStyle name="Normal 10 5 3 5 2" xfId="12426" xr:uid="{CE11C08F-B0E3-4405-B436-3FAA404D5426}"/>
    <cellStyle name="Normal 10 5 3 5 2 2" xfId="29186" xr:uid="{8DAB4806-ADFE-4E4E-8158-A21381E5F389}"/>
    <cellStyle name="Normal 10 5 3 5 2 3" xfId="45945" xr:uid="{A809E501-AAE0-4B31-80E1-D9E141A56DE7}"/>
    <cellStyle name="Normal 10 5 3 5 3" xfId="20806" xr:uid="{6F8B2783-258C-4F90-8740-1C9A1D5DAF4E}"/>
    <cellStyle name="Normal 10 5 3 5 4" xfId="37565" xr:uid="{18E0489F-4CCA-4407-A8A1-1F7A06582F71}"/>
    <cellStyle name="Normal 10 5 3 6" xfId="5584" xr:uid="{3BAEC7A7-14DE-4C5F-890E-C628CFF590B0}"/>
    <cellStyle name="Normal 10 5 3 6 2" xfId="13964" xr:uid="{AA3F97B4-FF7B-471D-AE97-D5551D75331B}"/>
    <cellStyle name="Normal 10 5 3 6 2 2" xfId="30724" xr:uid="{7A8D8A41-6E55-4A0D-8F18-640AE36302ED}"/>
    <cellStyle name="Normal 10 5 3 6 2 3" xfId="47483" xr:uid="{AFD38EBA-9D69-48E2-B304-E4E72CC5794D}"/>
    <cellStyle name="Normal 10 5 3 6 3" xfId="22344" xr:uid="{B215F629-0FC6-44CA-8F99-A0EFD1E8897A}"/>
    <cellStyle name="Normal 10 5 3 6 4" xfId="39103" xr:uid="{CDC47B72-1F73-4C2C-A714-A8EDB0E38ACE}"/>
    <cellStyle name="Normal 10 5 3 7" xfId="7409" xr:uid="{3A546D20-7C7D-4BF9-AF1E-41F2931CFC66}"/>
    <cellStyle name="Normal 10 5 3 7 2" xfId="15789" xr:uid="{AB20FE07-06D7-4CA2-843C-EFA1A8ECEE31}"/>
    <cellStyle name="Normal 10 5 3 7 2 2" xfId="32549" xr:uid="{F839ED94-54D3-42C3-B741-F0F6525845C2}"/>
    <cellStyle name="Normal 10 5 3 7 2 3" xfId="49308" xr:uid="{6408DD76-D28D-4AA5-A684-E50D125906B2}"/>
    <cellStyle name="Normal 10 5 3 7 3" xfId="24169" xr:uid="{A9028DE4-F35B-442A-9FD3-9D278861A26E}"/>
    <cellStyle name="Normal 10 5 3 7 4" xfId="40928" xr:uid="{53E792E5-528D-43FA-835E-C09FB1ABF97B}"/>
    <cellStyle name="Normal 10 5 3 8" xfId="7815" xr:uid="{B953C6A7-E92F-449A-B062-EA54F45FD208}"/>
    <cellStyle name="Normal 10 5 3 8 2" xfId="16195" xr:uid="{D051CDD2-474B-4F40-A0E4-5D7FBB579B2C}"/>
    <cellStyle name="Normal 10 5 3 8 2 2" xfId="32955" xr:uid="{BCC384C9-A6A4-46CC-81C3-45CD0FC18814}"/>
    <cellStyle name="Normal 10 5 3 8 2 3" xfId="49714" xr:uid="{3A7AEF90-23AB-425E-84EB-EF2989001CA4}"/>
    <cellStyle name="Normal 10 5 3 8 3" xfId="24575" xr:uid="{03B667C9-7114-4CFB-8E5A-DB56AED5E501}"/>
    <cellStyle name="Normal 10 5 3 8 4" xfId="41334" xr:uid="{5B1F4C2F-E840-4F98-97E3-447E03FAD8DE}"/>
    <cellStyle name="Normal 10 5 3 9" xfId="8221" xr:uid="{EBDB8CDC-2AF6-40D6-98A1-3187A3284336}"/>
    <cellStyle name="Normal 10 5 3 9 2" xfId="16601" xr:uid="{BFE36520-F655-4530-B83C-4480D5CA9A24}"/>
    <cellStyle name="Normal 10 5 3 9 2 2" xfId="33361" xr:uid="{407A9EB6-F868-4DB9-9A2F-524F3357A10B}"/>
    <cellStyle name="Normal 10 5 3 9 2 3" xfId="50120" xr:uid="{48471B28-2E73-4C8C-8712-39A4D7E1450A}"/>
    <cellStyle name="Normal 10 5 3 9 3" xfId="24981" xr:uid="{CC232322-0FF8-4D80-A53E-EFE4E9B105F1}"/>
    <cellStyle name="Normal 10 5 3 9 4" xfId="41740" xr:uid="{90060AC8-051D-4698-BA8D-F220BE889C83}"/>
    <cellStyle name="Normal 10 5 4" xfId="823" xr:uid="{24C8F299-A9BB-41A5-92AF-6C60BBDFFDAC}"/>
    <cellStyle name="Normal 10 5 4 2" xfId="4218" xr:uid="{AEBD32B4-FD1F-418A-860B-299A2FF06562}"/>
    <cellStyle name="Normal 10 5 4 2 2" xfId="12598" xr:uid="{A8936C8F-F8C9-4D27-B2F0-F0F47985ECBE}"/>
    <cellStyle name="Normal 10 5 4 2 2 2" xfId="29358" xr:uid="{6A1311AB-71AE-477D-9D1E-A1D5E289126C}"/>
    <cellStyle name="Normal 10 5 4 2 2 3" xfId="46117" xr:uid="{237634DF-A803-4353-A596-76D52D99975E}"/>
    <cellStyle name="Normal 10 5 4 2 3" xfId="20978" xr:uid="{2DE5DD29-4F43-4A5E-8BDA-6CA675AA7094}"/>
    <cellStyle name="Normal 10 5 4 2 4" xfId="37737" xr:uid="{DBE10BFE-9845-4E58-BA8B-7796496D70BE}"/>
    <cellStyle name="Normal 10 5 4 3" xfId="5905" xr:uid="{14A2B286-5BCC-4EB0-9B54-2F1463E9387F}"/>
    <cellStyle name="Normal 10 5 4 3 2" xfId="14285" xr:uid="{AFBE60D7-287B-4CC1-A938-69387A03AE88}"/>
    <cellStyle name="Normal 10 5 4 3 2 2" xfId="31045" xr:uid="{3DBE3290-D6FB-4424-9043-90E06A3AE5F6}"/>
    <cellStyle name="Normal 10 5 4 3 2 3" xfId="47804" xr:uid="{2DF67E69-753A-4B89-9E0E-D003D9B60608}"/>
    <cellStyle name="Normal 10 5 4 3 3" xfId="22665" xr:uid="{42A066DD-8332-4C65-8E86-8720070BAD29}"/>
    <cellStyle name="Normal 10 5 4 3 4" xfId="39424" xr:uid="{34A13D3B-F884-4BA4-B2EF-5903447B4299}"/>
    <cellStyle name="Normal 10 5 4 4" xfId="2641" xr:uid="{56EC34F0-2F54-4079-8449-97C5A449FA67}"/>
    <cellStyle name="Normal 10 5 4 4 2" xfId="11021" xr:uid="{B215F8DD-0DB1-4DEF-8AEF-3520C534C9C4}"/>
    <cellStyle name="Normal 10 5 4 4 2 2" xfId="27781" xr:uid="{B17BD0FD-4B18-48AF-B5C4-EE22C5EDECBA}"/>
    <cellStyle name="Normal 10 5 4 4 2 3" xfId="44540" xr:uid="{83348B7B-1E10-4A1D-8B1A-2B01DC861732}"/>
    <cellStyle name="Normal 10 5 4 4 3" xfId="19401" xr:uid="{DA8168BA-DF06-41D9-9FB6-2D798351B820}"/>
    <cellStyle name="Normal 10 5 4 4 4" xfId="36160" xr:uid="{23F0C77F-D6CA-472E-8A06-2D5B3A7E8803}"/>
    <cellStyle name="Normal 10 5 4 5" xfId="9218" xr:uid="{E9AD9390-1FDF-4FF0-923D-7116E906BBC1}"/>
    <cellStyle name="Normal 10 5 4 5 2" xfId="25978" xr:uid="{8B3A233D-A1C3-4FA5-90C3-B3832908E552}"/>
    <cellStyle name="Normal 10 5 4 5 3" xfId="42737" xr:uid="{41B8D75E-2D6F-4C77-A6EC-FCA68CD98482}"/>
    <cellStyle name="Normal 10 5 4 6" xfId="17598" xr:uid="{DBCFBD78-DB42-4F15-82E8-BF7DF1E92EC0}"/>
    <cellStyle name="Normal 10 5 4 7" xfId="34357" xr:uid="{3296D5F1-D8C9-41B0-BCFA-39B6C586D78E}"/>
    <cellStyle name="Normal 10 5 5" xfId="1257" xr:uid="{B84023CD-D47A-40BA-8C9E-4004C7976803}"/>
    <cellStyle name="Normal 10 5 5 2" xfId="4646" xr:uid="{02AFCDFF-61A5-4768-B165-498B3FDF6E0C}"/>
    <cellStyle name="Normal 10 5 5 2 2" xfId="13026" xr:uid="{C4297800-9421-4C11-BA4E-D5AACF1D9F21}"/>
    <cellStyle name="Normal 10 5 5 2 2 2" xfId="29786" xr:uid="{E92CC286-B62C-4467-B562-B139868ECE82}"/>
    <cellStyle name="Normal 10 5 5 2 2 3" xfId="46545" xr:uid="{04D78BEF-F7C9-4E70-9CC0-16ED107ECAA6}"/>
    <cellStyle name="Normal 10 5 5 2 3" xfId="21406" xr:uid="{BEAF4651-F806-4DDE-9F0A-263AC141078C}"/>
    <cellStyle name="Normal 10 5 5 2 4" xfId="38165" xr:uid="{FE492CE7-BFB6-4805-A818-4FE632D357B8}"/>
    <cellStyle name="Normal 10 5 5 3" xfId="6333" xr:uid="{F0D8A9DB-DAEF-4AAE-B3C8-4343368EE377}"/>
    <cellStyle name="Normal 10 5 5 3 2" xfId="14713" xr:uid="{72C7E8BA-656F-4C57-855C-205C9CA135B2}"/>
    <cellStyle name="Normal 10 5 5 3 2 2" xfId="31473" xr:uid="{A0CD1FE7-134A-45E9-A4A1-05A6D1A4F90F}"/>
    <cellStyle name="Normal 10 5 5 3 2 3" xfId="48232" xr:uid="{BCC3A6A4-5FE0-4DF6-8ABA-31E448B407E9}"/>
    <cellStyle name="Normal 10 5 5 3 3" xfId="23093" xr:uid="{1EAF85C8-B92F-4070-A327-27A6654C0510}"/>
    <cellStyle name="Normal 10 5 5 3 4" xfId="39852" xr:uid="{4F454CC9-F4A0-46DC-A7B1-1D385D1DD467}"/>
    <cellStyle name="Normal 10 5 5 4" xfId="3069" xr:uid="{3CAD42F9-0EA2-4865-8CEC-A30F42DA4481}"/>
    <cellStyle name="Normal 10 5 5 4 2" xfId="11449" xr:uid="{BA764FCE-982A-406D-81CB-80EEDF9FDAF4}"/>
    <cellStyle name="Normal 10 5 5 4 2 2" xfId="28209" xr:uid="{F8314F20-105F-469E-8630-2BF435C2CFF1}"/>
    <cellStyle name="Normal 10 5 5 4 2 3" xfId="44968" xr:uid="{4CC06627-4016-482F-95BB-A522D345E7B3}"/>
    <cellStyle name="Normal 10 5 5 4 3" xfId="19829" xr:uid="{CB21D632-3D5F-4C79-B1DB-ACBCC1A1BD0C}"/>
    <cellStyle name="Normal 10 5 5 4 4" xfId="36588" xr:uid="{3DF2B706-9EFB-42B2-81E8-7DF6885E0111}"/>
    <cellStyle name="Normal 10 5 5 5" xfId="9646" xr:uid="{B52CACD4-B50F-403D-BC6B-20DD27BC3486}"/>
    <cellStyle name="Normal 10 5 5 5 2" xfId="26406" xr:uid="{4E42B08A-1BC5-418E-A56C-27C419C3759B}"/>
    <cellStyle name="Normal 10 5 5 5 3" xfId="43165" xr:uid="{4AF0DA8D-A224-4847-A43E-5C56D5D12E6E}"/>
    <cellStyle name="Normal 10 5 5 6" xfId="18026" xr:uid="{60EB5B26-E1E8-4949-B65E-0E8193132B57}"/>
    <cellStyle name="Normal 10 5 5 7" xfId="34785" xr:uid="{11AB4C64-2984-4BB2-86AA-03B5C7801F93}"/>
    <cellStyle name="Normal 10 5 6" xfId="1656" xr:uid="{1568BF02-1212-4E9C-8227-E03B7FA6DF12}"/>
    <cellStyle name="Normal 10 5 6 2" xfId="5045" xr:uid="{F6B86C65-0DDD-4053-B822-48C69796CFB9}"/>
    <cellStyle name="Normal 10 5 6 2 2" xfId="13425" xr:uid="{3775FF19-56E4-45DD-8621-56E25BE13F17}"/>
    <cellStyle name="Normal 10 5 6 2 2 2" xfId="30185" xr:uid="{44CAEFEB-63EF-4BAA-9D34-71D062FED306}"/>
    <cellStyle name="Normal 10 5 6 2 2 3" xfId="46944" xr:uid="{11708287-CB88-4E81-8C3C-720A74C1DCC9}"/>
    <cellStyle name="Normal 10 5 6 2 3" xfId="21805" xr:uid="{F0C23C7B-E3B3-4621-A1DA-BC8F8318D2AE}"/>
    <cellStyle name="Normal 10 5 6 2 4" xfId="38564" xr:uid="{B3D8FDB3-B243-4909-B0F3-C9BA6C600CDC}"/>
    <cellStyle name="Normal 10 5 6 3" xfId="6732" xr:uid="{AE218AD0-C854-4E4C-B4E7-BDC3B79D5AFD}"/>
    <cellStyle name="Normal 10 5 6 3 2" xfId="15112" xr:uid="{AF6A69BA-0DD9-4EAA-8912-48099302FC09}"/>
    <cellStyle name="Normal 10 5 6 3 2 2" xfId="31872" xr:uid="{F79A0E8D-984E-4919-B7CA-9B9EA0AEE829}"/>
    <cellStyle name="Normal 10 5 6 3 2 3" xfId="48631" xr:uid="{4FDDD645-FF0F-4430-9801-E413473B91C4}"/>
    <cellStyle name="Normal 10 5 6 3 3" xfId="23492" xr:uid="{9C939D69-9CE0-449F-A16D-6FF027C8DD5F}"/>
    <cellStyle name="Normal 10 5 6 3 4" xfId="40251" xr:uid="{EE41812B-D2D3-40D9-ADAA-61F1E1EBAA10}"/>
    <cellStyle name="Normal 10 5 6 4" xfId="2211" xr:uid="{EC849D89-454B-46E2-88EC-40E3EDC441AB}"/>
    <cellStyle name="Normal 10 5 6 4 2" xfId="10595" xr:uid="{84866BE3-B02E-4E09-98F0-F60DD0CDE5AA}"/>
    <cellStyle name="Normal 10 5 6 4 2 2" xfId="27355" xr:uid="{1F713EE7-5878-4FE8-A983-98060BA4190D}"/>
    <cellStyle name="Normal 10 5 6 4 2 3" xfId="44114" xr:uid="{EBFA7197-319B-4E93-856E-E56A042151CB}"/>
    <cellStyle name="Normal 10 5 6 4 3" xfId="18975" xr:uid="{296D7B99-2399-4984-BA0D-8C1C3D65A5AB}"/>
    <cellStyle name="Normal 10 5 6 4 4" xfId="35734" xr:uid="{A0DC5A15-5455-4584-9C69-59EB0EDA4808}"/>
    <cellStyle name="Normal 10 5 6 5" xfId="10045" xr:uid="{F6490F55-3444-4C11-AF83-B24C97BAD894}"/>
    <cellStyle name="Normal 10 5 6 5 2" xfId="26805" xr:uid="{F81784A2-C3E2-4438-B7F9-D38A56814CDC}"/>
    <cellStyle name="Normal 10 5 6 5 3" xfId="43564" xr:uid="{01200FD6-9BD2-4F9D-98AF-64A7E172D2F4}"/>
    <cellStyle name="Normal 10 5 6 6" xfId="18425" xr:uid="{F780AA46-0840-4DA9-ABD0-F44837066F91}"/>
    <cellStyle name="Normal 10 5 6 7" xfId="35184" xr:uid="{2A1D0403-5FE1-424A-A937-0DB14E5840A8}"/>
    <cellStyle name="Normal 10 5 7" xfId="3774" xr:uid="{DF096170-2B18-4F36-9EA1-DCA3E7E12D2C}"/>
    <cellStyle name="Normal 10 5 7 2" xfId="12154" xr:uid="{27F84329-D169-4A95-BC9D-8F14040D22D4}"/>
    <cellStyle name="Normal 10 5 7 2 2" xfId="28914" xr:uid="{E107F559-0FD0-4DA3-A6EF-CFD9B960A040}"/>
    <cellStyle name="Normal 10 5 7 2 3" xfId="45673" xr:uid="{430ECDC7-BBC6-4E6E-99CD-F196FB02683D}"/>
    <cellStyle name="Normal 10 5 7 3" xfId="20534" xr:uid="{CDD05B3E-5EE1-4080-BABA-008161747163}"/>
    <cellStyle name="Normal 10 5 7 4" xfId="37293" xr:uid="{18FE5E60-1C2D-4DC3-9DE7-87420A05C573}"/>
    <cellStyle name="Normal 10 5 8" xfId="5479" xr:uid="{F876BDB0-D809-4407-A2C2-ADBEFA52F6B4}"/>
    <cellStyle name="Normal 10 5 8 2" xfId="13859" xr:uid="{BDA3143A-23F7-4A43-B015-9EEE16B52CE7}"/>
    <cellStyle name="Normal 10 5 8 2 2" xfId="30619" xr:uid="{56EE102A-96F8-44C9-B836-033F2009D8F5}"/>
    <cellStyle name="Normal 10 5 8 2 3" xfId="47378" xr:uid="{62680DFD-81FA-4291-B3D7-DF7E45BF882F}"/>
    <cellStyle name="Normal 10 5 8 3" xfId="22239" xr:uid="{A80CE5BF-8C1A-4D28-A93C-B3BC3DC96704}"/>
    <cellStyle name="Normal 10 5 8 4" xfId="38998" xr:uid="{11EB8F30-34D1-401A-B0EB-E320E8090943}"/>
    <cellStyle name="Normal 10 5 9" xfId="7138" xr:uid="{60DC7A2F-3586-40E1-8D71-9CADD67185A1}"/>
    <cellStyle name="Normal 10 5 9 2" xfId="15518" xr:uid="{63D0CE40-3FB2-42D4-8F3D-9F4B04BCA8E6}"/>
    <cellStyle name="Normal 10 5 9 2 2" xfId="32278" xr:uid="{9222E16E-562C-4685-B8C6-3DBA7D7D11AA}"/>
    <cellStyle name="Normal 10 5 9 2 3" xfId="49037" xr:uid="{C5A93513-32D2-4BF7-8314-9337C60746B8}"/>
    <cellStyle name="Normal 10 5 9 3" xfId="23898" xr:uid="{E2511D7A-97CB-4075-B65F-9161270A73DE}"/>
    <cellStyle name="Normal 10 5 9 4" xfId="40657" xr:uid="{8E1F7F5F-2A1B-4147-BE0C-71690FC8A84F}"/>
    <cellStyle name="Normal 10 6" xfId="487" xr:uid="{9CBFC183-B3DB-4024-A136-FECCCC75DC1A}"/>
    <cellStyle name="Normal 10 6 10" xfId="7545" xr:uid="{DB202791-D957-4BD2-8E51-DDC958F9F7DD}"/>
    <cellStyle name="Normal 10 6 10 2" xfId="15925" xr:uid="{23DAB9B6-7266-4B5F-8292-EC10276620A1}"/>
    <cellStyle name="Normal 10 6 10 2 2" xfId="32685" xr:uid="{A123C2F9-22EA-41C0-8A80-352671EBA6C2}"/>
    <cellStyle name="Normal 10 6 10 2 3" xfId="49444" xr:uid="{9578DA5D-33E5-4FD0-ABDA-D9807296ED8F}"/>
    <cellStyle name="Normal 10 6 10 3" xfId="24305" xr:uid="{215F240F-36D9-41EC-812E-A7A571735BD0}"/>
    <cellStyle name="Normal 10 6 10 4" xfId="41064" xr:uid="{EC7BE440-7320-4235-8713-CCE67D284AE0}"/>
    <cellStyle name="Normal 10 6 11" xfId="7951" xr:uid="{290A467A-B284-41F8-BCB5-5806332D8D7C}"/>
    <cellStyle name="Normal 10 6 11 2" xfId="16331" xr:uid="{AC4C5FE4-A2F8-4A4B-B9FD-0A030A237A14}"/>
    <cellStyle name="Normal 10 6 11 2 2" xfId="33091" xr:uid="{1CF9BA63-AD8E-443A-A900-DE56C1BE1655}"/>
    <cellStyle name="Normal 10 6 11 2 3" xfId="49850" xr:uid="{041670E7-7DCC-410F-8086-3044D0D672FF}"/>
    <cellStyle name="Normal 10 6 11 3" xfId="24711" xr:uid="{7BDD353D-5E04-4473-A33B-069AAE6E29D4}"/>
    <cellStyle name="Normal 10 6 11 4" xfId="41470" xr:uid="{6309B0C2-D210-4472-A462-1DC4B44E8936}"/>
    <cellStyle name="Normal 10 6 12" xfId="8357" xr:uid="{2C45E699-8731-403D-898B-67F6034F280C}"/>
    <cellStyle name="Normal 10 6 12 2" xfId="16737" xr:uid="{46FFEC0C-B2F7-4413-838A-1E755974B3DA}"/>
    <cellStyle name="Normal 10 6 12 2 2" xfId="33497" xr:uid="{F7EA84E4-8F17-49D0-9D81-A474D81CCD54}"/>
    <cellStyle name="Normal 10 6 12 2 3" xfId="50256" xr:uid="{AE9CEC31-93E0-4D3B-A3B0-39ED6F34B080}"/>
    <cellStyle name="Normal 10 6 12 3" xfId="25117" xr:uid="{732C716D-0940-40EA-9E9E-6C6050EE62BD}"/>
    <cellStyle name="Normal 10 6 12 4" xfId="41876" xr:uid="{17E05F57-C281-474F-A9AB-0667C424FD86}"/>
    <cellStyle name="Normal 10 6 13" xfId="2103" xr:uid="{C9446992-B8D6-4CDB-A2F7-294E059368BC}"/>
    <cellStyle name="Normal 10 6 13 2" xfId="10491" xr:uid="{9CAE4CE8-447B-4CD9-8E36-932DF07CF7A7}"/>
    <cellStyle name="Normal 10 6 13 2 2" xfId="27251" xr:uid="{B839B321-EED6-49A4-8B9A-D042B25BF03C}"/>
    <cellStyle name="Normal 10 6 13 2 3" xfId="44010" xr:uid="{FDDD3F03-1632-4F07-B70B-091BCBC08DF4}"/>
    <cellStyle name="Normal 10 6 13 3" xfId="18871" xr:uid="{D2FAE3C1-F3CD-4F1D-AA2A-D44B058B8901}"/>
    <cellStyle name="Normal 10 6 13 4" xfId="35630" xr:uid="{EE7A82E4-9A46-46DB-8CE2-05E8441DF36C}"/>
    <cellStyle name="Normal 10 6 14" xfId="8898" xr:uid="{DADE1120-DAA0-44B5-ABA3-D984F870269F}"/>
    <cellStyle name="Normal 10 6 14 2" xfId="25658" xr:uid="{824615AB-0EB2-4343-BE6F-5E4B56602AEE}"/>
    <cellStyle name="Normal 10 6 14 3" xfId="42417" xr:uid="{895FB693-1C14-4CD8-8897-4DC7759E2314}"/>
    <cellStyle name="Normal 10 6 15" xfId="17278" xr:uid="{FC68F583-F0CF-42C6-97C4-A2F299F6D026}"/>
    <cellStyle name="Normal 10 6 16" xfId="34037" xr:uid="{F85FA69C-5A95-4BB6-92CA-306763A28396}"/>
    <cellStyle name="Normal 10 6 2" xfId="488" xr:uid="{F1C03F4A-F9D8-4FA4-AE95-DFD66519BAE8}"/>
    <cellStyle name="Normal 10 6 2 10" xfId="8477" xr:uid="{0E3C5F1E-BCA8-471C-BC7E-AC50ADF93CF2}"/>
    <cellStyle name="Normal 10 6 2 10 2" xfId="16857" xr:uid="{2DA89550-30C6-4D51-B3FF-B6D80EC12A65}"/>
    <cellStyle name="Normal 10 6 2 10 2 2" xfId="33617" xr:uid="{E90B7DF5-30D2-4B93-94A9-99213FA50769}"/>
    <cellStyle name="Normal 10 6 2 10 2 3" xfId="50376" xr:uid="{18C721C5-7249-4AB4-9401-9223FA2933CC}"/>
    <cellStyle name="Normal 10 6 2 10 3" xfId="25237" xr:uid="{52B703D5-030E-41CF-9D53-1377BB34B170}"/>
    <cellStyle name="Normal 10 6 2 10 4" xfId="41996" xr:uid="{07464EFD-8736-4D3A-AEB7-0E64476ACAB6}"/>
    <cellStyle name="Normal 10 6 2 11" xfId="2320" xr:uid="{1BE37A4B-D6C3-40FE-A26E-737D60B19634}"/>
    <cellStyle name="Normal 10 6 2 11 2" xfId="10702" xr:uid="{AF416FCF-403B-466C-9BFB-01EBC8B44068}"/>
    <cellStyle name="Normal 10 6 2 11 2 2" xfId="27462" xr:uid="{B19950C1-7FC6-4DE5-857D-15F17DECAC34}"/>
    <cellStyle name="Normal 10 6 2 11 2 3" xfId="44221" xr:uid="{1A639860-4683-4B18-8234-027ACC706BE3}"/>
    <cellStyle name="Normal 10 6 2 11 3" xfId="19082" xr:uid="{162E8A30-5D10-4D75-8E87-2A90EC6CF875}"/>
    <cellStyle name="Normal 10 6 2 11 4" xfId="35841" xr:uid="{80383047-C86E-469E-8B21-2A7BF4A49D3B}"/>
    <cellStyle name="Normal 10 6 2 12" xfId="8899" xr:uid="{62EC521F-E5AF-4E0E-83F7-3AADDAF26405}"/>
    <cellStyle name="Normal 10 6 2 12 2" xfId="25659" xr:uid="{D8D027E1-5BF8-4202-AF74-726A6E86F761}"/>
    <cellStyle name="Normal 10 6 2 12 3" xfId="42418" xr:uid="{69D4C1E5-A430-491C-BCBB-A53EA2EAE2D3}"/>
    <cellStyle name="Normal 10 6 2 13" xfId="17279" xr:uid="{4F154CED-7E98-4436-924A-37D7F8FDCC88}"/>
    <cellStyle name="Normal 10 6 2 14" xfId="34038" xr:uid="{EA1B2A9D-E4CA-4BA1-BAFB-81C6233D7CEE}"/>
    <cellStyle name="Normal 10 6 2 2" xfId="930" xr:uid="{A7054394-B7E3-42B9-BC55-E67890A1D0A7}"/>
    <cellStyle name="Normal 10 6 2 2 2" xfId="4325" xr:uid="{6C3A32D7-4792-4F13-A288-AD364303FD6A}"/>
    <cellStyle name="Normal 10 6 2 2 2 2" xfId="12705" xr:uid="{44F71898-ED49-4E9E-93A2-626D9A183FC9}"/>
    <cellStyle name="Normal 10 6 2 2 2 2 2" xfId="29465" xr:uid="{2633BAA3-8A3E-4BE7-BB02-849320D59AC1}"/>
    <cellStyle name="Normal 10 6 2 2 2 2 3" xfId="46224" xr:uid="{59079673-CF90-47DC-A5E0-C998E4B434B0}"/>
    <cellStyle name="Normal 10 6 2 2 2 3" xfId="21085" xr:uid="{B76A1D36-F1C4-4279-BBC2-9A5E76F7CFCB}"/>
    <cellStyle name="Normal 10 6 2 2 2 4" xfId="37844" xr:uid="{6CCF8EE3-90AC-477F-90F1-B65902CED250}"/>
    <cellStyle name="Normal 10 6 2 2 3" xfId="6012" xr:uid="{6AEC1CC5-285F-480C-BF17-E83E2E3B008D}"/>
    <cellStyle name="Normal 10 6 2 2 3 2" xfId="14392" xr:uid="{38BBBF3D-2B3A-4F26-9783-E3F81073974A}"/>
    <cellStyle name="Normal 10 6 2 2 3 2 2" xfId="31152" xr:uid="{20A13303-ECE0-4E8F-8C99-85212281754D}"/>
    <cellStyle name="Normal 10 6 2 2 3 2 3" xfId="47911" xr:uid="{CFA3D1FD-1169-4D6F-81B0-6B6F82CF7C0A}"/>
    <cellStyle name="Normal 10 6 2 2 3 3" xfId="22772" xr:uid="{248226BF-2D6D-4CFD-80F0-D1A555FE9435}"/>
    <cellStyle name="Normal 10 6 2 2 3 4" xfId="39531" xr:uid="{B001038E-231E-452A-8C11-6C2CD8E555FF}"/>
    <cellStyle name="Normal 10 6 2 2 4" xfId="2748" xr:uid="{1AEBBA7C-295C-40A3-A7FE-DDB21FFE71E7}"/>
    <cellStyle name="Normal 10 6 2 2 4 2" xfId="11128" xr:uid="{F0C36495-6A78-45E8-A1C6-F1049B19F998}"/>
    <cellStyle name="Normal 10 6 2 2 4 2 2" xfId="27888" xr:uid="{EB08A469-7FFA-4582-B7AD-DAF70E5107BD}"/>
    <cellStyle name="Normal 10 6 2 2 4 2 3" xfId="44647" xr:uid="{06AB8F54-F022-49CD-A299-E837B174B33A}"/>
    <cellStyle name="Normal 10 6 2 2 4 3" xfId="19508" xr:uid="{030D5276-5D57-44AD-8DF3-FED5118D16B5}"/>
    <cellStyle name="Normal 10 6 2 2 4 4" xfId="36267" xr:uid="{5332B6C1-3F19-443C-9B31-185ADFB8F1BD}"/>
    <cellStyle name="Normal 10 6 2 2 5" xfId="9325" xr:uid="{56A1BC4D-6BE8-4E84-8491-99F33D6BC8BB}"/>
    <cellStyle name="Normal 10 6 2 2 5 2" xfId="26085" xr:uid="{65827CB5-C03E-4976-9E44-14727E34144E}"/>
    <cellStyle name="Normal 10 6 2 2 5 3" xfId="42844" xr:uid="{A0FE2EBF-A50F-495B-ADF2-DE34600B3E29}"/>
    <cellStyle name="Normal 10 6 2 2 6" xfId="17705" xr:uid="{0BF223EC-BDAF-4000-AE0B-49EBBDCF36D9}"/>
    <cellStyle name="Normal 10 6 2 2 7" xfId="34464" xr:uid="{AAA5B28F-6C89-4CC0-BC5F-E166A301C37C}"/>
    <cellStyle name="Normal 10 6 2 3" xfId="1364" xr:uid="{8BFD8861-A70A-4070-B281-B203E963DC7C}"/>
    <cellStyle name="Normal 10 6 2 3 2" xfId="4753" xr:uid="{079A7983-08DB-4D85-84F6-C49A0D17D008}"/>
    <cellStyle name="Normal 10 6 2 3 2 2" xfId="13133" xr:uid="{7570B016-B06D-44BE-B420-87051842A8F8}"/>
    <cellStyle name="Normal 10 6 2 3 2 2 2" xfId="29893" xr:uid="{5A991502-8B24-4EF9-B2B2-CAA36A78DD81}"/>
    <cellStyle name="Normal 10 6 2 3 2 2 3" xfId="46652" xr:uid="{17C4F698-7EC1-4A6F-B78C-898E5353E41C}"/>
    <cellStyle name="Normal 10 6 2 3 2 3" xfId="21513" xr:uid="{80B33AAC-3C8A-4DFA-9EFC-2A89EDD691CA}"/>
    <cellStyle name="Normal 10 6 2 3 2 4" xfId="38272" xr:uid="{31680E59-C70C-421F-B113-03C4D9BF6252}"/>
    <cellStyle name="Normal 10 6 2 3 3" xfId="6440" xr:uid="{BE81707F-6256-456C-A2C9-B2168BA5FD33}"/>
    <cellStyle name="Normal 10 6 2 3 3 2" xfId="14820" xr:uid="{9666BB0B-259E-4E7C-87F3-2CEB4B9C748C}"/>
    <cellStyle name="Normal 10 6 2 3 3 2 2" xfId="31580" xr:uid="{A20F7CB6-CF18-4EB3-BEF7-4B735565A20E}"/>
    <cellStyle name="Normal 10 6 2 3 3 2 3" xfId="48339" xr:uid="{000CC02F-95FC-4E28-9836-05BCB32907B5}"/>
    <cellStyle name="Normal 10 6 2 3 3 3" xfId="23200" xr:uid="{9600DEE2-956E-4E24-A609-9576EBB638FD}"/>
    <cellStyle name="Normal 10 6 2 3 3 4" xfId="39959" xr:uid="{0E21692F-A19E-4418-9CF9-9FD2EE70B555}"/>
    <cellStyle name="Normal 10 6 2 3 4" xfId="3176" xr:uid="{B2350703-998E-4CD6-80AA-EE66BCE121CA}"/>
    <cellStyle name="Normal 10 6 2 3 4 2" xfId="11556" xr:uid="{06A76198-F4C4-4419-9034-FC331E5BB65D}"/>
    <cellStyle name="Normal 10 6 2 3 4 2 2" xfId="28316" xr:uid="{3161D55A-B853-483A-935D-D8AA8CE43E99}"/>
    <cellStyle name="Normal 10 6 2 3 4 2 3" xfId="45075" xr:uid="{9BF22FF7-C19F-4CBF-944D-19495EE7B430}"/>
    <cellStyle name="Normal 10 6 2 3 4 3" xfId="19936" xr:uid="{C9D2E803-228A-41EB-85AB-086727C45280}"/>
    <cellStyle name="Normal 10 6 2 3 4 4" xfId="36695" xr:uid="{8981173F-840D-49FA-BC80-560E2E0F8C59}"/>
    <cellStyle name="Normal 10 6 2 3 5" xfId="9753" xr:uid="{AD6EFBF1-9292-4D7D-8CF1-CC4C20851679}"/>
    <cellStyle name="Normal 10 6 2 3 5 2" xfId="26513" xr:uid="{0F576C10-45FC-4734-9A5F-4EDFB8E1F23F}"/>
    <cellStyle name="Normal 10 6 2 3 5 3" xfId="43272" xr:uid="{1CB602CD-6D09-43C1-AB15-11A836559B21}"/>
    <cellStyle name="Normal 10 6 2 3 6" xfId="18133" xr:uid="{47F14BD5-F8BA-462E-B9D6-02DE8608687A}"/>
    <cellStyle name="Normal 10 6 2 3 7" xfId="34892" xr:uid="{052AC60B-4D32-44D9-B477-1E3FCF03B7A5}"/>
    <cellStyle name="Normal 10 6 2 4" xfId="1777" xr:uid="{F2FC7F72-16A0-45F1-8AEB-E34C3C13E013}"/>
    <cellStyle name="Normal 10 6 2 4 2" xfId="5166" xr:uid="{CF03E8D1-A4A8-4EEC-B3FD-12664B8BA8C2}"/>
    <cellStyle name="Normal 10 6 2 4 2 2" xfId="13546" xr:uid="{656545E5-70BB-405A-90A1-B00B2F6D62D3}"/>
    <cellStyle name="Normal 10 6 2 4 2 2 2" xfId="30306" xr:uid="{4B5592A0-0541-4BB2-8DFC-F12450066215}"/>
    <cellStyle name="Normal 10 6 2 4 2 2 3" xfId="47065" xr:uid="{25E0C549-258D-42A6-B4BF-F54901E99667}"/>
    <cellStyle name="Normal 10 6 2 4 2 3" xfId="21926" xr:uid="{51D95EC5-A25C-4811-8DB2-B04CCA984BDE}"/>
    <cellStyle name="Normal 10 6 2 4 2 4" xfId="38685" xr:uid="{4074C73E-FD2F-494D-95E1-2D205448DF31}"/>
    <cellStyle name="Normal 10 6 2 4 3" xfId="6853" xr:uid="{DFECD354-B046-4E5B-BCB6-E614F578B779}"/>
    <cellStyle name="Normal 10 6 2 4 3 2" xfId="15233" xr:uid="{CE1ADC3D-44FA-4C13-ABA3-3E4A46607D88}"/>
    <cellStyle name="Normal 10 6 2 4 3 2 2" xfId="31993" xr:uid="{E6A2B7A5-5C7A-4AFE-BBB2-D53E645E45D7}"/>
    <cellStyle name="Normal 10 6 2 4 3 2 3" xfId="48752" xr:uid="{E8A2104C-05BC-4D86-B20D-8266DE03F2AC}"/>
    <cellStyle name="Normal 10 6 2 4 3 3" xfId="23613" xr:uid="{B2FA158E-2A49-436E-8BD2-6B6C71316722}"/>
    <cellStyle name="Normal 10 6 2 4 3 4" xfId="40372" xr:uid="{CA7C2A6F-33B2-405D-B610-95BB7F2FCB79}"/>
    <cellStyle name="Normal 10 6 2 4 4" xfId="3477" xr:uid="{0D52F0F3-F130-44E3-9352-9CD91A1FECD5}"/>
    <cellStyle name="Normal 10 6 2 4 4 2" xfId="11857" xr:uid="{1AF36EB5-5BE5-464D-8106-E1C51B2FA1B0}"/>
    <cellStyle name="Normal 10 6 2 4 4 2 2" xfId="28617" xr:uid="{9E51BF51-46B2-4AEB-92C7-E088567033C8}"/>
    <cellStyle name="Normal 10 6 2 4 4 2 3" xfId="45376" xr:uid="{1A6C4465-E117-4E3A-9F45-996D9D9C8353}"/>
    <cellStyle name="Normal 10 6 2 4 4 3" xfId="20237" xr:uid="{2693A0E8-368B-4B7C-9B1F-BAE6B026CADC}"/>
    <cellStyle name="Normal 10 6 2 4 4 4" xfId="36996" xr:uid="{B9128CA1-B2EB-4B23-AD9C-B2EBC0391676}"/>
    <cellStyle name="Normal 10 6 2 4 5" xfId="10166" xr:uid="{590D0556-CE6B-49B6-B133-7A2204534F25}"/>
    <cellStyle name="Normal 10 6 2 4 5 2" xfId="26926" xr:uid="{0BA7FDF3-B051-4C29-A689-D54EECCED409}"/>
    <cellStyle name="Normal 10 6 2 4 5 3" xfId="43685" xr:uid="{EFEBB597-CE0C-4975-ADEE-C34FFA378A4E}"/>
    <cellStyle name="Normal 10 6 2 4 6" xfId="18546" xr:uid="{74193502-FD46-4D7D-AE0D-849FD1ADCAD9}"/>
    <cellStyle name="Normal 10 6 2 4 7" xfId="35305" xr:uid="{DE0054BF-AE5D-4334-8137-DEE3AC795AD5}"/>
    <cellStyle name="Normal 10 6 2 5" xfId="3896" xr:uid="{56637224-AEFF-441D-8A27-4B3AB5DEB2C2}"/>
    <cellStyle name="Normal 10 6 2 5 2" xfId="12276" xr:uid="{87C07816-35E5-4E18-ADEC-855D4104E442}"/>
    <cellStyle name="Normal 10 6 2 5 2 2" xfId="29036" xr:uid="{C8BC1DC8-373D-47C7-B184-8B50657848C9}"/>
    <cellStyle name="Normal 10 6 2 5 2 3" xfId="45795" xr:uid="{1909EEC9-DC1C-4BCB-B857-D44DE1DA186E}"/>
    <cellStyle name="Normal 10 6 2 5 3" xfId="20656" xr:uid="{8B1D837D-EF4D-4F83-BFCE-96382B998A35}"/>
    <cellStyle name="Normal 10 6 2 5 4" xfId="37415" xr:uid="{9E295EDC-AA6F-4E84-898E-53CA4A41B513}"/>
    <cellStyle name="Normal 10 6 2 6" xfId="5586" xr:uid="{DCC62543-E5DE-45A4-88BF-32E8074164CF}"/>
    <cellStyle name="Normal 10 6 2 6 2" xfId="13966" xr:uid="{560DB904-48CC-40C1-92BB-2B583AB746D3}"/>
    <cellStyle name="Normal 10 6 2 6 2 2" xfId="30726" xr:uid="{633635E7-BEA7-44EE-A867-F08A2642045C}"/>
    <cellStyle name="Normal 10 6 2 6 2 3" xfId="47485" xr:uid="{3E3F8325-8AC0-4475-933B-669F346F3918}"/>
    <cellStyle name="Normal 10 6 2 6 3" xfId="22346" xr:uid="{4FD46D1E-B7A5-489F-8919-641B03B3279F}"/>
    <cellStyle name="Normal 10 6 2 6 4" xfId="39105" xr:uid="{3028BDF4-4B80-449A-BA26-A241267A079C}"/>
    <cellStyle name="Normal 10 6 2 7" xfId="7259" xr:uid="{CA79E1CE-808A-49B0-920A-1772007E9F77}"/>
    <cellStyle name="Normal 10 6 2 7 2" xfId="15639" xr:uid="{C69CE8E9-DC76-4372-A1AF-357BA81563EA}"/>
    <cellStyle name="Normal 10 6 2 7 2 2" xfId="32399" xr:uid="{0775247A-6422-48AB-8537-53FFD51483F6}"/>
    <cellStyle name="Normal 10 6 2 7 2 3" xfId="49158" xr:uid="{E80B8331-4B6F-4C8B-B608-3CA2D0CE040F}"/>
    <cellStyle name="Normal 10 6 2 7 3" xfId="24019" xr:uid="{0291F47F-9F60-47EE-98B1-E447029E9EB0}"/>
    <cellStyle name="Normal 10 6 2 7 4" xfId="40778" xr:uid="{D3C3B381-6736-43ED-9EB5-C79B310E2BC6}"/>
    <cellStyle name="Normal 10 6 2 8" xfId="7665" xr:uid="{04E07BE3-3683-4A05-B9C5-DF398D658922}"/>
    <cellStyle name="Normal 10 6 2 8 2" xfId="16045" xr:uid="{3C539D72-6272-4DAB-AF60-46D0629B5FAC}"/>
    <cellStyle name="Normal 10 6 2 8 2 2" xfId="32805" xr:uid="{69661B4D-AEA7-4C15-8B95-9BF6D0EB92FF}"/>
    <cellStyle name="Normal 10 6 2 8 2 3" xfId="49564" xr:uid="{301E9F85-F6C3-48E7-BA64-EB81FBE4EFA7}"/>
    <cellStyle name="Normal 10 6 2 8 3" xfId="24425" xr:uid="{9D99DE74-54DB-482C-9523-3EA928D8C6DD}"/>
    <cellStyle name="Normal 10 6 2 8 4" xfId="41184" xr:uid="{188139F8-D521-4A53-9680-844BA90ABCDD}"/>
    <cellStyle name="Normal 10 6 2 9" xfId="8071" xr:uid="{20FB5442-A052-40EB-8B61-F99F1260D938}"/>
    <cellStyle name="Normal 10 6 2 9 2" xfId="16451" xr:uid="{02103E27-4D3F-467C-9B9F-A4AF7E63EF3A}"/>
    <cellStyle name="Normal 10 6 2 9 2 2" xfId="33211" xr:uid="{14FE107E-CB4D-48C6-833E-311CC967ABC3}"/>
    <cellStyle name="Normal 10 6 2 9 2 3" xfId="49970" xr:uid="{4B796D3A-2616-4FA2-A324-6E9AA908FA4F}"/>
    <cellStyle name="Normal 10 6 2 9 3" xfId="24831" xr:uid="{838592C6-675D-493B-8C8F-22159CC17D48}"/>
    <cellStyle name="Normal 10 6 2 9 4" xfId="41590" xr:uid="{C0E60028-A3DB-4312-B116-4C4132ABE9DC}"/>
    <cellStyle name="Normal 10 6 3" xfId="489" xr:uid="{84A59B4F-449C-44DE-9592-D2D15C3EC4C7}"/>
    <cellStyle name="Normal 10 6 3 10" xfId="8628" xr:uid="{9EEFEC1C-4AFC-43EC-9F32-467BFD596591}"/>
    <cellStyle name="Normal 10 6 3 10 2" xfId="17008" xr:uid="{0AF6D449-2FBC-4A41-ACF3-7B4332E503C6}"/>
    <cellStyle name="Normal 10 6 3 10 2 2" xfId="33768" xr:uid="{8EBF172A-EB2E-49B2-AC2B-CA12B05C504A}"/>
    <cellStyle name="Normal 10 6 3 10 2 3" xfId="50527" xr:uid="{C10EC7A7-2324-4022-9BEA-84CA98CAF38A}"/>
    <cellStyle name="Normal 10 6 3 10 3" xfId="25388" xr:uid="{74BF1645-9E00-4F19-86AD-BC45E3627798}"/>
    <cellStyle name="Normal 10 6 3 10 4" xfId="42147" xr:uid="{90AED87F-5654-44F9-9664-7D4E524ECD25}"/>
    <cellStyle name="Normal 10 6 3 11" xfId="2321" xr:uid="{BE2B08BA-D157-4233-8DEE-559B0416CD7D}"/>
    <cellStyle name="Normal 10 6 3 11 2" xfId="10703" xr:uid="{133EF290-F479-4539-962E-546E3C8272F1}"/>
    <cellStyle name="Normal 10 6 3 11 2 2" xfId="27463" xr:uid="{2E3F9C7F-03FF-4A88-8867-750C028F24E7}"/>
    <cellStyle name="Normal 10 6 3 11 2 3" xfId="44222" xr:uid="{8AE7A8F7-F9BB-4229-98B5-9202786C2D64}"/>
    <cellStyle name="Normal 10 6 3 11 3" xfId="19083" xr:uid="{35307B4B-67D1-4F4A-A81C-B2A942F5358D}"/>
    <cellStyle name="Normal 10 6 3 11 4" xfId="35842" xr:uid="{6939E4E5-0611-473A-9D2A-6B4DB114DA91}"/>
    <cellStyle name="Normal 10 6 3 12" xfId="8900" xr:uid="{453E3FB0-EFE2-4576-A6A9-99CFDA442E1B}"/>
    <cellStyle name="Normal 10 6 3 12 2" xfId="25660" xr:uid="{6A88782F-CB98-410B-BE75-AEDD80691311}"/>
    <cellStyle name="Normal 10 6 3 12 3" xfId="42419" xr:uid="{6E25B5D9-B527-4DD1-9F39-40A0C62232FE}"/>
    <cellStyle name="Normal 10 6 3 13" xfId="17280" xr:uid="{A2F5081C-6F21-4E7A-BA08-B9101B081BEF}"/>
    <cellStyle name="Normal 10 6 3 14" xfId="34039" xr:uid="{CD40E8CE-F272-40E7-8580-E1D7D5D73CCF}"/>
    <cellStyle name="Normal 10 6 3 2" xfId="931" xr:uid="{62E91075-57E8-45C7-AE6F-C6D1662AD8B4}"/>
    <cellStyle name="Normal 10 6 3 2 2" xfId="4326" xr:uid="{B097718E-716F-4640-BD76-63897AE2685A}"/>
    <cellStyle name="Normal 10 6 3 2 2 2" xfId="12706" xr:uid="{AEDBE0E6-48BA-4C8A-902F-1BF50AEA7B96}"/>
    <cellStyle name="Normal 10 6 3 2 2 2 2" xfId="29466" xr:uid="{8ADD1C7D-F216-42AA-BA68-4B9069A8A87C}"/>
    <cellStyle name="Normal 10 6 3 2 2 2 3" xfId="46225" xr:uid="{2B495FD7-C922-4F57-B482-8CDF2571AFCD}"/>
    <cellStyle name="Normal 10 6 3 2 2 3" xfId="21086" xr:uid="{C3276E14-9B47-42C1-99EB-9C232A2105E5}"/>
    <cellStyle name="Normal 10 6 3 2 2 4" xfId="37845" xr:uid="{57401205-412E-43BF-818E-A9DB349DEBF2}"/>
    <cellStyle name="Normal 10 6 3 2 3" xfId="6013" xr:uid="{20568428-B8A0-48DD-B8F8-85AE6170965F}"/>
    <cellStyle name="Normal 10 6 3 2 3 2" xfId="14393" xr:uid="{2B74ABE7-9B70-4466-82BF-C365582AB3BA}"/>
    <cellStyle name="Normal 10 6 3 2 3 2 2" xfId="31153" xr:uid="{C2A4E8A8-81AE-4A4C-894D-E83984D68816}"/>
    <cellStyle name="Normal 10 6 3 2 3 2 3" xfId="47912" xr:uid="{50AADE9E-9A80-43EC-9D1C-4C36CD9FFBDD}"/>
    <cellStyle name="Normal 10 6 3 2 3 3" xfId="22773" xr:uid="{C76CEB28-EBD0-42B5-9E80-28361B1B75D8}"/>
    <cellStyle name="Normal 10 6 3 2 3 4" xfId="39532" xr:uid="{87A544B5-0995-4BB7-8C14-360365AB18DC}"/>
    <cellStyle name="Normal 10 6 3 2 4" xfId="2749" xr:uid="{D0692B2A-9CAF-4D3C-AB22-521A50599533}"/>
    <cellStyle name="Normal 10 6 3 2 4 2" xfId="11129" xr:uid="{50CE593A-C66D-4D37-BC37-E06C1592C640}"/>
    <cellStyle name="Normal 10 6 3 2 4 2 2" xfId="27889" xr:uid="{BD017B91-5E08-492E-BA81-83BDB08ED17C}"/>
    <cellStyle name="Normal 10 6 3 2 4 2 3" xfId="44648" xr:uid="{4805655C-F805-4C3F-885D-8FC7A9D6D55C}"/>
    <cellStyle name="Normal 10 6 3 2 4 3" xfId="19509" xr:uid="{BBFDD906-EB7E-4C6B-948D-5D4AAF49EF6E}"/>
    <cellStyle name="Normal 10 6 3 2 4 4" xfId="36268" xr:uid="{0A196FBF-A006-4641-962E-304793ED8EDE}"/>
    <cellStyle name="Normal 10 6 3 2 5" xfId="9326" xr:uid="{C810820E-AA75-43F3-AA36-B23449376F3B}"/>
    <cellStyle name="Normal 10 6 3 2 5 2" xfId="26086" xr:uid="{E61D449A-0B2F-46DD-9F93-32EE2764738E}"/>
    <cellStyle name="Normal 10 6 3 2 5 3" xfId="42845" xr:uid="{BC1C35CA-5BA0-4967-86F9-11BB9D958606}"/>
    <cellStyle name="Normal 10 6 3 2 6" xfId="17706" xr:uid="{4E59BEEF-7917-46AD-B088-B2657091A8B6}"/>
    <cellStyle name="Normal 10 6 3 2 7" xfId="34465" xr:uid="{5161ECD9-C29D-4027-B7B6-C97E5ED5A5D3}"/>
    <cellStyle name="Normal 10 6 3 3" xfId="1365" xr:uid="{FCE0F417-CA90-410C-B808-CA51ED1DBF10}"/>
    <cellStyle name="Normal 10 6 3 3 2" xfId="4754" xr:uid="{153CDCFB-4B6E-498A-9CF0-953E98F2BFA7}"/>
    <cellStyle name="Normal 10 6 3 3 2 2" xfId="13134" xr:uid="{B8965933-3F2F-4D12-B254-E2041C572285}"/>
    <cellStyle name="Normal 10 6 3 3 2 2 2" xfId="29894" xr:uid="{EA47B2B1-AB93-4217-B182-F35735AA808C}"/>
    <cellStyle name="Normal 10 6 3 3 2 2 3" xfId="46653" xr:uid="{7D68C5C4-D253-4F9F-8878-161C16A135AE}"/>
    <cellStyle name="Normal 10 6 3 3 2 3" xfId="21514" xr:uid="{F5498987-3364-441E-B81B-035A21EB85D5}"/>
    <cellStyle name="Normal 10 6 3 3 2 4" xfId="38273" xr:uid="{C6476FAF-0779-4A34-AD30-47DB8E66F73B}"/>
    <cellStyle name="Normal 10 6 3 3 3" xfId="6441" xr:uid="{94C6865F-9B06-407D-9DC2-12A52F001D11}"/>
    <cellStyle name="Normal 10 6 3 3 3 2" xfId="14821" xr:uid="{D8367505-016C-4B0F-AA02-1CCCF47DB77D}"/>
    <cellStyle name="Normal 10 6 3 3 3 2 2" xfId="31581" xr:uid="{DBA2C4CB-E474-41A1-B68C-A2AF476D75E6}"/>
    <cellStyle name="Normal 10 6 3 3 3 2 3" xfId="48340" xr:uid="{FF715B7E-72C5-495E-90E6-203681CA1FF2}"/>
    <cellStyle name="Normal 10 6 3 3 3 3" xfId="23201" xr:uid="{33483476-2607-45A6-B7A1-AACD9DBDC97C}"/>
    <cellStyle name="Normal 10 6 3 3 3 4" xfId="39960" xr:uid="{1A54F8E0-3EE8-4A6B-AAA4-ADE346E88577}"/>
    <cellStyle name="Normal 10 6 3 3 4" xfId="3177" xr:uid="{5D9D94B1-E3DA-483F-B8B5-BBE160046CD9}"/>
    <cellStyle name="Normal 10 6 3 3 4 2" xfId="11557" xr:uid="{8C25BEC2-A304-4561-9F3F-A2D0573E4A8B}"/>
    <cellStyle name="Normal 10 6 3 3 4 2 2" xfId="28317" xr:uid="{6CF0096B-F057-4A3C-8E65-2174C629189B}"/>
    <cellStyle name="Normal 10 6 3 3 4 2 3" xfId="45076" xr:uid="{E53BD71B-D492-4EF4-82B6-DF88A6021744}"/>
    <cellStyle name="Normal 10 6 3 3 4 3" xfId="19937" xr:uid="{7D0B2A69-B522-4F45-83B2-759A0722004A}"/>
    <cellStyle name="Normal 10 6 3 3 4 4" xfId="36696" xr:uid="{62E3B901-D125-4D02-921F-CF627A9B5751}"/>
    <cellStyle name="Normal 10 6 3 3 5" xfId="9754" xr:uid="{5BD8C345-0676-41E8-896B-B9308AB1FD0F}"/>
    <cellStyle name="Normal 10 6 3 3 5 2" xfId="26514" xr:uid="{E969977E-DE37-43BC-94FE-AD98F399F79C}"/>
    <cellStyle name="Normal 10 6 3 3 5 3" xfId="43273" xr:uid="{8A64C527-05CC-4393-A2CB-21AC6A740595}"/>
    <cellStyle name="Normal 10 6 3 3 6" xfId="18134" xr:uid="{8C1B708B-FF07-4A2E-9770-A82AFA88BB42}"/>
    <cellStyle name="Normal 10 6 3 3 7" xfId="34893" xr:uid="{4DAD52B4-C9E1-4299-96A8-10412DE116C4}"/>
    <cellStyle name="Normal 10 6 3 4" xfId="1928" xr:uid="{30A9C0DB-6F7B-4EC2-BCA3-92A89468F3C7}"/>
    <cellStyle name="Normal 10 6 3 4 2" xfId="5317" xr:uid="{3E180112-1F8B-490E-B073-FD234B497BAC}"/>
    <cellStyle name="Normal 10 6 3 4 2 2" xfId="13697" xr:uid="{BA71B626-7E34-4F05-926A-41C1A44FC0E6}"/>
    <cellStyle name="Normal 10 6 3 4 2 2 2" xfId="30457" xr:uid="{A7D019EA-9A31-4C24-9C33-341908B3185B}"/>
    <cellStyle name="Normal 10 6 3 4 2 2 3" xfId="47216" xr:uid="{8C1E7394-FA77-4043-8DB5-E01EFF63FFE8}"/>
    <cellStyle name="Normal 10 6 3 4 2 3" xfId="22077" xr:uid="{471760E0-8216-4100-B4D2-4909281570FC}"/>
    <cellStyle name="Normal 10 6 3 4 2 4" xfId="38836" xr:uid="{6EEB8BBB-22B2-46B0-BCCD-F29575123B72}"/>
    <cellStyle name="Normal 10 6 3 4 3" xfId="7004" xr:uid="{6244C5CF-27D9-4F13-84DA-1F3172D3E7D9}"/>
    <cellStyle name="Normal 10 6 3 4 3 2" xfId="15384" xr:uid="{1D684D37-AE27-4F36-93C9-32452846E21A}"/>
    <cellStyle name="Normal 10 6 3 4 3 2 2" xfId="32144" xr:uid="{34A193DA-DEAC-4C89-9143-7E63E7201D5B}"/>
    <cellStyle name="Normal 10 6 3 4 3 2 3" xfId="48903" xr:uid="{E4616326-27DB-40B8-BAEF-E661B87CCEAD}"/>
    <cellStyle name="Normal 10 6 3 4 3 3" xfId="23764" xr:uid="{0AE877F6-96F4-4EB6-8842-0890EDEB6F42}"/>
    <cellStyle name="Normal 10 6 3 4 3 4" xfId="40523" xr:uid="{3DB4953A-59A6-4FE5-B74B-E81567E5C18D}"/>
    <cellStyle name="Normal 10 6 3 4 4" xfId="3627" xr:uid="{6B4624F4-413B-4765-A8FC-B2D0EBDFAE15}"/>
    <cellStyle name="Normal 10 6 3 4 4 2" xfId="12007" xr:uid="{9B328173-C9DB-4549-9FEC-5587A26857A5}"/>
    <cellStyle name="Normal 10 6 3 4 4 2 2" xfId="28767" xr:uid="{99DC0CF4-9AB6-401F-B675-704B3BEE37FD}"/>
    <cellStyle name="Normal 10 6 3 4 4 2 3" xfId="45526" xr:uid="{21482D1D-BF89-4ADE-9E5A-68BC091953E2}"/>
    <cellStyle name="Normal 10 6 3 4 4 3" xfId="20387" xr:uid="{F9A664B2-6DCA-4154-856B-E54F493CB314}"/>
    <cellStyle name="Normal 10 6 3 4 4 4" xfId="37146" xr:uid="{A7420A84-2DCA-4E0F-AAAB-3DA79B98C262}"/>
    <cellStyle name="Normal 10 6 3 4 5" xfId="10317" xr:uid="{7E6E3412-5D70-4AE5-856D-88EF74F45425}"/>
    <cellStyle name="Normal 10 6 3 4 5 2" xfId="27077" xr:uid="{852E371C-751C-4C07-B143-B966616D7DD5}"/>
    <cellStyle name="Normal 10 6 3 4 5 3" xfId="43836" xr:uid="{2FD32E7F-2778-47AF-BE14-28533605AF20}"/>
    <cellStyle name="Normal 10 6 3 4 6" xfId="18697" xr:uid="{3E9C4831-A8E8-446F-B074-4F08EC2A2869}"/>
    <cellStyle name="Normal 10 6 3 4 7" xfId="35456" xr:uid="{A02E0F91-9F2D-46F1-8AED-C0BC82344EF4}"/>
    <cellStyle name="Normal 10 6 3 5" xfId="4047" xr:uid="{0EF77E1F-69CF-4E78-8C69-FF09BB325F3E}"/>
    <cellStyle name="Normal 10 6 3 5 2" xfId="12427" xr:uid="{B9397DC8-F6BB-461A-BFFE-3BFC6C1A2117}"/>
    <cellStyle name="Normal 10 6 3 5 2 2" xfId="29187" xr:uid="{F5B85E69-9F2E-4E19-B47B-CAF0FAEF754E}"/>
    <cellStyle name="Normal 10 6 3 5 2 3" xfId="45946" xr:uid="{B7E02840-E189-4C1E-9757-6DD8D7507239}"/>
    <cellStyle name="Normal 10 6 3 5 3" xfId="20807" xr:uid="{6C018A22-CBE3-485B-A1F4-A0442F6DD6B9}"/>
    <cellStyle name="Normal 10 6 3 5 4" xfId="37566" xr:uid="{46083A75-8E15-46CD-B4D7-2D77DFE0DB9B}"/>
    <cellStyle name="Normal 10 6 3 6" xfId="5587" xr:uid="{EF5D1C94-7F21-468E-A06A-0B635176D697}"/>
    <cellStyle name="Normal 10 6 3 6 2" xfId="13967" xr:uid="{B53744A9-396A-4BE7-AEE5-08BF02D76FA2}"/>
    <cellStyle name="Normal 10 6 3 6 2 2" xfId="30727" xr:uid="{0A158437-A78C-4928-94C8-75D082843FE6}"/>
    <cellStyle name="Normal 10 6 3 6 2 3" xfId="47486" xr:uid="{DC4039A8-D9BA-42BD-B293-C93E4B90E247}"/>
    <cellStyle name="Normal 10 6 3 6 3" xfId="22347" xr:uid="{C5536BED-8334-4D1E-AD7E-8E06090066AA}"/>
    <cellStyle name="Normal 10 6 3 6 4" xfId="39106" xr:uid="{ED025E48-BF1F-46A9-928D-B7D562DE043A}"/>
    <cellStyle name="Normal 10 6 3 7" xfId="7410" xr:uid="{E5D226A1-FD64-4B46-8085-CC27C1F15F46}"/>
    <cellStyle name="Normal 10 6 3 7 2" xfId="15790" xr:uid="{2D6C5C17-3566-4009-9992-D4094CA8D8DB}"/>
    <cellStyle name="Normal 10 6 3 7 2 2" xfId="32550" xr:uid="{0217988E-3335-4772-A50A-83352FBB255D}"/>
    <cellStyle name="Normal 10 6 3 7 2 3" xfId="49309" xr:uid="{0FEAEDC2-3F0A-4894-8A61-40E52D27BC88}"/>
    <cellStyle name="Normal 10 6 3 7 3" xfId="24170" xr:uid="{F328F3D6-50A9-4084-8938-9CBB22860B12}"/>
    <cellStyle name="Normal 10 6 3 7 4" xfId="40929" xr:uid="{CF3B4C07-B19E-446F-A451-FD357A577802}"/>
    <cellStyle name="Normal 10 6 3 8" xfId="7816" xr:uid="{9F1D18C2-DCA3-4D26-8AC1-BAF124E17EE5}"/>
    <cellStyle name="Normal 10 6 3 8 2" xfId="16196" xr:uid="{F2B69966-104B-4D56-866F-33C1299EA3E7}"/>
    <cellStyle name="Normal 10 6 3 8 2 2" xfId="32956" xr:uid="{0B9609DE-9B46-4955-AF22-3D6CCBA9C9FA}"/>
    <cellStyle name="Normal 10 6 3 8 2 3" xfId="49715" xr:uid="{F7B976CD-27E5-40DF-8405-D2E69513287D}"/>
    <cellStyle name="Normal 10 6 3 8 3" xfId="24576" xr:uid="{05C2644B-BBE6-4486-9442-2775E4EDC3E1}"/>
    <cellStyle name="Normal 10 6 3 8 4" xfId="41335" xr:uid="{1BE4EAD3-6893-4798-9E88-4518D9DD78C9}"/>
    <cellStyle name="Normal 10 6 3 9" xfId="8222" xr:uid="{AD1311FF-06CA-42E8-B93B-EF601B92CBBB}"/>
    <cellStyle name="Normal 10 6 3 9 2" xfId="16602" xr:uid="{D7AA775A-666B-45B4-8F9E-3C94A37EE82A}"/>
    <cellStyle name="Normal 10 6 3 9 2 2" xfId="33362" xr:uid="{AD8B89E4-811F-4AF8-A123-37E843981BDB}"/>
    <cellStyle name="Normal 10 6 3 9 2 3" xfId="50121" xr:uid="{F8D0F350-890C-4DC7-9A1A-CF262C8FB3C9}"/>
    <cellStyle name="Normal 10 6 3 9 3" xfId="24982" xr:uid="{C23419E8-488B-4AEB-B1D2-0DD41200BD48}"/>
    <cellStyle name="Normal 10 6 3 9 4" xfId="41741" xr:uid="{7719C328-C9A0-49F0-9BAA-5BB127E29AB5}"/>
    <cellStyle name="Normal 10 6 4" xfId="929" xr:uid="{900B8F29-1C5F-49A4-A2E2-8F5235AAF099}"/>
    <cellStyle name="Normal 10 6 4 2" xfId="4324" xr:uid="{B9EF08F9-119A-471D-92DF-622A29048084}"/>
    <cellStyle name="Normal 10 6 4 2 2" xfId="12704" xr:uid="{3300CA1B-0C6D-439A-9D61-4922DB1D05B2}"/>
    <cellStyle name="Normal 10 6 4 2 2 2" xfId="29464" xr:uid="{A250D052-4C3E-4A9D-B008-9E19E378D535}"/>
    <cellStyle name="Normal 10 6 4 2 2 3" xfId="46223" xr:uid="{821DC8F3-8373-4236-A49F-DAB5C84CFA1D}"/>
    <cellStyle name="Normal 10 6 4 2 3" xfId="21084" xr:uid="{4A64209F-B564-4F2A-AE83-B39FA177A821}"/>
    <cellStyle name="Normal 10 6 4 2 4" xfId="37843" xr:uid="{3D5DDF22-A059-4953-BA4F-C131C257DE16}"/>
    <cellStyle name="Normal 10 6 4 3" xfId="6011" xr:uid="{ABA5F253-65D7-4A1B-BCC4-D4919533670A}"/>
    <cellStyle name="Normal 10 6 4 3 2" xfId="14391" xr:uid="{3879EBB2-A5E1-492A-B291-9FC607784E00}"/>
    <cellStyle name="Normal 10 6 4 3 2 2" xfId="31151" xr:uid="{893E1C71-A40A-4005-BA03-44353C030EA1}"/>
    <cellStyle name="Normal 10 6 4 3 2 3" xfId="47910" xr:uid="{318EB1F0-FD66-4B0A-83EE-2E09FAF90861}"/>
    <cellStyle name="Normal 10 6 4 3 3" xfId="22771" xr:uid="{9C934971-4FFA-4F18-8325-A8E306DE5148}"/>
    <cellStyle name="Normal 10 6 4 3 4" xfId="39530" xr:uid="{ADFFC844-47FB-4187-8815-20B4E350C108}"/>
    <cellStyle name="Normal 10 6 4 4" xfId="2747" xr:uid="{4EC535E0-3C5A-4599-AAD6-05CD321D3586}"/>
    <cellStyle name="Normal 10 6 4 4 2" xfId="11127" xr:uid="{6E807D17-2B5D-4832-8AE6-7DDEC5709E39}"/>
    <cellStyle name="Normal 10 6 4 4 2 2" xfId="27887" xr:uid="{C424F5EC-298A-4555-86BF-1C7348AA06E0}"/>
    <cellStyle name="Normal 10 6 4 4 2 3" xfId="44646" xr:uid="{D19B1222-294C-43DF-8A53-31FB52265A95}"/>
    <cellStyle name="Normal 10 6 4 4 3" xfId="19507" xr:uid="{ACDB19F7-43F8-48B8-9816-F93B859C9C6F}"/>
    <cellStyle name="Normal 10 6 4 4 4" xfId="36266" xr:uid="{5F1A1D31-7180-4C8F-9435-0EB424DA2596}"/>
    <cellStyle name="Normal 10 6 4 5" xfId="9324" xr:uid="{E9FE22BB-0ADD-419C-9554-51DC56B2C489}"/>
    <cellStyle name="Normal 10 6 4 5 2" xfId="26084" xr:uid="{BB1F5E4A-3A56-42F4-8853-F369D5CC7F45}"/>
    <cellStyle name="Normal 10 6 4 5 3" xfId="42843" xr:uid="{EA33F201-3558-46C5-B824-73A5AA7DFABF}"/>
    <cellStyle name="Normal 10 6 4 6" xfId="17704" xr:uid="{DA74D909-C8F1-41E0-BDAC-A614CE81EECF}"/>
    <cellStyle name="Normal 10 6 4 7" xfId="34463" xr:uid="{2D50CC14-E7B6-418A-B221-8EB66B7AB329}"/>
    <cellStyle name="Normal 10 6 5" xfId="1363" xr:uid="{E66B5E45-625F-4011-BBFF-875B450743BD}"/>
    <cellStyle name="Normal 10 6 5 2" xfId="4752" xr:uid="{95F676B2-C276-4D2C-8B52-EA6F66705813}"/>
    <cellStyle name="Normal 10 6 5 2 2" xfId="13132" xr:uid="{490C0367-9D90-4BA7-A198-E5944CDF7266}"/>
    <cellStyle name="Normal 10 6 5 2 2 2" xfId="29892" xr:uid="{F442790F-BCA3-4E56-B022-9913676654B7}"/>
    <cellStyle name="Normal 10 6 5 2 2 3" xfId="46651" xr:uid="{B8059C05-FD23-46A6-A9E8-7AF8D07F1FC3}"/>
    <cellStyle name="Normal 10 6 5 2 3" xfId="21512" xr:uid="{1BEE6718-86B4-47BB-B0AF-586F5F765203}"/>
    <cellStyle name="Normal 10 6 5 2 4" xfId="38271" xr:uid="{4E46F27D-F387-4CC4-904A-5A0ED4607A9B}"/>
    <cellStyle name="Normal 10 6 5 3" xfId="6439" xr:uid="{86E8EF63-8387-4EE9-BD66-18D4D33003CE}"/>
    <cellStyle name="Normal 10 6 5 3 2" xfId="14819" xr:uid="{940586C7-4365-42C9-A1E6-60EDF2FE3378}"/>
    <cellStyle name="Normal 10 6 5 3 2 2" xfId="31579" xr:uid="{BE3F221C-85A5-4927-B86E-89101D3D51B7}"/>
    <cellStyle name="Normal 10 6 5 3 2 3" xfId="48338" xr:uid="{E623A4F3-27C3-4BFB-9D80-3380BDCB0E61}"/>
    <cellStyle name="Normal 10 6 5 3 3" xfId="23199" xr:uid="{AA465D84-5FEF-4E08-8C57-85D4368D0804}"/>
    <cellStyle name="Normal 10 6 5 3 4" xfId="39958" xr:uid="{B3F398FC-B2EB-49EF-A567-7B5928D71370}"/>
    <cellStyle name="Normal 10 6 5 4" xfId="3175" xr:uid="{D04277D2-7D28-4792-8948-C897F01E844D}"/>
    <cellStyle name="Normal 10 6 5 4 2" xfId="11555" xr:uid="{21513891-B992-413E-9FF6-B26B66143F7D}"/>
    <cellStyle name="Normal 10 6 5 4 2 2" xfId="28315" xr:uid="{339E3316-33D7-42F6-9A12-B352E9E3E80D}"/>
    <cellStyle name="Normal 10 6 5 4 2 3" xfId="45074" xr:uid="{BC3A606A-D33A-48FE-8013-291195C40F9D}"/>
    <cellStyle name="Normal 10 6 5 4 3" xfId="19935" xr:uid="{25A2DDD4-94F6-4E23-8CEB-2222A7F3B56C}"/>
    <cellStyle name="Normal 10 6 5 4 4" xfId="36694" xr:uid="{34B6772E-45B8-4698-B5D0-FF3C30837883}"/>
    <cellStyle name="Normal 10 6 5 5" xfId="9752" xr:uid="{517B1069-0405-4235-8D10-0D64E21C4F7D}"/>
    <cellStyle name="Normal 10 6 5 5 2" xfId="26512" xr:uid="{FF6B927B-5F85-4504-83CB-9622C1CDD124}"/>
    <cellStyle name="Normal 10 6 5 5 3" xfId="43271" xr:uid="{2D388AF8-8A65-4C24-B094-183A0C905295}"/>
    <cellStyle name="Normal 10 6 5 6" xfId="18132" xr:uid="{CAFD5A49-83EE-4A6A-9FC7-AA570C51EED5}"/>
    <cellStyle name="Normal 10 6 5 7" xfId="34891" xr:uid="{1F12AC53-BCCC-46CD-9ECD-0BD18C51D820}"/>
    <cellStyle name="Normal 10 6 6" xfId="1657" xr:uid="{9CDA22D7-8C8C-47A0-8A70-5F397E2935CA}"/>
    <cellStyle name="Normal 10 6 6 2" xfId="5046" xr:uid="{BE1230B5-F961-463A-9B9F-9D0BB3846C8C}"/>
    <cellStyle name="Normal 10 6 6 2 2" xfId="13426" xr:uid="{D79259B5-0E85-4044-9762-274B3BEF0628}"/>
    <cellStyle name="Normal 10 6 6 2 2 2" xfId="30186" xr:uid="{5BAF52F5-B191-4455-8B15-04E4FE655251}"/>
    <cellStyle name="Normal 10 6 6 2 2 3" xfId="46945" xr:uid="{6105979F-C0E7-4558-B252-D5F0A9141EE6}"/>
    <cellStyle name="Normal 10 6 6 2 3" xfId="21806" xr:uid="{D2119B9C-9871-48E1-AC37-045DA31DF550}"/>
    <cellStyle name="Normal 10 6 6 2 4" xfId="38565" xr:uid="{A55B5785-F9A4-4CB7-8FE8-8A3CABA79871}"/>
    <cellStyle name="Normal 10 6 6 3" xfId="6733" xr:uid="{2BBF9DD2-C788-4448-9EA7-43E5BB8CEC4B}"/>
    <cellStyle name="Normal 10 6 6 3 2" xfId="15113" xr:uid="{84E79975-BC75-46AF-89F1-E88168F59DF5}"/>
    <cellStyle name="Normal 10 6 6 3 2 2" xfId="31873" xr:uid="{116428DD-2EDE-4550-B0E4-B2A79D611C13}"/>
    <cellStyle name="Normal 10 6 6 3 2 3" xfId="48632" xr:uid="{6DDF5BC7-D53B-4DFD-946E-2605DA154EC5}"/>
    <cellStyle name="Normal 10 6 6 3 3" xfId="23493" xr:uid="{886F5035-5D57-4CE5-A885-A4CC17278878}"/>
    <cellStyle name="Normal 10 6 6 3 4" xfId="40252" xr:uid="{9AEDC9D9-6781-41A1-B8D2-74ACD18D51D4}"/>
    <cellStyle name="Normal 10 6 6 4" xfId="2319" xr:uid="{CA606906-0318-4DFC-B8AA-A3AB2EF6724C}"/>
    <cellStyle name="Normal 10 6 6 4 2" xfId="10701" xr:uid="{C11196DC-0CB9-41DB-B532-D25496E45962}"/>
    <cellStyle name="Normal 10 6 6 4 2 2" xfId="27461" xr:uid="{896C01DE-0B65-4BA9-A98D-5CE162F7B17F}"/>
    <cellStyle name="Normal 10 6 6 4 2 3" xfId="44220" xr:uid="{0CAB7283-8F90-4506-A270-B57526331F17}"/>
    <cellStyle name="Normal 10 6 6 4 3" xfId="19081" xr:uid="{C6DE48F1-43E2-4239-8C50-9239CDD8BFA3}"/>
    <cellStyle name="Normal 10 6 6 4 4" xfId="35840" xr:uid="{F64FC607-FF08-4C3D-BD3A-95DF60EA52BD}"/>
    <cellStyle name="Normal 10 6 6 5" xfId="10046" xr:uid="{C1B4D0E2-FDDE-40D6-98F6-08DE440DC4B3}"/>
    <cellStyle name="Normal 10 6 6 5 2" xfId="26806" xr:uid="{AB681734-74D7-4148-9D75-26170DADA917}"/>
    <cellStyle name="Normal 10 6 6 5 3" xfId="43565" xr:uid="{B6ABDB8C-69E3-4FC2-873F-8089DF523055}"/>
    <cellStyle name="Normal 10 6 6 6" xfId="18426" xr:uid="{CCB6D0B9-077D-44B8-A199-D63EDC69654D}"/>
    <cellStyle name="Normal 10 6 6 7" xfId="35185" xr:uid="{CDC9989F-C164-4D8A-AB56-B85317B5A422}"/>
    <cellStyle name="Normal 10 6 7" xfId="3775" xr:uid="{E8C3EC9F-119A-4593-8175-419450F940EE}"/>
    <cellStyle name="Normal 10 6 7 2" xfId="12155" xr:uid="{664ACCB4-6BC2-4DFB-A050-B112111C2AEA}"/>
    <cellStyle name="Normal 10 6 7 2 2" xfId="28915" xr:uid="{336CB558-8979-4136-B463-96D12AB105C7}"/>
    <cellStyle name="Normal 10 6 7 2 3" xfId="45674" xr:uid="{6BC6FA17-5370-4998-B2F3-5B59D237B12D}"/>
    <cellStyle name="Normal 10 6 7 3" xfId="20535" xr:uid="{434F95A2-554A-4375-A463-0611AC61029E}"/>
    <cellStyle name="Normal 10 6 7 4" xfId="37294" xr:uid="{A6C2E951-1CF2-4479-BA75-46F751420609}"/>
    <cellStyle name="Normal 10 6 8" xfId="5585" xr:uid="{CEB58A61-96EE-4B1D-BF4D-8BA9BCA400B9}"/>
    <cellStyle name="Normal 10 6 8 2" xfId="13965" xr:uid="{A83B7B74-41AE-4CA8-86BF-CA02F3690E7C}"/>
    <cellStyle name="Normal 10 6 8 2 2" xfId="30725" xr:uid="{02E58922-9062-40D9-B0B2-02628CE669AC}"/>
    <cellStyle name="Normal 10 6 8 2 3" xfId="47484" xr:uid="{25BDECB8-6ECB-4E2A-90A9-316F45FB1E5A}"/>
    <cellStyle name="Normal 10 6 8 3" xfId="22345" xr:uid="{FF00BBD1-B597-43E2-BD04-4D1A9094A602}"/>
    <cellStyle name="Normal 10 6 8 4" xfId="39104" xr:uid="{48D6F1F4-A11E-4B73-A30D-00CE5BA91A33}"/>
    <cellStyle name="Normal 10 6 9" xfId="7139" xr:uid="{61664947-63C4-4268-AEE8-A7F11EB93C5B}"/>
    <cellStyle name="Normal 10 6 9 2" xfId="15519" xr:uid="{85B2C18F-0A9E-4853-98F6-CC1F74928BA4}"/>
    <cellStyle name="Normal 10 6 9 2 2" xfId="32279" xr:uid="{AA2B6105-C8C4-494A-B2D0-4A8DD1B9BD4D}"/>
    <cellStyle name="Normal 10 6 9 2 3" xfId="49038" xr:uid="{DA2498CB-A2A2-4623-80F6-4278AEF7B1DF}"/>
    <cellStyle name="Normal 10 6 9 3" xfId="23899" xr:uid="{D58EA915-EFD9-4D24-A166-65D471C4AC21}"/>
    <cellStyle name="Normal 10 6 9 4" xfId="40658" xr:uid="{DC4292D1-821C-413B-B972-EE24B6E405E3}"/>
    <cellStyle name="Normal 10 7" xfId="490" xr:uid="{50F2D49D-63AD-44AE-B356-E278AC12B6D4}"/>
    <cellStyle name="Normal 10 7 10" xfId="7626" xr:uid="{3784A231-E30B-418B-964F-0DE3A2E570C3}"/>
    <cellStyle name="Normal 10 7 10 2" xfId="16006" xr:uid="{50AFE647-44FE-45AE-978A-AFB7ACDAC1F3}"/>
    <cellStyle name="Normal 10 7 10 2 2" xfId="32766" xr:uid="{311A4E44-4262-46DF-8C44-EC859885E981}"/>
    <cellStyle name="Normal 10 7 10 2 3" xfId="49525" xr:uid="{5939BCCE-C802-416B-BE1F-84939A3B906C}"/>
    <cellStyle name="Normal 10 7 10 3" xfId="24386" xr:uid="{BBEB2313-3465-4DF6-8456-94102695A82F}"/>
    <cellStyle name="Normal 10 7 10 4" xfId="41145" xr:uid="{46FBCFBE-702F-4E85-A68F-F680C40E0BFA}"/>
    <cellStyle name="Normal 10 7 11" xfId="8032" xr:uid="{DC9C21BD-D42B-4A9C-8619-BF698C987593}"/>
    <cellStyle name="Normal 10 7 11 2" xfId="16412" xr:uid="{0D1A5A15-0D23-4C09-9060-9777F5951184}"/>
    <cellStyle name="Normal 10 7 11 2 2" xfId="33172" xr:uid="{B1432A53-8135-404C-A49C-FE66B52954BA}"/>
    <cellStyle name="Normal 10 7 11 2 3" xfId="49931" xr:uid="{EB91BCD6-F427-4DD5-AC04-96EA86B0831F}"/>
    <cellStyle name="Normal 10 7 11 3" xfId="24792" xr:uid="{2E1B7AA6-01B9-4373-A6E2-72FA47950EDD}"/>
    <cellStyle name="Normal 10 7 11 4" xfId="41551" xr:uid="{9D0A4C28-8B0E-4D3C-B86C-B4DAA92697D8}"/>
    <cellStyle name="Normal 10 7 12" xfId="8438" xr:uid="{CB66C408-6181-443E-A538-F2B77A43FC4D}"/>
    <cellStyle name="Normal 10 7 12 2" xfId="16818" xr:uid="{0744974A-22F6-4598-8EA6-4AFF50867EBD}"/>
    <cellStyle name="Normal 10 7 12 2 2" xfId="33578" xr:uid="{6BAE7B6A-9E0B-490C-B0CF-994161D57927}"/>
    <cellStyle name="Normal 10 7 12 2 3" xfId="50337" xr:uid="{BC57D728-7372-4FFF-BC7C-3EB89EDBBA8F}"/>
    <cellStyle name="Normal 10 7 12 3" xfId="25198" xr:uid="{555EE4A8-06E2-4B57-9203-60FB314A1CE0}"/>
    <cellStyle name="Normal 10 7 12 4" xfId="41957" xr:uid="{920D67FD-C615-4437-8A91-B72B0900CAAE}"/>
    <cellStyle name="Normal 10 7 13" xfId="2125" xr:uid="{076F8136-1284-44DA-BFD9-BD68C18A43BA}"/>
    <cellStyle name="Normal 10 7 13 2" xfId="10513" xr:uid="{CD385DE2-046B-42E8-955B-87F7B9804EE1}"/>
    <cellStyle name="Normal 10 7 13 2 2" xfId="27273" xr:uid="{27C69483-9DB3-4B4F-9A90-33DC197258CD}"/>
    <cellStyle name="Normal 10 7 13 2 3" xfId="44032" xr:uid="{1EFDA09C-11BC-4EEB-8544-DB56CE144D93}"/>
    <cellStyle name="Normal 10 7 13 3" xfId="18893" xr:uid="{0A820E73-8FB7-4A20-B931-3CF3CA28AE78}"/>
    <cellStyle name="Normal 10 7 13 4" xfId="35652" xr:uid="{B1BDCE3D-D83A-40EF-AAD3-2719185DFB34}"/>
    <cellStyle name="Normal 10 7 14" xfId="8901" xr:uid="{32F436FF-8C25-4105-86C5-59BFD81D1A8E}"/>
    <cellStyle name="Normal 10 7 14 2" xfId="25661" xr:uid="{04EDC7B2-1CF6-460A-A823-922F47C89320}"/>
    <cellStyle name="Normal 10 7 14 3" xfId="42420" xr:uid="{57617EFC-8C7B-4B03-AAF5-57C5B77B80D7}"/>
    <cellStyle name="Normal 10 7 15" xfId="17281" xr:uid="{198B2498-8CEE-447C-83C9-3AFCC07AD03B}"/>
    <cellStyle name="Normal 10 7 16" xfId="34040" xr:uid="{35B05BF9-075B-4490-A477-7E55F195EF26}"/>
    <cellStyle name="Normal 10 7 2" xfId="491" xr:uid="{4FC1FEC6-4950-490B-87F1-8E17E67BB06A}"/>
    <cellStyle name="Normal 10 7 2 10" xfId="8478" xr:uid="{604BD246-66E4-4EE1-B1C0-1CE8C31FE527}"/>
    <cellStyle name="Normal 10 7 2 10 2" xfId="16858" xr:uid="{F32ECDDD-5E5A-48CC-9915-76C3A5171D69}"/>
    <cellStyle name="Normal 10 7 2 10 2 2" xfId="33618" xr:uid="{D9D3CEEE-0032-44CE-8B71-350E8B972747}"/>
    <cellStyle name="Normal 10 7 2 10 2 3" xfId="50377" xr:uid="{C2819B1E-FA37-4DF3-A209-027C8270EA2F}"/>
    <cellStyle name="Normal 10 7 2 10 3" xfId="25238" xr:uid="{4D150F16-510D-453C-9EA1-75EAE4CCF54C}"/>
    <cellStyle name="Normal 10 7 2 10 4" xfId="41997" xr:uid="{C2B5D476-B7E5-40C4-843E-30803FD6DAA5}"/>
    <cellStyle name="Normal 10 7 2 11" xfId="2323" xr:uid="{3ACE66F1-7193-4E0F-8BE2-2189469377A7}"/>
    <cellStyle name="Normal 10 7 2 11 2" xfId="10705" xr:uid="{ACBAFC05-B395-4744-B471-DEF34B3AE80A}"/>
    <cellStyle name="Normal 10 7 2 11 2 2" xfId="27465" xr:uid="{1F7260BF-5E98-407D-AC7D-97BEAD0C5038}"/>
    <cellStyle name="Normal 10 7 2 11 2 3" xfId="44224" xr:uid="{6C2525A1-1FD2-4187-9922-320B8C66C5D5}"/>
    <cellStyle name="Normal 10 7 2 11 3" xfId="19085" xr:uid="{7BB62BA9-F4DF-4A25-B318-131F89E86C8B}"/>
    <cellStyle name="Normal 10 7 2 11 4" xfId="35844" xr:uid="{C0268A7D-71DF-40F7-9903-7863A7C8F80D}"/>
    <cellStyle name="Normal 10 7 2 12" xfId="8902" xr:uid="{2C99D3B7-28D2-47F8-AFB9-06B831D625C6}"/>
    <cellStyle name="Normal 10 7 2 12 2" xfId="25662" xr:uid="{3A9A87ED-F315-4886-81EB-8E1934310F9B}"/>
    <cellStyle name="Normal 10 7 2 12 3" xfId="42421" xr:uid="{C58142ED-6F44-4DE7-B2C1-21474F8B41E5}"/>
    <cellStyle name="Normal 10 7 2 13" xfId="17282" xr:uid="{B1832DE6-1879-4C1B-8FC8-9E1402DECF81}"/>
    <cellStyle name="Normal 10 7 2 14" xfId="34041" xr:uid="{D806AF5A-940B-4DAA-9C95-54ECE2DB918E}"/>
    <cellStyle name="Normal 10 7 2 2" xfId="933" xr:uid="{9502FD0A-22D4-42FA-A91C-3EF724BBF431}"/>
    <cellStyle name="Normal 10 7 2 2 2" xfId="4328" xr:uid="{52D9E221-17B0-4E9A-9B9A-BC782905919C}"/>
    <cellStyle name="Normal 10 7 2 2 2 2" xfId="12708" xr:uid="{6AB081AC-C298-45CB-8E82-F464B11D0945}"/>
    <cellStyle name="Normal 10 7 2 2 2 2 2" xfId="29468" xr:uid="{8C7D2DB6-5E86-45CC-840A-5BD80D72B8C9}"/>
    <cellStyle name="Normal 10 7 2 2 2 2 3" xfId="46227" xr:uid="{924A5185-9D1D-42C9-8D11-4AE1916A544F}"/>
    <cellStyle name="Normal 10 7 2 2 2 3" xfId="21088" xr:uid="{AECDA27B-5BAA-4527-A2E9-73D037253E10}"/>
    <cellStyle name="Normal 10 7 2 2 2 4" xfId="37847" xr:uid="{51AE7644-8A87-411A-8ECA-BBED40E12E29}"/>
    <cellStyle name="Normal 10 7 2 2 3" xfId="6015" xr:uid="{DE19BDC0-29CA-45AE-8316-7D625B282B67}"/>
    <cellStyle name="Normal 10 7 2 2 3 2" xfId="14395" xr:uid="{227FD72D-32D9-42C7-81F5-2ED992090DB1}"/>
    <cellStyle name="Normal 10 7 2 2 3 2 2" xfId="31155" xr:uid="{F18706F0-73E5-44EA-A580-ADE9D39BA160}"/>
    <cellStyle name="Normal 10 7 2 2 3 2 3" xfId="47914" xr:uid="{8C019C95-4D9F-4177-97C4-B1B823FAB33E}"/>
    <cellStyle name="Normal 10 7 2 2 3 3" xfId="22775" xr:uid="{6ECF2FCD-0262-409A-933C-475DFAD68793}"/>
    <cellStyle name="Normal 10 7 2 2 3 4" xfId="39534" xr:uid="{2CEDCEDE-6AFA-4C44-B8C8-714C02AD07BC}"/>
    <cellStyle name="Normal 10 7 2 2 4" xfId="2751" xr:uid="{42868064-8259-490C-A777-5B164F6246C0}"/>
    <cellStyle name="Normal 10 7 2 2 4 2" xfId="11131" xr:uid="{24EFE8E8-9CFA-4265-9B18-E32B9734C0F0}"/>
    <cellStyle name="Normal 10 7 2 2 4 2 2" xfId="27891" xr:uid="{82C0160C-F94B-4DC3-B666-3A2DDC0E4A0A}"/>
    <cellStyle name="Normal 10 7 2 2 4 2 3" xfId="44650" xr:uid="{5AC4E015-5DEC-4A61-B250-86C8678E7483}"/>
    <cellStyle name="Normal 10 7 2 2 4 3" xfId="19511" xr:uid="{AA584AD2-1EFF-4487-AD69-59D39EF2ED0E}"/>
    <cellStyle name="Normal 10 7 2 2 4 4" xfId="36270" xr:uid="{4F44DAB0-49B0-48DD-A66C-29E7D07B84BD}"/>
    <cellStyle name="Normal 10 7 2 2 5" xfId="9328" xr:uid="{0FE6D4B6-A631-44AE-AF34-C647D629DE6E}"/>
    <cellStyle name="Normal 10 7 2 2 5 2" xfId="26088" xr:uid="{83C52CBF-1A73-4699-98CA-473359514469}"/>
    <cellStyle name="Normal 10 7 2 2 5 3" xfId="42847" xr:uid="{ADBA0FBD-D8BD-44DD-A7D4-8F41CE240E56}"/>
    <cellStyle name="Normal 10 7 2 2 6" xfId="17708" xr:uid="{101CC3D2-04B4-42C9-97AA-1828D86B54DE}"/>
    <cellStyle name="Normal 10 7 2 2 7" xfId="34467" xr:uid="{1AF9C09F-4CDC-4F98-98CC-D3A13EC1BC5F}"/>
    <cellStyle name="Normal 10 7 2 3" xfId="1367" xr:uid="{B1DFDB82-4022-489F-8CEA-ECB3E0ECA0C0}"/>
    <cellStyle name="Normal 10 7 2 3 2" xfId="4756" xr:uid="{A518BEE4-1C36-4208-BBAD-89493645C8C7}"/>
    <cellStyle name="Normal 10 7 2 3 2 2" xfId="13136" xr:uid="{11558A23-79B8-4A1C-BA10-B93360E34D8A}"/>
    <cellStyle name="Normal 10 7 2 3 2 2 2" xfId="29896" xr:uid="{2289A11C-CA3F-46B1-A9C9-F4D2F12C5522}"/>
    <cellStyle name="Normal 10 7 2 3 2 2 3" xfId="46655" xr:uid="{025925FA-6FBB-487E-8EDA-121C6C3D81BA}"/>
    <cellStyle name="Normal 10 7 2 3 2 3" xfId="21516" xr:uid="{DB2902AD-0A20-4B3C-B997-DB167151013C}"/>
    <cellStyle name="Normal 10 7 2 3 2 4" xfId="38275" xr:uid="{C230812E-447E-4B0B-AA6F-82FA10E3A758}"/>
    <cellStyle name="Normal 10 7 2 3 3" xfId="6443" xr:uid="{AEFDDFC6-115E-4A25-BD73-B0580A11DC39}"/>
    <cellStyle name="Normal 10 7 2 3 3 2" xfId="14823" xr:uid="{299E8958-D611-4AB1-8F76-CFFCBB7BA7FB}"/>
    <cellStyle name="Normal 10 7 2 3 3 2 2" xfId="31583" xr:uid="{6D85D239-166A-415F-BE7E-B029D84D4916}"/>
    <cellStyle name="Normal 10 7 2 3 3 2 3" xfId="48342" xr:uid="{5C3BA951-CCD1-4C5A-BAF9-E009D8052E84}"/>
    <cellStyle name="Normal 10 7 2 3 3 3" xfId="23203" xr:uid="{37C69EE0-DF1F-4DEF-94A4-78A47A22F3DB}"/>
    <cellStyle name="Normal 10 7 2 3 3 4" xfId="39962" xr:uid="{3F7B68ED-D317-464E-A17B-E2C741C57C26}"/>
    <cellStyle name="Normal 10 7 2 3 4" xfId="3179" xr:uid="{4427FF49-7D74-4379-96DC-454246DBDF1E}"/>
    <cellStyle name="Normal 10 7 2 3 4 2" xfId="11559" xr:uid="{6214A2F6-C46E-4472-AAFA-E10D1CE682D8}"/>
    <cellStyle name="Normal 10 7 2 3 4 2 2" xfId="28319" xr:uid="{9AD29209-E53C-4AA9-A210-F9C71F2134D1}"/>
    <cellStyle name="Normal 10 7 2 3 4 2 3" xfId="45078" xr:uid="{5538591D-F5D0-4A01-AAD4-616E3DB430C7}"/>
    <cellStyle name="Normal 10 7 2 3 4 3" xfId="19939" xr:uid="{4BDAE5E3-E886-4D77-9F89-A7A6B03ED87F}"/>
    <cellStyle name="Normal 10 7 2 3 4 4" xfId="36698" xr:uid="{61DE9203-3159-459D-B3AE-50A161E85E2C}"/>
    <cellStyle name="Normal 10 7 2 3 5" xfId="9756" xr:uid="{C94B1C2B-FA24-4963-AC9C-D8FC31075F9C}"/>
    <cellStyle name="Normal 10 7 2 3 5 2" xfId="26516" xr:uid="{5CEAA9A0-7116-4F27-83FF-A9406B76BBD5}"/>
    <cellStyle name="Normal 10 7 2 3 5 3" xfId="43275" xr:uid="{874E5A44-8B5A-4234-85D7-12AFB0E982E2}"/>
    <cellStyle name="Normal 10 7 2 3 6" xfId="18136" xr:uid="{A3A9883A-42DE-40FF-9494-60F25A43520E}"/>
    <cellStyle name="Normal 10 7 2 3 7" xfId="34895" xr:uid="{D0B0B5F5-2BB0-4B22-BC31-A50D66E9217D}"/>
    <cellStyle name="Normal 10 7 2 4" xfId="1778" xr:uid="{E100AE37-6163-4AC1-8DF7-C0BD35E0F23C}"/>
    <cellStyle name="Normal 10 7 2 4 2" xfId="5167" xr:uid="{797B6A68-B1AB-4053-A673-B0E036719E84}"/>
    <cellStyle name="Normal 10 7 2 4 2 2" xfId="13547" xr:uid="{7AE4B6FE-E7FA-4E61-A9AA-BEA61E0FED22}"/>
    <cellStyle name="Normal 10 7 2 4 2 2 2" xfId="30307" xr:uid="{7E8F261C-4B48-4CEC-8322-5E1A735B995D}"/>
    <cellStyle name="Normal 10 7 2 4 2 2 3" xfId="47066" xr:uid="{7B7CDF5F-1B01-4AEE-B4CD-1F4D0213A2F3}"/>
    <cellStyle name="Normal 10 7 2 4 2 3" xfId="21927" xr:uid="{69BCE0FE-8B24-4F76-B9FC-B2B893248965}"/>
    <cellStyle name="Normal 10 7 2 4 2 4" xfId="38686" xr:uid="{00857D9D-9B05-493E-BE8E-FCB9878DB4F9}"/>
    <cellStyle name="Normal 10 7 2 4 3" xfId="6854" xr:uid="{310F64BD-62A1-4B3D-9FCB-6BA1825E9667}"/>
    <cellStyle name="Normal 10 7 2 4 3 2" xfId="15234" xr:uid="{5356B28F-8291-40C5-9159-229C68E75F3B}"/>
    <cellStyle name="Normal 10 7 2 4 3 2 2" xfId="31994" xr:uid="{734B33AB-117E-4C43-BF38-E81938AB8CCA}"/>
    <cellStyle name="Normal 10 7 2 4 3 2 3" xfId="48753" xr:uid="{0A562559-CA65-4872-9F93-9A5207756DB8}"/>
    <cellStyle name="Normal 10 7 2 4 3 3" xfId="23614" xr:uid="{8DB19911-D96C-419E-86E2-59CE829E0559}"/>
    <cellStyle name="Normal 10 7 2 4 3 4" xfId="40373" xr:uid="{ED4560C2-C87B-4107-8121-E2D5FD397F6D}"/>
    <cellStyle name="Normal 10 7 2 4 4" xfId="3478" xr:uid="{4CBF5EB8-F3DD-4283-A56D-7BB8F2F67C39}"/>
    <cellStyle name="Normal 10 7 2 4 4 2" xfId="11858" xr:uid="{B2A105B8-7CDE-4AB6-BEA1-87CF93B33BD6}"/>
    <cellStyle name="Normal 10 7 2 4 4 2 2" xfId="28618" xr:uid="{A4605F03-117A-47D3-9C59-598CC104F3CE}"/>
    <cellStyle name="Normal 10 7 2 4 4 2 3" xfId="45377" xr:uid="{21B7C953-D132-4727-81ED-34E0C842A9B1}"/>
    <cellStyle name="Normal 10 7 2 4 4 3" xfId="20238" xr:uid="{28460E1B-C337-4C89-9A4B-132734849B02}"/>
    <cellStyle name="Normal 10 7 2 4 4 4" xfId="36997" xr:uid="{32FC04C9-1CB2-4B29-88C4-D58CC147E20E}"/>
    <cellStyle name="Normal 10 7 2 4 5" xfId="10167" xr:uid="{BBD7B1DD-3FA9-4B8C-BFAB-3946606A3813}"/>
    <cellStyle name="Normal 10 7 2 4 5 2" xfId="26927" xr:uid="{A6113D81-41C2-43C8-BED4-E26CEA0F39BA}"/>
    <cellStyle name="Normal 10 7 2 4 5 3" xfId="43686" xr:uid="{323E5710-4421-4963-B8A6-855D1474D569}"/>
    <cellStyle name="Normal 10 7 2 4 6" xfId="18547" xr:uid="{EC56BB57-D386-4A2A-B15D-035D5F39B5CC}"/>
    <cellStyle name="Normal 10 7 2 4 7" xfId="35306" xr:uid="{BE48ECBF-FD16-4A3D-AFCA-1E8CA7EBDB60}"/>
    <cellStyle name="Normal 10 7 2 5" xfId="3897" xr:uid="{23D1B01E-EEF6-4955-B015-978068F49F13}"/>
    <cellStyle name="Normal 10 7 2 5 2" xfId="12277" xr:uid="{0D1D5190-839C-4C51-BF5C-D2E98614CF77}"/>
    <cellStyle name="Normal 10 7 2 5 2 2" xfId="29037" xr:uid="{4BE7A534-2DC0-4009-96C3-B5B4F799A67B}"/>
    <cellStyle name="Normal 10 7 2 5 2 3" xfId="45796" xr:uid="{813FCF60-6AA7-4B63-BABC-460986C16418}"/>
    <cellStyle name="Normal 10 7 2 5 3" xfId="20657" xr:uid="{E25E19C9-84A4-4082-B564-0A7082F5C1F3}"/>
    <cellStyle name="Normal 10 7 2 5 4" xfId="37416" xr:uid="{23399612-E5E3-418D-9069-59D2082D9E41}"/>
    <cellStyle name="Normal 10 7 2 6" xfId="5589" xr:uid="{203F07BC-2706-4EB7-9455-FCE0B9821120}"/>
    <cellStyle name="Normal 10 7 2 6 2" xfId="13969" xr:uid="{6DF27C44-72E1-4E37-864B-75A5B216021F}"/>
    <cellStyle name="Normal 10 7 2 6 2 2" xfId="30729" xr:uid="{36865B95-25DC-4D57-8F31-FE93EBD56F9D}"/>
    <cellStyle name="Normal 10 7 2 6 2 3" xfId="47488" xr:uid="{B5061FBD-4B22-4E83-BA77-AA2D4ED62A4E}"/>
    <cellStyle name="Normal 10 7 2 6 3" xfId="22349" xr:uid="{E756594F-C02F-4ECE-8502-CBAD3E958317}"/>
    <cellStyle name="Normal 10 7 2 6 4" xfId="39108" xr:uid="{25E5947A-6499-4630-B4C7-3AC13C2E0541}"/>
    <cellStyle name="Normal 10 7 2 7" xfId="7260" xr:uid="{9BE868EA-A7B1-4FE5-9E89-4D76C3E14F85}"/>
    <cellStyle name="Normal 10 7 2 7 2" xfId="15640" xr:uid="{09E316F6-2F95-4DF3-9FC4-D0136A149515}"/>
    <cellStyle name="Normal 10 7 2 7 2 2" xfId="32400" xr:uid="{F2E162F4-8B99-42FE-AFEB-6D55737763E5}"/>
    <cellStyle name="Normal 10 7 2 7 2 3" xfId="49159" xr:uid="{28C6B446-D0C8-4317-BBAB-6B40BCF3DBB8}"/>
    <cellStyle name="Normal 10 7 2 7 3" xfId="24020" xr:uid="{F1B69F41-E7D6-4C69-9DED-C36541CB6C32}"/>
    <cellStyle name="Normal 10 7 2 7 4" xfId="40779" xr:uid="{8D59E696-EA15-43F7-A80D-DD7EAB607EF4}"/>
    <cellStyle name="Normal 10 7 2 8" xfId="7666" xr:uid="{EF2452F9-EAA6-417C-88DF-150C03A0307E}"/>
    <cellStyle name="Normal 10 7 2 8 2" xfId="16046" xr:uid="{7EB39B4D-21E5-4706-9298-1F1F9848EB49}"/>
    <cellStyle name="Normal 10 7 2 8 2 2" xfId="32806" xr:uid="{4013A535-2351-4839-B5A7-8855537A923C}"/>
    <cellStyle name="Normal 10 7 2 8 2 3" xfId="49565" xr:uid="{8531250B-1A7B-4CCB-852B-12196EE82CC0}"/>
    <cellStyle name="Normal 10 7 2 8 3" xfId="24426" xr:uid="{9755251C-1FE4-4797-87F0-780B6E4DE758}"/>
    <cellStyle name="Normal 10 7 2 8 4" xfId="41185" xr:uid="{6076A18B-AFC2-4069-8E07-097F1F5C7B5D}"/>
    <cellStyle name="Normal 10 7 2 9" xfId="8072" xr:uid="{5F826FF0-C25D-4EF6-9C21-0A7B15D5CF0C}"/>
    <cellStyle name="Normal 10 7 2 9 2" xfId="16452" xr:uid="{13BABE89-1F47-4786-8136-B7E0F1DD60FD}"/>
    <cellStyle name="Normal 10 7 2 9 2 2" xfId="33212" xr:uid="{DF4409C4-4D5A-4C5A-B592-ECCF2895DF4A}"/>
    <cellStyle name="Normal 10 7 2 9 2 3" xfId="49971" xr:uid="{069A8A08-1929-4BD7-B2C7-6DE8E22832D0}"/>
    <cellStyle name="Normal 10 7 2 9 3" xfId="24832" xr:uid="{EB837937-C7CC-40AB-B85A-BF7661BF5795}"/>
    <cellStyle name="Normal 10 7 2 9 4" xfId="41591" xr:uid="{0FA264CB-E50F-43AE-906C-4943F2A36848}"/>
    <cellStyle name="Normal 10 7 3" xfId="492" xr:uid="{18C62AFC-E7B0-4056-9D72-2928C92FA956}"/>
    <cellStyle name="Normal 10 7 3 10" xfId="8709" xr:uid="{D7C04B04-4926-464C-9DC5-1E879E269336}"/>
    <cellStyle name="Normal 10 7 3 10 2" xfId="17089" xr:uid="{D642639D-9798-495D-9BAE-9CA286C1EAC1}"/>
    <cellStyle name="Normal 10 7 3 10 2 2" xfId="33849" xr:uid="{FB2DF87D-78FC-495D-A1A6-5086D6C46BE1}"/>
    <cellStyle name="Normal 10 7 3 10 2 3" xfId="50608" xr:uid="{4EFCD337-1D05-4C47-9FDB-8C8E1160C31E}"/>
    <cellStyle name="Normal 10 7 3 10 3" xfId="25469" xr:uid="{1E20CCFF-6DEB-4F38-879E-4F46FB73E12F}"/>
    <cellStyle name="Normal 10 7 3 10 4" xfId="42228" xr:uid="{D16EFDD7-8BCA-48B7-8EFA-D57DCFAC174C}"/>
    <cellStyle name="Normal 10 7 3 11" xfId="2324" xr:uid="{9AB3FF63-BECF-41DE-803B-1CD6569A0DD8}"/>
    <cellStyle name="Normal 10 7 3 11 2" xfId="10706" xr:uid="{00108DAC-44FD-47F9-8654-0B1C00DE9F63}"/>
    <cellStyle name="Normal 10 7 3 11 2 2" xfId="27466" xr:uid="{61399AA7-C273-45DC-B7BD-AC74AF067708}"/>
    <cellStyle name="Normal 10 7 3 11 2 3" xfId="44225" xr:uid="{5E0BE05D-BDB9-4BA6-92B9-F409EF56BB9A}"/>
    <cellStyle name="Normal 10 7 3 11 3" xfId="19086" xr:uid="{49C1D307-E165-41DF-9161-DC765EA92B9D}"/>
    <cellStyle name="Normal 10 7 3 11 4" xfId="35845" xr:uid="{54F46E7D-CF15-48D5-86F7-5046A998632D}"/>
    <cellStyle name="Normal 10 7 3 12" xfId="8903" xr:uid="{1221D4D4-BCB9-4993-AFB6-65A35776E677}"/>
    <cellStyle name="Normal 10 7 3 12 2" xfId="25663" xr:uid="{97659BD8-A1A4-4CD7-856F-CF3440A3EC32}"/>
    <cellStyle name="Normal 10 7 3 12 3" xfId="42422" xr:uid="{7708BA88-0DE6-4D0D-A99D-9EE6E234A946}"/>
    <cellStyle name="Normal 10 7 3 13" xfId="17283" xr:uid="{86588C68-0B0E-491E-BF95-3B6161907BC9}"/>
    <cellStyle name="Normal 10 7 3 14" xfId="34042" xr:uid="{3D6B61E3-FE63-4271-A8F0-5812DBC88F0F}"/>
    <cellStyle name="Normal 10 7 3 2" xfId="934" xr:uid="{89A0E138-48E7-4515-BB63-C92CA9A633A6}"/>
    <cellStyle name="Normal 10 7 3 2 2" xfId="4329" xr:uid="{7EF6CEC5-70FD-431A-A7A2-CC4C5F93FFA5}"/>
    <cellStyle name="Normal 10 7 3 2 2 2" xfId="12709" xr:uid="{6F63C056-4ED6-4DA0-B2F8-9B095185374A}"/>
    <cellStyle name="Normal 10 7 3 2 2 2 2" xfId="29469" xr:uid="{A5A36556-6D83-43B7-8C68-2144BB09810B}"/>
    <cellStyle name="Normal 10 7 3 2 2 2 3" xfId="46228" xr:uid="{3CB806AC-55AB-4ED3-9B9A-2AC30F4FD13C}"/>
    <cellStyle name="Normal 10 7 3 2 2 3" xfId="21089" xr:uid="{E0E934C6-6D96-4B47-8733-8FD829402AEB}"/>
    <cellStyle name="Normal 10 7 3 2 2 4" xfId="37848" xr:uid="{D95777D4-EE79-413E-B4EF-F105C36495D7}"/>
    <cellStyle name="Normal 10 7 3 2 3" xfId="6016" xr:uid="{3B5E4700-F19F-4376-A2AB-6BAAB319CD4E}"/>
    <cellStyle name="Normal 10 7 3 2 3 2" xfId="14396" xr:uid="{BCE1DC1B-12DE-4FD5-802E-4984801EEBB7}"/>
    <cellStyle name="Normal 10 7 3 2 3 2 2" xfId="31156" xr:uid="{2AB52892-E3A0-4C3F-B9F3-076F2FB22526}"/>
    <cellStyle name="Normal 10 7 3 2 3 2 3" xfId="47915" xr:uid="{D76FB460-07AC-435E-8986-E37FB48AF1A9}"/>
    <cellStyle name="Normal 10 7 3 2 3 3" xfId="22776" xr:uid="{D3B1EAC9-515C-4199-9550-F81B4F64A744}"/>
    <cellStyle name="Normal 10 7 3 2 3 4" xfId="39535" xr:uid="{F5AE5A28-54E8-44B3-A19F-8A97548B486E}"/>
    <cellStyle name="Normal 10 7 3 2 4" xfId="2752" xr:uid="{A87C4D68-33EE-4F54-A2F9-17B76FA2E324}"/>
    <cellStyle name="Normal 10 7 3 2 4 2" xfId="11132" xr:uid="{70AA27D5-79F6-412A-B2B7-84A328067D87}"/>
    <cellStyle name="Normal 10 7 3 2 4 2 2" xfId="27892" xr:uid="{9C036E31-64BC-4F29-8ACA-6F7A746FE778}"/>
    <cellStyle name="Normal 10 7 3 2 4 2 3" xfId="44651" xr:uid="{DA420B14-E4E0-49F7-9B40-D7602472A02A}"/>
    <cellStyle name="Normal 10 7 3 2 4 3" xfId="19512" xr:uid="{6BA1BD62-44A1-4A76-B5D3-5C67C7AF136E}"/>
    <cellStyle name="Normal 10 7 3 2 4 4" xfId="36271" xr:uid="{88F60C57-9FBE-4580-92AD-4F4128D0F12F}"/>
    <cellStyle name="Normal 10 7 3 2 5" xfId="9329" xr:uid="{358FFDF0-FB49-4633-B57B-C8070A85133C}"/>
    <cellStyle name="Normal 10 7 3 2 5 2" xfId="26089" xr:uid="{BCCBEADB-A5D2-473C-90C8-296742383011}"/>
    <cellStyle name="Normal 10 7 3 2 5 3" xfId="42848" xr:uid="{A819A58B-F3AA-4D43-A460-13BEACC8C088}"/>
    <cellStyle name="Normal 10 7 3 2 6" xfId="17709" xr:uid="{7A0D3E05-E96E-47A5-B168-FE2884D0AC8D}"/>
    <cellStyle name="Normal 10 7 3 2 7" xfId="34468" xr:uid="{0518AAB1-8F8E-443A-91D5-47A541BC915F}"/>
    <cellStyle name="Normal 10 7 3 3" xfId="1368" xr:uid="{7F37F7AD-1189-46B2-A0B1-5A4AA2A8DEB6}"/>
    <cellStyle name="Normal 10 7 3 3 2" xfId="4757" xr:uid="{2F3D36BF-7BBC-4753-8633-AF73103902FB}"/>
    <cellStyle name="Normal 10 7 3 3 2 2" xfId="13137" xr:uid="{2C727E11-06F5-45B3-BB59-E84252ACBD4A}"/>
    <cellStyle name="Normal 10 7 3 3 2 2 2" xfId="29897" xr:uid="{414FAB11-16F0-4DC3-9335-3D90ED9AB4A3}"/>
    <cellStyle name="Normal 10 7 3 3 2 2 3" xfId="46656" xr:uid="{784785CC-DBED-4186-BA7A-4FE60A24C7E5}"/>
    <cellStyle name="Normal 10 7 3 3 2 3" xfId="21517" xr:uid="{675E98CA-51F6-4874-AA9F-F57A7B77803B}"/>
    <cellStyle name="Normal 10 7 3 3 2 4" xfId="38276" xr:uid="{5A581E59-BB68-45A3-AFAD-C6D8CB11FBE5}"/>
    <cellStyle name="Normal 10 7 3 3 3" xfId="6444" xr:uid="{8F3E5527-D913-4886-BEA3-558BEF3E70FE}"/>
    <cellStyle name="Normal 10 7 3 3 3 2" xfId="14824" xr:uid="{34AFEAB8-731D-4321-B92F-35894A7F4004}"/>
    <cellStyle name="Normal 10 7 3 3 3 2 2" xfId="31584" xr:uid="{F5272995-FA99-4A93-A560-749358E48CE3}"/>
    <cellStyle name="Normal 10 7 3 3 3 2 3" xfId="48343" xr:uid="{E5D6CE13-8172-499B-85A1-F58CC56A03B6}"/>
    <cellStyle name="Normal 10 7 3 3 3 3" xfId="23204" xr:uid="{6B28C1FA-E9CF-4C18-A7C8-6EA861AA8DD7}"/>
    <cellStyle name="Normal 10 7 3 3 3 4" xfId="39963" xr:uid="{FD0B3C05-06FE-48B8-A1BF-6D8677A7AA85}"/>
    <cellStyle name="Normal 10 7 3 3 4" xfId="3180" xr:uid="{A120ADAD-75AE-42C2-A9FD-3647088A0CFE}"/>
    <cellStyle name="Normal 10 7 3 3 4 2" xfId="11560" xr:uid="{8B5A7C0B-9B8F-41D8-892C-059C81CA5E4A}"/>
    <cellStyle name="Normal 10 7 3 3 4 2 2" xfId="28320" xr:uid="{D3318C74-851B-4F94-A38F-8AD8295D13EC}"/>
    <cellStyle name="Normal 10 7 3 3 4 2 3" xfId="45079" xr:uid="{5B8C7A34-2AC1-470D-B4B4-20F126171165}"/>
    <cellStyle name="Normal 10 7 3 3 4 3" xfId="19940" xr:uid="{FD6D3A98-32A2-4BE9-9BF8-A0F034AFCC42}"/>
    <cellStyle name="Normal 10 7 3 3 4 4" xfId="36699" xr:uid="{889B4D97-492A-45FB-9FD0-4EA7597FE31B}"/>
    <cellStyle name="Normal 10 7 3 3 5" xfId="9757" xr:uid="{830F0806-34D0-4398-AB05-8DC8E78DA77E}"/>
    <cellStyle name="Normal 10 7 3 3 5 2" xfId="26517" xr:uid="{FB5770FC-7CD2-4E96-93FF-5D2695EECC16}"/>
    <cellStyle name="Normal 10 7 3 3 5 3" xfId="43276" xr:uid="{6C3C4752-1BFB-4833-9C67-07B9127428F8}"/>
    <cellStyle name="Normal 10 7 3 3 6" xfId="18137" xr:uid="{62753872-A1FC-4097-ADE2-8D1EA4F3D7D5}"/>
    <cellStyle name="Normal 10 7 3 3 7" xfId="34896" xr:uid="{8F09C3CC-3937-443D-818A-4A00071BF34D}"/>
    <cellStyle name="Normal 10 7 3 4" xfId="2009" xr:uid="{E99BDA6B-7587-4C35-9AE9-FBBBC9F4898E}"/>
    <cellStyle name="Normal 10 7 3 4 2" xfId="5398" xr:uid="{238A3C91-DF43-4BF9-9E62-2D4ECB6B11E3}"/>
    <cellStyle name="Normal 10 7 3 4 2 2" xfId="13778" xr:uid="{F19691CA-EB4F-4F89-A025-6D794C542DFE}"/>
    <cellStyle name="Normal 10 7 3 4 2 2 2" xfId="30538" xr:uid="{7F722EC2-3A30-4746-BBE7-533BCDC4F62F}"/>
    <cellStyle name="Normal 10 7 3 4 2 2 3" xfId="47297" xr:uid="{8E983474-CC4F-42D6-A235-A867836A9028}"/>
    <cellStyle name="Normal 10 7 3 4 2 3" xfId="22158" xr:uid="{0BDD2ADF-0616-4A6F-87B6-11D61FA99846}"/>
    <cellStyle name="Normal 10 7 3 4 2 4" xfId="38917" xr:uid="{322590FA-6D73-4B32-A9E6-8ACCD15EE051}"/>
    <cellStyle name="Normal 10 7 3 4 3" xfId="7085" xr:uid="{7EC2DE94-A1A7-4580-B925-9AD4145F2E4A}"/>
    <cellStyle name="Normal 10 7 3 4 3 2" xfId="15465" xr:uid="{1421C8ED-8534-4DBB-B408-76541ED81297}"/>
    <cellStyle name="Normal 10 7 3 4 3 2 2" xfId="32225" xr:uid="{3B946701-4A49-4725-B915-E0789FFB2D3D}"/>
    <cellStyle name="Normal 10 7 3 4 3 2 3" xfId="48984" xr:uid="{C45B1139-A89C-4BF7-8925-E982E47372ED}"/>
    <cellStyle name="Normal 10 7 3 4 3 3" xfId="23845" xr:uid="{5C2D338D-E0B9-4305-A550-77309C93D754}"/>
    <cellStyle name="Normal 10 7 3 4 3 4" xfId="40604" xr:uid="{CA3B8185-9FFE-4FED-B8FE-3AB3C6F0EB4C}"/>
    <cellStyle name="Normal 10 7 3 4 4" xfId="3708" xr:uid="{06390A91-B2DD-4117-B086-56A40B8E3C6F}"/>
    <cellStyle name="Normal 10 7 3 4 4 2" xfId="12088" xr:uid="{0DCB502B-8D39-437F-8471-B86CA5A56421}"/>
    <cellStyle name="Normal 10 7 3 4 4 2 2" xfId="28848" xr:uid="{445B4150-1CA6-44A2-A5C4-C760F403B617}"/>
    <cellStyle name="Normal 10 7 3 4 4 2 3" xfId="45607" xr:uid="{FC2439C9-9227-43D9-95FF-B4C3A59C8DCA}"/>
    <cellStyle name="Normal 10 7 3 4 4 3" xfId="20468" xr:uid="{51084833-B3EE-41A9-818D-BC8039CAAF68}"/>
    <cellStyle name="Normal 10 7 3 4 4 4" xfId="37227" xr:uid="{96FF676F-9BF9-4610-9AB3-0D1795844891}"/>
    <cellStyle name="Normal 10 7 3 4 5" xfId="10398" xr:uid="{9EE762CF-2A4F-408D-8FEC-905CA58BBB07}"/>
    <cellStyle name="Normal 10 7 3 4 5 2" xfId="27158" xr:uid="{EFD858A8-B562-42F8-B0FE-33B2B61EC41C}"/>
    <cellStyle name="Normal 10 7 3 4 5 3" xfId="43917" xr:uid="{9E581889-BF4F-4C27-B44A-E8FD7CDD48E3}"/>
    <cellStyle name="Normal 10 7 3 4 6" xfId="18778" xr:uid="{F8D0C1B1-8142-4C9B-B962-6DA360160074}"/>
    <cellStyle name="Normal 10 7 3 4 7" xfId="35537" xr:uid="{D73F1E65-AE9D-4AB6-B78D-4D851B5216FD}"/>
    <cellStyle name="Normal 10 7 3 5" xfId="4128" xr:uid="{60E9AF22-CED5-447D-B297-C72171A784C8}"/>
    <cellStyle name="Normal 10 7 3 5 2" xfId="12508" xr:uid="{642A18FA-6D37-4182-9DB7-CB5EC08833D9}"/>
    <cellStyle name="Normal 10 7 3 5 2 2" xfId="29268" xr:uid="{D6A23FD3-A8CB-48ED-87E9-238805EDBDCA}"/>
    <cellStyle name="Normal 10 7 3 5 2 3" xfId="46027" xr:uid="{4C7A3B7C-8009-49C5-86D2-951CD583CF37}"/>
    <cellStyle name="Normal 10 7 3 5 3" xfId="20888" xr:uid="{76A98B13-5D86-45BB-86A9-04CF46B0FC1F}"/>
    <cellStyle name="Normal 10 7 3 5 4" xfId="37647" xr:uid="{EEE906C4-0F6F-4B2F-AE1E-085CA7A60EAB}"/>
    <cellStyle name="Normal 10 7 3 6" xfId="5590" xr:uid="{6AB0F4AB-B20D-444E-9E6E-8C08F7F0B4D5}"/>
    <cellStyle name="Normal 10 7 3 6 2" xfId="13970" xr:uid="{85182409-0787-4A30-8EB2-7E1678C2BC7E}"/>
    <cellStyle name="Normal 10 7 3 6 2 2" xfId="30730" xr:uid="{B8C67E08-086F-4E47-B2AB-4FA46B88ADE6}"/>
    <cellStyle name="Normal 10 7 3 6 2 3" xfId="47489" xr:uid="{72E4EF39-D129-4F21-B076-8F46464811D8}"/>
    <cellStyle name="Normal 10 7 3 6 3" xfId="22350" xr:uid="{428072F9-4A81-47C4-9B7D-A4F1E523E077}"/>
    <cellStyle name="Normal 10 7 3 6 4" xfId="39109" xr:uid="{E55D39D0-F04F-4C52-BB7C-C945C5676014}"/>
    <cellStyle name="Normal 10 7 3 7" xfId="7491" xr:uid="{F3CAB2DC-C98F-42DB-A0EA-272F02B9A86A}"/>
    <cellStyle name="Normal 10 7 3 7 2" xfId="15871" xr:uid="{93138031-7FDE-48A5-A802-ABC71BDE6430}"/>
    <cellStyle name="Normal 10 7 3 7 2 2" xfId="32631" xr:uid="{83A97A43-920E-42E5-9C21-D19826CD1874}"/>
    <cellStyle name="Normal 10 7 3 7 2 3" xfId="49390" xr:uid="{19EFC1E2-8840-4019-B35D-2B3F8B962F7E}"/>
    <cellStyle name="Normal 10 7 3 7 3" xfId="24251" xr:uid="{CBED38FE-9B23-4D5B-9488-D43D47DFE51A}"/>
    <cellStyle name="Normal 10 7 3 7 4" xfId="41010" xr:uid="{EBF18315-6373-4103-8792-FA3826A5211E}"/>
    <cellStyle name="Normal 10 7 3 8" xfId="7897" xr:uid="{03DCCBA1-D0A7-4AAA-9174-50379284CABA}"/>
    <cellStyle name="Normal 10 7 3 8 2" xfId="16277" xr:uid="{952FD659-B4E5-433C-9A62-9586EEF27F0C}"/>
    <cellStyle name="Normal 10 7 3 8 2 2" xfId="33037" xr:uid="{0D8A3046-C45A-46DF-A3D3-49F46927EBF7}"/>
    <cellStyle name="Normal 10 7 3 8 2 3" xfId="49796" xr:uid="{B6ECC942-25DF-4364-B60D-49BC17493E55}"/>
    <cellStyle name="Normal 10 7 3 8 3" xfId="24657" xr:uid="{7000AFE0-B0F1-457B-8327-082DCD610933}"/>
    <cellStyle name="Normal 10 7 3 8 4" xfId="41416" xr:uid="{FF165BED-F4D4-42E1-BE52-BD8CE3BF274E}"/>
    <cellStyle name="Normal 10 7 3 9" xfId="8303" xr:uid="{09403360-877C-4D8B-9648-665D31A3AF71}"/>
    <cellStyle name="Normal 10 7 3 9 2" xfId="16683" xr:uid="{5AEA28AC-38A6-4C08-9179-8810DF2C2114}"/>
    <cellStyle name="Normal 10 7 3 9 2 2" xfId="33443" xr:uid="{6DBCB32A-0F98-46A2-99A8-A7E004392F9A}"/>
    <cellStyle name="Normal 10 7 3 9 2 3" xfId="50202" xr:uid="{11D000D5-2B2D-4F9C-9AD1-25BCB0B8DDB8}"/>
    <cellStyle name="Normal 10 7 3 9 3" xfId="25063" xr:uid="{021CA0AD-C609-4614-9375-D1AAF56D5E7C}"/>
    <cellStyle name="Normal 10 7 3 9 4" xfId="41822" xr:uid="{B6D4809C-EA5C-4195-8A7F-0876AB904DCA}"/>
    <cellStyle name="Normal 10 7 4" xfId="932" xr:uid="{30946260-CD0F-450D-B56C-B06DE56CFD2E}"/>
    <cellStyle name="Normal 10 7 4 2" xfId="4327" xr:uid="{581EBE4B-D633-4649-BE50-4CCBF77F7911}"/>
    <cellStyle name="Normal 10 7 4 2 2" xfId="12707" xr:uid="{93093523-2D13-463D-9BE8-314A8967A628}"/>
    <cellStyle name="Normal 10 7 4 2 2 2" xfId="29467" xr:uid="{A9AEECC6-F1D8-4C21-8DA1-E762BDAABA95}"/>
    <cellStyle name="Normal 10 7 4 2 2 3" xfId="46226" xr:uid="{29FAC910-FDBC-4E08-B20F-DF4525B010FD}"/>
    <cellStyle name="Normal 10 7 4 2 3" xfId="21087" xr:uid="{49A13FCE-C8E4-4D0B-A551-E05ACE2CFB43}"/>
    <cellStyle name="Normal 10 7 4 2 4" xfId="37846" xr:uid="{877B1AF6-9C72-41D2-B11F-E79764B00B29}"/>
    <cellStyle name="Normal 10 7 4 3" xfId="6014" xr:uid="{42268423-E03D-4205-BE0D-8CEDE0B70DB5}"/>
    <cellStyle name="Normal 10 7 4 3 2" xfId="14394" xr:uid="{A84D0176-7017-4C32-AC91-55B55ABEA401}"/>
    <cellStyle name="Normal 10 7 4 3 2 2" xfId="31154" xr:uid="{66F1C928-8534-4A9B-AC5E-B17EFC7DC5D1}"/>
    <cellStyle name="Normal 10 7 4 3 2 3" xfId="47913" xr:uid="{40692934-146C-40FB-8E89-FC794AC9F5F2}"/>
    <cellStyle name="Normal 10 7 4 3 3" xfId="22774" xr:uid="{C31F632E-178C-46BB-B193-A6B6F012B60E}"/>
    <cellStyle name="Normal 10 7 4 3 4" xfId="39533" xr:uid="{C1E3B209-44FE-44D3-9904-3CB8F8D79EF1}"/>
    <cellStyle name="Normal 10 7 4 4" xfId="2750" xr:uid="{B3CE5676-7630-46F0-834C-DADE7A9C6471}"/>
    <cellStyle name="Normal 10 7 4 4 2" xfId="11130" xr:uid="{8245587A-C93E-48C6-AF04-EB1F34A352F3}"/>
    <cellStyle name="Normal 10 7 4 4 2 2" xfId="27890" xr:uid="{A265DCC7-2228-4B7C-82BB-FBD500040BB1}"/>
    <cellStyle name="Normal 10 7 4 4 2 3" xfId="44649" xr:uid="{DF0ACF3C-0791-4D45-B05F-0C6755B1ABDC}"/>
    <cellStyle name="Normal 10 7 4 4 3" xfId="19510" xr:uid="{899849E0-32D4-4018-9A55-ED4A220692B8}"/>
    <cellStyle name="Normal 10 7 4 4 4" xfId="36269" xr:uid="{DAB4ABD5-27DE-41F0-9281-2D3AA33056EE}"/>
    <cellStyle name="Normal 10 7 4 5" xfId="9327" xr:uid="{23908E10-9BD8-4E97-8DAB-CD2C9744D211}"/>
    <cellStyle name="Normal 10 7 4 5 2" xfId="26087" xr:uid="{D7FECF3B-F68E-4290-95A6-9E269760783A}"/>
    <cellStyle name="Normal 10 7 4 5 3" xfId="42846" xr:uid="{919390E3-824C-4BF2-BAB6-E266573531E8}"/>
    <cellStyle name="Normal 10 7 4 6" xfId="17707" xr:uid="{ABD2281D-32B6-4D92-938C-4F25F24079B0}"/>
    <cellStyle name="Normal 10 7 4 7" xfId="34466" xr:uid="{B15CA35E-FF58-4FCA-9C9F-ECE119E88F82}"/>
    <cellStyle name="Normal 10 7 5" xfId="1366" xr:uid="{01BCAD7D-9196-493B-809D-51C5B23671B8}"/>
    <cellStyle name="Normal 10 7 5 2" xfId="4755" xr:uid="{D532508F-0429-47C9-8901-7FF99DBFE777}"/>
    <cellStyle name="Normal 10 7 5 2 2" xfId="13135" xr:uid="{ED29434B-F7CA-42CF-9839-DE4F0517881E}"/>
    <cellStyle name="Normal 10 7 5 2 2 2" xfId="29895" xr:uid="{F236F5EF-A48B-4F7C-ACD6-56FE06F0CB26}"/>
    <cellStyle name="Normal 10 7 5 2 2 3" xfId="46654" xr:uid="{174819AE-2966-4AA7-A890-B1A9EB895725}"/>
    <cellStyle name="Normal 10 7 5 2 3" xfId="21515" xr:uid="{00E4FCF8-6AE1-4806-98CB-594EA833C3F2}"/>
    <cellStyle name="Normal 10 7 5 2 4" xfId="38274" xr:uid="{B4E7F35C-4B76-4F4C-87B0-C12183279347}"/>
    <cellStyle name="Normal 10 7 5 3" xfId="6442" xr:uid="{79DC78EA-5918-44D6-BAFA-EB807D3AE885}"/>
    <cellStyle name="Normal 10 7 5 3 2" xfId="14822" xr:uid="{B35E4FA4-746E-462A-937B-C13DABA0A69E}"/>
    <cellStyle name="Normal 10 7 5 3 2 2" xfId="31582" xr:uid="{FA220B19-DF30-408F-B17E-9C4BA5EE65FD}"/>
    <cellStyle name="Normal 10 7 5 3 2 3" xfId="48341" xr:uid="{9AA0062C-3EAE-4D62-9531-37452575293B}"/>
    <cellStyle name="Normal 10 7 5 3 3" xfId="23202" xr:uid="{565EDDF4-FAF6-4BC7-A2D6-5EC5EB8348EC}"/>
    <cellStyle name="Normal 10 7 5 3 4" xfId="39961" xr:uid="{04955FB3-7E90-4FA6-AFEF-AB06AE99263F}"/>
    <cellStyle name="Normal 10 7 5 4" xfId="3178" xr:uid="{09FC79B2-6AE2-415A-9A1C-C011C85885B8}"/>
    <cellStyle name="Normal 10 7 5 4 2" xfId="11558" xr:uid="{4BFD96F3-067D-4604-BAB4-CCD7792EB216}"/>
    <cellStyle name="Normal 10 7 5 4 2 2" xfId="28318" xr:uid="{CBF30891-F0FA-44B4-B7F1-B6B96BBBA86A}"/>
    <cellStyle name="Normal 10 7 5 4 2 3" xfId="45077" xr:uid="{64C43402-5128-4ABF-8B6F-4963D541D26A}"/>
    <cellStyle name="Normal 10 7 5 4 3" xfId="19938" xr:uid="{0B8DBFFD-4FFB-4B06-9973-2A314C5EFD64}"/>
    <cellStyle name="Normal 10 7 5 4 4" xfId="36697" xr:uid="{955203D4-F95B-458B-B8C6-3853D7141B57}"/>
    <cellStyle name="Normal 10 7 5 5" xfId="9755" xr:uid="{7B296E44-A197-4417-BFDD-3A962B76FB81}"/>
    <cellStyle name="Normal 10 7 5 5 2" xfId="26515" xr:uid="{5E4C8AAC-9CCE-4E82-A1AD-BFEF8F69FC9C}"/>
    <cellStyle name="Normal 10 7 5 5 3" xfId="43274" xr:uid="{E72E7C2E-D9B7-40C2-A026-00B5014E738E}"/>
    <cellStyle name="Normal 10 7 5 6" xfId="18135" xr:uid="{BBE7335D-2414-44A6-8E27-416A968CE844}"/>
    <cellStyle name="Normal 10 7 5 7" xfId="34894" xr:uid="{3C47E6C4-6C1F-455E-81F4-6609F5AC87EF}"/>
    <cellStyle name="Normal 10 7 6" xfId="1738" xr:uid="{ADB29A76-040B-44DE-BA9C-33B0635BAEA7}"/>
    <cellStyle name="Normal 10 7 6 2" xfId="5127" xr:uid="{A1E749E1-4CEC-46DC-A0BD-F53C377B9E3E}"/>
    <cellStyle name="Normal 10 7 6 2 2" xfId="13507" xr:uid="{0EE581A6-4F55-41AD-9660-5D7A5040DD51}"/>
    <cellStyle name="Normal 10 7 6 2 2 2" xfId="30267" xr:uid="{523C50B1-A78E-4A8D-8EA4-31AB6C844B84}"/>
    <cellStyle name="Normal 10 7 6 2 2 3" xfId="47026" xr:uid="{D49930BF-F780-4939-B375-2B29EA253503}"/>
    <cellStyle name="Normal 10 7 6 2 3" xfId="21887" xr:uid="{3A09D20C-810B-4CAF-8B30-DCDCACE1F863}"/>
    <cellStyle name="Normal 10 7 6 2 4" xfId="38646" xr:uid="{D3AB6536-D130-488E-B73D-8AAB8577FCCA}"/>
    <cellStyle name="Normal 10 7 6 3" xfId="6814" xr:uid="{E49FE2BF-8C06-4176-8C5C-F525CCF98228}"/>
    <cellStyle name="Normal 10 7 6 3 2" xfId="15194" xr:uid="{35F6E281-C143-488D-AFD8-DA12D52627C8}"/>
    <cellStyle name="Normal 10 7 6 3 2 2" xfId="31954" xr:uid="{B5BE048C-67DA-4DEB-8689-725C5516C5D6}"/>
    <cellStyle name="Normal 10 7 6 3 2 3" xfId="48713" xr:uid="{7FDD1FC4-43AC-487F-9AF3-E185A7CDE37F}"/>
    <cellStyle name="Normal 10 7 6 3 3" xfId="23574" xr:uid="{65BB5D27-4ECC-46EC-9A5B-570E2B258F65}"/>
    <cellStyle name="Normal 10 7 6 3 4" xfId="40333" xr:uid="{A799B8F5-764E-42D3-BD8C-F43E733AD8D3}"/>
    <cellStyle name="Normal 10 7 6 4" xfId="2322" xr:uid="{35040CE7-51F4-4F1B-B310-E544D8A580A5}"/>
    <cellStyle name="Normal 10 7 6 4 2" xfId="10704" xr:uid="{8B73E736-59E2-4B5C-A544-8029931FF54F}"/>
    <cellStyle name="Normal 10 7 6 4 2 2" xfId="27464" xr:uid="{9E93770E-FC0B-457C-A562-848FA688A7F0}"/>
    <cellStyle name="Normal 10 7 6 4 2 3" xfId="44223" xr:uid="{D959413B-DC4E-4CDD-81D7-319AE3BAFCFC}"/>
    <cellStyle name="Normal 10 7 6 4 3" xfId="19084" xr:uid="{5A8FF6FD-BD55-4A66-A055-D1D865C4D22A}"/>
    <cellStyle name="Normal 10 7 6 4 4" xfId="35843" xr:uid="{98E444E4-0511-41E1-AB88-01CD61CCADF0}"/>
    <cellStyle name="Normal 10 7 6 5" xfId="10127" xr:uid="{8BEA2DE7-4DEC-4C0A-B6D3-91CB28115A43}"/>
    <cellStyle name="Normal 10 7 6 5 2" xfId="26887" xr:uid="{9BB1035E-CC39-42B4-93F4-0CB28C8D174A}"/>
    <cellStyle name="Normal 10 7 6 5 3" xfId="43646" xr:uid="{D96B59E4-EEE7-4697-A350-E5E13C51E0D2}"/>
    <cellStyle name="Normal 10 7 6 6" xfId="18507" xr:uid="{17FD2B23-92D2-4ECE-9BD5-D1C319911057}"/>
    <cellStyle name="Normal 10 7 6 7" xfId="35266" xr:uid="{5A037720-D63A-413D-98AC-8812F7EB53EA}"/>
    <cellStyle name="Normal 10 7 7" xfId="3857" xr:uid="{DAE1C1EA-029F-4735-9329-19F19CADA4B1}"/>
    <cellStyle name="Normal 10 7 7 2" xfId="12237" xr:uid="{CD11F906-99DF-4224-A1E7-4D097C8DC844}"/>
    <cellStyle name="Normal 10 7 7 2 2" xfId="28997" xr:uid="{A0714711-A096-49A0-BD75-F889C4B153D2}"/>
    <cellStyle name="Normal 10 7 7 2 3" xfId="45756" xr:uid="{F9943C29-88B0-445C-A0A3-DCAB1330E9E2}"/>
    <cellStyle name="Normal 10 7 7 3" xfId="20617" xr:uid="{024E3D2F-6A9F-494C-82ED-E3B4FAA22524}"/>
    <cellStyle name="Normal 10 7 7 4" xfId="37376" xr:uid="{194E41E5-F8D9-4D02-9B75-511E4275AA99}"/>
    <cellStyle name="Normal 10 7 8" xfId="5588" xr:uid="{5B03E588-D791-4901-8B37-393B05006F1C}"/>
    <cellStyle name="Normal 10 7 8 2" xfId="13968" xr:uid="{9BDD0AA3-1B44-4564-8684-A830F46EADA8}"/>
    <cellStyle name="Normal 10 7 8 2 2" xfId="30728" xr:uid="{EA01BB05-F609-46D2-989E-9823ECACBEAA}"/>
    <cellStyle name="Normal 10 7 8 2 3" xfId="47487" xr:uid="{CC0E13E4-8250-4E11-A2E5-F013CD676AEB}"/>
    <cellStyle name="Normal 10 7 8 3" xfId="22348" xr:uid="{C349E9D2-20DC-4C78-8FC9-BCAEA7BC763D}"/>
    <cellStyle name="Normal 10 7 8 4" xfId="39107" xr:uid="{A66C64D2-A842-48E3-BFE2-66824B4AF1D8}"/>
    <cellStyle name="Normal 10 7 9" xfId="7220" xr:uid="{743CAC56-C8C1-40E9-A974-3F4532A3BB65}"/>
    <cellStyle name="Normal 10 7 9 2" xfId="15600" xr:uid="{605C799B-BDDC-4D0D-A16B-7683E9644236}"/>
    <cellStyle name="Normal 10 7 9 2 2" xfId="32360" xr:uid="{15F7A39E-5689-4987-BFC1-D3E9DB360A1C}"/>
    <cellStyle name="Normal 10 7 9 2 3" xfId="49119" xr:uid="{6BE47DC5-3362-4CA6-9774-A66EB6194492}"/>
    <cellStyle name="Normal 10 7 9 3" xfId="23980" xr:uid="{8157E4DF-0468-47F0-A055-47346CFBB156}"/>
    <cellStyle name="Normal 10 7 9 4" xfId="40739" xr:uid="{0E71C89F-09B5-4211-9601-6B78B314F238}"/>
    <cellStyle name="Normal 10 8" xfId="493" xr:uid="{29830D8B-726B-4309-8E55-1915EEB37396}"/>
    <cellStyle name="Normal 10 8 10" xfId="8466" xr:uid="{438902A1-DA82-4AF3-9F92-E75C5B61000D}"/>
    <cellStyle name="Normal 10 8 10 2" xfId="16846" xr:uid="{AB0AD47F-7DBD-4521-AB14-5DF1FDE941E7}"/>
    <cellStyle name="Normal 10 8 10 2 2" xfId="33606" xr:uid="{F38F77EE-4AC8-47D1-A5B2-6C3A86604BD2}"/>
    <cellStyle name="Normal 10 8 10 2 3" xfId="50365" xr:uid="{D6136D9B-3DFF-4CA9-9CD2-DE588AA268CB}"/>
    <cellStyle name="Normal 10 8 10 3" xfId="25226" xr:uid="{C3591B9F-6594-4005-A78D-AFE3C76E7F3F}"/>
    <cellStyle name="Normal 10 8 10 4" xfId="41985" xr:uid="{52B402B5-ECF0-4089-A21D-DD143576433B}"/>
    <cellStyle name="Normal 10 8 11" xfId="2325" xr:uid="{193E73A6-A64D-4A6D-A9CE-59CDFADDFC24}"/>
    <cellStyle name="Normal 10 8 11 2" xfId="10707" xr:uid="{96872388-EF52-4685-B00B-286A36E335BC}"/>
    <cellStyle name="Normal 10 8 11 2 2" xfId="27467" xr:uid="{497066AE-C583-4AA2-B497-E7F38BA7A988}"/>
    <cellStyle name="Normal 10 8 11 2 3" xfId="44226" xr:uid="{FB4C7D8F-0138-47A8-893F-6363C8757F42}"/>
    <cellStyle name="Normal 10 8 11 3" xfId="19087" xr:uid="{B25DFF64-5976-4BE5-890A-628372573F13}"/>
    <cellStyle name="Normal 10 8 11 4" xfId="35846" xr:uid="{9B141532-6000-479B-B293-2F7B9E206DA3}"/>
    <cellStyle name="Normal 10 8 12" xfId="8904" xr:uid="{A1D3F452-067A-44C0-BB98-7ADC79BD23F3}"/>
    <cellStyle name="Normal 10 8 12 2" xfId="25664" xr:uid="{16F9E98B-B740-4B04-83CB-4056EBF8A4BA}"/>
    <cellStyle name="Normal 10 8 12 3" xfId="42423" xr:uid="{172ACCBF-E713-4C88-A323-641EE0CA0C79}"/>
    <cellStyle name="Normal 10 8 13" xfId="17284" xr:uid="{C5D17374-1BD5-4F75-963A-D7DBBB7B1947}"/>
    <cellStyle name="Normal 10 8 14" xfId="34043" xr:uid="{4376CF20-B918-4E4D-BF8B-43EACAA5305F}"/>
    <cellStyle name="Normal 10 8 2" xfId="935" xr:uid="{6946D720-D512-48F3-8947-6438F0BE20EB}"/>
    <cellStyle name="Normal 10 8 2 2" xfId="4330" xr:uid="{27004C17-E0DA-4712-8601-94C54B4C91A1}"/>
    <cellStyle name="Normal 10 8 2 2 2" xfId="12710" xr:uid="{219A0E7E-372D-4EC5-9BB4-1D0F4AAB347A}"/>
    <cellStyle name="Normal 10 8 2 2 2 2" xfId="29470" xr:uid="{CBFB759A-73EE-490B-B5D0-BB2475E75D12}"/>
    <cellStyle name="Normal 10 8 2 2 2 3" xfId="46229" xr:uid="{9CEC3B66-6706-4FA1-81E6-7AD4380535EB}"/>
    <cellStyle name="Normal 10 8 2 2 3" xfId="21090" xr:uid="{857320A8-FBFB-48DD-AD9E-6C369B9D537B}"/>
    <cellStyle name="Normal 10 8 2 2 4" xfId="37849" xr:uid="{17D481E9-B4F9-4844-BCEF-2D6F86154DB5}"/>
    <cellStyle name="Normal 10 8 2 3" xfId="6017" xr:uid="{366BEDDF-2970-442E-8EF0-2C7E0CFD68DD}"/>
    <cellStyle name="Normal 10 8 2 3 2" xfId="14397" xr:uid="{FFDF8625-A833-4A9A-8D1F-1D1AD165A85B}"/>
    <cellStyle name="Normal 10 8 2 3 2 2" xfId="31157" xr:uid="{6F6FA065-0C18-480B-A229-7E4B0501FD1D}"/>
    <cellStyle name="Normal 10 8 2 3 2 3" xfId="47916" xr:uid="{E2795598-B526-4CBD-A88A-17344ACCC404}"/>
    <cellStyle name="Normal 10 8 2 3 3" xfId="22777" xr:uid="{EC131C34-53C2-4C41-A28E-A69D68D9C446}"/>
    <cellStyle name="Normal 10 8 2 3 4" xfId="39536" xr:uid="{B1DFB2F1-6C58-4A6C-B7BE-5EAB04243A2A}"/>
    <cellStyle name="Normal 10 8 2 4" xfId="2753" xr:uid="{AC30EE15-43C5-41A7-8063-4B42DAE50566}"/>
    <cellStyle name="Normal 10 8 2 4 2" xfId="11133" xr:uid="{FBD539A2-13D5-4A21-A012-9506BBC22C2B}"/>
    <cellStyle name="Normal 10 8 2 4 2 2" xfId="27893" xr:uid="{F3D86CCF-A978-4E88-8F63-DB8D2E91A30C}"/>
    <cellStyle name="Normal 10 8 2 4 2 3" xfId="44652" xr:uid="{14CC6F49-4D06-483A-B331-090920CF58C6}"/>
    <cellStyle name="Normal 10 8 2 4 3" xfId="19513" xr:uid="{559D5876-50B7-4C23-9894-5DD801D4C3AE}"/>
    <cellStyle name="Normal 10 8 2 4 4" xfId="36272" xr:uid="{C712CF1F-B2FA-4B12-B0AA-2545F9A656FE}"/>
    <cellStyle name="Normal 10 8 2 5" xfId="9330" xr:uid="{7314A866-41BC-44E0-8FB7-1AF214E335AE}"/>
    <cellStyle name="Normal 10 8 2 5 2" xfId="26090" xr:uid="{EC3B1435-7A72-4D8C-956D-032B5DD9FB87}"/>
    <cellStyle name="Normal 10 8 2 5 3" xfId="42849" xr:uid="{BBF83C93-83AC-4D0B-B769-486F883910A8}"/>
    <cellStyle name="Normal 10 8 2 6" xfId="17710" xr:uid="{E669F1B9-66AE-4B66-9927-D586D7C05C0C}"/>
    <cellStyle name="Normal 10 8 2 7" xfId="34469" xr:uid="{9CCDA6D7-6C6A-47C7-9505-C225E838CCCD}"/>
    <cellStyle name="Normal 10 8 3" xfId="1369" xr:uid="{34ECAD8F-7B17-47AE-96D8-EB57487F22A3}"/>
    <cellStyle name="Normal 10 8 3 2" xfId="4758" xr:uid="{33005857-FAD7-4820-8BF4-BC4FE901E339}"/>
    <cellStyle name="Normal 10 8 3 2 2" xfId="13138" xr:uid="{CD064304-2E15-4658-BF6A-1198902E80A3}"/>
    <cellStyle name="Normal 10 8 3 2 2 2" xfId="29898" xr:uid="{6B28C085-4E9B-4887-9717-5D1CF48AFE7F}"/>
    <cellStyle name="Normal 10 8 3 2 2 3" xfId="46657" xr:uid="{62A97587-9A1D-4E8B-B577-62F5A3531502}"/>
    <cellStyle name="Normal 10 8 3 2 3" xfId="21518" xr:uid="{EAFAFDF0-7CC2-4CD2-80B3-DADDCC2CD91C}"/>
    <cellStyle name="Normal 10 8 3 2 4" xfId="38277" xr:uid="{A7C09A14-933A-49D5-B5C6-A7C42F248ED3}"/>
    <cellStyle name="Normal 10 8 3 3" xfId="6445" xr:uid="{FFE5D8B2-B343-48C1-9A82-B41961D9A534}"/>
    <cellStyle name="Normal 10 8 3 3 2" xfId="14825" xr:uid="{4E9095B1-4E83-46D6-B8B5-DDB3718E6CCF}"/>
    <cellStyle name="Normal 10 8 3 3 2 2" xfId="31585" xr:uid="{A6742B23-2880-4EDF-A85F-AE468743B90B}"/>
    <cellStyle name="Normal 10 8 3 3 2 3" xfId="48344" xr:uid="{F01419E5-9BE7-41A6-A5A2-186F4D0E9B9A}"/>
    <cellStyle name="Normal 10 8 3 3 3" xfId="23205" xr:uid="{04EDE55F-D8AF-4479-967B-393BAD6F3D88}"/>
    <cellStyle name="Normal 10 8 3 3 4" xfId="39964" xr:uid="{B472A31D-953A-4103-9F9D-7DE5F2164C84}"/>
    <cellStyle name="Normal 10 8 3 4" xfId="3181" xr:uid="{32E73C59-E3B4-42C8-852C-D8D56757285A}"/>
    <cellStyle name="Normal 10 8 3 4 2" xfId="11561" xr:uid="{C9740A57-B2CC-4FFE-93DF-98C3C9FBC556}"/>
    <cellStyle name="Normal 10 8 3 4 2 2" xfId="28321" xr:uid="{64681A96-C575-499E-B84D-B5DB5273EAF6}"/>
    <cellStyle name="Normal 10 8 3 4 2 3" xfId="45080" xr:uid="{760E6A3E-CCE4-4F9E-8A4F-CF4F9F5E241F}"/>
    <cellStyle name="Normal 10 8 3 4 3" xfId="19941" xr:uid="{5FF02951-EEA6-47F3-BC17-823CED8F7F5B}"/>
    <cellStyle name="Normal 10 8 3 4 4" xfId="36700" xr:uid="{45505B8A-4CED-48EF-B8A8-5AEC23FECA80}"/>
    <cellStyle name="Normal 10 8 3 5" xfId="9758" xr:uid="{A7C2657C-2800-4B4C-BAE4-1A0A0BBD8242}"/>
    <cellStyle name="Normal 10 8 3 5 2" xfId="26518" xr:uid="{22C696B7-30CC-47AD-996D-22BF76AAD593}"/>
    <cellStyle name="Normal 10 8 3 5 3" xfId="43277" xr:uid="{B610E376-F84D-472A-B927-A0F0579A4E0C}"/>
    <cellStyle name="Normal 10 8 3 6" xfId="18138" xr:uid="{7C62965C-88D4-4F56-BE82-A93EBC69AE52}"/>
    <cellStyle name="Normal 10 8 3 7" xfId="34897" xr:uid="{B131ACE3-8144-44D4-84BB-A9547BA648C6}"/>
    <cellStyle name="Normal 10 8 4" xfId="1766" xr:uid="{40CDBD07-3AB9-4078-9C8B-DB47134AD6AF}"/>
    <cellStyle name="Normal 10 8 4 2" xfId="5155" xr:uid="{71E9BE6F-051A-4EBE-8B87-BA7685AF9323}"/>
    <cellStyle name="Normal 10 8 4 2 2" xfId="13535" xr:uid="{38E5C3CA-281C-49C1-A253-56CEE679578B}"/>
    <cellStyle name="Normal 10 8 4 2 2 2" xfId="30295" xr:uid="{EFD1417A-A18A-4E8C-9470-B1DF63858400}"/>
    <cellStyle name="Normal 10 8 4 2 2 3" xfId="47054" xr:uid="{61632D47-8564-4C76-A074-3BFCC22BE4A0}"/>
    <cellStyle name="Normal 10 8 4 2 3" xfId="21915" xr:uid="{468388C2-FB01-4E35-9A79-D85B25D7779F}"/>
    <cellStyle name="Normal 10 8 4 2 4" xfId="38674" xr:uid="{D7AD65AD-4BB5-45B5-A4F4-5BD0E0341C12}"/>
    <cellStyle name="Normal 10 8 4 3" xfId="6842" xr:uid="{9112CCD5-E77F-4794-81DD-2B72C0C30A0A}"/>
    <cellStyle name="Normal 10 8 4 3 2" xfId="15222" xr:uid="{C58B0DB0-18F0-487B-9590-ECA7B907F342}"/>
    <cellStyle name="Normal 10 8 4 3 2 2" xfId="31982" xr:uid="{D4C2753F-5355-4933-8637-86BB3E5C7585}"/>
    <cellStyle name="Normal 10 8 4 3 2 3" xfId="48741" xr:uid="{48F92036-5477-4931-802E-F06EAA9EC80F}"/>
    <cellStyle name="Normal 10 8 4 3 3" xfId="23602" xr:uid="{5CC1F78B-18C4-4B52-9AD9-0FADDC30C524}"/>
    <cellStyle name="Normal 10 8 4 3 4" xfId="40361" xr:uid="{2FF105DC-6238-46D8-A296-A248A58155D1}"/>
    <cellStyle name="Normal 10 8 4 4" xfId="3466" xr:uid="{6F0244C7-4DD1-4C53-AFE1-0D9BBA65379A}"/>
    <cellStyle name="Normal 10 8 4 4 2" xfId="11846" xr:uid="{1ADF5E2B-133A-4790-9011-E6861C5B73FA}"/>
    <cellStyle name="Normal 10 8 4 4 2 2" xfId="28606" xr:uid="{A91F8273-1DEB-499F-AB04-D520AF8D4B2E}"/>
    <cellStyle name="Normal 10 8 4 4 2 3" xfId="45365" xr:uid="{EA8B08A2-ED7B-4691-A440-69D40D32AD6F}"/>
    <cellStyle name="Normal 10 8 4 4 3" xfId="20226" xr:uid="{A6DF5ECD-D475-453F-BBF3-A344A168B40B}"/>
    <cellStyle name="Normal 10 8 4 4 4" xfId="36985" xr:uid="{F0863BBA-9E3C-45C9-ABF0-E305B9C92903}"/>
    <cellStyle name="Normal 10 8 4 5" xfId="10155" xr:uid="{8982A23E-C4DF-4079-94E5-7ABBE4604435}"/>
    <cellStyle name="Normal 10 8 4 5 2" xfId="26915" xr:uid="{4A70959B-8C78-45E4-ABB5-61F66E1FF556}"/>
    <cellStyle name="Normal 10 8 4 5 3" xfId="43674" xr:uid="{0BE2E9E2-63E1-477D-A1E0-1D1006D93851}"/>
    <cellStyle name="Normal 10 8 4 6" xfId="18535" xr:uid="{E7550180-05C8-4AEE-943B-FE813E4328C7}"/>
    <cellStyle name="Normal 10 8 4 7" xfId="35294" xr:uid="{8CFC8B9E-173C-4054-855B-5A0868C824AA}"/>
    <cellStyle name="Normal 10 8 5" xfId="3885" xr:uid="{01D86499-0774-4256-B2E2-99EF4F1E9111}"/>
    <cellStyle name="Normal 10 8 5 2" xfId="12265" xr:uid="{F797CB42-6BB2-4B1B-977C-CAB5EE59BEF6}"/>
    <cellStyle name="Normal 10 8 5 2 2" xfId="29025" xr:uid="{F1E17185-666F-4F54-8548-B036F847D9DE}"/>
    <cellStyle name="Normal 10 8 5 2 3" xfId="45784" xr:uid="{B8F5284C-1BE9-4EB9-B43D-AA103A73087B}"/>
    <cellStyle name="Normal 10 8 5 3" xfId="20645" xr:uid="{478B5F9C-470F-4F39-91EB-31E2199CBA2C}"/>
    <cellStyle name="Normal 10 8 5 4" xfId="37404" xr:uid="{5D9A60E9-864D-4090-A785-B9CAC4A531C4}"/>
    <cellStyle name="Normal 10 8 6" xfId="5591" xr:uid="{2522EC55-0FA7-49AB-91C3-9C9456F03884}"/>
    <cellStyle name="Normal 10 8 6 2" xfId="13971" xr:uid="{F48E0558-8EF5-46BE-B70A-F45BE8DD79F1}"/>
    <cellStyle name="Normal 10 8 6 2 2" xfId="30731" xr:uid="{23815978-0BD4-438E-A0DB-264DA6C36F4E}"/>
    <cellStyle name="Normal 10 8 6 2 3" xfId="47490" xr:uid="{3498A7B4-7CD5-4D71-8B26-60FCBA4A85DF}"/>
    <cellStyle name="Normal 10 8 6 3" xfId="22351" xr:uid="{4FAB35BE-9027-4509-BF1F-69F6CC251C9E}"/>
    <cellStyle name="Normal 10 8 6 4" xfId="39110" xr:uid="{C6DD0A35-83E4-4F97-ADC5-7C43F192C87B}"/>
    <cellStyle name="Normal 10 8 7" xfId="7248" xr:uid="{97F42903-AA2C-449C-AD1A-2549BD814526}"/>
    <cellStyle name="Normal 10 8 7 2" xfId="15628" xr:uid="{D9CBE8D7-2163-4115-B9A1-E393F991289E}"/>
    <cellStyle name="Normal 10 8 7 2 2" xfId="32388" xr:uid="{558CD122-2C24-468B-9481-88DCD25E35A1}"/>
    <cellStyle name="Normal 10 8 7 2 3" xfId="49147" xr:uid="{1572AD97-DF1D-4CDF-847A-B73E24C18A42}"/>
    <cellStyle name="Normal 10 8 7 3" xfId="24008" xr:uid="{93288361-CBE7-45D5-91F6-DCE40E73327E}"/>
    <cellStyle name="Normal 10 8 7 4" xfId="40767" xr:uid="{92101D74-3EAE-4F67-9902-D76130E9ECB3}"/>
    <cellStyle name="Normal 10 8 8" xfId="7654" xr:uid="{B7E96680-519B-4A64-92CD-B3E4ED623E5F}"/>
    <cellStyle name="Normal 10 8 8 2" xfId="16034" xr:uid="{6CB37769-82B3-4FC5-ABC7-B9A4E11329E0}"/>
    <cellStyle name="Normal 10 8 8 2 2" xfId="32794" xr:uid="{E2FCD45B-2808-4EA4-ADDA-2D3A776C6294}"/>
    <cellStyle name="Normal 10 8 8 2 3" xfId="49553" xr:uid="{9EFF7AB1-439A-41E9-A55D-1722A079EE9A}"/>
    <cellStyle name="Normal 10 8 8 3" xfId="24414" xr:uid="{61250FE0-37D8-463C-B060-BF7558C96A1C}"/>
    <cellStyle name="Normal 10 8 8 4" xfId="41173" xr:uid="{FABF5B71-8B26-4E60-80AA-36A6FD78016D}"/>
    <cellStyle name="Normal 10 8 9" xfId="8060" xr:uid="{3570FA53-3042-48CE-86BE-E7F230EB1D26}"/>
    <cellStyle name="Normal 10 8 9 2" xfId="16440" xr:uid="{BA924631-35F2-4AA0-81CD-E803E56B74CB}"/>
    <cellStyle name="Normal 10 8 9 2 2" xfId="33200" xr:uid="{415E7FB9-3CB0-4DBB-A21B-6A6775996B0A}"/>
    <cellStyle name="Normal 10 8 9 2 3" xfId="49959" xr:uid="{EBBF60D1-E320-491A-8E38-214006A2F883}"/>
    <cellStyle name="Normal 10 8 9 3" xfId="24820" xr:uid="{0649719A-31A8-4EE3-A868-AE68666F9C63}"/>
    <cellStyle name="Normal 10 8 9 4" xfId="41579" xr:uid="{B34DB728-7254-4D50-AA88-9D543C0E9376}"/>
    <cellStyle name="Normal 10 9" xfId="494" xr:uid="{F7B50FB8-FFF0-4D54-BDE3-BA4238AC2093}"/>
    <cellStyle name="Normal 10 9 10" xfId="8599" xr:uid="{4191744D-C22E-475B-ABA6-2A0F02D6CEFE}"/>
    <cellStyle name="Normal 10 9 10 2" xfId="16979" xr:uid="{3863BFFD-F401-44CA-A4E3-C7951C790BAB}"/>
    <cellStyle name="Normal 10 9 10 2 2" xfId="33739" xr:uid="{5B495C8E-9F92-44D2-AA30-42ED101918D4}"/>
    <cellStyle name="Normal 10 9 10 2 3" xfId="50498" xr:uid="{75D43418-8F73-4B81-AB32-A354B3FF4838}"/>
    <cellStyle name="Normal 10 9 10 3" xfId="25359" xr:uid="{AB4BAB4A-70F0-4DF5-A3E7-B465ED429C85}"/>
    <cellStyle name="Normal 10 9 10 4" xfId="42118" xr:uid="{34C23268-C1BD-4BF4-B5E2-B1DBD9228781}"/>
    <cellStyle name="Normal 10 9 11" xfId="2326" xr:uid="{0F66A8FA-18E8-43D2-8E90-9B400E3BED8A}"/>
    <cellStyle name="Normal 10 9 11 2" xfId="10708" xr:uid="{B8655910-8681-4D19-8B3B-B472649AF732}"/>
    <cellStyle name="Normal 10 9 11 2 2" xfId="27468" xr:uid="{037136A6-2058-4D3F-8DB4-09AF5131FB50}"/>
    <cellStyle name="Normal 10 9 11 2 3" xfId="44227" xr:uid="{CD10A273-A2A4-4B16-B221-DAE495D4CD17}"/>
    <cellStyle name="Normal 10 9 11 3" xfId="19088" xr:uid="{C4B67BE6-7F99-49AB-969C-4A5EC6AFCF6C}"/>
    <cellStyle name="Normal 10 9 11 4" xfId="35847" xr:uid="{85B41C7A-0647-4694-8E47-01D11E53E493}"/>
    <cellStyle name="Normal 10 9 12" xfId="8905" xr:uid="{74764CB8-3604-4B67-BB78-C47675D02122}"/>
    <cellStyle name="Normal 10 9 12 2" xfId="25665" xr:uid="{42D4E6E2-2237-49F4-82BA-D0523F3F6378}"/>
    <cellStyle name="Normal 10 9 12 3" xfId="42424" xr:uid="{79ADD52C-937B-49FC-A9BB-C130D32638F8}"/>
    <cellStyle name="Normal 10 9 13" xfId="17285" xr:uid="{82EAA267-965C-4432-8570-282A60655951}"/>
    <cellStyle name="Normal 10 9 14" xfId="34044" xr:uid="{E5AA22A9-179A-4590-91E5-580338403E52}"/>
    <cellStyle name="Normal 10 9 2" xfId="936" xr:uid="{511F258B-CFCB-4488-8D0B-4A9DCD4606D2}"/>
    <cellStyle name="Normal 10 9 2 2" xfId="4331" xr:uid="{6356B091-5E9A-459A-956F-DEBA5D87BDD8}"/>
    <cellStyle name="Normal 10 9 2 2 2" xfId="12711" xr:uid="{DE0961B8-8715-40BB-A7DF-EE443A8F4252}"/>
    <cellStyle name="Normal 10 9 2 2 2 2" xfId="29471" xr:uid="{800B4A69-F74B-4189-845E-6B3EA8DC28D0}"/>
    <cellStyle name="Normal 10 9 2 2 2 3" xfId="46230" xr:uid="{7D9713EE-E39A-4A5A-931D-F066921DF919}"/>
    <cellStyle name="Normal 10 9 2 2 3" xfId="21091" xr:uid="{82053640-115C-4FB7-B8AC-D26F4618192F}"/>
    <cellStyle name="Normal 10 9 2 2 4" xfId="37850" xr:uid="{F482C992-7D0C-4440-B633-75E646C1CA84}"/>
    <cellStyle name="Normal 10 9 2 3" xfId="6018" xr:uid="{22B8C4A4-1DA0-4D7A-A023-F89D218845C0}"/>
    <cellStyle name="Normal 10 9 2 3 2" xfId="14398" xr:uid="{CCAD452A-9552-4FCD-8205-BF37B44A3C36}"/>
    <cellStyle name="Normal 10 9 2 3 2 2" xfId="31158" xr:uid="{CC961A84-F6C7-483A-ADB4-B8B253FD121A}"/>
    <cellStyle name="Normal 10 9 2 3 2 3" xfId="47917" xr:uid="{00F87815-76DD-4D7E-8A45-870A28A0C8CB}"/>
    <cellStyle name="Normal 10 9 2 3 3" xfId="22778" xr:uid="{AEFECE28-4843-4850-BDC6-C3855B30704A}"/>
    <cellStyle name="Normal 10 9 2 3 4" xfId="39537" xr:uid="{6631DF05-678B-491D-B02E-995BEC9140AF}"/>
    <cellStyle name="Normal 10 9 2 4" xfId="2754" xr:uid="{EAE25BF4-0D07-4730-A759-7AFE26DE6800}"/>
    <cellStyle name="Normal 10 9 2 4 2" xfId="11134" xr:uid="{9DB75874-43DE-4E42-B323-FAB009763F44}"/>
    <cellStyle name="Normal 10 9 2 4 2 2" xfId="27894" xr:uid="{7BE6CB1D-AA09-478D-9859-DF31E5929789}"/>
    <cellStyle name="Normal 10 9 2 4 2 3" xfId="44653" xr:uid="{2EED2CBB-7701-48E5-A872-1BBC65AFEEDC}"/>
    <cellStyle name="Normal 10 9 2 4 3" xfId="19514" xr:uid="{A0F62568-0AFE-47BB-AC63-58BC938E8285}"/>
    <cellStyle name="Normal 10 9 2 4 4" xfId="36273" xr:uid="{6E6C89AC-B843-4A47-824F-491DFEFDF4E6}"/>
    <cellStyle name="Normal 10 9 2 5" xfId="9331" xr:uid="{3FC5D6AB-59EB-43BB-B593-8900BA7F4936}"/>
    <cellStyle name="Normal 10 9 2 5 2" xfId="26091" xr:uid="{D939D8FB-8EAC-4543-BF2C-38812BDD167D}"/>
    <cellStyle name="Normal 10 9 2 5 3" xfId="42850" xr:uid="{7F11B18F-21F0-4557-8AA2-52859729D629}"/>
    <cellStyle name="Normal 10 9 2 6" xfId="17711" xr:uid="{460BE976-67FD-4FB0-A710-AC19C18E4C32}"/>
    <cellStyle name="Normal 10 9 2 7" xfId="34470" xr:uid="{D8773D8C-3FB6-4413-AE85-CE84408D52EA}"/>
    <cellStyle name="Normal 10 9 3" xfId="1370" xr:uid="{6379CAB7-11E4-47B2-8FE4-ACCD9B4A873E}"/>
    <cellStyle name="Normal 10 9 3 2" xfId="4759" xr:uid="{B9CF1588-C40B-4A24-B714-8ADB67D7813E}"/>
    <cellStyle name="Normal 10 9 3 2 2" xfId="13139" xr:uid="{69BE06DB-07F1-484E-9B67-24EC6029C67C}"/>
    <cellStyle name="Normal 10 9 3 2 2 2" xfId="29899" xr:uid="{F1E8D7BB-D7A3-4106-B6C1-87A59A22C292}"/>
    <cellStyle name="Normal 10 9 3 2 2 3" xfId="46658" xr:uid="{A8A1637F-1F19-4FB6-9B8C-3980835F1212}"/>
    <cellStyle name="Normal 10 9 3 2 3" xfId="21519" xr:uid="{F9BD6C13-63F5-421F-93B5-A99FDB6FA165}"/>
    <cellStyle name="Normal 10 9 3 2 4" xfId="38278" xr:uid="{6B80E428-3C7F-49C9-9FFE-9CACA0724D39}"/>
    <cellStyle name="Normal 10 9 3 3" xfId="6446" xr:uid="{0CB4392A-1317-4255-BD58-1DAF0BA4B692}"/>
    <cellStyle name="Normal 10 9 3 3 2" xfId="14826" xr:uid="{071D97AC-F60B-4738-A59D-9C7B7DE84334}"/>
    <cellStyle name="Normal 10 9 3 3 2 2" xfId="31586" xr:uid="{59C3CEB7-C890-4036-AD2C-749CBC71514C}"/>
    <cellStyle name="Normal 10 9 3 3 2 3" xfId="48345" xr:uid="{76623EA6-1262-4FB8-B083-C92ACC87CBE0}"/>
    <cellStyle name="Normal 10 9 3 3 3" xfId="23206" xr:uid="{C5E15C73-475A-40E7-8562-3B5D398D58F6}"/>
    <cellStyle name="Normal 10 9 3 3 4" xfId="39965" xr:uid="{D1DD567C-F3A8-476A-B43B-64DA8D55E08C}"/>
    <cellStyle name="Normal 10 9 3 4" xfId="3182" xr:uid="{25692434-C9FB-4165-87C9-3283FB99FB09}"/>
    <cellStyle name="Normal 10 9 3 4 2" xfId="11562" xr:uid="{631CE5EC-9BE0-4916-99C8-525D94E02965}"/>
    <cellStyle name="Normal 10 9 3 4 2 2" xfId="28322" xr:uid="{0CEA2A30-CAB5-4D7D-882D-A291BD6745E7}"/>
    <cellStyle name="Normal 10 9 3 4 2 3" xfId="45081" xr:uid="{AFF9491E-2633-4C94-8213-BECBE6D07980}"/>
    <cellStyle name="Normal 10 9 3 4 3" xfId="19942" xr:uid="{51F98FA5-26C2-4269-8B3D-B939698044CA}"/>
    <cellStyle name="Normal 10 9 3 4 4" xfId="36701" xr:uid="{DCE49ABF-4456-43E6-AA32-97625A6DF5B0}"/>
    <cellStyle name="Normal 10 9 3 5" xfId="9759" xr:uid="{7B8C0A12-474C-4448-991D-3283B1193AF1}"/>
    <cellStyle name="Normal 10 9 3 5 2" xfId="26519" xr:uid="{E37E28E7-5725-44D5-9AA1-930FABB7AE3D}"/>
    <cellStyle name="Normal 10 9 3 5 3" xfId="43278" xr:uid="{D764AE24-E70B-4C28-B4A1-A24114A06F82}"/>
    <cellStyle name="Normal 10 9 3 6" xfId="18139" xr:uid="{888E2F38-895C-4A5B-A5CE-0EC41F87983A}"/>
    <cellStyle name="Normal 10 9 3 7" xfId="34898" xr:uid="{B619A1B2-B930-4658-8001-A6E2E14180B9}"/>
    <cellStyle name="Normal 10 9 4" xfId="1899" xr:uid="{6C3E9F61-5B9B-4659-A9F4-178A93172428}"/>
    <cellStyle name="Normal 10 9 4 2" xfId="5288" xr:uid="{D6191C67-DAA4-4578-9D8B-4DACD3484C52}"/>
    <cellStyle name="Normal 10 9 4 2 2" xfId="13668" xr:uid="{4F58CCDA-78B8-490F-974D-B41996FB3730}"/>
    <cellStyle name="Normal 10 9 4 2 2 2" xfId="30428" xr:uid="{ECA936EE-C0AA-4A21-B803-B7FF714BBE7B}"/>
    <cellStyle name="Normal 10 9 4 2 2 3" xfId="47187" xr:uid="{C15AE3F8-57B1-46C8-B2C7-054BCB412311}"/>
    <cellStyle name="Normal 10 9 4 2 3" xfId="22048" xr:uid="{F4A43A31-B260-43A4-94A1-010853BA34EE}"/>
    <cellStyle name="Normal 10 9 4 2 4" xfId="38807" xr:uid="{D0AAC957-384D-487A-98A4-C9DAC5D2B075}"/>
    <cellStyle name="Normal 10 9 4 3" xfId="6975" xr:uid="{A0EE42DF-8A3C-4D9E-8E49-C36CBC4D3284}"/>
    <cellStyle name="Normal 10 9 4 3 2" xfId="15355" xr:uid="{3FD09323-5737-4063-9CE2-9544525B64EE}"/>
    <cellStyle name="Normal 10 9 4 3 2 2" xfId="32115" xr:uid="{38C60CC2-7BE5-4950-B43A-6D87E5A927D3}"/>
    <cellStyle name="Normal 10 9 4 3 2 3" xfId="48874" xr:uid="{120BF7BF-9826-49EF-ACEA-28385FCA438A}"/>
    <cellStyle name="Normal 10 9 4 3 3" xfId="23735" xr:uid="{AFB1AC4B-B1C6-4ED0-8D62-698D3AE68D77}"/>
    <cellStyle name="Normal 10 9 4 3 4" xfId="40494" xr:uid="{4932DAD0-03BF-4B6B-A8CA-BF53DEFEBC8C}"/>
    <cellStyle name="Normal 10 9 4 4" xfId="3598" xr:uid="{EB48120D-6766-40DF-883A-37C3B4486F0C}"/>
    <cellStyle name="Normal 10 9 4 4 2" xfId="11978" xr:uid="{46B89258-F9E9-481C-BBA0-A76682C24F39}"/>
    <cellStyle name="Normal 10 9 4 4 2 2" xfId="28738" xr:uid="{5C5A0E2E-1C31-4612-BE7D-4C403B181545}"/>
    <cellStyle name="Normal 10 9 4 4 2 3" xfId="45497" xr:uid="{6CAF70FA-99A3-4F53-8C47-FC708C991325}"/>
    <cellStyle name="Normal 10 9 4 4 3" xfId="20358" xr:uid="{5DAD885B-3D3F-41FB-9CB4-1ED122D2E890}"/>
    <cellStyle name="Normal 10 9 4 4 4" xfId="37117" xr:uid="{5F6C0F83-FC9A-4FEC-953A-7B2944AC7183}"/>
    <cellStyle name="Normal 10 9 4 5" xfId="10288" xr:uid="{AAADBE1A-7230-4039-915C-C266C1D8B2B2}"/>
    <cellStyle name="Normal 10 9 4 5 2" xfId="27048" xr:uid="{798A1088-CEA1-4498-AA8E-3121E4ECE05E}"/>
    <cellStyle name="Normal 10 9 4 5 3" xfId="43807" xr:uid="{97D1AEFA-06FC-4034-B78B-A32016BBF706}"/>
    <cellStyle name="Normal 10 9 4 6" xfId="18668" xr:uid="{152E5EEF-8497-47A8-A9B4-BDF21371CA42}"/>
    <cellStyle name="Normal 10 9 4 7" xfId="35427" xr:uid="{2578E0E3-D7BC-4F46-B684-A11AD3EBA567}"/>
    <cellStyle name="Normal 10 9 5" xfId="4018" xr:uid="{82945BEB-84F6-499F-A228-1570D9A523E1}"/>
    <cellStyle name="Normal 10 9 5 2" xfId="12398" xr:uid="{8C351952-5058-4A2B-9597-2308D2ECF21E}"/>
    <cellStyle name="Normal 10 9 5 2 2" xfId="29158" xr:uid="{3C9F8780-3F2A-47B3-966A-54172B41E933}"/>
    <cellStyle name="Normal 10 9 5 2 3" xfId="45917" xr:uid="{CF71FAE1-70CE-48D9-8EE4-A826C6DFBB45}"/>
    <cellStyle name="Normal 10 9 5 3" xfId="20778" xr:uid="{1985D1F1-065B-4B41-B68D-A62405408A95}"/>
    <cellStyle name="Normal 10 9 5 4" xfId="37537" xr:uid="{A1BF9FC0-4082-41F0-AA39-BD06829EDEAE}"/>
    <cellStyle name="Normal 10 9 6" xfId="5592" xr:uid="{EF40713D-FC9B-4571-B9DB-AD07DE9AEB8B}"/>
    <cellStyle name="Normal 10 9 6 2" xfId="13972" xr:uid="{FA4D752C-3AB2-4A19-A5C7-C7AC5687B08F}"/>
    <cellStyle name="Normal 10 9 6 2 2" xfId="30732" xr:uid="{F7A41583-997C-4898-9DF1-84D22D7ABB46}"/>
    <cellStyle name="Normal 10 9 6 2 3" xfId="47491" xr:uid="{1258B2D5-7B04-4E56-9255-C36F4219D283}"/>
    <cellStyle name="Normal 10 9 6 3" xfId="22352" xr:uid="{42C49226-4C1B-4A59-939D-0592F922BE9B}"/>
    <cellStyle name="Normal 10 9 6 4" xfId="39111" xr:uid="{5043ED8A-8944-46AA-A81A-8D72C7D27A1A}"/>
    <cellStyle name="Normal 10 9 7" xfId="7381" xr:uid="{BF726024-3DB1-4D4C-8576-D22C903962FD}"/>
    <cellStyle name="Normal 10 9 7 2" xfId="15761" xr:uid="{E7D0CC54-0228-4645-92CB-B6E4666BFB5C}"/>
    <cellStyle name="Normal 10 9 7 2 2" xfId="32521" xr:uid="{285ED344-B786-4A8E-B702-859E768819D7}"/>
    <cellStyle name="Normal 10 9 7 2 3" xfId="49280" xr:uid="{E445F5F7-8473-4BB1-90DA-2035F7B5D566}"/>
    <cellStyle name="Normal 10 9 7 3" xfId="24141" xr:uid="{9D0446D5-FB64-401E-B961-A2E6795D1F62}"/>
    <cellStyle name="Normal 10 9 7 4" xfId="40900" xr:uid="{D8A88CE1-FA40-495B-8431-81F9F860626A}"/>
    <cellStyle name="Normal 10 9 8" xfId="7787" xr:uid="{EFE5138C-FFB4-4881-9835-121E2005DDE6}"/>
    <cellStyle name="Normal 10 9 8 2" xfId="16167" xr:uid="{F2F86BC0-E3D6-4639-BC72-7F354C4C1F1F}"/>
    <cellStyle name="Normal 10 9 8 2 2" xfId="32927" xr:uid="{599033BE-4F83-49F3-9A91-4953E7B82C4A}"/>
    <cellStyle name="Normal 10 9 8 2 3" xfId="49686" xr:uid="{D435C539-3ECA-4B87-9642-6CFEF04C4CEC}"/>
    <cellStyle name="Normal 10 9 8 3" xfId="24547" xr:uid="{3771C5D5-78D8-4F23-A066-0D6F6941F865}"/>
    <cellStyle name="Normal 10 9 8 4" xfId="41306" xr:uid="{EE25AFD2-060F-41A1-A3A7-4BC18A395F47}"/>
    <cellStyle name="Normal 10 9 9" xfId="8193" xr:uid="{09153085-2C20-4A70-84C7-8FA7D49FCCAB}"/>
    <cellStyle name="Normal 10 9 9 2" xfId="16573" xr:uid="{EE870D68-7189-4C99-A510-A39CD77ED126}"/>
    <cellStyle name="Normal 10 9 9 2 2" xfId="33333" xr:uid="{A13E4648-6054-494D-BF0C-17D73ECCCDFB}"/>
    <cellStyle name="Normal 10 9 9 2 3" xfId="50092" xr:uid="{80A2D82C-5E91-42C7-9927-34243D8FED48}"/>
    <cellStyle name="Normal 10 9 9 3" xfId="24953" xr:uid="{4BF22231-0B7B-4269-89A9-849D64C5B75D}"/>
    <cellStyle name="Normal 10 9 9 4" xfId="41712" xr:uid="{E1C6D9DA-CA97-491B-8535-35E81D7D0D37}"/>
    <cellStyle name="Normal 11" xfId="148" xr:uid="{BD79456C-E47D-4BF8-8047-BCE2683341BE}"/>
    <cellStyle name="Normal 11 10" xfId="1199" xr:uid="{4B201F5D-B283-4098-86B8-453D2B4B7D7B}"/>
    <cellStyle name="Normal 11 10 2" xfId="4588" xr:uid="{D79C5E8F-A8EE-460E-BDB4-6BD8B70C5D4B}"/>
    <cellStyle name="Normal 11 10 2 2" xfId="12968" xr:uid="{19579BDF-C354-4DB7-A72C-4FEDCF7635EC}"/>
    <cellStyle name="Normal 11 10 2 2 2" xfId="29728" xr:uid="{BD0F5476-D592-41B4-B752-C9D0D9BDDC66}"/>
    <cellStyle name="Normal 11 10 2 2 3" xfId="46487" xr:uid="{F485E4C1-94B9-4F61-B077-F40BB042740C}"/>
    <cellStyle name="Normal 11 10 2 3" xfId="21348" xr:uid="{32102708-4166-4907-9A03-ECDF2246EA35}"/>
    <cellStyle name="Normal 11 10 2 4" xfId="38107" xr:uid="{B01EDEA7-5145-4745-8A3A-C5FF9903985F}"/>
    <cellStyle name="Normal 11 10 3" xfId="6275" xr:uid="{308026BE-8BF7-4770-8083-548776F718B6}"/>
    <cellStyle name="Normal 11 10 3 2" xfId="14655" xr:uid="{4E0807CF-7B02-49D5-9D96-7924F9DCA361}"/>
    <cellStyle name="Normal 11 10 3 2 2" xfId="31415" xr:uid="{FAB923EF-4C12-4AFF-B2BF-287B0D971796}"/>
    <cellStyle name="Normal 11 10 3 2 3" xfId="48174" xr:uid="{3C57BCB0-2DB3-4CB9-B29C-53A49E11798A}"/>
    <cellStyle name="Normal 11 10 3 3" xfId="23035" xr:uid="{39903340-BA5A-4E45-B135-4F177A586AF1}"/>
    <cellStyle name="Normal 11 10 3 4" xfId="39794" xr:uid="{639321E5-5A1B-4547-8AB9-5401B3B3CC40}"/>
    <cellStyle name="Normal 11 10 4" xfId="3011" xr:uid="{71BC0504-75E0-44F4-9C59-9F4378D2FC85}"/>
    <cellStyle name="Normal 11 10 4 2" xfId="11391" xr:uid="{E2C19B68-9A10-405F-9FEE-51027D038059}"/>
    <cellStyle name="Normal 11 10 4 2 2" xfId="28151" xr:uid="{524DF3A8-97BD-4258-B8A0-C71A41223650}"/>
    <cellStyle name="Normal 11 10 4 2 3" xfId="44910" xr:uid="{CA855993-275A-4F83-A768-40A5B1540C07}"/>
    <cellStyle name="Normal 11 10 4 3" xfId="19771" xr:uid="{3A03A262-0855-4709-AFA8-9D353490E34B}"/>
    <cellStyle name="Normal 11 10 4 4" xfId="36530" xr:uid="{71AED9C6-73DB-42F8-BD18-1C1C9A643659}"/>
    <cellStyle name="Normal 11 10 5" xfId="9588" xr:uid="{4848DDA0-EE83-4467-84BD-65B25794C063}"/>
    <cellStyle name="Normal 11 10 5 2" xfId="26348" xr:uid="{07804A40-AF25-4177-B75D-2351A73A3041}"/>
    <cellStyle name="Normal 11 10 5 3" xfId="43107" xr:uid="{85ABEACA-3447-4FC0-A235-83A2E4F69412}"/>
    <cellStyle name="Normal 11 10 6" xfId="17968" xr:uid="{57DD3B52-55F7-4B7C-AAB6-13920016B5CF}"/>
    <cellStyle name="Normal 11 10 7" xfId="34727" xr:uid="{3BDA7D0A-AF6E-42AE-906D-A25B66178139}"/>
    <cellStyle name="Normal 11 11" xfId="1630" xr:uid="{261220A8-A96D-4B20-913B-2BF127C6C80A}"/>
    <cellStyle name="Normal 11 11 2" xfId="5019" xr:uid="{09CFE9A7-68CF-4093-A11A-5B84C04439BA}"/>
    <cellStyle name="Normal 11 11 2 2" xfId="13399" xr:uid="{84EBB9FE-F6B9-45DA-942A-3BB4FBBDABC8}"/>
    <cellStyle name="Normal 11 11 2 2 2" xfId="30159" xr:uid="{29B4316A-C5B3-4DFB-84B5-54372EDAE7E2}"/>
    <cellStyle name="Normal 11 11 2 2 3" xfId="46918" xr:uid="{42C75CB3-69CB-4BD0-ABB6-0F1B454303D0}"/>
    <cellStyle name="Normal 11 11 2 3" xfId="21779" xr:uid="{065887FF-A5B4-42ED-8A26-AB18A8A67A95}"/>
    <cellStyle name="Normal 11 11 2 4" xfId="38538" xr:uid="{F5E3770E-7811-4F18-A233-FFBA7E8182BD}"/>
    <cellStyle name="Normal 11 11 3" xfId="6706" xr:uid="{3D983987-2FE4-4566-8AD9-33228DECEC04}"/>
    <cellStyle name="Normal 11 11 3 2" xfId="15086" xr:uid="{CECC6926-7484-4334-9969-08D45C2BEF6F}"/>
    <cellStyle name="Normal 11 11 3 2 2" xfId="31846" xr:uid="{C85C2DBD-666D-40D4-9AA3-958626B86411}"/>
    <cellStyle name="Normal 11 11 3 2 3" xfId="48605" xr:uid="{F9106BB9-E71E-43A2-8574-6374E786C3F5}"/>
    <cellStyle name="Normal 11 11 3 3" xfId="23466" xr:uid="{7DD79CE3-EC40-425D-9A84-11122D93F9B6}"/>
    <cellStyle name="Normal 11 11 3 4" xfId="40225" xr:uid="{BC0B0FBE-226B-48BF-8862-2EDB4153F784}"/>
    <cellStyle name="Normal 11 11 4" xfId="2149" xr:uid="{30F95264-67B3-487E-9EA6-B9B2404A2522}"/>
    <cellStyle name="Normal 11 11 4 2" xfId="10537" xr:uid="{E3D28020-0AAE-4422-8D22-9C76C8EE96D7}"/>
    <cellStyle name="Normal 11 11 4 2 2" xfId="27297" xr:uid="{4EC40349-DCEA-4E00-8BC9-50CEE9557E30}"/>
    <cellStyle name="Normal 11 11 4 2 3" xfId="44056" xr:uid="{9BFA96A4-D019-4880-A121-22A14B3B79F8}"/>
    <cellStyle name="Normal 11 11 4 3" xfId="18917" xr:uid="{B7A446F9-372A-4E60-AA27-0002B2C9F720}"/>
    <cellStyle name="Normal 11 11 4 4" xfId="35676" xr:uid="{518DF464-03B4-483C-97E5-649FD5741A3F}"/>
    <cellStyle name="Normal 11 11 5" xfId="10019" xr:uid="{60E603A6-4282-4145-B9B2-73500F431902}"/>
    <cellStyle name="Normal 11 11 5 2" xfId="26779" xr:uid="{0B7B5349-2FDF-4E2B-825D-7198B601477F}"/>
    <cellStyle name="Normal 11 11 5 3" xfId="43538" xr:uid="{EFB8C803-1FD0-4865-A308-4DF549821848}"/>
    <cellStyle name="Normal 11 11 6" xfId="18399" xr:uid="{9F4D8918-2A43-4B9E-A6A5-B251C49075A7}"/>
    <cellStyle name="Normal 11 11 7" xfId="35158" xr:uid="{AD7E8177-3934-418A-B320-A67AB7169E47}"/>
    <cellStyle name="Normal 11 12" xfId="3735" xr:uid="{D36360C7-D47D-4358-9082-E69D58A4D2C3}"/>
    <cellStyle name="Normal 11 12 2" xfId="12115" xr:uid="{323EAD20-6789-48C6-81B1-317F981EB6E0}"/>
    <cellStyle name="Normal 11 12 2 2" xfId="28875" xr:uid="{D13A0EA4-F8B4-4877-895A-83588FE11180}"/>
    <cellStyle name="Normal 11 12 2 3" xfId="45634" xr:uid="{A9DD4737-7C35-467A-9F9C-2628B5AA6A52}"/>
    <cellStyle name="Normal 11 12 3" xfId="20495" xr:uid="{18A1C167-4AE8-4BDC-9AB9-0642266113D3}"/>
    <cellStyle name="Normal 11 12 4" xfId="37254" xr:uid="{6A008AC6-E5A5-4663-A38D-051C35E137A2}"/>
    <cellStyle name="Normal 11 13" xfId="5421" xr:uid="{242BF33E-FC03-4815-987E-53D639E4EF38}"/>
    <cellStyle name="Normal 11 13 2" xfId="13801" xr:uid="{BB95A534-3127-4DCF-8658-E4477BC2A391}"/>
    <cellStyle name="Normal 11 13 2 2" xfId="30561" xr:uid="{FE794BBD-7C6E-4C7D-B645-58CD3263B2FA}"/>
    <cellStyle name="Normal 11 13 2 3" xfId="47320" xr:uid="{117201EA-F9C4-4E4A-B428-E51D5890FEF4}"/>
    <cellStyle name="Normal 11 13 3" xfId="22181" xr:uid="{FA868BF2-4184-4EDE-9A24-D2B8C4E6289A}"/>
    <cellStyle name="Normal 11 13 4" xfId="38940" xr:uid="{1D948BFF-9AEB-4185-AD38-99D63FCBDF1E}"/>
    <cellStyle name="Normal 11 14" xfId="7112" xr:uid="{582DBB9F-77F6-446F-A591-F4D6F6D39FFA}"/>
    <cellStyle name="Normal 11 14 2" xfId="15492" xr:uid="{7A937113-93B6-45DF-8956-A0B8D5C48288}"/>
    <cellStyle name="Normal 11 14 2 2" xfId="32252" xr:uid="{5A276C4A-D2B0-4758-B34E-38F5EB26C31F}"/>
    <cellStyle name="Normal 11 14 2 3" xfId="49011" xr:uid="{B0CB10F5-5434-4D35-A7B4-99EAC0FAB1C4}"/>
    <cellStyle name="Normal 11 14 3" xfId="23872" xr:uid="{7E4C83F0-DD45-45D5-8066-BC11EF6B38BC}"/>
    <cellStyle name="Normal 11 14 4" xfId="40631" xr:uid="{E8CA0AA5-0085-4F95-881B-378E752C244B}"/>
    <cellStyle name="Normal 11 15" xfId="7518" xr:uid="{92AD224B-C5E8-46FC-B177-2FC11AEC6E16}"/>
    <cellStyle name="Normal 11 15 2" xfId="15898" xr:uid="{BF18D309-3287-4588-9260-CF93757CCE64}"/>
    <cellStyle name="Normal 11 15 2 2" xfId="32658" xr:uid="{0417B545-59C6-4572-8976-B63E6D53C130}"/>
    <cellStyle name="Normal 11 15 2 3" xfId="49417" xr:uid="{CE10E8D0-0D7B-4477-A3B1-B44D82AD8BF7}"/>
    <cellStyle name="Normal 11 15 3" xfId="24278" xr:uid="{6DF4F921-719D-4568-867E-105280E39161}"/>
    <cellStyle name="Normal 11 15 4" xfId="41037" xr:uid="{2332E517-30F2-4454-ABF0-A8E84B5D5653}"/>
    <cellStyle name="Normal 11 16" xfId="7924" xr:uid="{8BDD6A81-8A27-4B13-A9F5-5346E8265C36}"/>
    <cellStyle name="Normal 11 16 2" xfId="16304" xr:uid="{25E4CDBE-08AB-4022-B65C-9FF79979AA1B}"/>
    <cellStyle name="Normal 11 16 2 2" xfId="33064" xr:uid="{58EB1497-7D37-45A2-8DB0-E1F364D470ED}"/>
    <cellStyle name="Normal 11 16 2 3" xfId="49823" xr:uid="{25655F5A-1D6B-4949-826C-59604273DF1C}"/>
    <cellStyle name="Normal 11 16 3" xfId="24684" xr:uid="{CB341F69-91B8-4EF6-B76E-C1A74F894B55}"/>
    <cellStyle name="Normal 11 16 4" xfId="41443" xr:uid="{6A937954-3689-4BEC-937E-569DA90AEB7F}"/>
    <cellStyle name="Normal 11 17" xfId="8330" xr:uid="{372C44D4-F950-4589-9F67-0209F494F483}"/>
    <cellStyle name="Normal 11 17 2" xfId="16710" xr:uid="{C07F4C86-0D54-4487-A7F8-F69B341ABDB8}"/>
    <cellStyle name="Normal 11 17 2 2" xfId="33470" xr:uid="{70B93B49-D983-41E9-AAC7-3C80A7EACB75}"/>
    <cellStyle name="Normal 11 17 2 3" xfId="50229" xr:uid="{13096C5B-E9C8-44F4-A0FF-5BC6E118FC2E}"/>
    <cellStyle name="Normal 11 17 3" xfId="25090" xr:uid="{BFCA3855-F406-49FE-89BD-8B4631E160B9}"/>
    <cellStyle name="Normal 11 17 4" xfId="41849" xr:uid="{2AAB934F-8AE1-4EF0-9B37-E51D951F39FA}"/>
    <cellStyle name="Normal 11 18" xfId="2037" xr:uid="{CF9F70D1-65F1-45AF-9586-146740B0FE4E}"/>
    <cellStyle name="Normal 11 18 2" xfId="10425" xr:uid="{BA53CFF5-61DF-4688-9914-14854E5D8ABC}"/>
    <cellStyle name="Normal 11 18 2 2" xfId="27185" xr:uid="{9D776222-6E45-43B7-BF9C-F846D051EC70}"/>
    <cellStyle name="Normal 11 18 2 3" xfId="43944" xr:uid="{D04A9207-F283-4093-9F91-D59BBCD2EA5E}"/>
    <cellStyle name="Normal 11 18 3" xfId="18805" xr:uid="{EFE4D5A0-DEBB-4F4F-A181-EBC0B9A45147}"/>
    <cellStyle name="Normal 11 18 4" xfId="35564" xr:uid="{60F4C730-F8F0-4D84-8A92-9CCB86B54CBA}"/>
    <cellStyle name="Normal 11 19" xfId="8734" xr:uid="{C3B99455-95D9-4051-9315-745537F00019}"/>
    <cellStyle name="Normal 11 19 2" xfId="25494" xr:uid="{D5240DB6-B20C-4BDB-A535-F4FD61C1C5AA}"/>
    <cellStyle name="Normal 11 19 3" xfId="42253" xr:uid="{E8D38237-64AC-408C-B684-2E9E7D36438D}"/>
    <cellStyle name="Normal 11 2" xfId="74" xr:uid="{CCEB5B16-6EDE-4588-9F1F-47F5DF9DE3BD}"/>
    <cellStyle name="Normal 11 2 10" xfId="1631" xr:uid="{ECFCAF63-4D19-4C6F-88BE-42014B6A1DD1}"/>
    <cellStyle name="Normal 11 2 10 2" xfId="5020" xr:uid="{69072DD0-E2CB-45BC-8BAC-8BBF82E4111F}"/>
    <cellStyle name="Normal 11 2 10 2 2" xfId="13400" xr:uid="{FD853E20-F5FB-43CF-ABB1-13266F19839E}"/>
    <cellStyle name="Normal 11 2 10 2 2 2" xfId="30160" xr:uid="{30890191-945B-42DC-9EBF-09B283CD4DD7}"/>
    <cellStyle name="Normal 11 2 10 2 2 3" xfId="46919" xr:uid="{AEC71B20-4111-4DD0-AD95-8D562FE4A9B6}"/>
    <cellStyle name="Normal 11 2 10 2 3" xfId="21780" xr:uid="{E21CD8B1-8209-4064-8705-CECF03F02D48}"/>
    <cellStyle name="Normal 11 2 10 2 4" xfId="38539" xr:uid="{74B49B39-FAA7-4C93-BA98-031318191DCA}"/>
    <cellStyle name="Normal 11 2 10 3" xfId="6707" xr:uid="{586CD104-F4F5-41D2-85CD-92C471D5FE33}"/>
    <cellStyle name="Normal 11 2 10 3 2" xfId="15087" xr:uid="{0D9303A1-D301-4193-B034-72ECA6A4B2AA}"/>
    <cellStyle name="Normal 11 2 10 3 2 2" xfId="31847" xr:uid="{39059420-CBC1-48BA-9086-B0D2CA8A5323}"/>
    <cellStyle name="Normal 11 2 10 3 2 3" xfId="48606" xr:uid="{6097F4D6-C25A-43F0-BB25-6FCD9ED1FE5C}"/>
    <cellStyle name="Normal 11 2 10 3 3" xfId="23467" xr:uid="{147B6E8D-2B35-4D20-91A2-CB5768FC5C07}"/>
    <cellStyle name="Normal 11 2 10 3 4" xfId="40226" xr:uid="{05912055-7A66-4FED-BC4C-5F8D40D5C4CA}"/>
    <cellStyle name="Normal 11 2 10 4" xfId="2156" xr:uid="{C1898DDE-2D97-4F6F-8285-B685286EFF99}"/>
    <cellStyle name="Normal 11 2 10 4 2" xfId="10544" xr:uid="{B43B8B4E-6C49-4CFC-9556-C5E0A15F20F1}"/>
    <cellStyle name="Normal 11 2 10 4 2 2" xfId="27304" xr:uid="{EDB2223A-FD0B-4D7B-8FEB-7E62CF951F57}"/>
    <cellStyle name="Normal 11 2 10 4 2 3" xfId="44063" xr:uid="{85CE7D10-CD8B-4313-998C-9E4CC2A2EA20}"/>
    <cellStyle name="Normal 11 2 10 4 3" xfId="18924" xr:uid="{FEFFEC85-9D52-4EE2-8B3A-CC36C30791D8}"/>
    <cellStyle name="Normal 11 2 10 4 4" xfId="35683" xr:uid="{FF096399-12C6-422E-9A46-F05A8416990C}"/>
    <cellStyle name="Normal 11 2 10 5" xfId="10020" xr:uid="{AC192629-BFA1-4FD6-9B01-8D64B0ACABA0}"/>
    <cellStyle name="Normal 11 2 10 5 2" xfId="26780" xr:uid="{238E8F14-2839-478E-88A3-EE5768681FD8}"/>
    <cellStyle name="Normal 11 2 10 5 3" xfId="43539" xr:uid="{68635154-A2F1-4605-8C49-DAE2FE60388E}"/>
    <cellStyle name="Normal 11 2 10 6" xfId="18400" xr:uid="{FD56EF0D-9322-403D-A8B7-A9CE203F3B9E}"/>
    <cellStyle name="Normal 11 2 10 7" xfId="35159" xr:uid="{7FFB4B36-2C8F-4EEA-AD94-D6DB6DC20B0B}"/>
    <cellStyle name="Normal 11 2 11" xfId="3736" xr:uid="{DA1F2013-4B72-429E-8ED0-39A0D12D6944}"/>
    <cellStyle name="Normal 11 2 11 2" xfId="12116" xr:uid="{FC4D6119-7F0D-411C-9EE4-8DD1685DD018}"/>
    <cellStyle name="Normal 11 2 11 2 2" xfId="28876" xr:uid="{F9560F0C-7077-4E60-BCFD-53E3C74487B0}"/>
    <cellStyle name="Normal 11 2 11 2 3" xfId="45635" xr:uid="{A0D91456-CA93-4833-8F27-D7240BF29F82}"/>
    <cellStyle name="Normal 11 2 11 3" xfId="20496" xr:uid="{D41D7BE1-2DA1-408A-9C04-1667D6E4A9F5}"/>
    <cellStyle name="Normal 11 2 11 4" xfId="37255" xr:uid="{0C4E9975-7226-4C3D-9ABD-7DC642842F4E}"/>
    <cellStyle name="Normal 11 2 12" xfId="5428" xr:uid="{8034F4B7-18EA-4BF4-B837-E09291B95D17}"/>
    <cellStyle name="Normal 11 2 12 2" xfId="13808" xr:uid="{CBB4C268-969C-45ED-B5EA-76A803E49A2D}"/>
    <cellStyle name="Normal 11 2 12 2 2" xfId="30568" xr:uid="{1EA1F1EF-8E2C-4EC8-91B2-D86C9340CCD8}"/>
    <cellStyle name="Normal 11 2 12 2 3" xfId="47327" xr:uid="{7F84E91F-7195-460A-8DA7-C20E55652260}"/>
    <cellStyle name="Normal 11 2 12 3" xfId="22188" xr:uid="{26122031-FD60-4B84-9A7B-E8677F22E8FD}"/>
    <cellStyle name="Normal 11 2 12 4" xfId="38947" xr:uid="{6F58B063-E3AA-499D-A4C9-FDDE65CEF1B7}"/>
    <cellStyle name="Normal 11 2 13" xfId="7113" xr:uid="{43FF1954-4CD0-438A-86EF-8F218462DA1F}"/>
    <cellStyle name="Normal 11 2 13 2" xfId="15493" xr:uid="{0059241C-865F-4288-BB21-68C24D5BD09D}"/>
    <cellStyle name="Normal 11 2 13 2 2" xfId="32253" xr:uid="{260BF65B-F8E0-4558-AE8C-2D7582FE8D7A}"/>
    <cellStyle name="Normal 11 2 13 2 3" xfId="49012" xr:uid="{F64D576B-4A09-4E8E-A92C-BC220368C479}"/>
    <cellStyle name="Normal 11 2 13 3" xfId="23873" xr:uid="{518E4B1A-618A-407A-AF00-348ED9CE434C}"/>
    <cellStyle name="Normal 11 2 13 4" xfId="40632" xr:uid="{ECBDABD0-C3C7-454E-B8AA-BC8B64BB052F}"/>
    <cellStyle name="Normal 11 2 14" xfId="7519" xr:uid="{2773BDBC-0BC6-44DF-BBD5-DD541B8D94FA}"/>
    <cellStyle name="Normal 11 2 14 2" xfId="15899" xr:uid="{C498ACE4-98DC-4DBA-B090-B152C6593969}"/>
    <cellStyle name="Normal 11 2 14 2 2" xfId="32659" xr:uid="{8DCE902E-5B45-4248-B52B-85F1F378527B}"/>
    <cellStyle name="Normal 11 2 14 2 3" xfId="49418" xr:uid="{5B560A35-38F3-4205-91B0-EF6C07117F29}"/>
    <cellStyle name="Normal 11 2 14 3" xfId="24279" xr:uid="{2CA61727-5EDE-4DFA-B9CB-3F2A73830132}"/>
    <cellStyle name="Normal 11 2 14 4" xfId="41038" xr:uid="{211C1494-5E76-4CAE-A4AA-B530834E26A7}"/>
    <cellStyle name="Normal 11 2 15" xfId="7925" xr:uid="{DA25BCBF-18BA-4E81-BDEC-0BD9AA0850E8}"/>
    <cellStyle name="Normal 11 2 15 2" xfId="16305" xr:uid="{2A9F85F3-5E48-4E44-B965-720EE34A4DB0}"/>
    <cellStyle name="Normal 11 2 15 2 2" xfId="33065" xr:uid="{56BA2511-9DFB-407C-9A8E-0C64D25E0C42}"/>
    <cellStyle name="Normal 11 2 15 2 3" xfId="49824" xr:uid="{A093E1EF-9971-4ADA-AC9E-3CBAC26A1D75}"/>
    <cellStyle name="Normal 11 2 15 3" xfId="24685" xr:uid="{01F9F076-12B4-4AE1-A78D-4620D94C6885}"/>
    <cellStyle name="Normal 11 2 15 4" xfId="41444" xr:uid="{E18E43D8-020D-4562-B077-F0EEDCB60AD9}"/>
    <cellStyle name="Normal 11 2 16" xfId="8331" xr:uid="{759A3AFD-209C-49F8-B0C6-FEC94042508C}"/>
    <cellStyle name="Normal 11 2 16 2" xfId="16711" xr:uid="{D974E23F-11C7-4E80-8752-2678C9969CB2}"/>
    <cellStyle name="Normal 11 2 16 2 2" xfId="33471" xr:uid="{715761F9-3A48-4481-A391-367048681DB7}"/>
    <cellStyle name="Normal 11 2 16 2 3" xfId="50230" xr:uid="{433AB13E-3764-4D19-8AD5-59F855376E59}"/>
    <cellStyle name="Normal 11 2 16 3" xfId="25091" xr:uid="{4147303E-A400-4C6A-AF90-47712266673F}"/>
    <cellStyle name="Normal 11 2 16 4" xfId="41850" xr:uid="{87C1FF17-598A-4C79-BCB4-4E85BD5AAAAB}"/>
    <cellStyle name="Normal 11 2 17" xfId="2044" xr:uid="{996912B2-8B6A-4404-A15A-023656221F8C}"/>
    <cellStyle name="Normal 11 2 17 2" xfId="10432" xr:uid="{3198DA18-7BEF-4E74-AE3D-886006E526B5}"/>
    <cellStyle name="Normal 11 2 17 2 2" xfId="27192" xr:uid="{34020E72-AA45-433E-BFCE-E50444CD56DD}"/>
    <cellStyle name="Normal 11 2 17 2 3" xfId="43951" xr:uid="{A51C1915-AD1D-45C6-86AC-3494F7E89776}"/>
    <cellStyle name="Normal 11 2 17 3" xfId="18812" xr:uid="{138A241D-B3FD-4A9E-BBF4-BF595B125443}"/>
    <cellStyle name="Normal 11 2 17 4" xfId="35571" xr:uid="{E182BB04-DC48-400C-9F3D-99233F4C6ADC}"/>
    <cellStyle name="Normal 11 2 18" xfId="8741" xr:uid="{25CABBC3-FAB4-4BC4-9387-25861D325397}"/>
    <cellStyle name="Normal 11 2 18 2" xfId="25501" xr:uid="{50AC0952-4950-41F7-9277-E629AAEE3D11}"/>
    <cellStyle name="Normal 11 2 18 3" xfId="42260" xr:uid="{5C3DF7BB-C6A5-4440-888D-51C608B2D491}"/>
    <cellStyle name="Normal 11 2 19" xfId="17121" xr:uid="{E7CC06A1-B09E-4B71-9362-7C85A61FC576}"/>
    <cellStyle name="Normal 11 2 2" xfId="222" xr:uid="{6C3610E9-AA1F-4148-B7AC-9577F0CCE26D}"/>
    <cellStyle name="Normal 11 2 2 10" xfId="7140" xr:uid="{0CF4D879-CBD5-4E0A-AC8C-A9336DB7EC02}"/>
    <cellStyle name="Normal 11 2 2 10 2" xfId="15520" xr:uid="{BCBFB168-E5AD-4DC2-BF39-5B4ECE44C0B1}"/>
    <cellStyle name="Normal 11 2 2 10 2 2" xfId="32280" xr:uid="{41BB747A-226B-40DF-B783-B130BB5FC408}"/>
    <cellStyle name="Normal 11 2 2 10 2 3" xfId="49039" xr:uid="{3885E701-695D-4FDE-9077-AE6914D63BE3}"/>
    <cellStyle name="Normal 11 2 2 10 3" xfId="23900" xr:uid="{5923FFD3-A4F1-4053-A450-BC908123A9B8}"/>
    <cellStyle name="Normal 11 2 2 10 4" xfId="40659" xr:uid="{F9CAC4C7-F4DF-4A78-A3AB-C9CD520C05BE}"/>
    <cellStyle name="Normal 11 2 2 11" xfId="7546" xr:uid="{BD72B41F-7F38-4566-A25D-5AFCD5B9F392}"/>
    <cellStyle name="Normal 11 2 2 11 2" xfId="15926" xr:uid="{0152B757-C35F-4B71-ABE0-D5B2AF23A9DF}"/>
    <cellStyle name="Normal 11 2 2 11 2 2" xfId="32686" xr:uid="{12C4E0BB-095F-4C8D-B8B0-4EE1B859F816}"/>
    <cellStyle name="Normal 11 2 2 11 2 3" xfId="49445" xr:uid="{4A0D102A-FFC4-4342-BCE4-7C95EBD43EAA}"/>
    <cellStyle name="Normal 11 2 2 11 3" xfId="24306" xr:uid="{D821F91D-C471-4486-9112-982CF2E3AEE7}"/>
    <cellStyle name="Normal 11 2 2 11 4" xfId="41065" xr:uid="{FB1E8275-6307-466B-9199-CF4B7CEFE0F4}"/>
    <cellStyle name="Normal 11 2 2 12" xfId="7952" xr:uid="{073F7FD7-EF51-47DA-98B9-74E94D1F4589}"/>
    <cellStyle name="Normal 11 2 2 12 2" xfId="16332" xr:uid="{F5F413D3-FC2C-4F4E-8C28-B93F6FBFA373}"/>
    <cellStyle name="Normal 11 2 2 12 2 2" xfId="33092" xr:uid="{40B4D49E-93F9-447C-A780-B790D1D12304}"/>
    <cellStyle name="Normal 11 2 2 12 2 3" xfId="49851" xr:uid="{473509C5-60DB-4086-BF2A-44775599BE40}"/>
    <cellStyle name="Normal 11 2 2 12 3" xfId="24712" xr:uid="{2E8190CF-2FC9-4336-B8A7-1972B36A8A11}"/>
    <cellStyle name="Normal 11 2 2 12 4" xfId="41471" xr:uid="{B35AF22D-7251-4525-A8A2-2ABF0AEDCE99}"/>
    <cellStyle name="Normal 11 2 2 13" xfId="8358" xr:uid="{33CC0451-8F21-4C58-9742-E134D1B41A57}"/>
    <cellStyle name="Normal 11 2 2 13 2" xfId="16738" xr:uid="{AEC686F3-E099-47D5-B971-E07DD8642172}"/>
    <cellStyle name="Normal 11 2 2 13 2 2" xfId="33498" xr:uid="{450A65A0-154F-4475-A4E8-6998356DEF68}"/>
    <cellStyle name="Normal 11 2 2 13 2 3" xfId="50257" xr:uid="{BC56D9B9-192C-40B5-9A8E-AB72FE9742D0}"/>
    <cellStyle name="Normal 11 2 2 13 3" xfId="25118" xr:uid="{73448056-07F0-46F6-AE70-CCE5C97CEC93}"/>
    <cellStyle name="Normal 11 2 2 13 4" xfId="41877" xr:uid="{96EC7DB1-3604-45DD-8257-7783FCBD0596}"/>
    <cellStyle name="Normal 11 2 2 14" xfId="2062" xr:uid="{E0D30C75-29D4-483E-8AB0-3BE77578D606}"/>
    <cellStyle name="Normal 11 2 2 14 2" xfId="10450" xr:uid="{6CB5432A-660C-4716-9C43-E7A468B7F4F0}"/>
    <cellStyle name="Normal 11 2 2 14 2 2" xfId="27210" xr:uid="{D5CE6BFD-E7F8-47B4-9A21-5EF734B66A08}"/>
    <cellStyle name="Normal 11 2 2 14 2 3" xfId="43969" xr:uid="{120B929A-D7CC-4DC5-B8BB-36D721892379}"/>
    <cellStyle name="Normal 11 2 2 14 3" xfId="18830" xr:uid="{6C6A343A-CF2A-49BD-8461-B738829B8AC3}"/>
    <cellStyle name="Normal 11 2 2 14 4" xfId="35589" xr:uid="{C183AB4D-900C-4629-A1C4-03B550680BE6}"/>
    <cellStyle name="Normal 11 2 2 15" xfId="8769" xr:uid="{868FFA03-8F9D-4A20-927C-29D919422DF3}"/>
    <cellStyle name="Normal 11 2 2 15 2" xfId="25529" xr:uid="{0A0DBA5D-C2EB-4BDE-8939-7F312A1824AF}"/>
    <cellStyle name="Normal 11 2 2 15 3" xfId="42288" xr:uid="{5FEC49CF-B2DF-4475-A95C-A66F09C75EB5}"/>
    <cellStyle name="Normal 11 2 2 16" xfId="17149" xr:uid="{77A3484D-5FD6-4F92-9A77-D774EB8B6332}"/>
    <cellStyle name="Normal 11 2 2 17" xfId="33908" xr:uid="{D2D664B2-A221-4D95-8BFD-8B5B1860202E}"/>
    <cellStyle name="Normal 11 2 2 18" xfId="296" xr:uid="{0D630D63-9EB0-4DF6-9C0A-F0E54475C864}"/>
    <cellStyle name="Normal 11 2 2 2" xfId="379" xr:uid="{A1039BE4-2D6A-4CBB-94AE-8AC0E3C9DFCD}"/>
    <cellStyle name="Normal 11 2 2 2 10" xfId="7606" xr:uid="{0124AF49-B5E9-413F-B059-41E152EA5127}"/>
    <cellStyle name="Normal 11 2 2 2 10 2" xfId="15986" xr:uid="{C2292D42-1B24-4230-A0D4-0853BDD8E091}"/>
    <cellStyle name="Normal 11 2 2 2 10 2 2" xfId="32746" xr:uid="{D6F90F26-DD84-4421-9EE6-F6744E95D857}"/>
    <cellStyle name="Normal 11 2 2 2 10 2 3" xfId="49505" xr:uid="{2EC50924-4A61-475E-8A6F-01293C1B09C9}"/>
    <cellStyle name="Normal 11 2 2 2 10 3" xfId="24366" xr:uid="{36134BD6-2911-4287-BB44-3578BB45F9F4}"/>
    <cellStyle name="Normal 11 2 2 2 10 4" xfId="41125" xr:uid="{9C33BBF8-9B0B-45D3-9BEB-AFE132C2E3D6}"/>
    <cellStyle name="Normal 11 2 2 2 11" xfId="8012" xr:uid="{EB6C05B1-7711-4FE2-8CA9-412B7AEAB364}"/>
    <cellStyle name="Normal 11 2 2 2 11 2" xfId="16392" xr:uid="{8F1FB488-DB1E-4F6B-8684-C2FC18318245}"/>
    <cellStyle name="Normal 11 2 2 2 11 2 2" xfId="33152" xr:uid="{9AE7E430-DD7A-411E-9A46-31BB027527C9}"/>
    <cellStyle name="Normal 11 2 2 2 11 2 3" xfId="49911" xr:uid="{F1482F59-DF2C-4A3E-895F-6466F45944F7}"/>
    <cellStyle name="Normal 11 2 2 2 11 3" xfId="24772" xr:uid="{586AFF9A-3804-426C-B946-9D64EB56F168}"/>
    <cellStyle name="Normal 11 2 2 2 11 4" xfId="41531" xr:uid="{F349D72C-B3DA-4C1F-A39D-466B5F4B6076}"/>
    <cellStyle name="Normal 11 2 2 2 12" xfId="8418" xr:uid="{E374379B-E2F4-4EB4-B02D-32989E72D46A}"/>
    <cellStyle name="Normal 11 2 2 2 12 2" xfId="16798" xr:uid="{39A9367E-DC53-43F8-8644-8B560F038586}"/>
    <cellStyle name="Normal 11 2 2 2 12 2 2" xfId="33558" xr:uid="{11F6EA1A-681A-4A62-8B9C-757CC209B2A2}"/>
    <cellStyle name="Normal 11 2 2 2 12 2 3" xfId="50317" xr:uid="{4F478CE7-3D27-458F-A1AB-DDFCE7680B0A}"/>
    <cellStyle name="Normal 11 2 2 2 12 3" xfId="25178" xr:uid="{66CE9F72-1BAD-4667-B00D-C316478E1169}"/>
    <cellStyle name="Normal 11 2 2 2 12 4" xfId="41937" xr:uid="{C86567E4-6AD9-4BB6-8B4B-B940696BD49A}"/>
    <cellStyle name="Normal 11 2 2 2 13" xfId="2262" xr:uid="{58D5729B-2805-4C2D-91E0-5A4955CAFFEB}"/>
    <cellStyle name="Normal 11 2 2 2 13 2" xfId="10646" xr:uid="{C2026B2D-6E9F-4E72-BA73-D823747F921E}"/>
    <cellStyle name="Normal 11 2 2 2 13 2 2" xfId="27406" xr:uid="{A4E6E507-9E30-425F-A23F-1E260B359DE6}"/>
    <cellStyle name="Normal 11 2 2 2 13 2 3" xfId="44165" xr:uid="{54950566-AF76-4269-A74C-A0FFDC809B4F}"/>
    <cellStyle name="Normal 11 2 2 2 13 3" xfId="19026" xr:uid="{4BF03530-1A28-412C-897B-7DB1F5149C80}"/>
    <cellStyle name="Normal 11 2 2 2 13 4" xfId="35785" xr:uid="{35699A78-744F-4AE7-8C04-14F31A92073C}"/>
    <cellStyle name="Normal 11 2 2 2 14" xfId="8843" xr:uid="{7CBE02CB-6E96-414B-AC70-46CD7E8C7E5C}"/>
    <cellStyle name="Normal 11 2 2 2 14 2" xfId="25603" xr:uid="{E86C0ED3-3B36-493A-8CA7-190B4A716009}"/>
    <cellStyle name="Normal 11 2 2 2 14 3" xfId="42362" xr:uid="{1AA0ACA0-3DC7-40FF-A83C-71947744B380}"/>
    <cellStyle name="Normal 11 2 2 2 15" xfId="17223" xr:uid="{0578E304-9B18-41F2-BFC2-2F544AED44C8}"/>
    <cellStyle name="Normal 11 2 2 2 16" xfId="33982" xr:uid="{20C316A4-227F-4E61-8F27-2BC241A66D11}"/>
    <cellStyle name="Normal 11 2 2 2 2" xfId="495" xr:uid="{61690E9E-B181-4AE2-981E-72508B8686F7}"/>
    <cellStyle name="Normal 11 2 2 2 2 10" xfId="8482" xr:uid="{0ABB1507-7EE6-4292-BA25-38ED5E5C93ED}"/>
    <cellStyle name="Normal 11 2 2 2 2 10 2" xfId="16862" xr:uid="{42FDF148-50D2-4E0A-8D1F-20A2C3601E17}"/>
    <cellStyle name="Normal 11 2 2 2 2 10 2 2" xfId="33622" xr:uid="{54F7E818-8E2A-40F8-861B-8B15C04DD864}"/>
    <cellStyle name="Normal 11 2 2 2 2 10 2 3" xfId="50381" xr:uid="{3465362A-EA2E-4DB7-A2EB-8FE0C478B9A3}"/>
    <cellStyle name="Normal 11 2 2 2 2 10 3" xfId="25242" xr:uid="{52636127-A3C6-40CC-9DDE-5D07934182E0}"/>
    <cellStyle name="Normal 11 2 2 2 2 10 4" xfId="42001" xr:uid="{73E1DB8E-A979-4BDA-AF09-E5EB51493892}"/>
    <cellStyle name="Normal 11 2 2 2 2 11" xfId="2327" xr:uid="{A3C4EAD1-4534-4DFF-B98C-191CF5FA2C99}"/>
    <cellStyle name="Normal 11 2 2 2 2 11 2" xfId="10709" xr:uid="{11E4038B-C387-46BD-9F8E-C8C31025F25C}"/>
    <cellStyle name="Normal 11 2 2 2 2 11 2 2" xfId="27469" xr:uid="{9C626A50-0979-43E0-8FB0-44289EE10EE1}"/>
    <cellStyle name="Normal 11 2 2 2 2 11 2 3" xfId="44228" xr:uid="{6FCE3AE6-881B-4D36-94DC-B70089A654BC}"/>
    <cellStyle name="Normal 11 2 2 2 2 11 3" xfId="19089" xr:uid="{CE8C95FC-968B-4356-A4BC-6BA86D690754}"/>
    <cellStyle name="Normal 11 2 2 2 2 11 4" xfId="35848" xr:uid="{69A3C5D2-636E-4A54-AA60-22FFBD501CA3}"/>
    <cellStyle name="Normal 11 2 2 2 2 12" xfId="8906" xr:uid="{FC2B6F6E-B2FA-4E1C-9C85-DBDFABB66494}"/>
    <cellStyle name="Normal 11 2 2 2 2 12 2" xfId="25666" xr:uid="{D9814056-AEB1-4248-B688-B4E0F1DA3FF0}"/>
    <cellStyle name="Normal 11 2 2 2 2 12 3" xfId="42425" xr:uid="{B2680B66-F521-440C-B436-85AB5672CE23}"/>
    <cellStyle name="Normal 11 2 2 2 2 13" xfId="17286" xr:uid="{8E2C46B7-5330-4646-8405-67406DA2B880}"/>
    <cellStyle name="Normal 11 2 2 2 2 14" xfId="34045" xr:uid="{558B63EC-36BC-4DC4-8954-3393D2AB05F2}"/>
    <cellStyle name="Normal 11 2 2 2 2 2" xfId="937" xr:uid="{8522C2D6-8290-41F1-8EA9-B72D04B26EF9}"/>
    <cellStyle name="Normal 11 2 2 2 2 2 2" xfId="4332" xr:uid="{41320EE9-9034-46C6-AD25-7B7786A7F967}"/>
    <cellStyle name="Normal 11 2 2 2 2 2 2 2" xfId="12712" xr:uid="{0675B16E-D811-4CF2-A624-16A5273811F7}"/>
    <cellStyle name="Normal 11 2 2 2 2 2 2 2 2" xfId="29472" xr:uid="{C02DAC0E-2EEA-406A-8C9E-4B0EF3446177}"/>
    <cellStyle name="Normal 11 2 2 2 2 2 2 2 3" xfId="46231" xr:uid="{CE41EDB9-DAB4-4538-8ED6-74C82BE4D0D1}"/>
    <cellStyle name="Normal 11 2 2 2 2 2 2 3" xfId="21092" xr:uid="{7B641CA2-4830-4280-A331-DF6006F5E0B7}"/>
    <cellStyle name="Normal 11 2 2 2 2 2 2 4" xfId="37851" xr:uid="{20DFF51B-9791-4886-A30B-C2A0E21D5990}"/>
    <cellStyle name="Normal 11 2 2 2 2 2 3" xfId="6019" xr:uid="{AC8677B7-C23D-4556-8F73-C75D711D2C6D}"/>
    <cellStyle name="Normal 11 2 2 2 2 2 3 2" xfId="14399" xr:uid="{A3BDFC35-B013-493C-B7A5-954F8E5F0125}"/>
    <cellStyle name="Normal 11 2 2 2 2 2 3 2 2" xfId="31159" xr:uid="{6DDB628D-EC33-42A9-A30E-BEC5CDA57E85}"/>
    <cellStyle name="Normal 11 2 2 2 2 2 3 2 3" xfId="47918" xr:uid="{B203A924-7D7B-484A-AFD4-A7F152F8A556}"/>
    <cellStyle name="Normal 11 2 2 2 2 2 3 3" xfId="22779" xr:uid="{18AD1EC8-3E80-4749-BCE4-EEA917CC8966}"/>
    <cellStyle name="Normal 11 2 2 2 2 2 3 4" xfId="39538" xr:uid="{142DFCFA-46EB-4719-B5AE-3FF982F74543}"/>
    <cellStyle name="Normal 11 2 2 2 2 2 4" xfId="2755" xr:uid="{C2DD733F-8496-4109-890C-E64FF8E3B03B}"/>
    <cellStyle name="Normal 11 2 2 2 2 2 4 2" xfId="11135" xr:uid="{88F01028-3AEA-4641-BC43-398BDFD17802}"/>
    <cellStyle name="Normal 11 2 2 2 2 2 4 2 2" xfId="27895" xr:uid="{C1EA5C34-96C1-478F-846F-696850E28C0D}"/>
    <cellStyle name="Normal 11 2 2 2 2 2 4 2 3" xfId="44654" xr:uid="{160F3063-2850-4F33-BA67-0AA54ADADF7D}"/>
    <cellStyle name="Normal 11 2 2 2 2 2 4 3" xfId="19515" xr:uid="{9BF4FAE2-3EFD-40FF-8835-282CFDB90A9E}"/>
    <cellStyle name="Normal 11 2 2 2 2 2 4 4" xfId="36274" xr:uid="{62042323-9335-42B4-8752-3CE7301C2B5A}"/>
    <cellStyle name="Normal 11 2 2 2 2 2 5" xfId="9332" xr:uid="{A190106E-79D7-4110-AC98-8E97FEF356F6}"/>
    <cellStyle name="Normal 11 2 2 2 2 2 5 2" xfId="26092" xr:uid="{BFF52245-8B35-4D09-BFD9-87F2BE8870F1}"/>
    <cellStyle name="Normal 11 2 2 2 2 2 5 3" xfId="42851" xr:uid="{11A8EB6F-C8A2-4150-9E91-5A0B6048E63B}"/>
    <cellStyle name="Normal 11 2 2 2 2 2 6" xfId="17712" xr:uid="{2147FCAC-8B05-476E-812E-5185106F5AC4}"/>
    <cellStyle name="Normal 11 2 2 2 2 2 7" xfId="34471" xr:uid="{78FCE447-40CA-4AC8-A159-5CE555CD3550}"/>
    <cellStyle name="Normal 11 2 2 2 2 3" xfId="1371" xr:uid="{2C84EF38-AB15-4FB5-A786-D0B50513CE82}"/>
    <cellStyle name="Normal 11 2 2 2 2 3 2" xfId="4760" xr:uid="{F319E7BE-F172-4A61-AA21-A9140F936E5A}"/>
    <cellStyle name="Normal 11 2 2 2 2 3 2 2" xfId="13140" xr:uid="{5BA80E60-C36A-43EF-BE13-24AF93B7F5F9}"/>
    <cellStyle name="Normal 11 2 2 2 2 3 2 2 2" xfId="29900" xr:uid="{19D1D193-99E4-4549-BDE2-0CC4E830C757}"/>
    <cellStyle name="Normal 11 2 2 2 2 3 2 2 3" xfId="46659" xr:uid="{670BF13A-8449-4E64-B87E-2AC08C367420}"/>
    <cellStyle name="Normal 11 2 2 2 2 3 2 3" xfId="21520" xr:uid="{B9F5B5F4-C67F-47F3-9B36-F1524F13EED5}"/>
    <cellStyle name="Normal 11 2 2 2 2 3 2 4" xfId="38279" xr:uid="{A3FF6A76-A99F-4473-959A-829DD3041C95}"/>
    <cellStyle name="Normal 11 2 2 2 2 3 3" xfId="6447" xr:uid="{D89ABA12-9E14-45DA-96BD-C2DF004AC475}"/>
    <cellStyle name="Normal 11 2 2 2 2 3 3 2" xfId="14827" xr:uid="{67E28021-29D7-4EB5-A49A-F48C2582982A}"/>
    <cellStyle name="Normal 11 2 2 2 2 3 3 2 2" xfId="31587" xr:uid="{1CF745F6-B9F3-4C9B-A1FF-E26FB8E5901C}"/>
    <cellStyle name="Normal 11 2 2 2 2 3 3 2 3" xfId="48346" xr:uid="{568C85F5-E60C-45C6-BF5D-75B303078680}"/>
    <cellStyle name="Normal 11 2 2 2 2 3 3 3" xfId="23207" xr:uid="{FD207671-FF82-4D37-AAD7-4047252B03B7}"/>
    <cellStyle name="Normal 11 2 2 2 2 3 3 4" xfId="39966" xr:uid="{6B2B1AE2-3034-46CB-BBF6-AAD17CC1B34C}"/>
    <cellStyle name="Normal 11 2 2 2 2 3 4" xfId="3183" xr:uid="{54440047-B951-4A3A-8992-C7ED5A1F63B7}"/>
    <cellStyle name="Normal 11 2 2 2 2 3 4 2" xfId="11563" xr:uid="{539B97BE-1158-492D-B5B0-61E68D44B121}"/>
    <cellStyle name="Normal 11 2 2 2 2 3 4 2 2" xfId="28323" xr:uid="{75603608-D96E-4F0A-A0D9-85B59905AA52}"/>
    <cellStyle name="Normal 11 2 2 2 2 3 4 2 3" xfId="45082" xr:uid="{B456D581-CD4C-4F57-85F6-9E15B14092FB}"/>
    <cellStyle name="Normal 11 2 2 2 2 3 4 3" xfId="19943" xr:uid="{5C4FB9CC-71E6-4D0B-A7D8-C9CF8CCAD993}"/>
    <cellStyle name="Normal 11 2 2 2 2 3 4 4" xfId="36702" xr:uid="{DACDAD13-90CF-4F6C-89AF-F0E8E1A55749}"/>
    <cellStyle name="Normal 11 2 2 2 2 3 5" xfId="9760" xr:uid="{7E73D6B9-347C-4883-8D5F-7AB3AE1C1EC0}"/>
    <cellStyle name="Normal 11 2 2 2 2 3 5 2" xfId="26520" xr:uid="{A48520A1-F511-4A75-9B7B-F2F56AA8961E}"/>
    <cellStyle name="Normal 11 2 2 2 2 3 5 3" xfId="43279" xr:uid="{09B2D697-6773-4A9C-A0B3-FCB7DF89C537}"/>
    <cellStyle name="Normal 11 2 2 2 2 3 6" xfId="18140" xr:uid="{481B66B1-082A-445A-B9A1-E7E39AC827EF}"/>
    <cellStyle name="Normal 11 2 2 2 2 3 7" xfId="34899" xr:uid="{3C82A979-D74D-4AF9-9044-D42975512C5C}"/>
    <cellStyle name="Normal 11 2 2 2 2 4" xfId="1782" xr:uid="{C5472CAD-384F-42E1-BE9C-EAAC29896BAF}"/>
    <cellStyle name="Normal 11 2 2 2 2 4 2" xfId="5171" xr:uid="{4F4FD8E8-7636-43D5-9B2E-8A4FA1BE37AE}"/>
    <cellStyle name="Normal 11 2 2 2 2 4 2 2" xfId="13551" xr:uid="{96FB8F47-9C20-498F-AC3A-05AFA46D93E7}"/>
    <cellStyle name="Normal 11 2 2 2 2 4 2 2 2" xfId="30311" xr:uid="{F0FF69B5-E651-4D53-8E8B-FCF2BCDFC40B}"/>
    <cellStyle name="Normal 11 2 2 2 2 4 2 2 3" xfId="47070" xr:uid="{CE6E91D8-989F-4251-AA22-02E7D4FCDE19}"/>
    <cellStyle name="Normal 11 2 2 2 2 4 2 3" xfId="21931" xr:uid="{CCF20B4D-7EB9-4693-8147-BC27E08A3C7D}"/>
    <cellStyle name="Normal 11 2 2 2 2 4 2 4" xfId="38690" xr:uid="{D1659D87-CEC0-47E6-89FE-95765970ABD1}"/>
    <cellStyle name="Normal 11 2 2 2 2 4 3" xfId="6858" xr:uid="{47E4E0A0-8872-4602-9DA4-A3F21155CD86}"/>
    <cellStyle name="Normal 11 2 2 2 2 4 3 2" xfId="15238" xr:uid="{30AFB506-ED5B-4D56-B190-4E21C3AB7701}"/>
    <cellStyle name="Normal 11 2 2 2 2 4 3 2 2" xfId="31998" xr:uid="{AE38FFDE-CDF7-4D70-9B17-F4ECACACAC3D}"/>
    <cellStyle name="Normal 11 2 2 2 2 4 3 2 3" xfId="48757" xr:uid="{D763A225-5A8C-4EEE-820B-F0ED1889C023}"/>
    <cellStyle name="Normal 11 2 2 2 2 4 3 3" xfId="23618" xr:uid="{E53C2496-EDD8-43A3-9861-8BE11930B808}"/>
    <cellStyle name="Normal 11 2 2 2 2 4 3 4" xfId="40377" xr:uid="{35BF1924-39EB-493E-B6B8-026546FF43B2}"/>
    <cellStyle name="Normal 11 2 2 2 2 4 4" xfId="3482" xr:uid="{DF5DDB36-A342-4196-B4D0-E5A6834B0FBD}"/>
    <cellStyle name="Normal 11 2 2 2 2 4 4 2" xfId="11862" xr:uid="{B5F8C3E1-7524-4E35-A3E0-7CD4F3283AE5}"/>
    <cellStyle name="Normal 11 2 2 2 2 4 4 2 2" xfId="28622" xr:uid="{09EBFEDE-F930-4CEE-9C7A-7593CD0CCA80}"/>
    <cellStyle name="Normal 11 2 2 2 2 4 4 2 3" xfId="45381" xr:uid="{2A4A1A7A-2C30-4A7C-B05A-9CC8BF5AB268}"/>
    <cellStyle name="Normal 11 2 2 2 2 4 4 3" xfId="20242" xr:uid="{CA0353CC-901C-4B13-97C8-345164DE0C88}"/>
    <cellStyle name="Normal 11 2 2 2 2 4 4 4" xfId="37001" xr:uid="{FDCBBF2F-169A-4FAF-AA45-CF89BBF18D2F}"/>
    <cellStyle name="Normal 11 2 2 2 2 4 5" xfId="10171" xr:uid="{B4123854-4EFA-4AE8-881C-FB792EF96CCB}"/>
    <cellStyle name="Normal 11 2 2 2 2 4 5 2" xfId="26931" xr:uid="{DF3423BF-BFBD-4AA1-85D5-C85876AABAB8}"/>
    <cellStyle name="Normal 11 2 2 2 2 4 5 3" xfId="43690" xr:uid="{2BCC7813-8CB4-40E7-A841-4EC0F3752176}"/>
    <cellStyle name="Normal 11 2 2 2 2 4 6" xfId="18551" xr:uid="{D348FCEB-4917-4050-864E-654C73C40F7D}"/>
    <cellStyle name="Normal 11 2 2 2 2 4 7" xfId="35310" xr:uid="{96DBB404-6786-4A71-A377-528AFA017827}"/>
    <cellStyle name="Normal 11 2 2 2 2 5" xfId="3901" xr:uid="{982F409E-C87F-421B-98B5-B84377306CAD}"/>
    <cellStyle name="Normal 11 2 2 2 2 5 2" xfId="12281" xr:uid="{F42A43FA-CE7D-4438-A69D-7A7BA5D78E66}"/>
    <cellStyle name="Normal 11 2 2 2 2 5 2 2" xfId="29041" xr:uid="{45F4C0CD-DDF2-49FA-8FC5-302086E458A0}"/>
    <cellStyle name="Normal 11 2 2 2 2 5 2 3" xfId="45800" xr:uid="{1A97F913-D883-4C9C-A008-959F1EABC029}"/>
    <cellStyle name="Normal 11 2 2 2 2 5 3" xfId="20661" xr:uid="{15C982C2-78DE-4F1D-AC1B-82D2FE675271}"/>
    <cellStyle name="Normal 11 2 2 2 2 5 4" xfId="37420" xr:uid="{858E8871-133E-4E7D-BAF9-7B86428CAEA0}"/>
    <cellStyle name="Normal 11 2 2 2 2 6" xfId="5593" xr:uid="{174841F6-CBE7-4F07-9D76-507E15D15E1A}"/>
    <cellStyle name="Normal 11 2 2 2 2 6 2" xfId="13973" xr:uid="{C15BF572-4BBB-4FC7-BD39-3AD57C9AF588}"/>
    <cellStyle name="Normal 11 2 2 2 2 6 2 2" xfId="30733" xr:uid="{D07D477C-27AD-4F71-B922-9D72EE6E7C1C}"/>
    <cellStyle name="Normal 11 2 2 2 2 6 2 3" xfId="47492" xr:uid="{336ADD98-C77F-421E-9F53-59BF0399C782}"/>
    <cellStyle name="Normal 11 2 2 2 2 6 3" xfId="22353" xr:uid="{C5D9F3C5-AD4A-4E18-B71C-36BA60323320}"/>
    <cellStyle name="Normal 11 2 2 2 2 6 4" xfId="39112" xr:uid="{DBE60923-18BE-45AA-A758-6B0E802BD114}"/>
    <cellStyle name="Normal 11 2 2 2 2 7" xfId="7264" xr:uid="{8E04EA14-0FF9-4D78-B6EF-7C365B5C911A}"/>
    <cellStyle name="Normal 11 2 2 2 2 7 2" xfId="15644" xr:uid="{E99F8EFC-AE8B-4E54-9548-66C7A53955BD}"/>
    <cellStyle name="Normal 11 2 2 2 2 7 2 2" xfId="32404" xr:uid="{5343FE66-5A6C-42AF-90C9-CE11438F2168}"/>
    <cellStyle name="Normal 11 2 2 2 2 7 2 3" xfId="49163" xr:uid="{4A8953CB-0B53-470F-9B33-FD797AC034FC}"/>
    <cellStyle name="Normal 11 2 2 2 2 7 3" xfId="24024" xr:uid="{C765F428-FBD2-4341-A166-3335FC89AB9B}"/>
    <cellStyle name="Normal 11 2 2 2 2 7 4" xfId="40783" xr:uid="{A345A1C9-1146-4F3B-A407-1D7F19C88C1E}"/>
    <cellStyle name="Normal 11 2 2 2 2 8" xfId="7670" xr:uid="{BBB12EA6-6E77-4505-A6BD-7A1213C9E162}"/>
    <cellStyle name="Normal 11 2 2 2 2 8 2" xfId="16050" xr:uid="{8E3FD60D-5C47-48B6-936D-27321EAE60FB}"/>
    <cellStyle name="Normal 11 2 2 2 2 8 2 2" xfId="32810" xr:uid="{74F752E8-FA7F-4F54-A1C3-EF8996965BC4}"/>
    <cellStyle name="Normal 11 2 2 2 2 8 2 3" xfId="49569" xr:uid="{D775C9F5-6536-4E38-8A78-CFA382E700EC}"/>
    <cellStyle name="Normal 11 2 2 2 2 8 3" xfId="24430" xr:uid="{1965E0DE-628F-4321-B516-1E8E2433FDEB}"/>
    <cellStyle name="Normal 11 2 2 2 2 8 4" xfId="41189" xr:uid="{43E544D2-839F-4187-98B7-AA604C7C1266}"/>
    <cellStyle name="Normal 11 2 2 2 2 9" xfId="8076" xr:uid="{B1D8384E-6470-4E57-96C8-AA3838A8DBD7}"/>
    <cellStyle name="Normal 11 2 2 2 2 9 2" xfId="16456" xr:uid="{BB6E8E8A-B2A4-44D8-BD1A-8C8112FFC269}"/>
    <cellStyle name="Normal 11 2 2 2 2 9 2 2" xfId="33216" xr:uid="{5CBDF83F-E55C-44E8-8F64-15575FA6AFEC}"/>
    <cellStyle name="Normal 11 2 2 2 2 9 2 3" xfId="49975" xr:uid="{CE8BB93A-F904-4EB9-855A-CAAE8DB75438}"/>
    <cellStyle name="Normal 11 2 2 2 2 9 3" xfId="24836" xr:uid="{CE815536-909C-4243-B0CC-083A3E77C4E5}"/>
    <cellStyle name="Normal 11 2 2 2 2 9 4" xfId="41595" xr:uid="{BE956695-D42F-438A-B78A-3C9C00BB51F9}"/>
    <cellStyle name="Normal 11 2 2 2 3" xfId="496" xr:uid="{5F74C855-46B6-4796-B07C-9179496916D1}"/>
    <cellStyle name="Normal 11 2 2 2 3 10" xfId="8689" xr:uid="{819A4227-EA4C-4F41-9567-3BE5D8CFA33F}"/>
    <cellStyle name="Normal 11 2 2 2 3 10 2" xfId="17069" xr:uid="{AB772895-24FC-438C-A4E1-29B6226AD6BC}"/>
    <cellStyle name="Normal 11 2 2 2 3 10 2 2" xfId="33829" xr:uid="{DA54191B-8DE8-4EF1-8B91-DFB734F86A87}"/>
    <cellStyle name="Normal 11 2 2 2 3 10 2 3" xfId="50588" xr:uid="{EEA9CE8A-6F58-4E16-9C3A-610F42E1866C}"/>
    <cellStyle name="Normal 11 2 2 2 3 10 3" xfId="25449" xr:uid="{108E3EA6-FE89-43C3-B0DB-D9C7B1D867BF}"/>
    <cellStyle name="Normal 11 2 2 2 3 10 4" xfId="42208" xr:uid="{2873C9F7-D6D0-4BAF-8B2C-243D010FBA6D}"/>
    <cellStyle name="Normal 11 2 2 2 3 11" xfId="2328" xr:uid="{6A8C8187-E3E5-47F3-9C1D-5D7DFF011751}"/>
    <cellStyle name="Normal 11 2 2 2 3 11 2" xfId="10710" xr:uid="{37B074FD-0313-45F8-B1D3-43064C29FBD5}"/>
    <cellStyle name="Normal 11 2 2 2 3 11 2 2" xfId="27470" xr:uid="{2CACB596-E8F2-4951-B282-BF950FD1BCDA}"/>
    <cellStyle name="Normal 11 2 2 2 3 11 2 3" xfId="44229" xr:uid="{620CB377-1379-40CB-BB79-D39430E83443}"/>
    <cellStyle name="Normal 11 2 2 2 3 11 3" xfId="19090" xr:uid="{64170F50-CCF2-430D-A4A1-A462736EED17}"/>
    <cellStyle name="Normal 11 2 2 2 3 11 4" xfId="35849" xr:uid="{C0BB7E7D-2F08-4B60-A59B-AB351EBC7B51}"/>
    <cellStyle name="Normal 11 2 2 2 3 12" xfId="8907" xr:uid="{913FE13C-3EEC-481D-A433-83D30B0824FC}"/>
    <cellStyle name="Normal 11 2 2 2 3 12 2" xfId="25667" xr:uid="{B171391F-790A-48D7-95B4-D38D52A17CA5}"/>
    <cellStyle name="Normal 11 2 2 2 3 12 3" xfId="42426" xr:uid="{B017D733-B57B-4874-A06F-1E997C23C83A}"/>
    <cellStyle name="Normal 11 2 2 2 3 13" xfId="17287" xr:uid="{D1A57DA8-C8F7-45FA-9787-7B7588787182}"/>
    <cellStyle name="Normal 11 2 2 2 3 14" xfId="34046" xr:uid="{344939CC-B590-4EE6-92B3-CB08D0856CCC}"/>
    <cellStyle name="Normal 11 2 2 2 3 2" xfId="938" xr:uid="{60F46A1F-1DCA-4036-B8AC-81FA819EDA9F}"/>
    <cellStyle name="Normal 11 2 2 2 3 2 2" xfId="4333" xr:uid="{833FEF94-F59E-4130-AD15-56CA95D1B7A9}"/>
    <cellStyle name="Normal 11 2 2 2 3 2 2 2" xfId="12713" xr:uid="{AC7CB5B4-E013-4362-8810-316ADFB674EA}"/>
    <cellStyle name="Normal 11 2 2 2 3 2 2 2 2" xfId="29473" xr:uid="{D011A089-E85A-47DC-B4C7-E4559799822A}"/>
    <cellStyle name="Normal 11 2 2 2 3 2 2 2 3" xfId="46232" xr:uid="{5C6BD10A-7C8D-4DB2-B140-99CEF5224AE4}"/>
    <cellStyle name="Normal 11 2 2 2 3 2 2 3" xfId="21093" xr:uid="{A84CF800-1DE7-46C5-9793-87BFD59D667A}"/>
    <cellStyle name="Normal 11 2 2 2 3 2 2 4" xfId="37852" xr:uid="{CD51DD0F-A0A2-4300-BD44-6684D1379F02}"/>
    <cellStyle name="Normal 11 2 2 2 3 2 3" xfId="6020" xr:uid="{78B0419A-A269-42E9-B9F0-4774A77DBC9A}"/>
    <cellStyle name="Normal 11 2 2 2 3 2 3 2" xfId="14400" xr:uid="{68F4D917-62BB-4DE4-9582-119CF5821C4C}"/>
    <cellStyle name="Normal 11 2 2 2 3 2 3 2 2" xfId="31160" xr:uid="{92222301-8756-4A4E-9881-A2D87EE8AC1B}"/>
    <cellStyle name="Normal 11 2 2 2 3 2 3 2 3" xfId="47919" xr:uid="{99627003-CB84-4F8C-9A6E-B13C28DF2041}"/>
    <cellStyle name="Normal 11 2 2 2 3 2 3 3" xfId="22780" xr:uid="{16F86FB3-59B8-4117-AFA8-F6E8EECD6E9B}"/>
    <cellStyle name="Normal 11 2 2 2 3 2 3 4" xfId="39539" xr:uid="{EA1AB51D-0D37-4D5D-AF78-DD6711900D10}"/>
    <cellStyle name="Normal 11 2 2 2 3 2 4" xfId="2756" xr:uid="{4A60AE1E-A895-4D76-887F-5DB0A2FB0946}"/>
    <cellStyle name="Normal 11 2 2 2 3 2 4 2" xfId="11136" xr:uid="{26404050-D554-42B1-9B87-396E648D1E0D}"/>
    <cellStyle name="Normal 11 2 2 2 3 2 4 2 2" xfId="27896" xr:uid="{4CA17132-7150-4768-8617-AA3DBF111DD0}"/>
    <cellStyle name="Normal 11 2 2 2 3 2 4 2 3" xfId="44655" xr:uid="{A83077E1-4CEE-4068-8CFC-9449F6D3A156}"/>
    <cellStyle name="Normal 11 2 2 2 3 2 4 3" xfId="19516" xr:uid="{C524177C-846C-46D9-A5D1-E0558CBE052E}"/>
    <cellStyle name="Normal 11 2 2 2 3 2 4 4" xfId="36275" xr:uid="{A6E93B21-23F5-4F94-BF1D-2B1198070981}"/>
    <cellStyle name="Normal 11 2 2 2 3 2 5" xfId="9333" xr:uid="{56A512EA-973E-4714-B7D9-B2F1B6D806F0}"/>
    <cellStyle name="Normal 11 2 2 2 3 2 5 2" xfId="26093" xr:uid="{8D930E5B-9A14-4D40-8B12-CD67AD005A40}"/>
    <cellStyle name="Normal 11 2 2 2 3 2 5 3" xfId="42852" xr:uid="{5D26C27D-E41E-4C9F-A8CD-33BA117ABB1E}"/>
    <cellStyle name="Normal 11 2 2 2 3 2 6" xfId="17713" xr:uid="{D45CEFEB-EF83-49DE-8D45-75C17356A95D}"/>
    <cellStyle name="Normal 11 2 2 2 3 2 7" xfId="34472" xr:uid="{34365B24-348B-4C91-BCB5-3B7E5464282A}"/>
    <cellStyle name="Normal 11 2 2 2 3 3" xfId="1372" xr:uid="{60B02A94-3F1F-474A-88FF-A92A13320A37}"/>
    <cellStyle name="Normal 11 2 2 2 3 3 2" xfId="4761" xr:uid="{F1FEAAC3-5EE6-4B39-9971-634B84992DB2}"/>
    <cellStyle name="Normal 11 2 2 2 3 3 2 2" xfId="13141" xr:uid="{885E3A3E-2678-4C70-9825-A9EB007E2FE9}"/>
    <cellStyle name="Normal 11 2 2 2 3 3 2 2 2" xfId="29901" xr:uid="{5D34333F-F986-4430-83A3-2C441225F093}"/>
    <cellStyle name="Normal 11 2 2 2 3 3 2 2 3" xfId="46660" xr:uid="{17A26F18-8CF3-4364-87B4-F29D0B4D303D}"/>
    <cellStyle name="Normal 11 2 2 2 3 3 2 3" xfId="21521" xr:uid="{806E38CC-24C6-4D2D-BF58-9B46947EE163}"/>
    <cellStyle name="Normal 11 2 2 2 3 3 2 4" xfId="38280" xr:uid="{6A1ADF4E-7E04-47DB-BDD7-DB78A32B7CE5}"/>
    <cellStyle name="Normal 11 2 2 2 3 3 3" xfId="6448" xr:uid="{B976E3CE-56C5-48AC-A2D0-2C98B8FD70F4}"/>
    <cellStyle name="Normal 11 2 2 2 3 3 3 2" xfId="14828" xr:uid="{74CC2141-321A-4947-B09A-2C5E892516AF}"/>
    <cellStyle name="Normal 11 2 2 2 3 3 3 2 2" xfId="31588" xr:uid="{F64BAA29-A562-4113-B4AE-77EA7890F7FC}"/>
    <cellStyle name="Normal 11 2 2 2 3 3 3 2 3" xfId="48347" xr:uid="{B7A89202-C4C4-4400-91C1-239BB9689704}"/>
    <cellStyle name="Normal 11 2 2 2 3 3 3 3" xfId="23208" xr:uid="{140085E7-1E43-4A9E-A025-A834D359805D}"/>
    <cellStyle name="Normal 11 2 2 2 3 3 3 4" xfId="39967" xr:uid="{1005DDF2-F762-4F09-96CF-D9794BA28EE6}"/>
    <cellStyle name="Normal 11 2 2 2 3 3 4" xfId="3184" xr:uid="{9121D697-4B65-4DE1-BBA7-00B09B98AA50}"/>
    <cellStyle name="Normal 11 2 2 2 3 3 4 2" xfId="11564" xr:uid="{9BC53FEC-B190-4FDE-A75B-7A0DE3645C3E}"/>
    <cellStyle name="Normal 11 2 2 2 3 3 4 2 2" xfId="28324" xr:uid="{9D31FAE6-51C4-41B9-BB5A-15E7DBFC85F1}"/>
    <cellStyle name="Normal 11 2 2 2 3 3 4 2 3" xfId="45083" xr:uid="{79439776-CED9-4E72-8E31-002F4346C4DB}"/>
    <cellStyle name="Normal 11 2 2 2 3 3 4 3" xfId="19944" xr:uid="{72B0C678-A693-4F95-AEE7-8645D6EB15CA}"/>
    <cellStyle name="Normal 11 2 2 2 3 3 4 4" xfId="36703" xr:uid="{AE43A2D8-0A12-489A-B48F-D0B90D01D1D9}"/>
    <cellStyle name="Normal 11 2 2 2 3 3 5" xfId="9761" xr:uid="{D74872C5-7047-4179-8B56-1DB430B4BFB0}"/>
    <cellStyle name="Normal 11 2 2 2 3 3 5 2" xfId="26521" xr:uid="{03F77265-A5C5-47B0-9E4D-D14F18354A6E}"/>
    <cellStyle name="Normal 11 2 2 2 3 3 5 3" xfId="43280" xr:uid="{4ABCBBA2-9630-41BB-8B38-11C8C596D73C}"/>
    <cellStyle name="Normal 11 2 2 2 3 3 6" xfId="18141" xr:uid="{EE966347-0025-4293-B936-7C804FDC8025}"/>
    <cellStyle name="Normal 11 2 2 2 3 3 7" xfId="34900" xr:uid="{6EC59CFB-D5DC-4515-A7EA-29FE977C7E94}"/>
    <cellStyle name="Normal 11 2 2 2 3 4" xfId="1989" xr:uid="{4EE6C4B1-A829-4ECC-A98F-F109F8B0D432}"/>
    <cellStyle name="Normal 11 2 2 2 3 4 2" xfId="5378" xr:uid="{A96EED7E-E237-41CA-BB21-AECD5FEF4338}"/>
    <cellStyle name="Normal 11 2 2 2 3 4 2 2" xfId="13758" xr:uid="{4981EB6B-DF33-43F2-A4CC-1884D6B4E518}"/>
    <cellStyle name="Normal 11 2 2 2 3 4 2 2 2" xfId="30518" xr:uid="{FD2E5E20-7A9D-4B82-B1DD-AF887F9385CD}"/>
    <cellStyle name="Normal 11 2 2 2 3 4 2 2 3" xfId="47277" xr:uid="{9580E031-D099-495B-A7EA-BBD5AA884157}"/>
    <cellStyle name="Normal 11 2 2 2 3 4 2 3" xfId="22138" xr:uid="{A6D798EB-D1C1-4C04-BB1C-5D4C8D64BDF5}"/>
    <cellStyle name="Normal 11 2 2 2 3 4 2 4" xfId="38897" xr:uid="{6D3F6589-86BB-48C7-B394-8EC972940F6F}"/>
    <cellStyle name="Normal 11 2 2 2 3 4 3" xfId="7065" xr:uid="{46225BFE-2FCF-4268-A20A-D7A36F2863FC}"/>
    <cellStyle name="Normal 11 2 2 2 3 4 3 2" xfId="15445" xr:uid="{A7A233D3-6B23-497B-8991-5EAE7EAAB00E}"/>
    <cellStyle name="Normal 11 2 2 2 3 4 3 2 2" xfId="32205" xr:uid="{BDA7C2C1-0C4F-49FB-B32F-5F197C2FE087}"/>
    <cellStyle name="Normal 11 2 2 2 3 4 3 2 3" xfId="48964" xr:uid="{9C8822A8-8303-4280-BDDF-40734E69FFF3}"/>
    <cellStyle name="Normal 11 2 2 2 3 4 3 3" xfId="23825" xr:uid="{BEF9F63D-CD20-435A-8D08-4D799CFB2314}"/>
    <cellStyle name="Normal 11 2 2 2 3 4 3 4" xfId="40584" xr:uid="{022E7B32-3170-4C92-A300-0EF8102EC1E0}"/>
    <cellStyle name="Normal 11 2 2 2 3 4 4" xfId="3688" xr:uid="{603BE11A-D711-4CE3-8033-D46CB1650BB9}"/>
    <cellStyle name="Normal 11 2 2 2 3 4 4 2" xfId="12068" xr:uid="{73B0D08D-7CD7-4ACF-83EC-FEE3BEAF10C0}"/>
    <cellStyle name="Normal 11 2 2 2 3 4 4 2 2" xfId="28828" xr:uid="{81C3E3FA-86BE-45F2-A4BC-42F86C45482D}"/>
    <cellStyle name="Normal 11 2 2 2 3 4 4 2 3" xfId="45587" xr:uid="{05C24A4B-B0D3-4DAD-B3DE-C53F001EBB5A}"/>
    <cellStyle name="Normal 11 2 2 2 3 4 4 3" xfId="20448" xr:uid="{D3B8226E-2ACC-4F92-B63A-732B4770ABDB}"/>
    <cellStyle name="Normal 11 2 2 2 3 4 4 4" xfId="37207" xr:uid="{50619676-899F-4C27-B86D-5C8278924A7B}"/>
    <cellStyle name="Normal 11 2 2 2 3 4 5" xfId="10378" xr:uid="{30271D05-34A7-47C8-88E5-880C76C042CE}"/>
    <cellStyle name="Normal 11 2 2 2 3 4 5 2" xfId="27138" xr:uid="{DAB58F7D-8E39-44C6-B40B-04ECA74098CC}"/>
    <cellStyle name="Normal 11 2 2 2 3 4 5 3" xfId="43897" xr:uid="{E4D273B5-DDB1-42DC-9ECE-6D8F574657A6}"/>
    <cellStyle name="Normal 11 2 2 2 3 4 6" xfId="18758" xr:uid="{FAF7349F-8A78-4622-BEB2-6113660ECB2C}"/>
    <cellStyle name="Normal 11 2 2 2 3 4 7" xfId="35517" xr:uid="{C7237C41-6CFB-4753-8F8C-5A46AC96EDEE}"/>
    <cellStyle name="Normal 11 2 2 2 3 5" xfId="4108" xr:uid="{FAB50ADF-C25F-414F-A270-16DAE260C58F}"/>
    <cellStyle name="Normal 11 2 2 2 3 5 2" xfId="12488" xr:uid="{644710DD-45CB-4CBB-B5EF-2654AFE8A7F7}"/>
    <cellStyle name="Normal 11 2 2 2 3 5 2 2" xfId="29248" xr:uid="{CC1ACAED-F8A5-4767-B6D1-49CC22D65B33}"/>
    <cellStyle name="Normal 11 2 2 2 3 5 2 3" xfId="46007" xr:uid="{6DB646E7-818C-4EA2-8202-ADAC74110C82}"/>
    <cellStyle name="Normal 11 2 2 2 3 5 3" xfId="20868" xr:uid="{F81F79CF-B3CE-443B-8A69-E26E802C6BF7}"/>
    <cellStyle name="Normal 11 2 2 2 3 5 4" xfId="37627" xr:uid="{2ED49B2C-FB66-484B-8C99-A4196CE8CE54}"/>
    <cellStyle name="Normal 11 2 2 2 3 6" xfId="5594" xr:uid="{B595C787-DE73-407A-8918-938DEFC5BBA8}"/>
    <cellStyle name="Normal 11 2 2 2 3 6 2" xfId="13974" xr:uid="{958A8DD9-CA6E-439A-9D34-8374A6710AA8}"/>
    <cellStyle name="Normal 11 2 2 2 3 6 2 2" xfId="30734" xr:uid="{E9E32932-1583-46BB-BC64-45B769A0D3BE}"/>
    <cellStyle name="Normal 11 2 2 2 3 6 2 3" xfId="47493" xr:uid="{5501149A-F879-4A95-A413-C970B974E105}"/>
    <cellStyle name="Normal 11 2 2 2 3 6 3" xfId="22354" xr:uid="{AFA3079D-0DD1-4AB4-A4B5-85BB39B7BC27}"/>
    <cellStyle name="Normal 11 2 2 2 3 6 4" xfId="39113" xr:uid="{D56893FD-44A4-4B13-A332-C7195EECC77A}"/>
    <cellStyle name="Normal 11 2 2 2 3 7" xfId="7471" xr:uid="{FBB4847B-4AB0-48BA-8094-039821772598}"/>
    <cellStyle name="Normal 11 2 2 2 3 7 2" xfId="15851" xr:uid="{FB26330F-2F30-4B88-8203-B65268C5C2A5}"/>
    <cellStyle name="Normal 11 2 2 2 3 7 2 2" xfId="32611" xr:uid="{14AA1CAF-11DB-4BC9-AAE8-DABD8225E66E}"/>
    <cellStyle name="Normal 11 2 2 2 3 7 2 3" xfId="49370" xr:uid="{8441D5FE-7546-4E80-84CB-7E99499F69B9}"/>
    <cellStyle name="Normal 11 2 2 2 3 7 3" xfId="24231" xr:uid="{E68E09B0-AADE-4813-A267-1A3286CD3AAB}"/>
    <cellStyle name="Normal 11 2 2 2 3 7 4" xfId="40990" xr:uid="{EEF3D33D-191A-42B7-86F3-53E30CB67D88}"/>
    <cellStyle name="Normal 11 2 2 2 3 8" xfId="7877" xr:uid="{8EF005F2-889C-43C6-AE6C-0D3F990B640F}"/>
    <cellStyle name="Normal 11 2 2 2 3 8 2" xfId="16257" xr:uid="{AF237EF0-A20D-4A9C-BF84-7004AAF90279}"/>
    <cellStyle name="Normal 11 2 2 2 3 8 2 2" xfId="33017" xr:uid="{869B4A23-D5B4-499C-8D54-4130BD3593E8}"/>
    <cellStyle name="Normal 11 2 2 2 3 8 2 3" xfId="49776" xr:uid="{8266553E-E5D5-47E9-92C6-60777DF89D35}"/>
    <cellStyle name="Normal 11 2 2 2 3 8 3" xfId="24637" xr:uid="{F04CADD1-BD94-418F-B658-DD61E2F5211E}"/>
    <cellStyle name="Normal 11 2 2 2 3 8 4" xfId="41396" xr:uid="{6E8F3D08-2F77-4767-A27D-81BDF8278EE1}"/>
    <cellStyle name="Normal 11 2 2 2 3 9" xfId="8283" xr:uid="{27CFCC3F-E79B-48F9-BD82-C6BAF868769C}"/>
    <cellStyle name="Normal 11 2 2 2 3 9 2" xfId="16663" xr:uid="{D050D29C-7414-4BED-9A94-205162E5E67C}"/>
    <cellStyle name="Normal 11 2 2 2 3 9 2 2" xfId="33423" xr:uid="{DA8AD51E-3C9B-47CE-AD4D-C1BE7F04C3DC}"/>
    <cellStyle name="Normal 11 2 2 2 3 9 2 3" xfId="50182" xr:uid="{8C20587C-5283-4985-80C3-12865CD56DE6}"/>
    <cellStyle name="Normal 11 2 2 2 3 9 3" xfId="25043" xr:uid="{48D94F6C-C443-49A0-BAA3-1B4BBD09CE21}"/>
    <cellStyle name="Normal 11 2 2 2 3 9 4" xfId="41802" xr:uid="{F7BC0F7F-9A49-4E96-98F3-4196AD0F95EB}"/>
    <cellStyle name="Normal 11 2 2 2 4" xfId="874" xr:uid="{CB26D757-8069-4FD3-842C-2422B23EB8C9}"/>
    <cellStyle name="Normal 11 2 2 2 4 2" xfId="4269" xr:uid="{2902D185-8821-4CEE-840D-8854FE3C3020}"/>
    <cellStyle name="Normal 11 2 2 2 4 2 2" xfId="12649" xr:uid="{1905AB82-BBBE-40E9-9648-67D9F454C59F}"/>
    <cellStyle name="Normal 11 2 2 2 4 2 2 2" xfId="29409" xr:uid="{D1959E7D-E0FD-4556-B067-9623A946765D}"/>
    <cellStyle name="Normal 11 2 2 2 4 2 2 3" xfId="46168" xr:uid="{371863EE-E766-4914-AAC1-D500C2A37FC0}"/>
    <cellStyle name="Normal 11 2 2 2 4 2 3" xfId="21029" xr:uid="{7DD9B9AD-EF67-4563-BF8D-DAB43CCCD085}"/>
    <cellStyle name="Normal 11 2 2 2 4 2 4" xfId="37788" xr:uid="{C4E8D473-EFC7-426C-A90E-4AFA1C98D3C7}"/>
    <cellStyle name="Normal 11 2 2 2 4 3" xfId="5956" xr:uid="{652AF4EB-A3D9-4ADB-B5C6-29310E51EC35}"/>
    <cellStyle name="Normal 11 2 2 2 4 3 2" xfId="14336" xr:uid="{B02C02EA-0D9A-4AAB-877F-C21A8B6D51AB}"/>
    <cellStyle name="Normal 11 2 2 2 4 3 2 2" xfId="31096" xr:uid="{7769B7CC-B9D4-4CBD-9C78-AC43D7B66954}"/>
    <cellStyle name="Normal 11 2 2 2 4 3 2 3" xfId="47855" xr:uid="{9AF72EF1-F692-4357-A476-5D6D7EA9572A}"/>
    <cellStyle name="Normal 11 2 2 2 4 3 3" xfId="22716" xr:uid="{B9F6CB43-98E4-469F-9D6A-172FE480DEEA}"/>
    <cellStyle name="Normal 11 2 2 2 4 3 4" xfId="39475" xr:uid="{EF8F3739-CFC6-40E0-A2C9-5B4231191C5B}"/>
    <cellStyle name="Normal 11 2 2 2 4 4" xfId="2692" xr:uid="{15B00548-AEA4-4477-9A78-4D97E188FBF1}"/>
    <cellStyle name="Normal 11 2 2 2 4 4 2" xfId="11072" xr:uid="{553EA29B-07D9-4F28-B139-807ACFE49724}"/>
    <cellStyle name="Normal 11 2 2 2 4 4 2 2" xfId="27832" xr:uid="{40CCEDA9-A909-4DB6-B3D7-03C6B1D333F0}"/>
    <cellStyle name="Normal 11 2 2 2 4 4 2 3" xfId="44591" xr:uid="{53E28DA2-B4D1-4181-99E2-1D1E488ABE3C}"/>
    <cellStyle name="Normal 11 2 2 2 4 4 3" xfId="19452" xr:uid="{FEA0974E-0DF2-4C88-8986-45FFE6251D70}"/>
    <cellStyle name="Normal 11 2 2 2 4 4 4" xfId="36211" xr:uid="{FED69976-5384-4379-8E50-70062E975725}"/>
    <cellStyle name="Normal 11 2 2 2 4 5" xfId="9269" xr:uid="{99DE16C6-CC67-4445-9F21-D7C9610FFB26}"/>
    <cellStyle name="Normal 11 2 2 2 4 5 2" xfId="26029" xr:uid="{E5987107-5154-457C-B7EB-E4F70B5508D2}"/>
    <cellStyle name="Normal 11 2 2 2 4 5 3" xfId="42788" xr:uid="{5D42AB9D-7216-4047-8262-2DBBF26A14DB}"/>
    <cellStyle name="Normal 11 2 2 2 4 6" xfId="17649" xr:uid="{48E93359-9E69-4B5E-AAF1-037A1E4EDBAA}"/>
    <cellStyle name="Normal 11 2 2 2 4 7" xfId="34408" xr:uid="{68F77D68-3DF2-4DFA-8917-5B81C35DA56C}"/>
    <cellStyle name="Normal 11 2 2 2 5" xfId="1308" xr:uid="{6CE9D927-9522-4594-AF22-8193909EE7F2}"/>
    <cellStyle name="Normal 11 2 2 2 5 2" xfId="4697" xr:uid="{693F12CC-B395-4DB8-883D-9B7F87CA79E5}"/>
    <cellStyle name="Normal 11 2 2 2 5 2 2" xfId="13077" xr:uid="{48727DD7-1B6A-472E-84DB-7DC759392488}"/>
    <cellStyle name="Normal 11 2 2 2 5 2 2 2" xfId="29837" xr:uid="{51CD9CB2-88DA-4872-BFF2-08DBCDD6806E}"/>
    <cellStyle name="Normal 11 2 2 2 5 2 2 3" xfId="46596" xr:uid="{ECAA234B-786C-454A-90D6-60F79126025E}"/>
    <cellStyle name="Normal 11 2 2 2 5 2 3" xfId="21457" xr:uid="{6E02E819-6A04-46A7-B0BA-D3E51B5F6116}"/>
    <cellStyle name="Normal 11 2 2 2 5 2 4" xfId="38216" xr:uid="{25EFEA91-8B88-458D-A9E8-65DE7134ABE0}"/>
    <cellStyle name="Normal 11 2 2 2 5 3" xfId="6384" xr:uid="{69410940-3826-4BB8-B53D-1121925A61AB}"/>
    <cellStyle name="Normal 11 2 2 2 5 3 2" xfId="14764" xr:uid="{0C44A54D-0830-4729-B570-696CBA4F8C4A}"/>
    <cellStyle name="Normal 11 2 2 2 5 3 2 2" xfId="31524" xr:uid="{85B86AB8-4408-4056-A70A-E5957E924484}"/>
    <cellStyle name="Normal 11 2 2 2 5 3 2 3" xfId="48283" xr:uid="{80EBEF01-28C6-4C1E-AEE4-29DD129F7A6D}"/>
    <cellStyle name="Normal 11 2 2 2 5 3 3" xfId="23144" xr:uid="{C55AE259-83A6-4B92-A5A7-73E0EB2F0F2D}"/>
    <cellStyle name="Normal 11 2 2 2 5 3 4" xfId="39903" xr:uid="{64DB5F74-93C0-490B-8084-2B7B21CCE2BE}"/>
    <cellStyle name="Normal 11 2 2 2 5 4" xfId="3120" xr:uid="{8ACFC378-1D9A-4E74-844F-B0F89C856F7A}"/>
    <cellStyle name="Normal 11 2 2 2 5 4 2" xfId="11500" xr:uid="{EB327891-6AA7-45CC-A62C-9B7C38546D82}"/>
    <cellStyle name="Normal 11 2 2 2 5 4 2 2" xfId="28260" xr:uid="{0354CA86-A789-4B3C-A37B-6092F80ECDD6}"/>
    <cellStyle name="Normal 11 2 2 2 5 4 2 3" xfId="45019" xr:uid="{891E59AD-5A2E-4D5D-9D00-B9787AB24EA1}"/>
    <cellStyle name="Normal 11 2 2 2 5 4 3" xfId="19880" xr:uid="{FE3F053B-8F7D-4FA5-8133-C4731E42501D}"/>
    <cellStyle name="Normal 11 2 2 2 5 4 4" xfId="36639" xr:uid="{564FB013-C423-4983-B8D1-31B844B3FD81}"/>
    <cellStyle name="Normal 11 2 2 2 5 5" xfId="9697" xr:uid="{725AC42A-2EC6-4B33-93A4-C406CE2A9D7E}"/>
    <cellStyle name="Normal 11 2 2 2 5 5 2" xfId="26457" xr:uid="{062C39F4-B01F-48BC-8ABA-C714240F6B63}"/>
    <cellStyle name="Normal 11 2 2 2 5 5 3" xfId="43216" xr:uid="{7DD9C262-F692-43F7-942C-C8BE4C03F654}"/>
    <cellStyle name="Normal 11 2 2 2 5 6" xfId="18077" xr:uid="{9DE8AACD-400D-4BFD-9F6F-AEC23AC279A4}"/>
    <cellStyle name="Normal 11 2 2 2 5 7" xfId="34836" xr:uid="{685556E6-8D93-46F8-A3FA-239810AE9E0C}"/>
    <cellStyle name="Normal 11 2 2 2 6" xfId="1718" xr:uid="{7C35D51C-BD0E-4B9A-857E-E41F3A1D2D14}"/>
    <cellStyle name="Normal 11 2 2 2 6 2" xfId="5107" xr:uid="{1644C994-3E39-4216-AB27-7ECDF1007030}"/>
    <cellStyle name="Normal 11 2 2 2 6 2 2" xfId="13487" xr:uid="{D5F26142-9F92-4166-A76B-07375552207D}"/>
    <cellStyle name="Normal 11 2 2 2 6 2 2 2" xfId="30247" xr:uid="{FA052BA8-972B-44EB-B61E-DCAB6271CE59}"/>
    <cellStyle name="Normal 11 2 2 2 6 2 2 3" xfId="47006" xr:uid="{33A75D11-D872-4A53-A8B0-E4A8D9E443AC}"/>
    <cellStyle name="Normal 11 2 2 2 6 2 3" xfId="21867" xr:uid="{016D5E38-D54E-4151-9DC3-A068D0523BBD}"/>
    <cellStyle name="Normal 11 2 2 2 6 2 4" xfId="38626" xr:uid="{3631D4C7-076A-4D06-9679-E4EEEC0F4D98}"/>
    <cellStyle name="Normal 11 2 2 2 6 3" xfId="6794" xr:uid="{3CDF1C5F-50E2-46E1-B892-5A212CAA4952}"/>
    <cellStyle name="Normal 11 2 2 2 6 3 2" xfId="15174" xr:uid="{D118FBC6-816B-4126-AF5C-8AF8DFA1EE88}"/>
    <cellStyle name="Normal 11 2 2 2 6 3 2 2" xfId="31934" xr:uid="{45BF2337-08D5-4F24-B5D4-4AF58CB8A38D}"/>
    <cellStyle name="Normal 11 2 2 2 6 3 2 3" xfId="48693" xr:uid="{D03BB30A-5CD1-4BED-A830-B951847D47B2}"/>
    <cellStyle name="Normal 11 2 2 2 6 3 3" xfId="23554" xr:uid="{470BA909-AB82-43F1-9B24-88C764479EF0}"/>
    <cellStyle name="Normal 11 2 2 2 6 3 4" xfId="40313" xr:uid="{03B15B1A-1DEE-40E4-9801-843278662F51}"/>
    <cellStyle name="Normal 11 2 2 2 6 4" xfId="3441" xr:uid="{EBE46247-E0BB-4090-860B-EC854FF1C580}"/>
    <cellStyle name="Normal 11 2 2 2 6 4 2" xfId="11821" xr:uid="{7E15CCF1-6BCC-4A99-B903-BF597B689AE3}"/>
    <cellStyle name="Normal 11 2 2 2 6 4 2 2" xfId="28581" xr:uid="{C6AA5BFE-FF2F-4E85-9025-450DFB6B7486}"/>
    <cellStyle name="Normal 11 2 2 2 6 4 2 3" xfId="45340" xr:uid="{2172AAEC-E5D4-4361-9116-71BB969BAED8}"/>
    <cellStyle name="Normal 11 2 2 2 6 4 3" xfId="20201" xr:uid="{6ECABC08-EC40-4989-A92E-937DD160FF25}"/>
    <cellStyle name="Normal 11 2 2 2 6 4 4" xfId="36960" xr:uid="{C74DD179-E27E-4344-BEFC-8B13CB1B606D}"/>
    <cellStyle name="Normal 11 2 2 2 6 5" xfId="10107" xr:uid="{7C5BD668-DBA9-4767-B634-919BCD21F831}"/>
    <cellStyle name="Normal 11 2 2 2 6 5 2" xfId="26867" xr:uid="{AC0C22AF-42FB-4311-96E9-D653B5C53E23}"/>
    <cellStyle name="Normal 11 2 2 2 6 5 3" xfId="43626" xr:uid="{5C3E9CEC-20D2-4299-BEBA-ED23FA6BD934}"/>
    <cellStyle name="Normal 11 2 2 2 6 6" xfId="18487" xr:uid="{1D7A68BE-77A6-42E7-8FFE-C52EBED0B973}"/>
    <cellStyle name="Normal 11 2 2 2 6 7" xfId="35246" xr:uid="{CFBD3A13-3849-47D4-9787-8B0D0D2422A4}"/>
    <cellStyle name="Normal 11 2 2 2 7" xfId="3837" xr:uid="{99B0ACE8-614E-4544-B0FE-75C16D9A4B8C}"/>
    <cellStyle name="Normal 11 2 2 2 7 2" xfId="12217" xr:uid="{4E5E9BE2-5F10-43C6-85F7-D19D9870D262}"/>
    <cellStyle name="Normal 11 2 2 2 7 2 2" xfId="28977" xr:uid="{8656BB6C-99A6-4A65-A901-01A95440670B}"/>
    <cellStyle name="Normal 11 2 2 2 7 2 3" xfId="45736" xr:uid="{B82DF013-9CF4-4050-95DB-0748B5FBA268}"/>
    <cellStyle name="Normal 11 2 2 2 7 3" xfId="20597" xr:uid="{643A1988-31CF-4CBA-A45B-323824E83FF7}"/>
    <cellStyle name="Normal 11 2 2 2 7 4" xfId="37356" xr:uid="{1A57317D-F8A1-4ED4-BE93-F85A4D40580B}"/>
    <cellStyle name="Normal 11 2 2 2 8" xfId="5530" xr:uid="{19F82C59-B5A1-4682-BB43-7B8ED373B59C}"/>
    <cellStyle name="Normal 11 2 2 2 8 2" xfId="13910" xr:uid="{C408FF20-E367-4A45-9ABF-F91CA5D3C46C}"/>
    <cellStyle name="Normal 11 2 2 2 8 2 2" xfId="30670" xr:uid="{04EC82DF-F804-4C2F-8488-12EB0FB50AEA}"/>
    <cellStyle name="Normal 11 2 2 2 8 2 3" xfId="47429" xr:uid="{92BA5E72-7FBA-453B-BADD-217FB5C79152}"/>
    <cellStyle name="Normal 11 2 2 2 8 3" xfId="22290" xr:uid="{4FE9337B-AAEB-45B2-B9BF-18F416148EDD}"/>
    <cellStyle name="Normal 11 2 2 2 8 4" xfId="39049" xr:uid="{1CACA098-148D-45AD-853F-CF1ECA4E4AB0}"/>
    <cellStyle name="Normal 11 2 2 2 9" xfId="7200" xr:uid="{413B319B-1FE6-476E-9D9E-4AA85E4569A0}"/>
    <cellStyle name="Normal 11 2 2 2 9 2" xfId="15580" xr:uid="{205F9739-6E95-4857-A2A2-70120040F66F}"/>
    <cellStyle name="Normal 11 2 2 2 9 2 2" xfId="32340" xr:uid="{06813270-77F2-49BA-B4E8-B654053F57B3}"/>
    <cellStyle name="Normal 11 2 2 2 9 2 3" xfId="49099" xr:uid="{77D9EE2C-0772-48AD-AE61-0FF506047131}"/>
    <cellStyle name="Normal 11 2 2 2 9 3" xfId="23960" xr:uid="{69AE1759-C6CE-45AA-B3F0-3D219CD1DB66}"/>
    <cellStyle name="Normal 11 2 2 2 9 4" xfId="40719" xr:uid="{210FC2B3-53A6-46D0-A5F8-52506EC91AF2}"/>
    <cellStyle name="Normal 11 2 2 3" xfId="497" xr:uid="{183A9DCD-D53A-45EE-B78A-210398992D4D}"/>
    <cellStyle name="Normal 11 2 2 3 10" xfId="8481" xr:uid="{ECFEA467-C33B-49DF-8523-937E99DF0BC6}"/>
    <cellStyle name="Normal 11 2 2 3 10 2" xfId="16861" xr:uid="{CCCAC595-D534-42A0-888D-D127F3710723}"/>
    <cellStyle name="Normal 11 2 2 3 10 2 2" xfId="33621" xr:uid="{BFFBFDF2-C9F4-44DD-A13F-555F25BA29C6}"/>
    <cellStyle name="Normal 11 2 2 3 10 2 3" xfId="50380" xr:uid="{1CB25CD9-9FE1-4776-9AD5-648C76073E3A}"/>
    <cellStyle name="Normal 11 2 2 3 10 3" xfId="25241" xr:uid="{A32CE15C-485A-42A8-9532-9102174739E7}"/>
    <cellStyle name="Normal 11 2 2 3 10 4" xfId="42000" xr:uid="{CBE969A4-1251-4C7D-91E0-B3CC4D2A734A}"/>
    <cellStyle name="Normal 11 2 2 3 11" xfId="2329" xr:uid="{750F8110-E340-42CB-8E6C-BB70A105F17D}"/>
    <cellStyle name="Normal 11 2 2 3 11 2" xfId="10711" xr:uid="{20501D06-1026-4531-B567-E8962E588BD8}"/>
    <cellStyle name="Normal 11 2 2 3 11 2 2" xfId="27471" xr:uid="{B8F7F6F2-0535-4FD6-AD02-33D496F7557F}"/>
    <cellStyle name="Normal 11 2 2 3 11 2 3" xfId="44230" xr:uid="{A086A54E-6C1B-4014-80E8-5AD77BB2CCF3}"/>
    <cellStyle name="Normal 11 2 2 3 11 3" xfId="19091" xr:uid="{EB26535D-0B71-47B5-81C0-3E91217835E9}"/>
    <cellStyle name="Normal 11 2 2 3 11 4" xfId="35850" xr:uid="{0C8622AC-30E0-45C4-8C13-5882F40BCFE7}"/>
    <cellStyle name="Normal 11 2 2 3 12" xfId="8908" xr:uid="{D6F34BE8-2546-4EFE-86AF-837D4359DADA}"/>
    <cellStyle name="Normal 11 2 2 3 12 2" xfId="25668" xr:uid="{25AEADC5-E320-4EDD-A10B-F232F4828777}"/>
    <cellStyle name="Normal 11 2 2 3 12 3" xfId="42427" xr:uid="{3D246435-DCE4-4080-9F68-0C41E5B71ED4}"/>
    <cellStyle name="Normal 11 2 2 3 13" xfId="17288" xr:uid="{0F6ABC09-A5B2-46E6-B342-3F42234CD62E}"/>
    <cellStyle name="Normal 11 2 2 3 14" xfId="34047" xr:uid="{D1455F92-94EB-47C8-B3B4-D5C03B5F5E94}"/>
    <cellStyle name="Normal 11 2 2 3 2" xfId="939" xr:uid="{FDFFED6A-92D5-4818-B072-4DEDA8D5E066}"/>
    <cellStyle name="Normal 11 2 2 3 2 2" xfId="4334" xr:uid="{D720A41F-779F-4C5A-802D-2049BA6FB034}"/>
    <cellStyle name="Normal 11 2 2 3 2 2 2" xfId="12714" xr:uid="{34725CAE-7CF5-4721-A499-F5BAA9834944}"/>
    <cellStyle name="Normal 11 2 2 3 2 2 2 2" xfId="29474" xr:uid="{CBC50593-5020-498E-A182-1A27AC607CF5}"/>
    <cellStyle name="Normal 11 2 2 3 2 2 2 3" xfId="46233" xr:uid="{FEBDDE6E-C989-49BB-B38B-B302B17F56DD}"/>
    <cellStyle name="Normal 11 2 2 3 2 2 3" xfId="21094" xr:uid="{7B268D64-9F98-4422-8F70-EC954805041F}"/>
    <cellStyle name="Normal 11 2 2 3 2 2 4" xfId="37853" xr:uid="{B6A80EF7-911A-4914-BF92-550D6FD795D6}"/>
    <cellStyle name="Normal 11 2 2 3 2 3" xfId="6021" xr:uid="{6D3BE4E3-CB0F-49F7-96B3-F0CBCC2C9821}"/>
    <cellStyle name="Normal 11 2 2 3 2 3 2" xfId="14401" xr:uid="{75B7F317-50EF-4730-8F95-DDC2645971CC}"/>
    <cellStyle name="Normal 11 2 2 3 2 3 2 2" xfId="31161" xr:uid="{ABD021DB-CBBF-4024-9BB0-2B04A88C38F3}"/>
    <cellStyle name="Normal 11 2 2 3 2 3 2 3" xfId="47920" xr:uid="{C813FBBE-6326-44B9-93B9-4BC139328631}"/>
    <cellStyle name="Normal 11 2 2 3 2 3 3" xfId="22781" xr:uid="{E4061B05-0218-4972-AD6A-9EE1255B4644}"/>
    <cellStyle name="Normal 11 2 2 3 2 3 4" xfId="39540" xr:uid="{2F009349-56E8-4D6F-B88F-03602A87E137}"/>
    <cellStyle name="Normal 11 2 2 3 2 4" xfId="2757" xr:uid="{C498E9BC-48FF-417A-9887-7347B55BDD74}"/>
    <cellStyle name="Normal 11 2 2 3 2 4 2" xfId="11137" xr:uid="{85E39EF0-036C-4993-8C16-4E6EF21B7BD8}"/>
    <cellStyle name="Normal 11 2 2 3 2 4 2 2" xfId="27897" xr:uid="{4975953B-4BBC-4FC8-BC27-DB7C281E9BE1}"/>
    <cellStyle name="Normal 11 2 2 3 2 4 2 3" xfId="44656" xr:uid="{3FCE8625-FA71-42CE-9F1E-9D8CF7BB8542}"/>
    <cellStyle name="Normal 11 2 2 3 2 4 3" xfId="19517" xr:uid="{239E063D-3C52-4461-9EFE-FBCB66254187}"/>
    <cellStyle name="Normal 11 2 2 3 2 4 4" xfId="36276" xr:uid="{AD5C94AF-1850-42F9-89CF-451B0DD4863E}"/>
    <cellStyle name="Normal 11 2 2 3 2 5" xfId="9334" xr:uid="{DA53CB16-9BC0-4B6C-8276-91FB9E612D96}"/>
    <cellStyle name="Normal 11 2 2 3 2 5 2" xfId="26094" xr:uid="{9E4B92AD-C832-4387-AA6E-562D9C2F236A}"/>
    <cellStyle name="Normal 11 2 2 3 2 5 3" xfId="42853" xr:uid="{0B8A6CEB-8FD8-4667-B6C1-DA87A7605C64}"/>
    <cellStyle name="Normal 11 2 2 3 2 6" xfId="17714" xr:uid="{E9C98C3C-0D40-49B5-BD7C-E26AE4520C3A}"/>
    <cellStyle name="Normal 11 2 2 3 2 7" xfId="34473" xr:uid="{AE4CCCCC-6118-47A8-8629-31AE7EA7757F}"/>
    <cellStyle name="Normal 11 2 2 3 3" xfId="1373" xr:uid="{F2CB6C5E-8834-4651-9EFD-7B8A35E4347B}"/>
    <cellStyle name="Normal 11 2 2 3 3 2" xfId="4762" xr:uid="{C81AAF81-5167-4694-A099-2BB14A7A5F27}"/>
    <cellStyle name="Normal 11 2 2 3 3 2 2" xfId="13142" xr:uid="{44854ECE-1D7B-4B13-8B6A-4ED1C1CA1FB3}"/>
    <cellStyle name="Normal 11 2 2 3 3 2 2 2" xfId="29902" xr:uid="{26D4255B-5583-4644-8AAB-FC6A48880DC9}"/>
    <cellStyle name="Normal 11 2 2 3 3 2 2 3" xfId="46661" xr:uid="{A7A2272C-7FC1-4DC1-BE68-D1C84337579B}"/>
    <cellStyle name="Normal 11 2 2 3 3 2 3" xfId="21522" xr:uid="{E48B53B7-0070-46F3-B29E-A572D88F64FA}"/>
    <cellStyle name="Normal 11 2 2 3 3 2 4" xfId="38281" xr:uid="{D62614EC-7CAC-4769-8AA6-0CD144C71998}"/>
    <cellStyle name="Normal 11 2 2 3 3 3" xfId="6449" xr:uid="{3F8BAD9A-166D-4412-BE97-04FCB52EF533}"/>
    <cellStyle name="Normal 11 2 2 3 3 3 2" xfId="14829" xr:uid="{FDAE60EB-B628-41E7-B1B3-E78581058A71}"/>
    <cellStyle name="Normal 11 2 2 3 3 3 2 2" xfId="31589" xr:uid="{1271061A-102F-4416-B3DB-5E640EC07299}"/>
    <cellStyle name="Normal 11 2 2 3 3 3 2 3" xfId="48348" xr:uid="{519B4A77-128E-4073-948C-AC81F8CAB1B7}"/>
    <cellStyle name="Normal 11 2 2 3 3 3 3" xfId="23209" xr:uid="{B0ED62EB-FE53-42B0-95E4-3B8784493F89}"/>
    <cellStyle name="Normal 11 2 2 3 3 3 4" xfId="39968" xr:uid="{6E96D16B-EEF3-420E-835C-9144777AE0E0}"/>
    <cellStyle name="Normal 11 2 2 3 3 4" xfId="3185" xr:uid="{C8280B4D-7785-4F7D-8A20-AADF0276C56C}"/>
    <cellStyle name="Normal 11 2 2 3 3 4 2" xfId="11565" xr:uid="{359BEEFC-059F-4E88-A5D4-F4C90D592012}"/>
    <cellStyle name="Normal 11 2 2 3 3 4 2 2" xfId="28325" xr:uid="{B5EC247C-A26E-418A-85C1-D4C8E853603D}"/>
    <cellStyle name="Normal 11 2 2 3 3 4 2 3" xfId="45084" xr:uid="{36465CD1-AEF7-4E96-A92F-366E99B21F3A}"/>
    <cellStyle name="Normal 11 2 2 3 3 4 3" xfId="19945" xr:uid="{CCC5814C-DF0A-4B87-983A-886CDBDF8320}"/>
    <cellStyle name="Normal 11 2 2 3 3 4 4" xfId="36704" xr:uid="{0899A184-A5B5-46A4-9487-0D157AC16474}"/>
    <cellStyle name="Normal 11 2 2 3 3 5" xfId="9762" xr:uid="{D86C1A68-5A8C-44DA-BC38-618DD8617007}"/>
    <cellStyle name="Normal 11 2 2 3 3 5 2" xfId="26522" xr:uid="{EA4F23D6-000F-4025-A5D6-D8904A6DFD61}"/>
    <cellStyle name="Normal 11 2 2 3 3 5 3" xfId="43281" xr:uid="{3E35A3BF-6D1C-4D3C-9B0C-88898769CC98}"/>
    <cellStyle name="Normal 11 2 2 3 3 6" xfId="18142" xr:uid="{AC80D868-D7CA-4443-BC67-F2EDC4243EF1}"/>
    <cellStyle name="Normal 11 2 2 3 3 7" xfId="34901" xr:uid="{C290EEE1-C3F6-4DB4-AA5A-C6F1C61599B3}"/>
    <cellStyle name="Normal 11 2 2 3 4" xfId="1781" xr:uid="{7B88CDC0-3717-42FA-9709-2E4545B7C114}"/>
    <cellStyle name="Normal 11 2 2 3 4 2" xfId="5170" xr:uid="{8BF57B8F-66CC-4A44-93DB-E55DACEEAFFE}"/>
    <cellStyle name="Normal 11 2 2 3 4 2 2" xfId="13550" xr:uid="{F34D35CB-4A4D-43C8-AB3A-888A0CC6F756}"/>
    <cellStyle name="Normal 11 2 2 3 4 2 2 2" xfId="30310" xr:uid="{32ADE964-BC17-4FDC-977E-582D21DF933F}"/>
    <cellStyle name="Normal 11 2 2 3 4 2 2 3" xfId="47069" xr:uid="{BC9BCC06-9C9B-4A06-86E3-C2B7E1499A63}"/>
    <cellStyle name="Normal 11 2 2 3 4 2 3" xfId="21930" xr:uid="{84B7C268-6754-4734-82FE-FCE6965AA86B}"/>
    <cellStyle name="Normal 11 2 2 3 4 2 4" xfId="38689" xr:uid="{BB843719-9A65-4C69-A3C7-3921EF04FC9B}"/>
    <cellStyle name="Normal 11 2 2 3 4 3" xfId="6857" xr:uid="{BF780ABB-3E1A-48AC-8788-2A15657FC5B4}"/>
    <cellStyle name="Normal 11 2 2 3 4 3 2" xfId="15237" xr:uid="{1BFF4560-0BE2-4932-8123-3A5F64677D1E}"/>
    <cellStyle name="Normal 11 2 2 3 4 3 2 2" xfId="31997" xr:uid="{E55090F6-BA19-4136-B1C9-69A79802DB32}"/>
    <cellStyle name="Normal 11 2 2 3 4 3 2 3" xfId="48756" xr:uid="{AB926FEC-5E6F-431C-B48B-C779F1D893B6}"/>
    <cellStyle name="Normal 11 2 2 3 4 3 3" xfId="23617" xr:uid="{D22551AE-D215-493C-AF62-19EEFA7DFB44}"/>
    <cellStyle name="Normal 11 2 2 3 4 3 4" xfId="40376" xr:uid="{8EC62845-2556-4BD0-9C14-3F2E16622BC5}"/>
    <cellStyle name="Normal 11 2 2 3 4 4" xfId="3481" xr:uid="{2E07340A-648A-4884-9DBA-5E2460D4E3EB}"/>
    <cellStyle name="Normal 11 2 2 3 4 4 2" xfId="11861" xr:uid="{076CE9F3-791E-4FCC-9F99-BFB8B040CD93}"/>
    <cellStyle name="Normal 11 2 2 3 4 4 2 2" xfId="28621" xr:uid="{E6A75E44-8211-44F5-891D-BF18C655430A}"/>
    <cellStyle name="Normal 11 2 2 3 4 4 2 3" xfId="45380" xr:uid="{04FF7A6D-A4D5-4247-94F5-DB8B7C177D92}"/>
    <cellStyle name="Normal 11 2 2 3 4 4 3" xfId="20241" xr:uid="{4FFE51E2-0735-4C82-BBCC-42F246CF5451}"/>
    <cellStyle name="Normal 11 2 2 3 4 4 4" xfId="37000" xr:uid="{497C1679-5CDF-42C7-BBCE-92C164DF0361}"/>
    <cellStyle name="Normal 11 2 2 3 4 5" xfId="10170" xr:uid="{F18A586D-EF90-462B-AF53-B06303AB917D}"/>
    <cellStyle name="Normal 11 2 2 3 4 5 2" xfId="26930" xr:uid="{61B0D799-E66E-4B12-9001-EFABE8512F26}"/>
    <cellStyle name="Normal 11 2 2 3 4 5 3" xfId="43689" xr:uid="{5A72B998-1134-4042-B779-4207338B75CB}"/>
    <cellStyle name="Normal 11 2 2 3 4 6" xfId="18550" xr:uid="{FEE0DB14-7E09-461F-9C0B-935E6426FE84}"/>
    <cellStyle name="Normal 11 2 2 3 4 7" xfId="35309" xr:uid="{CA0E1066-0921-451D-A622-1F881F90CEB0}"/>
    <cellStyle name="Normal 11 2 2 3 5" xfId="3900" xr:uid="{9B92D03D-49D8-491C-8389-AC8DEB68AB52}"/>
    <cellStyle name="Normal 11 2 2 3 5 2" xfId="12280" xr:uid="{A86A45FF-8753-4EC7-AE69-A3E9474122CB}"/>
    <cellStyle name="Normal 11 2 2 3 5 2 2" xfId="29040" xr:uid="{3392BFF0-C94F-4A59-A7F7-77B116AE86E5}"/>
    <cellStyle name="Normal 11 2 2 3 5 2 3" xfId="45799" xr:uid="{1F2E9FEB-1D36-458B-92E1-5BBE92262C8F}"/>
    <cellStyle name="Normal 11 2 2 3 5 3" xfId="20660" xr:uid="{F7959523-13E9-4163-A7A6-3B2C367B994A}"/>
    <cellStyle name="Normal 11 2 2 3 5 4" xfId="37419" xr:uid="{D8D38625-00E1-4E50-86F7-9EE06CF6D41A}"/>
    <cellStyle name="Normal 11 2 2 3 6" xfId="5595" xr:uid="{A1B58CEB-DB08-4F3C-88DE-5D7A02ABE467}"/>
    <cellStyle name="Normal 11 2 2 3 6 2" xfId="13975" xr:uid="{4A152A9B-3172-490C-88ED-25EEAB31415A}"/>
    <cellStyle name="Normal 11 2 2 3 6 2 2" xfId="30735" xr:uid="{2DEFDDC7-4627-4E15-A227-4B8FF4DDB139}"/>
    <cellStyle name="Normal 11 2 2 3 6 2 3" xfId="47494" xr:uid="{38F87CE7-3602-44E5-8A55-4E37C06550BA}"/>
    <cellStyle name="Normal 11 2 2 3 6 3" xfId="22355" xr:uid="{50040E18-954F-4BD9-B906-C5D9C3F40BA6}"/>
    <cellStyle name="Normal 11 2 2 3 6 4" xfId="39114" xr:uid="{051056DD-0603-4D1C-B400-C04DAC921FE6}"/>
    <cellStyle name="Normal 11 2 2 3 7" xfId="7263" xr:uid="{5C6D255F-FAF4-4E99-BA45-22A7281A654B}"/>
    <cellStyle name="Normal 11 2 2 3 7 2" xfId="15643" xr:uid="{36A28FB3-2483-4017-9FF4-246C09287F15}"/>
    <cellStyle name="Normal 11 2 2 3 7 2 2" xfId="32403" xr:uid="{755170A0-7734-4E98-B6B5-B0B4395DEFEC}"/>
    <cellStyle name="Normal 11 2 2 3 7 2 3" xfId="49162" xr:uid="{C2CE3DE0-FF9E-46AE-B704-2EB735935EAF}"/>
    <cellStyle name="Normal 11 2 2 3 7 3" xfId="24023" xr:uid="{2433285A-435E-42C6-B7A2-F232CE9F1772}"/>
    <cellStyle name="Normal 11 2 2 3 7 4" xfId="40782" xr:uid="{712E74FA-41ED-449F-925D-58A279CADBF4}"/>
    <cellStyle name="Normal 11 2 2 3 8" xfId="7669" xr:uid="{3C3E8EB2-E924-447D-94A2-63657C803370}"/>
    <cellStyle name="Normal 11 2 2 3 8 2" xfId="16049" xr:uid="{0C05A46A-6326-4B16-B0D9-720F00AB20F6}"/>
    <cellStyle name="Normal 11 2 2 3 8 2 2" xfId="32809" xr:uid="{F579AB58-BF99-4160-82A1-E727E9425C28}"/>
    <cellStyle name="Normal 11 2 2 3 8 2 3" xfId="49568" xr:uid="{B5503A3C-30CC-4F02-BFAD-777935B52033}"/>
    <cellStyle name="Normal 11 2 2 3 8 3" xfId="24429" xr:uid="{18367C28-9D1B-45CF-98BC-3EAEC19F2455}"/>
    <cellStyle name="Normal 11 2 2 3 8 4" xfId="41188" xr:uid="{BB8BE3B7-CC60-445E-A4C3-A8A58154F4C0}"/>
    <cellStyle name="Normal 11 2 2 3 9" xfId="8075" xr:uid="{5B545995-9A55-4F4E-8FAC-45AA9C5C2F99}"/>
    <cellStyle name="Normal 11 2 2 3 9 2" xfId="16455" xr:uid="{0F95004D-E54E-410A-95EE-A6184866C3DD}"/>
    <cellStyle name="Normal 11 2 2 3 9 2 2" xfId="33215" xr:uid="{82F92601-AAF0-4B5E-865F-D070237F6C69}"/>
    <cellStyle name="Normal 11 2 2 3 9 2 3" xfId="49974" xr:uid="{4AD7C5AF-AE98-4BB1-80CB-7FAFFD8644B3}"/>
    <cellStyle name="Normal 11 2 2 3 9 3" xfId="24835" xr:uid="{99A1EA05-C8A9-4F3A-A1D4-C4AAB1688E25}"/>
    <cellStyle name="Normal 11 2 2 3 9 4" xfId="41594" xr:uid="{0B25EC17-1F94-477E-9B60-4BFF51A19817}"/>
    <cellStyle name="Normal 11 2 2 4" xfId="498" xr:uid="{F7038372-28AE-4237-8504-0CE745DC9825}"/>
    <cellStyle name="Normal 11 2 2 4 10" xfId="8629" xr:uid="{9D55A372-E67A-4A53-BEDF-972584A0533B}"/>
    <cellStyle name="Normal 11 2 2 4 10 2" xfId="17009" xr:uid="{3F6569C8-C583-4720-9296-4E4A6DE489CC}"/>
    <cellStyle name="Normal 11 2 2 4 10 2 2" xfId="33769" xr:uid="{85304122-44F8-448B-94EB-146C8AFD6138}"/>
    <cellStyle name="Normal 11 2 2 4 10 2 3" xfId="50528" xr:uid="{89B0AB34-9243-4DAD-A6A9-B33D52449A55}"/>
    <cellStyle name="Normal 11 2 2 4 10 3" xfId="25389" xr:uid="{14B5C122-5F78-4231-B6D0-86AFC36CC8B2}"/>
    <cellStyle name="Normal 11 2 2 4 10 4" xfId="42148" xr:uid="{9AFE3C13-ECD2-40EF-9E0E-1D36CD2A142C}"/>
    <cellStyle name="Normal 11 2 2 4 11" xfId="2330" xr:uid="{E9008824-B4AC-4732-A446-035373871DA6}"/>
    <cellStyle name="Normal 11 2 2 4 11 2" xfId="10712" xr:uid="{39A7FEC6-0ABC-433F-9C7D-22F0D12E386B}"/>
    <cellStyle name="Normal 11 2 2 4 11 2 2" xfId="27472" xr:uid="{4FCD3E90-10CC-4A4A-994E-726362F87AFC}"/>
    <cellStyle name="Normal 11 2 2 4 11 2 3" xfId="44231" xr:uid="{BFD45F43-4278-4682-9847-636069121374}"/>
    <cellStyle name="Normal 11 2 2 4 11 3" xfId="19092" xr:uid="{D0CCB54E-2707-47BF-94EA-567B8CE5A43C}"/>
    <cellStyle name="Normal 11 2 2 4 11 4" xfId="35851" xr:uid="{D9594920-EA13-4E0F-9988-E5924B71CE23}"/>
    <cellStyle name="Normal 11 2 2 4 12" xfId="8909" xr:uid="{0AA936F8-F4FF-4848-8023-5D5F0E60E2C8}"/>
    <cellStyle name="Normal 11 2 2 4 12 2" xfId="25669" xr:uid="{7DF28AFA-002D-44C3-B5F7-AA4F899186E8}"/>
    <cellStyle name="Normal 11 2 2 4 12 3" xfId="42428" xr:uid="{F7660232-BDB0-450F-88E6-3FED7BAF3531}"/>
    <cellStyle name="Normal 11 2 2 4 13" xfId="17289" xr:uid="{54F27DA3-5443-4C2C-9F42-16682AC2D225}"/>
    <cellStyle name="Normal 11 2 2 4 14" xfId="34048" xr:uid="{FD4603EE-20A6-4B84-A7C9-89DAC2D0E681}"/>
    <cellStyle name="Normal 11 2 2 4 2" xfId="940" xr:uid="{451A4DC4-73E3-4A12-8AB9-78FFF756AC78}"/>
    <cellStyle name="Normal 11 2 2 4 2 2" xfId="4335" xr:uid="{B4708189-550C-4767-909E-1450298BAEDE}"/>
    <cellStyle name="Normal 11 2 2 4 2 2 2" xfId="12715" xr:uid="{16FE2B52-336D-467D-AC22-B75ED52C89FC}"/>
    <cellStyle name="Normal 11 2 2 4 2 2 2 2" xfId="29475" xr:uid="{2A0228D2-E9DF-44E7-B3BF-804980D3EBFE}"/>
    <cellStyle name="Normal 11 2 2 4 2 2 2 3" xfId="46234" xr:uid="{91AC3F16-2AB6-4643-817E-E80E69DBF38E}"/>
    <cellStyle name="Normal 11 2 2 4 2 2 3" xfId="21095" xr:uid="{E8A99163-ACB9-4C72-BDCD-DE71FBB6D7CF}"/>
    <cellStyle name="Normal 11 2 2 4 2 2 4" xfId="37854" xr:uid="{B18C136C-D818-467A-BD05-DBD0F317741D}"/>
    <cellStyle name="Normal 11 2 2 4 2 3" xfId="6022" xr:uid="{B56FC760-58C3-490E-B891-8BDC48ADAE6E}"/>
    <cellStyle name="Normal 11 2 2 4 2 3 2" xfId="14402" xr:uid="{47F0689A-1719-4EE6-A26F-7AACF818D1C6}"/>
    <cellStyle name="Normal 11 2 2 4 2 3 2 2" xfId="31162" xr:uid="{3BCC1C1A-A7EE-4C99-B83D-6734EFEB6D78}"/>
    <cellStyle name="Normal 11 2 2 4 2 3 2 3" xfId="47921" xr:uid="{7A8E7540-E5F7-4863-BAEC-9842FC1F4B56}"/>
    <cellStyle name="Normal 11 2 2 4 2 3 3" xfId="22782" xr:uid="{B5613BF5-A8C5-4FA9-942F-672F7FA93BF3}"/>
    <cellStyle name="Normal 11 2 2 4 2 3 4" xfId="39541" xr:uid="{E2D78D83-826B-4A22-9966-F96A1CFD8871}"/>
    <cellStyle name="Normal 11 2 2 4 2 4" xfId="2758" xr:uid="{F2B43109-AB0C-4F4E-A2A6-C6DA5A7DEE83}"/>
    <cellStyle name="Normal 11 2 2 4 2 4 2" xfId="11138" xr:uid="{339CDC03-7898-45FA-A68D-EB4328EF461B}"/>
    <cellStyle name="Normal 11 2 2 4 2 4 2 2" xfId="27898" xr:uid="{2E5E0CC2-D696-434F-845E-607E1ECC7E26}"/>
    <cellStyle name="Normal 11 2 2 4 2 4 2 3" xfId="44657" xr:uid="{118547BE-4FDC-4AFA-B0C5-2C1477E8C321}"/>
    <cellStyle name="Normal 11 2 2 4 2 4 3" xfId="19518" xr:uid="{12CC4C79-AB04-4220-AB26-FCDBF6AA7EFD}"/>
    <cellStyle name="Normal 11 2 2 4 2 4 4" xfId="36277" xr:uid="{B1BC08A5-8736-4A59-A8AD-A08B456D132F}"/>
    <cellStyle name="Normal 11 2 2 4 2 5" xfId="9335" xr:uid="{9E08F6E3-5C62-4B41-BB96-08CD66A9559F}"/>
    <cellStyle name="Normal 11 2 2 4 2 5 2" xfId="26095" xr:uid="{5E520B0D-1F5C-44ED-A507-FBFCA2E313E0}"/>
    <cellStyle name="Normal 11 2 2 4 2 5 3" xfId="42854" xr:uid="{20002EB2-3E38-4298-9FB7-5826BA2F5DF5}"/>
    <cellStyle name="Normal 11 2 2 4 2 6" xfId="17715" xr:uid="{AB2B3560-BC4C-4C18-B8E4-80EA73D9F723}"/>
    <cellStyle name="Normal 11 2 2 4 2 7" xfId="34474" xr:uid="{3EEA3FC6-5C6F-40F9-AF35-059EA09F0113}"/>
    <cellStyle name="Normal 11 2 2 4 3" xfId="1374" xr:uid="{4A19A284-5F5B-4AE4-8E44-15CA69DD671F}"/>
    <cellStyle name="Normal 11 2 2 4 3 2" xfId="4763" xr:uid="{937BFB3D-82FD-4F7B-B0B2-5D5DC54867DA}"/>
    <cellStyle name="Normal 11 2 2 4 3 2 2" xfId="13143" xr:uid="{4FD006EB-DFAB-41CA-9067-3260D8AF7C03}"/>
    <cellStyle name="Normal 11 2 2 4 3 2 2 2" xfId="29903" xr:uid="{DC5F6711-D068-4252-8EFB-ED94A07EF275}"/>
    <cellStyle name="Normal 11 2 2 4 3 2 2 3" xfId="46662" xr:uid="{A8E7C99C-DDF7-4F17-B8A4-C34B2A0F51FC}"/>
    <cellStyle name="Normal 11 2 2 4 3 2 3" xfId="21523" xr:uid="{840870B5-5423-4A62-A53D-58A9E4698DFC}"/>
    <cellStyle name="Normal 11 2 2 4 3 2 4" xfId="38282" xr:uid="{694CED3C-0D89-460D-85DA-08DE31B4777D}"/>
    <cellStyle name="Normal 11 2 2 4 3 3" xfId="6450" xr:uid="{9CFB4DDC-874B-4C42-B29B-BFE71EE85E2B}"/>
    <cellStyle name="Normal 11 2 2 4 3 3 2" xfId="14830" xr:uid="{F0EE2F38-70D8-4CDA-8C34-3C0A13F5EB6E}"/>
    <cellStyle name="Normal 11 2 2 4 3 3 2 2" xfId="31590" xr:uid="{056F8F39-B515-47D3-9FA6-CDE7B2B4F782}"/>
    <cellStyle name="Normal 11 2 2 4 3 3 2 3" xfId="48349" xr:uid="{4FF34ED0-9EC5-49F3-9EEE-039FC5340B3D}"/>
    <cellStyle name="Normal 11 2 2 4 3 3 3" xfId="23210" xr:uid="{10702F2C-81BB-4AB0-A139-18AFCC365346}"/>
    <cellStyle name="Normal 11 2 2 4 3 3 4" xfId="39969" xr:uid="{E05B7379-842A-449E-A587-92906E2EC832}"/>
    <cellStyle name="Normal 11 2 2 4 3 4" xfId="3186" xr:uid="{1063C8C8-5FDB-4396-84AC-02CDD473833A}"/>
    <cellStyle name="Normal 11 2 2 4 3 4 2" xfId="11566" xr:uid="{E685115F-38DD-4151-B889-6B176221F53F}"/>
    <cellStyle name="Normal 11 2 2 4 3 4 2 2" xfId="28326" xr:uid="{3DBA39C7-54F3-4535-8457-15B3316020F2}"/>
    <cellStyle name="Normal 11 2 2 4 3 4 2 3" xfId="45085" xr:uid="{F4D3F9C0-9858-4187-BC0C-EF7EAFC09E9A}"/>
    <cellStyle name="Normal 11 2 2 4 3 4 3" xfId="19946" xr:uid="{B4061D97-6F1F-458D-8984-4F8DFAADFC01}"/>
    <cellStyle name="Normal 11 2 2 4 3 4 4" xfId="36705" xr:uid="{7C343B29-5B77-49B8-A329-4D1CFD7D20E7}"/>
    <cellStyle name="Normal 11 2 2 4 3 5" xfId="9763" xr:uid="{C4C68915-963B-4C21-AC06-D242D1AE3193}"/>
    <cellStyle name="Normal 11 2 2 4 3 5 2" xfId="26523" xr:uid="{D4ADA29D-1F1E-4122-8B81-CFEA2DC4733D}"/>
    <cellStyle name="Normal 11 2 2 4 3 5 3" xfId="43282" xr:uid="{9C56E56B-696F-4F74-9C76-D810FD75CDE3}"/>
    <cellStyle name="Normal 11 2 2 4 3 6" xfId="18143" xr:uid="{27EC2294-232D-42CC-94CD-2D3C93D2017F}"/>
    <cellStyle name="Normal 11 2 2 4 3 7" xfId="34902" xr:uid="{259F9D7B-4D85-4953-B126-DB2EE72D3551}"/>
    <cellStyle name="Normal 11 2 2 4 4" xfId="1929" xr:uid="{12FF81E2-34F8-4967-A74E-6ACD54AC2165}"/>
    <cellStyle name="Normal 11 2 2 4 4 2" xfId="5318" xr:uid="{8C61B85B-923B-44EF-99F8-D800D8A5558A}"/>
    <cellStyle name="Normal 11 2 2 4 4 2 2" xfId="13698" xr:uid="{92FDAAFC-F47D-4672-A590-D664BCB269B1}"/>
    <cellStyle name="Normal 11 2 2 4 4 2 2 2" xfId="30458" xr:uid="{28F99586-E235-4CEC-B300-F2384EBBF821}"/>
    <cellStyle name="Normal 11 2 2 4 4 2 2 3" xfId="47217" xr:uid="{23345F59-060F-4389-BDC7-D7E003FC8D7D}"/>
    <cellStyle name="Normal 11 2 2 4 4 2 3" xfId="22078" xr:uid="{7813279B-324B-4EA7-B16F-DD9014BEF7BB}"/>
    <cellStyle name="Normal 11 2 2 4 4 2 4" xfId="38837" xr:uid="{BD31A280-2D7A-4590-B92F-12961ADB8B01}"/>
    <cellStyle name="Normal 11 2 2 4 4 3" xfId="7005" xr:uid="{070C4EE2-696D-4D36-AF24-043FF16C7605}"/>
    <cellStyle name="Normal 11 2 2 4 4 3 2" xfId="15385" xr:uid="{FFA5A7EB-E8B4-4E84-8AB9-059EB2D09617}"/>
    <cellStyle name="Normal 11 2 2 4 4 3 2 2" xfId="32145" xr:uid="{59D72635-DF89-4D72-BDA8-4C75334CC076}"/>
    <cellStyle name="Normal 11 2 2 4 4 3 2 3" xfId="48904" xr:uid="{257BA6BE-657B-4DD1-9865-2B201B36EAD7}"/>
    <cellStyle name="Normal 11 2 2 4 4 3 3" xfId="23765" xr:uid="{D3DD62A0-E400-4D45-9BF3-64B156CAF28D}"/>
    <cellStyle name="Normal 11 2 2 4 4 3 4" xfId="40524" xr:uid="{AA1FBC15-68FD-46EF-85EB-A3E78F51F35D}"/>
    <cellStyle name="Normal 11 2 2 4 4 4" xfId="3628" xr:uid="{0677C65B-F2A8-4EA0-A33C-FAB4D37B6C82}"/>
    <cellStyle name="Normal 11 2 2 4 4 4 2" xfId="12008" xr:uid="{5CE3BFB9-24DA-4EFE-A208-6785857786F3}"/>
    <cellStyle name="Normal 11 2 2 4 4 4 2 2" xfId="28768" xr:uid="{F0E5A6A1-8099-48AF-A1A1-391C312FD392}"/>
    <cellStyle name="Normal 11 2 2 4 4 4 2 3" xfId="45527" xr:uid="{4008868A-E2C4-4380-BA61-8D57D4796ED8}"/>
    <cellStyle name="Normal 11 2 2 4 4 4 3" xfId="20388" xr:uid="{439C08D4-517C-4C53-8CF1-891509BCFC25}"/>
    <cellStyle name="Normal 11 2 2 4 4 4 4" xfId="37147" xr:uid="{C1BD4019-DEFC-42BE-8D83-B960FFB1C75A}"/>
    <cellStyle name="Normal 11 2 2 4 4 5" xfId="10318" xr:uid="{DB44822D-6864-4F7D-9AB3-AB2EE222A916}"/>
    <cellStyle name="Normal 11 2 2 4 4 5 2" xfId="27078" xr:uid="{8D696527-5DB6-4718-A723-FD4826A9C0BF}"/>
    <cellStyle name="Normal 11 2 2 4 4 5 3" xfId="43837" xr:uid="{53FC845B-3CED-47EE-816B-6EBDFBAB6C4F}"/>
    <cellStyle name="Normal 11 2 2 4 4 6" xfId="18698" xr:uid="{5CAF7F1F-6EA1-4F07-B397-DF1BACD96864}"/>
    <cellStyle name="Normal 11 2 2 4 4 7" xfId="35457" xr:uid="{B08F1174-7675-445D-A110-BBBCAB339189}"/>
    <cellStyle name="Normal 11 2 2 4 5" xfId="4048" xr:uid="{644F6E38-93EE-4F36-A64A-697B83735CDB}"/>
    <cellStyle name="Normal 11 2 2 4 5 2" xfId="12428" xr:uid="{70A0866A-311A-4058-9F53-D6072CF68295}"/>
    <cellStyle name="Normal 11 2 2 4 5 2 2" xfId="29188" xr:uid="{287BBF82-8660-47F1-8C4D-CE50D999FE9D}"/>
    <cellStyle name="Normal 11 2 2 4 5 2 3" xfId="45947" xr:uid="{F971F054-60AE-40EF-912D-35686BB74DAE}"/>
    <cellStyle name="Normal 11 2 2 4 5 3" xfId="20808" xr:uid="{0563AD07-878C-477B-96F9-F2BB9324584E}"/>
    <cellStyle name="Normal 11 2 2 4 5 4" xfId="37567" xr:uid="{096C62BD-CA20-4BD9-A05E-533DA7304FBA}"/>
    <cellStyle name="Normal 11 2 2 4 6" xfId="5596" xr:uid="{3E944BF3-1C49-4CA1-95B3-23878349FCEF}"/>
    <cellStyle name="Normal 11 2 2 4 6 2" xfId="13976" xr:uid="{EAE33E04-0668-4FE5-8C70-3FF40DFE1FF8}"/>
    <cellStyle name="Normal 11 2 2 4 6 2 2" xfId="30736" xr:uid="{A58FBF9F-7F31-4B4E-9452-79BF37E2A551}"/>
    <cellStyle name="Normal 11 2 2 4 6 2 3" xfId="47495" xr:uid="{D92E33AC-D5C3-43B0-853C-76F5F46CF94B}"/>
    <cellStyle name="Normal 11 2 2 4 6 3" xfId="22356" xr:uid="{898BCA15-7B69-44A0-9FFF-3E5D9E8F6FBE}"/>
    <cellStyle name="Normal 11 2 2 4 6 4" xfId="39115" xr:uid="{E710BD19-5BDE-45B4-A02D-132304D68C03}"/>
    <cellStyle name="Normal 11 2 2 4 7" xfId="7411" xr:uid="{36D4383E-2D50-4005-AE3B-9A664C812157}"/>
    <cellStyle name="Normal 11 2 2 4 7 2" xfId="15791" xr:uid="{2B8A3FAB-9481-46F5-B003-0F1D9E47F851}"/>
    <cellStyle name="Normal 11 2 2 4 7 2 2" xfId="32551" xr:uid="{E3D558DB-B87C-4E50-A710-54F3E33B7FA0}"/>
    <cellStyle name="Normal 11 2 2 4 7 2 3" xfId="49310" xr:uid="{AF6C2DCE-6603-4403-9474-A5879C37DB14}"/>
    <cellStyle name="Normal 11 2 2 4 7 3" xfId="24171" xr:uid="{982F6C5A-E350-417D-880C-CD5FFDF7C607}"/>
    <cellStyle name="Normal 11 2 2 4 7 4" xfId="40930" xr:uid="{2FB7C8AD-D6DE-4335-834A-CBE24B1533F7}"/>
    <cellStyle name="Normal 11 2 2 4 8" xfId="7817" xr:uid="{30E3B384-B0C2-4743-B7C5-5B6A9EA3FE00}"/>
    <cellStyle name="Normal 11 2 2 4 8 2" xfId="16197" xr:uid="{DCE43830-6480-4CF2-B12A-57635D97E0DE}"/>
    <cellStyle name="Normal 11 2 2 4 8 2 2" xfId="32957" xr:uid="{BAA34AAF-6E00-4C7C-845B-533EA7554013}"/>
    <cellStyle name="Normal 11 2 2 4 8 2 3" xfId="49716" xr:uid="{F4371791-1EB7-4BEF-84F6-A77563378F85}"/>
    <cellStyle name="Normal 11 2 2 4 8 3" xfId="24577" xr:uid="{A003101D-7D65-4B9B-A7E3-BCB9771C0E65}"/>
    <cellStyle name="Normal 11 2 2 4 8 4" xfId="41336" xr:uid="{0513897E-6C5C-441D-9BFD-A08D2E42FA67}"/>
    <cellStyle name="Normal 11 2 2 4 9" xfId="8223" xr:uid="{4298DD2C-7AFA-4C83-A02F-4A86A2F7E4D9}"/>
    <cellStyle name="Normal 11 2 2 4 9 2" xfId="16603" xr:uid="{63420018-221D-45A3-981C-62AE8400D9D4}"/>
    <cellStyle name="Normal 11 2 2 4 9 2 2" xfId="33363" xr:uid="{F3BA7C5D-3C80-4A04-9AB9-30E7F516206B}"/>
    <cellStyle name="Normal 11 2 2 4 9 2 3" xfId="50122" xr:uid="{445873BE-55DD-445F-A416-B7F1066AF3F4}"/>
    <cellStyle name="Normal 11 2 2 4 9 3" xfId="24983" xr:uid="{A05EC909-C4ED-44FC-90C5-283EE9CE70CF}"/>
    <cellStyle name="Normal 11 2 2 4 9 4" xfId="41742" xr:uid="{3AA79F4D-D3B8-45E0-80D6-CB1CBAA3E832}"/>
    <cellStyle name="Normal 11 2 2 5" xfId="800" xr:uid="{47EFDD60-3A6D-4897-A377-A09FF9B1EF45}"/>
    <cellStyle name="Normal 11 2 2 5 2" xfId="4195" xr:uid="{F436AE18-58B9-42C2-9957-56CEE7554315}"/>
    <cellStyle name="Normal 11 2 2 5 2 2" xfId="12575" xr:uid="{2F65E047-FAFE-4DAA-81F8-106B5BC5FBE9}"/>
    <cellStyle name="Normal 11 2 2 5 2 2 2" xfId="29335" xr:uid="{99BB75CB-A706-45D8-A5A6-EF8EDCD011F9}"/>
    <cellStyle name="Normal 11 2 2 5 2 2 3" xfId="46094" xr:uid="{E50B7A5D-9DA1-4976-9D1E-648077C1394B}"/>
    <cellStyle name="Normal 11 2 2 5 2 3" xfId="20955" xr:uid="{FCC70AEA-C3F3-417D-B7E8-93CEE4265C09}"/>
    <cellStyle name="Normal 11 2 2 5 2 4" xfId="37714" xr:uid="{A521F045-56BE-4284-B099-31B86B9DB9CD}"/>
    <cellStyle name="Normal 11 2 2 5 3" xfId="5882" xr:uid="{47A1268E-64AC-4B44-A49A-80331F0E6B22}"/>
    <cellStyle name="Normal 11 2 2 5 3 2" xfId="14262" xr:uid="{AD7D5D42-9E78-497B-B3A9-15BED7872DF1}"/>
    <cellStyle name="Normal 11 2 2 5 3 2 2" xfId="31022" xr:uid="{D0B76B21-659A-441E-BC38-3A30A07836B8}"/>
    <cellStyle name="Normal 11 2 2 5 3 2 3" xfId="47781" xr:uid="{C92C9ECD-9C4F-442C-A511-5F690E0E9737}"/>
    <cellStyle name="Normal 11 2 2 5 3 3" xfId="22642" xr:uid="{DAE59EF0-BA3C-4E23-BA86-B147D6F75BA6}"/>
    <cellStyle name="Normal 11 2 2 5 3 4" xfId="39401" xr:uid="{996EE74B-A55F-49E3-A893-4965BAEB9DBA}"/>
    <cellStyle name="Normal 11 2 2 5 4" xfId="2618" xr:uid="{2C22FFA5-C86D-4F2F-ACAE-4670D98B8447}"/>
    <cellStyle name="Normal 11 2 2 5 4 2" xfId="10998" xr:uid="{B0A9CAD6-2DA8-4299-B7FA-EE281B9BB607}"/>
    <cellStyle name="Normal 11 2 2 5 4 2 2" xfId="27758" xr:uid="{90A8D8A5-89E5-42DC-954D-ECF204242690}"/>
    <cellStyle name="Normal 11 2 2 5 4 2 3" xfId="44517" xr:uid="{CFBD49B0-F6BA-46DC-AE25-0337220479A8}"/>
    <cellStyle name="Normal 11 2 2 5 4 3" xfId="19378" xr:uid="{9CD166F9-168C-432F-97BF-9177733AAB8D}"/>
    <cellStyle name="Normal 11 2 2 5 4 4" xfId="36137" xr:uid="{4197543E-F1A1-4175-987A-EBF8874BD65C}"/>
    <cellStyle name="Normal 11 2 2 5 5" xfId="9195" xr:uid="{33C9230E-76B9-4F21-82EA-37425CB82735}"/>
    <cellStyle name="Normal 11 2 2 5 5 2" xfId="25955" xr:uid="{B61954E0-97BE-46F6-A2F9-3AE646FB05C7}"/>
    <cellStyle name="Normal 11 2 2 5 5 3" xfId="42714" xr:uid="{42A54A9B-B2A7-47B4-AC20-2E697E1BDCEC}"/>
    <cellStyle name="Normal 11 2 2 5 6" xfId="17575" xr:uid="{15BF0CB2-7BD1-47E4-B563-C36DD9826928}"/>
    <cellStyle name="Normal 11 2 2 5 7" xfId="34334" xr:uid="{5DEF93A8-EACA-44B7-BEE7-929F2F039377}"/>
    <cellStyle name="Normal 11 2 2 6" xfId="1234" xr:uid="{6D157C5A-CFCD-4036-86EE-9A5183FECC93}"/>
    <cellStyle name="Normal 11 2 2 6 2" xfId="4623" xr:uid="{01EC2C07-02F9-4EB1-A9F6-9AE5EC16538E}"/>
    <cellStyle name="Normal 11 2 2 6 2 2" xfId="13003" xr:uid="{195BDEFD-7BD6-4DA0-B4E4-FAAEA3E49173}"/>
    <cellStyle name="Normal 11 2 2 6 2 2 2" xfId="29763" xr:uid="{EBB698BB-6EC5-442A-9121-B09A085E6A02}"/>
    <cellStyle name="Normal 11 2 2 6 2 2 3" xfId="46522" xr:uid="{0BADACC0-350C-48B4-AFAE-213F31BF68E4}"/>
    <cellStyle name="Normal 11 2 2 6 2 3" xfId="21383" xr:uid="{03A43340-18CA-460D-A7F9-11CBCE25B979}"/>
    <cellStyle name="Normal 11 2 2 6 2 4" xfId="38142" xr:uid="{AAB82C53-873E-44D8-8BC8-5C8B255A3756}"/>
    <cellStyle name="Normal 11 2 2 6 3" xfId="6310" xr:uid="{4C1192D1-D71C-4BC4-9673-A5BBB7525F35}"/>
    <cellStyle name="Normal 11 2 2 6 3 2" xfId="14690" xr:uid="{0633EFB0-C1DF-4545-9EBF-EC05292A3BE3}"/>
    <cellStyle name="Normal 11 2 2 6 3 2 2" xfId="31450" xr:uid="{6D4137C8-D656-476C-8A97-DFB3D378E15D}"/>
    <cellStyle name="Normal 11 2 2 6 3 2 3" xfId="48209" xr:uid="{2BAD1D3C-C5F2-441D-9D40-6E0656183E0B}"/>
    <cellStyle name="Normal 11 2 2 6 3 3" xfId="23070" xr:uid="{64A0AAB0-CBAD-4950-9FF2-CA52A0544DB2}"/>
    <cellStyle name="Normal 11 2 2 6 3 4" xfId="39829" xr:uid="{BB601472-AEFA-417F-A098-D035F0AF0D4F}"/>
    <cellStyle name="Normal 11 2 2 6 4" xfId="3046" xr:uid="{E01AA012-06A6-44AF-B053-A4CA8D4290CF}"/>
    <cellStyle name="Normal 11 2 2 6 4 2" xfId="11426" xr:uid="{8FEEF677-E036-41E1-B37E-3BC08EEB4B3A}"/>
    <cellStyle name="Normal 11 2 2 6 4 2 2" xfId="28186" xr:uid="{444C0610-F8C8-4EF5-AE75-E6513934BEE3}"/>
    <cellStyle name="Normal 11 2 2 6 4 2 3" xfId="44945" xr:uid="{2DBA0851-EBB6-4D65-807C-BA463BB89240}"/>
    <cellStyle name="Normal 11 2 2 6 4 3" xfId="19806" xr:uid="{6FA86950-A76F-4D14-9049-A51C003D8174}"/>
    <cellStyle name="Normal 11 2 2 6 4 4" xfId="36565" xr:uid="{CABF9032-80F2-451D-B4EA-1018BCC31E71}"/>
    <cellStyle name="Normal 11 2 2 6 5" xfId="9623" xr:uid="{512E3BB9-07DC-4126-93CF-E178CDCAB941}"/>
    <cellStyle name="Normal 11 2 2 6 5 2" xfId="26383" xr:uid="{78237F63-3F81-45D6-9704-B949971EA9B6}"/>
    <cellStyle name="Normal 11 2 2 6 5 3" xfId="43142" xr:uid="{5CA8F1F7-4B80-42A3-87CD-9F7707597A54}"/>
    <cellStyle name="Normal 11 2 2 6 6" xfId="18003" xr:uid="{643C2569-6EBD-4033-9E60-705B515BDD02}"/>
    <cellStyle name="Normal 11 2 2 6 7" xfId="34762" xr:uid="{E1F4F0E2-1AAB-4C66-A195-5809C5FB4758}"/>
    <cellStyle name="Normal 11 2 2 7" xfId="1658" xr:uid="{3EAC3230-4AB6-46D0-B312-A845DBBE17B5}"/>
    <cellStyle name="Normal 11 2 2 7 2" xfId="5047" xr:uid="{E86E18B7-7C1C-4ECC-84B4-1814C048F75D}"/>
    <cellStyle name="Normal 11 2 2 7 2 2" xfId="13427" xr:uid="{D8F9F33F-14B8-4F4A-8486-568331343B3F}"/>
    <cellStyle name="Normal 11 2 2 7 2 2 2" xfId="30187" xr:uid="{D6157358-914B-4527-B526-AFEB571A0A20}"/>
    <cellStyle name="Normal 11 2 2 7 2 2 3" xfId="46946" xr:uid="{F3D8A3EC-6BE1-4704-AF2B-E815948A9497}"/>
    <cellStyle name="Normal 11 2 2 7 2 3" xfId="21807" xr:uid="{DD9344C6-37EC-4364-87BD-E127395C0FDA}"/>
    <cellStyle name="Normal 11 2 2 7 2 4" xfId="38566" xr:uid="{D7D43261-700F-4AFC-A36F-FF9E68C62032}"/>
    <cellStyle name="Normal 11 2 2 7 3" xfId="6734" xr:uid="{648F6B3F-A8FD-4972-BB82-B731F233342D}"/>
    <cellStyle name="Normal 11 2 2 7 3 2" xfId="15114" xr:uid="{8823C453-DF91-4C0B-8E1E-313C2B0295B2}"/>
    <cellStyle name="Normal 11 2 2 7 3 2 2" xfId="31874" xr:uid="{6535F0B6-A1DA-481F-AD1B-D1D5C5E91459}"/>
    <cellStyle name="Normal 11 2 2 7 3 2 3" xfId="48633" xr:uid="{CE54377A-587B-4776-8A1C-04387919D8C2}"/>
    <cellStyle name="Normal 11 2 2 7 3 3" xfId="23494" xr:uid="{7BB53712-E9B6-4F7F-BF67-FC949F8A3ADA}"/>
    <cellStyle name="Normal 11 2 2 7 3 4" xfId="40253" xr:uid="{BC54D390-ADD9-4556-A3FF-D25B26BE75CC}"/>
    <cellStyle name="Normal 11 2 2 7 4" xfId="2185" xr:uid="{F8D8F684-8D9D-4B22-BD47-135FCFB8CD79}"/>
    <cellStyle name="Normal 11 2 2 7 4 2" xfId="10572" xr:uid="{684CC88C-EDE3-4B68-B0C2-AB09434AF6A7}"/>
    <cellStyle name="Normal 11 2 2 7 4 2 2" xfId="27332" xr:uid="{CC1DFD95-337C-4DD7-81A8-90ADEB333EB3}"/>
    <cellStyle name="Normal 11 2 2 7 4 2 3" xfId="44091" xr:uid="{5AC64752-E307-4ECE-BCB8-166D022ED4E8}"/>
    <cellStyle name="Normal 11 2 2 7 4 3" xfId="18952" xr:uid="{4A61B5A6-588F-42C8-87C6-66FB63783EFD}"/>
    <cellStyle name="Normal 11 2 2 7 4 4" xfId="35711" xr:uid="{DE12B481-2827-4715-BB26-66C6F89C1BBC}"/>
    <cellStyle name="Normal 11 2 2 7 5" xfId="10047" xr:uid="{0FDE2759-341B-48F4-8D64-DBC0FFC30132}"/>
    <cellStyle name="Normal 11 2 2 7 5 2" xfId="26807" xr:uid="{80EFBC08-9811-4930-971C-C371CAB6DC44}"/>
    <cellStyle name="Normal 11 2 2 7 5 3" xfId="43566" xr:uid="{83DDFE87-6306-4DBF-8254-3BA9FD87AD68}"/>
    <cellStyle name="Normal 11 2 2 7 6" xfId="18427" xr:uid="{642154F0-9405-40C8-9F47-D48D22BB5C9D}"/>
    <cellStyle name="Normal 11 2 2 7 7" xfId="35186" xr:uid="{A66250FB-E3FE-45A2-8675-9DD1DD7C5A2E}"/>
    <cellStyle name="Normal 11 2 2 8" xfId="3776" xr:uid="{E69949A3-0407-4323-882A-942C3677A53A}"/>
    <cellStyle name="Normal 11 2 2 8 2" xfId="12156" xr:uid="{414A8E70-7877-4528-918F-CC5DE5DC2DF0}"/>
    <cellStyle name="Normal 11 2 2 8 2 2" xfId="28916" xr:uid="{AF7D08E2-9A8D-4B0C-8F4C-FA571C42517D}"/>
    <cellStyle name="Normal 11 2 2 8 2 3" xfId="45675" xr:uid="{A7F2BFBD-181C-4A25-9454-10D09418AC03}"/>
    <cellStyle name="Normal 11 2 2 8 3" xfId="20536" xr:uid="{5815C34E-F07B-4D9F-87B3-4042AF63AE5D}"/>
    <cellStyle name="Normal 11 2 2 8 4" xfId="37295" xr:uid="{2336711E-4594-4B0A-A816-BC072EFFA638}"/>
    <cellStyle name="Normal 11 2 2 9" xfId="5456" xr:uid="{1728C92A-7721-4A30-BE9F-9A44716246D3}"/>
    <cellStyle name="Normal 11 2 2 9 2" xfId="13836" xr:uid="{BEDC6A43-790A-4C30-BBF6-3DB9DE711E19}"/>
    <cellStyle name="Normal 11 2 2 9 2 2" xfId="30596" xr:uid="{5BBF4491-0C10-4740-88C6-47550C3499E0}"/>
    <cellStyle name="Normal 11 2 2 9 2 3" xfId="47355" xr:uid="{C13ED831-31DC-4502-BAAF-D2C3F09C8A3F}"/>
    <cellStyle name="Normal 11 2 2 9 3" xfId="22216" xr:uid="{BDAE6895-CDA3-44E5-9411-11008C0FF704}"/>
    <cellStyle name="Normal 11 2 2 9 4" xfId="38975" xr:uid="{8C4C1855-4570-48D3-A3BB-4E4E717A2624}"/>
    <cellStyle name="Normal 11 2 20" xfId="33880" xr:uid="{D74CCD42-48B7-48E9-9DDA-FE46D79FF73F}"/>
    <cellStyle name="Normal 11 2 21" xfId="267" xr:uid="{4393C42D-B08F-44B0-887C-93CA6DBE17D2}"/>
    <cellStyle name="Normal 11 2 3" xfId="351" xr:uid="{DAE05668-7357-4F9F-96E3-B8469F336F46}"/>
    <cellStyle name="Normal 11 2 3 10" xfId="7547" xr:uid="{77336B38-D07E-4FAF-8B42-8B30D4EAAF67}"/>
    <cellStyle name="Normal 11 2 3 10 2" xfId="15927" xr:uid="{FD4EF2D3-840E-4D55-98B2-C6DF36DAA74B}"/>
    <cellStyle name="Normal 11 2 3 10 2 2" xfId="32687" xr:uid="{09E1ADFD-6172-416C-B01F-0A40414265F0}"/>
    <cellStyle name="Normal 11 2 3 10 2 3" xfId="49446" xr:uid="{CE912FF0-1423-48FE-97B5-B658B01B9DD1}"/>
    <cellStyle name="Normal 11 2 3 10 3" xfId="24307" xr:uid="{4426F882-6668-42FC-ABCB-492256A56A75}"/>
    <cellStyle name="Normal 11 2 3 10 4" xfId="41066" xr:uid="{E780FA0B-8253-48BE-BBAC-24D7ACDB11A1}"/>
    <cellStyle name="Normal 11 2 3 11" xfId="7953" xr:uid="{15E22124-B6AC-4F01-A6AE-88BC6CD8A63C}"/>
    <cellStyle name="Normal 11 2 3 11 2" xfId="16333" xr:uid="{F3722337-F2DB-4476-9B97-67303EABB802}"/>
    <cellStyle name="Normal 11 2 3 11 2 2" xfId="33093" xr:uid="{00D90E0A-18E7-4A7E-9E1C-324F58AB8B84}"/>
    <cellStyle name="Normal 11 2 3 11 2 3" xfId="49852" xr:uid="{88BFEF69-A0D5-42A3-BE9E-D6BC95FC02C8}"/>
    <cellStyle name="Normal 11 2 3 11 3" xfId="24713" xr:uid="{77983021-88AC-43C2-AFFF-688E5F84990F}"/>
    <cellStyle name="Normal 11 2 3 11 4" xfId="41472" xr:uid="{148E5DF8-6E44-4FA1-BC4D-2859D5EDC429}"/>
    <cellStyle name="Normal 11 2 3 12" xfId="8359" xr:uid="{8B0F821A-075A-4D53-8F47-551E0479CEAC}"/>
    <cellStyle name="Normal 11 2 3 12 2" xfId="16739" xr:uid="{979F2742-2EE4-45D5-BBB9-0EC4DD5FBDCF}"/>
    <cellStyle name="Normal 11 2 3 12 2 2" xfId="33499" xr:uid="{8AB65B76-7120-4645-9BBE-FABA560933A5}"/>
    <cellStyle name="Normal 11 2 3 12 2 3" xfId="50258" xr:uid="{AF7A4EA2-8E6D-4828-865B-BE8829ED4AEA}"/>
    <cellStyle name="Normal 11 2 3 12 3" xfId="25119" xr:uid="{5978BA69-446A-46F9-84C6-F3311EBE9723}"/>
    <cellStyle name="Normal 11 2 3 12 4" xfId="41878" xr:uid="{52BFF548-A465-4239-80F7-7AC28B81D3A0}"/>
    <cellStyle name="Normal 11 2 3 13" xfId="2081" xr:uid="{5683CCE4-5D29-4CED-985E-AAE38DAE31DC}"/>
    <cellStyle name="Normal 11 2 3 13 2" xfId="10469" xr:uid="{D709B7F6-EFB7-44A8-A6C5-4D29C2B8322A}"/>
    <cellStyle name="Normal 11 2 3 13 2 2" xfId="27229" xr:uid="{0EC1A181-CCD1-436C-B92D-CAEED72B73CE}"/>
    <cellStyle name="Normal 11 2 3 13 2 3" xfId="43988" xr:uid="{33FBB71F-3F8C-4092-B246-B29DEE94BB94}"/>
    <cellStyle name="Normal 11 2 3 13 3" xfId="18849" xr:uid="{E70F561F-8817-4967-911A-6E9D21FB2C11}"/>
    <cellStyle name="Normal 11 2 3 13 4" xfId="35608" xr:uid="{026ED366-0D05-4E6A-9F26-65D2CF9CDBDA}"/>
    <cellStyle name="Normal 11 2 3 14" xfId="8815" xr:uid="{A223E123-7991-43C5-8453-21AB28F185DA}"/>
    <cellStyle name="Normal 11 2 3 14 2" xfId="25575" xr:uid="{A7459D6B-B217-459E-8EC3-37F4935EA213}"/>
    <cellStyle name="Normal 11 2 3 14 3" xfId="42334" xr:uid="{B7ECEABB-1ED0-4046-BCA8-0376DB6D2851}"/>
    <cellStyle name="Normal 11 2 3 15" xfId="17195" xr:uid="{5D458079-3B01-45D0-9EBF-941B23727A50}"/>
    <cellStyle name="Normal 11 2 3 16" xfId="33954" xr:uid="{23D2E6EB-AD8E-4ED9-9FF9-DC041D9C6ED4}"/>
    <cellStyle name="Normal 11 2 3 2" xfId="499" xr:uid="{99C51851-DA46-4C06-8F65-A6D9A9E9FE64}"/>
    <cellStyle name="Normal 11 2 3 2 10" xfId="8483" xr:uid="{71723980-1C87-458C-993A-DB9A4730B12A}"/>
    <cellStyle name="Normal 11 2 3 2 10 2" xfId="16863" xr:uid="{7C69684F-3701-47BE-B597-5D40EC7F0390}"/>
    <cellStyle name="Normal 11 2 3 2 10 2 2" xfId="33623" xr:uid="{DCD69D68-AF6A-41FF-9EAA-981A07A50FEC}"/>
    <cellStyle name="Normal 11 2 3 2 10 2 3" xfId="50382" xr:uid="{49CB1B8F-998B-41FC-AE9F-26408E219BD3}"/>
    <cellStyle name="Normal 11 2 3 2 10 3" xfId="25243" xr:uid="{555EE1EF-FEBB-45CD-9FA7-675156FB6DB7}"/>
    <cellStyle name="Normal 11 2 3 2 10 4" xfId="42002" xr:uid="{947739C4-AEF5-42B4-B10D-4439A65C9D68}"/>
    <cellStyle name="Normal 11 2 3 2 11" xfId="2331" xr:uid="{FBA9771C-2B2A-4E06-A038-CAAC1992F2F1}"/>
    <cellStyle name="Normal 11 2 3 2 11 2" xfId="10713" xr:uid="{C3A4165F-082D-49B2-A949-E9DB5C1AA7DE}"/>
    <cellStyle name="Normal 11 2 3 2 11 2 2" xfId="27473" xr:uid="{E45F2E9E-0184-48B1-9BF6-EA904FAC645A}"/>
    <cellStyle name="Normal 11 2 3 2 11 2 3" xfId="44232" xr:uid="{3F8CF054-EDB3-4CBF-B2EB-25BF2D7BB770}"/>
    <cellStyle name="Normal 11 2 3 2 11 3" xfId="19093" xr:uid="{86341764-DECA-4D36-A427-BCEC4E1660AB}"/>
    <cellStyle name="Normal 11 2 3 2 11 4" xfId="35852" xr:uid="{6C44B626-19A9-4C53-888F-8D7F6753500E}"/>
    <cellStyle name="Normal 11 2 3 2 12" xfId="8910" xr:uid="{0D727B50-E572-4050-89DA-5100905D3A68}"/>
    <cellStyle name="Normal 11 2 3 2 12 2" xfId="25670" xr:uid="{EA66C511-2826-4D0C-B053-6830D3093698}"/>
    <cellStyle name="Normal 11 2 3 2 12 3" xfId="42429" xr:uid="{D42E31EF-A747-4D6A-A431-3FE53909C5CD}"/>
    <cellStyle name="Normal 11 2 3 2 13" xfId="17290" xr:uid="{3ACF1DDC-7D3F-4BCC-BD7E-6598A8501C35}"/>
    <cellStyle name="Normal 11 2 3 2 14" xfId="34049" xr:uid="{44C5DD7E-71B6-4852-99D9-A4E6B6841B06}"/>
    <cellStyle name="Normal 11 2 3 2 2" xfId="941" xr:uid="{ABADD930-0B87-4F27-8DCF-67CB98E9CF7C}"/>
    <cellStyle name="Normal 11 2 3 2 2 2" xfId="4336" xr:uid="{BC1369DC-CBB8-4D8C-BF4A-03D118F3F44F}"/>
    <cellStyle name="Normal 11 2 3 2 2 2 2" xfId="12716" xr:uid="{916B4CB0-FBA1-4927-9DBD-D4513EF6FFA6}"/>
    <cellStyle name="Normal 11 2 3 2 2 2 2 2" xfId="29476" xr:uid="{488B583C-0294-4EF6-9168-C16D5C22FBFB}"/>
    <cellStyle name="Normal 11 2 3 2 2 2 2 3" xfId="46235" xr:uid="{BB21FDC6-90EC-413A-94A6-BE88DCB1CA4E}"/>
    <cellStyle name="Normal 11 2 3 2 2 2 3" xfId="21096" xr:uid="{95FAD840-3F78-40E6-B5E4-805BD80042CF}"/>
    <cellStyle name="Normal 11 2 3 2 2 2 4" xfId="37855" xr:uid="{EB4DBD68-7E96-4206-8124-0E91657B3A89}"/>
    <cellStyle name="Normal 11 2 3 2 2 3" xfId="6023" xr:uid="{7FA53506-12DE-4550-80C7-E599D76E7FB5}"/>
    <cellStyle name="Normal 11 2 3 2 2 3 2" xfId="14403" xr:uid="{84F5D3C9-59A7-4F50-8F22-3AC3409FE7D3}"/>
    <cellStyle name="Normal 11 2 3 2 2 3 2 2" xfId="31163" xr:uid="{5E679B7B-B15F-4FDF-A72E-0FD0557AD870}"/>
    <cellStyle name="Normal 11 2 3 2 2 3 2 3" xfId="47922" xr:uid="{45B4E4FB-62A8-4B40-9107-CDA373B7424E}"/>
    <cellStyle name="Normal 11 2 3 2 2 3 3" xfId="22783" xr:uid="{B0C3EDF7-4154-4976-B39B-0C2EE5342FF6}"/>
    <cellStyle name="Normal 11 2 3 2 2 3 4" xfId="39542" xr:uid="{494331E4-3F96-4CFD-861E-0FDB7CA87E5E}"/>
    <cellStyle name="Normal 11 2 3 2 2 4" xfId="2759" xr:uid="{22389EFE-2111-4E97-B5A0-DB999748A8BC}"/>
    <cellStyle name="Normal 11 2 3 2 2 4 2" xfId="11139" xr:uid="{D2047216-06F6-49AB-823C-732548BE7CAE}"/>
    <cellStyle name="Normal 11 2 3 2 2 4 2 2" xfId="27899" xr:uid="{B6D945A7-2F23-4332-BB68-CFFD60C636F5}"/>
    <cellStyle name="Normal 11 2 3 2 2 4 2 3" xfId="44658" xr:uid="{47F00673-75FC-4ABA-AED8-02BA4C605FF6}"/>
    <cellStyle name="Normal 11 2 3 2 2 4 3" xfId="19519" xr:uid="{86A2BD8D-6A55-4632-9ECB-D2A702035C48}"/>
    <cellStyle name="Normal 11 2 3 2 2 4 4" xfId="36278" xr:uid="{580ECA91-5B65-43C7-9C9E-644FC399D9B3}"/>
    <cellStyle name="Normal 11 2 3 2 2 5" xfId="9336" xr:uid="{C947F128-F0F3-4FBB-A6F5-27F0CC485E27}"/>
    <cellStyle name="Normal 11 2 3 2 2 5 2" xfId="26096" xr:uid="{0A67A7F2-6F1C-46BC-8B75-4F4C513AD8C8}"/>
    <cellStyle name="Normal 11 2 3 2 2 5 3" xfId="42855" xr:uid="{CCDA78A1-8A1E-4ABD-A0E0-11DA8B2C24A7}"/>
    <cellStyle name="Normal 11 2 3 2 2 6" xfId="17716" xr:uid="{560BFACC-819F-4664-87BC-6B408C171706}"/>
    <cellStyle name="Normal 11 2 3 2 2 7" xfId="34475" xr:uid="{1C7B2993-D3C6-43AF-9A7B-B6439BCB5199}"/>
    <cellStyle name="Normal 11 2 3 2 3" xfId="1375" xr:uid="{1B23D792-1A51-4982-BD2C-A26A4F8E52F0}"/>
    <cellStyle name="Normal 11 2 3 2 3 2" xfId="4764" xr:uid="{62A761A8-16B2-49B4-B14D-A8812148F8CB}"/>
    <cellStyle name="Normal 11 2 3 2 3 2 2" xfId="13144" xr:uid="{60F57E0C-C23F-4943-BD30-C9CAEE820386}"/>
    <cellStyle name="Normal 11 2 3 2 3 2 2 2" xfId="29904" xr:uid="{BF05F67C-5699-4362-A2DF-25A99192D6DA}"/>
    <cellStyle name="Normal 11 2 3 2 3 2 2 3" xfId="46663" xr:uid="{1DCB1DD0-238D-4E65-9A1A-84CA654F1F5C}"/>
    <cellStyle name="Normal 11 2 3 2 3 2 3" xfId="21524" xr:uid="{0CDDE41F-6353-4D93-BE42-594644A68A05}"/>
    <cellStyle name="Normal 11 2 3 2 3 2 4" xfId="38283" xr:uid="{D5CCC997-6FCA-4609-8505-A50DC7D1F9B8}"/>
    <cellStyle name="Normal 11 2 3 2 3 3" xfId="6451" xr:uid="{D668FF8E-00FA-4741-AC11-3D75C604C148}"/>
    <cellStyle name="Normal 11 2 3 2 3 3 2" xfId="14831" xr:uid="{8C04CF76-7F0E-41B8-9A02-218188CD0CF9}"/>
    <cellStyle name="Normal 11 2 3 2 3 3 2 2" xfId="31591" xr:uid="{61F73605-11BC-484E-ABAF-CEFBFBBFDA89}"/>
    <cellStyle name="Normal 11 2 3 2 3 3 2 3" xfId="48350" xr:uid="{02C80A3F-14BA-4C6F-9654-6400425C7DCC}"/>
    <cellStyle name="Normal 11 2 3 2 3 3 3" xfId="23211" xr:uid="{45648B1E-D36B-4B10-A050-8499B96F465D}"/>
    <cellStyle name="Normal 11 2 3 2 3 3 4" xfId="39970" xr:uid="{8BDED87A-507E-4493-83A6-4632429E79A3}"/>
    <cellStyle name="Normal 11 2 3 2 3 4" xfId="3187" xr:uid="{3AB52226-3D1B-4CE0-B57F-FA2B727CB8E3}"/>
    <cellStyle name="Normal 11 2 3 2 3 4 2" xfId="11567" xr:uid="{90356D83-145B-474C-B01D-D1F5EF54D925}"/>
    <cellStyle name="Normal 11 2 3 2 3 4 2 2" xfId="28327" xr:uid="{7B2F82DF-CBCC-4259-ABFC-26BF7C44AC73}"/>
    <cellStyle name="Normal 11 2 3 2 3 4 2 3" xfId="45086" xr:uid="{A6477FB6-477B-4028-99B0-EC69EE19ADC6}"/>
    <cellStyle name="Normal 11 2 3 2 3 4 3" xfId="19947" xr:uid="{9395C1C3-BDCF-474F-AFE7-0014A02E77D4}"/>
    <cellStyle name="Normal 11 2 3 2 3 4 4" xfId="36706" xr:uid="{97762465-DC36-419F-A375-D0423F41EC08}"/>
    <cellStyle name="Normal 11 2 3 2 3 5" xfId="9764" xr:uid="{67168DF6-CA13-481B-A8DF-D6C8D0C5995F}"/>
    <cellStyle name="Normal 11 2 3 2 3 5 2" xfId="26524" xr:uid="{F40C0B3D-6685-477A-A84C-26333342F2C7}"/>
    <cellStyle name="Normal 11 2 3 2 3 5 3" xfId="43283" xr:uid="{D21A2F7C-9DAA-4DAD-A41D-30AB64B6824B}"/>
    <cellStyle name="Normal 11 2 3 2 3 6" xfId="18144" xr:uid="{286D4AB7-388F-4159-8012-94A0795EABDD}"/>
    <cellStyle name="Normal 11 2 3 2 3 7" xfId="34903" xr:uid="{AE5788FE-9C83-4EDD-9D5F-BD1584E6963F}"/>
    <cellStyle name="Normal 11 2 3 2 4" xfId="1783" xr:uid="{2C232994-A2B2-4B6C-A50F-A49E5D0A2EB7}"/>
    <cellStyle name="Normal 11 2 3 2 4 2" xfId="5172" xr:uid="{B1353F44-D0A9-412D-A1A8-63296B8B3A44}"/>
    <cellStyle name="Normal 11 2 3 2 4 2 2" xfId="13552" xr:uid="{9D80D5CC-468E-478F-9D19-8C4F264B374E}"/>
    <cellStyle name="Normal 11 2 3 2 4 2 2 2" xfId="30312" xr:uid="{110F85A7-B4E9-43E5-85E3-656BEC5F7B2A}"/>
    <cellStyle name="Normal 11 2 3 2 4 2 2 3" xfId="47071" xr:uid="{9737A70E-05C6-4B72-8773-DD5298FE523C}"/>
    <cellStyle name="Normal 11 2 3 2 4 2 3" xfId="21932" xr:uid="{EF30E7C3-9F22-486A-9396-C351B03B0AF8}"/>
    <cellStyle name="Normal 11 2 3 2 4 2 4" xfId="38691" xr:uid="{58767410-E934-4F99-8E8F-9AC9E0F63F5D}"/>
    <cellStyle name="Normal 11 2 3 2 4 3" xfId="6859" xr:uid="{2D551196-6B75-4180-B7D5-39B53D9896A8}"/>
    <cellStyle name="Normal 11 2 3 2 4 3 2" xfId="15239" xr:uid="{225452FC-2C84-4511-817B-986E186E5BF2}"/>
    <cellStyle name="Normal 11 2 3 2 4 3 2 2" xfId="31999" xr:uid="{7E4419B2-BAEE-49ED-A890-352753D68C9A}"/>
    <cellStyle name="Normal 11 2 3 2 4 3 2 3" xfId="48758" xr:uid="{16583CC8-3F77-49B3-B473-B9EEDB532722}"/>
    <cellStyle name="Normal 11 2 3 2 4 3 3" xfId="23619" xr:uid="{157A18F3-98C0-4E30-B1FB-AEE9D6F36A18}"/>
    <cellStyle name="Normal 11 2 3 2 4 3 4" xfId="40378" xr:uid="{C8E9917C-0893-4490-8F3B-4013F1923527}"/>
    <cellStyle name="Normal 11 2 3 2 4 4" xfId="3483" xr:uid="{1F8A9B31-A38D-4F2B-A697-023DC001895E}"/>
    <cellStyle name="Normal 11 2 3 2 4 4 2" xfId="11863" xr:uid="{C922963D-C79C-4978-B6AC-4B33CEF30556}"/>
    <cellStyle name="Normal 11 2 3 2 4 4 2 2" xfId="28623" xr:uid="{03C4DCBB-D87D-4631-BABD-8632CE82F7CA}"/>
    <cellStyle name="Normal 11 2 3 2 4 4 2 3" xfId="45382" xr:uid="{D7841468-FC0B-455D-A5A7-3F6D6198B007}"/>
    <cellStyle name="Normal 11 2 3 2 4 4 3" xfId="20243" xr:uid="{551E78AC-13FB-4881-833A-E1E06812BCEA}"/>
    <cellStyle name="Normal 11 2 3 2 4 4 4" xfId="37002" xr:uid="{E43C7F0B-FF48-44E0-90A4-808BFD0A48B8}"/>
    <cellStyle name="Normal 11 2 3 2 4 5" xfId="10172" xr:uid="{1ADE465F-81C5-4FD7-A1EE-B4A15269E0EB}"/>
    <cellStyle name="Normal 11 2 3 2 4 5 2" xfId="26932" xr:uid="{8B23068F-91E7-4C78-8FC3-2643A1907873}"/>
    <cellStyle name="Normal 11 2 3 2 4 5 3" xfId="43691" xr:uid="{38913855-12CC-41DB-9AFC-9DD496908340}"/>
    <cellStyle name="Normal 11 2 3 2 4 6" xfId="18552" xr:uid="{974DE9BF-4C9E-4D97-9ACD-D760637AF3FE}"/>
    <cellStyle name="Normal 11 2 3 2 4 7" xfId="35311" xr:uid="{908E88F0-2B58-4EB8-9314-3BF78231E36A}"/>
    <cellStyle name="Normal 11 2 3 2 5" xfId="3902" xr:uid="{59C42C77-2A6F-4E1A-B824-0BE5E906DE3F}"/>
    <cellStyle name="Normal 11 2 3 2 5 2" xfId="12282" xr:uid="{181740BD-1139-421C-88B8-1A3225444840}"/>
    <cellStyle name="Normal 11 2 3 2 5 2 2" xfId="29042" xr:uid="{08EEECEB-AF73-47A4-8BD8-335D6636C330}"/>
    <cellStyle name="Normal 11 2 3 2 5 2 3" xfId="45801" xr:uid="{0E6523F1-5844-4DDC-B0F1-367F0BD1F315}"/>
    <cellStyle name="Normal 11 2 3 2 5 3" xfId="20662" xr:uid="{50FC75D1-16CB-4C3D-A910-D3AC14887CCF}"/>
    <cellStyle name="Normal 11 2 3 2 5 4" xfId="37421" xr:uid="{478CE208-F7FD-4C4C-AD0D-AC1EEF992ED3}"/>
    <cellStyle name="Normal 11 2 3 2 6" xfId="5597" xr:uid="{F745276F-9811-4EB1-9D4B-4D0DA6BB71C8}"/>
    <cellStyle name="Normal 11 2 3 2 6 2" xfId="13977" xr:uid="{94F00FC4-4D67-47E9-9848-DC810750CE6D}"/>
    <cellStyle name="Normal 11 2 3 2 6 2 2" xfId="30737" xr:uid="{D5BE7A17-1E43-4270-96DB-0821D9E2CB81}"/>
    <cellStyle name="Normal 11 2 3 2 6 2 3" xfId="47496" xr:uid="{65C5D914-6B82-41DB-B569-881E5AA64443}"/>
    <cellStyle name="Normal 11 2 3 2 6 3" xfId="22357" xr:uid="{BAEAFE49-447D-4C5A-B511-A38573913E82}"/>
    <cellStyle name="Normal 11 2 3 2 6 4" xfId="39116" xr:uid="{3463601C-7D43-4AB7-8AED-7373E3D78A26}"/>
    <cellStyle name="Normal 11 2 3 2 7" xfId="7265" xr:uid="{B30D54B5-A364-4C84-9704-E02BFD3517C2}"/>
    <cellStyle name="Normal 11 2 3 2 7 2" xfId="15645" xr:uid="{93FAAAED-3903-4E45-984A-E53B3517EE0B}"/>
    <cellStyle name="Normal 11 2 3 2 7 2 2" xfId="32405" xr:uid="{65238C15-5D2F-4259-B5FD-4F6287C3C27F}"/>
    <cellStyle name="Normal 11 2 3 2 7 2 3" xfId="49164" xr:uid="{63E61CC7-88D5-4FCF-8559-0BAA446DB1BF}"/>
    <cellStyle name="Normal 11 2 3 2 7 3" xfId="24025" xr:uid="{9BDECF46-24A0-442B-A907-A4808E91EC3F}"/>
    <cellStyle name="Normal 11 2 3 2 7 4" xfId="40784" xr:uid="{0180DB79-7B6A-4F90-B198-618B4FDB1B7C}"/>
    <cellStyle name="Normal 11 2 3 2 8" xfId="7671" xr:uid="{CD97DD37-9414-4EDB-ACDB-48B5EE43ED8C}"/>
    <cellStyle name="Normal 11 2 3 2 8 2" xfId="16051" xr:uid="{49E2CF01-411C-4947-B21C-38C756B67570}"/>
    <cellStyle name="Normal 11 2 3 2 8 2 2" xfId="32811" xr:uid="{9975FD49-847B-45F3-831E-98C97F8FB8A4}"/>
    <cellStyle name="Normal 11 2 3 2 8 2 3" xfId="49570" xr:uid="{A10615F6-1C88-4E3A-B422-74D10A69C765}"/>
    <cellStyle name="Normal 11 2 3 2 8 3" xfId="24431" xr:uid="{608867D0-6EB4-4463-ADC4-179189FC49A2}"/>
    <cellStyle name="Normal 11 2 3 2 8 4" xfId="41190" xr:uid="{2D88137E-D0C7-41D1-B0F9-3D5D86C3A6C6}"/>
    <cellStyle name="Normal 11 2 3 2 9" xfId="8077" xr:uid="{158F8F1A-EA6E-4F65-83D3-7A32595C61A1}"/>
    <cellStyle name="Normal 11 2 3 2 9 2" xfId="16457" xr:uid="{C4C3CA65-9415-402C-A669-0581899C5175}"/>
    <cellStyle name="Normal 11 2 3 2 9 2 2" xfId="33217" xr:uid="{51BCC189-1141-4854-A7C8-D7C052E0FBF2}"/>
    <cellStyle name="Normal 11 2 3 2 9 2 3" xfId="49976" xr:uid="{2622FF98-25BB-43BE-8724-E38571534C9B}"/>
    <cellStyle name="Normal 11 2 3 2 9 3" xfId="24837" xr:uid="{632C75A9-3ACD-477A-98FB-F34AF5EE6BD7}"/>
    <cellStyle name="Normal 11 2 3 2 9 4" xfId="41596" xr:uid="{CBC563DD-84CB-45F7-8843-7E68841A8849}"/>
    <cellStyle name="Normal 11 2 3 3" xfId="500" xr:uid="{63B70345-10C2-456D-9DAF-FBDEB18B4787}"/>
    <cellStyle name="Normal 11 2 3 3 10" xfId="8630" xr:uid="{3D4AC702-D43D-426C-9D4B-E3D28D9B8FCB}"/>
    <cellStyle name="Normal 11 2 3 3 10 2" xfId="17010" xr:uid="{1AB5EAB8-ABA6-4381-80F9-3C3C6E65A4C7}"/>
    <cellStyle name="Normal 11 2 3 3 10 2 2" xfId="33770" xr:uid="{FBC6D80B-D3A9-4CD7-A9A7-33C39DB39FAB}"/>
    <cellStyle name="Normal 11 2 3 3 10 2 3" xfId="50529" xr:uid="{150FDFD6-20C9-4DB2-9A0A-81CDD380B4B3}"/>
    <cellStyle name="Normal 11 2 3 3 10 3" xfId="25390" xr:uid="{D0E791CA-17E6-4486-A15F-91DA7F6F9867}"/>
    <cellStyle name="Normal 11 2 3 3 10 4" xfId="42149" xr:uid="{FAB24563-E69D-4526-B830-4653F4D3A8C0}"/>
    <cellStyle name="Normal 11 2 3 3 11" xfId="2332" xr:uid="{211D5C31-F997-4ED4-9365-EB9A34800B5A}"/>
    <cellStyle name="Normal 11 2 3 3 11 2" xfId="10714" xr:uid="{900C175F-FBE8-4082-91F0-3D08CC3E14B3}"/>
    <cellStyle name="Normal 11 2 3 3 11 2 2" xfId="27474" xr:uid="{456AB993-3E06-429B-811D-C75E4C3362C2}"/>
    <cellStyle name="Normal 11 2 3 3 11 2 3" xfId="44233" xr:uid="{9FAEFF83-D83F-4641-85E5-552A3321FA2A}"/>
    <cellStyle name="Normal 11 2 3 3 11 3" xfId="19094" xr:uid="{89FBE640-143C-4C2C-B98C-4BB4C933CF32}"/>
    <cellStyle name="Normal 11 2 3 3 11 4" xfId="35853" xr:uid="{BBC4DC01-A14C-42C1-8645-887A4EC37A9F}"/>
    <cellStyle name="Normal 11 2 3 3 12" xfId="8911" xr:uid="{D6546D63-8ACA-4262-8BA9-54EE13E06ABF}"/>
    <cellStyle name="Normal 11 2 3 3 12 2" xfId="25671" xr:uid="{6C73868E-A7E3-40C1-ADF2-601EEC022444}"/>
    <cellStyle name="Normal 11 2 3 3 12 3" xfId="42430" xr:uid="{C59B3767-DCC8-4B25-9DCB-66CFB56DE7C7}"/>
    <cellStyle name="Normal 11 2 3 3 13" xfId="17291" xr:uid="{CE83FA68-C57C-4C83-8452-4F9A6D64FE4F}"/>
    <cellStyle name="Normal 11 2 3 3 14" xfId="34050" xr:uid="{B5CB432F-A336-4E05-8855-2543E13CB135}"/>
    <cellStyle name="Normal 11 2 3 3 2" xfId="942" xr:uid="{54D3ED78-86C6-4D48-A195-3E9B1B0002FE}"/>
    <cellStyle name="Normal 11 2 3 3 2 2" xfId="4337" xr:uid="{15B3579B-29AB-460E-8523-41A8929B7C17}"/>
    <cellStyle name="Normal 11 2 3 3 2 2 2" xfId="12717" xr:uid="{80D5C3BD-8688-47F7-B8C1-A3316C98FC1B}"/>
    <cellStyle name="Normal 11 2 3 3 2 2 2 2" xfId="29477" xr:uid="{E2BCA80C-98D0-43FB-87AB-3256158C7323}"/>
    <cellStyle name="Normal 11 2 3 3 2 2 2 3" xfId="46236" xr:uid="{ACF1C008-A074-4271-B9CD-FFEAFDA2C765}"/>
    <cellStyle name="Normal 11 2 3 3 2 2 3" xfId="21097" xr:uid="{965C72E3-E734-4785-BDA5-64872DA3E855}"/>
    <cellStyle name="Normal 11 2 3 3 2 2 4" xfId="37856" xr:uid="{0F26CDC3-BEA9-48F4-A00D-602A20B9141C}"/>
    <cellStyle name="Normal 11 2 3 3 2 3" xfId="6024" xr:uid="{1162C153-C741-4107-9513-FA4281BE8E31}"/>
    <cellStyle name="Normal 11 2 3 3 2 3 2" xfId="14404" xr:uid="{5D15C195-B8DD-41E1-A666-9F7648BDB085}"/>
    <cellStyle name="Normal 11 2 3 3 2 3 2 2" xfId="31164" xr:uid="{9B4C0387-C647-40CD-A322-02AD30AD7A5F}"/>
    <cellStyle name="Normal 11 2 3 3 2 3 2 3" xfId="47923" xr:uid="{AC8C26E4-D691-4657-A1EB-AC7F5D2D1B4C}"/>
    <cellStyle name="Normal 11 2 3 3 2 3 3" xfId="22784" xr:uid="{E9572C30-F922-4CCE-966B-7A56D1A21B1D}"/>
    <cellStyle name="Normal 11 2 3 3 2 3 4" xfId="39543" xr:uid="{B51F6C97-309C-44A2-B4F3-E4CCABFB73C4}"/>
    <cellStyle name="Normal 11 2 3 3 2 4" xfId="2760" xr:uid="{DD99C66B-7A60-4508-B959-6642AD946646}"/>
    <cellStyle name="Normal 11 2 3 3 2 4 2" xfId="11140" xr:uid="{A7B9075F-FDDE-4C48-8526-73DEDC90EB70}"/>
    <cellStyle name="Normal 11 2 3 3 2 4 2 2" xfId="27900" xr:uid="{472CA5EA-3820-4CF9-9D33-B2A19EF8906B}"/>
    <cellStyle name="Normal 11 2 3 3 2 4 2 3" xfId="44659" xr:uid="{E57B6348-EECC-4F30-A18E-71F40948020A}"/>
    <cellStyle name="Normal 11 2 3 3 2 4 3" xfId="19520" xr:uid="{1A714973-0E78-4A33-8302-6680E81D020C}"/>
    <cellStyle name="Normal 11 2 3 3 2 4 4" xfId="36279" xr:uid="{51E4C3A5-D126-4AF9-93AE-09CC159B4B27}"/>
    <cellStyle name="Normal 11 2 3 3 2 5" xfId="9337" xr:uid="{8A5EB06F-07D6-4172-9F4E-EF9B0A18FCDA}"/>
    <cellStyle name="Normal 11 2 3 3 2 5 2" xfId="26097" xr:uid="{9A6DD016-5512-4EE2-AB98-D5AC61A1F1FA}"/>
    <cellStyle name="Normal 11 2 3 3 2 5 3" xfId="42856" xr:uid="{87FBFE35-9C40-4A5B-80F7-919D6CFB5F22}"/>
    <cellStyle name="Normal 11 2 3 3 2 6" xfId="17717" xr:uid="{FDC06A1F-AC30-451E-911D-519064C583DB}"/>
    <cellStyle name="Normal 11 2 3 3 2 7" xfId="34476" xr:uid="{8084963F-335C-4F2D-892A-BB77B7C0945E}"/>
    <cellStyle name="Normal 11 2 3 3 3" xfId="1376" xr:uid="{12506A9C-BFD4-4F97-9750-B195AFA1C8DB}"/>
    <cellStyle name="Normal 11 2 3 3 3 2" xfId="4765" xr:uid="{4A31ADC3-3C2E-456C-BA17-32F2D98E5F20}"/>
    <cellStyle name="Normal 11 2 3 3 3 2 2" xfId="13145" xr:uid="{5350E6CA-CCF4-4063-8502-4D9D7A9AAD78}"/>
    <cellStyle name="Normal 11 2 3 3 3 2 2 2" xfId="29905" xr:uid="{BA063580-A278-4586-BD3C-FD175E187009}"/>
    <cellStyle name="Normal 11 2 3 3 3 2 2 3" xfId="46664" xr:uid="{280B4739-9C1F-48E3-BD55-B891E5543610}"/>
    <cellStyle name="Normal 11 2 3 3 3 2 3" xfId="21525" xr:uid="{9F8770A4-96BA-42AA-A4AD-25856B7F0B7F}"/>
    <cellStyle name="Normal 11 2 3 3 3 2 4" xfId="38284" xr:uid="{B94AF556-D71A-4D3D-8EFA-D67B36FE50DF}"/>
    <cellStyle name="Normal 11 2 3 3 3 3" xfId="6452" xr:uid="{8829AAC3-D789-4CF0-9D31-BDACCCAB3CDD}"/>
    <cellStyle name="Normal 11 2 3 3 3 3 2" xfId="14832" xr:uid="{8020F774-39A3-4465-9209-C8951B437AF8}"/>
    <cellStyle name="Normal 11 2 3 3 3 3 2 2" xfId="31592" xr:uid="{28F61791-154A-4ECF-8B0D-8A8BF6D80AC2}"/>
    <cellStyle name="Normal 11 2 3 3 3 3 2 3" xfId="48351" xr:uid="{E00F2C27-9C92-4B75-8B52-1D2F3B7360BD}"/>
    <cellStyle name="Normal 11 2 3 3 3 3 3" xfId="23212" xr:uid="{7C89030E-E249-46A0-A968-4620BFEF7A0D}"/>
    <cellStyle name="Normal 11 2 3 3 3 3 4" xfId="39971" xr:uid="{1DCC2919-8248-4235-B038-B524B4538F4F}"/>
    <cellStyle name="Normal 11 2 3 3 3 4" xfId="3188" xr:uid="{002CD214-CD0E-45F5-B4F7-4B5276DE0D3A}"/>
    <cellStyle name="Normal 11 2 3 3 3 4 2" xfId="11568" xr:uid="{6FF746C7-EEB7-469F-85CD-7D6C569B3439}"/>
    <cellStyle name="Normal 11 2 3 3 3 4 2 2" xfId="28328" xr:uid="{EFEAAC24-E5C0-489B-AF10-64DEEC611D14}"/>
    <cellStyle name="Normal 11 2 3 3 3 4 2 3" xfId="45087" xr:uid="{5AB9CBE5-A15A-48C3-8709-152E97E43798}"/>
    <cellStyle name="Normal 11 2 3 3 3 4 3" xfId="19948" xr:uid="{C266CEA2-EDE2-4D36-B2B8-76299DA74CAE}"/>
    <cellStyle name="Normal 11 2 3 3 3 4 4" xfId="36707" xr:uid="{653912FC-0DDA-431D-811F-81849E26F944}"/>
    <cellStyle name="Normal 11 2 3 3 3 5" xfId="9765" xr:uid="{6727CC57-5BBB-4B0B-9120-2F6B4F74F80D}"/>
    <cellStyle name="Normal 11 2 3 3 3 5 2" xfId="26525" xr:uid="{8AFFAE76-E1AA-4EAC-B2BB-4A5E366A4049}"/>
    <cellStyle name="Normal 11 2 3 3 3 5 3" xfId="43284" xr:uid="{9BC4F333-A483-4681-B09E-B55A7B91AC77}"/>
    <cellStyle name="Normal 11 2 3 3 3 6" xfId="18145" xr:uid="{C222EAC0-5629-46A0-B8D8-775B21B686B9}"/>
    <cellStyle name="Normal 11 2 3 3 3 7" xfId="34904" xr:uid="{7276D5BC-CCB2-4658-B5BA-358ACFB1C729}"/>
    <cellStyle name="Normal 11 2 3 3 4" xfId="1930" xr:uid="{384ABCE0-A735-4F07-BCDF-255AED6B77E6}"/>
    <cellStyle name="Normal 11 2 3 3 4 2" xfId="5319" xr:uid="{C937FDE6-C97E-4E1D-B0F9-1CA9287EB019}"/>
    <cellStyle name="Normal 11 2 3 3 4 2 2" xfId="13699" xr:uid="{00DCD0AD-D739-4478-96F8-F58CD400E49B}"/>
    <cellStyle name="Normal 11 2 3 3 4 2 2 2" xfId="30459" xr:uid="{6FC6102D-9ED0-4742-B4EF-60B5C3FB5E1F}"/>
    <cellStyle name="Normal 11 2 3 3 4 2 2 3" xfId="47218" xr:uid="{27884B52-4361-4AA1-A3FF-7C0B87A1D1E2}"/>
    <cellStyle name="Normal 11 2 3 3 4 2 3" xfId="22079" xr:uid="{D591164B-31FE-4859-A548-7F8FBDA1CD76}"/>
    <cellStyle name="Normal 11 2 3 3 4 2 4" xfId="38838" xr:uid="{C0F3A632-253C-4F2D-9C5F-824ACA6D348D}"/>
    <cellStyle name="Normal 11 2 3 3 4 3" xfId="7006" xr:uid="{EC321970-726E-45FF-95F8-64524DFD57F0}"/>
    <cellStyle name="Normal 11 2 3 3 4 3 2" xfId="15386" xr:uid="{42E99790-A72D-4B57-A2EB-CFBBAE1A0A9D}"/>
    <cellStyle name="Normal 11 2 3 3 4 3 2 2" xfId="32146" xr:uid="{4715159C-2DBE-4437-AA9E-6765145C997E}"/>
    <cellStyle name="Normal 11 2 3 3 4 3 2 3" xfId="48905" xr:uid="{68945079-2809-47C5-B011-BA57F204B926}"/>
    <cellStyle name="Normal 11 2 3 3 4 3 3" xfId="23766" xr:uid="{FDFADEB8-3C6E-4A62-8BC5-64A4F0B98ABD}"/>
    <cellStyle name="Normal 11 2 3 3 4 3 4" xfId="40525" xr:uid="{B64BB203-1420-407C-A208-2B6C94FEEFFB}"/>
    <cellStyle name="Normal 11 2 3 3 4 4" xfId="3629" xr:uid="{BDD33CA4-170D-475E-BB6F-1B08A267EFDA}"/>
    <cellStyle name="Normal 11 2 3 3 4 4 2" xfId="12009" xr:uid="{D3E462FA-D396-4E71-B59E-A3831F9E03A7}"/>
    <cellStyle name="Normal 11 2 3 3 4 4 2 2" xfId="28769" xr:uid="{0E72BFEF-9F84-49C0-AECD-29F7F5424BA1}"/>
    <cellStyle name="Normal 11 2 3 3 4 4 2 3" xfId="45528" xr:uid="{1EC43836-7C65-4104-8518-5882EC073BF0}"/>
    <cellStyle name="Normal 11 2 3 3 4 4 3" xfId="20389" xr:uid="{95F029EA-D195-40C6-AE68-B79674609A69}"/>
    <cellStyle name="Normal 11 2 3 3 4 4 4" xfId="37148" xr:uid="{946D17E1-63A2-489B-802C-467FDEC9F048}"/>
    <cellStyle name="Normal 11 2 3 3 4 5" xfId="10319" xr:uid="{02140BAB-BEB9-4DF9-9803-672528FBFBB7}"/>
    <cellStyle name="Normal 11 2 3 3 4 5 2" xfId="27079" xr:uid="{AE5EB3E7-3065-4B4C-A164-A4BBD4E70769}"/>
    <cellStyle name="Normal 11 2 3 3 4 5 3" xfId="43838" xr:uid="{EF43F301-A65D-4DC3-9363-5507BD4CE16F}"/>
    <cellStyle name="Normal 11 2 3 3 4 6" xfId="18699" xr:uid="{C3912D8F-9DF2-46FA-BDA7-BA4A8C2DCF6E}"/>
    <cellStyle name="Normal 11 2 3 3 4 7" xfId="35458" xr:uid="{60131181-0A35-4E2E-B178-47B77C19952B}"/>
    <cellStyle name="Normal 11 2 3 3 5" xfId="4049" xr:uid="{A67608A1-B1F3-4029-84A0-8A9B4AEDA282}"/>
    <cellStyle name="Normal 11 2 3 3 5 2" xfId="12429" xr:uid="{8090DED7-DC64-48FB-BFF6-B7253B752302}"/>
    <cellStyle name="Normal 11 2 3 3 5 2 2" xfId="29189" xr:uid="{8FBB2768-F7FE-4DF9-BC01-48D0029833AC}"/>
    <cellStyle name="Normal 11 2 3 3 5 2 3" xfId="45948" xr:uid="{FE5295F8-655A-42DA-BAB2-1223B1DDCE53}"/>
    <cellStyle name="Normal 11 2 3 3 5 3" xfId="20809" xr:uid="{FFD9C251-592F-4326-9006-28EB2EBB1960}"/>
    <cellStyle name="Normal 11 2 3 3 5 4" xfId="37568" xr:uid="{459EFB9A-424B-413D-B3D1-89B2DADCBFEE}"/>
    <cellStyle name="Normal 11 2 3 3 6" xfId="5598" xr:uid="{1EC83ED2-7E09-4ADA-91AE-1A3C4A1D3A4A}"/>
    <cellStyle name="Normal 11 2 3 3 6 2" xfId="13978" xr:uid="{9E8BC1C4-3154-4015-ADB6-B50F02B410C4}"/>
    <cellStyle name="Normal 11 2 3 3 6 2 2" xfId="30738" xr:uid="{39BB6E20-FE28-4EF2-95E8-63A5213FE73E}"/>
    <cellStyle name="Normal 11 2 3 3 6 2 3" xfId="47497" xr:uid="{2A343094-440F-4000-8748-83ED226B6DDA}"/>
    <cellStyle name="Normal 11 2 3 3 6 3" xfId="22358" xr:uid="{9EBAF4E9-EE4A-4A37-9FE7-921DE6CD76D6}"/>
    <cellStyle name="Normal 11 2 3 3 6 4" xfId="39117" xr:uid="{4D896B5C-193D-4797-B3DF-538BFF8D2C67}"/>
    <cellStyle name="Normal 11 2 3 3 7" xfId="7412" xr:uid="{171E89C1-1853-445C-BAAD-E94917AC51FA}"/>
    <cellStyle name="Normal 11 2 3 3 7 2" xfId="15792" xr:uid="{FA8B32E1-9196-4B40-9F4B-1D482CA4651D}"/>
    <cellStyle name="Normal 11 2 3 3 7 2 2" xfId="32552" xr:uid="{11FA8293-349F-4699-95C0-9035D357D64B}"/>
    <cellStyle name="Normal 11 2 3 3 7 2 3" xfId="49311" xr:uid="{73263E70-FBE9-4CE8-BF8D-C3EA33B7FFF4}"/>
    <cellStyle name="Normal 11 2 3 3 7 3" xfId="24172" xr:uid="{7CCB761D-A3D1-4EAF-91ED-931C59FD627E}"/>
    <cellStyle name="Normal 11 2 3 3 7 4" xfId="40931" xr:uid="{D4C3EB50-40BF-49EA-B400-99724531A9FB}"/>
    <cellStyle name="Normal 11 2 3 3 8" xfId="7818" xr:uid="{30DE92D0-D526-4733-84D2-6DDB7B06E3A9}"/>
    <cellStyle name="Normal 11 2 3 3 8 2" xfId="16198" xr:uid="{AC0A8127-55C5-4D0C-B94E-C98B88D4207C}"/>
    <cellStyle name="Normal 11 2 3 3 8 2 2" xfId="32958" xr:uid="{814E9584-8F7B-469E-85A0-A19C6DB7EF8E}"/>
    <cellStyle name="Normal 11 2 3 3 8 2 3" xfId="49717" xr:uid="{F8AD0EDB-EBBB-46FA-A0C7-6B51A1CD72D9}"/>
    <cellStyle name="Normal 11 2 3 3 8 3" xfId="24578" xr:uid="{9D3AF746-A72B-4DA6-A3EE-6752DC76D42F}"/>
    <cellStyle name="Normal 11 2 3 3 8 4" xfId="41337" xr:uid="{81AA7864-6951-4B05-9BFE-3AA80626C9A5}"/>
    <cellStyle name="Normal 11 2 3 3 9" xfId="8224" xr:uid="{65BF9052-C4F3-478A-B204-D09C80726AC3}"/>
    <cellStyle name="Normal 11 2 3 3 9 2" xfId="16604" xr:uid="{5E0DBAC8-FDE5-4525-88D2-A66BC4730015}"/>
    <cellStyle name="Normal 11 2 3 3 9 2 2" xfId="33364" xr:uid="{67366484-1B43-47CC-9118-C399EB1AEE20}"/>
    <cellStyle name="Normal 11 2 3 3 9 2 3" xfId="50123" xr:uid="{D4838086-3785-49F0-B74E-1ECCABFA254B}"/>
    <cellStyle name="Normal 11 2 3 3 9 3" xfId="24984" xr:uid="{7D295E20-0C6C-48EA-9A28-47C54DE37BF9}"/>
    <cellStyle name="Normal 11 2 3 3 9 4" xfId="41743" xr:uid="{79DBD380-75DA-4E53-9764-D6993135FDAF}"/>
    <cellStyle name="Normal 11 2 3 4" xfId="846" xr:uid="{FD21F191-D506-4C9A-91B1-5CB17D5053A7}"/>
    <cellStyle name="Normal 11 2 3 4 2" xfId="4241" xr:uid="{BDA7AFAC-B94B-4F2B-8B98-BD6F83245FD5}"/>
    <cellStyle name="Normal 11 2 3 4 2 2" xfId="12621" xr:uid="{16310CE1-0B13-46DD-8F18-3B5006B939F2}"/>
    <cellStyle name="Normal 11 2 3 4 2 2 2" xfId="29381" xr:uid="{45A5F73E-ACA4-4B0D-A077-70A55EC489A4}"/>
    <cellStyle name="Normal 11 2 3 4 2 2 3" xfId="46140" xr:uid="{08041654-4BBC-4C11-BEE4-AA35FD1355C5}"/>
    <cellStyle name="Normal 11 2 3 4 2 3" xfId="21001" xr:uid="{22E0548B-8EE7-4C0D-A15D-48FCA5DEBE93}"/>
    <cellStyle name="Normal 11 2 3 4 2 4" xfId="37760" xr:uid="{BB2DDCB7-2C5F-4975-9F4A-7387628ABE69}"/>
    <cellStyle name="Normal 11 2 3 4 3" xfId="5928" xr:uid="{1BE95FF2-3483-4ED5-9CD9-021EF2D4434B}"/>
    <cellStyle name="Normal 11 2 3 4 3 2" xfId="14308" xr:uid="{3CC97A45-1AB9-493A-B005-0D99EDCCE6D7}"/>
    <cellStyle name="Normal 11 2 3 4 3 2 2" xfId="31068" xr:uid="{1F3B4E96-BF17-4AE2-B3B9-3744C7E690C9}"/>
    <cellStyle name="Normal 11 2 3 4 3 2 3" xfId="47827" xr:uid="{4FCB1E2E-4374-4339-8522-37591A87C7FC}"/>
    <cellStyle name="Normal 11 2 3 4 3 3" xfId="22688" xr:uid="{B9760EEC-F83E-4830-A589-2C7F5DD16F0C}"/>
    <cellStyle name="Normal 11 2 3 4 3 4" xfId="39447" xr:uid="{9FFC9016-8A8C-40DB-94FF-8737A1EF65FB}"/>
    <cellStyle name="Normal 11 2 3 4 4" xfId="2664" xr:uid="{0FDFA114-AC3A-42BB-96AF-442535DC90E5}"/>
    <cellStyle name="Normal 11 2 3 4 4 2" xfId="11044" xr:uid="{0274480B-D198-4D91-87C4-3C2A52626A41}"/>
    <cellStyle name="Normal 11 2 3 4 4 2 2" xfId="27804" xr:uid="{1B1C941B-3FBA-40CD-9526-E1E72CA0FE2C}"/>
    <cellStyle name="Normal 11 2 3 4 4 2 3" xfId="44563" xr:uid="{B3AFE14B-2180-44CB-B9EB-404B7C672E0C}"/>
    <cellStyle name="Normal 11 2 3 4 4 3" xfId="19424" xr:uid="{375841C2-EF5E-4638-9109-5644F724DBBE}"/>
    <cellStyle name="Normal 11 2 3 4 4 4" xfId="36183" xr:uid="{FAB16E59-CE79-4588-A778-57E242547BE3}"/>
    <cellStyle name="Normal 11 2 3 4 5" xfId="9241" xr:uid="{66DC9A49-2FBA-40F9-83CC-D2AC1E1089E5}"/>
    <cellStyle name="Normal 11 2 3 4 5 2" xfId="26001" xr:uid="{D4D32A69-F14E-4F5A-BB49-A6D4D3B86436}"/>
    <cellStyle name="Normal 11 2 3 4 5 3" xfId="42760" xr:uid="{887E40EF-8F90-4441-BA70-4B3D1A2E3891}"/>
    <cellStyle name="Normal 11 2 3 4 6" xfId="17621" xr:uid="{10D5E3B4-FDD5-40BB-87CD-3078561C672F}"/>
    <cellStyle name="Normal 11 2 3 4 7" xfId="34380" xr:uid="{26C63833-F559-4641-A57F-06A50B749341}"/>
    <cellStyle name="Normal 11 2 3 5" xfId="1280" xr:uid="{7E472374-8008-4958-92A8-B99E768F657E}"/>
    <cellStyle name="Normal 11 2 3 5 2" xfId="4669" xr:uid="{E528D371-7ADD-40E9-AC2D-04E947DD8410}"/>
    <cellStyle name="Normal 11 2 3 5 2 2" xfId="13049" xr:uid="{C3D07510-E987-4167-B82D-61E7B34ADDBF}"/>
    <cellStyle name="Normal 11 2 3 5 2 2 2" xfId="29809" xr:uid="{543D665A-238C-494C-B892-8EAFE8A15F3D}"/>
    <cellStyle name="Normal 11 2 3 5 2 2 3" xfId="46568" xr:uid="{A5DA337F-F564-4907-B01E-8320F21B6B98}"/>
    <cellStyle name="Normal 11 2 3 5 2 3" xfId="21429" xr:uid="{D919A54E-753C-40B5-8000-06A206FD1D76}"/>
    <cellStyle name="Normal 11 2 3 5 2 4" xfId="38188" xr:uid="{A0097534-A81C-4257-ADE6-CF85F76EA42C}"/>
    <cellStyle name="Normal 11 2 3 5 3" xfId="6356" xr:uid="{424303DF-A1D4-456D-B7EA-D677D87A3103}"/>
    <cellStyle name="Normal 11 2 3 5 3 2" xfId="14736" xr:uid="{E1B04F92-4621-4DEF-B887-40F120311F7D}"/>
    <cellStyle name="Normal 11 2 3 5 3 2 2" xfId="31496" xr:uid="{F1C339E3-F1EA-4BD6-857A-9D5AD97AFF39}"/>
    <cellStyle name="Normal 11 2 3 5 3 2 3" xfId="48255" xr:uid="{8C69B52B-EAA6-4B2C-B165-225804569B90}"/>
    <cellStyle name="Normal 11 2 3 5 3 3" xfId="23116" xr:uid="{465C9BAE-9740-4C9F-A2DD-09051E80CE75}"/>
    <cellStyle name="Normal 11 2 3 5 3 4" xfId="39875" xr:uid="{926B130B-79B6-4603-A803-D11056805A25}"/>
    <cellStyle name="Normal 11 2 3 5 4" xfId="3092" xr:uid="{D71FBA23-756D-4214-BBA2-2ACB30704381}"/>
    <cellStyle name="Normal 11 2 3 5 4 2" xfId="11472" xr:uid="{29229076-25FC-42A5-BB12-C172ACB37C7C}"/>
    <cellStyle name="Normal 11 2 3 5 4 2 2" xfId="28232" xr:uid="{D60ADCEE-8CB8-4CCC-B490-2D83BFEEF5CF}"/>
    <cellStyle name="Normal 11 2 3 5 4 2 3" xfId="44991" xr:uid="{B1341D92-73C7-4C6B-83F3-56965753D41F}"/>
    <cellStyle name="Normal 11 2 3 5 4 3" xfId="19852" xr:uid="{BC3FA8CD-5AE4-438A-8739-1A5540ED3F83}"/>
    <cellStyle name="Normal 11 2 3 5 4 4" xfId="36611" xr:uid="{74424375-E74B-4638-9B93-878AD23AB7A2}"/>
    <cellStyle name="Normal 11 2 3 5 5" xfId="9669" xr:uid="{3CBFBD18-5237-40CD-B36D-0ABED9EC345A}"/>
    <cellStyle name="Normal 11 2 3 5 5 2" xfId="26429" xr:uid="{4C293E1A-B8FC-49EF-B359-CBCD72118117}"/>
    <cellStyle name="Normal 11 2 3 5 5 3" xfId="43188" xr:uid="{7C3D87FE-6252-4262-B961-73BF77C58A39}"/>
    <cellStyle name="Normal 11 2 3 5 6" xfId="18049" xr:uid="{A2505447-D88D-45FF-B97D-37F5ADEBD0E2}"/>
    <cellStyle name="Normal 11 2 3 5 7" xfId="34808" xr:uid="{AC8933A0-7395-4934-841D-7A6948EBDFFC}"/>
    <cellStyle name="Normal 11 2 3 6" xfId="1659" xr:uid="{2E081B61-0B29-4529-8726-323FF597376B}"/>
    <cellStyle name="Normal 11 2 3 6 2" xfId="5048" xr:uid="{FC0F6454-199E-42BF-9C56-D7F35F233A00}"/>
    <cellStyle name="Normal 11 2 3 6 2 2" xfId="13428" xr:uid="{EEAAF997-419F-42C8-8BC1-F282B9D7A788}"/>
    <cellStyle name="Normal 11 2 3 6 2 2 2" xfId="30188" xr:uid="{8C21437E-0F9B-4165-A49F-8576C54D13C1}"/>
    <cellStyle name="Normal 11 2 3 6 2 2 3" xfId="46947" xr:uid="{28FCCD0F-E9CD-41E0-829E-B19DDEEA75B0}"/>
    <cellStyle name="Normal 11 2 3 6 2 3" xfId="21808" xr:uid="{66FDFCAE-EAD6-467F-8A4D-3427483EDAA0}"/>
    <cellStyle name="Normal 11 2 3 6 2 4" xfId="38567" xr:uid="{ABB9D3C2-4ACA-4210-A6FC-BFD42A614B0F}"/>
    <cellStyle name="Normal 11 2 3 6 3" xfId="6735" xr:uid="{C5B977B0-9C4A-46E3-9CBC-3BEEF5E052A6}"/>
    <cellStyle name="Normal 11 2 3 6 3 2" xfId="15115" xr:uid="{28FBB836-1399-4EE1-81D6-C2E0AEC9F8E9}"/>
    <cellStyle name="Normal 11 2 3 6 3 2 2" xfId="31875" xr:uid="{907A6532-756E-4629-AE7C-CD9FE6E25833}"/>
    <cellStyle name="Normal 11 2 3 6 3 2 3" xfId="48634" xr:uid="{A64972C3-F356-46A4-9126-D9D6A524135B}"/>
    <cellStyle name="Normal 11 2 3 6 3 3" xfId="23495" xr:uid="{EE3FE181-3CDD-4183-BA3E-E957752D078A}"/>
    <cellStyle name="Normal 11 2 3 6 3 4" xfId="40254" xr:uid="{BE9BB527-5B07-4DC0-B401-D428D5E272CC}"/>
    <cellStyle name="Normal 11 2 3 6 4" xfId="2234" xr:uid="{E0551F35-78B5-4CCE-85B3-394F5E0C6688}"/>
    <cellStyle name="Normal 11 2 3 6 4 2" xfId="10618" xr:uid="{BAEAE236-C5D9-4B69-9DCA-3A0A6748E0F1}"/>
    <cellStyle name="Normal 11 2 3 6 4 2 2" xfId="27378" xr:uid="{47A3B1AE-5967-43B2-90D5-4909CDF95B24}"/>
    <cellStyle name="Normal 11 2 3 6 4 2 3" xfId="44137" xr:uid="{A44FE0ED-F405-4AEF-9306-FFAAAAC4D13A}"/>
    <cellStyle name="Normal 11 2 3 6 4 3" xfId="18998" xr:uid="{BCF832C1-A711-4E04-B829-7C0DF1E74BCA}"/>
    <cellStyle name="Normal 11 2 3 6 4 4" xfId="35757" xr:uid="{59BDCDDB-F417-4887-82AC-0912C0EE8744}"/>
    <cellStyle name="Normal 11 2 3 6 5" xfId="10048" xr:uid="{FC2ADFED-B469-4562-81B9-E0998391480C}"/>
    <cellStyle name="Normal 11 2 3 6 5 2" xfId="26808" xr:uid="{558903A7-C3C6-4FB3-A97D-E79346581493}"/>
    <cellStyle name="Normal 11 2 3 6 5 3" xfId="43567" xr:uid="{29988ADA-D30E-4DC0-857A-0814E3558818}"/>
    <cellStyle name="Normal 11 2 3 6 6" xfId="18428" xr:uid="{C9C2024F-80B9-4546-93ED-3D5755E6DD52}"/>
    <cellStyle name="Normal 11 2 3 6 7" xfId="35187" xr:uid="{05175592-5CCB-4B4F-933B-A642A3147F83}"/>
    <cellStyle name="Normal 11 2 3 7" xfId="3777" xr:uid="{89F5628D-9E94-416D-9749-594637B850B5}"/>
    <cellStyle name="Normal 11 2 3 7 2" xfId="12157" xr:uid="{2F302E75-A737-49D8-810C-F77EEB98B84D}"/>
    <cellStyle name="Normal 11 2 3 7 2 2" xfId="28917" xr:uid="{91C79331-5FDF-40CC-83EB-A5C965B3C04F}"/>
    <cellStyle name="Normal 11 2 3 7 2 3" xfId="45676" xr:uid="{9A42E531-CA3D-4744-8869-09D1D8983AC4}"/>
    <cellStyle name="Normal 11 2 3 7 3" xfId="20537" xr:uid="{214708A7-C389-4F2F-B0A6-A86B10F950B9}"/>
    <cellStyle name="Normal 11 2 3 7 4" xfId="37296" xr:uid="{950166CD-5A0B-458B-A9B7-3E1548DEFED8}"/>
    <cellStyle name="Normal 11 2 3 8" xfId="5502" xr:uid="{7D529DDE-6210-415E-89F9-2EEE71ED54C8}"/>
    <cellStyle name="Normal 11 2 3 8 2" xfId="13882" xr:uid="{A678F2B9-6A85-494B-8CDB-4CB3B7C51599}"/>
    <cellStyle name="Normal 11 2 3 8 2 2" xfId="30642" xr:uid="{A066148D-E202-41FC-B3B5-4569ED1E6823}"/>
    <cellStyle name="Normal 11 2 3 8 2 3" xfId="47401" xr:uid="{2D9C701D-A413-4AA6-8ADE-D138E8F41C6C}"/>
    <cellStyle name="Normal 11 2 3 8 3" xfId="22262" xr:uid="{87EEC8DB-085E-4E38-B7C3-16EC88B09041}"/>
    <cellStyle name="Normal 11 2 3 8 4" xfId="39021" xr:uid="{3138FCB9-25BB-4E05-9454-54BF6DBB5AB8}"/>
    <cellStyle name="Normal 11 2 3 9" xfId="7141" xr:uid="{D4A7FDBB-39EE-4F60-AA2A-0FB1D62539C8}"/>
    <cellStyle name="Normal 11 2 3 9 2" xfId="15521" xr:uid="{F6AC757F-0814-4007-934A-39EF4AABC47C}"/>
    <cellStyle name="Normal 11 2 3 9 2 2" xfId="32281" xr:uid="{B79418E0-AFB6-4715-BDA7-E177DF85F831}"/>
    <cellStyle name="Normal 11 2 3 9 2 3" xfId="49040" xr:uid="{1253322D-A432-46BC-B5B3-1B7FFF454E21}"/>
    <cellStyle name="Normal 11 2 3 9 3" xfId="23901" xr:uid="{5FC89021-7A84-4EDF-A2C3-2D31CB214C6B}"/>
    <cellStyle name="Normal 11 2 3 9 4" xfId="40660" xr:uid="{C308C7DA-B9C0-4845-AAE2-F6ED756DF88B}"/>
    <cellStyle name="Normal 11 2 4" xfId="501" xr:uid="{BD1E4E16-D180-4940-8BA9-DD862D136126}"/>
    <cellStyle name="Normal 11 2 4 10" xfId="7548" xr:uid="{A9342E6B-4898-4032-95DB-C048F296A790}"/>
    <cellStyle name="Normal 11 2 4 10 2" xfId="15928" xr:uid="{98DA3442-907F-40D5-8D5F-4849BDDCA7B6}"/>
    <cellStyle name="Normal 11 2 4 10 2 2" xfId="32688" xr:uid="{3E5E3F97-14EC-4587-A42D-181CD4188B4B}"/>
    <cellStyle name="Normal 11 2 4 10 2 3" xfId="49447" xr:uid="{F1BD2A56-A622-4B33-868B-4E1CDD4545DC}"/>
    <cellStyle name="Normal 11 2 4 10 3" xfId="24308" xr:uid="{DF20E435-C2FE-46C9-AF93-56363B3CD4DE}"/>
    <cellStyle name="Normal 11 2 4 10 4" xfId="41067" xr:uid="{67A0D84F-B9DD-4C3B-A804-BBDB278CD241}"/>
    <cellStyle name="Normal 11 2 4 11" xfId="7954" xr:uid="{A0FCAE7B-81F3-48AA-80D8-82F32C1B7975}"/>
    <cellStyle name="Normal 11 2 4 11 2" xfId="16334" xr:uid="{4DEA0017-4F21-43F8-A716-D3C64EA02F84}"/>
    <cellStyle name="Normal 11 2 4 11 2 2" xfId="33094" xr:uid="{8EB3B6F5-601F-43B0-92E9-0C216542AB07}"/>
    <cellStyle name="Normal 11 2 4 11 2 3" xfId="49853" xr:uid="{86AD06BD-3EB3-485A-B456-5A595C09281C}"/>
    <cellStyle name="Normal 11 2 4 11 3" xfId="24714" xr:uid="{09AAD14B-E187-4FDB-8257-58645A5876C7}"/>
    <cellStyle name="Normal 11 2 4 11 4" xfId="41473" xr:uid="{40CDD8D9-D98E-4D22-8D7E-A898D19010C0}"/>
    <cellStyle name="Normal 11 2 4 12" xfId="8360" xr:uid="{7C5E706D-5F17-4871-B932-D2AA8B36A244}"/>
    <cellStyle name="Normal 11 2 4 12 2" xfId="16740" xr:uid="{9639832D-F4AF-4B53-9E86-753A7AD03D21}"/>
    <cellStyle name="Normal 11 2 4 12 2 2" xfId="33500" xr:uid="{E2B1185D-19FD-4984-AFEB-FAA752F44B66}"/>
    <cellStyle name="Normal 11 2 4 12 2 3" xfId="50259" xr:uid="{30159710-BE1C-4EFD-AFA1-1778C4D83E33}"/>
    <cellStyle name="Normal 11 2 4 12 3" xfId="25120" xr:uid="{98F2B8BD-84C6-4AA2-BEB8-E6003342619C}"/>
    <cellStyle name="Normal 11 2 4 12 4" xfId="41879" xr:uid="{842D5B2D-CDC9-4B0F-93D7-A4505D2932F1}"/>
    <cellStyle name="Normal 11 2 4 13" xfId="2109" xr:uid="{826020E1-FA06-49BE-8F63-ADC090D6BF89}"/>
    <cellStyle name="Normal 11 2 4 13 2" xfId="10497" xr:uid="{45FF01F8-B116-479B-A798-5F57D68326AE}"/>
    <cellStyle name="Normal 11 2 4 13 2 2" xfId="27257" xr:uid="{2B29364D-5AB2-4661-BB25-D3CD58232F78}"/>
    <cellStyle name="Normal 11 2 4 13 2 3" xfId="44016" xr:uid="{C52269FD-05C0-4DB1-949B-BF49F5D6A0DE}"/>
    <cellStyle name="Normal 11 2 4 13 3" xfId="18877" xr:uid="{C542F459-21A1-44B1-9970-FBB9E0848A40}"/>
    <cellStyle name="Normal 11 2 4 13 4" xfId="35636" xr:uid="{328518D9-7310-4722-9D6C-04199C59803E}"/>
    <cellStyle name="Normal 11 2 4 14" xfId="8912" xr:uid="{EBA38324-C250-4446-B399-0F81D018A644}"/>
    <cellStyle name="Normal 11 2 4 14 2" xfId="25672" xr:uid="{82E2A377-C012-4689-81DE-3B433FADAA37}"/>
    <cellStyle name="Normal 11 2 4 14 3" xfId="42431" xr:uid="{8337020B-E0D8-4297-91F6-23F3A24E2681}"/>
    <cellStyle name="Normal 11 2 4 15" xfId="17292" xr:uid="{65215E66-2334-417B-A538-93F5EEBA9377}"/>
    <cellStyle name="Normal 11 2 4 16" xfId="34051" xr:uid="{5C0CC29D-F21D-4892-B4BF-30E1AACBF63B}"/>
    <cellStyle name="Normal 11 2 4 2" xfId="502" xr:uid="{1A2895C8-7E68-405D-954A-C7AEAD6AB23D}"/>
    <cellStyle name="Normal 11 2 4 2 10" xfId="8484" xr:uid="{D8314CC0-7EA4-43EB-995C-E890284DC9D6}"/>
    <cellStyle name="Normal 11 2 4 2 10 2" xfId="16864" xr:uid="{DAA99F17-6FB9-49AB-8A2F-382F4E139F88}"/>
    <cellStyle name="Normal 11 2 4 2 10 2 2" xfId="33624" xr:uid="{5F40CE89-81E4-4A09-9299-0FE84E9DE149}"/>
    <cellStyle name="Normal 11 2 4 2 10 2 3" xfId="50383" xr:uid="{7431A86F-8764-4FB5-A059-38ECC3A23BBF}"/>
    <cellStyle name="Normal 11 2 4 2 10 3" xfId="25244" xr:uid="{343FC00A-F25E-4072-BB16-03417B257AA7}"/>
    <cellStyle name="Normal 11 2 4 2 10 4" xfId="42003" xr:uid="{5128304F-4B66-4160-88DF-7698EB6B5086}"/>
    <cellStyle name="Normal 11 2 4 2 11" xfId="2334" xr:uid="{04B0B357-D602-4E51-B609-B2A5F2EA861F}"/>
    <cellStyle name="Normal 11 2 4 2 11 2" xfId="10716" xr:uid="{05219173-60C8-411D-9A1C-5B4160EA744C}"/>
    <cellStyle name="Normal 11 2 4 2 11 2 2" xfId="27476" xr:uid="{51C6496C-5220-4E25-9125-F6F48F628C72}"/>
    <cellStyle name="Normal 11 2 4 2 11 2 3" xfId="44235" xr:uid="{C6D53797-FAD3-4492-84F2-7E79E55FC2A4}"/>
    <cellStyle name="Normal 11 2 4 2 11 3" xfId="19096" xr:uid="{81F6EBD3-C08F-4F1B-9575-58D2248AD663}"/>
    <cellStyle name="Normal 11 2 4 2 11 4" xfId="35855" xr:uid="{F29B4CE9-2397-4053-9B95-4105930E340C}"/>
    <cellStyle name="Normal 11 2 4 2 12" xfId="8913" xr:uid="{2E820BCE-BED5-4FA5-8B03-F755CB5E676C}"/>
    <cellStyle name="Normal 11 2 4 2 12 2" xfId="25673" xr:uid="{D68877F8-2A87-4933-80B2-B09871867ED9}"/>
    <cellStyle name="Normal 11 2 4 2 12 3" xfId="42432" xr:uid="{9EAD2765-FED4-4990-9AD4-B74888EDA13B}"/>
    <cellStyle name="Normal 11 2 4 2 13" xfId="17293" xr:uid="{F9D50ECB-8CC6-4D91-9B1B-CF449755884C}"/>
    <cellStyle name="Normal 11 2 4 2 14" xfId="34052" xr:uid="{C209698D-5770-453A-9933-ACB05BA31E40}"/>
    <cellStyle name="Normal 11 2 4 2 2" xfId="944" xr:uid="{67D5FF5C-3DCE-4E40-9BE9-7DD7B36715C1}"/>
    <cellStyle name="Normal 11 2 4 2 2 2" xfId="4339" xr:uid="{B6CA59E4-7C01-48C9-A816-D75BDA919839}"/>
    <cellStyle name="Normal 11 2 4 2 2 2 2" xfId="12719" xr:uid="{5771171D-2763-4A1D-AC1D-2774C03ED40E}"/>
    <cellStyle name="Normal 11 2 4 2 2 2 2 2" xfId="29479" xr:uid="{A9A0EF79-7751-4A73-BB84-9B1080C1E6B1}"/>
    <cellStyle name="Normal 11 2 4 2 2 2 2 3" xfId="46238" xr:uid="{765A59EA-B85C-4BDB-A628-3604D857CF58}"/>
    <cellStyle name="Normal 11 2 4 2 2 2 3" xfId="21099" xr:uid="{48E0B1EA-2ABE-4818-906C-B960BFA1736C}"/>
    <cellStyle name="Normal 11 2 4 2 2 2 4" xfId="37858" xr:uid="{351A4187-7BCF-490D-B27C-C1CCDE547FCC}"/>
    <cellStyle name="Normal 11 2 4 2 2 3" xfId="6026" xr:uid="{5A466730-9F61-497C-822B-E765FCEC4444}"/>
    <cellStyle name="Normal 11 2 4 2 2 3 2" xfId="14406" xr:uid="{8BB77962-9ACA-48D0-A548-9D7FEE98E2B8}"/>
    <cellStyle name="Normal 11 2 4 2 2 3 2 2" xfId="31166" xr:uid="{6259651A-E79B-4496-8C5B-034487AF3683}"/>
    <cellStyle name="Normal 11 2 4 2 2 3 2 3" xfId="47925" xr:uid="{65AF2700-C953-470A-BBC3-7256B55B893B}"/>
    <cellStyle name="Normal 11 2 4 2 2 3 3" xfId="22786" xr:uid="{C76C20CA-83EA-4F1B-B732-A6258BC4BB6D}"/>
    <cellStyle name="Normal 11 2 4 2 2 3 4" xfId="39545" xr:uid="{9634E60D-9035-445F-A40E-1A02017540BD}"/>
    <cellStyle name="Normal 11 2 4 2 2 4" xfId="2762" xr:uid="{4A92BDBD-6EA3-4168-8BB8-28DEA18493C8}"/>
    <cellStyle name="Normal 11 2 4 2 2 4 2" xfId="11142" xr:uid="{451D6255-8177-4E6C-9CBB-F5EC8BF1A668}"/>
    <cellStyle name="Normal 11 2 4 2 2 4 2 2" xfId="27902" xr:uid="{DB0DD516-248B-416A-BB54-A05A832E005B}"/>
    <cellStyle name="Normal 11 2 4 2 2 4 2 3" xfId="44661" xr:uid="{486CFC67-885A-4A03-AF33-0559B4915BE2}"/>
    <cellStyle name="Normal 11 2 4 2 2 4 3" xfId="19522" xr:uid="{734FBF9D-D077-4ED0-9F2B-BE5F7AAEAB4B}"/>
    <cellStyle name="Normal 11 2 4 2 2 4 4" xfId="36281" xr:uid="{FE342D19-3E15-4AC7-A5B4-1A564A7EE4B8}"/>
    <cellStyle name="Normal 11 2 4 2 2 5" xfId="9339" xr:uid="{33E8E9E7-F074-4B59-9A31-16575B0F675D}"/>
    <cellStyle name="Normal 11 2 4 2 2 5 2" xfId="26099" xr:uid="{47B8B1B0-C4C6-46FB-BD96-5C6FD586B805}"/>
    <cellStyle name="Normal 11 2 4 2 2 5 3" xfId="42858" xr:uid="{274E1EAD-6C08-441F-853C-135951ECC158}"/>
    <cellStyle name="Normal 11 2 4 2 2 6" xfId="17719" xr:uid="{A8C52A57-A8E3-458D-9120-1FC12B9DA711}"/>
    <cellStyle name="Normal 11 2 4 2 2 7" xfId="34478" xr:uid="{26D55C91-5215-46F2-8D3D-DD0C5205DD6C}"/>
    <cellStyle name="Normal 11 2 4 2 3" xfId="1378" xr:uid="{51FBBE6E-AC48-4E68-A7B7-1054422A8015}"/>
    <cellStyle name="Normal 11 2 4 2 3 2" xfId="4767" xr:uid="{669FFBCB-7599-443F-B752-3FD83576D821}"/>
    <cellStyle name="Normal 11 2 4 2 3 2 2" xfId="13147" xr:uid="{A4762FA3-C4A3-49A2-B243-9B930513E313}"/>
    <cellStyle name="Normal 11 2 4 2 3 2 2 2" xfId="29907" xr:uid="{D775E506-5766-41BB-8A41-44EC57F34B08}"/>
    <cellStyle name="Normal 11 2 4 2 3 2 2 3" xfId="46666" xr:uid="{15F6365A-87DF-42A7-91C0-D22A32C7E5A9}"/>
    <cellStyle name="Normal 11 2 4 2 3 2 3" xfId="21527" xr:uid="{893EFC21-DE97-4716-BFCE-56B4A91820CB}"/>
    <cellStyle name="Normal 11 2 4 2 3 2 4" xfId="38286" xr:uid="{85F7EB38-D163-45DA-B094-D53F74FFD1E9}"/>
    <cellStyle name="Normal 11 2 4 2 3 3" xfId="6454" xr:uid="{59994AC4-CF73-4298-8D28-1BB02190C20D}"/>
    <cellStyle name="Normal 11 2 4 2 3 3 2" xfId="14834" xr:uid="{FDB459F5-F71A-41D8-AAE4-A72CA5F76FE6}"/>
    <cellStyle name="Normal 11 2 4 2 3 3 2 2" xfId="31594" xr:uid="{33325555-E367-4A43-BD39-F493E2A17341}"/>
    <cellStyle name="Normal 11 2 4 2 3 3 2 3" xfId="48353" xr:uid="{B3DF2FE3-9F9E-4045-A0BD-6C3C826EF7F8}"/>
    <cellStyle name="Normal 11 2 4 2 3 3 3" xfId="23214" xr:uid="{93223317-C115-4C5A-8F12-1D747157350D}"/>
    <cellStyle name="Normal 11 2 4 2 3 3 4" xfId="39973" xr:uid="{E29E07B7-92F5-4A2D-8CA4-1D8834AE523B}"/>
    <cellStyle name="Normal 11 2 4 2 3 4" xfId="3190" xr:uid="{3277973F-9A2E-4F0D-B581-2D961D746F78}"/>
    <cellStyle name="Normal 11 2 4 2 3 4 2" xfId="11570" xr:uid="{CB3A9F72-837E-4978-B346-E1D9FB401CB9}"/>
    <cellStyle name="Normal 11 2 4 2 3 4 2 2" xfId="28330" xr:uid="{E080EEB8-0B83-4084-9EA6-ACCCFA461060}"/>
    <cellStyle name="Normal 11 2 4 2 3 4 2 3" xfId="45089" xr:uid="{A2F8C9CA-397C-45C7-ABB1-8F2781C15E2D}"/>
    <cellStyle name="Normal 11 2 4 2 3 4 3" xfId="19950" xr:uid="{1D31F749-E874-4F1C-9EFB-649AF6EB35D3}"/>
    <cellStyle name="Normal 11 2 4 2 3 4 4" xfId="36709" xr:uid="{3C5FA7C2-8A8E-4107-85D8-0F8F4EC8CDCC}"/>
    <cellStyle name="Normal 11 2 4 2 3 5" xfId="9767" xr:uid="{6E5BC007-F94F-4771-A09D-2EA13801CFC7}"/>
    <cellStyle name="Normal 11 2 4 2 3 5 2" xfId="26527" xr:uid="{F3F3AEC6-B7E3-4CA9-AF26-58DA8C4B85E7}"/>
    <cellStyle name="Normal 11 2 4 2 3 5 3" xfId="43286" xr:uid="{1EAEC0B3-1797-448F-8768-F2E28900AB5E}"/>
    <cellStyle name="Normal 11 2 4 2 3 6" xfId="18147" xr:uid="{73FCAAAB-AE89-48A3-8DB2-D6995415DCDF}"/>
    <cellStyle name="Normal 11 2 4 2 3 7" xfId="34906" xr:uid="{4558EDA5-18AF-46F7-B60C-B1EC3D4E960C}"/>
    <cellStyle name="Normal 11 2 4 2 4" xfId="1784" xr:uid="{B53F798A-654B-4D8D-83FD-F3C4ECF96449}"/>
    <cellStyle name="Normal 11 2 4 2 4 2" xfId="5173" xr:uid="{031A5EDE-19AE-447A-BD8B-67A796B61922}"/>
    <cellStyle name="Normal 11 2 4 2 4 2 2" xfId="13553" xr:uid="{07841463-CE33-411E-9350-A8CF34D92CD7}"/>
    <cellStyle name="Normal 11 2 4 2 4 2 2 2" xfId="30313" xr:uid="{9484D4B3-942C-4EBB-A8DF-266DF1B11628}"/>
    <cellStyle name="Normal 11 2 4 2 4 2 2 3" xfId="47072" xr:uid="{4811CB08-BD21-4F38-B42E-53D5E24F4DA3}"/>
    <cellStyle name="Normal 11 2 4 2 4 2 3" xfId="21933" xr:uid="{34B90D1C-DCED-4A08-87F1-7478A34DA187}"/>
    <cellStyle name="Normal 11 2 4 2 4 2 4" xfId="38692" xr:uid="{18498528-1BD0-4676-91DC-72F9C2C71207}"/>
    <cellStyle name="Normal 11 2 4 2 4 3" xfId="6860" xr:uid="{4A4BC373-45EA-4489-8BF2-01BEBCBBD375}"/>
    <cellStyle name="Normal 11 2 4 2 4 3 2" xfId="15240" xr:uid="{4A0D35EB-DBE5-44E4-9609-1FADA879C921}"/>
    <cellStyle name="Normal 11 2 4 2 4 3 2 2" xfId="32000" xr:uid="{625F3C22-B98C-4B84-B169-2CF511DECCE2}"/>
    <cellStyle name="Normal 11 2 4 2 4 3 2 3" xfId="48759" xr:uid="{C6BF4D0B-29B5-437E-86D2-0ADF159A4261}"/>
    <cellStyle name="Normal 11 2 4 2 4 3 3" xfId="23620" xr:uid="{B6D22138-8BE5-4D88-B9E1-4BC1444AB90B}"/>
    <cellStyle name="Normal 11 2 4 2 4 3 4" xfId="40379" xr:uid="{470BC1F5-8360-4B04-9E24-FADD093DA69D}"/>
    <cellStyle name="Normal 11 2 4 2 4 4" xfId="3484" xr:uid="{955ABFB9-0973-4DC9-9538-3A444F653CED}"/>
    <cellStyle name="Normal 11 2 4 2 4 4 2" xfId="11864" xr:uid="{0999A1AA-271D-4C15-8F21-02EC5F12FD71}"/>
    <cellStyle name="Normal 11 2 4 2 4 4 2 2" xfId="28624" xr:uid="{D17E1E78-15B9-4C8D-AF57-80361989CDF6}"/>
    <cellStyle name="Normal 11 2 4 2 4 4 2 3" xfId="45383" xr:uid="{48CDE2A4-88A1-4646-82CA-66B46D8F9E02}"/>
    <cellStyle name="Normal 11 2 4 2 4 4 3" xfId="20244" xr:uid="{81A4529A-892B-4560-8581-90E30C676AD9}"/>
    <cellStyle name="Normal 11 2 4 2 4 4 4" xfId="37003" xr:uid="{A8A633BF-7946-463D-95CB-ED1AE6A3E0AF}"/>
    <cellStyle name="Normal 11 2 4 2 4 5" xfId="10173" xr:uid="{42A4B871-7F04-4826-8430-273FE9751036}"/>
    <cellStyle name="Normal 11 2 4 2 4 5 2" xfId="26933" xr:uid="{F9078913-0050-48EF-86BB-FE41B7343EF5}"/>
    <cellStyle name="Normal 11 2 4 2 4 5 3" xfId="43692" xr:uid="{DD2B1166-20CC-40B0-9453-E6B7F68BB491}"/>
    <cellStyle name="Normal 11 2 4 2 4 6" xfId="18553" xr:uid="{1C5138DF-ADDC-406F-8E65-C7A346C36BE5}"/>
    <cellStyle name="Normal 11 2 4 2 4 7" xfId="35312" xr:uid="{FB3BC8C4-CE0B-403B-B3A2-C986197E83A5}"/>
    <cellStyle name="Normal 11 2 4 2 5" xfId="3903" xr:uid="{6773473E-2985-4C9C-BD60-CECBCCB88409}"/>
    <cellStyle name="Normal 11 2 4 2 5 2" xfId="12283" xr:uid="{0A03B3ED-E873-4141-B56A-F9CB189AE97D}"/>
    <cellStyle name="Normal 11 2 4 2 5 2 2" xfId="29043" xr:uid="{39B90432-D039-47AE-982A-486F9ED871E9}"/>
    <cellStyle name="Normal 11 2 4 2 5 2 3" xfId="45802" xr:uid="{F010EDB0-BDBD-4EA9-8BA1-CB2650F5425A}"/>
    <cellStyle name="Normal 11 2 4 2 5 3" xfId="20663" xr:uid="{E1F2CEC2-4A77-47D9-9B62-00AC3B857929}"/>
    <cellStyle name="Normal 11 2 4 2 5 4" xfId="37422" xr:uid="{BAA7B4C8-2018-4A92-9B21-46B606CAE1BB}"/>
    <cellStyle name="Normal 11 2 4 2 6" xfId="5600" xr:uid="{F344966D-4101-4475-AE05-9AB7C50669A1}"/>
    <cellStyle name="Normal 11 2 4 2 6 2" xfId="13980" xr:uid="{7BEBAF87-0DB1-4EA7-8782-8A8DA5EEC16A}"/>
    <cellStyle name="Normal 11 2 4 2 6 2 2" xfId="30740" xr:uid="{152B7516-2B4C-4230-8E45-0A6D5EC5F7B8}"/>
    <cellStyle name="Normal 11 2 4 2 6 2 3" xfId="47499" xr:uid="{BA029ED0-6FD1-431F-BF7C-6E2AA8280556}"/>
    <cellStyle name="Normal 11 2 4 2 6 3" xfId="22360" xr:uid="{5EB98227-A294-4AE2-822D-BAF3A764E4C2}"/>
    <cellStyle name="Normal 11 2 4 2 6 4" xfId="39119" xr:uid="{C96648DB-0487-4A07-80AC-6EAD92F61CA6}"/>
    <cellStyle name="Normal 11 2 4 2 7" xfId="7266" xr:uid="{27D37EBC-DA76-493F-8CB5-A958D83F8ADC}"/>
    <cellStyle name="Normal 11 2 4 2 7 2" xfId="15646" xr:uid="{B5A8668C-E0FC-4B65-8D2D-6A3D8549700E}"/>
    <cellStyle name="Normal 11 2 4 2 7 2 2" xfId="32406" xr:uid="{F662F5B4-38CC-487C-9D80-CA0D79ED96FE}"/>
    <cellStyle name="Normal 11 2 4 2 7 2 3" xfId="49165" xr:uid="{6E158AC0-9EFF-430D-9166-8498CDFCD480}"/>
    <cellStyle name="Normal 11 2 4 2 7 3" xfId="24026" xr:uid="{0B64C780-18A7-4EB3-9E04-64577B681279}"/>
    <cellStyle name="Normal 11 2 4 2 7 4" xfId="40785" xr:uid="{3BF96D32-8EBF-4519-A7B5-C6420A5DD085}"/>
    <cellStyle name="Normal 11 2 4 2 8" xfId="7672" xr:uid="{7DDA5F1D-AB5A-42FC-945C-6AE1ECBC3A4D}"/>
    <cellStyle name="Normal 11 2 4 2 8 2" xfId="16052" xr:uid="{8E098DA6-47EE-43B7-B8B9-C2FA3761C6FA}"/>
    <cellStyle name="Normal 11 2 4 2 8 2 2" xfId="32812" xr:uid="{3F8AAD30-4065-4114-8B13-CA5A87DC2C69}"/>
    <cellStyle name="Normal 11 2 4 2 8 2 3" xfId="49571" xr:uid="{8A9757C6-AED4-44D3-B379-2D08173CDC34}"/>
    <cellStyle name="Normal 11 2 4 2 8 3" xfId="24432" xr:uid="{F56D0470-ABB1-4CB7-BB2C-C6B9AEC942FF}"/>
    <cellStyle name="Normal 11 2 4 2 8 4" xfId="41191" xr:uid="{AC9AF50F-2176-4FFA-B326-6F2FDD1CBD9B}"/>
    <cellStyle name="Normal 11 2 4 2 9" xfId="8078" xr:uid="{D900023F-F22D-4AB9-A2FE-06E95AB44F3A}"/>
    <cellStyle name="Normal 11 2 4 2 9 2" xfId="16458" xr:uid="{598551A1-46DA-4FAF-BAC7-8FE8B5864DEA}"/>
    <cellStyle name="Normal 11 2 4 2 9 2 2" xfId="33218" xr:uid="{BC0E217E-7915-41BF-8C19-F22E81CA2417}"/>
    <cellStyle name="Normal 11 2 4 2 9 2 3" xfId="49977" xr:uid="{07456814-5ABE-4B79-9ECD-196749802897}"/>
    <cellStyle name="Normal 11 2 4 2 9 3" xfId="24838" xr:uid="{99617ABA-1848-4E7C-B921-9B510D057654}"/>
    <cellStyle name="Normal 11 2 4 2 9 4" xfId="41597" xr:uid="{FAC4F905-FCAE-42BE-86FB-11BE0FC12DF2}"/>
    <cellStyle name="Normal 11 2 4 3" xfId="503" xr:uid="{A0B563B1-FFF2-4817-B534-69332FB2DB6D}"/>
    <cellStyle name="Normal 11 2 4 3 10" xfId="8631" xr:uid="{FD04F103-C1DC-42F8-9054-4715B892EE11}"/>
    <cellStyle name="Normal 11 2 4 3 10 2" xfId="17011" xr:uid="{22A95961-DB36-485D-92B2-B104DA0FDA95}"/>
    <cellStyle name="Normal 11 2 4 3 10 2 2" xfId="33771" xr:uid="{A8C0D170-40DC-49BB-B5DB-A854B600DA7B}"/>
    <cellStyle name="Normal 11 2 4 3 10 2 3" xfId="50530" xr:uid="{35F63B75-5C0A-4108-BE42-0AC8F3864904}"/>
    <cellStyle name="Normal 11 2 4 3 10 3" xfId="25391" xr:uid="{671787F0-9B65-4FB0-BEE3-CEF1451548FC}"/>
    <cellStyle name="Normal 11 2 4 3 10 4" xfId="42150" xr:uid="{269AAE9F-D456-4A35-B8AE-9312ACE2C467}"/>
    <cellStyle name="Normal 11 2 4 3 11" xfId="2335" xr:uid="{FA306907-98EE-49A4-BE95-C5207A9FDC71}"/>
    <cellStyle name="Normal 11 2 4 3 11 2" xfId="10717" xr:uid="{0922FD90-F185-482A-AFFB-7855655F3323}"/>
    <cellStyle name="Normal 11 2 4 3 11 2 2" xfId="27477" xr:uid="{926AC065-1981-4220-A6C9-514DC7921F73}"/>
    <cellStyle name="Normal 11 2 4 3 11 2 3" xfId="44236" xr:uid="{CE21FA66-FAAD-45E4-AB50-74105C15095E}"/>
    <cellStyle name="Normal 11 2 4 3 11 3" xfId="19097" xr:uid="{EC759602-BB5C-409B-B522-CDE8F9587CA5}"/>
    <cellStyle name="Normal 11 2 4 3 11 4" xfId="35856" xr:uid="{C1BC88FB-499C-4402-96BB-F532D5CE459D}"/>
    <cellStyle name="Normal 11 2 4 3 12" xfId="8914" xr:uid="{190BD885-D616-4A2B-BD11-F6C62BCBEF22}"/>
    <cellStyle name="Normal 11 2 4 3 12 2" xfId="25674" xr:uid="{33D1B849-BC67-4556-9C8D-B63BFB193FA8}"/>
    <cellStyle name="Normal 11 2 4 3 12 3" xfId="42433" xr:uid="{1AB4995F-1913-49E3-B4F4-15C6B01C2D13}"/>
    <cellStyle name="Normal 11 2 4 3 13" xfId="17294" xr:uid="{EC2BB196-92C9-4115-92F3-B9C3B8F628C5}"/>
    <cellStyle name="Normal 11 2 4 3 14" xfId="34053" xr:uid="{D6474A4B-0605-4325-BE95-55A0942ED93C}"/>
    <cellStyle name="Normal 11 2 4 3 2" xfId="945" xr:uid="{15FCE195-8FA8-4B45-A15A-73FD1C2180ED}"/>
    <cellStyle name="Normal 11 2 4 3 2 2" xfId="4340" xr:uid="{3FA66F21-ECB0-4AE3-9DA9-7DE04340A926}"/>
    <cellStyle name="Normal 11 2 4 3 2 2 2" xfId="12720" xr:uid="{B2BBE179-0910-4577-9E9C-653FA6AE76D7}"/>
    <cellStyle name="Normal 11 2 4 3 2 2 2 2" xfId="29480" xr:uid="{D90E7BA9-59F3-435F-B94B-74520C39B9D1}"/>
    <cellStyle name="Normal 11 2 4 3 2 2 2 3" xfId="46239" xr:uid="{9580DECC-D76B-4EB2-B979-47DD8F777470}"/>
    <cellStyle name="Normal 11 2 4 3 2 2 3" xfId="21100" xr:uid="{8185C47A-C73B-4B35-879E-7870AF713CD9}"/>
    <cellStyle name="Normal 11 2 4 3 2 2 4" xfId="37859" xr:uid="{1915DAC0-98AA-4B0C-8271-AE717B5ECD98}"/>
    <cellStyle name="Normal 11 2 4 3 2 3" xfId="6027" xr:uid="{25BC78B5-800A-4AEA-B33A-FE9025875B1B}"/>
    <cellStyle name="Normal 11 2 4 3 2 3 2" xfId="14407" xr:uid="{1B52CC4B-8885-46F9-BCE5-4366C079DC79}"/>
    <cellStyle name="Normal 11 2 4 3 2 3 2 2" xfId="31167" xr:uid="{7868A1B7-0004-4264-8DEE-88E7CCF3DF51}"/>
    <cellStyle name="Normal 11 2 4 3 2 3 2 3" xfId="47926" xr:uid="{BEA612A5-2229-457F-9BB3-D772AED70899}"/>
    <cellStyle name="Normal 11 2 4 3 2 3 3" xfId="22787" xr:uid="{3CE0D5B4-0AE6-4A62-B304-6043D73E13D4}"/>
    <cellStyle name="Normal 11 2 4 3 2 3 4" xfId="39546" xr:uid="{135BCDB2-683F-451E-946D-1F81C2395213}"/>
    <cellStyle name="Normal 11 2 4 3 2 4" xfId="2763" xr:uid="{616ECE86-C57F-4011-B133-4A9458F31FB5}"/>
    <cellStyle name="Normal 11 2 4 3 2 4 2" xfId="11143" xr:uid="{23A3FC0A-CA17-4A73-B72E-63D4757DCDE6}"/>
    <cellStyle name="Normal 11 2 4 3 2 4 2 2" xfId="27903" xr:uid="{ADED2D10-4025-4C47-BC94-4AD16E9CE0D8}"/>
    <cellStyle name="Normal 11 2 4 3 2 4 2 3" xfId="44662" xr:uid="{98F08793-0124-450F-994A-1F8535FB9056}"/>
    <cellStyle name="Normal 11 2 4 3 2 4 3" xfId="19523" xr:uid="{248FEF5D-C3DA-437C-86E0-6757E3485003}"/>
    <cellStyle name="Normal 11 2 4 3 2 4 4" xfId="36282" xr:uid="{A302297B-AFB6-4E15-B42D-4326DF8493D2}"/>
    <cellStyle name="Normal 11 2 4 3 2 5" xfId="9340" xr:uid="{82AA1A43-40C5-4DCA-93F3-FF65FD06C385}"/>
    <cellStyle name="Normal 11 2 4 3 2 5 2" xfId="26100" xr:uid="{1D77C638-9A98-4910-B431-991EE796283E}"/>
    <cellStyle name="Normal 11 2 4 3 2 5 3" xfId="42859" xr:uid="{707466F6-C500-4A95-ADE7-9C550FDA5904}"/>
    <cellStyle name="Normal 11 2 4 3 2 6" xfId="17720" xr:uid="{35DB31C6-CD49-463C-BE50-A169CC94C6CF}"/>
    <cellStyle name="Normal 11 2 4 3 2 7" xfId="34479" xr:uid="{49151E54-81BE-404F-AEB7-51D35CF838D4}"/>
    <cellStyle name="Normal 11 2 4 3 3" xfId="1379" xr:uid="{0BB0061A-A4BF-44EB-A5CA-5E1B048E2E00}"/>
    <cellStyle name="Normal 11 2 4 3 3 2" xfId="4768" xr:uid="{45DEED93-F1F3-4272-8BD7-E8D673C98E0E}"/>
    <cellStyle name="Normal 11 2 4 3 3 2 2" xfId="13148" xr:uid="{01E7758A-7080-4F23-9261-2421734D64E8}"/>
    <cellStyle name="Normal 11 2 4 3 3 2 2 2" xfId="29908" xr:uid="{623576C2-E452-4891-812C-0241047C74E6}"/>
    <cellStyle name="Normal 11 2 4 3 3 2 2 3" xfId="46667" xr:uid="{5235D197-1314-4FA2-A09D-CF75293B8222}"/>
    <cellStyle name="Normal 11 2 4 3 3 2 3" xfId="21528" xr:uid="{59E760D1-2069-4451-8043-D3C5265BDF01}"/>
    <cellStyle name="Normal 11 2 4 3 3 2 4" xfId="38287" xr:uid="{3C4DB573-508F-4D69-BB1E-81A803EAB754}"/>
    <cellStyle name="Normal 11 2 4 3 3 3" xfId="6455" xr:uid="{67CC59CF-C63C-4F31-AD89-F577049D64D5}"/>
    <cellStyle name="Normal 11 2 4 3 3 3 2" xfId="14835" xr:uid="{C60425E6-5EE3-4F2E-BC9E-DC6B72CEEA24}"/>
    <cellStyle name="Normal 11 2 4 3 3 3 2 2" xfId="31595" xr:uid="{C83CFBED-E01F-4EAD-9D85-D72A5CC75277}"/>
    <cellStyle name="Normal 11 2 4 3 3 3 2 3" xfId="48354" xr:uid="{26DF7A3D-4C71-4E96-965E-B4F5FD49C9DE}"/>
    <cellStyle name="Normal 11 2 4 3 3 3 3" xfId="23215" xr:uid="{7292B72E-688A-4670-8851-94C79608F3C4}"/>
    <cellStyle name="Normal 11 2 4 3 3 3 4" xfId="39974" xr:uid="{5B5BE079-9B11-484E-8CD9-E7D5C79B91F4}"/>
    <cellStyle name="Normal 11 2 4 3 3 4" xfId="3191" xr:uid="{FF80813F-FC0D-4240-96A8-9CB62C083007}"/>
    <cellStyle name="Normal 11 2 4 3 3 4 2" xfId="11571" xr:uid="{5A9E92AA-682D-4D70-B84B-05A09B1B91E4}"/>
    <cellStyle name="Normal 11 2 4 3 3 4 2 2" xfId="28331" xr:uid="{38676E01-D382-476D-B537-9B08F96C6513}"/>
    <cellStyle name="Normal 11 2 4 3 3 4 2 3" xfId="45090" xr:uid="{A23AD8A3-B3C1-4DAC-9106-660E2BF86D7A}"/>
    <cellStyle name="Normal 11 2 4 3 3 4 3" xfId="19951" xr:uid="{82472642-7DD1-47C6-AEDD-6F9BC7D64B26}"/>
    <cellStyle name="Normal 11 2 4 3 3 4 4" xfId="36710" xr:uid="{74E38263-429A-423B-93EA-0B3E89DE4E8A}"/>
    <cellStyle name="Normal 11 2 4 3 3 5" xfId="9768" xr:uid="{86A1C973-6DEB-4BAD-9F7C-537F29AF801D}"/>
    <cellStyle name="Normal 11 2 4 3 3 5 2" xfId="26528" xr:uid="{C76503CD-21BC-4A06-8EA0-F3146D4F10FC}"/>
    <cellStyle name="Normal 11 2 4 3 3 5 3" xfId="43287" xr:uid="{61E2444A-9257-4FA8-A416-57E0BF01B030}"/>
    <cellStyle name="Normal 11 2 4 3 3 6" xfId="18148" xr:uid="{C5BFDEC6-9999-4BC3-902F-C9097D354F25}"/>
    <cellStyle name="Normal 11 2 4 3 3 7" xfId="34907" xr:uid="{80691142-99F2-4C5F-ABA4-3E28C95C6DAC}"/>
    <cellStyle name="Normal 11 2 4 3 4" xfId="1931" xr:uid="{81D4DF0D-1617-4E48-A6BC-A7687055BC08}"/>
    <cellStyle name="Normal 11 2 4 3 4 2" xfId="5320" xr:uid="{087F7C65-948D-4233-A4D4-ADBBAFC95276}"/>
    <cellStyle name="Normal 11 2 4 3 4 2 2" xfId="13700" xr:uid="{42AD65A4-EF8E-4298-9109-1F630E1F1D3C}"/>
    <cellStyle name="Normal 11 2 4 3 4 2 2 2" xfId="30460" xr:uid="{52DFDDC4-1283-4E58-AE93-15A6DB9C5C60}"/>
    <cellStyle name="Normal 11 2 4 3 4 2 2 3" xfId="47219" xr:uid="{9CAFF1D3-86D1-48BF-BF6C-B6F082AEA6A2}"/>
    <cellStyle name="Normal 11 2 4 3 4 2 3" xfId="22080" xr:uid="{3A7E39C7-4E1D-4CE3-BA93-BB1B215B73F4}"/>
    <cellStyle name="Normal 11 2 4 3 4 2 4" xfId="38839" xr:uid="{D116E063-5130-4652-8A49-8C3CF61E7E35}"/>
    <cellStyle name="Normal 11 2 4 3 4 3" xfId="7007" xr:uid="{19D0EB47-1CDA-4FD6-84F9-A76B9B4B926E}"/>
    <cellStyle name="Normal 11 2 4 3 4 3 2" xfId="15387" xr:uid="{61B883A7-ECE5-4FF6-8CE6-2E73107BD41C}"/>
    <cellStyle name="Normal 11 2 4 3 4 3 2 2" xfId="32147" xr:uid="{916C663D-F8B0-4B3F-9C21-9B0E887F5252}"/>
    <cellStyle name="Normal 11 2 4 3 4 3 2 3" xfId="48906" xr:uid="{E55B5A24-E590-47B1-AA7C-79C0F9EBE4BA}"/>
    <cellStyle name="Normal 11 2 4 3 4 3 3" xfId="23767" xr:uid="{14B1B980-2261-4491-A30C-EE11C6497144}"/>
    <cellStyle name="Normal 11 2 4 3 4 3 4" xfId="40526" xr:uid="{C49D8D51-5555-4D89-8558-113A729AD679}"/>
    <cellStyle name="Normal 11 2 4 3 4 4" xfId="3630" xr:uid="{020B9C6E-9127-48F8-9D3D-5700DE042E7C}"/>
    <cellStyle name="Normal 11 2 4 3 4 4 2" xfId="12010" xr:uid="{44A65D40-6084-4691-9285-FA3F9465EEA1}"/>
    <cellStyle name="Normal 11 2 4 3 4 4 2 2" xfId="28770" xr:uid="{ACEFF023-17EC-43D8-BB27-9E2BF7A4FBAB}"/>
    <cellStyle name="Normal 11 2 4 3 4 4 2 3" xfId="45529" xr:uid="{DA0ABF3A-FBE8-4B05-8551-B1BF366A7FE7}"/>
    <cellStyle name="Normal 11 2 4 3 4 4 3" xfId="20390" xr:uid="{04670F49-5325-47BD-BB0F-69A0DFF2931F}"/>
    <cellStyle name="Normal 11 2 4 3 4 4 4" xfId="37149" xr:uid="{79A0DE91-EE6D-44C7-AC03-5332F8415C03}"/>
    <cellStyle name="Normal 11 2 4 3 4 5" xfId="10320" xr:uid="{6B12FC4F-08D6-419D-82B9-F4774ADDA907}"/>
    <cellStyle name="Normal 11 2 4 3 4 5 2" xfId="27080" xr:uid="{B4A07B75-D7D6-4470-A9D6-1BBD924438DA}"/>
    <cellStyle name="Normal 11 2 4 3 4 5 3" xfId="43839" xr:uid="{DDDD0F67-83E5-4A8E-B5ED-DE291D178507}"/>
    <cellStyle name="Normal 11 2 4 3 4 6" xfId="18700" xr:uid="{8AA3053D-847A-43AA-B127-FA7335D16326}"/>
    <cellStyle name="Normal 11 2 4 3 4 7" xfId="35459" xr:uid="{F1DDC5F6-1A93-4E88-8A80-FE7887F4864A}"/>
    <cellStyle name="Normal 11 2 4 3 5" xfId="4050" xr:uid="{D61EFA63-2A6D-41A7-915D-B517EADDAEF0}"/>
    <cellStyle name="Normal 11 2 4 3 5 2" xfId="12430" xr:uid="{264EEE2D-C93C-411A-81C9-8553F452CF69}"/>
    <cellStyle name="Normal 11 2 4 3 5 2 2" xfId="29190" xr:uid="{DC155F5B-25B3-42D0-8C4A-5E304D9C54EC}"/>
    <cellStyle name="Normal 11 2 4 3 5 2 3" xfId="45949" xr:uid="{A52D3C1F-5BB9-4918-9BDC-598E791452D5}"/>
    <cellStyle name="Normal 11 2 4 3 5 3" xfId="20810" xr:uid="{FC21BA2F-7FCA-4AB9-9CAA-A5DD0E403A01}"/>
    <cellStyle name="Normal 11 2 4 3 5 4" xfId="37569" xr:uid="{072FF50C-FBEF-4BF4-8D2E-22FBF994FE51}"/>
    <cellStyle name="Normal 11 2 4 3 6" xfId="5601" xr:uid="{1DFAA5DB-8126-494D-8EBC-5C44AB7B88F3}"/>
    <cellStyle name="Normal 11 2 4 3 6 2" xfId="13981" xr:uid="{7F237284-AE06-422A-B2DF-18144EA4AB4C}"/>
    <cellStyle name="Normal 11 2 4 3 6 2 2" xfId="30741" xr:uid="{9FCE55A3-7298-4705-9DA2-F1A51335A177}"/>
    <cellStyle name="Normal 11 2 4 3 6 2 3" xfId="47500" xr:uid="{0C3FA9E5-D261-4386-87FF-02C3AA3FDEA5}"/>
    <cellStyle name="Normal 11 2 4 3 6 3" xfId="22361" xr:uid="{328DE737-C811-4B15-ADAE-437D6B9F5C32}"/>
    <cellStyle name="Normal 11 2 4 3 6 4" xfId="39120" xr:uid="{8CACEEEB-71B8-4AE3-8ED7-BC4EA96E5E2B}"/>
    <cellStyle name="Normal 11 2 4 3 7" xfId="7413" xr:uid="{87C87F6B-4E88-4D2E-9598-BC9B613A1DCC}"/>
    <cellStyle name="Normal 11 2 4 3 7 2" xfId="15793" xr:uid="{BC619E58-914F-4296-99F9-9F7734EE65DD}"/>
    <cellStyle name="Normal 11 2 4 3 7 2 2" xfId="32553" xr:uid="{3E9891EE-A927-47A5-AFF6-3F9F3E5ED546}"/>
    <cellStyle name="Normal 11 2 4 3 7 2 3" xfId="49312" xr:uid="{B96C5611-10C7-4CDC-9D5D-58E962672258}"/>
    <cellStyle name="Normal 11 2 4 3 7 3" xfId="24173" xr:uid="{C5A7090E-4483-4B11-A4D0-DA885A031895}"/>
    <cellStyle name="Normal 11 2 4 3 7 4" xfId="40932" xr:uid="{7A009D43-A430-43E8-882E-DFC0DBC01CA2}"/>
    <cellStyle name="Normal 11 2 4 3 8" xfId="7819" xr:uid="{6B5B62CA-BD23-4611-9E26-ABD1211C326D}"/>
    <cellStyle name="Normal 11 2 4 3 8 2" xfId="16199" xr:uid="{45F27E87-0D45-4B51-A550-B2A2A99E7CFA}"/>
    <cellStyle name="Normal 11 2 4 3 8 2 2" xfId="32959" xr:uid="{D1484CDC-9473-4C49-8315-4F589FEAD8A6}"/>
    <cellStyle name="Normal 11 2 4 3 8 2 3" xfId="49718" xr:uid="{29316708-52EB-4BD0-84B4-8CB81321450A}"/>
    <cellStyle name="Normal 11 2 4 3 8 3" xfId="24579" xr:uid="{1176041C-235F-4587-9C85-3DEBA74E3F5D}"/>
    <cellStyle name="Normal 11 2 4 3 8 4" xfId="41338" xr:uid="{3BBF4A40-9CB8-45AA-99F2-0326650468E6}"/>
    <cellStyle name="Normal 11 2 4 3 9" xfId="8225" xr:uid="{2BE1DA52-D24F-4C84-903E-B5CE1A72DC57}"/>
    <cellStyle name="Normal 11 2 4 3 9 2" xfId="16605" xr:uid="{799FDF4A-54C9-49B9-A6A7-CC5297924170}"/>
    <cellStyle name="Normal 11 2 4 3 9 2 2" xfId="33365" xr:uid="{C2DA7148-F746-485F-890D-21ADC3AC25DF}"/>
    <cellStyle name="Normal 11 2 4 3 9 2 3" xfId="50124" xr:uid="{2E1D1327-E82F-40F6-AB14-59970D1CBD29}"/>
    <cellStyle name="Normal 11 2 4 3 9 3" xfId="24985" xr:uid="{20DFE947-2FFB-4F76-A330-3C7C549351DE}"/>
    <cellStyle name="Normal 11 2 4 3 9 4" xfId="41744" xr:uid="{539A2EAC-C43B-445E-BB23-F0F8F38D9FFC}"/>
    <cellStyle name="Normal 11 2 4 4" xfId="943" xr:uid="{56666EB0-D33D-4FAC-9E9B-C657737F5C71}"/>
    <cellStyle name="Normal 11 2 4 4 2" xfId="4338" xr:uid="{663CFDC5-CDE2-4BD7-B61B-9AD0A7C26595}"/>
    <cellStyle name="Normal 11 2 4 4 2 2" xfId="12718" xr:uid="{F1D5EBE4-CC0B-42CE-A8F2-CFD0BB04F521}"/>
    <cellStyle name="Normal 11 2 4 4 2 2 2" xfId="29478" xr:uid="{A0D6E7E4-35B2-48D6-9D99-AECC9107D5BB}"/>
    <cellStyle name="Normal 11 2 4 4 2 2 3" xfId="46237" xr:uid="{381027C0-28F8-4236-9091-B907FE23B60F}"/>
    <cellStyle name="Normal 11 2 4 4 2 3" xfId="21098" xr:uid="{8EAC60F1-D012-4C13-A894-671C90E992B0}"/>
    <cellStyle name="Normal 11 2 4 4 2 4" xfId="37857" xr:uid="{22AD3505-C257-4B3A-AC3C-D2B44B65F613}"/>
    <cellStyle name="Normal 11 2 4 4 3" xfId="6025" xr:uid="{BEBEEDD0-D7FB-481D-A5EC-16635D05D7E2}"/>
    <cellStyle name="Normal 11 2 4 4 3 2" xfId="14405" xr:uid="{C049C02D-E142-44A3-8FAF-5B2504000682}"/>
    <cellStyle name="Normal 11 2 4 4 3 2 2" xfId="31165" xr:uid="{0BBDD63B-E3CD-4F08-8E91-862BE3B7A133}"/>
    <cellStyle name="Normal 11 2 4 4 3 2 3" xfId="47924" xr:uid="{1A6BD121-C3F8-43EB-AA3F-4BB2DF6A8B42}"/>
    <cellStyle name="Normal 11 2 4 4 3 3" xfId="22785" xr:uid="{8AEFDA0F-1C26-4128-9EEC-8126055B1DFA}"/>
    <cellStyle name="Normal 11 2 4 4 3 4" xfId="39544" xr:uid="{53014ACB-BD18-4F82-8071-E6D399F6B58D}"/>
    <cellStyle name="Normal 11 2 4 4 4" xfId="2761" xr:uid="{B8EC5519-37A4-45D6-8D4D-81EF20C1734A}"/>
    <cellStyle name="Normal 11 2 4 4 4 2" xfId="11141" xr:uid="{C9269A5E-8E05-4372-B22B-4D2B14AD81D8}"/>
    <cellStyle name="Normal 11 2 4 4 4 2 2" xfId="27901" xr:uid="{F5B03798-3AD6-4101-8576-82EE9009722C}"/>
    <cellStyle name="Normal 11 2 4 4 4 2 3" xfId="44660" xr:uid="{099D42D2-A54B-462F-8F6B-D5828E2517B9}"/>
    <cellStyle name="Normal 11 2 4 4 4 3" xfId="19521" xr:uid="{CE9A5731-45FC-42D5-80CB-9DC1D8206C48}"/>
    <cellStyle name="Normal 11 2 4 4 4 4" xfId="36280" xr:uid="{3DF73426-C0F0-4FD5-8A80-FD67FA3AEF2D}"/>
    <cellStyle name="Normal 11 2 4 4 5" xfId="9338" xr:uid="{0214E4B6-88C8-441F-A222-AB4E0D7D3461}"/>
    <cellStyle name="Normal 11 2 4 4 5 2" xfId="26098" xr:uid="{B38BEF7B-0732-47E5-8D14-EE60A342743A}"/>
    <cellStyle name="Normal 11 2 4 4 5 3" xfId="42857" xr:uid="{55696839-8255-46FB-8287-897F71C2B07C}"/>
    <cellStyle name="Normal 11 2 4 4 6" xfId="17718" xr:uid="{3719C8B6-EF19-40AF-B925-F5AF65AC35C2}"/>
    <cellStyle name="Normal 11 2 4 4 7" xfId="34477" xr:uid="{40E40575-6F58-43E0-A882-DCCAE7E0FBB8}"/>
    <cellStyle name="Normal 11 2 4 5" xfId="1377" xr:uid="{15338989-89F5-4786-B6C2-8D99BF467D1E}"/>
    <cellStyle name="Normal 11 2 4 5 2" xfId="4766" xr:uid="{D0FB0B86-2671-4AA3-AEF9-89C15D29E056}"/>
    <cellStyle name="Normal 11 2 4 5 2 2" xfId="13146" xr:uid="{57ACA2DA-A91D-43A7-A421-EBB3A7E2CF63}"/>
    <cellStyle name="Normal 11 2 4 5 2 2 2" xfId="29906" xr:uid="{B5938E8F-2410-4508-8E51-C454F407BD8C}"/>
    <cellStyle name="Normal 11 2 4 5 2 2 3" xfId="46665" xr:uid="{BEC1F344-80DD-46EE-98F4-4AEBC61403E6}"/>
    <cellStyle name="Normal 11 2 4 5 2 3" xfId="21526" xr:uid="{6DAD9E35-608A-4B62-88C9-4C937D432500}"/>
    <cellStyle name="Normal 11 2 4 5 2 4" xfId="38285" xr:uid="{9EEE9503-C569-44D2-8BA9-DD1F2D4EF745}"/>
    <cellStyle name="Normal 11 2 4 5 3" xfId="6453" xr:uid="{9D4D2BCE-F017-4468-8310-1E7DCCDE4769}"/>
    <cellStyle name="Normal 11 2 4 5 3 2" xfId="14833" xr:uid="{37B5FAC9-0AD1-4BA2-9DD4-AB9794287411}"/>
    <cellStyle name="Normal 11 2 4 5 3 2 2" xfId="31593" xr:uid="{DF11ADE0-0151-4698-A358-EBC1C85BC27F}"/>
    <cellStyle name="Normal 11 2 4 5 3 2 3" xfId="48352" xr:uid="{2488A0ED-86E9-4D38-A404-D33B879640CD}"/>
    <cellStyle name="Normal 11 2 4 5 3 3" xfId="23213" xr:uid="{511CAAE2-8E56-455F-9D7D-ACD3440D0FB9}"/>
    <cellStyle name="Normal 11 2 4 5 3 4" xfId="39972" xr:uid="{0EF27D2E-7E9D-42B1-8C7B-4796E19D3F9D}"/>
    <cellStyle name="Normal 11 2 4 5 4" xfId="3189" xr:uid="{B34771D7-1AE5-468D-BE04-22680E631953}"/>
    <cellStyle name="Normal 11 2 4 5 4 2" xfId="11569" xr:uid="{0F60A128-75B7-40D8-B052-08D57594AAB8}"/>
    <cellStyle name="Normal 11 2 4 5 4 2 2" xfId="28329" xr:uid="{54773BFB-6CE5-435A-8C90-50B6B4CA4D5B}"/>
    <cellStyle name="Normal 11 2 4 5 4 2 3" xfId="45088" xr:uid="{29B39BBA-7603-4963-915E-0594E64EE2F3}"/>
    <cellStyle name="Normal 11 2 4 5 4 3" xfId="19949" xr:uid="{24BB56C0-02CA-4DC9-A13A-C4671A1D3C52}"/>
    <cellStyle name="Normal 11 2 4 5 4 4" xfId="36708" xr:uid="{527C0D47-E798-49FC-91C7-E76F3D7041F2}"/>
    <cellStyle name="Normal 11 2 4 5 5" xfId="9766" xr:uid="{E9FEB7DA-F03C-4405-9812-747FAF66F6E7}"/>
    <cellStyle name="Normal 11 2 4 5 5 2" xfId="26526" xr:uid="{B025354D-6DD8-47CE-B1F2-E0CF26017677}"/>
    <cellStyle name="Normal 11 2 4 5 5 3" xfId="43285" xr:uid="{4AD1FCC2-09E3-4E7A-9478-18FEFCC95E72}"/>
    <cellStyle name="Normal 11 2 4 5 6" xfId="18146" xr:uid="{3E684508-39FB-4B26-94BC-157D66482773}"/>
    <cellStyle name="Normal 11 2 4 5 7" xfId="34905" xr:uid="{C35F5940-1F8C-4FD4-83F5-D58FBE517DC0}"/>
    <cellStyle name="Normal 11 2 4 6" xfId="1660" xr:uid="{722F285F-F235-42AC-83CB-741C285F3EBF}"/>
    <cellStyle name="Normal 11 2 4 6 2" xfId="5049" xr:uid="{97C6CF88-CBA3-4682-98B7-F22D29BE0A83}"/>
    <cellStyle name="Normal 11 2 4 6 2 2" xfId="13429" xr:uid="{6B053953-CC0D-4CEF-9888-B501E1284A7F}"/>
    <cellStyle name="Normal 11 2 4 6 2 2 2" xfId="30189" xr:uid="{0805C79C-B290-43E8-88E7-C8AFA5E119ED}"/>
    <cellStyle name="Normal 11 2 4 6 2 2 3" xfId="46948" xr:uid="{8ED45C95-B666-4BD1-A403-2FCE6C04373D}"/>
    <cellStyle name="Normal 11 2 4 6 2 3" xfId="21809" xr:uid="{2CC16C2A-41E5-4EDE-B3EE-8FE4476F8DAA}"/>
    <cellStyle name="Normal 11 2 4 6 2 4" xfId="38568" xr:uid="{4A1FB954-075C-4B77-93F3-BD2CC4177172}"/>
    <cellStyle name="Normal 11 2 4 6 3" xfId="6736" xr:uid="{4E24029D-DB4A-41BD-A875-0C9C11066397}"/>
    <cellStyle name="Normal 11 2 4 6 3 2" xfId="15116" xr:uid="{DBBB07C9-61A1-45B2-BF3D-3F382366B517}"/>
    <cellStyle name="Normal 11 2 4 6 3 2 2" xfId="31876" xr:uid="{1C1ED973-F86F-4B0D-B38D-73D8666E62DD}"/>
    <cellStyle name="Normal 11 2 4 6 3 2 3" xfId="48635" xr:uid="{B9D1EC09-7BB0-4DD8-B81F-CC8B5D50776B}"/>
    <cellStyle name="Normal 11 2 4 6 3 3" xfId="23496" xr:uid="{97C3AA77-C5B1-45DF-8739-FCBC982BC3C6}"/>
    <cellStyle name="Normal 11 2 4 6 3 4" xfId="40255" xr:uid="{03BDE068-ECE8-4375-B89E-B8F133D5D7F0}"/>
    <cellStyle name="Normal 11 2 4 6 4" xfId="2333" xr:uid="{A3E2F9AA-5464-416B-9738-A203AA74DFD6}"/>
    <cellStyle name="Normal 11 2 4 6 4 2" xfId="10715" xr:uid="{4EBF6000-CF4D-47E0-9591-52D8622FAB0F}"/>
    <cellStyle name="Normal 11 2 4 6 4 2 2" xfId="27475" xr:uid="{B8F73E24-5250-431F-8B2F-8B24B4C9C1D1}"/>
    <cellStyle name="Normal 11 2 4 6 4 2 3" xfId="44234" xr:uid="{B5073467-123B-4F0D-93E2-A4490B5E6ABF}"/>
    <cellStyle name="Normal 11 2 4 6 4 3" xfId="19095" xr:uid="{D26DAAF7-0B1A-45CB-BFD1-A8C961688C68}"/>
    <cellStyle name="Normal 11 2 4 6 4 4" xfId="35854" xr:uid="{568DC2A9-2165-412F-8829-DE75CFCDCDC2}"/>
    <cellStyle name="Normal 11 2 4 6 5" xfId="10049" xr:uid="{94F7B03D-07C6-4EB8-BBDA-7FEC6D72393D}"/>
    <cellStyle name="Normal 11 2 4 6 5 2" xfId="26809" xr:uid="{E3E2B760-5117-47A5-B8FE-0C0B9A69F40F}"/>
    <cellStyle name="Normal 11 2 4 6 5 3" xfId="43568" xr:uid="{7B501433-16C7-45D7-8E47-BD6BEE7EAFA0}"/>
    <cellStyle name="Normal 11 2 4 6 6" xfId="18429" xr:uid="{98BD4FEB-4FA6-4B0C-A73E-6F9CE4B373B8}"/>
    <cellStyle name="Normal 11 2 4 6 7" xfId="35188" xr:uid="{D0EF6FFA-843F-45D5-9D8E-A18E7C22A658}"/>
    <cellStyle name="Normal 11 2 4 7" xfId="3778" xr:uid="{6CA6CAC4-39B1-4B20-A5FB-8A2E2DF3FC22}"/>
    <cellStyle name="Normal 11 2 4 7 2" xfId="12158" xr:uid="{86905750-690E-4432-9073-254DACFAA67C}"/>
    <cellStyle name="Normal 11 2 4 7 2 2" xfId="28918" xr:uid="{80D60F71-27AE-436E-B816-8C46995FBE35}"/>
    <cellStyle name="Normal 11 2 4 7 2 3" xfId="45677" xr:uid="{5BC1E049-EBEA-427F-95A4-EB7A8D4F3511}"/>
    <cellStyle name="Normal 11 2 4 7 3" xfId="20538" xr:uid="{D87957D7-7251-4AA4-ABF5-898E6D4564DC}"/>
    <cellStyle name="Normal 11 2 4 7 4" xfId="37297" xr:uid="{3CAA6382-B277-424B-BE94-ACC4658BEF64}"/>
    <cellStyle name="Normal 11 2 4 8" xfId="5599" xr:uid="{0D93D1FF-0B69-40E5-A871-49BE97908E3A}"/>
    <cellStyle name="Normal 11 2 4 8 2" xfId="13979" xr:uid="{D076B7BB-2047-4630-AD17-46D6E2DE9604}"/>
    <cellStyle name="Normal 11 2 4 8 2 2" xfId="30739" xr:uid="{10904831-E814-46F5-86D6-7B2FDAE67809}"/>
    <cellStyle name="Normal 11 2 4 8 2 3" xfId="47498" xr:uid="{01253EB1-D358-4870-A5B0-69CF910EDEEF}"/>
    <cellStyle name="Normal 11 2 4 8 3" xfId="22359" xr:uid="{D70E744C-6BC9-49C1-9F05-2D7CF0E8DD3B}"/>
    <cellStyle name="Normal 11 2 4 8 4" xfId="39118" xr:uid="{3857DE56-FC86-4FE9-91FC-41287F5C153D}"/>
    <cellStyle name="Normal 11 2 4 9" xfId="7142" xr:uid="{78929276-7B87-433D-95FC-8B03F4CB2351}"/>
    <cellStyle name="Normal 11 2 4 9 2" xfId="15522" xr:uid="{42E5C7A9-7359-4F35-88C5-935CEE8C1DF1}"/>
    <cellStyle name="Normal 11 2 4 9 2 2" xfId="32282" xr:uid="{47A56AAF-147A-442B-B00F-1F3B8D2487A3}"/>
    <cellStyle name="Normal 11 2 4 9 2 3" xfId="49041" xr:uid="{0C80973C-1C88-46D6-9E6F-9333F5039C29}"/>
    <cellStyle name="Normal 11 2 4 9 3" xfId="23902" xr:uid="{F7955D5B-D794-4271-94CB-BD55E08E165B}"/>
    <cellStyle name="Normal 11 2 4 9 4" xfId="40661" xr:uid="{37014790-B2BF-4A8E-8EB1-2FDC5AD909B3}"/>
    <cellStyle name="Normal 11 2 5" xfId="504" xr:uid="{3AB5FCFF-7FF7-42A0-BE9C-F36294928630}"/>
    <cellStyle name="Normal 11 2 5 10" xfId="7632" xr:uid="{8578965F-9D3C-4A81-9500-B7E6A7BD4D19}"/>
    <cellStyle name="Normal 11 2 5 10 2" xfId="16012" xr:uid="{81E8659F-47D5-408E-838C-8E9E71749121}"/>
    <cellStyle name="Normal 11 2 5 10 2 2" xfId="32772" xr:uid="{6F781DB0-1E4F-4D8D-937A-18C458F6E0B7}"/>
    <cellStyle name="Normal 11 2 5 10 2 3" xfId="49531" xr:uid="{ED6DEF48-79CC-47AF-BB4F-3C8072246D85}"/>
    <cellStyle name="Normal 11 2 5 10 3" xfId="24392" xr:uid="{A5ABB513-2F3A-4D1F-AD8F-635A09516971}"/>
    <cellStyle name="Normal 11 2 5 10 4" xfId="41151" xr:uid="{7C8A35F9-9ADC-4EDF-9D27-D6B6BD0143C1}"/>
    <cellStyle name="Normal 11 2 5 11" xfId="8038" xr:uid="{5CC350B7-107D-4EEC-AED4-8F2784EC3367}"/>
    <cellStyle name="Normal 11 2 5 11 2" xfId="16418" xr:uid="{1C32C839-73ED-4DBB-BAC6-54A52CD32DBE}"/>
    <cellStyle name="Normal 11 2 5 11 2 2" xfId="33178" xr:uid="{83A5171D-1CEB-4A9F-BEF1-57DFCC64F0AB}"/>
    <cellStyle name="Normal 11 2 5 11 2 3" xfId="49937" xr:uid="{3420A08D-53AA-4791-A3DD-65FAFF826C53}"/>
    <cellStyle name="Normal 11 2 5 11 3" xfId="24798" xr:uid="{382DD1EC-04E5-4415-8F08-2326B57C01C2}"/>
    <cellStyle name="Normal 11 2 5 11 4" xfId="41557" xr:uid="{2F8E9F9E-19E1-4FBD-8426-0AE0BEBDE1B2}"/>
    <cellStyle name="Normal 11 2 5 12" xfId="8444" xr:uid="{E91CEB64-7559-4D44-BF4D-6EC2A40205C0}"/>
    <cellStyle name="Normal 11 2 5 12 2" xfId="16824" xr:uid="{8487DF44-E337-4F50-AA7B-593A09C58E9E}"/>
    <cellStyle name="Normal 11 2 5 12 2 2" xfId="33584" xr:uid="{C2B7C60F-7C58-480F-8BC2-06213D6A0F70}"/>
    <cellStyle name="Normal 11 2 5 12 2 3" xfId="50343" xr:uid="{EFAA6E20-69DA-4DE0-B32F-AA79AEC86EF1}"/>
    <cellStyle name="Normal 11 2 5 12 3" xfId="25204" xr:uid="{30D30958-5A9F-4C49-BA92-C2DF20FEEC7B}"/>
    <cellStyle name="Normal 11 2 5 12 4" xfId="41963" xr:uid="{75F7114C-FD15-426C-B716-8AAD09DAEAC6}"/>
    <cellStyle name="Normal 11 2 5 13" xfId="2131" xr:uid="{4955D239-3B20-4313-8642-8D2701687587}"/>
    <cellStyle name="Normal 11 2 5 13 2" xfId="10519" xr:uid="{4AB2A4E8-EE7D-4944-A8D7-52282FB313BA}"/>
    <cellStyle name="Normal 11 2 5 13 2 2" xfId="27279" xr:uid="{35732002-EAAF-4AC8-AA43-F76537E9FD9F}"/>
    <cellStyle name="Normal 11 2 5 13 2 3" xfId="44038" xr:uid="{46C0C634-AA49-47DC-A66B-45C2B948EAEC}"/>
    <cellStyle name="Normal 11 2 5 13 3" xfId="18899" xr:uid="{72C3B8E1-327D-4D5D-B788-DFC85095DC28}"/>
    <cellStyle name="Normal 11 2 5 13 4" xfId="35658" xr:uid="{E2753298-EFBC-473A-85EF-AD5AB6C2831B}"/>
    <cellStyle name="Normal 11 2 5 14" xfId="8915" xr:uid="{A29760DD-4281-4A44-80D1-80BF098799D6}"/>
    <cellStyle name="Normal 11 2 5 14 2" xfId="25675" xr:uid="{115EFEC9-9DFD-4E0E-AF7B-004672F7E7CD}"/>
    <cellStyle name="Normal 11 2 5 14 3" xfId="42434" xr:uid="{615FA497-4835-4721-8EA2-FD1E22A5B4FF}"/>
    <cellStyle name="Normal 11 2 5 15" xfId="17295" xr:uid="{BBCDC1D0-19B0-4972-BD53-2C501F522319}"/>
    <cellStyle name="Normal 11 2 5 16" xfId="34054" xr:uid="{CFE19807-BD15-40D4-9D07-51268B9F9AD3}"/>
    <cellStyle name="Normal 11 2 5 2" xfId="505" xr:uid="{03439AC9-BBD0-498E-A5EA-A2A6CE1664BF}"/>
    <cellStyle name="Normal 11 2 5 2 10" xfId="8485" xr:uid="{D93E9700-13C8-4A5B-A976-877A5D9DABC8}"/>
    <cellStyle name="Normal 11 2 5 2 10 2" xfId="16865" xr:uid="{EF63AC48-48DC-4DC9-86B0-3ED99DB503B4}"/>
    <cellStyle name="Normal 11 2 5 2 10 2 2" xfId="33625" xr:uid="{79B38415-855E-41F5-888F-4068F24E8312}"/>
    <cellStyle name="Normal 11 2 5 2 10 2 3" xfId="50384" xr:uid="{433581CA-2DAE-45BD-897A-2F1C36129E8B}"/>
    <cellStyle name="Normal 11 2 5 2 10 3" xfId="25245" xr:uid="{4FD1934A-60FB-4E7E-AD54-9D7CA5F9DF3F}"/>
    <cellStyle name="Normal 11 2 5 2 10 4" xfId="42004" xr:uid="{FE583DAA-82EF-481E-BACB-FDC09BFEEF19}"/>
    <cellStyle name="Normal 11 2 5 2 11" xfId="2337" xr:uid="{C320C629-B6A1-4713-811A-11F4A611904B}"/>
    <cellStyle name="Normal 11 2 5 2 11 2" xfId="10719" xr:uid="{82946217-95B8-47B2-A33D-FCD3B67C5F8C}"/>
    <cellStyle name="Normal 11 2 5 2 11 2 2" xfId="27479" xr:uid="{03912794-4C1C-46D5-B2CF-E6E5312196C7}"/>
    <cellStyle name="Normal 11 2 5 2 11 2 3" xfId="44238" xr:uid="{266A1B17-04A3-4277-98B6-4259997E6266}"/>
    <cellStyle name="Normal 11 2 5 2 11 3" xfId="19099" xr:uid="{E20F3F1A-EC74-4D6C-A367-78B6E8273828}"/>
    <cellStyle name="Normal 11 2 5 2 11 4" xfId="35858" xr:uid="{D1A8E15C-767C-44A5-9E5B-265190387CE2}"/>
    <cellStyle name="Normal 11 2 5 2 12" xfId="8916" xr:uid="{F9D206FB-B046-40BD-9B73-2F0D5EF37CC8}"/>
    <cellStyle name="Normal 11 2 5 2 12 2" xfId="25676" xr:uid="{8EB34207-EE05-4BF7-8710-230B5B1189D9}"/>
    <cellStyle name="Normal 11 2 5 2 12 3" xfId="42435" xr:uid="{18AA6205-3B50-4382-B95D-575403781943}"/>
    <cellStyle name="Normal 11 2 5 2 13" xfId="17296" xr:uid="{8CC047BD-131A-4154-B646-8A0A8F38A46A}"/>
    <cellStyle name="Normal 11 2 5 2 14" xfId="34055" xr:uid="{18825AC5-F6DD-4706-96B3-506E0587E578}"/>
    <cellStyle name="Normal 11 2 5 2 2" xfId="947" xr:uid="{C6CDD9E4-4D6E-449B-BD82-E6FF85595A63}"/>
    <cellStyle name="Normal 11 2 5 2 2 2" xfId="4342" xr:uid="{7DEFC049-9B73-4C22-B8FB-0514E139EC9D}"/>
    <cellStyle name="Normal 11 2 5 2 2 2 2" xfId="12722" xr:uid="{0F53ECAA-03C0-4465-9653-CF5848E5FF78}"/>
    <cellStyle name="Normal 11 2 5 2 2 2 2 2" xfId="29482" xr:uid="{57278C73-5D03-41AB-A7EA-935A7A679A7D}"/>
    <cellStyle name="Normal 11 2 5 2 2 2 2 3" xfId="46241" xr:uid="{FF0483DE-DDAA-4168-BE2E-FFD3FA093342}"/>
    <cellStyle name="Normal 11 2 5 2 2 2 3" xfId="21102" xr:uid="{6C9BBB72-1567-4097-9D4B-A7789D696C9D}"/>
    <cellStyle name="Normal 11 2 5 2 2 2 4" xfId="37861" xr:uid="{80F18D4A-940B-4EF9-A33E-28D292B2C22C}"/>
    <cellStyle name="Normal 11 2 5 2 2 3" xfId="6029" xr:uid="{B03733B0-44C4-4554-8508-599104C9D5BD}"/>
    <cellStyle name="Normal 11 2 5 2 2 3 2" xfId="14409" xr:uid="{1E1BC943-16DE-42AE-B70E-4EF88027945C}"/>
    <cellStyle name="Normal 11 2 5 2 2 3 2 2" xfId="31169" xr:uid="{73C5AA35-A96C-4A48-B1A6-79BF2F2B3AC2}"/>
    <cellStyle name="Normal 11 2 5 2 2 3 2 3" xfId="47928" xr:uid="{762D7FE0-1760-49D6-94F8-28F31C93B8D4}"/>
    <cellStyle name="Normal 11 2 5 2 2 3 3" xfId="22789" xr:uid="{7E64C15E-9744-4017-8142-8F3F94CBCF22}"/>
    <cellStyle name="Normal 11 2 5 2 2 3 4" xfId="39548" xr:uid="{FD009D22-4B23-4D92-8B1D-9E646FAD6535}"/>
    <cellStyle name="Normal 11 2 5 2 2 4" xfId="2765" xr:uid="{CBA14A79-4C2B-438C-A658-34B1CE00B633}"/>
    <cellStyle name="Normal 11 2 5 2 2 4 2" xfId="11145" xr:uid="{94B05790-ACE4-4EBE-A7B0-7E9CD6EBDE0D}"/>
    <cellStyle name="Normal 11 2 5 2 2 4 2 2" xfId="27905" xr:uid="{365C272B-F278-4D0B-9DA3-87540FB8BAFA}"/>
    <cellStyle name="Normal 11 2 5 2 2 4 2 3" xfId="44664" xr:uid="{E48847A9-4084-438D-B396-22A904824B05}"/>
    <cellStyle name="Normal 11 2 5 2 2 4 3" xfId="19525" xr:uid="{0CE05F48-F8C3-4442-9A55-4D9A5921E4D1}"/>
    <cellStyle name="Normal 11 2 5 2 2 4 4" xfId="36284" xr:uid="{AD62C35B-AEC6-4C26-A245-0748B6902B3C}"/>
    <cellStyle name="Normal 11 2 5 2 2 5" xfId="9342" xr:uid="{CD6E9D2B-729A-44A7-B3C3-2FAD9BAC00E5}"/>
    <cellStyle name="Normal 11 2 5 2 2 5 2" xfId="26102" xr:uid="{245333A0-2DC7-4A05-A6DB-67E009AEE574}"/>
    <cellStyle name="Normal 11 2 5 2 2 5 3" xfId="42861" xr:uid="{3D0D0F83-FC3F-4786-960F-76690240C73C}"/>
    <cellStyle name="Normal 11 2 5 2 2 6" xfId="17722" xr:uid="{75409802-EF18-4711-955D-1EAE59F4CEF4}"/>
    <cellStyle name="Normal 11 2 5 2 2 7" xfId="34481" xr:uid="{539FB6DC-212D-4906-B9A4-11898C1F3A11}"/>
    <cellStyle name="Normal 11 2 5 2 3" xfId="1381" xr:uid="{71605566-6E7E-46A7-9589-FC6C263DF22E}"/>
    <cellStyle name="Normal 11 2 5 2 3 2" xfId="4770" xr:uid="{DA96BD62-9922-48E4-8A9A-6F6AAE8392B8}"/>
    <cellStyle name="Normal 11 2 5 2 3 2 2" xfId="13150" xr:uid="{80D5F453-EE75-4C56-9893-BED1DD85C7A6}"/>
    <cellStyle name="Normal 11 2 5 2 3 2 2 2" xfId="29910" xr:uid="{553D57E2-4EA6-474F-B2CC-314599E8F79B}"/>
    <cellStyle name="Normal 11 2 5 2 3 2 2 3" xfId="46669" xr:uid="{14CDA883-465B-4865-9A3E-B64953CEB310}"/>
    <cellStyle name="Normal 11 2 5 2 3 2 3" xfId="21530" xr:uid="{70E00F91-DFB9-4726-B742-DFB57F9B8CCD}"/>
    <cellStyle name="Normal 11 2 5 2 3 2 4" xfId="38289" xr:uid="{56E4CAA4-BD9C-406D-9017-D8512AAE0C9B}"/>
    <cellStyle name="Normal 11 2 5 2 3 3" xfId="6457" xr:uid="{02B2BD82-D13D-45F2-9A44-B76FF2067564}"/>
    <cellStyle name="Normal 11 2 5 2 3 3 2" xfId="14837" xr:uid="{D39D5DE0-3980-40FD-9D92-954A4ABFCE41}"/>
    <cellStyle name="Normal 11 2 5 2 3 3 2 2" xfId="31597" xr:uid="{466E2AB7-E4A1-4D14-8BFE-19F6D8621DF6}"/>
    <cellStyle name="Normal 11 2 5 2 3 3 2 3" xfId="48356" xr:uid="{514EF918-125E-48AC-BFC9-86E643598B99}"/>
    <cellStyle name="Normal 11 2 5 2 3 3 3" xfId="23217" xr:uid="{4D28B55A-A6C6-44EC-AB4F-5AD6E5B30C5E}"/>
    <cellStyle name="Normal 11 2 5 2 3 3 4" xfId="39976" xr:uid="{8276788B-41E5-49E5-8900-4F28B6C68E6B}"/>
    <cellStyle name="Normal 11 2 5 2 3 4" xfId="3193" xr:uid="{FFC50F58-24EF-4A21-9906-42E41FCF0386}"/>
    <cellStyle name="Normal 11 2 5 2 3 4 2" xfId="11573" xr:uid="{CCC0DE77-ED17-4F4A-8F32-0FFA012EE7EB}"/>
    <cellStyle name="Normal 11 2 5 2 3 4 2 2" xfId="28333" xr:uid="{863193AE-2C9B-4C7B-B11D-DA6804BDB443}"/>
    <cellStyle name="Normal 11 2 5 2 3 4 2 3" xfId="45092" xr:uid="{3D396A18-A48F-4DC4-BF1E-29BB029B0381}"/>
    <cellStyle name="Normal 11 2 5 2 3 4 3" xfId="19953" xr:uid="{4C07D676-84AF-420D-B17A-C9AB16DB240E}"/>
    <cellStyle name="Normal 11 2 5 2 3 4 4" xfId="36712" xr:uid="{897FA813-4818-4EEA-8FE3-5FACEF4BAD05}"/>
    <cellStyle name="Normal 11 2 5 2 3 5" xfId="9770" xr:uid="{DC69C9A6-2330-411A-962E-F93562B00FDB}"/>
    <cellStyle name="Normal 11 2 5 2 3 5 2" xfId="26530" xr:uid="{F2DD4648-6872-4E6A-9DEF-5DD22341BEBA}"/>
    <cellStyle name="Normal 11 2 5 2 3 5 3" xfId="43289" xr:uid="{76CF6208-6220-4169-8E92-B6999A68039C}"/>
    <cellStyle name="Normal 11 2 5 2 3 6" xfId="18150" xr:uid="{9E7AB26D-9DF3-4174-87F1-27F27053A6D9}"/>
    <cellStyle name="Normal 11 2 5 2 3 7" xfId="34909" xr:uid="{39E64CCD-E9BB-400B-A93F-97EFAF426805}"/>
    <cellStyle name="Normal 11 2 5 2 4" xfId="1785" xr:uid="{E01E496D-9D8F-4421-8530-91DC848478EA}"/>
    <cellStyle name="Normal 11 2 5 2 4 2" xfId="5174" xr:uid="{2FC30E2B-E397-4523-A843-046AB6D6C9FB}"/>
    <cellStyle name="Normal 11 2 5 2 4 2 2" xfId="13554" xr:uid="{FC131FFC-7794-4F64-9C38-3CB7519BEA46}"/>
    <cellStyle name="Normal 11 2 5 2 4 2 2 2" xfId="30314" xr:uid="{659538FF-3506-4437-A1C9-AE2758933348}"/>
    <cellStyle name="Normal 11 2 5 2 4 2 2 3" xfId="47073" xr:uid="{BE95848C-0970-4007-B5D7-CF3C8D20E48F}"/>
    <cellStyle name="Normal 11 2 5 2 4 2 3" xfId="21934" xr:uid="{7307E73D-2613-4DEB-8737-BB32A37CF118}"/>
    <cellStyle name="Normal 11 2 5 2 4 2 4" xfId="38693" xr:uid="{541B0914-6CA4-46C9-96D5-04AFFE3F55D7}"/>
    <cellStyle name="Normal 11 2 5 2 4 3" xfId="6861" xr:uid="{809E33B3-E581-473A-B4D1-D222F3877139}"/>
    <cellStyle name="Normal 11 2 5 2 4 3 2" xfId="15241" xr:uid="{8C8198E2-0077-4381-AEE6-0D5690C91FDE}"/>
    <cellStyle name="Normal 11 2 5 2 4 3 2 2" xfId="32001" xr:uid="{36446FB4-DEB9-444C-ABDD-3517660814BA}"/>
    <cellStyle name="Normal 11 2 5 2 4 3 2 3" xfId="48760" xr:uid="{D1BBF42C-382E-428D-A295-6745F1E96D87}"/>
    <cellStyle name="Normal 11 2 5 2 4 3 3" xfId="23621" xr:uid="{403349F8-4BA4-46EE-B873-C8B0D6C2909A}"/>
    <cellStyle name="Normal 11 2 5 2 4 3 4" xfId="40380" xr:uid="{6612B9D2-F23A-483D-90E4-51B2DB0747F5}"/>
    <cellStyle name="Normal 11 2 5 2 4 4" xfId="3485" xr:uid="{839C5631-763C-4197-BAEA-32DD23B44C63}"/>
    <cellStyle name="Normal 11 2 5 2 4 4 2" xfId="11865" xr:uid="{83F7F108-A58B-4D6B-A711-0C08E0215ED9}"/>
    <cellStyle name="Normal 11 2 5 2 4 4 2 2" xfId="28625" xr:uid="{20B6DB8F-DD26-4842-A9F2-68BE09FBCF3C}"/>
    <cellStyle name="Normal 11 2 5 2 4 4 2 3" xfId="45384" xr:uid="{4B2E70C9-2C33-4157-A96D-C257A50C6A48}"/>
    <cellStyle name="Normal 11 2 5 2 4 4 3" xfId="20245" xr:uid="{0EEC119A-1CCA-4358-8FAD-5D9E2A70F7C7}"/>
    <cellStyle name="Normal 11 2 5 2 4 4 4" xfId="37004" xr:uid="{07311A01-D120-4ACE-A777-D603AD94D5F7}"/>
    <cellStyle name="Normal 11 2 5 2 4 5" xfId="10174" xr:uid="{04A6D1E0-3A53-40CB-96BD-00ADD7A08B58}"/>
    <cellStyle name="Normal 11 2 5 2 4 5 2" xfId="26934" xr:uid="{D4CC865A-4BD7-4085-9A83-9189CCDB8004}"/>
    <cellStyle name="Normal 11 2 5 2 4 5 3" xfId="43693" xr:uid="{28F8CAE6-653B-49FA-ACEB-63E91CB2B20A}"/>
    <cellStyle name="Normal 11 2 5 2 4 6" xfId="18554" xr:uid="{F87284E8-CF26-40FC-81CC-D1D51D4C8326}"/>
    <cellStyle name="Normal 11 2 5 2 4 7" xfId="35313" xr:uid="{DC75A5D0-DBD6-4189-B021-0F2AC36E3B13}"/>
    <cellStyle name="Normal 11 2 5 2 5" xfId="3904" xr:uid="{312F34D7-AFE2-491B-9B38-9ABE0D57A773}"/>
    <cellStyle name="Normal 11 2 5 2 5 2" xfId="12284" xr:uid="{6E3F7570-972D-4E6B-B321-36421704EA0E}"/>
    <cellStyle name="Normal 11 2 5 2 5 2 2" xfId="29044" xr:uid="{AE9D50CE-C171-4407-BB62-D1B17684D5A3}"/>
    <cellStyle name="Normal 11 2 5 2 5 2 3" xfId="45803" xr:uid="{D83EE354-2E03-4F48-B961-F1D37D19B09B}"/>
    <cellStyle name="Normal 11 2 5 2 5 3" xfId="20664" xr:uid="{819B86DC-DE23-4509-92EA-7147FD60DD84}"/>
    <cellStyle name="Normal 11 2 5 2 5 4" xfId="37423" xr:uid="{5F6992CC-7288-45AD-8AB2-4D22A9E99A54}"/>
    <cellStyle name="Normal 11 2 5 2 6" xfId="5603" xr:uid="{D17F186D-EDA9-4723-A735-6DF8BA3C47A5}"/>
    <cellStyle name="Normal 11 2 5 2 6 2" xfId="13983" xr:uid="{8EFB670F-3511-4722-8CA5-70EAB3F28316}"/>
    <cellStyle name="Normal 11 2 5 2 6 2 2" xfId="30743" xr:uid="{B02F8958-B348-4819-BF01-0812237EB66F}"/>
    <cellStyle name="Normal 11 2 5 2 6 2 3" xfId="47502" xr:uid="{9F039DF9-34A6-4328-AE4D-0B92E61E5C92}"/>
    <cellStyle name="Normal 11 2 5 2 6 3" xfId="22363" xr:uid="{A4556E90-D238-4778-87B4-4A1624BC7A2B}"/>
    <cellStyle name="Normal 11 2 5 2 6 4" xfId="39122" xr:uid="{75944C64-AECC-4C7A-B157-06C3FD3487EF}"/>
    <cellStyle name="Normal 11 2 5 2 7" xfId="7267" xr:uid="{9B5D8382-AD66-4FD8-AB13-DBCDC040863A}"/>
    <cellStyle name="Normal 11 2 5 2 7 2" xfId="15647" xr:uid="{DBF5AEAD-D0A9-4844-8F71-E5F5FD8BCDDC}"/>
    <cellStyle name="Normal 11 2 5 2 7 2 2" xfId="32407" xr:uid="{FF4CB0E9-5B0F-4AAE-BB6B-61DCF861A406}"/>
    <cellStyle name="Normal 11 2 5 2 7 2 3" xfId="49166" xr:uid="{C172CF3C-DBD9-4DC2-A943-3210D8070248}"/>
    <cellStyle name="Normal 11 2 5 2 7 3" xfId="24027" xr:uid="{D4637ABD-3A98-4292-BACE-B8D74F9498CD}"/>
    <cellStyle name="Normal 11 2 5 2 7 4" xfId="40786" xr:uid="{B9F512C5-297D-4A0E-87E9-19578BB0D64F}"/>
    <cellStyle name="Normal 11 2 5 2 8" xfId="7673" xr:uid="{F394AEDD-939B-4C1C-8D57-76A8FC7508F6}"/>
    <cellStyle name="Normal 11 2 5 2 8 2" xfId="16053" xr:uid="{7580E3C1-C6DB-4CA2-84A9-AA3A7275C8C2}"/>
    <cellStyle name="Normal 11 2 5 2 8 2 2" xfId="32813" xr:uid="{320D3670-1B55-4E0B-8407-E0B3824136E7}"/>
    <cellStyle name="Normal 11 2 5 2 8 2 3" xfId="49572" xr:uid="{82691153-C644-4179-8305-49BE1C43D515}"/>
    <cellStyle name="Normal 11 2 5 2 8 3" xfId="24433" xr:uid="{C9914F7D-ED17-4D3A-983D-24728C498214}"/>
    <cellStyle name="Normal 11 2 5 2 8 4" xfId="41192" xr:uid="{9C584A33-E090-489E-9F13-68AE8B18EF91}"/>
    <cellStyle name="Normal 11 2 5 2 9" xfId="8079" xr:uid="{8B372844-13BE-47E2-ABC3-5958FBD5A468}"/>
    <cellStyle name="Normal 11 2 5 2 9 2" xfId="16459" xr:uid="{819DA5E7-13DD-4B3D-8523-917CCB68262F}"/>
    <cellStyle name="Normal 11 2 5 2 9 2 2" xfId="33219" xr:uid="{B009E85F-7B0F-4B9C-9AF2-D7F269AB5025}"/>
    <cellStyle name="Normal 11 2 5 2 9 2 3" xfId="49978" xr:uid="{BEFC832B-9ED9-4BCD-B7A5-8794F3C9EBC8}"/>
    <cellStyle name="Normal 11 2 5 2 9 3" xfId="24839" xr:uid="{91CCC979-7C69-4BB1-8D4B-0650A3ACB2B1}"/>
    <cellStyle name="Normal 11 2 5 2 9 4" xfId="41598" xr:uid="{23F17C92-7191-486A-A7B0-302BFB1E3F72}"/>
    <cellStyle name="Normal 11 2 5 3" xfId="506" xr:uid="{318260F3-ABD3-49E2-A2F0-18291D94DDD0}"/>
    <cellStyle name="Normal 11 2 5 3 10" xfId="8715" xr:uid="{3832279D-961D-45C7-B2C1-14AC59B70556}"/>
    <cellStyle name="Normal 11 2 5 3 10 2" xfId="17095" xr:uid="{33CB8719-CD38-4393-A1AB-5DC6D42F3F74}"/>
    <cellStyle name="Normal 11 2 5 3 10 2 2" xfId="33855" xr:uid="{6E7F07B1-F4C9-4559-B4E5-7D3749B91386}"/>
    <cellStyle name="Normal 11 2 5 3 10 2 3" xfId="50614" xr:uid="{DDE33A93-5FB6-407B-A5A2-EEDD3EA74F92}"/>
    <cellStyle name="Normal 11 2 5 3 10 3" xfId="25475" xr:uid="{E37E4B83-0CFC-4DB6-A656-5B55404A9D3F}"/>
    <cellStyle name="Normal 11 2 5 3 10 4" xfId="42234" xr:uid="{B5E12FEC-5ACE-4CBD-A4D3-7DE76AFC6B0E}"/>
    <cellStyle name="Normal 11 2 5 3 11" xfId="2338" xr:uid="{BC2AB6DC-D2A3-4F1F-8CD5-7098DCC6A15B}"/>
    <cellStyle name="Normal 11 2 5 3 11 2" xfId="10720" xr:uid="{973C9E0E-FCDD-4C2F-944D-F87334AA7487}"/>
    <cellStyle name="Normal 11 2 5 3 11 2 2" xfId="27480" xr:uid="{CA3702C7-2889-40E9-8D24-04B1578A2833}"/>
    <cellStyle name="Normal 11 2 5 3 11 2 3" xfId="44239" xr:uid="{985DAC34-32AC-4686-8B25-D6D9F9A8C6CE}"/>
    <cellStyle name="Normal 11 2 5 3 11 3" xfId="19100" xr:uid="{BC406F1A-5202-4E15-9BE5-045C1333E25A}"/>
    <cellStyle name="Normal 11 2 5 3 11 4" xfId="35859" xr:uid="{085D94AD-4E9A-4B6F-86FD-580B20D79BD9}"/>
    <cellStyle name="Normal 11 2 5 3 12" xfId="8917" xr:uid="{710AB5DE-BCCB-473E-996B-136A5FFFD738}"/>
    <cellStyle name="Normal 11 2 5 3 12 2" xfId="25677" xr:uid="{60451E66-CA02-4C97-ABFA-20BCE8540014}"/>
    <cellStyle name="Normal 11 2 5 3 12 3" xfId="42436" xr:uid="{3F0B892B-F0F4-49B8-B769-8DE0A2D05A61}"/>
    <cellStyle name="Normal 11 2 5 3 13" xfId="17297" xr:uid="{5FD5F59B-074D-4AC0-B440-B016066D8AAF}"/>
    <cellStyle name="Normal 11 2 5 3 14" xfId="34056" xr:uid="{4FF30548-BFF6-4234-A32B-604B95CB2654}"/>
    <cellStyle name="Normal 11 2 5 3 2" xfId="948" xr:uid="{44EAE7D0-49CD-4E93-9843-EEDB62F0164E}"/>
    <cellStyle name="Normal 11 2 5 3 2 2" xfId="4343" xr:uid="{BC3DB9FC-34F2-4A63-B2AE-17CB6215355B}"/>
    <cellStyle name="Normal 11 2 5 3 2 2 2" xfId="12723" xr:uid="{439F1852-A945-4D0B-BCD4-3F78F9840E31}"/>
    <cellStyle name="Normal 11 2 5 3 2 2 2 2" xfId="29483" xr:uid="{09B6D0E1-DAA3-48E9-95F9-F78EB05073EF}"/>
    <cellStyle name="Normal 11 2 5 3 2 2 2 3" xfId="46242" xr:uid="{B8CE1B4B-95E4-4F61-9E6D-FAFD0714FF3C}"/>
    <cellStyle name="Normal 11 2 5 3 2 2 3" xfId="21103" xr:uid="{17D4C612-202A-45FD-8E8A-A6CC58C6E772}"/>
    <cellStyle name="Normal 11 2 5 3 2 2 4" xfId="37862" xr:uid="{42B1BACC-AD78-4E07-B6F8-B6FBC70AF612}"/>
    <cellStyle name="Normal 11 2 5 3 2 3" xfId="6030" xr:uid="{2BAF4579-7819-4D8C-8DDC-84424CFED33F}"/>
    <cellStyle name="Normal 11 2 5 3 2 3 2" xfId="14410" xr:uid="{35815FD3-DBFB-49F4-BEEA-5C842350EABD}"/>
    <cellStyle name="Normal 11 2 5 3 2 3 2 2" xfId="31170" xr:uid="{7B8CE28F-9EF9-482F-8A3B-583894889D9E}"/>
    <cellStyle name="Normal 11 2 5 3 2 3 2 3" xfId="47929" xr:uid="{B0D6BF71-4821-42D2-AACF-305037D94262}"/>
    <cellStyle name="Normal 11 2 5 3 2 3 3" xfId="22790" xr:uid="{2BB5B38F-3F0E-4977-B576-C30BABD221F0}"/>
    <cellStyle name="Normal 11 2 5 3 2 3 4" xfId="39549" xr:uid="{1E68FAE7-163F-4BCC-BF4A-0DDE0CC90250}"/>
    <cellStyle name="Normal 11 2 5 3 2 4" xfId="2766" xr:uid="{3DE21C1E-0B5E-4900-BC71-E5A681AFC361}"/>
    <cellStyle name="Normal 11 2 5 3 2 4 2" xfId="11146" xr:uid="{8DA2BA29-BDF2-4312-80D4-E50E4F3B46E5}"/>
    <cellStyle name="Normal 11 2 5 3 2 4 2 2" xfId="27906" xr:uid="{A89773D8-6A87-43BE-B950-FFA8EB5D209E}"/>
    <cellStyle name="Normal 11 2 5 3 2 4 2 3" xfId="44665" xr:uid="{F30B0C10-C23D-4402-9FD5-9AB72D26FE0D}"/>
    <cellStyle name="Normal 11 2 5 3 2 4 3" xfId="19526" xr:uid="{8F27370C-A46C-48AE-B351-05A53D9C47DE}"/>
    <cellStyle name="Normal 11 2 5 3 2 4 4" xfId="36285" xr:uid="{F7DCB372-8DFA-41C2-9356-8BC5E69426C0}"/>
    <cellStyle name="Normal 11 2 5 3 2 5" xfId="9343" xr:uid="{2F2879B1-42F4-4509-8591-A6322F6FD051}"/>
    <cellStyle name="Normal 11 2 5 3 2 5 2" xfId="26103" xr:uid="{3F0B8FAE-E007-4AF3-95FA-DE1E5D1511F4}"/>
    <cellStyle name="Normal 11 2 5 3 2 5 3" xfId="42862" xr:uid="{27706D5E-0B09-4D76-AEAD-3EA9343570AC}"/>
    <cellStyle name="Normal 11 2 5 3 2 6" xfId="17723" xr:uid="{27779D05-FBD7-4696-822E-679C8F1466D2}"/>
    <cellStyle name="Normal 11 2 5 3 2 7" xfId="34482" xr:uid="{231A273D-CE96-4EAC-B830-77C7743B5CB4}"/>
    <cellStyle name="Normal 11 2 5 3 3" xfId="1382" xr:uid="{115137F6-29FC-40F6-A1D0-AB7D805AA411}"/>
    <cellStyle name="Normal 11 2 5 3 3 2" xfId="4771" xr:uid="{4B6175AE-966B-4791-8FF2-400FD9574230}"/>
    <cellStyle name="Normal 11 2 5 3 3 2 2" xfId="13151" xr:uid="{993C8C66-053F-487C-9E1E-10ED2B672CC9}"/>
    <cellStyle name="Normal 11 2 5 3 3 2 2 2" xfId="29911" xr:uid="{2D428B25-4A0A-4046-822E-B3E8EE997F4B}"/>
    <cellStyle name="Normal 11 2 5 3 3 2 2 3" xfId="46670" xr:uid="{96B4800D-3601-4017-AC1A-88DE5492D946}"/>
    <cellStyle name="Normal 11 2 5 3 3 2 3" xfId="21531" xr:uid="{2187E026-7972-4756-BA3F-A66F22D00802}"/>
    <cellStyle name="Normal 11 2 5 3 3 2 4" xfId="38290" xr:uid="{5D865A13-5185-4BD5-A22B-248889A34042}"/>
    <cellStyle name="Normal 11 2 5 3 3 3" xfId="6458" xr:uid="{4D0C2680-5ED5-4C3E-9A7C-D1E449DF9DC8}"/>
    <cellStyle name="Normal 11 2 5 3 3 3 2" xfId="14838" xr:uid="{F7DA901E-B8CC-4F6A-A74A-E514A198CC73}"/>
    <cellStyle name="Normal 11 2 5 3 3 3 2 2" xfId="31598" xr:uid="{B295F1E8-BAE8-4D7D-A2BA-63228FE8D434}"/>
    <cellStyle name="Normal 11 2 5 3 3 3 2 3" xfId="48357" xr:uid="{8FDD2538-3CCC-4527-A541-24E911127CD2}"/>
    <cellStyle name="Normal 11 2 5 3 3 3 3" xfId="23218" xr:uid="{112127AA-2BF6-40C0-AF69-00DBF845B77A}"/>
    <cellStyle name="Normal 11 2 5 3 3 3 4" xfId="39977" xr:uid="{4172C777-522D-4F35-91AA-4A2320D2DC3F}"/>
    <cellStyle name="Normal 11 2 5 3 3 4" xfId="3194" xr:uid="{99FABB82-ACF1-40CA-A116-081D4711886A}"/>
    <cellStyle name="Normal 11 2 5 3 3 4 2" xfId="11574" xr:uid="{9E899D32-F057-4C05-A4D4-054D4B76BB68}"/>
    <cellStyle name="Normal 11 2 5 3 3 4 2 2" xfId="28334" xr:uid="{E8E8ADD0-F00C-424F-9123-1EAD07187284}"/>
    <cellStyle name="Normal 11 2 5 3 3 4 2 3" xfId="45093" xr:uid="{A4017356-683F-43CA-AF76-942C5B92B5F4}"/>
    <cellStyle name="Normal 11 2 5 3 3 4 3" xfId="19954" xr:uid="{57C65FE0-D95F-43DE-B425-80E2CC37D678}"/>
    <cellStyle name="Normal 11 2 5 3 3 4 4" xfId="36713" xr:uid="{E8E6B390-B902-4E0A-8206-4F630E9AB92C}"/>
    <cellStyle name="Normal 11 2 5 3 3 5" xfId="9771" xr:uid="{9226D081-C325-497C-B013-D462618F97DD}"/>
    <cellStyle name="Normal 11 2 5 3 3 5 2" xfId="26531" xr:uid="{AAC10C49-9EAF-440D-8ECF-2AB886E5E2AB}"/>
    <cellStyle name="Normal 11 2 5 3 3 5 3" xfId="43290" xr:uid="{540754CF-3F09-46DB-AEA5-5CEBA2447440}"/>
    <cellStyle name="Normal 11 2 5 3 3 6" xfId="18151" xr:uid="{1E9C7F16-9202-406B-94E2-FCBB53B76695}"/>
    <cellStyle name="Normal 11 2 5 3 3 7" xfId="34910" xr:uid="{DD568B40-9A3E-422B-998E-C754A8C9E6B8}"/>
    <cellStyle name="Normal 11 2 5 3 4" xfId="2015" xr:uid="{7024A8DE-5590-405D-B8C0-306AF70E4502}"/>
    <cellStyle name="Normal 11 2 5 3 4 2" xfId="5404" xr:uid="{E4CEB97E-6E3B-452C-9B32-3EF5006109CA}"/>
    <cellStyle name="Normal 11 2 5 3 4 2 2" xfId="13784" xr:uid="{E2598B5C-EE6B-4A34-A03E-DBE14F73CBED}"/>
    <cellStyle name="Normal 11 2 5 3 4 2 2 2" xfId="30544" xr:uid="{272D3CCD-AFCF-45D7-9EA9-8CD96AE963A3}"/>
    <cellStyle name="Normal 11 2 5 3 4 2 2 3" xfId="47303" xr:uid="{F8CC5748-C8DB-4225-B916-9D4D26EC7628}"/>
    <cellStyle name="Normal 11 2 5 3 4 2 3" xfId="22164" xr:uid="{8A922DCA-4FCD-49BF-B634-690D92005229}"/>
    <cellStyle name="Normal 11 2 5 3 4 2 4" xfId="38923" xr:uid="{F7FD6ED4-ADEA-4E8A-A7A6-664866463656}"/>
    <cellStyle name="Normal 11 2 5 3 4 3" xfId="7091" xr:uid="{73591513-A95A-4519-B8EA-5C5B95C97607}"/>
    <cellStyle name="Normal 11 2 5 3 4 3 2" xfId="15471" xr:uid="{03122050-06E1-49D1-A71B-1015FE78FC6E}"/>
    <cellStyle name="Normal 11 2 5 3 4 3 2 2" xfId="32231" xr:uid="{4879E094-46B2-4754-91EF-0C8AAF811362}"/>
    <cellStyle name="Normal 11 2 5 3 4 3 2 3" xfId="48990" xr:uid="{EBE98A4C-E516-48C7-8CF3-A0DDFF59A7FC}"/>
    <cellStyle name="Normal 11 2 5 3 4 3 3" xfId="23851" xr:uid="{630FFEFB-494D-41A8-A1D0-9500DAFE593E}"/>
    <cellStyle name="Normal 11 2 5 3 4 3 4" xfId="40610" xr:uid="{C0C4B4D2-C821-4701-9C17-040F66151651}"/>
    <cellStyle name="Normal 11 2 5 3 4 4" xfId="3714" xr:uid="{9F41F0D6-C194-4A9E-BDF8-67744FAC49BB}"/>
    <cellStyle name="Normal 11 2 5 3 4 4 2" xfId="12094" xr:uid="{BC49BF90-1C05-4630-9E35-2E436BCD1567}"/>
    <cellStyle name="Normal 11 2 5 3 4 4 2 2" xfId="28854" xr:uid="{C67E81F6-39BF-4D29-B6E7-E69E6D5393D8}"/>
    <cellStyle name="Normal 11 2 5 3 4 4 2 3" xfId="45613" xr:uid="{336F3F6B-D689-4EAC-A55D-AE68D80E6C6C}"/>
    <cellStyle name="Normal 11 2 5 3 4 4 3" xfId="20474" xr:uid="{E071F3CB-6DBB-45E9-B873-C2126A55CB39}"/>
    <cellStyle name="Normal 11 2 5 3 4 4 4" xfId="37233" xr:uid="{3F3AE354-A041-4656-8FCA-39088C740845}"/>
    <cellStyle name="Normal 11 2 5 3 4 5" xfId="10404" xr:uid="{FDB55570-E238-4785-874A-7C434CE8E43C}"/>
    <cellStyle name="Normal 11 2 5 3 4 5 2" xfId="27164" xr:uid="{43D46CE4-0AA9-4CBB-9AAC-0CB3CAD01CD6}"/>
    <cellStyle name="Normal 11 2 5 3 4 5 3" xfId="43923" xr:uid="{C473BC85-2922-4610-89B2-5547F3BA9E24}"/>
    <cellStyle name="Normal 11 2 5 3 4 6" xfId="18784" xr:uid="{62CB0784-A949-425E-8277-04369295502E}"/>
    <cellStyle name="Normal 11 2 5 3 4 7" xfId="35543" xr:uid="{931639DC-1AB7-4D20-80AC-767E053EB961}"/>
    <cellStyle name="Normal 11 2 5 3 5" xfId="4134" xr:uid="{0600918F-DD99-47AC-8AFB-543F3BC02DE6}"/>
    <cellStyle name="Normal 11 2 5 3 5 2" xfId="12514" xr:uid="{1B81C58C-F4E8-44BB-BB14-7F281B3105B2}"/>
    <cellStyle name="Normal 11 2 5 3 5 2 2" xfId="29274" xr:uid="{A2ED28C8-4589-4D34-8108-C389B3A5FE75}"/>
    <cellStyle name="Normal 11 2 5 3 5 2 3" xfId="46033" xr:uid="{73777A89-A7E7-4C74-8544-833E2C2D8E27}"/>
    <cellStyle name="Normal 11 2 5 3 5 3" xfId="20894" xr:uid="{109B621E-89A8-497F-ADBB-BCDAF6057B8C}"/>
    <cellStyle name="Normal 11 2 5 3 5 4" xfId="37653" xr:uid="{F4946CFE-E162-4C5B-BE63-2B2A36EAACE0}"/>
    <cellStyle name="Normal 11 2 5 3 6" xfId="5604" xr:uid="{BFC395F3-B21F-4E79-8D01-85503BF8A03C}"/>
    <cellStyle name="Normal 11 2 5 3 6 2" xfId="13984" xr:uid="{A25E9588-0F17-4A39-B919-6491E3351955}"/>
    <cellStyle name="Normal 11 2 5 3 6 2 2" xfId="30744" xr:uid="{F7BC22B4-0F9C-4CD5-96F6-DB18B16C8068}"/>
    <cellStyle name="Normal 11 2 5 3 6 2 3" xfId="47503" xr:uid="{49E92E31-8CAA-49B9-AD3C-051B37E40A71}"/>
    <cellStyle name="Normal 11 2 5 3 6 3" xfId="22364" xr:uid="{C18A8DB9-3BF7-4F65-84CB-1BD1A16931F9}"/>
    <cellStyle name="Normal 11 2 5 3 6 4" xfId="39123" xr:uid="{EE2AC82B-D1BD-49AF-8CB5-2904CFDFF247}"/>
    <cellStyle name="Normal 11 2 5 3 7" xfId="7497" xr:uid="{A815FE2E-535E-41D9-B90B-32E140B3A484}"/>
    <cellStyle name="Normal 11 2 5 3 7 2" xfId="15877" xr:uid="{0668F4B5-3F92-439E-B918-E16B0B93E24D}"/>
    <cellStyle name="Normal 11 2 5 3 7 2 2" xfId="32637" xr:uid="{5F99A35C-BABB-43B4-BF2D-26FE805A4C22}"/>
    <cellStyle name="Normal 11 2 5 3 7 2 3" xfId="49396" xr:uid="{9BFDB806-68C9-401C-B702-E9E0C1BCC767}"/>
    <cellStyle name="Normal 11 2 5 3 7 3" xfId="24257" xr:uid="{44DB63B8-9EF1-4CCE-A9E5-6DC9C75DCCC2}"/>
    <cellStyle name="Normal 11 2 5 3 7 4" xfId="41016" xr:uid="{DA22B813-B4AC-42C7-AAF6-FE99822EAF12}"/>
    <cellStyle name="Normal 11 2 5 3 8" xfId="7903" xr:uid="{AA2D1873-B622-4B85-A36B-D8B3C483479E}"/>
    <cellStyle name="Normal 11 2 5 3 8 2" xfId="16283" xr:uid="{39468F1C-B53F-4BBC-B8D9-75CB9CCA35BA}"/>
    <cellStyle name="Normal 11 2 5 3 8 2 2" xfId="33043" xr:uid="{0FA96169-07DA-478E-A65C-54ED3B304261}"/>
    <cellStyle name="Normal 11 2 5 3 8 2 3" xfId="49802" xr:uid="{41BA58F2-A02F-4C20-BCE3-BD44DEB90206}"/>
    <cellStyle name="Normal 11 2 5 3 8 3" xfId="24663" xr:uid="{185A49AD-1782-457D-8470-4ADE5E9F7BB8}"/>
    <cellStyle name="Normal 11 2 5 3 8 4" xfId="41422" xr:uid="{84F583BE-3107-4102-B9D0-97D6648B3D71}"/>
    <cellStyle name="Normal 11 2 5 3 9" xfId="8309" xr:uid="{127D3092-4280-423E-B3C1-9CC20585450C}"/>
    <cellStyle name="Normal 11 2 5 3 9 2" xfId="16689" xr:uid="{A2DD9DFA-7E41-4B5E-9E23-514C93B6127B}"/>
    <cellStyle name="Normal 11 2 5 3 9 2 2" xfId="33449" xr:uid="{BFC4385D-2005-4484-B72A-BC4312A555CD}"/>
    <cellStyle name="Normal 11 2 5 3 9 2 3" xfId="50208" xr:uid="{2DEBF537-90B0-4C9E-B4B9-89D262C8BC0F}"/>
    <cellStyle name="Normal 11 2 5 3 9 3" xfId="25069" xr:uid="{93DA003C-1975-4AD3-BCDE-B54B9EF17057}"/>
    <cellStyle name="Normal 11 2 5 3 9 4" xfId="41828" xr:uid="{8A29B4B0-30D4-4F11-ACDC-E986087CEE88}"/>
    <cellStyle name="Normal 11 2 5 4" xfId="946" xr:uid="{7F84A7DC-530E-4690-A723-86343F259556}"/>
    <cellStyle name="Normal 11 2 5 4 2" xfId="4341" xr:uid="{2014CC74-40B8-4B4D-93EE-16D9A261271C}"/>
    <cellStyle name="Normal 11 2 5 4 2 2" xfId="12721" xr:uid="{3D61AFF1-1D4E-4C43-BA85-B00C4C250926}"/>
    <cellStyle name="Normal 11 2 5 4 2 2 2" xfId="29481" xr:uid="{0FD8B1A1-9C91-4E45-BD05-D67F70927BE3}"/>
    <cellStyle name="Normal 11 2 5 4 2 2 3" xfId="46240" xr:uid="{4AC0E72D-6EFF-4033-9667-077255A96D76}"/>
    <cellStyle name="Normal 11 2 5 4 2 3" xfId="21101" xr:uid="{DD175541-892C-494F-83C7-C4946C53582E}"/>
    <cellStyle name="Normal 11 2 5 4 2 4" xfId="37860" xr:uid="{28256A26-7D65-4EB4-8095-AB98A2D5A318}"/>
    <cellStyle name="Normal 11 2 5 4 3" xfId="6028" xr:uid="{352F9EEC-590A-411B-B850-2CEC8620FEF6}"/>
    <cellStyle name="Normal 11 2 5 4 3 2" xfId="14408" xr:uid="{23AA7418-6014-4A6E-9477-E66D352E940C}"/>
    <cellStyle name="Normal 11 2 5 4 3 2 2" xfId="31168" xr:uid="{2FA7B054-39B5-4F7D-94D8-CE0DF1393A04}"/>
    <cellStyle name="Normal 11 2 5 4 3 2 3" xfId="47927" xr:uid="{D6850224-E937-4E7D-AFE5-0AB0B1651BA7}"/>
    <cellStyle name="Normal 11 2 5 4 3 3" xfId="22788" xr:uid="{55563592-2F63-4FBD-B585-F92FFFAF2C3F}"/>
    <cellStyle name="Normal 11 2 5 4 3 4" xfId="39547" xr:uid="{658FC495-50DF-49E5-AC53-531CC18094BD}"/>
    <cellStyle name="Normal 11 2 5 4 4" xfId="2764" xr:uid="{AC72190F-7E87-4301-BB30-429372DEA2B2}"/>
    <cellStyle name="Normal 11 2 5 4 4 2" xfId="11144" xr:uid="{36D9DCEF-C84F-4731-A334-98CA4C9446D9}"/>
    <cellStyle name="Normal 11 2 5 4 4 2 2" xfId="27904" xr:uid="{980A1725-D919-4D76-AAC3-DCEAE5EF4537}"/>
    <cellStyle name="Normal 11 2 5 4 4 2 3" xfId="44663" xr:uid="{60B50DD3-C4BE-483C-86D9-1837C0B6CB4E}"/>
    <cellStyle name="Normal 11 2 5 4 4 3" xfId="19524" xr:uid="{51D59EF0-3C8F-4054-836F-C69E78B362FD}"/>
    <cellStyle name="Normal 11 2 5 4 4 4" xfId="36283" xr:uid="{DC5D736E-FC07-42F3-8C32-D191FA6E6F42}"/>
    <cellStyle name="Normal 11 2 5 4 5" xfId="9341" xr:uid="{239EAC70-822B-459C-BFFC-A292FCDC847C}"/>
    <cellStyle name="Normal 11 2 5 4 5 2" xfId="26101" xr:uid="{866DDFB4-3050-42E9-B551-751B9AE3F5A8}"/>
    <cellStyle name="Normal 11 2 5 4 5 3" xfId="42860" xr:uid="{3EE87D67-5257-45FA-A93D-9436FC9618C0}"/>
    <cellStyle name="Normal 11 2 5 4 6" xfId="17721" xr:uid="{2851EEFE-2C24-4812-AE5E-CF125DA7DB4F}"/>
    <cellStyle name="Normal 11 2 5 4 7" xfId="34480" xr:uid="{C298750D-6374-48E8-A7E3-DD18C2EBB9F1}"/>
    <cellStyle name="Normal 11 2 5 5" xfId="1380" xr:uid="{BD7D21A8-C0AC-4BC9-A4AA-AE86AB154519}"/>
    <cellStyle name="Normal 11 2 5 5 2" xfId="4769" xr:uid="{BCE36875-7C66-4FC7-ACB7-20C4EAB15C4A}"/>
    <cellStyle name="Normal 11 2 5 5 2 2" xfId="13149" xr:uid="{59169A7F-AC29-4F87-8316-33EE5ABA1D61}"/>
    <cellStyle name="Normal 11 2 5 5 2 2 2" xfId="29909" xr:uid="{CA8BDCC9-6AF6-496D-93EE-FCA1B62F26C8}"/>
    <cellStyle name="Normal 11 2 5 5 2 2 3" xfId="46668" xr:uid="{D1723DB9-D485-4519-9C1D-F4AE32988DB4}"/>
    <cellStyle name="Normal 11 2 5 5 2 3" xfId="21529" xr:uid="{A4611546-6C51-49DF-AFF2-B11A373F01EB}"/>
    <cellStyle name="Normal 11 2 5 5 2 4" xfId="38288" xr:uid="{6AF68DA5-E9FF-4271-8B3E-3A892C2D1376}"/>
    <cellStyle name="Normal 11 2 5 5 3" xfId="6456" xr:uid="{3DF2A2E0-BB6E-4435-99A6-98EFC81586BF}"/>
    <cellStyle name="Normal 11 2 5 5 3 2" xfId="14836" xr:uid="{91B8B135-B5B6-4298-9993-803A16F1E8E3}"/>
    <cellStyle name="Normal 11 2 5 5 3 2 2" xfId="31596" xr:uid="{C3574049-F318-43D2-A0C9-CD201ECE1C5B}"/>
    <cellStyle name="Normal 11 2 5 5 3 2 3" xfId="48355" xr:uid="{D637D080-9AFF-45E7-A429-F2EB42B63420}"/>
    <cellStyle name="Normal 11 2 5 5 3 3" xfId="23216" xr:uid="{3FF7CAF0-7B0C-412A-B093-7F7DF3777802}"/>
    <cellStyle name="Normal 11 2 5 5 3 4" xfId="39975" xr:uid="{1351C424-1573-4C5F-9570-97A665349C56}"/>
    <cellStyle name="Normal 11 2 5 5 4" xfId="3192" xr:uid="{7F632E8E-5B56-4D51-A2AD-439D00BACE32}"/>
    <cellStyle name="Normal 11 2 5 5 4 2" xfId="11572" xr:uid="{1C6744FD-49AA-4C7C-B4EE-E2C172151BE6}"/>
    <cellStyle name="Normal 11 2 5 5 4 2 2" xfId="28332" xr:uid="{52FD2A0A-53B8-436A-B9DE-DF0A999DDBB3}"/>
    <cellStyle name="Normal 11 2 5 5 4 2 3" xfId="45091" xr:uid="{AC669822-C09E-4AC1-886A-C60ABA12972C}"/>
    <cellStyle name="Normal 11 2 5 5 4 3" xfId="19952" xr:uid="{91E30640-9060-478A-A54C-56CB96713D87}"/>
    <cellStyle name="Normal 11 2 5 5 4 4" xfId="36711" xr:uid="{81203E3A-422D-4BF7-842F-D5FC0721687F}"/>
    <cellStyle name="Normal 11 2 5 5 5" xfId="9769" xr:uid="{EB7A387A-7085-4E35-9EFB-2A4652A477C3}"/>
    <cellStyle name="Normal 11 2 5 5 5 2" xfId="26529" xr:uid="{1B078AB6-30DF-4279-B345-09BAB990333E}"/>
    <cellStyle name="Normal 11 2 5 5 5 3" xfId="43288" xr:uid="{42AF441C-B37B-4983-841C-1239C5A8D076}"/>
    <cellStyle name="Normal 11 2 5 5 6" xfId="18149" xr:uid="{9938C121-1BE9-45BB-B134-2CC2BAD48D51}"/>
    <cellStyle name="Normal 11 2 5 5 7" xfId="34908" xr:uid="{B7932948-51E0-45D1-822F-61F78D4C1857}"/>
    <cellStyle name="Normal 11 2 5 6" xfId="1744" xr:uid="{2A019A37-71B0-4647-B395-17DF6740098A}"/>
    <cellStyle name="Normal 11 2 5 6 2" xfId="5133" xr:uid="{99D8C71C-93CE-4898-9F45-F101D33AAA62}"/>
    <cellStyle name="Normal 11 2 5 6 2 2" xfId="13513" xr:uid="{7432F85F-1A15-420A-9274-31D45B10EDC0}"/>
    <cellStyle name="Normal 11 2 5 6 2 2 2" xfId="30273" xr:uid="{8DE2EA56-4960-4992-AEF8-09089079FB70}"/>
    <cellStyle name="Normal 11 2 5 6 2 2 3" xfId="47032" xr:uid="{0F399EB5-674A-4993-9D47-2E2DD4E026DB}"/>
    <cellStyle name="Normal 11 2 5 6 2 3" xfId="21893" xr:uid="{8E4829F8-709C-4FFF-94FC-34CD07A8DED7}"/>
    <cellStyle name="Normal 11 2 5 6 2 4" xfId="38652" xr:uid="{3A45B90D-3566-47EA-9787-52CF33CA9906}"/>
    <cellStyle name="Normal 11 2 5 6 3" xfId="6820" xr:uid="{665022C6-7CB0-4835-BC03-66A669F79882}"/>
    <cellStyle name="Normal 11 2 5 6 3 2" xfId="15200" xr:uid="{C56A0C25-9959-4623-8F9C-CBE7CED2F732}"/>
    <cellStyle name="Normal 11 2 5 6 3 2 2" xfId="31960" xr:uid="{6946954A-0201-4C23-BF9A-CD42EA90CEF5}"/>
    <cellStyle name="Normal 11 2 5 6 3 2 3" xfId="48719" xr:uid="{8F92A953-0472-4489-9C2D-21D7C7148525}"/>
    <cellStyle name="Normal 11 2 5 6 3 3" xfId="23580" xr:uid="{9162A82F-3F56-442B-B78E-A3DDAADA3058}"/>
    <cellStyle name="Normal 11 2 5 6 3 4" xfId="40339" xr:uid="{B2D80C65-4FBC-4875-83CB-4A12908030D8}"/>
    <cellStyle name="Normal 11 2 5 6 4" xfId="2336" xr:uid="{5998CBE8-5A77-4CB8-833B-C52B556C18AA}"/>
    <cellStyle name="Normal 11 2 5 6 4 2" xfId="10718" xr:uid="{B8267A2A-A2F6-4CF9-ACDC-CC5E28021BEE}"/>
    <cellStyle name="Normal 11 2 5 6 4 2 2" xfId="27478" xr:uid="{6F6AA188-C9DF-4F17-B6C4-99E575EF0554}"/>
    <cellStyle name="Normal 11 2 5 6 4 2 3" xfId="44237" xr:uid="{16BFF98C-97F6-45BD-A214-3F7D0B8B5E1C}"/>
    <cellStyle name="Normal 11 2 5 6 4 3" xfId="19098" xr:uid="{FDBFB609-9990-463C-B992-AA8BFDA11954}"/>
    <cellStyle name="Normal 11 2 5 6 4 4" xfId="35857" xr:uid="{3E3915EC-454D-49A0-AD13-033ED0B8768B}"/>
    <cellStyle name="Normal 11 2 5 6 5" xfId="10133" xr:uid="{4160A4D5-6DE5-44FE-8FE5-294FD9BC146A}"/>
    <cellStyle name="Normal 11 2 5 6 5 2" xfId="26893" xr:uid="{A4F640EA-0471-4A76-AF83-92A17B1A17CE}"/>
    <cellStyle name="Normal 11 2 5 6 5 3" xfId="43652" xr:uid="{90DFEAD8-30E7-4313-8F8D-9833649627DE}"/>
    <cellStyle name="Normal 11 2 5 6 6" xfId="18513" xr:uid="{56B1F6C1-6B06-47C9-974E-72E2046D4842}"/>
    <cellStyle name="Normal 11 2 5 6 7" xfId="35272" xr:uid="{BEC5405E-A438-4F6C-B0E5-634F4F0E7DF2}"/>
    <cellStyle name="Normal 11 2 5 7" xfId="3863" xr:uid="{A856A586-ED49-4DB5-8DB8-FCF63D77964A}"/>
    <cellStyle name="Normal 11 2 5 7 2" xfId="12243" xr:uid="{ACC81F2D-385E-4E33-8159-BAD44C77F437}"/>
    <cellStyle name="Normal 11 2 5 7 2 2" xfId="29003" xr:uid="{B4B02197-9CBC-4C99-80F6-535F570CCACE}"/>
    <cellStyle name="Normal 11 2 5 7 2 3" xfId="45762" xr:uid="{A56B1D97-9CCD-4D44-87D2-5BF17A8E7E59}"/>
    <cellStyle name="Normal 11 2 5 7 3" xfId="20623" xr:uid="{B5F06F66-4FCB-4632-96CB-F4FBF07887BB}"/>
    <cellStyle name="Normal 11 2 5 7 4" xfId="37382" xr:uid="{D2934ADB-586C-49F3-9A6F-AE6F007BF6B7}"/>
    <cellStyle name="Normal 11 2 5 8" xfId="5602" xr:uid="{FBC52A33-9B4A-4453-A90A-C140D74BBDEB}"/>
    <cellStyle name="Normal 11 2 5 8 2" xfId="13982" xr:uid="{C95856C5-1B79-4D31-827F-69B065411FA7}"/>
    <cellStyle name="Normal 11 2 5 8 2 2" xfId="30742" xr:uid="{00978464-653C-44F7-8604-8EC5E4433490}"/>
    <cellStyle name="Normal 11 2 5 8 2 3" xfId="47501" xr:uid="{77B78501-287D-4BEF-B9E4-9A6B0016461F}"/>
    <cellStyle name="Normal 11 2 5 8 3" xfId="22362" xr:uid="{F58C4EAC-0378-4D90-8F62-1824813D8B08}"/>
    <cellStyle name="Normal 11 2 5 8 4" xfId="39121" xr:uid="{AB24018A-869C-49C0-9A91-CC5452D19EA9}"/>
    <cellStyle name="Normal 11 2 5 9" xfId="7226" xr:uid="{32E98330-3C86-4BC3-9212-4D60A33B6B89}"/>
    <cellStyle name="Normal 11 2 5 9 2" xfId="15606" xr:uid="{592F3FCF-67D9-4694-B123-28666914DEDA}"/>
    <cellStyle name="Normal 11 2 5 9 2 2" xfId="32366" xr:uid="{5BA9B755-8AB0-4B2A-85FF-3028B2F430BA}"/>
    <cellStyle name="Normal 11 2 5 9 2 3" xfId="49125" xr:uid="{F187DED0-F232-40C5-9705-ACACCFC0DB0D}"/>
    <cellStyle name="Normal 11 2 5 9 3" xfId="23986" xr:uid="{60FF2566-2C8B-4A0E-8BB6-B5815F72685D}"/>
    <cellStyle name="Normal 11 2 5 9 4" xfId="40745" xr:uid="{CBD0B574-350C-4D27-AB78-8F41B202D4B1}"/>
    <cellStyle name="Normal 11 2 6" xfId="507" xr:uid="{D67D916E-DEFA-4E13-8B85-6CEC1ECF1799}"/>
    <cellStyle name="Normal 11 2 6 10" xfId="8480" xr:uid="{2C26AEEC-D016-48ED-87AC-21FFD179ACC3}"/>
    <cellStyle name="Normal 11 2 6 10 2" xfId="16860" xr:uid="{C475DF6A-6D7D-42D3-805F-A6AF3412257D}"/>
    <cellStyle name="Normal 11 2 6 10 2 2" xfId="33620" xr:uid="{EAF22CF1-AAFE-4650-9B79-0A29B747267B}"/>
    <cellStyle name="Normal 11 2 6 10 2 3" xfId="50379" xr:uid="{638959C8-174C-4B4E-B6FA-D9EDBD5E48A2}"/>
    <cellStyle name="Normal 11 2 6 10 3" xfId="25240" xr:uid="{DE29D3CD-4D70-4089-8703-6F4CBBE4A00D}"/>
    <cellStyle name="Normal 11 2 6 10 4" xfId="41999" xr:uid="{BBD2FFD9-1A59-41AB-A50C-1BED598B1065}"/>
    <cellStyle name="Normal 11 2 6 11" xfId="2339" xr:uid="{5B0F4924-3B3D-41B0-A383-50A8E53C7FFD}"/>
    <cellStyle name="Normal 11 2 6 11 2" xfId="10721" xr:uid="{50B6E944-BCCE-433A-9FC4-CC5A2954CD05}"/>
    <cellStyle name="Normal 11 2 6 11 2 2" xfId="27481" xr:uid="{59B0917A-A439-4906-A76D-F7BF2B74FD77}"/>
    <cellStyle name="Normal 11 2 6 11 2 3" xfId="44240" xr:uid="{EF7618EC-6F30-4093-923E-4CEB978BE9FD}"/>
    <cellStyle name="Normal 11 2 6 11 3" xfId="19101" xr:uid="{CFDA3245-60B8-497F-AC62-281B4134D7A2}"/>
    <cellStyle name="Normal 11 2 6 11 4" xfId="35860" xr:uid="{C6C0FC01-FF79-4C9B-BBE7-2AF0305C5890}"/>
    <cellStyle name="Normal 11 2 6 12" xfId="8918" xr:uid="{5BFCA635-19D9-404C-9741-759A60F1CEBA}"/>
    <cellStyle name="Normal 11 2 6 12 2" xfId="25678" xr:uid="{C7C25600-A9FE-408E-BFDD-00EECE37B395}"/>
    <cellStyle name="Normal 11 2 6 12 3" xfId="42437" xr:uid="{B95C8638-2324-421C-9796-3B5FFD1863EB}"/>
    <cellStyle name="Normal 11 2 6 13" xfId="17298" xr:uid="{BC48E217-8D5C-4989-B3FF-EC00145F90CC}"/>
    <cellStyle name="Normal 11 2 6 14" xfId="34057" xr:uid="{FA698526-5FA3-41C5-8003-77DE934CBDDC}"/>
    <cellStyle name="Normal 11 2 6 2" xfId="949" xr:uid="{F7C04719-5776-43FB-9324-85FB28510B25}"/>
    <cellStyle name="Normal 11 2 6 2 2" xfId="4344" xr:uid="{909EDD29-A7AF-45CF-9862-6C3678343BBA}"/>
    <cellStyle name="Normal 11 2 6 2 2 2" xfId="12724" xr:uid="{E3130A8D-8A5E-4025-9F86-8F2EA98070F5}"/>
    <cellStyle name="Normal 11 2 6 2 2 2 2" xfId="29484" xr:uid="{12C995DD-ED3C-4CEF-AC04-34142896548E}"/>
    <cellStyle name="Normal 11 2 6 2 2 2 3" xfId="46243" xr:uid="{5B48CFD4-332A-458B-A1A2-564D8D7D76B6}"/>
    <cellStyle name="Normal 11 2 6 2 2 3" xfId="21104" xr:uid="{8E7A7E7A-3721-4339-8EAE-9CE6F5EF0388}"/>
    <cellStyle name="Normal 11 2 6 2 2 4" xfId="37863" xr:uid="{1DC0D30C-6CFD-425A-9BD0-0E568E5658DF}"/>
    <cellStyle name="Normal 11 2 6 2 3" xfId="6031" xr:uid="{24B79BBC-E3B6-4757-8242-BFD7BB2EBF81}"/>
    <cellStyle name="Normal 11 2 6 2 3 2" xfId="14411" xr:uid="{D09D275B-5567-4005-974B-E9696B07C340}"/>
    <cellStyle name="Normal 11 2 6 2 3 2 2" xfId="31171" xr:uid="{EEDE259B-2DB1-4E79-AF3B-714A69884614}"/>
    <cellStyle name="Normal 11 2 6 2 3 2 3" xfId="47930" xr:uid="{292F172A-60EB-4268-B1D7-4E19C160F0C6}"/>
    <cellStyle name="Normal 11 2 6 2 3 3" xfId="22791" xr:uid="{97528982-F78B-40B4-B865-96F7513EB2C5}"/>
    <cellStyle name="Normal 11 2 6 2 3 4" xfId="39550" xr:uid="{381ADCC0-8099-44A0-8709-8341DD1E9FC4}"/>
    <cellStyle name="Normal 11 2 6 2 4" xfId="2767" xr:uid="{871F4A6B-E640-4AAE-81A8-936C06B2ED11}"/>
    <cellStyle name="Normal 11 2 6 2 4 2" xfId="11147" xr:uid="{12CE9B77-9D15-409A-B955-FF99ED9214C4}"/>
    <cellStyle name="Normal 11 2 6 2 4 2 2" xfId="27907" xr:uid="{B68EC63A-A3FF-48F7-A05A-58D5311CD541}"/>
    <cellStyle name="Normal 11 2 6 2 4 2 3" xfId="44666" xr:uid="{9DD1558D-0260-48A9-86A6-D1D9DAB3BC1F}"/>
    <cellStyle name="Normal 11 2 6 2 4 3" xfId="19527" xr:uid="{EE28A747-9579-429F-B89E-70B77E79DBAF}"/>
    <cellStyle name="Normal 11 2 6 2 4 4" xfId="36286" xr:uid="{32943CEE-CD74-4656-9515-C1124CA747F0}"/>
    <cellStyle name="Normal 11 2 6 2 5" xfId="9344" xr:uid="{E383EF6D-73BA-4B19-AE9E-D80AA914508B}"/>
    <cellStyle name="Normal 11 2 6 2 5 2" xfId="26104" xr:uid="{A38B82F5-6EF8-472C-B92D-D94FA4F4AD52}"/>
    <cellStyle name="Normal 11 2 6 2 5 3" xfId="42863" xr:uid="{66532763-00FB-4AB4-9720-01456D565EFE}"/>
    <cellStyle name="Normal 11 2 6 2 6" xfId="17724" xr:uid="{F3913011-3A3C-4F51-8A24-DDC917C88AC6}"/>
    <cellStyle name="Normal 11 2 6 2 7" xfId="34483" xr:uid="{F26B781B-B3F7-4492-8BDD-B78B687B09AF}"/>
    <cellStyle name="Normal 11 2 6 3" xfId="1383" xr:uid="{B4D1ADB9-6A49-4713-B2DA-EC9930A7E786}"/>
    <cellStyle name="Normal 11 2 6 3 2" xfId="4772" xr:uid="{6D7B2FCB-A313-49E5-A0A1-5BD0E8AB77C3}"/>
    <cellStyle name="Normal 11 2 6 3 2 2" xfId="13152" xr:uid="{E60D52A3-61DF-4998-87F1-3B929EC9D056}"/>
    <cellStyle name="Normal 11 2 6 3 2 2 2" xfId="29912" xr:uid="{C7651FF9-E1D4-44F7-BDE8-08BF53C3394E}"/>
    <cellStyle name="Normal 11 2 6 3 2 2 3" xfId="46671" xr:uid="{1CF177BB-EA80-4F16-BF81-FF6239A68F62}"/>
    <cellStyle name="Normal 11 2 6 3 2 3" xfId="21532" xr:uid="{AE75E503-DC83-40EC-AC84-454F25BBACFE}"/>
    <cellStyle name="Normal 11 2 6 3 2 4" xfId="38291" xr:uid="{C5F4B26D-F698-4344-A8E8-68753C47EE8D}"/>
    <cellStyle name="Normal 11 2 6 3 3" xfId="6459" xr:uid="{88A38AF8-AAB0-476A-89D8-EE07458E0963}"/>
    <cellStyle name="Normal 11 2 6 3 3 2" xfId="14839" xr:uid="{A15D5463-4299-4D5F-904E-922859D249B6}"/>
    <cellStyle name="Normal 11 2 6 3 3 2 2" xfId="31599" xr:uid="{F0EEBA5B-737E-473E-A746-EC3E077C9F82}"/>
    <cellStyle name="Normal 11 2 6 3 3 2 3" xfId="48358" xr:uid="{20BEF3A9-51D4-43BD-88FD-CE663F82BC69}"/>
    <cellStyle name="Normal 11 2 6 3 3 3" xfId="23219" xr:uid="{4EB1904C-21AB-49C3-909B-37D86268ED6A}"/>
    <cellStyle name="Normal 11 2 6 3 3 4" xfId="39978" xr:uid="{46906C48-A48B-4E62-B8F2-63E642F9A556}"/>
    <cellStyle name="Normal 11 2 6 3 4" xfId="3195" xr:uid="{A1D8DC08-CF65-4F57-A231-568D663BE02C}"/>
    <cellStyle name="Normal 11 2 6 3 4 2" xfId="11575" xr:uid="{93E34469-7D1D-482A-99F0-46B6A6D8A12C}"/>
    <cellStyle name="Normal 11 2 6 3 4 2 2" xfId="28335" xr:uid="{0643CF41-764F-49FE-A9E1-0B015FD3A3FF}"/>
    <cellStyle name="Normal 11 2 6 3 4 2 3" xfId="45094" xr:uid="{EE76290B-95F3-4831-B1B2-F8EF930987E5}"/>
    <cellStyle name="Normal 11 2 6 3 4 3" xfId="19955" xr:uid="{587BB645-2449-4B38-A32D-D8B2CC56DAE0}"/>
    <cellStyle name="Normal 11 2 6 3 4 4" xfId="36714" xr:uid="{D741618E-79E8-4B7F-A349-DFDFE7B622B4}"/>
    <cellStyle name="Normal 11 2 6 3 5" xfId="9772" xr:uid="{DB11CB83-2A65-4789-8701-977D0E85802E}"/>
    <cellStyle name="Normal 11 2 6 3 5 2" xfId="26532" xr:uid="{72D6B941-2034-416B-BE72-5DD08074EAF5}"/>
    <cellStyle name="Normal 11 2 6 3 5 3" xfId="43291" xr:uid="{42E4147F-4419-4A79-9C2B-74FE54A5B392}"/>
    <cellStyle name="Normal 11 2 6 3 6" xfId="18152" xr:uid="{5999D09A-3A9C-4D23-8F00-39F514D177B9}"/>
    <cellStyle name="Normal 11 2 6 3 7" xfId="34911" xr:uid="{B41D2ACE-F153-4719-82CC-0EDFA18B319A}"/>
    <cellStyle name="Normal 11 2 6 4" xfId="1780" xr:uid="{A33DC4F0-29D2-41B3-AE90-71EACC973E90}"/>
    <cellStyle name="Normal 11 2 6 4 2" xfId="5169" xr:uid="{9CBCFD9F-354C-4F3E-A241-7462CC74F61B}"/>
    <cellStyle name="Normal 11 2 6 4 2 2" xfId="13549" xr:uid="{BBE348AD-0F30-44BE-B704-55D73307FC5C}"/>
    <cellStyle name="Normal 11 2 6 4 2 2 2" xfId="30309" xr:uid="{37ED7FD1-B205-4E85-A156-D3B325D245C4}"/>
    <cellStyle name="Normal 11 2 6 4 2 2 3" xfId="47068" xr:uid="{53599C69-8AB2-424E-A653-DC98F0096797}"/>
    <cellStyle name="Normal 11 2 6 4 2 3" xfId="21929" xr:uid="{6BEF9483-AFF5-49DC-9B99-D30DCCE87232}"/>
    <cellStyle name="Normal 11 2 6 4 2 4" xfId="38688" xr:uid="{C5F3FB0A-3FEC-411F-B782-DA4D3637A835}"/>
    <cellStyle name="Normal 11 2 6 4 3" xfId="6856" xr:uid="{89B4C1E1-48DC-4462-AFCF-21F15F7B0705}"/>
    <cellStyle name="Normal 11 2 6 4 3 2" xfId="15236" xr:uid="{D95F23C3-448E-4572-97AF-70244FF1DCEE}"/>
    <cellStyle name="Normal 11 2 6 4 3 2 2" xfId="31996" xr:uid="{41B5BC95-D84F-4C63-A970-E378A775D7CD}"/>
    <cellStyle name="Normal 11 2 6 4 3 2 3" xfId="48755" xr:uid="{C8B36DF9-06F3-4633-ACC4-3514EB007636}"/>
    <cellStyle name="Normal 11 2 6 4 3 3" xfId="23616" xr:uid="{D8B53D9B-A931-4651-B96C-590DCA551502}"/>
    <cellStyle name="Normal 11 2 6 4 3 4" xfId="40375" xr:uid="{5032C960-B1B1-421D-92CD-6D1F973FC641}"/>
    <cellStyle name="Normal 11 2 6 4 4" xfId="3480" xr:uid="{B557A473-62A7-4AF8-B635-CF4AD32AFA71}"/>
    <cellStyle name="Normal 11 2 6 4 4 2" xfId="11860" xr:uid="{4A5ACDD1-B96A-4C98-A407-D4C4F40D4590}"/>
    <cellStyle name="Normal 11 2 6 4 4 2 2" xfId="28620" xr:uid="{913DEAFD-A882-4042-82F4-8F086FDD018B}"/>
    <cellStyle name="Normal 11 2 6 4 4 2 3" xfId="45379" xr:uid="{94DCE352-C74E-438B-9907-FECCE66549D2}"/>
    <cellStyle name="Normal 11 2 6 4 4 3" xfId="20240" xr:uid="{ADBE04E1-B776-402C-AE03-491A0E632B80}"/>
    <cellStyle name="Normal 11 2 6 4 4 4" xfId="36999" xr:uid="{74228A06-4F51-4B26-8574-8FEE4429DA15}"/>
    <cellStyle name="Normal 11 2 6 4 5" xfId="10169" xr:uid="{08C57AE9-A6F1-413D-A714-675E161D20EE}"/>
    <cellStyle name="Normal 11 2 6 4 5 2" xfId="26929" xr:uid="{F59E745A-541A-4D58-957A-E3E741A38377}"/>
    <cellStyle name="Normal 11 2 6 4 5 3" xfId="43688" xr:uid="{C234B918-7EBA-4710-B6B3-BFF401BED597}"/>
    <cellStyle name="Normal 11 2 6 4 6" xfId="18549" xr:uid="{61DEABE9-B1B0-4BCE-84D9-E80A3AA30B74}"/>
    <cellStyle name="Normal 11 2 6 4 7" xfId="35308" xr:uid="{4479E27B-7665-49EF-97A3-3DED7637833D}"/>
    <cellStyle name="Normal 11 2 6 5" xfId="3899" xr:uid="{EECA5BE4-5218-4EA6-8FDC-F040AB6EA159}"/>
    <cellStyle name="Normal 11 2 6 5 2" xfId="12279" xr:uid="{5CA4DB97-4671-45DC-9AC5-4BA965BAC418}"/>
    <cellStyle name="Normal 11 2 6 5 2 2" xfId="29039" xr:uid="{87E07CDC-980E-4D3F-8801-3D0FB14FD7AF}"/>
    <cellStyle name="Normal 11 2 6 5 2 3" xfId="45798" xr:uid="{B2470502-B397-43A8-987A-57ADEDB9756A}"/>
    <cellStyle name="Normal 11 2 6 5 3" xfId="20659" xr:uid="{0A585C4F-E3CE-4F63-AC9D-E4995DE9282C}"/>
    <cellStyle name="Normal 11 2 6 5 4" xfId="37418" xr:uid="{1F791094-FDDD-4CB7-94B9-00F0713765F0}"/>
    <cellStyle name="Normal 11 2 6 6" xfId="5605" xr:uid="{59E19F7B-6253-4F05-9042-DF7C59B42EEE}"/>
    <cellStyle name="Normal 11 2 6 6 2" xfId="13985" xr:uid="{5BF092D5-FEB8-4D22-BD0E-F466DB501BBE}"/>
    <cellStyle name="Normal 11 2 6 6 2 2" xfId="30745" xr:uid="{5899BB35-1442-4F5A-A7AB-C4BFB60B8AAA}"/>
    <cellStyle name="Normal 11 2 6 6 2 3" xfId="47504" xr:uid="{B75031D1-4538-4858-8838-9C8C594A8C2B}"/>
    <cellStyle name="Normal 11 2 6 6 3" xfId="22365" xr:uid="{7FAD41A9-DCE4-4CCE-BBE1-F688D398A1E0}"/>
    <cellStyle name="Normal 11 2 6 6 4" xfId="39124" xr:uid="{1F422551-A8CF-4196-A8DF-EE08E7354B08}"/>
    <cellStyle name="Normal 11 2 6 7" xfId="7262" xr:uid="{5CEAE0FA-FB32-4EDD-9ADC-5D0A6D371883}"/>
    <cellStyle name="Normal 11 2 6 7 2" xfId="15642" xr:uid="{C5EE2C34-1BF8-463A-B2FD-A226A85B67FF}"/>
    <cellStyle name="Normal 11 2 6 7 2 2" xfId="32402" xr:uid="{C3B4E982-4358-48AA-8465-23E4365CD143}"/>
    <cellStyle name="Normal 11 2 6 7 2 3" xfId="49161" xr:uid="{D4F5CEA7-7820-4806-8D6E-668A158A3901}"/>
    <cellStyle name="Normal 11 2 6 7 3" xfId="24022" xr:uid="{EF254C3D-10A3-4A5D-8D1E-B70A7EEFC3F5}"/>
    <cellStyle name="Normal 11 2 6 7 4" xfId="40781" xr:uid="{381C1615-FEE8-4E9F-8176-49BDD367C6E1}"/>
    <cellStyle name="Normal 11 2 6 8" xfId="7668" xr:uid="{8F09734A-DBD0-4B8C-B73F-961D3DFF1E0F}"/>
    <cellStyle name="Normal 11 2 6 8 2" xfId="16048" xr:uid="{908318B6-6F87-4173-B237-154FA00DAAC8}"/>
    <cellStyle name="Normal 11 2 6 8 2 2" xfId="32808" xr:uid="{8E4C4444-3D85-495A-B25A-7835AB104B85}"/>
    <cellStyle name="Normal 11 2 6 8 2 3" xfId="49567" xr:uid="{FA1674CA-B0EC-4BA8-9FB8-00C777415219}"/>
    <cellStyle name="Normal 11 2 6 8 3" xfId="24428" xr:uid="{85E92C42-98CF-4C0F-AE25-2770EC2D6925}"/>
    <cellStyle name="Normal 11 2 6 8 4" xfId="41187" xr:uid="{D5C79B4C-5C36-4604-ABD6-41A153EC1FC3}"/>
    <cellStyle name="Normal 11 2 6 9" xfId="8074" xr:uid="{41B5831B-23DC-4DB4-81E2-0A40C999D7EA}"/>
    <cellStyle name="Normal 11 2 6 9 2" xfId="16454" xr:uid="{93677DD4-3C66-44E2-A80B-A7A3C3CB5238}"/>
    <cellStyle name="Normal 11 2 6 9 2 2" xfId="33214" xr:uid="{4306FF68-20BA-4054-9C55-838AC9DCF88C}"/>
    <cellStyle name="Normal 11 2 6 9 2 3" xfId="49973" xr:uid="{3E3CBE57-7428-4747-B5D4-1D26D63B353C}"/>
    <cellStyle name="Normal 11 2 6 9 3" xfId="24834" xr:uid="{629246A7-90F7-4D7C-8919-AA292AB02BCD}"/>
    <cellStyle name="Normal 11 2 6 9 4" xfId="41593" xr:uid="{949101ED-61B4-4DA6-AE54-FE2A5FF3200B}"/>
    <cellStyle name="Normal 11 2 7" xfId="508" xr:uid="{F756970D-CEB2-47E1-9315-0DDEBBACA20A}"/>
    <cellStyle name="Normal 11 2 7 10" xfId="8602" xr:uid="{8211ECC9-F761-45BD-A514-AF3475DFC128}"/>
    <cellStyle name="Normal 11 2 7 10 2" xfId="16982" xr:uid="{CB7F19D8-4CFC-4FED-B5B8-AB7E9A39E78F}"/>
    <cellStyle name="Normal 11 2 7 10 2 2" xfId="33742" xr:uid="{A2B7E01E-F251-40A8-9BF3-B71F8B955389}"/>
    <cellStyle name="Normal 11 2 7 10 2 3" xfId="50501" xr:uid="{588BE17A-32E9-4A8F-A586-7AA3765CA3CA}"/>
    <cellStyle name="Normal 11 2 7 10 3" xfId="25362" xr:uid="{59E0FC52-0683-4CF6-9AD0-27510034F8A0}"/>
    <cellStyle name="Normal 11 2 7 10 4" xfId="42121" xr:uid="{0C62A7C7-AE8D-4CE6-87A8-C3F6CD1A284B}"/>
    <cellStyle name="Normal 11 2 7 11" xfId="2340" xr:uid="{C0995C48-B731-44AF-943B-F1BE76551BEA}"/>
    <cellStyle name="Normal 11 2 7 11 2" xfId="10722" xr:uid="{4C37169E-BC08-4773-846E-659A7EC4825D}"/>
    <cellStyle name="Normal 11 2 7 11 2 2" xfId="27482" xr:uid="{3C19DF0E-02A3-413F-B286-713B33177AAB}"/>
    <cellStyle name="Normal 11 2 7 11 2 3" xfId="44241" xr:uid="{3B79BD81-97B7-4F78-8B6B-7D7F673BFDC3}"/>
    <cellStyle name="Normal 11 2 7 11 3" xfId="19102" xr:uid="{4FEF88C4-4CD5-4BB1-B0CC-F993EA50C747}"/>
    <cellStyle name="Normal 11 2 7 11 4" xfId="35861" xr:uid="{33C00C2E-E3AA-4512-B714-D55458493C9F}"/>
    <cellStyle name="Normal 11 2 7 12" xfId="8919" xr:uid="{E0784317-0F4D-490A-A7F8-C38B42D7EA77}"/>
    <cellStyle name="Normal 11 2 7 12 2" xfId="25679" xr:uid="{5EFE0012-6C71-4CDD-A605-131996787B79}"/>
    <cellStyle name="Normal 11 2 7 12 3" xfId="42438" xr:uid="{DBEEFE59-A871-451C-99F0-F42E370874C5}"/>
    <cellStyle name="Normal 11 2 7 13" xfId="17299" xr:uid="{81E536E1-F0D9-46EB-BD46-CF8CDCD3BEF8}"/>
    <cellStyle name="Normal 11 2 7 14" xfId="34058" xr:uid="{2F7E7E53-187C-4DDC-95C2-269C1C232D77}"/>
    <cellStyle name="Normal 11 2 7 2" xfId="950" xr:uid="{B2D2DA2D-3AEB-41BA-A5B3-409C80B98CDA}"/>
    <cellStyle name="Normal 11 2 7 2 2" xfId="4345" xr:uid="{3F7C967F-6D8F-4CFF-B52C-D00DC34DC9BE}"/>
    <cellStyle name="Normal 11 2 7 2 2 2" xfId="12725" xr:uid="{6D5197DE-BC90-4842-B9A0-7D54E62A86A5}"/>
    <cellStyle name="Normal 11 2 7 2 2 2 2" xfId="29485" xr:uid="{B04F33A6-4F47-4B78-A77E-45B50C568B9C}"/>
    <cellStyle name="Normal 11 2 7 2 2 2 3" xfId="46244" xr:uid="{B7D06BD5-9FC2-400E-A372-75024E13E2E3}"/>
    <cellStyle name="Normal 11 2 7 2 2 3" xfId="21105" xr:uid="{F01190CD-3621-4AAD-9979-0E05CD98AC1E}"/>
    <cellStyle name="Normal 11 2 7 2 2 4" xfId="37864" xr:uid="{7129AC2E-86E3-4B12-8E63-4A557FFDECDE}"/>
    <cellStyle name="Normal 11 2 7 2 3" xfId="6032" xr:uid="{6C4645AD-7F3B-41B0-A4E7-41FF9349B4D8}"/>
    <cellStyle name="Normal 11 2 7 2 3 2" xfId="14412" xr:uid="{47B7C4AC-F123-456C-AEFE-517C5756CCFA}"/>
    <cellStyle name="Normal 11 2 7 2 3 2 2" xfId="31172" xr:uid="{62AAB260-6F94-468D-947D-683BAB32D845}"/>
    <cellStyle name="Normal 11 2 7 2 3 2 3" xfId="47931" xr:uid="{014A453E-F874-4271-83DE-5854B28E21F7}"/>
    <cellStyle name="Normal 11 2 7 2 3 3" xfId="22792" xr:uid="{DF3B89BB-7D89-4DAC-829F-D6A843DA6FE0}"/>
    <cellStyle name="Normal 11 2 7 2 3 4" xfId="39551" xr:uid="{C83927B7-6E45-47ED-897B-BA6961C0CC96}"/>
    <cellStyle name="Normal 11 2 7 2 4" xfId="2768" xr:uid="{A47EA755-06C2-4E5C-AA0C-23AAD4C8B242}"/>
    <cellStyle name="Normal 11 2 7 2 4 2" xfId="11148" xr:uid="{13E5E4B6-50C5-4521-8B11-7D27C0D6E612}"/>
    <cellStyle name="Normal 11 2 7 2 4 2 2" xfId="27908" xr:uid="{B2185916-4DF3-465F-AEB0-57EB92FEB615}"/>
    <cellStyle name="Normal 11 2 7 2 4 2 3" xfId="44667" xr:uid="{8A656D39-0843-4BCE-ADD0-6B9888854094}"/>
    <cellStyle name="Normal 11 2 7 2 4 3" xfId="19528" xr:uid="{ACD32A14-DC5C-4887-A5F7-FC002388D23C}"/>
    <cellStyle name="Normal 11 2 7 2 4 4" xfId="36287" xr:uid="{EF0DB929-EB8F-4665-A503-A28F2454FB9D}"/>
    <cellStyle name="Normal 11 2 7 2 5" xfId="9345" xr:uid="{4B0A5479-E159-449B-A229-105162D83558}"/>
    <cellStyle name="Normal 11 2 7 2 5 2" xfId="26105" xr:uid="{56F8FC59-DE61-4C62-9537-71BED8B40FEF}"/>
    <cellStyle name="Normal 11 2 7 2 5 3" xfId="42864" xr:uid="{16226B2B-C026-448A-B93B-C23B7E1896EA}"/>
    <cellStyle name="Normal 11 2 7 2 6" xfId="17725" xr:uid="{99D796D4-3364-4DF5-987C-CB09DE520B03}"/>
    <cellStyle name="Normal 11 2 7 2 7" xfId="34484" xr:uid="{36506897-FCBD-42D9-89E2-DA0E5DB2AA58}"/>
    <cellStyle name="Normal 11 2 7 3" xfId="1384" xr:uid="{5CED2BF3-E3C1-40A4-8BBF-A70C9361B31A}"/>
    <cellStyle name="Normal 11 2 7 3 2" xfId="4773" xr:uid="{AC968221-5F20-47D9-B518-C9F4BEFD96EC}"/>
    <cellStyle name="Normal 11 2 7 3 2 2" xfId="13153" xr:uid="{A6C0E060-5296-4516-A9F8-E06443FA10BF}"/>
    <cellStyle name="Normal 11 2 7 3 2 2 2" xfId="29913" xr:uid="{F2970FA4-04C3-4058-A033-B83324806230}"/>
    <cellStyle name="Normal 11 2 7 3 2 2 3" xfId="46672" xr:uid="{0E284BA0-10A6-40CB-A17B-B8C8C24133EC}"/>
    <cellStyle name="Normal 11 2 7 3 2 3" xfId="21533" xr:uid="{17153E49-5A5F-468D-92C0-615CFF8AB6B6}"/>
    <cellStyle name="Normal 11 2 7 3 2 4" xfId="38292" xr:uid="{F02FC91E-B0C2-419B-96C6-D5BCDACB9DFD}"/>
    <cellStyle name="Normal 11 2 7 3 3" xfId="6460" xr:uid="{E3CA134C-991B-49FD-8FE2-320D4BB4179B}"/>
    <cellStyle name="Normal 11 2 7 3 3 2" xfId="14840" xr:uid="{D6D94C0B-56D7-4C44-8227-043669F8F420}"/>
    <cellStyle name="Normal 11 2 7 3 3 2 2" xfId="31600" xr:uid="{4751EF58-2914-40B0-A329-108AEA19AB0E}"/>
    <cellStyle name="Normal 11 2 7 3 3 2 3" xfId="48359" xr:uid="{4D31D21D-97B2-49D6-8675-F657AED9C945}"/>
    <cellStyle name="Normal 11 2 7 3 3 3" xfId="23220" xr:uid="{A3421699-AC71-4786-A68A-096EA70E8CF5}"/>
    <cellStyle name="Normal 11 2 7 3 3 4" xfId="39979" xr:uid="{A458B6D1-D0B6-4DE5-8BB7-E12F5539308A}"/>
    <cellStyle name="Normal 11 2 7 3 4" xfId="3196" xr:uid="{DCF4769B-BB9A-4F46-87FB-DA470D5D5947}"/>
    <cellStyle name="Normal 11 2 7 3 4 2" xfId="11576" xr:uid="{9B58104B-90B0-49E3-9A5A-97A80AB232F6}"/>
    <cellStyle name="Normal 11 2 7 3 4 2 2" xfId="28336" xr:uid="{76A3A936-B883-454B-8101-F1981B8DD254}"/>
    <cellStyle name="Normal 11 2 7 3 4 2 3" xfId="45095" xr:uid="{43D51300-8AFA-4EA4-8C22-70D182514A1B}"/>
    <cellStyle name="Normal 11 2 7 3 4 3" xfId="19956" xr:uid="{23CF8E21-102D-44D2-AF73-03D7EE321903}"/>
    <cellStyle name="Normal 11 2 7 3 4 4" xfId="36715" xr:uid="{EB81EB33-EC40-426E-BFFB-A4C8A79B0391}"/>
    <cellStyle name="Normal 11 2 7 3 5" xfId="9773" xr:uid="{1040B921-212C-487A-96DD-0B1E5176D158}"/>
    <cellStyle name="Normal 11 2 7 3 5 2" xfId="26533" xr:uid="{600AF0C3-64C9-4F49-9EE7-BE7DE91B3127}"/>
    <cellStyle name="Normal 11 2 7 3 5 3" xfId="43292" xr:uid="{86E671F2-AD24-4AC7-9114-9FF42E77623F}"/>
    <cellStyle name="Normal 11 2 7 3 6" xfId="18153" xr:uid="{A281F633-9787-419E-AD12-096CBAA896A1}"/>
    <cellStyle name="Normal 11 2 7 3 7" xfId="34912" xr:uid="{D455C419-0895-4ED9-BD93-F4E3D875F6A1}"/>
    <cellStyle name="Normal 11 2 7 4" xfId="1902" xr:uid="{C6C588E5-9DA0-4AB3-8BAC-6478641F50CB}"/>
    <cellStyle name="Normal 11 2 7 4 2" xfId="5291" xr:uid="{D65664D3-FF1C-4E46-B3D3-212AF5223C6B}"/>
    <cellStyle name="Normal 11 2 7 4 2 2" xfId="13671" xr:uid="{B053E991-3F8A-4D53-A7B2-426E6FC19391}"/>
    <cellStyle name="Normal 11 2 7 4 2 2 2" xfId="30431" xr:uid="{669FC116-C7A9-4CF8-B8D6-73FD88BAC7E4}"/>
    <cellStyle name="Normal 11 2 7 4 2 2 3" xfId="47190" xr:uid="{BAAE2758-9919-4D39-B1A5-7DDFBE7308D1}"/>
    <cellStyle name="Normal 11 2 7 4 2 3" xfId="22051" xr:uid="{12767E64-F6C0-451A-BC3C-A8B5D2DC0EE9}"/>
    <cellStyle name="Normal 11 2 7 4 2 4" xfId="38810" xr:uid="{0D42DB09-7C73-44CC-BBFC-1FD4B21B13FC}"/>
    <cellStyle name="Normal 11 2 7 4 3" xfId="6978" xr:uid="{7EDF75E3-7145-4B03-8D1D-0B0963962BF5}"/>
    <cellStyle name="Normal 11 2 7 4 3 2" xfId="15358" xr:uid="{0FF1FED4-8730-4DFE-A980-D7B04279738E}"/>
    <cellStyle name="Normal 11 2 7 4 3 2 2" xfId="32118" xr:uid="{3734E8C6-ACC7-4B40-BBE6-485B209DCBF9}"/>
    <cellStyle name="Normal 11 2 7 4 3 2 3" xfId="48877" xr:uid="{25339CB2-F3D1-4D8D-9B23-0C2745B31B96}"/>
    <cellStyle name="Normal 11 2 7 4 3 3" xfId="23738" xr:uid="{A5AF9F8A-3BCF-4106-8B0F-CAF1357356B0}"/>
    <cellStyle name="Normal 11 2 7 4 3 4" xfId="40497" xr:uid="{A7741D4C-120F-4641-A723-6E846D73C477}"/>
    <cellStyle name="Normal 11 2 7 4 4" xfId="3601" xr:uid="{AEF05DEB-C146-47B7-804F-E0D4BB4BD08F}"/>
    <cellStyle name="Normal 11 2 7 4 4 2" xfId="11981" xr:uid="{0560FBC7-9B37-4957-A477-BC72F0C3F323}"/>
    <cellStyle name="Normal 11 2 7 4 4 2 2" xfId="28741" xr:uid="{51E8CE02-D5D1-4FB5-BC09-04DDBEBCCE18}"/>
    <cellStyle name="Normal 11 2 7 4 4 2 3" xfId="45500" xr:uid="{2BD527AA-5EDE-4618-B885-99986A75C3F6}"/>
    <cellStyle name="Normal 11 2 7 4 4 3" xfId="20361" xr:uid="{18DCF683-782A-48F9-AE65-FCC46AE7ED4A}"/>
    <cellStyle name="Normal 11 2 7 4 4 4" xfId="37120" xr:uid="{70712401-65ED-42CF-AFC2-56CB972D2C54}"/>
    <cellStyle name="Normal 11 2 7 4 5" xfId="10291" xr:uid="{A9B70B0A-B872-4AE4-9FE8-706206C230EC}"/>
    <cellStyle name="Normal 11 2 7 4 5 2" xfId="27051" xr:uid="{C10760D5-15DE-42EF-8767-07C3072244C6}"/>
    <cellStyle name="Normal 11 2 7 4 5 3" xfId="43810" xr:uid="{7B409D06-1005-4CB5-A1FC-6C81D3ABF270}"/>
    <cellStyle name="Normal 11 2 7 4 6" xfId="18671" xr:uid="{9240A8C3-E9A5-48EC-A312-6AEE10FF873C}"/>
    <cellStyle name="Normal 11 2 7 4 7" xfId="35430" xr:uid="{E32C3C8E-9A86-4D93-AD28-2423DAB706E8}"/>
    <cellStyle name="Normal 11 2 7 5" xfId="4021" xr:uid="{D8451642-4CCA-4400-A231-D1647BC9E684}"/>
    <cellStyle name="Normal 11 2 7 5 2" xfId="12401" xr:uid="{200E3020-F291-466D-BA8D-F1360C963B88}"/>
    <cellStyle name="Normal 11 2 7 5 2 2" xfId="29161" xr:uid="{72F5CB85-122E-49FD-9ED5-09CE1CE92762}"/>
    <cellStyle name="Normal 11 2 7 5 2 3" xfId="45920" xr:uid="{17EAF370-DB15-45F8-A343-C95B1E13EAB4}"/>
    <cellStyle name="Normal 11 2 7 5 3" xfId="20781" xr:uid="{D46A94AC-7196-4A55-95BE-2F5719DBA0D3}"/>
    <cellStyle name="Normal 11 2 7 5 4" xfId="37540" xr:uid="{60DAE0F9-97E4-4972-8700-F048548FD233}"/>
    <cellStyle name="Normal 11 2 7 6" xfId="5606" xr:uid="{3C27112B-A821-479F-B096-EF9C0F51D251}"/>
    <cellStyle name="Normal 11 2 7 6 2" xfId="13986" xr:uid="{F209F22B-CD1F-4347-ABD7-9ADBC6F1F2D5}"/>
    <cellStyle name="Normal 11 2 7 6 2 2" xfId="30746" xr:uid="{1F264F4C-240A-4601-A47E-F3DBF41E2194}"/>
    <cellStyle name="Normal 11 2 7 6 2 3" xfId="47505" xr:uid="{37746C9B-C062-4EB7-A6EC-DFB984D53937}"/>
    <cellStyle name="Normal 11 2 7 6 3" xfId="22366" xr:uid="{03A6CB24-6D81-4380-9ABB-8B63BDFD2180}"/>
    <cellStyle name="Normal 11 2 7 6 4" xfId="39125" xr:uid="{429DC73D-7092-4D4C-B10F-A7D15BECA361}"/>
    <cellStyle name="Normal 11 2 7 7" xfId="7384" xr:uid="{F22F1F2A-17B3-47CF-8424-CA502BCAC3B6}"/>
    <cellStyle name="Normal 11 2 7 7 2" xfId="15764" xr:uid="{41FE9064-74FF-4E86-9766-9E32556F8916}"/>
    <cellStyle name="Normal 11 2 7 7 2 2" xfId="32524" xr:uid="{76ADC86D-02A9-448B-B21A-05BAB6B7F8DB}"/>
    <cellStyle name="Normal 11 2 7 7 2 3" xfId="49283" xr:uid="{B68F0191-21FA-4414-9767-AA9E179DBA4B}"/>
    <cellStyle name="Normal 11 2 7 7 3" xfId="24144" xr:uid="{F2EA83C4-2483-40AE-9C32-55B83430ECFC}"/>
    <cellStyle name="Normal 11 2 7 7 4" xfId="40903" xr:uid="{D963AFF7-7320-4BBF-B090-71C5023941F8}"/>
    <cellStyle name="Normal 11 2 7 8" xfId="7790" xr:uid="{3A26A3B9-47FF-4135-8733-3890909D1882}"/>
    <cellStyle name="Normal 11 2 7 8 2" xfId="16170" xr:uid="{B63C2575-D351-44E8-B928-9D4E2703729A}"/>
    <cellStyle name="Normal 11 2 7 8 2 2" xfId="32930" xr:uid="{F7CE5C9B-A5EC-4190-BABE-08FE637E2379}"/>
    <cellStyle name="Normal 11 2 7 8 2 3" xfId="49689" xr:uid="{A6238CD6-7DF7-4E78-9A28-F641B69503F4}"/>
    <cellStyle name="Normal 11 2 7 8 3" xfId="24550" xr:uid="{B8AC0BEA-76BD-45D2-B28E-507A736D99E9}"/>
    <cellStyle name="Normal 11 2 7 8 4" xfId="41309" xr:uid="{31C9E128-5D48-4577-A17A-F9D7E7D68B02}"/>
    <cellStyle name="Normal 11 2 7 9" xfId="8196" xr:uid="{5B2FD0FF-7474-42EA-8732-ADFC5A5FBABD}"/>
    <cellStyle name="Normal 11 2 7 9 2" xfId="16576" xr:uid="{2A58B7C0-2567-4996-B409-2931C88D3E23}"/>
    <cellStyle name="Normal 11 2 7 9 2 2" xfId="33336" xr:uid="{05A2A420-7199-4D23-AFE1-56A5E8DB9698}"/>
    <cellStyle name="Normal 11 2 7 9 2 3" xfId="50095" xr:uid="{8923A527-DEE8-417A-8000-2AF19815543B}"/>
    <cellStyle name="Normal 11 2 7 9 3" xfId="24956" xr:uid="{F6EB153E-C7A5-49AE-9216-1B07420FDF1D}"/>
    <cellStyle name="Normal 11 2 7 9 4" xfId="41715" xr:uid="{6F5254EF-3A56-47F1-8DA6-893B1DAC0733}"/>
    <cellStyle name="Normal 11 2 8" xfId="772" xr:uid="{34C26DB9-69D2-4F04-A611-F42200CA10D6}"/>
    <cellStyle name="Normal 11 2 8 2" xfId="4167" xr:uid="{B7C28A26-2D73-4E05-92E7-BCBF0D3D2287}"/>
    <cellStyle name="Normal 11 2 8 2 2" xfId="12547" xr:uid="{AEDCE924-B879-48CC-BCE5-89F08DAEBAAD}"/>
    <cellStyle name="Normal 11 2 8 2 2 2" xfId="29307" xr:uid="{350F5B45-442E-46E1-81F0-2BEF183B612B}"/>
    <cellStyle name="Normal 11 2 8 2 2 3" xfId="46066" xr:uid="{2E40FEE5-5E58-48D8-B47C-D784228C4A45}"/>
    <cellStyle name="Normal 11 2 8 2 3" xfId="20927" xr:uid="{21C83573-1F11-4963-A4E2-CB74E37B31ED}"/>
    <cellStyle name="Normal 11 2 8 2 4" xfId="37686" xr:uid="{8F36609B-B9AA-4A39-B299-AB3A286F4242}"/>
    <cellStyle name="Normal 11 2 8 3" xfId="5854" xr:uid="{DEE45DEB-042A-4A0D-9B31-1BFF6B6268AD}"/>
    <cellStyle name="Normal 11 2 8 3 2" xfId="14234" xr:uid="{E8403F9B-E242-40FF-95CB-C60FB0A88E2E}"/>
    <cellStyle name="Normal 11 2 8 3 2 2" xfId="30994" xr:uid="{277ED567-A309-4456-BF45-CEFB6983D755}"/>
    <cellStyle name="Normal 11 2 8 3 2 3" xfId="47753" xr:uid="{1B6F001A-41C1-473A-BD38-46E7D2B66CAC}"/>
    <cellStyle name="Normal 11 2 8 3 3" xfId="22614" xr:uid="{482507FF-7B09-4823-9E16-4E698C325B70}"/>
    <cellStyle name="Normal 11 2 8 3 4" xfId="39373" xr:uid="{DEE59B29-E458-4176-9DF9-EBB27666158C}"/>
    <cellStyle name="Normal 11 2 8 4" xfId="2590" xr:uid="{19E78FD2-00D0-47B0-9242-2F870A085C27}"/>
    <cellStyle name="Normal 11 2 8 4 2" xfId="10970" xr:uid="{1678D971-E3F6-4D64-BBDF-D82B678CDBF7}"/>
    <cellStyle name="Normal 11 2 8 4 2 2" xfId="27730" xr:uid="{466860C9-6209-46C2-9764-2D06B28652B1}"/>
    <cellStyle name="Normal 11 2 8 4 2 3" xfId="44489" xr:uid="{A8C5A4F7-C3FA-4E62-A5E7-58C4A53DF32F}"/>
    <cellStyle name="Normal 11 2 8 4 3" xfId="19350" xr:uid="{0726E30C-5586-45B8-8DE6-651141458959}"/>
    <cellStyle name="Normal 11 2 8 4 4" xfId="36109" xr:uid="{C7AA756B-BCF0-433D-89A1-7FF742DCF113}"/>
    <cellStyle name="Normal 11 2 8 5" xfId="9167" xr:uid="{0A6B395D-C245-4496-A63C-9FF81A57667C}"/>
    <cellStyle name="Normal 11 2 8 5 2" xfId="25927" xr:uid="{2C188C14-C713-40C1-AA93-0915166021F8}"/>
    <cellStyle name="Normal 11 2 8 5 3" xfId="42686" xr:uid="{639FDED9-49FD-4AF3-8FC8-307834CDC403}"/>
    <cellStyle name="Normal 11 2 8 6" xfId="17547" xr:uid="{B06BAEAA-3A2B-4F0A-96B0-3C6B23CF6D87}"/>
    <cellStyle name="Normal 11 2 8 7" xfId="34306" xr:uid="{88284408-3F83-4ECB-BCA5-7F5B9A0DBEAF}"/>
    <cellStyle name="Normal 11 2 9" xfId="1206" xr:uid="{A4336CFB-A784-40FE-AD66-2CD902CC9BD4}"/>
    <cellStyle name="Normal 11 2 9 2" xfId="4595" xr:uid="{63CB2F8F-3FCA-4787-AD5D-0DF1ECD6E663}"/>
    <cellStyle name="Normal 11 2 9 2 2" xfId="12975" xr:uid="{0D5CC8EE-FED4-47FE-9B89-18C4E6C905C2}"/>
    <cellStyle name="Normal 11 2 9 2 2 2" xfId="29735" xr:uid="{562228D9-4462-4608-B0DC-56F30307444F}"/>
    <cellStyle name="Normal 11 2 9 2 2 3" xfId="46494" xr:uid="{4426EC5D-5920-4F2C-8904-BE263BD9B186}"/>
    <cellStyle name="Normal 11 2 9 2 3" xfId="21355" xr:uid="{D7692C45-2E84-4FA3-ADE8-50D764E25490}"/>
    <cellStyle name="Normal 11 2 9 2 4" xfId="38114" xr:uid="{8A2D64B5-D651-4A6F-B95B-1B24ADF738C0}"/>
    <cellStyle name="Normal 11 2 9 3" xfId="6282" xr:uid="{F5501517-8401-4F65-9105-32AB1FE9FBAB}"/>
    <cellStyle name="Normal 11 2 9 3 2" xfId="14662" xr:uid="{62D61802-44C2-4824-BBF0-0F92B866A579}"/>
    <cellStyle name="Normal 11 2 9 3 2 2" xfId="31422" xr:uid="{FB7430A0-009A-41A1-BA48-866FFEA100F2}"/>
    <cellStyle name="Normal 11 2 9 3 2 3" xfId="48181" xr:uid="{D0E63AFE-4AE4-48FD-B53E-277C26F59A2F}"/>
    <cellStyle name="Normal 11 2 9 3 3" xfId="23042" xr:uid="{3C6B0007-BDED-4FE1-8673-B3759EF57F0E}"/>
    <cellStyle name="Normal 11 2 9 3 4" xfId="39801" xr:uid="{13CA977B-CFB6-4E10-9E16-DA1021CD8956}"/>
    <cellStyle name="Normal 11 2 9 4" xfId="3018" xr:uid="{AD79F010-4112-46CB-BD61-BE76FDE9A153}"/>
    <cellStyle name="Normal 11 2 9 4 2" xfId="11398" xr:uid="{8B1BFB30-9CA5-48F3-AD3B-5CB70119C4D0}"/>
    <cellStyle name="Normal 11 2 9 4 2 2" xfId="28158" xr:uid="{A698F554-873E-4FAA-8CEE-4581878F3269}"/>
    <cellStyle name="Normal 11 2 9 4 2 3" xfId="44917" xr:uid="{44E3DFB1-8B71-436E-A9CD-D2520DFB07F0}"/>
    <cellStyle name="Normal 11 2 9 4 3" xfId="19778" xr:uid="{5FF635F7-8B10-4AE5-9F7A-1EC032B9B358}"/>
    <cellStyle name="Normal 11 2 9 4 4" xfId="36537" xr:uid="{813E6A5A-FB64-466C-840F-DA8CDCA9BE0F}"/>
    <cellStyle name="Normal 11 2 9 5" xfId="9595" xr:uid="{A839925B-6FDC-4594-8D57-0B578D7D312F}"/>
    <cellStyle name="Normal 11 2 9 5 2" xfId="26355" xr:uid="{0ED0DE85-CE1E-4341-8BB0-5B01273B7772}"/>
    <cellStyle name="Normal 11 2 9 5 3" xfId="43114" xr:uid="{1A09CA10-7700-477A-8A94-DB06323B5B10}"/>
    <cellStyle name="Normal 11 2 9 6" xfId="17975" xr:uid="{20E23E28-33F5-469A-9324-9DD2FF6C6FC5}"/>
    <cellStyle name="Normal 11 2 9 7" xfId="34734" xr:uid="{29738B49-1363-4F16-BA56-2F49BF9405D1}"/>
    <cellStyle name="Normal 11 20" xfId="17114" xr:uid="{6D9798A5-590D-482A-BAA9-3E1AD13C68F3}"/>
    <cellStyle name="Normal 11 21" xfId="33873" xr:uid="{5009DC61-707C-4754-BA4E-BFD4459E1EFC}"/>
    <cellStyle name="Normal 11 22" xfId="50932" xr:uid="{5E01E234-9C87-4BD2-8FD3-EE477EDE7127}"/>
    <cellStyle name="Normal 11 23" xfId="253" xr:uid="{220E6791-7EAC-4699-8B53-E24B91F33D2A}"/>
    <cellStyle name="Normal 11 3" xfId="289" xr:uid="{A4B22FC4-579C-4903-8F5F-D94115A7C8F5}"/>
    <cellStyle name="Normal 11 3 10" xfId="7143" xr:uid="{4B1D6BAC-1DBB-4EA0-946F-FA9288C6E6CA}"/>
    <cellStyle name="Normal 11 3 10 2" xfId="15523" xr:uid="{BA53017B-38D9-43D5-837A-C17CA8DF1FF6}"/>
    <cellStyle name="Normal 11 3 10 2 2" xfId="32283" xr:uid="{5A123541-3A3F-419F-99A8-A716A13EA306}"/>
    <cellStyle name="Normal 11 3 10 2 3" xfId="49042" xr:uid="{8B38C803-DE45-4D46-B60D-E35532016927}"/>
    <cellStyle name="Normal 11 3 10 3" xfId="23903" xr:uid="{E47A0976-AB01-499A-A09A-D7C7095B1A9F}"/>
    <cellStyle name="Normal 11 3 10 4" xfId="40662" xr:uid="{48C110D4-38CA-4970-92AE-FC5BCBC40BE0}"/>
    <cellStyle name="Normal 11 3 11" xfId="7549" xr:uid="{E240E6F2-E07F-4B9D-9560-BAAE94C32653}"/>
    <cellStyle name="Normal 11 3 11 2" xfId="15929" xr:uid="{0C9A34BB-BF1C-4A85-B409-F7FFC462D7DF}"/>
    <cellStyle name="Normal 11 3 11 2 2" xfId="32689" xr:uid="{65C78F9C-3B8F-4F61-8C18-FAA0FA6F9B9A}"/>
    <cellStyle name="Normal 11 3 11 2 3" xfId="49448" xr:uid="{48AA04A4-3F58-407D-A426-0AFD214B46F2}"/>
    <cellStyle name="Normal 11 3 11 3" xfId="24309" xr:uid="{751BA3E0-9EA1-4BE6-9E28-CDCF442FE1D4}"/>
    <cellStyle name="Normal 11 3 11 4" xfId="41068" xr:uid="{DA9058B5-4995-41BC-B432-07BCA7AF8E65}"/>
    <cellStyle name="Normal 11 3 12" xfId="7955" xr:uid="{50170557-DDCC-4B92-A4E1-0196845032E4}"/>
    <cellStyle name="Normal 11 3 12 2" xfId="16335" xr:uid="{3AD8ADE9-4895-4897-9244-8EC65D95FA0D}"/>
    <cellStyle name="Normal 11 3 12 2 2" xfId="33095" xr:uid="{E5B9D1EC-87E7-4897-89D4-6A4E7C129CC6}"/>
    <cellStyle name="Normal 11 3 12 2 3" xfId="49854" xr:uid="{0B5DB04F-C452-408B-9C61-CFB9B1010E2C}"/>
    <cellStyle name="Normal 11 3 12 3" xfId="24715" xr:uid="{86A25175-00BF-4B7F-B156-8A8977947723}"/>
    <cellStyle name="Normal 11 3 12 4" xfId="41474" xr:uid="{C7E79199-25B4-4884-A15B-4A9AB0223DAA}"/>
    <cellStyle name="Normal 11 3 13" xfId="8361" xr:uid="{E5D56533-11F0-455C-BB13-D5893E8A82C3}"/>
    <cellStyle name="Normal 11 3 13 2" xfId="16741" xr:uid="{70D82B18-4D25-4EF1-BC1C-6DDC498C598E}"/>
    <cellStyle name="Normal 11 3 13 2 2" xfId="33501" xr:uid="{6125824F-2E6F-45F1-9EAC-5E3F3B7551B6}"/>
    <cellStyle name="Normal 11 3 13 2 3" xfId="50260" xr:uid="{7E709F30-0C1A-46B3-9E2B-C778854A7B46}"/>
    <cellStyle name="Normal 11 3 13 3" xfId="25121" xr:uid="{BB6357AA-3DC2-4185-9327-9CB04613111F}"/>
    <cellStyle name="Normal 11 3 13 4" xfId="41880" xr:uid="{24FE02C7-F084-4A07-8635-D9D90D2ADB94}"/>
    <cellStyle name="Normal 11 3 14" xfId="2055" xr:uid="{7F2AA9FE-50D4-4243-8A6E-4F413EC47D5E}"/>
    <cellStyle name="Normal 11 3 14 2" xfId="10443" xr:uid="{84AA941B-3CCB-4965-B157-F931AE9FA740}"/>
    <cellStyle name="Normal 11 3 14 2 2" xfId="27203" xr:uid="{8F4D4AB5-71FA-4F0A-AAB2-6FF28AF861B7}"/>
    <cellStyle name="Normal 11 3 14 2 3" xfId="43962" xr:uid="{6BBC42B3-A72F-4473-BF23-38CDD7FC0CB9}"/>
    <cellStyle name="Normal 11 3 14 3" xfId="18823" xr:uid="{9C256EF9-904D-4585-A17F-BF219E2FAE94}"/>
    <cellStyle name="Normal 11 3 14 4" xfId="35582" xr:uid="{3A044DB0-C61B-4C4A-A8E3-C87DF3D45759}"/>
    <cellStyle name="Normal 11 3 15" xfId="8762" xr:uid="{E0E0E9F5-C566-4009-B194-B4C718360122}"/>
    <cellStyle name="Normal 11 3 15 2" xfId="25522" xr:uid="{C7E97DAD-5536-40D7-BBBE-3B299C1CC55B}"/>
    <cellStyle name="Normal 11 3 15 3" xfId="42281" xr:uid="{BBFA1673-5AB3-4270-82F1-991666324A51}"/>
    <cellStyle name="Normal 11 3 16" xfId="17142" xr:uid="{335CF17E-464D-44EE-9D51-C603FA2E9ED0}"/>
    <cellStyle name="Normal 11 3 17" xfId="33901" xr:uid="{EE1780F7-DBE9-4E63-A159-331FA339BF18}"/>
    <cellStyle name="Normal 11 3 2" xfId="372" xr:uid="{3CC9F330-E12F-4CDC-A6E3-396BE9F29F6E}"/>
    <cellStyle name="Normal 11 3 2 10" xfId="7607" xr:uid="{7883EC6F-2D39-40B1-ABEB-75D515FE73DB}"/>
    <cellStyle name="Normal 11 3 2 10 2" xfId="15987" xr:uid="{198C5E0E-CA76-4966-A0D1-84D983376659}"/>
    <cellStyle name="Normal 11 3 2 10 2 2" xfId="32747" xr:uid="{08FC5B2A-B76D-412D-8317-31B01266FAD0}"/>
    <cellStyle name="Normal 11 3 2 10 2 3" xfId="49506" xr:uid="{4C68D4F0-3C2D-4CB2-82B6-1890291CFCAE}"/>
    <cellStyle name="Normal 11 3 2 10 3" xfId="24367" xr:uid="{784E4212-E0BD-4291-98EB-A6ACF224FB6C}"/>
    <cellStyle name="Normal 11 3 2 10 4" xfId="41126" xr:uid="{E3DB2DA4-12C1-42A3-A650-646A0D7B2DF7}"/>
    <cellStyle name="Normal 11 3 2 11" xfId="8013" xr:uid="{942F30C9-1B83-4E36-9141-9A4A78B97C57}"/>
    <cellStyle name="Normal 11 3 2 11 2" xfId="16393" xr:uid="{B968BD9A-D4E4-45B5-897B-418CF248A5F1}"/>
    <cellStyle name="Normal 11 3 2 11 2 2" xfId="33153" xr:uid="{3204C0A9-37E0-4B72-A0EC-73D7F1B6225B}"/>
    <cellStyle name="Normal 11 3 2 11 2 3" xfId="49912" xr:uid="{7E3498A4-8FCB-484B-B835-8050B20FF895}"/>
    <cellStyle name="Normal 11 3 2 11 3" xfId="24773" xr:uid="{9049F74C-F782-444D-92DD-3C48FEC3E5F7}"/>
    <cellStyle name="Normal 11 3 2 11 4" xfId="41532" xr:uid="{D069881F-D18B-420E-8A22-D89B54E1C981}"/>
    <cellStyle name="Normal 11 3 2 12" xfId="8419" xr:uid="{28E4DB47-F48B-4D11-89FD-DA6A1AF2F5E8}"/>
    <cellStyle name="Normal 11 3 2 12 2" xfId="16799" xr:uid="{D5199095-A1CB-4189-8566-F3714D56DF4B}"/>
    <cellStyle name="Normal 11 3 2 12 2 2" xfId="33559" xr:uid="{8DEB92B0-7CFF-4979-8261-20C13F87A4BA}"/>
    <cellStyle name="Normal 11 3 2 12 2 3" xfId="50318" xr:uid="{DB4E66FA-DD81-4DBE-B86C-A4CFE67E1FEA}"/>
    <cellStyle name="Normal 11 3 2 12 3" xfId="25179" xr:uid="{105779FF-93F2-477C-8F66-5D1476BF020F}"/>
    <cellStyle name="Normal 11 3 2 12 4" xfId="41938" xr:uid="{DF121828-C081-483A-9FF4-819D39D31BD6}"/>
    <cellStyle name="Normal 11 3 2 13" xfId="2255" xr:uid="{B535197E-B7F2-433C-9E83-64CF25FF9359}"/>
    <cellStyle name="Normal 11 3 2 13 2" xfId="10639" xr:uid="{03B1662D-BE4D-4ECC-9CA9-9FE689A8A7ED}"/>
    <cellStyle name="Normal 11 3 2 13 2 2" xfId="27399" xr:uid="{089C929C-0291-4542-9663-A41A86BA3AAC}"/>
    <cellStyle name="Normal 11 3 2 13 2 3" xfId="44158" xr:uid="{33DFF428-1810-4885-AA51-B5409CA5C293}"/>
    <cellStyle name="Normal 11 3 2 13 3" xfId="19019" xr:uid="{FFDBA1DD-45A2-490E-96F8-68DFC3DA014D}"/>
    <cellStyle name="Normal 11 3 2 13 4" xfId="35778" xr:uid="{AE33375B-9490-4B52-AF92-CABE88EBB99E}"/>
    <cellStyle name="Normal 11 3 2 14" xfId="8836" xr:uid="{A619DCE1-D724-47D7-AC66-E5C754419613}"/>
    <cellStyle name="Normal 11 3 2 14 2" xfId="25596" xr:uid="{FF082A20-8254-41B3-921A-BF042CD4A8DF}"/>
    <cellStyle name="Normal 11 3 2 14 3" xfId="42355" xr:uid="{93278C8C-4F85-421F-A036-9D0C2593A992}"/>
    <cellStyle name="Normal 11 3 2 15" xfId="17216" xr:uid="{EAEBA539-A09C-4212-ADCD-7D270048CA81}"/>
    <cellStyle name="Normal 11 3 2 16" xfId="33975" xr:uid="{FD3214BA-5B3F-4955-8727-CC6E17C40216}"/>
    <cellStyle name="Normal 11 3 2 2" xfId="509" xr:uid="{327667DA-1185-41DF-B5DC-1E819610F4EE}"/>
    <cellStyle name="Normal 11 3 2 2 10" xfId="8487" xr:uid="{FDE9F4C0-3F26-4499-A7AF-52AEC6C765F3}"/>
    <cellStyle name="Normal 11 3 2 2 10 2" xfId="16867" xr:uid="{B1FDF31E-1F33-4827-9288-9E2A33EA6577}"/>
    <cellStyle name="Normal 11 3 2 2 10 2 2" xfId="33627" xr:uid="{0A154741-B1C2-4601-8B22-2A63D04E7919}"/>
    <cellStyle name="Normal 11 3 2 2 10 2 3" xfId="50386" xr:uid="{B74DEE87-19AB-44FC-8A60-9A89D56483E7}"/>
    <cellStyle name="Normal 11 3 2 2 10 3" xfId="25247" xr:uid="{A68E9F4E-C321-476F-BE06-1B2956926BE5}"/>
    <cellStyle name="Normal 11 3 2 2 10 4" xfId="42006" xr:uid="{58BE42D1-7953-4343-B03B-4100F05F0126}"/>
    <cellStyle name="Normal 11 3 2 2 11" xfId="2341" xr:uid="{9E44E7CA-8095-402A-B50B-299C13DF111A}"/>
    <cellStyle name="Normal 11 3 2 2 11 2" xfId="10723" xr:uid="{977944F4-3EFF-4CD2-986B-D7B31EB85338}"/>
    <cellStyle name="Normal 11 3 2 2 11 2 2" xfId="27483" xr:uid="{70873DCC-0603-42DE-89FD-524503C986D1}"/>
    <cellStyle name="Normal 11 3 2 2 11 2 3" xfId="44242" xr:uid="{47DC3394-F73C-458B-B2B6-54888B46FD93}"/>
    <cellStyle name="Normal 11 3 2 2 11 3" xfId="19103" xr:uid="{5B7C292A-770B-4696-B88D-DE814D170272}"/>
    <cellStyle name="Normal 11 3 2 2 11 4" xfId="35862" xr:uid="{F846D61F-9635-41C4-B7A6-0B6A7E561EEA}"/>
    <cellStyle name="Normal 11 3 2 2 12" xfId="8920" xr:uid="{BEF7F361-E92E-4C53-BC83-5E66DC77F603}"/>
    <cellStyle name="Normal 11 3 2 2 12 2" xfId="25680" xr:uid="{38CF4DAB-0EC2-4A86-8551-E8EEBAB959A1}"/>
    <cellStyle name="Normal 11 3 2 2 12 3" xfId="42439" xr:uid="{CA722F0B-9BD9-467E-ACE2-AD54358E47F2}"/>
    <cellStyle name="Normal 11 3 2 2 13" xfId="17300" xr:uid="{642981FE-EA3F-40E0-A869-8AE2AB688F24}"/>
    <cellStyle name="Normal 11 3 2 2 14" xfId="34059" xr:uid="{6B587C60-F718-41BF-BC44-C1649D54B4CD}"/>
    <cellStyle name="Normal 11 3 2 2 2" xfId="951" xr:uid="{4123495B-BAB2-4411-8577-D67F1492D11F}"/>
    <cellStyle name="Normal 11 3 2 2 2 2" xfId="4346" xr:uid="{DB8E1B22-DDBB-458C-8F0D-82A2E8C351A4}"/>
    <cellStyle name="Normal 11 3 2 2 2 2 2" xfId="12726" xr:uid="{20DD87C9-3687-4E55-8D0D-77E798D761B5}"/>
    <cellStyle name="Normal 11 3 2 2 2 2 2 2" xfId="29486" xr:uid="{0E2C5F70-BF93-4138-A5B8-CB1478DBFBE1}"/>
    <cellStyle name="Normal 11 3 2 2 2 2 2 3" xfId="46245" xr:uid="{1DB9E49C-8E27-4208-93EC-70CC71645825}"/>
    <cellStyle name="Normal 11 3 2 2 2 2 3" xfId="21106" xr:uid="{B1E25D20-7516-4FE1-A263-82DD20A44A08}"/>
    <cellStyle name="Normal 11 3 2 2 2 2 4" xfId="37865" xr:uid="{B32665F7-8265-44B6-8686-3321EEB75602}"/>
    <cellStyle name="Normal 11 3 2 2 2 3" xfId="6033" xr:uid="{B01A34F4-6705-45DE-9E2D-8D6CEBC9BDBE}"/>
    <cellStyle name="Normal 11 3 2 2 2 3 2" xfId="14413" xr:uid="{F02C7EDF-4399-4F84-B123-3CB84C809E72}"/>
    <cellStyle name="Normal 11 3 2 2 2 3 2 2" xfId="31173" xr:uid="{A0603185-F8F0-4EE4-971C-4C45EA746FCD}"/>
    <cellStyle name="Normal 11 3 2 2 2 3 2 3" xfId="47932" xr:uid="{FD14B936-53FE-4C05-8972-26462A1417DC}"/>
    <cellStyle name="Normal 11 3 2 2 2 3 3" xfId="22793" xr:uid="{B37B9A18-1F9B-4534-802E-42746BDF706B}"/>
    <cellStyle name="Normal 11 3 2 2 2 3 4" xfId="39552" xr:uid="{47FF6CF4-2770-4279-80A6-F1214D8EAED5}"/>
    <cellStyle name="Normal 11 3 2 2 2 4" xfId="2769" xr:uid="{090E1AD4-16E7-4AE6-ACAD-7F182160F5CB}"/>
    <cellStyle name="Normal 11 3 2 2 2 4 2" xfId="11149" xr:uid="{A83C7065-870A-48CB-9DB7-9694D2E5F9DB}"/>
    <cellStyle name="Normal 11 3 2 2 2 4 2 2" xfId="27909" xr:uid="{51C982F6-495A-4A09-A700-2A2751E03B94}"/>
    <cellStyle name="Normal 11 3 2 2 2 4 2 3" xfId="44668" xr:uid="{56D52B04-6B4C-446A-8BB7-F88B48C3469C}"/>
    <cellStyle name="Normal 11 3 2 2 2 4 3" xfId="19529" xr:uid="{A1A0A4AC-90BC-41AE-A5BD-FB72A3C4AD34}"/>
    <cellStyle name="Normal 11 3 2 2 2 4 4" xfId="36288" xr:uid="{531530E2-6DBF-4E45-B7DF-5CA0B50D3569}"/>
    <cellStyle name="Normal 11 3 2 2 2 5" xfId="9346" xr:uid="{3A0BC6D3-8C89-45A2-B870-59445BFD2818}"/>
    <cellStyle name="Normal 11 3 2 2 2 5 2" xfId="26106" xr:uid="{94078A41-6ED4-4F54-AA06-4DBCC193445E}"/>
    <cellStyle name="Normal 11 3 2 2 2 5 3" xfId="42865" xr:uid="{415C297B-4B8F-4242-9864-1D28417133A3}"/>
    <cellStyle name="Normal 11 3 2 2 2 6" xfId="17726" xr:uid="{18E00B2A-EA2F-4CB4-A4C6-5D0BFAB544F6}"/>
    <cellStyle name="Normal 11 3 2 2 2 7" xfId="34485" xr:uid="{2CCC911C-60FD-457E-AF28-0F3A47310841}"/>
    <cellStyle name="Normal 11 3 2 2 3" xfId="1385" xr:uid="{6D41F655-D2F4-4C28-91BC-C3216C6A0226}"/>
    <cellStyle name="Normal 11 3 2 2 3 2" xfId="4774" xr:uid="{5F9810B1-C367-4928-AD5C-133BB84112D9}"/>
    <cellStyle name="Normal 11 3 2 2 3 2 2" xfId="13154" xr:uid="{983A457D-568D-4D87-8E15-957AA3412428}"/>
    <cellStyle name="Normal 11 3 2 2 3 2 2 2" xfId="29914" xr:uid="{28B1E54C-643F-4D5A-882F-D3004D0EBC2E}"/>
    <cellStyle name="Normal 11 3 2 2 3 2 2 3" xfId="46673" xr:uid="{8D1C6C9D-ED1D-4EC5-AD05-789CEA120BE1}"/>
    <cellStyle name="Normal 11 3 2 2 3 2 3" xfId="21534" xr:uid="{6A00B0C8-FD40-458B-BE94-A41BA0B6FB6A}"/>
    <cellStyle name="Normal 11 3 2 2 3 2 4" xfId="38293" xr:uid="{EA159629-E53E-46C2-855D-624071CF0100}"/>
    <cellStyle name="Normal 11 3 2 2 3 3" xfId="6461" xr:uid="{EBA82B18-B04D-4089-9C2B-6B294F02875F}"/>
    <cellStyle name="Normal 11 3 2 2 3 3 2" xfId="14841" xr:uid="{223FD2DC-0942-4C87-AA2F-5DD0954FC7DC}"/>
    <cellStyle name="Normal 11 3 2 2 3 3 2 2" xfId="31601" xr:uid="{8D267085-9030-4A39-82F1-1A91EA48F1EB}"/>
    <cellStyle name="Normal 11 3 2 2 3 3 2 3" xfId="48360" xr:uid="{7A052DE9-BD44-44D6-ADCE-4445168095D3}"/>
    <cellStyle name="Normal 11 3 2 2 3 3 3" xfId="23221" xr:uid="{17797C97-DC89-474B-85EB-B2A4959E1B49}"/>
    <cellStyle name="Normal 11 3 2 2 3 3 4" xfId="39980" xr:uid="{BDC2671C-66E9-4AFE-B180-F856FA1628A0}"/>
    <cellStyle name="Normal 11 3 2 2 3 4" xfId="3197" xr:uid="{80C8F921-F1D4-497C-886F-E118AB7139F3}"/>
    <cellStyle name="Normal 11 3 2 2 3 4 2" xfId="11577" xr:uid="{0F274D6E-1B5F-4747-8F7A-C005DE1F2577}"/>
    <cellStyle name="Normal 11 3 2 2 3 4 2 2" xfId="28337" xr:uid="{96FDD8F3-BC40-4A7C-8190-B46F3EE23362}"/>
    <cellStyle name="Normal 11 3 2 2 3 4 2 3" xfId="45096" xr:uid="{B6A33EF1-E5F6-46E0-A17E-B55207C3175B}"/>
    <cellStyle name="Normal 11 3 2 2 3 4 3" xfId="19957" xr:uid="{1217E37A-2227-425C-9876-5B98466761D0}"/>
    <cellStyle name="Normal 11 3 2 2 3 4 4" xfId="36716" xr:uid="{65B6EEF6-E7A9-495E-A66E-ED1E419A50C3}"/>
    <cellStyle name="Normal 11 3 2 2 3 5" xfId="9774" xr:uid="{D25DCCB1-4948-4E74-9D12-2C75C6765601}"/>
    <cellStyle name="Normal 11 3 2 2 3 5 2" xfId="26534" xr:uid="{D7171BB2-8889-41F9-84C5-FEADDF4B834A}"/>
    <cellStyle name="Normal 11 3 2 2 3 5 3" xfId="43293" xr:uid="{7D695E66-DF46-4C7F-B45C-098423743939}"/>
    <cellStyle name="Normal 11 3 2 2 3 6" xfId="18154" xr:uid="{6CD3F7C7-636B-41A3-BA91-B521A2650572}"/>
    <cellStyle name="Normal 11 3 2 2 3 7" xfId="34913" xr:uid="{85943BED-AD8E-4B32-85FA-F57E09953220}"/>
    <cellStyle name="Normal 11 3 2 2 4" xfId="1787" xr:uid="{DF78B472-D9AE-4037-849E-8E75D9AC6FFD}"/>
    <cellStyle name="Normal 11 3 2 2 4 2" xfId="5176" xr:uid="{CD92665F-6DAC-4FE2-9919-81687C9330EB}"/>
    <cellStyle name="Normal 11 3 2 2 4 2 2" xfId="13556" xr:uid="{E7A8E575-ADCA-4459-9E03-8338048E3502}"/>
    <cellStyle name="Normal 11 3 2 2 4 2 2 2" xfId="30316" xr:uid="{70A3BBEE-783A-4CA7-8023-32316FCA39B2}"/>
    <cellStyle name="Normal 11 3 2 2 4 2 2 3" xfId="47075" xr:uid="{CAF91ECE-4971-4A5C-A6E2-E60B974DFE99}"/>
    <cellStyle name="Normal 11 3 2 2 4 2 3" xfId="21936" xr:uid="{8CA934AD-AE36-41FA-8538-D748C2FC0854}"/>
    <cellStyle name="Normal 11 3 2 2 4 2 4" xfId="38695" xr:uid="{5DB98C53-87EE-43F2-A579-E091ECBD3131}"/>
    <cellStyle name="Normal 11 3 2 2 4 3" xfId="6863" xr:uid="{29C21EF5-1330-4FAD-B290-E51EF278FF7F}"/>
    <cellStyle name="Normal 11 3 2 2 4 3 2" xfId="15243" xr:uid="{EE9E3C56-F730-4DD1-997B-A37A38244145}"/>
    <cellStyle name="Normal 11 3 2 2 4 3 2 2" xfId="32003" xr:uid="{B39F883E-47FF-4309-B902-4E16AF1C8211}"/>
    <cellStyle name="Normal 11 3 2 2 4 3 2 3" xfId="48762" xr:uid="{89154D34-7A50-4211-A581-C3FD84A01129}"/>
    <cellStyle name="Normal 11 3 2 2 4 3 3" xfId="23623" xr:uid="{438D6303-5B10-4D66-BA3B-018993D94CDD}"/>
    <cellStyle name="Normal 11 3 2 2 4 3 4" xfId="40382" xr:uid="{73FD79A6-9915-4C83-A7F7-B44D34488579}"/>
    <cellStyle name="Normal 11 3 2 2 4 4" xfId="3487" xr:uid="{F2385910-9EFB-4206-AA3F-5D4900E9B4BD}"/>
    <cellStyle name="Normal 11 3 2 2 4 4 2" xfId="11867" xr:uid="{5915E461-1B87-4DA7-B97A-CE247C208EA1}"/>
    <cellStyle name="Normal 11 3 2 2 4 4 2 2" xfId="28627" xr:uid="{E8D1068C-83F3-4EDB-A099-24DBCB03F6FE}"/>
    <cellStyle name="Normal 11 3 2 2 4 4 2 3" xfId="45386" xr:uid="{F7277E42-FBC9-4A62-9298-0EFD3DFA7113}"/>
    <cellStyle name="Normal 11 3 2 2 4 4 3" xfId="20247" xr:uid="{93DB56B3-9C01-4DF2-9C55-F6D7E0717D13}"/>
    <cellStyle name="Normal 11 3 2 2 4 4 4" xfId="37006" xr:uid="{A746A779-06C2-44F6-84F1-C73DF4EF6648}"/>
    <cellStyle name="Normal 11 3 2 2 4 5" xfId="10176" xr:uid="{F3862991-4ABA-45ED-AD8F-E597430A33B4}"/>
    <cellStyle name="Normal 11 3 2 2 4 5 2" xfId="26936" xr:uid="{13A9E2B9-40C4-418D-B83C-95FF106AB41F}"/>
    <cellStyle name="Normal 11 3 2 2 4 5 3" xfId="43695" xr:uid="{222D6DD8-C83A-4898-8138-D7951742054F}"/>
    <cellStyle name="Normal 11 3 2 2 4 6" xfId="18556" xr:uid="{D9E8AFE4-C32C-4CF5-A85C-885CB0D27880}"/>
    <cellStyle name="Normal 11 3 2 2 4 7" xfId="35315" xr:uid="{38DF257B-A7B0-4904-8439-523EC4E3B3D5}"/>
    <cellStyle name="Normal 11 3 2 2 5" xfId="3906" xr:uid="{65A2D384-6B70-4DF5-863F-C0392554BA8E}"/>
    <cellStyle name="Normal 11 3 2 2 5 2" xfId="12286" xr:uid="{F3CC2A41-308C-40E2-BD09-118F4AEFE09B}"/>
    <cellStyle name="Normal 11 3 2 2 5 2 2" xfId="29046" xr:uid="{D4A4B12E-3F11-4290-9F12-247C03E2C1E7}"/>
    <cellStyle name="Normal 11 3 2 2 5 2 3" xfId="45805" xr:uid="{93DBA4CB-B27B-4AB3-942B-95D7BE378B59}"/>
    <cellStyle name="Normal 11 3 2 2 5 3" xfId="20666" xr:uid="{057A9EF5-7269-4CA2-99F5-2C7FD94A1516}"/>
    <cellStyle name="Normal 11 3 2 2 5 4" xfId="37425" xr:uid="{D0526AEC-DF8B-4141-AE46-6BA85573A126}"/>
    <cellStyle name="Normal 11 3 2 2 6" xfId="5607" xr:uid="{9AA45C24-1C29-4E4C-AE7C-A14D3E7155C5}"/>
    <cellStyle name="Normal 11 3 2 2 6 2" xfId="13987" xr:uid="{732C3DA2-1256-4016-BE23-226EB9E36A33}"/>
    <cellStyle name="Normal 11 3 2 2 6 2 2" xfId="30747" xr:uid="{9BF7F485-7814-40F0-86B8-492303500FE8}"/>
    <cellStyle name="Normal 11 3 2 2 6 2 3" xfId="47506" xr:uid="{BBDDB816-6BDC-4467-BEFF-40F38C8D968E}"/>
    <cellStyle name="Normal 11 3 2 2 6 3" xfId="22367" xr:uid="{B4712333-7F3D-471B-B106-4D028D78E97A}"/>
    <cellStyle name="Normal 11 3 2 2 6 4" xfId="39126" xr:uid="{45EA13A0-E364-4AEA-B928-A333B55AF46C}"/>
    <cellStyle name="Normal 11 3 2 2 7" xfId="7269" xr:uid="{1DDC4A10-DBD7-4790-A99A-4D4917F3546B}"/>
    <cellStyle name="Normal 11 3 2 2 7 2" xfId="15649" xr:uid="{F2882D3B-3FA1-4071-BF14-B7A86FBF759A}"/>
    <cellStyle name="Normal 11 3 2 2 7 2 2" xfId="32409" xr:uid="{4951B27F-6DC5-4982-AFC1-BDD050E01842}"/>
    <cellStyle name="Normal 11 3 2 2 7 2 3" xfId="49168" xr:uid="{3499C978-90E1-4623-BD3B-6484F1841DF4}"/>
    <cellStyle name="Normal 11 3 2 2 7 3" xfId="24029" xr:uid="{A0D5B667-192E-4593-893D-5F0A221CE176}"/>
    <cellStyle name="Normal 11 3 2 2 7 4" xfId="40788" xr:uid="{C902726E-30A9-4B6E-ABA7-BC4C539B2703}"/>
    <cellStyle name="Normal 11 3 2 2 8" xfId="7675" xr:uid="{C9B76307-D2CF-4435-A03B-042A5228ADED}"/>
    <cellStyle name="Normal 11 3 2 2 8 2" xfId="16055" xr:uid="{FF0340F4-D9D7-489A-839C-C038E74CEC39}"/>
    <cellStyle name="Normal 11 3 2 2 8 2 2" xfId="32815" xr:uid="{5B855510-C690-4414-8EC4-B32BD9E592A2}"/>
    <cellStyle name="Normal 11 3 2 2 8 2 3" xfId="49574" xr:uid="{6352ABA5-9A1B-4B08-B213-3D7BCE19FB42}"/>
    <cellStyle name="Normal 11 3 2 2 8 3" xfId="24435" xr:uid="{0EFB196D-ABE3-4FD7-94EE-4B224E568510}"/>
    <cellStyle name="Normal 11 3 2 2 8 4" xfId="41194" xr:uid="{FA4344AD-DF32-4FAF-BF55-FF14FF7A74CD}"/>
    <cellStyle name="Normal 11 3 2 2 9" xfId="8081" xr:uid="{C713CD07-427E-421D-9465-F711A8248B2C}"/>
    <cellStyle name="Normal 11 3 2 2 9 2" xfId="16461" xr:uid="{C34D5808-0A13-4F29-8BBB-277D3A477E48}"/>
    <cellStyle name="Normal 11 3 2 2 9 2 2" xfId="33221" xr:uid="{25FDE52A-533D-46FF-B415-E00437699AB9}"/>
    <cellStyle name="Normal 11 3 2 2 9 2 3" xfId="49980" xr:uid="{42BD7381-AF5E-464F-9C77-0E4D142CDE80}"/>
    <cellStyle name="Normal 11 3 2 2 9 3" xfId="24841" xr:uid="{9896E59F-5B07-4088-88C6-89FA2DD07C60}"/>
    <cellStyle name="Normal 11 3 2 2 9 4" xfId="41600" xr:uid="{74F8CFF0-1240-44FE-AB9E-8BD3084D1472}"/>
    <cellStyle name="Normal 11 3 2 3" xfId="510" xr:uid="{394AB4FC-14BA-4031-802C-40777520DF15}"/>
    <cellStyle name="Normal 11 3 2 3 10" xfId="8690" xr:uid="{C1391AA6-EF3C-4F72-B1F8-74637CD7AEB6}"/>
    <cellStyle name="Normal 11 3 2 3 10 2" xfId="17070" xr:uid="{07B56E91-81B1-46CA-B545-BAF907745781}"/>
    <cellStyle name="Normal 11 3 2 3 10 2 2" xfId="33830" xr:uid="{D0897837-9C65-462B-B694-2110F6628B86}"/>
    <cellStyle name="Normal 11 3 2 3 10 2 3" xfId="50589" xr:uid="{CAE3A59C-066C-4294-B828-027BE6084717}"/>
    <cellStyle name="Normal 11 3 2 3 10 3" xfId="25450" xr:uid="{4E08DAAF-CA67-4635-BEE6-4E18D34130F8}"/>
    <cellStyle name="Normal 11 3 2 3 10 4" xfId="42209" xr:uid="{D8FE48F6-B36E-44F2-9B78-206628F527FB}"/>
    <cellStyle name="Normal 11 3 2 3 11" xfId="2342" xr:uid="{D685DDFB-D46D-4631-A0BC-A2C17FCC8473}"/>
    <cellStyle name="Normal 11 3 2 3 11 2" xfId="10724" xr:uid="{4CB6AD81-0BE5-4401-89F5-C3F4ABC4ECFE}"/>
    <cellStyle name="Normal 11 3 2 3 11 2 2" xfId="27484" xr:uid="{29F43398-85DF-4D9E-ADE3-8F1952616CBF}"/>
    <cellStyle name="Normal 11 3 2 3 11 2 3" xfId="44243" xr:uid="{AA22D2A9-BB6D-4E78-AF0A-922DF5F224F2}"/>
    <cellStyle name="Normal 11 3 2 3 11 3" xfId="19104" xr:uid="{FDE42ABE-77A4-4A05-8F1B-EAFDDF42617F}"/>
    <cellStyle name="Normal 11 3 2 3 11 4" xfId="35863" xr:uid="{F947C6E7-98DA-4363-9F55-59D745A25CD4}"/>
    <cellStyle name="Normal 11 3 2 3 12" xfId="8921" xr:uid="{BD3C0C80-AB79-415E-AC10-C241BD50AB5F}"/>
    <cellStyle name="Normal 11 3 2 3 12 2" xfId="25681" xr:uid="{D737B184-8080-4F04-977C-2E4C31CBEC5F}"/>
    <cellStyle name="Normal 11 3 2 3 12 3" xfId="42440" xr:uid="{4D1E6012-12E9-4628-AB6D-547E44F83646}"/>
    <cellStyle name="Normal 11 3 2 3 13" xfId="17301" xr:uid="{392C8E8F-6B5E-48F5-B972-BB258384B8B8}"/>
    <cellStyle name="Normal 11 3 2 3 14" xfId="34060" xr:uid="{07B7A7AC-4A6F-4F4B-95A0-CC70FC44FF28}"/>
    <cellStyle name="Normal 11 3 2 3 2" xfId="952" xr:uid="{818AD133-92DD-432E-BBFE-DD40CE030A12}"/>
    <cellStyle name="Normal 11 3 2 3 2 2" xfId="4347" xr:uid="{61709E57-741A-4060-8418-9B74803DAA16}"/>
    <cellStyle name="Normal 11 3 2 3 2 2 2" xfId="12727" xr:uid="{1B35987D-B40C-4165-9029-5870B0C8B68D}"/>
    <cellStyle name="Normal 11 3 2 3 2 2 2 2" xfId="29487" xr:uid="{917287E3-0C08-4A55-831D-D36D223D0084}"/>
    <cellStyle name="Normal 11 3 2 3 2 2 2 3" xfId="46246" xr:uid="{1F20EB95-26BB-496B-8B7E-DE6DEFA11CEA}"/>
    <cellStyle name="Normal 11 3 2 3 2 2 3" xfId="21107" xr:uid="{5934EBE7-FA7C-4A65-A8B5-EFE2EF0693D8}"/>
    <cellStyle name="Normal 11 3 2 3 2 2 4" xfId="37866" xr:uid="{56A630A9-A5BC-45CE-992E-49A10A9E9BE0}"/>
    <cellStyle name="Normal 11 3 2 3 2 3" xfId="6034" xr:uid="{564A5552-B534-4F96-9EA4-09DA59DACF1E}"/>
    <cellStyle name="Normal 11 3 2 3 2 3 2" xfId="14414" xr:uid="{A7F74D31-9E8F-4CC4-A020-2D09B940D7F4}"/>
    <cellStyle name="Normal 11 3 2 3 2 3 2 2" xfId="31174" xr:uid="{485F5DC4-95E1-45E5-9B59-4E24D0143ECC}"/>
    <cellStyle name="Normal 11 3 2 3 2 3 2 3" xfId="47933" xr:uid="{BAFBA28E-A7FD-41D8-8ADB-FD44AD184409}"/>
    <cellStyle name="Normal 11 3 2 3 2 3 3" xfId="22794" xr:uid="{E60C2DF3-670C-493C-B5A1-A39ED7847F31}"/>
    <cellStyle name="Normal 11 3 2 3 2 3 4" xfId="39553" xr:uid="{1C602E77-203A-4082-A4A3-7C38C9F9C13F}"/>
    <cellStyle name="Normal 11 3 2 3 2 4" xfId="2770" xr:uid="{F0B3D4F0-B962-46DD-8C9B-8B9152CAA91E}"/>
    <cellStyle name="Normal 11 3 2 3 2 4 2" xfId="11150" xr:uid="{B0B33169-42E1-4801-8701-A169C13A14DA}"/>
    <cellStyle name="Normal 11 3 2 3 2 4 2 2" xfId="27910" xr:uid="{714C7600-4822-4B4E-9270-7AF8C44C4433}"/>
    <cellStyle name="Normal 11 3 2 3 2 4 2 3" xfId="44669" xr:uid="{A06E8970-A0B9-49C6-967C-E7EAA0A87C7A}"/>
    <cellStyle name="Normal 11 3 2 3 2 4 3" xfId="19530" xr:uid="{DD69083C-0C37-4CCD-90D8-F22921BB0EE8}"/>
    <cellStyle name="Normal 11 3 2 3 2 4 4" xfId="36289" xr:uid="{6368348C-E318-435A-A0F5-57C8F0A5B93C}"/>
    <cellStyle name="Normal 11 3 2 3 2 5" xfId="9347" xr:uid="{B68004C3-EB21-425D-AFC0-D47C574D907C}"/>
    <cellStyle name="Normal 11 3 2 3 2 5 2" xfId="26107" xr:uid="{B537F55A-1295-4AB6-991B-BB8BB04A383E}"/>
    <cellStyle name="Normal 11 3 2 3 2 5 3" xfId="42866" xr:uid="{F0133656-74CF-4503-ABF4-FB8A69CAEF56}"/>
    <cellStyle name="Normal 11 3 2 3 2 6" xfId="17727" xr:uid="{8CF90E99-FB54-4CFD-9071-A9815792CC99}"/>
    <cellStyle name="Normal 11 3 2 3 2 7" xfId="34486" xr:uid="{AC75D3B6-DAF8-42D9-90E3-0FA62DD18B0D}"/>
    <cellStyle name="Normal 11 3 2 3 3" xfId="1386" xr:uid="{249789B0-62AB-41BA-AD96-FC0EBE1256B2}"/>
    <cellStyle name="Normal 11 3 2 3 3 2" xfId="4775" xr:uid="{19D47BF9-140D-4D89-9461-77A262D358C5}"/>
    <cellStyle name="Normal 11 3 2 3 3 2 2" xfId="13155" xr:uid="{9B6995FB-834D-4098-BB22-5EC7AFEDF9FD}"/>
    <cellStyle name="Normal 11 3 2 3 3 2 2 2" xfId="29915" xr:uid="{B6238573-6FF7-4057-B6F1-97BCC9942738}"/>
    <cellStyle name="Normal 11 3 2 3 3 2 2 3" xfId="46674" xr:uid="{9140BA7F-ACF3-4D72-8E10-50F6EFF8D62F}"/>
    <cellStyle name="Normal 11 3 2 3 3 2 3" xfId="21535" xr:uid="{245F2E9E-E7C5-481D-BC74-B16F690B8356}"/>
    <cellStyle name="Normal 11 3 2 3 3 2 4" xfId="38294" xr:uid="{4C74A602-0F4D-4C07-87F7-B0D79A072376}"/>
    <cellStyle name="Normal 11 3 2 3 3 3" xfId="6462" xr:uid="{3A44D66E-C000-44AB-820B-A61371E8A632}"/>
    <cellStyle name="Normal 11 3 2 3 3 3 2" xfId="14842" xr:uid="{878FA934-2A93-403A-A7E3-01B04F8EF7CD}"/>
    <cellStyle name="Normal 11 3 2 3 3 3 2 2" xfId="31602" xr:uid="{ADD3CC05-C06B-4D6D-9489-93AADBD8B1EE}"/>
    <cellStyle name="Normal 11 3 2 3 3 3 2 3" xfId="48361" xr:uid="{BC894562-8404-4392-984E-3EA0ACC9E0F4}"/>
    <cellStyle name="Normal 11 3 2 3 3 3 3" xfId="23222" xr:uid="{4332B3FF-C106-476A-8A07-DA8B0A8656B8}"/>
    <cellStyle name="Normal 11 3 2 3 3 3 4" xfId="39981" xr:uid="{F8AE12E6-887A-458B-AC76-40D42EE6464B}"/>
    <cellStyle name="Normal 11 3 2 3 3 4" xfId="3198" xr:uid="{4D92D3EA-F5E3-4ABB-A449-3969A69E8EF9}"/>
    <cellStyle name="Normal 11 3 2 3 3 4 2" xfId="11578" xr:uid="{9225023C-7109-4DE2-9F95-261411960C85}"/>
    <cellStyle name="Normal 11 3 2 3 3 4 2 2" xfId="28338" xr:uid="{310F5075-D223-4573-B5B4-F7DE796D5F8C}"/>
    <cellStyle name="Normal 11 3 2 3 3 4 2 3" xfId="45097" xr:uid="{1B6AB057-256B-4D63-9879-B22B7689F92B}"/>
    <cellStyle name="Normal 11 3 2 3 3 4 3" xfId="19958" xr:uid="{5568091E-09ED-43A0-92CE-1E7E95BD0CC3}"/>
    <cellStyle name="Normal 11 3 2 3 3 4 4" xfId="36717" xr:uid="{8ECA4332-3B26-4B13-8C1B-65878BE643A7}"/>
    <cellStyle name="Normal 11 3 2 3 3 5" xfId="9775" xr:uid="{37287A3A-D7F8-435B-BDAD-BD8A88A1CA6A}"/>
    <cellStyle name="Normal 11 3 2 3 3 5 2" xfId="26535" xr:uid="{B53570E9-F3A1-4733-9183-266DB6516054}"/>
    <cellStyle name="Normal 11 3 2 3 3 5 3" xfId="43294" xr:uid="{F43D49D3-DCE0-4D4E-BCF6-F6FD79373581}"/>
    <cellStyle name="Normal 11 3 2 3 3 6" xfId="18155" xr:uid="{E524D93B-FE07-4B4E-A962-475D71F12AB6}"/>
    <cellStyle name="Normal 11 3 2 3 3 7" xfId="34914" xr:uid="{A59BBB76-8C6E-45BC-AF56-C684D48CFCB4}"/>
    <cellStyle name="Normal 11 3 2 3 4" xfId="1990" xr:uid="{A968CF98-F2B2-4B28-8D26-A802C15E02A4}"/>
    <cellStyle name="Normal 11 3 2 3 4 2" xfId="5379" xr:uid="{EE186111-DDCB-4824-A008-336548D8A451}"/>
    <cellStyle name="Normal 11 3 2 3 4 2 2" xfId="13759" xr:uid="{88E40E0C-C322-4EF3-8E45-77F8D2B559BE}"/>
    <cellStyle name="Normal 11 3 2 3 4 2 2 2" xfId="30519" xr:uid="{5FF0DD1F-B568-48EC-B5E1-B44759479DF7}"/>
    <cellStyle name="Normal 11 3 2 3 4 2 2 3" xfId="47278" xr:uid="{5D07DB82-2F40-4492-9A91-DD0479015205}"/>
    <cellStyle name="Normal 11 3 2 3 4 2 3" xfId="22139" xr:uid="{013BCBAE-AE94-40A3-A488-4FBE3F26106C}"/>
    <cellStyle name="Normal 11 3 2 3 4 2 4" xfId="38898" xr:uid="{DA7AE403-2160-425C-8F91-8578E551B1DE}"/>
    <cellStyle name="Normal 11 3 2 3 4 3" xfId="7066" xr:uid="{CAA49B2A-476C-4CEB-A9C7-F66D401CFB3E}"/>
    <cellStyle name="Normal 11 3 2 3 4 3 2" xfId="15446" xr:uid="{01B9076C-F671-4449-B0D8-EFC486C2E868}"/>
    <cellStyle name="Normal 11 3 2 3 4 3 2 2" xfId="32206" xr:uid="{F7B7A250-80AE-457A-BE21-78F1C0D7A21B}"/>
    <cellStyle name="Normal 11 3 2 3 4 3 2 3" xfId="48965" xr:uid="{F46269E7-B451-493B-B143-7E43516B530D}"/>
    <cellStyle name="Normal 11 3 2 3 4 3 3" xfId="23826" xr:uid="{CF5C853D-FF40-4007-8922-F3A61ACCCE29}"/>
    <cellStyle name="Normal 11 3 2 3 4 3 4" xfId="40585" xr:uid="{A2E582D4-DF41-4CE9-869E-5AC4A58D093C}"/>
    <cellStyle name="Normal 11 3 2 3 4 4" xfId="3689" xr:uid="{5DAC5733-B401-42D3-BA38-D4AC2E41D3A1}"/>
    <cellStyle name="Normal 11 3 2 3 4 4 2" xfId="12069" xr:uid="{95312F54-89E4-4E2A-B711-A51DC2A77C2A}"/>
    <cellStyle name="Normal 11 3 2 3 4 4 2 2" xfId="28829" xr:uid="{4FC14D00-C1BA-4380-8BA7-1E94BD937235}"/>
    <cellStyle name="Normal 11 3 2 3 4 4 2 3" xfId="45588" xr:uid="{589774D3-2F12-4C01-8438-DC7FAF0B6025}"/>
    <cellStyle name="Normal 11 3 2 3 4 4 3" xfId="20449" xr:uid="{13FFD05C-50A4-4954-9C16-CAFC4CE007AC}"/>
    <cellStyle name="Normal 11 3 2 3 4 4 4" xfId="37208" xr:uid="{C8DC8E0D-844D-4F82-ACF8-3E63EFEBC73D}"/>
    <cellStyle name="Normal 11 3 2 3 4 5" xfId="10379" xr:uid="{8B6FFD5C-D586-4DDE-AF84-630143B7C502}"/>
    <cellStyle name="Normal 11 3 2 3 4 5 2" xfId="27139" xr:uid="{17998236-B3C3-4BCC-BEA7-8F1C0CBD88C0}"/>
    <cellStyle name="Normal 11 3 2 3 4 5 3" xfId="43898" xr:uid="{A2A33165-FD5D-40A1-8BB7-845DFF4EB87E}"/>
    <cellStyle name="Normal 11 3 2 3 4 6" xfId="18759" xr:uid="{52483270-EADF-46AE-83A5-CF800FD220C2}"/>
    <cellStyle name="Normal 11 3 2 3 4 7" xfId="35518" xr:uid="{1C42D01E-4A6F-4A75-A3CB-7324FACA038A}"/>
    <cellStyle name="Normal 11 3 2 3 5" xfId="4109" xr:uid="{583279D1-C26D-4EE4-8710-5449CF4ABE9D}"/>
    <cellStyle name="Normal 11 3 2 3 5 2" xfId="12489" xr:uid="{0BEF14D8-3204-4766-953F-C4CC3C64A9A8}"/>
    <cellStyle name="Normal 11 3 2 3 5 2 2" xfId="29249" xr:uid="{3BBC51F7-578C-4EEA-A12F-4E81E8E83A47}"/>
    <cellStyle name="Normal 11 3 2 3 5 2 3" xfId="46008" xr:uid="{DA24E12F-14FD-461B-A5A6-80A2ECD6DF2A}"/>
    <cellStyle name="Normal 11 3 2 3 5 3" xfId="20869" xr:uid="{C3356C22-66A0-40CA-A128-BE56D8292B2A}"/>
    <cellStyle name="Normal 11 3 2 3 5 4" xfId="37628" xr:uid="{98D1C43C-2876-40D9-ACF5-13CE05729612}"/>
    <cellStyle name="Normal 11 3 2 3 6" xfId="5608" xr:uid="{F61891D4-8222-4879-BAE3-FB7F212A14B8}"/>
    <cellStyle name="Normal 11 3 2 3 6 2" xfId="13988" xr:uid="{D6802AEC-9EA2-49DB-9591-9E4C26D4F8A3}"/>
    <cellStyle name="Normal 11 3 2 3 6 2 2" xfId="30748" xr:uid="{41C0F8C7-AD9A-4427-AAFF-0AB5B8381CAF}"/>
    <cellStyle name="Normal 11 3 2 3 6 2 3" xfId="47507" xr:uid="{A3CFEBFC-724B-4A44-AC6E-13F228AADD82}"/>
    <cellStyle name="Normal 11 3 2 3 6 3" xfId="22368" xr:uid="{D30BEE65-9D62-453C-9953-B43ED8193531}"/>
    <cellStyle name="Normal 11 3 2 3 6 4" xfId="39127" xr:uid="{096C6306-EA7B-4610-92C2-139A0FF34DAE}"/>
    <cellStyle name="Normal 11 3 2 3 7" xfId="7472" xr:uid="{55BA4070-00D0-4E26-9891-830511A57231}"/>
    <cellStyle name="Normal 11 3 2 3 7 2" xfId="15852" xr:uid="{8098F171-EDA8-4319-BE22-C8B1B173DD24}"/>
    <cellStyle name="Normal 11 3 2 3 7 2 2" xfId="32612" xr:uid="{862B673C-22E3-4881-A533-6C41954DE1D8}"/>
    <cellStyle name="Normal 11 3 2 3 7 2 3" xfId="49371" xr:uid="{ABBF2162-1528-4671-B255-AB863198DB5C}"/>
    <cellStyle name="Normal 11 3 2 3 7 3" xfId="24232" xr:uid="{662D851F-4726-404E-81C6-5C272EFECEDC}"/>
    <cellStyle name="Normal 11 3 2 3 7 4" xfId="40991" xr:uid="{83CB9D9C-96DF-4ED5-876C-32FCB60E2C3B}"/>
    <cellStyle name="Normal 11 3 2 3 8" xfId="7878" xr:uid="{E917BB9D-0C70-407F-96BB-699FCD43AFF1}"/>
    <cellStyle name="Normal 11 3 2 3 8 2" xfId="16258" xr:uid="{071B2B23-D8A7-470F-8A6B-538F552C2E02}"/>
    <cellStyle name="Normal 11 3 2 3 8 2 2" xfId="33018" xr:uid="{FA216E11-3DDE-4EEC-992F-7CB1B7AE3A56}"/>
    <cellStyle name="Normal 11 3 2 3 8 2 3" xfId="49777" xr:uid="{9468D329-256A-4607-B30C-FBEDF3A1ED50}"/>
    <cellStyle name="Normal 11 3 2 3 8 3" xfId="24638" xr:uid="{9B3AC0AF-5F44-45D7-830C-EC9B6ADE104C}"/>
    <cellStyle name="Normal 11 3 2 3 8 4" xfId="41397" xr:uid="{7F8FF672-2731-4D7A-AAB7-FC97F91486D3}"/>
    <cellStyle name="Normal 11 3 2 3 9" xfId="8284" xr:uid="{2959C62F-5E0D-425F-B989-F3A6928011D2}"/>
    <cellStyle name="Normal 11 3 2 3 9 2" xfId="16664" xr:uid="{6974A133-1A6B-4C34-8CF3-3A6D652DB4A5}"/>
    <cellStyle name="Normal 11 3 2 3 9 2 2" xfId="33424" xr:uid="{6BEE7679-50C6-46E1-932F-3BF3C9F4B67F}"/>
    <cellStyle name="Normal 11 3 2 3 9 2 3" xfId="50183" xr:uid="{C0F10EA3-66EA-4A9C-A899-E35D065D9FA4}"/>
    <cellStyle name="Normal 11 3 2 3 9 3" xfId="25044" xr:uid="{05121956-E75F-4BA1-9CF5-9E034A89CA63}"/>
    <cellStyle name="Normal 11 3 2 3 9 4" xfId="41803" xr:uid="{0F103540-DA29-4A59-BAF0-CD6235B8A4E3}"/>
    <cellStyle name="Normal 11 3 2 4" xfId="867" xr:uid="{10D351B5-C127-4A39-B032-D41697C3D644}"/>
    <cellStyle name="Normal 11 3 2 4 2" xfId="4262" xr:uid="{AF0D9973-A668-4115-AFEB-43C32982A2C6}"/>
    <cellStyle name="Normal 11 3 2 4 2 2" xfId="12642" xr:uid="{AFB0528B-5D48-4ED9-B70A-1D1C58F589B8}"/>
    <cellStyle name="Normal 11 3 2 4 2 2 2" xfId="29402" xr:uid="{4D8B925D-E967-424E-B618-2162993E7861}"/>
    <cellStyle name="Normal 11 3 2 4 2 2 3" xfId="46161" xr:uid="{81BE5C59-8F96-4407-9F3C-EEA51757C342}"/>
    <cellStyle name="Normal 11 3 2 4 2 3" xfId="21022" xr:uid="{847DB0D0-5E02-4717-8EE3-BCC60D05F876}"/>
    <cellStyle name="Normal 11 3 2 4 2 4" xfId="37781" xr:uid="{F628A1A5-0071-4E38-811F-7EE690EA5BF1}"/>
    <cellStyle name="Normal 11 3 2 4 3" xfId="5949" xr:uid="{46655D61-79C0-4725-A191-8A1AD5EBA4DD}"/>
    <cellStyle name="Normal 11 3 2 4 3 2" xfId="14329" xr:uid="{CD1E22CE-A498-44B9-B160-7DBDCA5F4168}"/>
    <cellStyle name="Normal 11 3 2 4 3 2 2" xfId="31089" xr:uid="{21968D2F-414E-4600-BF3F-687E0881357D}"/>
    <cellStyle name="Normal 11 3 2 4 3 2 3" xfId="47848" xr:uid="{765BCF9D-2E8B-405A-AF23-D4FAC74BF7A5}"/>
    <cellStyle name="Normal 11 3 2 4 3 3" xfId="22709" xr:uid="{AAED93AC-2DE6-45A7-A9B5-C6C4F04BAD90}"/>
    <cellStyle name="Normal 11 3 2 4 3 4" xfId="39468" xr:uid="{62FCB1F1-7F9D-453F-B3AA-AC548B8F6B3C}"/>
    <cellStyle name="Normal 11 3 2 4 4" xfId="2685" xr:uid="{40BE5320-3627-4E00-9DE1-C5048B92BB97}"/>
    <cellStyle name="Normal 11 3 2 4 4 2" xfId="11065" xr:uid="{DC5DB27F-344F-4B1A-B29B-26A69E17F4BE}"/>
    <cellStyle name="Normal 11 3 2 4 4 2 2" xfId="27825" xr:uid="{3250764F-5E38-4D77-9F7A-F22E459CD01F}"/>
    <cellStyle name="Normal 11 3 2 4 4 2 3" xfId="44584" xr:uid="{C8DAC679-B35C-44C4-A500-D197AF87F371}"/>
    <cellStyle name="Normal 11 3 2 4 4 3" xfId="19445" xr:uid="{15140F67-EEA0-4BAC-93FE-AE11BA9E8464}"/>
    <cellStyle name="Normal 11 3 2 4 4 4" xfId="36204" xr:uid="{F3D8CC30-314B-4981-AD39-10F28D4C2082}"/>
    <cellStyle name="Normal 11 3 2 4 5" xfId="9262" xr:uid="{E0C6D8B8-AC1D-423C-AE43-7CD7FFFD9E19}"/>
    <cellStyle name="Normal 11 3 2 4 5 2" xfId="26022" xr:uid="{489D8A21-108D-4807-8E20-DFF6A843F3C5}"/>
    <cellStyle name="Normal 11 3 2 4 5 3" xfId="42781" xr:uid="{BA911B0D-C4E2-410D-B7D0-D8E9550DA2DF}"/>
    <cellStyle name="Normal 11 3 2 4 6" xfId="17642" xr:uid="{CFA9C692-C9EA-4A7B-9408-092BE807BBBF}"/>
    <cellStyle name="Normal 11 3 2 4 7" xfId="34401" xr:uid="{60DE256B-3979-4D98-9661-34242B5C5E57}"/>
    <cellStyle name="Normal 11 3 2 5" xfId="1301" xr:uid="{22BCFA73-7DFE-4D59-AAB8-962B84ECA1BE}"/>
    <cellStyle name="Normal 11 3 2 5 2" xfId="4690" xr:uid="{BC67B19C-7676-4C6F-951E-026C44C93620}"/>
    <cellStyle name="Normal 11 3 2 5 2 2" xfId="13070" xr:uid="{D43268D5-241A-4A1C-8474-CAC90AA65C20}"/>
    <cellStyle name="Normal 11 3 2 5 2 2 2" xfId="29830" xr:uid="{CD0FD93C-BCDF-4B00-9C22-E22B7200A3A9}"/>
    <cellStyle name="Normal 11 3 2 5 2 2 3" xfId="46589" xr:uid="{7533DB4B-25D9-4EC5-91EE-622E8581AAED}"/>
    <cellStyle name="Normal 11 3 2 5 2 3" xfId="21450" xr:uid="{E0A75619-EA41-43E2-A83C-40819EDF92B7}"/>
    <cellStyle name="Normal 11 3 2 5 2 4" xfId="38209" xr:uid="{5D269606-9CE3-4EE1-94C4-BDFCB8BBEF9E}"/>
    <cellStyle name="Normal 11 3 2 5 3" xfId="6377" xr:uid="{5138CC7F-5DDC-414D-86B2-36A0FF7BAF20}"/>
    <cellStyle name="Normal 11 3 2 5 3 2" xfId="14757" xr:uid="{61F2B8A5-79A1-432B-9D15-D7CBF1D3C045}"/>
    <cellStyle name="Normal 11 3 2 5 3 2 2" xfId="31517" xr:uid="{FF3D6B4B-76EF-478D-9F2A-2C11DD34898E}"/>
    <cellStyle name="Normal 11 3 2 5 3 2 3" xfId="48276" xr:uid="{FADFA51F-BDBD-4D34-AA45-88243210C86C}"/>
    <cellStyle name="Normal 11 3 2 5 3 3" xfId="23137" xr:uid="{E28A32A2-96D6-418C-B55C-0390323116B6}"/>
    <cellStyle name="Normal 11 3 2 5 3 4" xfId="39896" xr:uid="{A79D788E-62B0-4A46-A0BB-1208C9DB336D}"/>
    <cellStyle name="Normal 11 3 2 5 4" xfId="3113" xr:uid="{6B05FE11-7CC0-4779-AB87-FBA048277BB0}"/>
    <cellStyle name="Normal 11 3 2 5 4 2" xfId="11493" xr:uid="{A9B95811-B15E-4191-9B4E-13A623C19ACC}"/>
    <cellStyle name="Normal 11 3 2 5 4 2 2" xfId="28253" xr:uid="{4F5FA99F-9F54-4FB3-9FE3-D2ED8ACC94F8}"/>
    <cellStyle name="Normal 11 3 2 5 4 2 3" xfId="45012" xr:uid="{0967CAF8-449C-468D-813F-8CDCB634FDE9}"/>
    <cellStyle name="Normal 11 3 2 5 4 3" xfId="19873" xr:uid="{7F6D396D-D62A-4A7A-85CF-D54D78D75BC5}"/>
    <cellStyle name="Normal 11 3 2 5 4 4" xfId="36632" xr:uid="{6F28B8AB-A560-452A-9AB0-2DB2749CA218}"/>
    <cellStyle name="Normal 11 3 2 5 5" xfId="9690" xr:uid="{7127A10D-E291-457A-A02D-F922664D3E59}"/>
    <cellStyle name="Normal 11 3 2 5 5 2" xfId="26450" xr:uid="{09BEC37C-3ED8-4505-B568-F39793BFEE65}"/>
    <cellStyle name="Normal 11 3 2 5 5 3" xfId="43209" xr:uid="{9AF60197-0483-4D04-B0E0-D220E1ABC77D}"/>
    <cellStyle name="Normal 11 3 2 5 6" xfId="18070" xr:uid="{A21B0D94-9932-4C43-8EA2-7F598D44C1FD}"/>
    <cellStyle name="Normal 11 3 2 5 7" xfId="34829" xr:uid="{CC6060AE-07FC-4256-8A4A-AD79881AB3D9}"/>
    <cellStyle name="Normal 11 3 2 6" xfId="1719" xr:uid="{665048AD-84F4-4D17-BF9F-A30FAA09A75C}"/>
    <cellStyle name="Normal 11 3 2 6 2" xfId="5108" xr:uid="{D532E4D8-7264-4E7E-A1E8-16DAE732C37B}"/>
    <cellStyle name="Normal 11 3 2 6 2 2" xfId="13488" xr:uid="{891DC71F-39E8-4900-8E74-945C934469EE}"/>
    <cellStyle name="Normal 11 3 2 6 2 2 2" xfId="30248" xr:uid="{EEEB94F1-B0D5-48A1-B990-BB239DFA0ED7}"/>
    <cellStyle name="Normal 11 3 2 6 2 2 3" xfId="47007" xr:uid="{64C85C4F-AD8D-4300-B4F2-200AD252F1E6}"/>
    <cellStyle name="Normal 11 3 2 6 2 3" xfId="21868" xr:uid="{9AFB8DFE-E40E-455D-9800-5954F20B1CC6}"/>
    <cellStyle name="Normal 11 3 2 6 2 4" xfId="38627" xr:uid="{E56CB8BF-7123-41F3-B72F-8B224BBACABA}"/>
    <cellStyle name="Normal 11 3 2 6 3" xfId="6795" xr:uid="{CDACD574-6275-4350-8AEC-5DA6E65D0009}"/>
    <cellStyle name="Normal 11 3 2 6 3 2" xfId="15175" xr:uid="{C878281A-F7D5-42AD-B653-3ABA8515B166}"/>
    <cellStyle name="Normal 11 3 2 6 3 2 2" xfId="31935" xr:uid="{272F9896-EBC2-4C4A-AE78-971C7D7D0985}"/>
    <cellStyle name="Normal 11 3 2 6 3 2 3" xfId="48694" xr:uid="{F326C11F-812C-4FB8-B364-E49F57AC81DF}"/>
    <cellStyle name="Normal 11 3 2 6 3 3" xfId="23555" xr:uid="{5D450B01-CB56-4B6D-BF7B-7B796FAB98D4}"/>
    <cellStyle name="Normal 11 3 2 6 3 4" xfId="40314" xr:uid="{561B4EAA-A8DB-4EE3-8FA3-88213D5B0A7A}"/>
    <cellStyle name="Normal 11 3 2 6 4" xfId="3442" xr:uid="{D68A363E-634C-47A0-8C26-EE76ABA8E719}"/>
    <cellStyle name="Normal 11 3 2 6 4 2" xfId="11822" xr:uid="{A028A73F-06E3-4CFE-91F6-801EC372463F}"/>
    <cellStyle name="Normal 11 3 2 6 4 2 2" xfId="28582" xr:uid="{76D00547-F0A4-4957-95A7-3846E55F101B}"/>
    <cellStyle name="Normal 11 3 2 6 4 2 3" xfId="45341" xr:uid="{5DD96341-7DD4-4A86-B6DB-FC7313EE7863}"/>
    <cellStyle name="Normal 11 3 2 6 4 3" xfId="20202" xr:uid="{6DFA9284-4A15-43D8-B0B1-4FE5EA0283F1}"/>
    <cellStyle name="Normal 11 3 2 6 4 4" xfId="36961" xr:uid="{EF45AA3F-5B1F-455F-A758-B187512F1CA5}"/>
    <cellStyle name="Normal 11 3 2 6 5" xfId="10108" xr:uid="{295F720A-3B3E-4B45-9B30-5F3AA7F26D4F}"/>
    <cellStyle name="Normal 11 3 2 6 5 2" xfId="26868" xr:uid="{89C43712-89DA-4EFE-A8AA-1309B794B9D5}"/>
    <cellStyle name="Normal 11 3 2 6 5 3" xfId="43627" xr:uid="{7C6EF11C-B4F0-4E79-9C13-8C9EEE38C16D}"/>
    <cellStyle name="Normal 11 3 2 6 6" xfId="18488" xr:uid="{A388D285-EC15-4F27-801B-64C5A62E459B}"/>
    <cellStyle name="Normal 11 3 2 6 7" xfId="35247" xr:uid="{79EBBB69-810D-49AD-AFE4-35A7855DCC56}"/>
    <cellStyle name="Normal 11 3 2 7" xfId="3838" xr:uid="{20D76110-3C7A-4189-86D3-E883476A562F}"/>
    <cellStyle name="Normal 11 3 2 7 2" xfId="12218" xr:uid="{95FBAB0E-568C-4619-9B45-DB6DFB073A77}"/>
    <cellStyle name="Normal 11 3 2 7 2 2" xfId="28978" xr:uid="{9CAF08D5-5723-42FA-8B5C-368262673A9E}"/>
    <cellStyle name="Normal 11 3 2 7 2 3" xfId="45737" xr:uid="{7FEB09E1-7516-4B53-B74D-C043EAF1F223}"/>
    <cellStyle name="Normal 11 3 2 7 3" xfId="20598" xr:uid="{A6FE7370-B2C6-4B00-B7C3-2ABD3A77A438}"/>
    <cellStyle name="Normal 11 3 2 7 4" xfId="37357" xr:uid="{63604511-2026-4411-8E0C-03358F3B0810}"/>
    <cellStyle name="Normal 11 3 2 8" xfId="5523" xr:uid="{4A717A58-00F2-43DF-9922-4AD67B61FF44}"/>
    <cellStyle name="Normal 11 3 2 8 2" xfId="13903" xr:uid="{7D3F61BB-A0DC-43E6-877A-1B470C116AA5}"/>
    <cellStyle name="Normal 11 3 2 8 2 2" xfId="30663" xr:uid="{2971A40D-FED0-4D9C-A04D-10A9A60EB782}"/>
    <cellStyle name="Normal 11 3 2 8 2 3" xfId="47422" xr:uid="{84DF3B42-48BF-4391-ABA3-23CCC8E27D0A}"/>
    <cellStyle name="Normal 11 3 2 8 3" xfId="22283" xr:uid="{22675113-766D-4520-B48F-0F1D8A9B244E}"/>
    <cellStyle name="Normal 11 3 2 8 4" xfId="39042" xr:uid="{D8F45439-D423-4D20-8E9C-8BAE52DEDB13}"/>
    <cellStyle name="Normal 11 3 2 9" xfId="7201" xr:uid="{97F24EEA-8F16-4460-9EF1-F8BECE5972FA}"/>
    <cellStyle name="Normal 11 3 2 9 2" xfId="15581" xr:uid="{680422BA-17C4-4F40-95B6-879735562812}"/>
    <cellStyle name="Normal 11 3 2 9 2 2" xfId="32341" xr:uid="{3C846A03-D27B-4410-AA59-5639CDBB1DB4}"/>
    <cellStyle name="Normal 11 3 2 9 2 3" xfId="49100" xr:uid="{35FF0132-E830-4032-B9DC-43254CB7DBCF}"/>
    <cellStyle name="Normal 11 3 2 9 3" xfId="23961" xr:uid="{2E60386E-569A-441A-8E9E-988967084412}"/>
    <cellStyle name="Normal 11 3 2 9 4" xfId="40720" xr:uid="{40727D1B-3FFF-4F5B-9DBE-A502320CCA4D}"/>
    <cellStyle name="Normal 11 3 3" xfId="511" xr:uid="{99FFAF1B-9052-473F-8F15-3E93AA20F939}"/>
    <cellStyle name="Normal 11 3 3 10" xfId="8486" xr:uid="{8D828DF2-3F7C-4655-ABA2-BE7F6C49421E}"/>
    <cellStyle name="Normal 11 3 3 10 2" xfId="16866" xr:uid="{AD6EA5D1-8D34-46FF-8425-0DFCE94749AB}"/>
    <cellStyle name="Normal 11 3 3 10 2 2" xfId="33626" xr:uid="{65A09905-E0A5-4076-873C-76ADBB5A0D04}"/>
    <cellStyle name="Normal 11 3 3 10 2 3" xfId="50385" xr:uid="{AC94F139-D8D9-4F0A-8CEF-8837530339F4}"/>
    <cellStyle name="Normal 11 3 3 10 3" xfId="25246" xr:uid="{3D685213-76F9-4B83-8836-050C8A5C886A}"/>
    <cellStyle name="Normal 11 3 3 10 4" xfId="42005" xr:uid="{2720F7C8-93E0-4F98-A34E-F1130C0455A8}"/>
    <cellStyle name="Normal 11 3 3 11" xfId="2343" xr:uid="{AC3D9D34-9604-46E2-BF1A-27621F25B08E}"/>
    <cellStyle name="Normal 11 3 3 11 2" xfId="10725" xr:uid="{9B881C32-FEA9-45C8-BF82-877AF78F024A}"/>
    <cellStyle name="Normal 11 3 3 11 2 2" xfId="27485" xr:uid="{F84B2C96-486D-46E9-9F1B-3E3F5CDB14C7}"/>
    <cellStyle name="Normal 11 3 3 11 2 3" xfId="44244" xr:uid="{AF407E8B-4DBB-49F1-9A1F-CE129C27B659}"/>
    <cellStyle name="Normal 11 3 3 11 3" xfId="19105" xr:uid="{B2E76A33-EEB7-4228-B60E-2FE90D4D6B90}"/>
    <cellStyle name="Normal 11 3 3 11 4" xfId="35864" xr:uid="{207B6963-6DFA-4C5F-B97C-F8E5E22F2486}"/>
    <cellStyle name="Normal 11 3 3 12" xfId="8922" xr:uid="{CE78287A-C53F-4A5A-AD65-C93BC96DE2C1}"/>
    <cellStyle name="Normal 11 3 3 12 2" xfId="25682" xr:uid="{144810EF-D760-47C1-93E8-F6EFAEAAE50B}"/>
    <cellStyle name="Normal 11 3 3 12 3" xfId="42441" xr:uid="{E5C827BC-CEE2-49CE-96BB-0A709324C341}"/>
    <cellStyle name="Normal 11 3 3 13" xfId="17302" xr:uid="{2AAD5775-8078-4ED0-84A4-FF45FEB8013F}"/>
    <cellStyle name="Normal 11 3 3 14" xfId="34061" xr:uid="{F54C41A9-CF93-4E88-929B-882093F8E40D}"/>
    <cellStyle name="Normal 11 3 3 2" xfId="953" xr:uid="{F99808FD-A72A-4EE8-8521-03C27BFD0256}"/>
    <cellStyle name="Normal 11 3 3 2 2" xfId="4348" xr:uid="{8F7F0333-23C3-4F8C-8A60-5E53B8F9D742}"/>
    <cellStyle name="Normal 11 3 3 2 2 2" xfId="12728" xr:uid="{6D769AB1-1861-470E-BFE2-FE16F7984E4D}"/>
    <cellStyle name="Normal 11 3 3 2 2 2 2" xfId="29488" xr:uid="{31097DEC-9C41-4277-B8E1-E6D3E66EEA4E}"/>
    <cellStyle name="Normal 11 3 3 2 2 2 3" xfId="46247" xr:uid="{2BCB597E-FA4B-4332-B57C-715B80D5D4DD}"/>
    <cellStyle name="Normal 11 3 3 2 2 3" xfId="21108" xr:uid="{9079EA46-7185-4F4E-B995-90B1588CB636}"/>
    <cellStyle name="Normal 11 3 3 2 2 4" xfId="37867" xr:uid="{53DB3839-07FE-4459-8006-F8E944055791}"/>
    <cellStyle name="Normal 11 3 3 2 3" xfId="6035" xr:uid="{1C740080-1F66-4BCA-B1E7-6C45AD164FFA}"/>
    <cellStyle name="Normal 11 3 3 2 3 2" xfId="14415" xr:uid="{1B2F905B-7CEA-40FC-A741-565D2B5931B8}"/>
    <cellStyle name="Normal 11 3 3 2 3 2 2" xfId="31175" xr:uid="{4B335CDF-2B18-4A44-B82E-D7784F805576}"/>
    <cellStyle name="Normal 11 3 3 2 3 2 3" xfId="47934" xr:uid="{BAD8D6E8-A465-4793-8D99-2EE48B78532A}"/>
    <cellStyle name="Normal 11 3 3 2 3 3" xfId="22795" xr:uid="{79A73B10-B182-4840-A8B1-A699D09EB60C}"/>
    <cellStyle name="Normal 11 3 3 2 3 4" xfId="39554" xr:uid="{C8EE2D91-AF3C-45A9-885D-F65E5D977EC3}"/>
    <cellStyle name="Normal 11 3 3 2 4" xfId="2771" xr:uid="{C72DDAA0-C581-4960-A038-131760CB2036}"/>
    <cellStyle name="Normal 11 3 3 2 4 2" xfId="11151" xr:uid="{F65625AA-6D56-4E67-A7DB-C6FC3FCD9954}"/>
    <cellStyle name="Normal 11 3 3 2 4 2 2" xfId="27911" xr:uid="{E91A8303-397B-4289-BFC5-CBA51B57AD19}"/>
    <cellStyle name="Normal 11 3 3 2 4 2 3" xfId="44670" xr:uid="{BF880742-0072-4C9C-AAE2-F3AFE7B3FC17}"/>
    <cellStyle name="Normal 11 3 3 2 4 3" xfId="19531" xr:uid="{371164EF-74F3-409D-9E1B-F8C5E14276DC}"/>
    <cellStyle name="Normal 11 3 3 2 4 4" xfId="36290" xr:uid="{0C738C2E-B399-4C86-A53E-4D8C568E2C5E}"/>
    <cellStyle name="Normal 11 3 3 2 5" xfId="9348" xr:uid="{D032158C-D0A9-4826-BA5A-EFFEF26FA00F}"/>
    <cellStyle name="Normal 11 3 3 2 5 2" xfId="26108" xr:uid="{910EEC93-8994-4EDD-BA7C-1A4ADE2068D0}"/>
    <cellStyle name="Normal 11 3 3 2 5 3" xfId="42867" xr:uid="{34CD5180-E469-4C7A-AB11-E80CB13E986A}"/>
    <cellStyle name="Normal 11 3 3 2 6" xfId="17728" xr:uid="{5F1CAD34-563F-46A9-9A38-FAB4F6C705BF}"/>
    <cellStyle name="Normal 11 3 3 2 7" xfId="34487" xr:uid="{F186FF86-D30B-482F-A38F-782C22BE839B}"/>
    <cellStyle name="Normal 11 3 3 3" xfId="1387" xr:uid="{20DEE79E-D565-42A7-A019-E1640BF4C3C4}"/>
    <cellStyle name="Normal 11 3 3 3 2" xfId="4776" xr:uid="{F794ABA2-FCE9-4123-94BF-C560EB064E04}"/>
    <cellStyle name="Normal 11 3 3 3 2 2" xfId="13156" xr:uid="{DFEF86EE-2C2C-4456-83A2-4952F5E3077B}"/>
    <cellStyle name="Normal 11 3 3 3 2 2 2" xfId="29916" xr:uid="{7F65EA6D-7BE0-4137-8623-A4F8982E7B3B}"/>
    <cellStyle name="Normal 11 3 3 3 2 2 3" xfId="46675" xr:uid="{0B4F2210-DD1D-4FB1-AF20-90948B6EEE3B}"/>
    <cellStyle name="Normal 11 3 3 3 2 3" xfId="21536" xr:uid="{A2F7F25A-9C89-486D-911E-22C10D86C969}"/>
    <cellStyle name="Normal 11 3 3 3 2 4" xfId="38295" xr:uid="{B00E654C-A2A1-4D00-AF5E-7D063C7D6904}"/>
    <cellStyle name="Normal 11 3 3 3 3" xfId="6463" xr:uid="{9AC28B20-FD21-4F2D-B97E-247B6EB0ECED}"/>
    <cellStyle name="Normal 11 3 3 3 3 2" xfId="14843" xr:uid="{1CD97C9E-EFC3-4307-A298-F9C527C077C9}"/>
    <cellStyle name="Normal 11 3 3 3 3 2 2" xfId="31603" xr:uid="{1A69307D-1CAF-4402-AEE8-30D017193D3E}"/>
    <cellStyle name="Normal 11 3 3 3 3 2 3" xfId="48362" xr:uid="{F7728DA8-C1E2-42CF-A02B-180AA8CF2042}"/>
    <cellStyle name="Normal 11 3 3 3 3 3" xfId="23223" xr:uid="{9F2C4129-F238-4670-B821-3BB50633AD72}"/>
    <cellStyle name="Normal 11 3 3 3 3 4" xfId="39982" xr:uid="{E94604D0-167D-4FDA-A8BB-349538A4AF54}"/>
    <cellStyle name="Normal 11 3 3 3 4" xfId="3199" xr:uid="{27DFBE43-B5BC-44FC-9258-C931E0F895D6}"/>
    <cellStyle name="Normal 11 3 3 3 4 2" xfId="11579" xr:uid="{E8D90E27-5F3E-4FAE-B59B-38C93F30702C}"/>
    <cellStyle name="Normal 11 3 3 3 4 2 2" xfId="28339" xr:uid="{7833DD9B-0FA3-494A-BDFC-6DA3C5AB72EF}"/>
    <cellStyle name="Normal 11 3 3 3 4 2 3" xfId="45098" xr:uid="{E68A1326-62B5-48CD-9D58-B7DED7017D9E}"/>
    <cellStyle name="Normal 11 3 3 3 4 3" xfId="19959" xr:uid="{F6096353-F1E9-45FE-931D-E8C5A3AD225A}"/>
    <cellStyle name="Normal 11 3 3 3 4 4" xfId="36718" xr:uid="{8136EBF6-D11D-4206-A1B6-8131FE3F297C}"/>
    <cellStyle name="Normal 11 3 3 3 5" xfId="9776" xr:uid="{8E4D897E-F0B9-4877-9B36-5010CACB8BBC}"/>
    <cellStyle name="Normal 11 3 3 3 5 2" xfId="26536" xr:uid="{C16FD017-9E25-4BF4-913D-B9EF3C987E7E}"/>
    <cellStyle name="Normal 11 3 3 3 5 3" xfId="43295" xr:uid="{2A2C5C14-198A-485A-8454-207FF271D220}"/>
    <cellStyle name="Normal 11 3 3 3 6" xfId="18156" xr:uid="{A871FB14-4288-4EE8-B39A-DCDD37CFC111}"/>
    <cellStyle name="Normal 11 3 3 3 7" xfId="34915" xr:uid="{6DB9898B-A01C-4882-9C13-A635A36A3769}"/>
    <cellStyle name="Normal 11 3 3 4" xfId="1786" xr:uid="{EF83867F-90C5-4189-9773-247A3DC304E9}"/>
    <cellStyle name="Normal 11 3 3 4 2" xfId="5175" xr:uid="{0C07682F-CC0E-4FA2-91AF-A6212889899D}"/>
    <cellStyle name="Normal 11 3 3 4 2 2" xfId="13555" xr:uid="{7BFDE628-BC20-43AB-A083-F6770D035800}"/>
    <cellStyle name="Normal 11 3 3 4 2 2 2" xfId="30315" xr:uid="{031D3DCA-FEE2-4CF5-9514-463369377C00}"/>
    <cellStyle name="Normal 11 3 3 4 2 2 3" xfId="47074" xr:uid="{37DC4DBB-613E-47E3-8F11-4D60EBDCBD4E}"/>
    <cellStyle name="Normal 11 3 3 4 2 3" xfId="21935" xr:uid="{88B8674D-4CF8-4988-B134-7D882C91D4C5}"/>
    <cellStyle name="Normal 11 3 3 4 2 4" xfId="38694" xr:uid="{BE90B4C3-A48F-4C1F-AEE7-B9773DBEFD4E}"/>
    <cellStyle name="Normal 11 3 3 4 3" xfId="6862" xr:uid="{6CA757CD-DA4B-47C5-88B8-47148BCFFF0C}"/>
    <cellStyle name="Normal 11 3 3 4 3 2" xfId="15242" xr:uid="{30A96517-04DD-425E-9AF3-B21A38CEE890}"/>
    <cellStyle name="Normal 11 3 3 4 3 2 2" xfId="32002" xr:uid="{4585F8B6-997D-451C-838A-F66FF9843310}"/>
    <cellStyle name="Normal 11 3 3 4 3 2 3" xfId="48761" xr:uid="{A52EAC8C-33FF-4733-B58C-C4AFC3201E5D}"/>
    <cellStyle name="Normal 11 3 3 4 3 3" xfId="23622" xr:uid="{D147187B-C7A8-47E4-A572-D50DE09266B4}"/>
    <cellStyle name="Normal 11 3 3 4 3 4" xfId="40381" xr:uid="{6A56E7AD-FF6C-4310-B8CF-96D7D87FD9E8}"/>
    <cellStyle name="Normal 11 3 3 4 4" xfId="3486" xr:uid="{70DE626B-1717-4DFE-A089-B607A3423D94}"/>
    <cellStyle name="Normal 11 3 3 4 4 2" xfId="11866" xr:uid="{74EF5EA3-4382-4298-B8B4-B56ED67F8F4D}"/>
    <cellStyle name="Normal 11 3 3 4 4 2 2" xfId="28626" xr:uid="{78A839FA-6333-495F-A954-BBF192E96B2D}"/>
    <cellStyle name="Normal 11 3 3 4 4 2 3" xfId="45385" xr:uid="{DF9E6278-C135-4A8B-8386-62F020AEF3FF}"/>
    <cellStyle name="Normal 11 3 3 4 4 3" xfId="20246" xr:uid="{DE3F1FCF-FFB6-40EE-B0D6-17418192775F}"/>
    <cellStyle name="Normal 11 3 3 4 4 4" xfId="37005" xr:uid="{5AA5701F-7CAA-4B71-9EF0-EB6BA6D67AC7}"/>
    <cellStyle name="Normal 11 3 3 4 5" xfId="10175" xr:uid="{DC456474-9E23-4CF2-983B-5B9070AD9348}"/>
    <cellStyle name="Normal 11 3 3 4 5 2" xfId="26935" xr:uid="{5C08BA4D-A679-45C6-80FD-3EBA5F179333}"/>
    <cellStyle name="Normal 11 3 3 4 5 3" xfId="43694" xr:uid="{1D66087B-E03A-465A-A41C-52CA879D6AD6}"/>
    <cellStyle name="Normal 11 3 3 4 6" xfId="18555" xr:uid="{3328078B-401F-4376-8F6C-EAFD82146B94}"/>
    <cellStyle name="Normal 11 3 3 4 7" xfId="35314" xr:uid="{D95FCF4C-B2EF-474E-84A9-9FE47C11F238}"/>
    <cellStyle name="Normal 11 3 3 5" xfId="3905" xr:uid="{69FF2C94-D26F-42A7-98F5-F21F8A213A77}"/>
    <cellStyle name="Normal 11 3 3 5 2" xfId="12285" xr:uid="{E4FFF9F1-68B2-45F3-9B3B-114757E67D6B}"/>
    <cellStyle name="Normal 11 3 3 5 2 2" xfId="29045" xr:uid="{27D4B2C7-5059-496B-82D1-974BB17AD106}"/>
    <cellStyle name="Normal 11 3 3 5 2 3" xfId="45804" xr:uid="{A6FA8F64-802A-4191-B161-C0B5BD1C1243}"/>
    <cellStyle name="Normal 11 3 3 5 3" xfId="20665" xr:uid="{CD012A6B-F673-4980-B94E-90FDD4F8ACA7}"/>
    <cellStyle name="Normal 11 3 3 5 4" xfId="37424" xr:uid="{222E893A-A669-448C-A00E-7E78F8886881}"/>
    <cellStyle name="Normal 11 3 3 6" xfId="5609" xr:uid="{F654F50F-9B58-4645-B577-3A5B7064CFE3}"/>
    <cellStyle name="Normal 11 3 3 6 2" xfId="13989" xr:uid="{ECC40163-6145-4490-BF37-D2FBB3F97617}"/>
    <cellStyle name="Normal 11 3 3 6 2 2" xfId="30749" xr:uid="{5A5E40A5-D7E5-43EB-B4C7-1085692CFB81}"/>
    <cellStyle name="Normal 11 3 3 6 2 3" xfId="47508" xr:uid="{17249855-BCB0-46E5-A71E-5D59DB8F9AD7}"/>
    <cellStyle name="Normal 11 3 3 6 3" xfId="22369" xr:uid="{F8A5DF11-DFC2-4954-839E-0D1E66BA797A}"/>
    <cellStyle name="Normal 11 3 3 6 4" xfId="39128" xr:uid="{27EFBB2B-1F19-40E3-ACC7-C7CD96EAF4C9}"/>
    <cellStyle name="Normal 11 3 3 7" xfId="7268" xr:uid="{90B323FB-B0F4-4B68-9BD3-0BA43EC546C2}"/>
    <cellStyle name="Normal 11 3 3 7 2" xfId="15648" xr:uid="{C5C92A7F-0E71-485C-BAC1-163A9ED357DD}"/>
    <cellStyle name="Normal 11 3 3 7 2 2" xfId="32408" xr:uid="{EA0F65DA-53AE-4704-8655-DEB0371FA188}"/>
    <cellStyle name="Normal 11 3 3 7 2 3" xfId="49167" xr:uid="{ADA99F17-CD5F-4263-B41D-7DF6E6C2F77B}"/>
    <cellStyle name="Normal 11 3 3 7 3" xfId="24028" xr:uid="{8B50F5DC-0AF7-4BBF-9007-37DB0477001B}"/>
    <cellStyle name="Normal 11 3 3 7 4" xfId="40787" xr:uid="{4312D701-E7E6-46FD-9DC9-D8DB75CBD431}"/>
    <cellStyle name="Normal 11 3 3 8" xfId="7674" xr:uid="{D4CD92D9-655A-4AF5-95F2-75C12ECBE578}"/>
    <cellStyle name="Normal 11 3 3 8 2" xfId="16054" xr:uid="{B5521ADB-14E6-43DD-A70C-867FC5E61398}"/>
    <cellStyle name="Normal 11 3 3 8 2 2" xfId="32814" xr:uid="{E66747FE-3C1B-4FCC-9AFD-9BAF2054D531}"/>
    <cellStyle name="Normal 11 3 3 8 2 3" xfId="49573" xr:uid="{D30DD3E2-9442-4420-81FA-6BDE5427CEB4}"/>
    <cellStyle name="Normal 11 3 3 8 3" xfId="24434" xr:uid="{06433C59-5416-4008-8826-5649C862E581}"/>
    <cellStyle name="Normal 11 3 3 8 4" xfId="41193" xr:uid="{0B011749-379D-408C-9278-60042AC58607}"/>
    <cellStyle name="Normal 11 3 3 9" xfId="8080" xr:uid="{22CDDFEC-52BF-463B-95F2-C5D7BDCE7280}"/>
    <cellStyle name="Normal 11 3 3 9 2" xfId="16460" xr:uid="{48835EEC-2E1C-437F-96D8-6A9F37D2FFBC}"/>
    <cellStyle name="Normal 11 3 3 9 2 2" xfId="33220" xr:uid="{D6DC350A-3963-4CEC-BE34-519ECD27E15E}"/>
    <cellStyle name="Normal 11 3 3 9 2 3" xfId="49979" xr:uid="{5A6C36DB-2831-4B79-ADA1-310C0E75639A}"/>
    <cellStyle name="Normal 11 3 3 9 3" xfId="24840" xr:uid="{E27F194F-1DC6-4C40-ADE4-613E4DAD2D46}"/>
    <cellStyle name="Normal 11 3 3 9 4" xfId="41599" xr:uid="{C0297090-0EEF-4BDC-8E1E-550623CF787A}"/>
    <cellStyle name="Normal 11 3 4" xfId="512" xr:uid="{4FA2EB2A-78F4-4F82-AB5D-8D6C90D45361}"/>
    <cellStyle name="Normal 11 3 4 10" xfId="8632" xr:uid="{D0ABE5BF-05DC-4727-937D-1AB25D875869}"/>
    <cellStyle name="Normal 11 3 4 10 2" xfId="17012" xr:uid="{6C25056F-A2B6-48FA-BDCF-02D3C8BD31BB}"/>
    <cellStyle name="Normal 11 3 4 10 2 2" xfId="33772" xr:uid="{DA99DF45-2447-44E1-906A-AC8DA6AB64BF}"/>
    <cellStyle name="Normal 11 3 4 10 2 3" xfId="50531" xr:uid="{8CB132A0-5AEA-4649-82A1-BB038F197F40}"/>
    <cellStyle name="Normal 11 3 4 10 3" xfId="25392" xr:uid="{FAA361FE-074D-4F75-9782-B848D122480F}"/>
    <cellStyle name="Normal 11 3 4 10 4" xfId="42151" xr:uid="{A1380066-A5FA-417B-8106-C88F323540CA}"/>
    <cellStyle name="Normal 11 3 4 11" xfId="2344" xr:uid="{2809297D-8608-4F9D-96EC-CBB95DC3B21C}"/>
    <cellStyle name="Normal 11 3 4 11 2" xfId="10726" xr:uid="{C4A8CDAF-A499-4C85-853E-BA0BF2830635}"/>
    <cellStyle name="Normal 11 3 4 11 2 2" xfId="27486" xr:uid="{2C47A792-602E-434A-888C-648F9E0AABF6}"/>
    <cellStyle name="Normal 11 3 4 11 2 3" xfId="44245" xr:uid="{AA0DC1E0-5A40-4526-947D-021BEB25263B}"/>
    <cellStyle name="Normal 11 3 4 11 3" xfId="19106" xr:uid="{365A6D16-4CEE-452E-B42D-AB50E72521DC}"/>
    <cellStyle name="Normal 11 3 4 11 4" xfId="35865" xr:uid="{D813007F-981E-4E3B-82DA-54F0797FA258}"/>
    <cellStyle name="Normal 11 3 4 12" xfId="8923" xr:uid="{8C65D25B-E9F2-4661-AFE5-AA882804B637}"/>
    <cellStyle name="Normal 11 3 4 12 2" xfId="25683" xr:uid="{2CD92BC0-66F7-446E-8338-6D961AFA7045}"/>
    <cellStyle name="Normal 11 3 4 12 3" xfId="42442" xr:uid="{B6AF8A39-59E2-453B-9DA9-DAC137CAD4D3}"/>
    <cellStyle name="Normal 11 3 4 13" xfId="17303" xr:uid="{CD1DEC90-AE89-43AB-93F1-033EF7451E44}"/>
    <cellStyle name="Normal 11 3 4 14" xfId="34062" xr:uid="{B538B9F7-78ED-4A89-8020-258C72D29B74}"/>
    <cellStyle name="Normal 11 3 4 2" xfId="954" xr:uid="{98E67703-78EE-4D25-9544-6F48A1EA261D}"/>
    <cellStyle name="Normal 11 3 4 2 2" xfId="4349" xr:uid="{CA2D4971-A2A1-451E-B0B4-A519D026C854}"/>
    <cellStyle name="Normal 11 3 4 2 2 2" xfId="12729" xr:uid="{E816846E-F1ED-4A90-AE60-7D891A18CB83}"/>
    <cellStyle name="Normal 11 3 4 2 2 2 2" xfId="29489" xr:uid="{A4ECB147-AC3D-4BC4-AF4D-6AA1B42B8260}"/>
    <cellStyle name="Normal 11 3 4 2 2 2 3" xfId="46248" xr:uid="{09252896-CB78-4360-AA3E-7F69D38E1F17}"/>
    <cellStyle name="Normal 11 3 4 2 2 3" xfId="21109" xr:uid="{DE63F758-6D32-4B90-A8B6-6C25DBC56415}"/>
    <cellStyle name="Normal 11 3 4 2 2 4" xfId="37868" xr:uid="{BD96FC89-562E-4472-8843-1266CF552ED9}"/>
    <cellStyle name="Normal 11 3 4 2 3" xfId="6036" xr:uid="{0D53B0F5-F15C-4A47-B535-710231B80AAB}"/>
    <cellStyle name="Normal 11 3 4 2 3 2" xfId="14416" xr:uid="{544A725D-F516-4FA1-A823-8F06B25C5802}"/>
    <cellStyle name="Normal 11 3 4 2 3 2 2" xfId="31176" xr:uid="{C754B179-24CF-4ECC-AE34-60841CDA9980}"/>
    <cellStyle name="Normal 11 3 4 2 3 2 3" xfId="47935" xr:uid="{9661FB59-11F9-4177-81DF-0EF26FC875F2}"/>
    <cellStyle name="Normal 11 3 4 2 3 3" xfId="22796" xr:uid="{FEE5632F-086B-46C1-A30B-49E59EF61317}"/>
    <cellStyle name="Normal 11 3 4 2 3 4" xfId="39555" xr:uid="{981AC84B-6568-4534-B926-6D8C977506B2}"/>
    <cellStyle name="Normal 11 3 4 2 4" xfId="2772" xr:uid="{B0B00CE7-0D44-4831-97BB-B37D3DE09218}"/>
    <cellStyle name="Normal 11 3 4 2 4 2" xfId="11152" xr:uid="{58D605BB-DE0F-47AE-BA9E-2E67A005AAE8}"/>
    <cellStyle name="Normal 11 3 4 2 4 2 2" xfId="27912" xr:uid="{E56E7E7C-5BA8-4EA5-A4A0-6D31E189FC33}"/>
    <cellStyle name="Normal 11 3 4 2 4 2 3" xfId="44671" xr:uid="{88B0FA30-123E-4BC2-85CC-969823CD9DEF}"/>
    <cellStyle name="Normal 11 3 4 2 4 3" xfId="19532" xr:uid="{96BAC46B-2E8D-4E42-B146-7DEA8DA25CA0}"/>
    <cellStyle name="Normal 11 3 4 2 4 4" xfId="36291" xr:uid="{655F0F2A-8BF9-4050-A246-87233B39AE38}"/>
    <cellStyle name="Normal 11 3 4 2 5" xfId="9349" xr:uid="{80FFE987-94B2-4172-97DE-1088AE80BA82}"/>
    <cellStyle name="Normal 11 3 4 2 5 2" xfId="26109" xr:uid="{EBD42486-813C-41E9-BB4C-AFB661FAFAB0}"/>
    <cellStyle name="Normal 11 3 4 2 5 3" xfId="42868" xr:uid="{6DFEC8B6-FBCB-4FF4-9FD5-FFF265F04598}"/>
    <cellStyle name="Normal 11 3 4 2 6" xfId="17729" xr:uid="{80A3EECC-E610-45A9-94CD-6DB201876CE6}"/>
    <cellStyle name="Normal 11 3 4 2 7" xfId="34488" xr:uid="{A2D593D3-121D-47E0-BD6A-068E6BEB7D53}"/>
    <cellStyle name="Normal 11 3 4 3" xfId="1388" xr:uid="{DFD03376-C267-4949-9B9C-786D023CB3AC}"/>
    <cellStyle name="Normal 11 3 4 3 2" xfId="4777" xr:uid="{7483EDC0-3DEC-48C3-8C91-C6D3AD311D22}"/>
    <cellStyle name="Normal 11 3 4 3 2 2" xfId="13157" xr:uid="{6E6579DD-2DF6-420A-8A6F-176B5D853700}"/>
    <cellStyle name="Normal 11 3 4 3 2 2 2" xfId="29917" xr:uid="{70EFA41F-F1CC-428D-9646-1E9D92AB7034}"/>
    <cellStyle name="Normal 11 3 4 3 2 2 3" xfId="46676" xr:uid="{07F5E159-AD67-4DAA-AB03-C365614D7D04}"/>
    <cellStyle name="Normal 11 3 4 3 2 3" xfId="21537" xr:uid="{403F33BD-168C-4417-B456-DAE08BC56DAF}"/>
    <cellStyle name="Normal 11 3 4 3 2 4" xfId="38296" xr:uid="{B80C23DA-6B52-40B4-A769-72DB3AEC0C13}"/>
    <cellStyle name="Normal 11 3 4 3 3" xfId="6464" xr:uid="{C6FCC81C-61C6-417D-AB65-9F67E1F64431}"/>
    <cellStyle name="Normal 11 3 4 3 3 2" xfId="14844" xr:uid="{B39EC7A4-EA8A-451C-AA23-BE5A4B2CB9E5}"/>
    <cellStyle name="Normal 11 3 4 3 3 2 2" xfId="31604" xr:uid="{5141CFE8-277A-44FE-A9E5-D22E666CE4C8}"/>
    <cellStyle name="Normal 11 3 4 3 3 2 3" xfId="48363" xr:uid="{9902D03F-471F-44A0-B760-02CEEDE9AA7E}"/>
    <cellStyle name="Normal 11 3 4 3 3 3" xfId="23224" xr:uid="{2197D7E8-C074-4583-B5B9-FA1BDE495ABC}"/>
    <cellStyle name="Normal 11 3 4 3 3 4" xfId="39983" xr:uid="{9D32D69A-F8E1-405B-BC90-28411910B0B5}"/>
    <cellStyle name="Normal 11 3 4 3 4" xfId="3200" xr:uid="{1A704AFB-B45B-46FB-B6FA-490866EC7179}"/>
    <cellStyle name="Normal 11 3 4 3 4 2" xfId="11580" xr:uid="{3588F960-37A6-4FFC-8779-860F342D29FF}"/>
    <cellStyle name="Normal 11 3 4 3 4 2 2" xfId="28340" xr:uid="{2380CA16-4B64-41A3-B242-FC8ED07533E2}"/>
    <cellStyle name="Normal 11 3 4 3 4 2 3" xfId="45099" xr:uid="{8DF0542A-7EE8-43D7-A4B7-056E695775E3}"/>
    <cellStyle name="Normal 11 3 4 3 4 3" xfId="19960" xr:uid="{46F43467-DCBF-4ED7-BF11-2DC8FBF6F7CD}"/>
    <cellStyle name="Normal 11 3 4 3 4 4" xfId="36719" xr:uid="{33B5B0A1-C968-42A0-94F5-E7B23E9ECDEC}"/>
    <cellStyle name="Normal 11 3 4 3 5" xfId="9777" xr:uid="{E495D37C-DE8A-435B-BCD7-88C7D73C7080}"/>
    <cellStyle name="Normal 11 3 4 3 5 2" xfId="26537" xr:uid="{BA9EB022-AEEF-4764-8457-B97320125A5E}"/>
    <cellStyle name="Normal 11 3 4 3 5 3" xfId="43296" xr:uid="{10C4643E-2110-4478-8244-C07A0DFF61E8}"/>
    <cellStyle name="Normal 11 3 4 3 6" xfId="18157" xr:uid="{6A3A23D0-0B5C-47EB-AB10-8F81C8A76B7E}"/>
    <cellStyle name="Normal 11 3 4 3 7" xfId="34916" xr:uid="{CD661CA3-A8A6-4BEE-8D91-08C4016BF7D9}"/>
    <cellStyle name="Normal 11 3 4 4" xfId="1932" xr:uid="{3456448F-A141-4D45-A774-9296EDE63A6E}"/>
    <cellStyle name="Normal 11 3 4 4 2" xfId="5321" xr:uid="{C78E69B5-0F6D-4549-B696-65EFEA25447A}"/>
    <cellStyle name="Normal 11 3 4 4 2 2" xfId="13701" xr:uid="{0EE44B2A-19E9-462C-BCF4-50CC2039E120}"/>
    <cellStyle name="Normal 11 3 4 4 2 2 2" xfId="30461" xr:uid="{1E8F2B33-050A-4603-A804-2DFD6D79D249}"/>
    <cellStyle name="Normal 11 3 4 4 2 2 3" xfId="47220" xr:uid="{4B8DBBD0-75E8-4E8F-97FD-A27527E08465}"/>
    <cellStyle name="Normal 11 3 4 4 2 3" xfId="22081" xr:uid="{099047B1-CA73-4221-8BAA-2D300A5FA316}"/>
    <cellStyle name="Normal 11 3 4 4 2 4" xfId="38840" xr:uid="{455DE61A-D9A8-40B8-B906-41358D85A091}"/>
    <cellStyle name="Normal 11 3 4 4 3" xfId="7008" xr:uid="{525A8135-7048-4B3E-80F5-8143EF8AE210}"/>
    <cellStyle name="Normal 11 3 4 4 3 2" xfId="15388" xr:uid="{7947E145-C414-4E48-BACE-BA0DDBCEC020}"/>
    <cellStyle name="Normal 11 3 4 4 3 2 2" xfId="32148" xr:uid="{94D3F75E-1625-4112-9B0A-3770A089F2C4}"/>
    <cellStyle name="Normal 11 3 4 4 3 2 3" xfId="48907" xr:uid="{59484995-6715-4875-9583-C1081872C10C}"/>
    <cellStyle name="Normal 11 3 4 4 3 3" xfId="23768" xr:uid="{4E82C83E-8065-4A2E-A04A-CA0F18083E5F}"/>
    <cellStyle name="Normal 11 3 4 4 3 4" xfId="40527" xr:uid="{27ED54F2-38DB-4B3E-96F4-43C2F785E6B1}"/>
    <cellStyle name="Normal 11 3 4 4 4" xfId="3631" xr:uid="{3EAC8FBE-18C8-451E-9736-0D69F73E9CF8}"/>
    <cellStyle name="Normal 11 3 4 4 4 2" xfId="12011" xr:uid="{17931590-23E0-4831-9093-435BE38A68D7}"/>
    <cellStyle name="Normal 11 3 4 4 4 2 2" xfId="28771" xr:uid="{91FDA20E-FC0E-4897-9058-A111B53821BC}"/>
    <cellStyle name="Normal 11 3 4 4 4 2 3" xfId="45530" xr:uid="{2D6EB0DC-AD60-4020-AFA4-6B5E73B79DEC}"/>
    <cellStyle name="Normal 11 3 4 4 4 3" xfId="20391" xr:uid="{1CFEF3E4-2CC1-4DAD-93AC-68112DD90AB5}"/>
    <cellStyle name="Normal 11 3 4 4 4 4" xfId="37150" xr:uid="{87D14D3F-8865-4BD6-A095-3793211C33C9}"/>
    <cellStyle name="Normal 11 3 4 4 5" xfId="10321" xr:uid="{C79D07E3-6EF1-48BF-831D-3176F6860FF1}"/>
    <cellStyle name="Normal 11 3 4 4 5 2" xfId="27081" xr:uid="{B76EEF9D-2297-4161-9445-CA901790DC98}"/>
    <cellStyle name="Normal 11 3 4 4 5 3" xfId="43840" xr:uid="{8A5BFAD3-6C62-41C4-8952-1CB6789ED985}"/>
    <cellStyle name="Normal 11 3 4 4 6" xfId="18701" xr:uid="{4E2E0111-4255-4DCF-A1B9-99F7ADD1D255}"/>
    <cellStyle name="Normal 11 3 4 4 7" xfId="35460" xr:uid="{60D5BBF7-3B51-4687-B33E-F0FE06D2D30D}"/>
    <cellStyle name="Normal 11 3 4 5" xfId="4051" xr:uid="{51EBAD6B-5E74-426F-BA2A-EA86CFE43DAF}"/>
    <cellStyle name="Normal 11 3 4 5 2" xfId="12431" xr:uid="{24B11068-2924-4353-A299-7B7EB35EC7E5}"/>
    <cellStyle name="Normal 11 3 4 5 2 2" xfId="29191" xr:uid="{C52CBA21-EBF9-44EA-BEFC-E1A2B187637A}"/>
    <cellStyle name="Normal 11 3 4 5 2 3" xfId="45950" xr:uid="{6CEB91AA-32C0-4DCE-81F3-EA89E3EA8BDD}"/>
    <cellStyle name="Normal 11 3 4 5 3" xfId="20811" xr:uid="{9D61B41C-5F61-4852-9E5C-4A3D3E7A9B3A}"/>
    <cellStyle name="Normal 11 3 4 5 4" xfId="37570" xr:uid="{C7F597BE-EBE7-4449-AA35-D42327F85918}"/>
    <cellStyle name="Normal 11 3 4 6" xfId="5610" xr:uid="{6A80F978-059D-4870-9B8A-D2820929339C}"/>
    <cellStyle name="Normal 11 3 4 6 2" xfId="13990" xr:uid="{73049636-13F0-46A3-9D5F-0EFD449C3B9D}"/>
    <cellStyle name="Normal 11 3 4 6 2 2" xfId="30750" xr:uid="{010E95C5-5A26-4C55-97A4-0835F9EAFC6D}"/>
    <cellStyle name="Normal 11 3 4 6 2 3" xfId="47509" xr:uid="{ED82E703-679C-4B0D-957D-F0CD999C634D}"/>
    <cellStyle name="Normal 11 3 4 6 3" xfId="22370" xr:uid="{B11F2159-5CF6-4503-B5E9-A8C06C77A092}"/>
    <cellStyle name="Normal 11 3 4 6 4" xfId="39129" xr:uid="{0B3AF50A-1A29-481B-9CA4-7EAE05CFA589}"/>
    <cellStyle name="Normal 11 3 4 7" xfId="7414" xr:uid="{6F28B261-E662-440E-A212-79F9E67C2DE7}"/>
    <cellStyle name="Normal 11 3 4 7 2" xfId="15794" xr:uid="{2E2D4E46-E29F-4E1E-B992-F09030907A42}"/>
    <cellStyle name="Normal 11 3 4 7 2 2" xfId="32554" xr:uid="{9F4B77A4-2E2F-4DC6-B52F-D405056C67E2}"/>
    <cellStyle name="Normal 11 3 4 7 2 3" xfId="49313" xr:uid="{3039D290-2492-4173-9E44-6E727ADB55C0}"/>
    <cellStyle name="Normal 11 3 4 7 3" xfId="24174" xr:uid="{3DA3CBE8-C3C9-4314-A53C-02D9E57A7CD0}"/>
    <cellStyle name="Normal 11 3 4 7 4" xfId="40933" xr:uid="{CA6847E2-DE15-4E29-B0F4-026CD9544DB6}"/>
    <cellStyle name="Normal 11 3 4 8" xfId="7820" xr:uid="{3C339C65-78E5-4E24-B650-31541FEFF458}"/>
    <cellStyle name="Normal 11 3 4 8 2" xfId="16200" xr:uid="{C8EB623D-4585-49B8-B2AA-4BA60477293A}"/>
    <cellStyle name="Normal 11 3 4 8 2 2" xfId="32960" xr:uid="{C1EEA4DA-A2A4-4ADF-86E5-F1649AE46A98}"/>
    <cellStyle name="Normal 11 3 4 8 2 3" xfId="49719" xr:uid="{D7788D8F-5DE5-4D59-9A17-C1C6ED168AC9}"/>
    <cellStyle name="Normal 11 3 4 8 3" xfId="24580" xr:uid="{1BA6A523-E92A-4564-8FE2-7FF4F6EB8B3C}"/>
    <cellStyle name="Normal 11 3 4 8 4" xfId="41339" xr:uid="{3C8B030A-0515-474E-B617-DDFC56A08CB5}"/>
    <cellStyle name="Normal 11 3 4 9" xfId="8226" xr:uid="{8E8528CF-F598-4AAE-9B34-1FFD603CE1FF}"/>
    <cellStyle name="Normal 11 3 4 9 2" xfId="16606" xr:uid="{D30C4352-9982-4294-959D-CF86E9B27BA4}"/>
    <cellStyle name="Normal 11 3 4 9 2 2" xfId="33366" xr:uid="{155807D3-DD25-4330-B2B1-A97D2FF68600}"/>
    <cellStyle name="Normal 11 3 4 9 2 3" xfId="50125" xr:uid="{0F053D46-48BF-4D8B-B165-200F6E3BA7BD}"/>
    <cellStyle name="Normal 11 3 4 9 3" xfId="24986" xr:uid="{EFAE6832-F66A-464E-8D3B-B9C2E6DA406A}"/>
    <cellStyle name="Normal 11 3 4 9 4" xfId="41745" xr:uid="{A7B8B1E2-94D3-476E-8576-4802A79615C9}"/>
    <cellStyle name="Normal 11 3 5" xfId="793" xr:uid="{5B84454B-F747-4C36-A3B5-05F9FF9B76B3}"/>
    <cellStyle name="Normal 11 3 5 2" xfId="4188" xr:uid="{D342A4F0-AA10-41C3-A316-FE9543B74286}"/>
    <cellStyle name="Normal 11 3 5 2 2" xfId="12568" xr:uid="{90345BFA-18D6-4DE6-98A6-1D5816FCA1CE}"/>
    <cellStyle name="Normal 11 3 5 2 2 2" xfId="29328" xr:uid="{89714194-C2D2-4289-9BDF-53D4EF389495}"/>
    <cellStyle name="Normal 11 3 5 2 2 3" xfId="46087" xr:uid="{F8CD97D8-3745-429D-9568-C5F5766D634C}"/>
    <cellStyle name="Normal 11 3 5 2 3" xfId="20948" xr:uid="{54294C14-828A-4184-AC2C-4A8F1F240DC3}"/>
    <cellStyle name="Normal 11 3 5 2 4" xfId="37707" xr:uid="{A9D932FC-5898-41E5-ACE0-C05A1329B03C}"/>
    <cellStyle name="Normal 11 3 5 3" xfId="5875" xr:uid="{FC4BBB4B-5B2F-49EF-911E-DA432751FC4A}"/>
    <cellStyle name="Normal 11 3 5 3 2" xfId="14255" xr:uid="{1544D51E-6847-4308-A4BD-5E779EF2B884}"/>
    <cellStyle name="Normal 11 3 5 3 2 2" xfId="31015" xr:uid="{DBBF0D4F-5060-44D5-B73D-2E1CB0D197EC}"/>
    <cellStyle name="Normal 11 3 5 3 2 3" xfId="47774" xr:uid="{0BD78EBA-00C2-45A1-B8B7-88C08C9E86AB}"/>
    <cellStyle name="Normal 11 3 5 3 3" xfId="22635" xr:uid="{92A71313-CFFB-4667-92E4-D521912E8767}"/>
    <cellStyle name="Normal 11 3 5 3 4" xfId="39394" xr:uid="{C53A2062-220A-4B57-B9BE-22B500733D41}"/>
    <cellStyle name="Normal 11 3 5 4" xfId="2611" xr:uid="{2B80D4D2-1710-4A01-8492-CB72DD762FA4}"/>
    <cellStyle name="Normal 11 3 5 4 2" xfId="10991" xr:uid="{830D9CC0-8C91-47B7-A024-C14E7D0FAC97}"/>
    <cellStyle name="Normal 11 3 5 4 2 2" xfId="27751" xr:uid="{3ABA6713-4167-4AD8-8542-9A750A1435B3}"/>
    <cellStyle name="Normal 11 3 5 4 2 3" xfId="44510" xr:uid="{89E574A3-CB3B-412A-9D08-CAE42DBDE8B3}"/>
    <cellStyle name="Normal 11 3 5 4 3" xfId="19371" xr:uid="{EAC3E0E0-A6BE-4AC0-8071-A7C3FEC7275D}"/>
    <cellStyle name="Normal 11 3 5 4 4" xfId="36130" xr:uid="{2EB1F9F0-1A73-43F2-BABB-A0D2168546B8}"/>
    <cellStyle name="Normal 11 3 5 5" xfId="9188" xr:uid="{E6558E0E-3331-4305-839A-1D714A1423B0}"/>
    <cellStyle name="Normal 11 3 5 5 2" xfId="25948" xr:uid="{2669FDE3-039B-4241-BB22-88B27EE2AA65}"/>
    <cellStyle name="Normal 11 3 5 5 3" xfId="42707" xr:uid="{A0D43F95-28B3-411A-9595-8A11BA35BC71}"/>
    <cellStyle name="Normal 11 3 5 6" xfId="17568" xr:uid="{DF5723E7-DD65-4FBA-8349-40D332341FA7}"/>
    <cellStyle name="Normal 11 3 5 7" xfId="34327" xr:uid="{57D53F07-8D8E-46B6-8EDA-4AA32FC242CB}"/>
    <cellStyle name="Normal 11 3 6" xfId="1227" xr:uid="{A84D8CC5-CEE1-4CFE-BC6F-5811E85388EB}"/>
    <cellStyle name="Normal 11 3 6 2" xfId="4616" xr:uid="{96DD6649-E5FC-43FE-B895-019518D92528}"/>
    <cellStyle name="Normal 11 3 6 2 2" xfId="12996" xr:uid="{B0DD656A-94E8-44E0-A40B-727F5C2DEB80}"/>
    <cellStyle name="Normal 11 3 6 2 2 2" xfId="29756" xr:uid="{13994892-CBA8-4682-A430-D8100FF838CC}"/>
    <cellStyle name="Normal 11 3 6 2 2 3" xfId="46515" xr:uid="{4CBF5424-4601-4513-846E-BA4E2261089D}"/>
    <cellStyle name="Normal 11 3 6 2 3" xfId="21376" xr:uid="{B7701062-4B6B-48C7-AC7F-48B64A3EC88D}"/>
    <cellStyle name="Normal 11 3 6 2 4" xfId="38135" xr:uid="{8F1148E9-09BE-4F61-927D-887859BD2200}"/>
    <cellStyle name="Normal 11 3 6 3" xfId="6303" xr:uid="{F909AB01-B36C-4138-8302-897DFEE28FCC}"/>
    <cellStyle name="Normal 11 3 6 3 2" xfId="14683" xr:uid="{6CEEA0E1-6CEA-4E0D-8400-2290521D35FD}"/>
    <cellStyle name="Normal 11 3 6 3 2 2" xfId="31443" xr:uid="{D5BCBCCB-CDC2-48DF-848A-47B6535252C2}"/>
    <cellStyle name="Normal 11 3 6 3 2 3" xfId="48202" xr:uid="{D1A8C158-7128-4B0F-9AEF-DDDCC1A558EA}"/>
    <cellStyle name="Normal 11 3 6 3 3" xfId="23063" xr:uid="{BEF8CD29-F217-4EF5-95DE-9B2A9C131BDD}"/>
    <cellStyle name="Normal 11 3 6 3 4" xfId="39822" xr:uid="{301E7EB0-F786-4D2C-B691-E65854272C99}"/>
    <cellStyle name="Normal 11 3 6 4" xfId="3039" xr:uid="{BF370628-3D54-47FB-8B82-91699E3AE7CE}"/>
    <cellStyle name="Normal 11 3 6 4 2" xfId="11419" xr:uid="{29649967-2F4E-4189-8BF4-0BA0C9A648BD}"/>
    <cellStyle name="Normal 11 3 6 4 2 2" xfId="28179" xr:uid="{F248D5B0-6740-4360-8CE8-9AFA9085C9A1}"/>
    <cellStyle name="Normal 11 3 6 4 2 3" xfId="44938" xr:uid="{9D0CF5C6-D0A6-41C3-9CEF-2E022C68EE42}"/>
    <cellStyle name="Normal 11 3 6 4 3" xfId="19799" xr:uid="{53BFB1A0-64B5-439E-9B01-2A4490E347FE}"/>
    <cellStyle name="Normal 11 3 6 4 4" xfId="36558" xr:uid="{4B4A98CF-F6C0-42CF-88ED-C18B52DEB844}"/>
    <cellStyle name="Normal 11 3 6 5" xfId="9616" xr:uid="{F737596C-93EC-49A9-BA0D-71B7B7E6F7DF}"/>
    <cellStyle name="Normal 11 3 6 5 2" xfId="26376" xr:uid="{1396091A-7E43-4EB1-9082-CF2818985B79}"/>
    <cellStyle name="Normal 11 3 6 5 3" xfId="43135" xr:uid="{DC2BA98B-A849-40C7-824F-43E6C2A44B27}"/>
    <cellStyle name="Normal 11 3 6 6" xfId="17996" xr:uid="{39A55467-63F8-44A7-9953-4EADA748D1FD}"/>
    <cellStyle name="Normal 11 3 6 7" xfId="34755" xr:uid="{64739BAD-0A0B-4FDE-A177-600E002C0F00}"/>
    <cellStyle name="Normal 11 3 7" xfId="1661" xr:uid="{4D8F93E4-23F2-41DD-A187-B8D1CA8BF0D1}"/>
    <cellStyle name="Normal 11 3 7 2" xfId="5050" xr:uid="{FE003AFB-95D8-47C6-8504-59BD9172D7A2}"/>
    <cellStyle name="Normal 11 3 7 2 2" xfId="13430" xr:uid="{3986D1A6-9DFE-40A7-B906-5B7E803FA36D}"/>
    <cellStyle name="Normal 11 3 7 2 2 2" xfId="30190" xr:uid="{74AD3A6E-FB1A-40CB-8F58-5BBA5192F2C1}"/>
    <cellStyle name="Normal 11 3 7 2 2 3" xfId="46949" xr:uid="{7312FE6C-F653-4C47-868E-2AB84E668768}"/>
    <cellStyle name="Normal 11 3 7 2 3" xfId="21810" xr:uid="{26D05525-2BF8-4C69-9347-F49502677411}"/>
    <cellStyle name="Normal 11 3 7 2 4" xfId="38569" xr:uid="{B37F716D-C2B0-4125-9ABF-C0F19F1681A6}"/>
    <cellStyle name="Normal 11 3 7 3" xfId="6737" xr:uid="{60A0E70A-8E7C-4966-9056-8C5C17A3D9B4}"/>
    <cellStyle name="Normal 11 3 7 3 2" xfId="15117" xr:uid="{0CAF2C07-2EFC-44D5-83AB-F128251CC46C}"/>
    <cellStyle name="Normal 11 3 7 3 2 2" xfId="31877" xr:uid="{F48AACED-F965-4DD4-9165-BCBE7BAAE355}"/>
    <cellStyle name="Normal 11 3 7 3 2 3" xfId="48636" xr:uid="{84C28A15-0317-4ED7-B83D-456B326BC664}"/>
    <cellStyle name="Normal 11 3 7 3 3" xfId="23497" xr:uid="{1B77E14E-8087-46F1-90C1-5BEFD02AC398}"/>
    <cellStyle name="Normal 11 3 7 3 4" xfId="40256" xr:uid="{17ED0C1D-E3E3-4FB8-BCF3-E2FBAB327E34}"/>
    <cellStyle name="Normal 11 3 7 4" xfId="2178" xr:uid="{D07CC95E-C41C-4439-B736-1BA1904D5DC6}"/>
    <cellStyle name="Normal 11 3 7 4 2" xfId="10565" xr:uid="{BB9E0A66-F19D-483E-B35C-97A02A9DA6A5}"/>
    <cellStyle name="Normal 11 3 7 4 2 2" xfId="27325" xr:uid="{0B73095C-0EA6-49E6-AC84-09DF201DA34D}"/>
    <cellStyle name="Normal 11 3 7 4 2 3" xfId="44084" xr:uid="{C73A1475-CCBC-47A6-B5B0-EDFA7E7FAEF5}"/>
    <cellStyle name="Normal 11 3 7 4 3" xfId="18945" xr:uid="{5744E9F8-2710-4FAB-929B-C18DE7C720E0}"/>
    <cellStyle name="Normal 11 3 7 4 4" xfId="35704" xr:uid="{DFDCA36B-B37C-47CE-BB50-C925C57D307E}"/>
    <cellStyle name="Normal 11 3 7 5" xfId="10050" xr:uid="{344B89DD-5968-4B4E-97E8-62D3E4089783}"/>
    <cellStyle name="Normal 11 3 7 5 2" xfId="26810" xr:uid="{E0031763-ED3E-45AC-A7E9-536E472C9CF9}"/>
    <cellStyle name="Normal 11 3 7 5 3" xfId="43569" xr:uid="{6C7A4E5D-1E69-4FF7-A056-686116994032}"/>
    <cellStyle name="Normal 11 3 7 6" xfId="18430" xr:uid="{20F50789-B01E-4EB9-AC0C-44060A9D5970}"/>
    <cellStyle name="Normal 11 3 7 7" xfId="35189" xr:uid="{365FDC59-8E73-4FF6-A360-D629E255D78E}"/>
    <cellStyle name="Normal 11 3 8" xfId="3779" xr:uid="{A75EA659-096E-4C63-9B19-44B5D57CA4D3}"/>
    <cellStyle name="Normal 11 3 8 2" xfId="12159" xr:uid="{F577C037-828E-4CDD-94E7-13DA0B9E6F50}"/>
    <cellStyle name="Normal 11 3 8 2 2" xfId="28919" xr:uid="{1921CBB1-C177-46B8-A59C-AB8B99CF161D}"/>
    <cellStyle name="Normal 11 3 8 2 3" xfId="45678" xr:uid="{C19112A5-FD5C-40B6-A75F-1C6AF9906EAF}"/>
    <cellStyle name="Normal 11 3 8 3" xfId="20539" xr:uid="{0DB1AF33-BC80-4800-A88B-14058A58E1FB}"/>
    <cellStyle name="Normal 11 3 8 4" xfId="37298" xr:uid="{BFC7A380-F804-4791-900A-48509628E269}"/>
    <cellStyle name="Normal 11 3 9" xfId="5449" xr:uid="{B6541869-11A5-4DC9-9C27-E598154CBDB4}"/>
    <cellStyle name="Normal 11 3 9 2" xfId="13829" xr:uid="{FE6542D5-5F31-4671-A34C-3229E4D401DC}"/>
    <cellStyle name="Normal 11 3 9 2 2" xfId="30589" xr:uid="{C502996C-1519-4758-8EBD-25CFC56D0037}"/>
    <cellStyle name="Normal 11 3 9 2 3" xfId="47348" xr:uid="{2BC7ED94-763F-4636-9955-05085C3F718F}"/>
    <cellStyle name="Normal 11 3 9 3" xfId="22209" xr:uid="{D81036A6-DA41-4D55-B792-6AB9F18DC8F7}"/>
    <cellStyle name="Normal 11 3 9 4" xfId="38968" xr:uid="{16C0647B-A4ED-49E5-BB84-0FA7604BC11E}"/>
    <cellStyle name="Normal 11 4" xfId="344" xr:uid="{522BA85F-865C-4000-9478-0B3E806385B5}"/>
    <cellStyle name="Normal 11 4 10" xfId="7550" xr:uid="{4EC27CFF-90E3-4794-BC87-6B8A30CBBDA8}"/>
    <cellStyle name="Normal 11 4 10 2" xfId="15930" xr:uid="{3D1D658C-D434-4102-B1DE-CC7C5A9D50EE}"/>
    <cellStyle name="Normal 11 4 10 2 2" xfId="32690" xr:uid="{F053B788-2207-4CCD-910F-E69564A9C8DD}"/>
    <cellStyle name="Normal 11 4 10 2 3" xfId="49449" xr:uid="{5AFA5609-9AD2-4FA9-9CF7-F41832610AE6}"/>
    <cellStyle name="Normal 11 4 10 3" xfId="24310" xr:uid="{80EA1BEE-7056-4C0C-A2DC-62470CBD4C7F}"/>
    <cellStyle name="Normal 11 4 10 4" xfId="41069" xr:uid="{9CEBC30E-D4C1-4551-B99C-836A5E98E4C0}"/>
    <cellStyle name="Normal 11 4 11" xfId="7956" xr:uid="{C08AC6B5-071B-49DA-8C2E-0A9FF0C4EB07}"/>
    <cellStyle name="Normal 11 4 11 2" xfId="16336" xr:uid="{470D6AF8-0940-4948-AD90-2787D5AB27A3}"/>
    <cellStyle name="Normal 11 4 11 2 2" xfId="33096" xr:uid="{B036730E-8BFB-4CA3-82BA-A7F73B654F3E}"/>
    <cellStyle name="Normal 11 4 11 2 3" xfId="49855" xr:uid="{A9F1C0D2-8154-440B-88FE-B8E3C64C1288}"/>
    <cellStyle name="Normal 11 4 11 3" xfId="24716" xr:uid="{CA199942-F185-4B94-8589-9101668AD278}"/>
    <cellStyle name="Normal 11 4 11 4" xfId="41475" xr:uid="{3A787618-C091-4174-A22E-15721CFCF167}"/>
    <cellStyle name="Normal 11 4 12" xfId="8362" xr:uid="{CC24952A-1B5F-438C-9DD5-921995B8D77E}"/>
    <cellStyle name="Normal 11 4 12 2" xfId="16742" xr:uid="{871135E8-9AFA-467C-98BA-2763739D402C}"/>
    <cellStyle name="Normal 11 4 12 2 2" xfId="33502" xr:uid="{E43ACDB0-8048-471A-9FA4-969A9240EF98}"/>
    <cellStyle name="Normal 11 4 12 2 3" xfId="50261" xr:uid="{C8DA2448-CD90-4F8B-AD44-8F35E8EECC50}"/>
    <cellStyle name="Normal 11 4 12 3" xfId="25122" xr:uid="{0D5EAC50-724B-490B-9D6C-378A845F3794}"/>
    <cellStyle name="Normal 11 4 12 4" xfId="41881" xr:uid="{22CA5015-FF14-481B-82EE-DBDE3E87287D}"/>
    <cellStyle name="Normal 11 4 13" xfId="2074" xr:uid="{EE5FCE3C-EB79-4EE0-93B5-E4C99003A0F4}"/>
    <cellStyle name="Normal 11 4 13 2" xfId="10462" xr:uid="{F6795518-6F36-467A-A763-0667CA9862CE}"/>
    <cellStyle name="Normal 11 4 13 2 2" xfId="27222" xr:uid="{D33D8EB5-142B-43D5-A289-C9833A042F7D}"/>
    <cellStyle name="Normal 11 4 13 2 3" xfId="43981" xr:uid="{416D15DF-C9C6-4A6A-A1CD-71BA8B8E9C3E}"/>
    <cellStyle name="Normal 11 4 13 3" xfId="18842" xr:uid="{7A544DFE-87D4-4ABD-B061-5852C3595594}"/>
    <cellStyle name="Normal 11 4 13 4" xfId="35601" xr:uid="{77ECE970-3755-41AE-BDEB-F57F8010BE53}"/>
    <cellStyle name="Normal 11 4 14" xfId="8808" xr:uid="{B52E3445-8A02-48B3-A9DF-62BDC4B9D56E}"/>
    <cellStyle name="Normal 11 4 14 2" xfId="25568" xr:uid="{40137C46-5E9A-466F-89E0-57E76075F62F}"/>
    <cellStyle name="Normal 11 4 14 3" xfId="42327" xr:uid="{8F0A7082-58FB-464B-8586-AA0BB7964D47}"/>
    <cellStyle name="Normal 11 4 15" xfId="17188" xr:uid="{A6E74552-271E-43D0-9A61-15D7D166D36E}"/>
    <cellStyle name="Normal 11 4 16" xfId="33947" xr:uid="{256571F9-7EF5-4FB7-B478-3EF65C0194DD}"/>
    <cellStyle name="Normal 11 4 2" xfId="513" xr:uid="{B5D868C0-8BDC-46EB-BE23-F1AF08634277}"/>
    <cellStyle name="Normal 11 4 2 10" xfId="8488" xr:uid="{CAC95217-7770-45A6-9EA6-24B55151743B}"/>
    <cellStyle name="Normal 11 4 2 10 2" xfId="16868" xr:uid="{37781869-45D0-49F9-94D2-72D5317555CF}"/>
    <cellStyle name="Normal 11 4 2 10 2 2" xfId="33628" xr:uid="{3F6D1C78-3044-4896-A6E2-49CA885A9C1E}"/>
    <cellStyle name="Normal 11 4 2 10 2 3" xfId="50387" xr:uid="{A4AD457C-6792-41EA-96C2-EB7B4577E0B4}"/>
    <cellStyle name="Normal 11 4 2 10 3" xfId="25248" xr:uid="{B8B5A180-5AAB-4C6B-A671-626A7026A8E6}"/>
    <cellStyle name="Normal 11 4 2 10 4" xfId="42007" xr:uid="{32726274-3CB5-4525-AFB6-0AF3925D60FA}"/>
    <cellStyle name="Normal 11 4 2 11" xfId="2345" xr:uid="{236D4C4D-578F-49FA-8F4F-B8424993378F}"/>
    <cellStyle name="Normal 11 4 2 11 2" xfId="10727" xr:uid="{04269B5E-AD17-4743-B398-525D8FE1B5DD}"/>
    <cellStyle name="Normal 11 4 2 11 2 2" xfId="27487" xr:uid="{F057A1CA-60A3-4845-92E9-64F79C33BF34}"/>
    <cellStyle name="Normal 11 4 2 11 2 3" xfId="44246" xr:uid="{BBCE6D90-C787-4EE0-8EF7-57B6CEF218AB}"/>
    <cellStyle name="Normal 11 4 2 11 3" xfId="19107" xr:uid="{BA327B12-C3BA-465D-98B7-E66372C27330}"/>
    <cellStyle name="Normal 11 4 2 11 4" xfId="35866" xr:uid="{47EC0744-4232-4644-8532-AAEB16CBDEDE}"/>
    <cellStyle name="Normal 11 4 2 12" xfId="8924" xr:uid="{81B61659-EFD1-4635-B8F6-1B2DCC288C06}"/>
    <cellStyle name="Normal 11 4 2 12 2" xfId="25684" xr:uid="{4E0F639C-E796-4AB0-8649-84634C0EF964}"/>
    <cellStyle name="Normal 11 4 2 12 3" xfId="42443" xr:uid="{7BB2093A-6B88-467C-9BB9-D25D36D3466A}"/>
    <cellStyle name="Normal 11 4 2 13" xfId="17304" xr:uid="{1C0C1EA4-D31E-4B91-B047-01D72ABD41CC}"/>
    <cellStyle name="Normal 11 4 2 14" xfId="34063" xr:uid="{43025E40-EF65-4146-958F-2E5965B8BDC6}"/>
    <cellStyle name="Normal 11 4 2 2" xfId="955" xr:uid="{EE8D1ECE-D9AA-41C1-A966-03B67B092FD1}"/>
    <cellStyle name="Normal 11 4 2 2 2" xfId="4350" xr:uid="{1ED55B57-E5CB-4066-8132-1D9847EF2A22}"/>
    <cellStyle name="Normal 11 4 2 2 2 2" xfId="12730" xr:uid="{E3D21528-AD58-4534-99B1-81F142EF01FF}"/>
    <cellStyle name="Normal 11 4 2 2 2 2 2" xfId="29490" xr:uid="{7C75789E-0C93-4160-84F3-2E6762BD3A94}"/>
    <cellStyle name="Normal 11 4 2 2 2 2 3" xfId="46249" xr:uid="{A9456F2D-885C-4D58-993C-E52D766648EA}"/>
    <cellStyle name="Normal 11 4 2 2 2 3" xfId="21110" xr:uid="{0AFC1F39-F22D-4C22-90B3-3127588BD3A1}"/>
    <cellStyle name="Normal 11 4 2 2 2 4" xfId="37869" xr:uid="{9F669EB3-93FC-4FCD-93E4-F1C096B0E843}"/>
    <cellStyle name="Normal 11 4 2 2 3" xfId="6037" xr:uid="{52808BE7-24D1-49D2-A0B7-EE4ABA0D5758}"/>
    <cellStyle name="Normal 11 4 2 2 3 2" xfId="14417" xr:uid="{DF71083B-80D1-4414-8AE1-F3578EC156FE}"/>
    <cellStyle name="Normal 11 4 2 2 3 2 2" xfId="31177" xr:uid="{B44A5567-67FC-4F41-9202-8831101D2C5B}"/>
    <cellStyle name="Normal 11 4 2 2 3 2 3" xfId="47936" xr:uid="{5EAEE40F-CC98-4058-B783-3AD8BAFD4D90}"/>
    <cellStyle name="Normal 11 4 2 2 3 3" xfId="22797" xr:uid="{DF615B89-829A-48D4-BD79-0899041B00CA}"/>
    <cellStyle name="Normal 11 4 2 2 3 4" xfId="39556" xr:uid="{FB1119AD-8438-49D3-9BC9-F6216ED9463A}"/>
    <cellStyle name="Normal 11 4 2 2 4" xfId="2773" xr:uid="{58C1706E-7E70-4FCD-A365-6E94233B2691}"/>
    <cellStyle name="Normal 11 4 2 2 4 2" xfId="11153" xr:uid="{15247E1D-12ED-440C-82F6-FF35F08C96AE}"/>
    <cellStyle name="Normal 11 4 2 2 4 2 2" xfId="27913" xr:uid="{8F7111F7-C5FA-4ECC-8F96-8A6CC3E9CCCB}"/>
    <cellStyle name="Normal 11 4 2 2 4 2 3" xfId="44672" xr:uid="{5197D32D-EF7D-4F6D-8810-F0437653768C}"/>
    <cellStyle name="Normal 11 4 2 2 4 3" xfId="19533" xr:uid="{7EC513C6-FAA1-4492-83E8-EACFAE5CEDAE}"/>
    <cellStyle name="Normal 11 4 2 2 4 4" xfId="36292" xr:uid="{07C0209D-DEAF-47AB-975A-BB2626506B13}"/>
    <cellStyle name="Normal 11 4 2 2 5" xfId="9350" xr:uid="{9AA0629D-DEB9-40F1-9BEB-2FF71F8A3606}"/>
    <cellStyle name="Normal 11 4 2 2 5 2" xfId="26110" xr:uid="{43D99140-2C5D-44B5-A319-E6075C4F8CD0}"/>
    <cellStyle name="Normal 11 4 2 2 5 3" xfId="42869" xr:uid="{95FD3C37-3CBB-4554-A586-536B7F52F10A}"/>
    <cellStyle name="Normal 11 4 2 2 6" xfId="17730" xr:uid="{8CC9B9DC-C954-4998-BBC3-8699D528D42A}"/>
    <cellStyle name="Normal 11 4 2 2 7" xfId="34489" xr:uid="{9F00752E-1E2D-467F-BE2B-CDA516ABB061}"/>
    <cellStyle name="Normal 11 4 2 3" xfId="1389" xr:uid="{8B1AC05B-A15A-4A0F-9303-557BEEA85EC9}"/>
    <cellStyle name="Normal 11 4 2 3 2" xfId="4778" xr:uid="{82B22DA5-D65B-4C3E-9ECA-483DB838E89C}"/>
    <cellStyle name="Normal 11 4 2 3 2 2" xfId="13158" xr:uid="{A4ACAC41-7040-4BB7-A4A0-55A1D9FDDA20}"/>
    <cellStyle name="Normal 11 4 2 3 2 2 2" xfId="29918" xr:uid="{B0C6091D-D7F6-450B-827A-397C243B3A4C}"/>
    <cellStyle name="Normal 11 4 2 3 2 2 3" xfId="46677" xr:uid="{4644FA6C-B052-4788-BA46-98B1F5222172}"/>
    <cellStyle name="Normal 11 4 2 3 2 3" xfId="21538" xr:uid="{8182A869-820B-45EB-A894-32DA934B49F7}"/>
    <cellStyle name="Normal 11 4 2 3 2 4" xfId="38297" xr:uid="{C6B0DD6D-3EA9-41AC-8BC2-5AE11147301D}"/>
    <cellStyle name="Normal 11 4 2 3 3" xfId="6465" xr:uid="{E91534CB-53A3-40BF-B5CA-7220F81920BA}"/>
    <cellStyle name="Normal 11 4 2 3 3 2" xfId="14845" xr:uid="{D21E1156-880B-4E1D-A243-EF8B0B0153CC}"/>
    <cellStyle name="Normal 11 4 2 3 3 2 2" xfId="31605" xr:uid="{B457C06B-E76E-459A-B05C-2C38EECD55D9}"/>
    <cellStyle name="Normal 11 4 2 3 3 2 3" xfId="48364" xr:uid="{4A350354-8ABE-44D1-BB87-D2A269EE2A5D}"/>
    <cellStyle name="Normal 11 4 2 3 3 3" xfId="23225" xr:uid="{5F0586DE-62F2-46EB-BC1E-387124FE75A9}"/>
    <cellStyle name="Normal 11 4 2 3 3 4" xfId="39984" xr:uid="{A6FC6354-3C3E-4D48-8FB6-A03020E14A9D}"/>
    <cellStyle name="Normal 11 4 2 3 4" xfId="3201" xr:uid="{97949609-B7ED-476E-AD57-00C9C37C6995}"/>
    <cellStyle name="Normal 11 4 2 3 4 2" xfId="11581" xr:uid="{28DAC63B-FD5D-4A74-83AF-A8EFEE9FAE89}"/>
    <cellStyle name="Normal 11 4 2 3 4 2 2" xfId="28341" xr:uid="{7E9F6096-DCFC-4071-91B2-AB2678F0FCA5}"/>
    <cellStyle name="Normal 11 4 2 3 4 2 3" xfId="45100" xr:uid="{04937D54-D797-4482-9352-1D536CE445FB}"/>
    <cellStyle name="Normal 11 4 2 3 4 3" xfId="19961" xr:uid="{A20C5AD3-9BDC-4261-AEA0-4F1AD4C8F9D9}"/>
    <cellStyle name="Normal 11 4 2 3 4 4" xfId="36720" xr:uid="{05B176FD-1ED1-4382-9578-C2AF9D00EAF0}"/>
    <cellStyle name="Normal 11 4 2 3 5" xfId="9778" xr:uid="{A98775BE-D8BE-496F-9595-CCF0278817FB}"/>
    <cellStyle name="Normal 11 4 2 3 5 2" xfId="26538" xr:uid="{997D51D2-BE2D-493F-801F-0FB8B9AEC6A2}"/>
    <cellStyle name="Normal 11 4 2 3 5 3" xfId="43297" xr:uid="{A229195C-CCD2-4627-A4D4-B9F3F97F596E}"/>
    <cellStyle name="Normal 11 4 2 3 6" xfId="18158" xr:uid="{3DD1834B-FF97-40BD-BA98-FFEA4222D14A}"/>
    <cellStyle name="Normal 11 4 2 3 7" xfId="34917" xr:uid="{5816161B-26DD-4D20-B39B-555EE8BB742B}"/>
    <cellStyle name="Normal 11 4 2 4" xfId="1788" xr:uid="{C178C682-D094-4BEC-B4CA-C96496E0ECA3}"/>
    <cellStyle name="Normal 11 4 2 4 2" xfId="5177" xr:uid="{7E1594DD-4D17-49E8-BF47-B55FDA484068}"/>
    <cellStyle name="Normal 11 4 2 4 2 2" xfId="13557" xr:uid="{1F998ECB-BA6E-457E-ADE1-27A14C715367}"/>
    <cellStyle name="Normal 11 4 2 4 2 2 2" xfId="30317" xr:uid="{D716EA5E-4F5F-4F40-93FE-A2CF05FEE4E6}"/>
    <cellStyle name="Normal 11 4 2 4 2 2 3" xfId="47076" xr:uid="{547CEABA-1EA9-4D6A-AEC0-D9233AA9853A}"/>
    <cellStyle name="Normal 11 4 2 4 2 3" xfId="21937" xr:uid="{0907BBCE-2DB5-4552-923D-BB344210D672}"/>
    <cellStyle name="Normal 11 4 2 4 2 4" xfId="38696" xr:uid="{A67685A3-6484-4419-8CEE-4510E3309C8C}"/>
    <cellStyle name="Normal 11 4 2 4 3" xfId="6864" xr:uid="{BD18A693-2BDF-451A-9550-417FE2BA8AA2}"/>
    <cellStyle name="Normal 11 4 2 4 3 2" xfId="15244" xr:uid="{0821C231-E3EA-472A-8C4B-C9AED8BB35C7}"/>
    <cellStyle name="Normal 11 4 2 4 3 2 2" xfId="32004" xr:uid="{0B2D385F-2F39-4331-BFE4-A9F002511C25}"/>
    <cellStyle name="Normal 11 4 2 4 3 2 3" xfId="48763" xr:uid="{3D17EA81-EEC1-4212-874F-2A0F5FB03B09}"/>
    <cellStyle name="Normal 11 4 2 4 3 3" xfId="23624" xr:uid="{33596DAE-62F1-460A-9E1C-46C4F197DAE7}"/>
    <cellStyle name="Normal 11 4 2 4 3 4" xfId="40383" xr:uid="{CC2F1ADC-C074-4575-B10F-39ACFA3FEF56}"/>
    <cellStyle name="Normal 11 4 2 4 4" xfId="3488" xr:uid="{62ED139C-12CE-44CC-AA08-CF38BBBEF403}"/>
    <cellStyle name="Normal 11 4 2 4 4 2" xfId="11868" xr:uid="{BF4E2E4A-62F5-4341-AB28-CB8210AF0C35}"/>
    <cellStyle name="Normal 11 4 2 4 4 2 2" xfId="28628" xr:uid="{F4A56B2D-7534-4670-A335-6C15D440AF18}"/>
    <cellStyle name="Normal 11 4 2 4 4 2 3" xfId="45387" xr:uid="{AD1B4FEB-570F-48A6-83C4-1596C608E6E2}"/>
    <cellStyle name="Normal 11 4 2 4 4 3" xfId="20248" xr:uid="{EA430F36-8CE3-4122-9A51-E879367B85E4}"/>
    <cellStyle name="Normal 11 4 2 4 4 4" xfId="37007" xr:uid="{986F3665-CB8D-43EE-B06E-8BD8DE2E59B0}"/>
    <cellStyle name="Normal 11 4 2 4 5" xfId="10177" xr:uid="{A1F0DDF5-A922-49E1-B015-19B9C918B5BA}"/>
    <cellStyle name="Normal 11 4 2 4 5 2" xfId="26937" xr:uid="{80E64F47-A9B0-4F87-B643-3826BBB0DDA6}"/>
    <cellStyle name="Normal 11 4 2 4 5 3" xfId="43696" xr:uid="{5569C284-6B64-4877-815B-2233A194E08A}"/>
    <cellStyle name="Normal 11 4 2 4 6" xfId="18557" xr:uid="{CAEA7CB6-4280-474E-9C1E-775052CB7E2F}"/>
    <cellStyle name="Normal 11 4 2 4 7" xfId="35316" xr:uid="{B3AB8770-3734-4A7B-BAA9-ECEB93E540B5}"/>
    <cellStyle name="Normal 11 4 2 5" xfId="3907" xr:uid="{E334F0FC-9077-4739-BDC9-212C64F635B4}"/>
    <cellStyle name="Normal 11 4 2 5 2" xfId="12287" xr:uid="{527BFE9D-DE5F-41BB-A398-A56C6EEF0378}"/>
    <cellStyle name="Normal 11 4 2 5 2 2" xfId="29047" xr:uid="{4B733885-DA77-423C-B0BD-7D1D8E4186F8}"/>
    <cellStyle name="Normal 11 4 2 5 2 3" xfId="45806" xr:uid="{936AF539-9C8E-49FD-A6D1-D864899D901B}"/>
    <cellStyle name="Normal 11 4 2 5 3" xfId="20667" xr:uid="{EB8EF662-E0A2-4B1B-B22E-92F32FCD382C}"/>
    <cellStyle name="Normal 11 4 2 5 4" xfId="37426" xr:uid="{4B114969-8684-4613-A305-3875EFBAC906}"/>
    <cellStyle name="Normal 11 4 2 6" xfId="5611" xr:uid="{59E384E3-0C88-40F5-A7CF-DDB8D76BCEED}"/>
    <cellStyle name="Normal 11 4 2 6 2" xfId="13991" xr:uid="{F5DD2887-6295-4406-96E0-5EFDD2E73C78}"/>
    <cellStyle name="Normal 11 4 2 6 2 2" xfId="30751" xr:uid="{117AD86F-7B67-49B9-99DA-A7B82AF1C6F9}"/>
    <cellStyle name="Normal 11 4 2 6 2 3" xfId="47510" xr:uid="{00B17472-2D37-45EB-B7D4-C6D4F89D1AE8}"/>
    <cellStyle name="Normal 11 4 2 6 3" xfId="22371" xr:uid="{FD880B3C-D981-4110-BAA8-9E0F0CB2610A}"/>
    <cellStyle name="Normal 11 4 2 6 4" xfId="39130" xr:uid="{26D882A0-EA98-400A-937F-21D4E1935BF3}"/>
    <cellStyle name="Normal 11 4 2 7" xfId="7270" xr:uid="{01586264-014A-489F-9B43-AFB624CC6441}"/>
    <cellStyle name="Normal 11 4 2 7 2" xfId="15650" xr:uid="{45A70521-84AF-448A-9480-72386F6E6B69}"/>
    <cellStyle name="Normal 11 4 2 7 2 2" xfId="32410" xr:uid="{A3CC1C42-2B7B-4CC3-BD4C-4D41E83602CB}"/>
    <cellStyle name="Normal 11 4 2 7 2 3" xfId="49169" xr:uid="{0B5CC970-2D06-452B-92F4-4A38A69363EF}"/>
    <cellStyle name="Normal 11 4 2 7 3" xfId="24030" xr:uid="{8FDEC3DD-0132-4F7E-BD8B-6350B2BB1756}"/>
    <cellStyle name="Normal 11 4 2 7 4" xfId="40789" xr:uid="{13932CA5-B685-472C-B797-89C2CA57494D}"/>
    <cellStyle name="Normal 11 4 2 8" xfId="7676" xr:uid="{A522BFED-15D0-4A0D-B0F3-CF30D6C620E4}"/>
    <cellStyle name="Normal 11 4 2 8 2" xfId="16056" xr:uid="{EE4BEBA7-0901-413C-86CD-D683B18B72FF}"/>
    <cellStyle name="Normal 11 4 2 8 2 2" xfId="32816" xr:uid="{582D666C-F40E-49ED-82AF-48B0DB539EBC}"/>
    <cellStyle name="Normal 11 4 2 8 2 3" xfId="49575" xr:uid="{F173CC79-0F16-4331-862E-6860D1EFF04E}"/>
    <cellStyle name="Normal 11 4 2 8 3" xfId="24436" xr:uid="{2FA33D13-8412-4EA0-B6B6-33F65FA0DBB5}"/>
    <cellStyle name="Normal 11 4 2 8 4" xfId="41195" xr:uid="{192D47F4-1FCE-4A6A-A5AD-1DF447174CF2}"/>
    <cellStyle name="Normal 11 4 2 9" xfId="8082" xr:uid="{C9D0EC40-2056-42E4-9115-86469FD913E6}"/>
    <cellStyle name="Normal 11 4 2 9 2" xfId="16462" xr:uid="{6549BD80-CCEC-44CB-9848-D805711FD752}"/>
    <cellStyle name="Normal 11 4 2 9 2 2" xfId="33222" xr:uid="{26AEFC9B-0DE8-44E7-A04D-CC5023104CA4}"/>
    <cellStyle name="Normal 11 4 2 9 2 3" xfId="49981" xr:uid="{759E08CF-4854-4152-9E45-90C9EA9FA95D}"/>
    <cellStyle name="Normal 11 4 2 9 3" xfId="24842" xr:uid="{858A8734-D04A-4699-A0BC-15172E8E4D3D}"/>
    <cellStyle name="Normal 11 4 2 9 4" xfId="41601" xr:uid="{87E6071C-7938-4512-A305-0BDAD0050ED9}"/>
    <cellStyle name="Normal 11 4 3" xfId="514" xr:uid="{2F9A2E7A-D368-41B1-88FA-0B7A4BCBD5C1}"/>
    <cellStyle name="Normal 11 4 3 10" xfId="8633" xr:uid="{2E8D6D60-1672-4C16-B767-A5C63C3AB38A}"/>
    <cellStyle name="Normal 11 4 3 10 2" xfId="17013" xr:uid="{BF6322B0-402B-4FF4-8FC6-B905457B5DA7}"/>
    <cellStyle name="Normal 11 4 3 10 2 2" xfId="33773" xr:uid="{69E6E893-C848-4C09-859A-8B8B489CC340}"/>
    <cellStyle name="Normal 11 4 3 10 2 3" xfId="50532" xr:uid="{CC69C48E-5658-4B19-8950-9B0BD83D96BA}"/>
    <cellStyle name="Normal 11 4 3 10 3" xfId="25393" xr:uid="{0D175937-D998-4CDE-9CD1-D8E917940814}"/>
    <cellStyle name="Normal 11 4 3 10 4" xfId="42152" xr:uid="{BB83D60C-EE73-4C43-8010-146800B2B54B}"/>
    <cellStyle name="Normal 11 4 3 11" xfId="2346" xr:uid="{BA00E069-77B0-4CD7-9EF4-284F7F4CC6E1}"/>
    <cellStyle name="Normal 11 4 3 11 2" xfId="10728" xr:uid="{8598D425-FEF6-42D6-A0A8-243265F67890}"/>
    <cellStyle name="Normal 11 4 3 11 2 2" xfId="27488" xr:uid="{2D0857B2-0B7D-4F9D-9B0B-B44A369F4CA7}"/>
    <cellStyle name="Normal 11 4 3 11 2 3" xfId="44247" xr:uid="{5D4A7ADD-66BA-43E5-880D-D354A47B2E2A}"/>
    <cellStyle name="Normal 11 4 3 11 3" xfId="19108" xr:uid="{67F7E45D-0752-477E-86D3-CF3AB9FBCD1F}"/>
    <cellStyle name="Normal 11 4 3 11 4" xfId="35867" xr:uid="{E5088EA8-ECF0-4E24-904F-3D59A9680958}"/>
    <cellStyle name="Normal 11 4 3 12" xfId="8925" xr:uid="{B5E9F48F-FD16-489B-AA6A-9BA20BBEBF19}"/>
    <cellStyle name="Normal 11 4 3 12 2" xfId="25685" xr:uid="{29C8B6F6-79D7-4EC4-A184-DD4BD2D34D4B}"/>
    <cellStyle name="Normal 11 4 3 12 3" xfId="42444" xr:uid="{EEEC09DA-C686-47A8-8D16-74B5461F72A4}"/>
    <cellStyle name="Normal 11 4 3 13" xfId="17305" xr:uid="{001D42B9-F95F-411A-BE3A-068AB8951C29}"/>
    <cellStyle name="Normal 11 4 3 14" xfId="34064" xr:uid="{6AAC069B-3284-4F92-85AF-38F8162DBD49}"/>
    <cellStyle name="Normal 11 4 3 2" xfId="956" xr:uid="{08E1C7A2-E1D5-47F3-82C9-D31F20F3F576}"/>
    <cellStyle name="Normal 11 4 3 2 2" xfId="4351" xr:uid="{163C4E2B-1479-460B-8A0E-9628F6985BC0}"/>
    <cellStyle name="Normal 11 4 3 2 2 2" xfId="12731" xr:uid="{6EA1BDE3-F129-443D-BB7B-031FB7E20313}"/>
    <cellStyle name="Normal 11 4 3 2 2 2 2" xfId="29491" xr:uid="{379BAED0-98A4-44C7-9BDB-6201CDA51C59}"/>
    <cellStyle name="Normal 11 4 3 2 2 2 3" xfId="46250" xr:uid="{B6123591-9C6D-4CFF-8C2E-C807D9991305}"/>
    <cellStyle name="Normal 11 4 3 2 2 3" xfId="21111" xr:uid="{62A611BF-B4F3-4B8E-BF92-0028B152F3D3}"/>
    <cellStyle name="Normal 11 4 3 2 2 4" xfId="37870" xr:uid="{00AC1006-7B46-4362-B37B-E1A97B921ACE}"/>
    <cellStyle name="Normal 11 4 3 2 3" xfId="6038" xr:uid="{6D6E2AA5-E991-4471-81EA-90ADC0328917}"/>
    <cellStyle name="Normal 11 4 3 2 3 2" xfId="14418" xr:uid="{990360B8-4CCE-42A5-9C8A-733C7679F002}"/>
    <cellStyle name="Normal 11 4 3 2 3 2 2" xfId="31178" xr:uid="{A0E68C64-D377-4BEF-AEA8-1E336F738DA0}"/>
    <cellStyle name="Normal 11 4 3 2 3 2 3" xfId="47937" xr:uid="{D8EF3F88-022F-4E0F-9830-5F6F97C1A108}"/>
    <cellStyle name="Normal 11 4 3 2 3 3" xfId="22798" xr:uid="{DB604E0F-20EF-4B6A-B54C-D0D59DDDD151}"/>
    <cellStyle name="Normal 11 4 3 2 3 4" xfId="39557" xr:uid="{6D696706-C21B-4DD5-86B4-955BBCDE6C85}"/>
    <cellStyle name="Normal 11 4 3 2 4" xfId="2774" xr:uid="{FA964AA5-7584-4F3F-B69B-94668E6C4075}"/>
    <cellStyle name="Normal 11 4 3 2 4 2" xfId="11154" xr:uid="{1031A663-617E-4278-9F94-8A4C53F8BBF2}"/>
    <cellStyle name="Normal 11 4 3 2 4 2 2" xfId="27914" xr:uid="{F490E34E-C25C-4A55-B2B8-D6E0C7DD2F7B}"/>
    <cellStyle name="Normal 11 4 3 2 4 2 3" xfId="44673" xr:uid="{960B0E39-0307-4FDA-BE1C-BB35C3AD6D95}"/>
    <cellStyle name="Normal 11 4 3 2 4 3" xfId="19534" xr:uid="{B974A7BC-58E2-4BBB-A986-3A3DA798A5DB}"/>
    <cellStyle name="Normal 11 4 3 2 4 4" xfId="36293" xr:uid="{2128DB4A-43A2-407E-886A-C0B15A89972A}"/>
    <cellStyle name="Normal 11 4 3 2 5" xfId="9351" xr:uid="{B64348E9-0FB8-4B6D-81F5-93193DC9C3F2}"/>
    <cellStyle name="Normal 11 4 3 2 5 2" xfId="26111" xr:uid="{B8F4F712-4BD8-4D41-B07F-56FD345DB6E0}"/>
    <cellStyle name="Normal 11 4 3 2 5 3" xfId="42870" xr:uid="{BD148229-D891-4467-B293-1AA642B2297D}"/>
    <cellStyle name="Normal 11 4 3 2 6" xfId="17731" xr:uid="{5DA2CC2A-2FD4-4B1C-BDD4-193C4B09518E}"/>
    <cellStyle name="Normal 11 4 3 2 7" xfId="34490" xr:uid="{05AF9622-EC13-4DE5-A3F4-8C1AB61F0DE6}"/>
    <cellStyle name="Normal 11 4 3 3" xfId="1390" xr:uid="{CC8DA1E8-2A72-4AC5-B04A-3823B6836832}"/>
    <cellStyle name="Normal 11 4 3 3 2" xfId="4779" xr:uid="{BC81910B-C3CA-4119-AE8C-E135E4AA5642}"/>
    <cellStyle name="Normal 11 4 3 3 2 2" xfId="13159" xr:uid="{E2EF0EC7-0CA5-4C0D-8307-F06F91F0E61C}"/>
    <cellStyle name="Normal 11 4 3 3 2 2 2" xfId="29919" xr:uid="{5C8840AF-4874-471D-8B7D-C8881023BBBE}"/>
    <cellStyle name="Normal 11 4 3 3 2 2 3" xfId="46678" xr:uid="{0CE29086-2210-474E-B44B-1222D00125A0}"/>
    <cellStyle name="Normal 11 4 3 3 2 3" xfId="21539" xr:uid="{1E729928-29B7-43AD-A989-8B383A21B74C}"/>
    <cellStyle name="Normal 11 4 3 3 2 4" xfId="38298" xr:uid="{AD2235B4-45A6-40B1-82FC-81848FF80541}"/>
    <cellStyle name="Normal 11 4 3 3 3" xfId="6466" xr:uid="{FBD5C464-2C7D-4802-8BE4-967161FF0A2F}"/>
    <cellStyle name="Normal 11 4 3 3 3 2" xfId="14846" xr:uid="{65E4794A-C774-4A96-AA99-7919192F5EB7}"/>
    <cellStyle name="Normal 11 4 3 3 3 2 2" xfId="31606" xr:uid="{9B8DD0E6-F78E-4A8F-88D1-AAA6B866DCA1}"/>
    <cellStyle name="Normal 11 4 3 3 3 2 3" xfId="48365" xr:uid="{2FD8759E-A667-4BA1-A4CA-E4EB17F353BD}"/>
    <cellStyle name="Normal 11 4 3 3 3 3" xfId="23226" xr:uid="{E0605531-CC1D-4A0A-83AF-D54EABA6DF18}"/>
    <cellStyle name="Normal 11 4 3 3 3 4" xfId="39985" xr:uid="{3FDB693F-E793-4A04-8705-1D8036FD85C2}"/>
    <cellStyle name="Normal 11 4 3 3 4" xfId="3202" xr:uid="{CF8E732C-FFF2-45C2-8727-7B646B2F66B0}"/>
    <cellStyle name="Normal 11 4 3 3 4 2" xfId="11582" xr:uid="{95E8D04B-DDE2-4782-AFB6-979921B2A025}"/>
    <cellStyle name="Normal 11 4 3 3 4 2 2" xfId="28342" xr:uid="{948FF296-4E28-460E-BE07-183EC8030C4C}"/>
    <cellStyle name="Normal 11 4 3 3 4 2 3" xfId="45101" xr:uid="{0D4CAE7C-391B-4327-B829-7D20D66C9AF9}"/>
    <cellStyle name="Normal 11 4 3 3 4 3" xfId="19962" xr:uid="{445FEE8D-DEB9-46BE-9332-B285D8A7DE16}"/>
    <cellStyle name="Normal 11 4 3 3 4 4" xfId="36721" xr:uid="{DBCC17C3-5282-44CB-9170-7DE56BD0E411}"/>
    <cellStyle name="Normal 11 4 3 3 5" xfId="9779" xr:uid="{5ADBBCC6-CDFC-4B73-884E-C00DEB65CAF2}"/>
    <cellStyle name="Normal 11 4 3 3 5 2" xfId="26539" xr:uid="{317E081D-54B3-40FA-A3BA-98E4AC92BAA3}"/>
    <cellStyle name="Normal 11 4 3 3 5 3" xfId="43298" xr:uid="{70E9387C-CCE9-4470-8B68-62927F58DFD7}"/>
    <cellStyle name="Normal 11 4 3 3 6" xfId="18159" xr:uid="{9B5C4EBB-E4A9-49BC-82D6-1D0AA809F0A0}"/>
    <cellStyle name="Normal 11 4 3 3 7" xfId="34918" xr:uid="{EA3BDB97-1F13-4B7D-BB90-8518B7BDD79B}"/>
    <cellStyle name="Normal 11 4 3 4" xfId="1933" xr:uid="{95F4A7B6-AC8B-406E-85A3-5FBF52117AF1}"/>
    <cellStyle name="Normal 11 4 3 4 2" xfId="5322" xr:uid="{7212388D-8798-4745-8874-424FFADCF53E}"/>
    <cellStyle name="Normal 11 4 3 4 2 2" xfId="13702" xr:uid="{244656E9-0A89-4D28-B95D-8ACA0F6C0967}"/>
    <cellStyle name="Normal 11 4 3 4 2 2 2" xfId="30462" xr:uid="{A5CF3A84-4D0B-4BEA-BAEE-5D81C5AA3077}"/>
    <cellStyle name="Normal 11 4 3 4 2 2 3" xfId="47221" xr:uid="{02909A9C-ECA1-4A8C-ACFF-22B1168100D0}"/>
    <cellStyle name="Normal 11 4 3 4 2 3" xfId="22082" xr:uid="{39CCA20B-815A-43CC-8116-D59F6BB1A7E6}"/>
    <cellStyle name="Normal 11 4 3 4 2 4" xfId="38841" xr:uid="{6EA2AA75-FEAF-4FD7-82F1-288FE9DD32BD}"/>
    <cellStyle name="Normal 11 4 3 4 3" xfId="7009" xr:uid="{06097DD6-8AA8-4FE4-94A2-C8BE1B8BD017}"/>
    <cellStyle name="Normal 11 4 3 4 3 2" xfId="15389" xr:uid="{279F2782-DF91-45A3-8396-BD83A03F4DE7}"/>
    <cellStyle name="Normal 11 4 3 4 3 2 2" xfId="32149" xr:uid="{0773A7F9-EAC4-4221-94FC-0DE223A5401D}"/>
    <cellStyle name="Normal 11 4 3 4 3 2 3" xfId="48908" xr:uid="{AA2BB78D-2138-423E-81CB-7D5B8508A778}"/>
    <cellStyle name="Normal 11 4 3 4 3 3" xfId="23769" xr:uid="{41FFEC9A-5C94-4C5E-BD63-4DEE485DE597}"/>
    <cellStyle name="Normal 11 4 3 4 3 4" xfId="40528" xr:uid="{415EED5C-A497-4F22-9A18-EAB077B1239C}"/>
    <cellStyle name="Normal 11 4 3 4 4" xfId="3632" xr:uid="{ADE90714-AC2F-4C41-AF55-21043140C1C5}"/>
    <cellStyle name="Normal 11 4 3 4 4 2" xfId="12012" xr:uid="{A77185C2-234B-4973-A308-D6F3F75B1BA1}"/>
    <cellStyle name="Normal 11 4 3 4 4 2 2" xfId="28772" xr:uid="{3BB2A282-C712-4688-8214-79FE19B36AFA}"/>
    <cellStyle name="Normal 11 4 3 4 4 2 3" xfId="45531" xr:uid="{A3F86F4B-E3E7-4591-9C73-A5993B277A0B}"/>
    <cellStyle name="Normal 11 4 3 4 4 3" xfId="20392" xr:uid="{19EC292B-0082-40CD-B221-8A9489F70F7F}"/>
    <cellStyle name="Normal 11 4 3 4 4 4" xfId="37151" xr:uid="{68946C18-D675-4863-9411-7A89E2CFD5F0}"/>
    <cellStyle name="Normal 11 4 3 4 5" xfId="10322" xr:uid="{E240A8C5-F4E7-4120-AF52-FDD7EB4D88AA}"/>
    <cellStyle name="Normal 11 4 3 4 5 2" xfId="27082" xr:uid="{804EBF00-09A7-4720-A853-4A088C1D80ED}"/>
    <cellStyle name="Normal 11 4 3 4 5 3" xfId="43841" xr:uid="{DF7A3BC7-7036-4D7B-9A31-52CC9B8EC2C6}"/>
    <cellStyle name="Normal 11 4 3 4 6" xfId="18702" xr:uid="{4E6B85E6-11BA-4952-9795-8F433D82036C}"/>
    <cellStyle name="Normal 11 4 3 4 7" xfId="35461" xr:uid="{E8B850E5-3360-49DD-90DC-944C6772BE6D}"/>
    <cellStyle name="Normal 11 4 3 5" xfId="4052" xr:uid="{5CB9DE55-8796-46DE-9DF5-1F26D8B1A126}"/>
    <cellStyle name="Normal 11 4 3 5 2" xfId="12432" xr:uid="{34732BFE-364D-42ED-AF76-F5C55D4906C0}"/>
    <cellStyle name="Normal 11 4 3 5 2 2" xfId="29192" xr:uid="{731B8A76-7CB6-4494-9ADF-6C525AB48AD9}"/>
    <cellStyle name="Normal 11 4 3 5 2 3" xfId="45951" xr:uid="{5C43A717-D6D8-4D84-9FBE-783D1FC912E0}"/>
    <cellStyle name="Normal 11 4 3 5 3" xfId="20812" xr:uid="{9723CF64-F35B-4259-9699-5093FCF619D6}"/>
    <cellStyle name="Normal 11 4 3 5 4" xfId="37571" xr:uid="{E299E446-641A-4152-8033-40811490D90F}"/>
    <cellStyle name="Normal 11 4 3 6" xfId="5612" xr:uid="{B61DA821-BBB9-45FD-AAB9-41881570B4FE}"/>
    <cellStyle name="Normal 11 4 3 6 2" xfId="13992" xr:uid="{3E022E26-F2F4-4F61-97E3-EB491DC3ECE9}"/>
    <cellStyle name="Normal 11 4 3 6 2 2" xfId="30752" xr:uid="{386DF9F9-5926-459E-BC33-FD6726A5A3DA}"/>
    <cellStyle name="Normal 11 4 3 6 2 3" xfId="47511" xr:uid="{4963D453-A123-4461-AE77-86363EC7B773}"/>
    <cellStyle name="Normal 11 4 3 6 3" xfId="22372" xr:uid="{22B646B6-5944-4AE2-A52F-DC0968F6A8E3}"/>
    <cellStyle name="Normal 11 4 3 6 4" xfId="39131" xr:uid="{F91F3BDB-23C8-4A8B-A6F6-91437846F2E7}"/>
    <cellStyle name="Normal 11 4 3 7" xfId="7415" xr:uid="{28A0DB66-D383-46A2-A3BA-B87F522E388E}"/>
    <cellStyle name="Normal 11 4 3 7 2" xfId="15795" xr:uid="{06705068-0C84-43E5-9B28-0FA9154D2E73}"/>
    <cellStyle name="Normal 11 4 3 7 2 2" xfId="32555" xr:uid="{E7EF92B1-6207-4A2A-A4A9-52586A994B71}"/>
    <cellStyle name="Normal 11 4 3 7 2 3" xfId="49314" xr:uid="{1B06A352-A36B-48F9-A4E6-B141247E85E5}"/>
    <cellStyle name="Normal 11 4 3 7 3" xfId="24175" xr:uid="{60B7A574-5BF9-4D07-ACD3-765BB73463B0}"/>
    <cellStyle name="Normal 11 4 3 7 4" xfId="40934" xr:uid="{A779D3C7-BC1B-46FC-941F-A46296E24D7A}"/>
    <cellStyle name="Normal 11 4 3 8" xfId="7821" xr:uid="{D34BC4C1-E1F2-4A04-8912-FAA8A3B0D7B5}"/>
    <cellStyle name="Normal 11 4 3 8 2" xfId="16201" xr:uid="{9B38710F-4A40-44D4-9436-BB1AD16684B0}"/>
    <cellStyle name="Normal 11 4 3 8 2 2" xfId="32961" xr:uid="{745493DC-A221-443E-8C57-5D51A4D6777B}"/>
    <cellStyle name="Normal 11 4 3 8 2 3" xfId="49720" xr:uid="{555AB03A-2EF4-4822-AA5D-21FD549582E3}"/>
    <cellStyle name="Normal 11 4 3 8 3" xfId="24581" xr:uid="{B2FE9704-FCF6-4E2F-94EF-685ADC99351F}"/>
    <cellStyle name="Normal 11 4 3 8 4" xfId="41340" xr:uid="{7638ED7D-6A31-4E4B-A25A-BAB238DB1FAA}"/>
    <cellStyle name="Normal 11 4 3 9" xfId="8227" xr:uid="{168C5527-EA6F-47D3-9827-C783C88D8AFF}"/>
    <cellStyle name="Normal 11 4 3 9 2" xfId="16607" xr:uid="{D5ECE060-A622-4949-9A12-F2874852EA70}"/>
    <cellStyle name="Normal 11 4 3 9 2 2" xfId="33367" xr:uid="{4668E202-3514-46E0-897C-94171C3D61A6}"/>
    <cellStyle name="Normal 11 4 3 9 2 3" xfId="50126" xr:uid="{C234809D-E2A8-483D-B060-27BEC7FC04E6}"/>
    <cellStyle name="Normal 11 4 3 9 3" xfId="24987" xr:uid="{8E1B7943-1197-42AA-963F-CFFB1BB537C2}"/>
    <cellStyle name="Normal 11 4 3 9 4" xfId="41746" xr:uid="{8371A9EE-F6CA-40D6-8441-92C98EBBBFA5}"/>
    <cellStyle name="Normal 11 4 4" xfId="839" xr:uid="{1390BD84-92A9-4A66-BC0F-79FCC6C1063D}"/>
    <cellStyle name="Normal 11 4 4 2" xfId="4234" xr:uid="{B1CC86D3-E5E4-4732-9AA0-7226747A2213}"/>
    <cellStyle name="Normal 11 4 4 2 2" xfId="12614" xr:uid="{6A9CEA83-A8FD-44AE-AE0B-0D6EDA5F5CF6}"/>
    <cellStyle name="Normal 11 4 4 2 2 2" xfId="29374" xr:uid="{457628F2-EA5D-46A8-BAE6-A1D6269E05BE}"/>
    <cellStyle name="Normal 11 4 4 2 2 3" xfId="46133" xr:uid="{F4DF2414-C566-472C-801D-763AF2D7D024}"/>
    <cellStyle name="Normal 11 4 4 2 3" xfId="20994" xr:uid="{97F9A904-EC02-4386-9C5C-EB763E8B6366}"/>
    <cellStyle name="Normal 11 4 4 2 4" xfId="37753" xr:uid="{01FEFD1D-255B-4C6C-95B9-F61C43313EBF}"/>
    <cellStyle name="Normal 11 4 4 3" xfId="5921" xr:uid="{76F6D259-8DBE-4520-8FA6-3840F1D28B61}"/>
    <cellStyle name="Normal 11 4 4 3 2" xfId="14301" xr:uid="{9D7578FB-89CE-4CBA-9C49-2FB1FC11C493}"/>
    <cellStyle name="Normal 11 4 4 3 2 2" xfId="31061" xr:uid="{F0F92B40-78F9-45F8-B4F7-65E0AC46735F}"/>
    <cellStyle name="Normal 11 4 4 3 2 3" xfId="47820" xr:uid="{8CBC5A52-E630-45AF-8B37-E3BECB47EA7B}"/>
    <cellStyle name="Normal 11 4 4 3 3" xfId="22681" xr:uid="{00123C2F-E58E-4717-8D10-9453E016C308}"/>
    <cellStyle name="Normal 11 4 4 3 4" xfId="39440" xr:uid="{5790DE66-08F2-407D-BCCD-793BA054940C}"/>
    <cellStyle name="Normal 11 4 4 4" xfId="2657" xr:uid="{B15EEAAB-4752-4E24-A076-23FB82A5A9DA}"/>
    <cellStyle name="Normal 11 4 4 4 2" xfId="11037" xr:uid="{07C6F223-9FDA-47B4-A0BA-40EC0812D558}"/>
    <cellStyle name="Normal 11 4 4 4 2 2" xfId="27797" xr:uid="{C7136950-CBD4-4569-B5AF-D3999E8FAF1F}"/>
    <cellStyle name="Normal 11 4 4 4 2 3" xfId="44556" xr:uid="{DB1050C8-E311-4007-8320-5F53DD75CA41}"/>
    <cellStyle name="Normal 11 4 4 4 3" xfId="19417" xr:uid="{3617258B-6476-4330-8753-031BBB60BFBD}"/>
    <cellStyle name="Normal 11 4 4 4 4" xfId="36176" xr:uid="{60CAE0B9-5C39-4FE7-96F9-59F9C198F099}"/>
    <cellStyle name="Normal 11 4 4 5" xfId="9234" xr:uid="{BE40784F-4EF1-4EE7-857E-A71A2FA7970B}"/>
    <cellStyle name="Normal 11 4 4 5 2" xfId="25994" xr:uid="{F4B45A6C-1B8D-4D6F-829E-07C5023086F8}"/>
    <cellStyle name="Normal 11 4 4 5 3" xfId="42753" xr:uid="{EF44B0F0-6956-4F6E-9FD2-78F77F5C2B7D}"/>
    <cellStyle name="Normal 11 4 4 6" xfId="17614" xr:uid="{9C9ED650-6EA2-4C4C-8D50-E69B4EF822FF}"/>
    <cellStyle name="Normal 11 4 4 7" xfId="34373" xr:uid="{D922C455-ACAA-4F27-83D6-A5006B640C84}"/>
    <cellStyle name="Normal 11 4 5" xfId="1273" xr:uid="{BCB8FB75-AD61-44E8-8A85-CD0BB300941B}"/>
    <cellStyle name="Normal 11 4 5 2" xfId="4662" xr:uid="{3361F5E2-CA4E-4C0A-8E27-3FB560825F7F}"/>
    <cellStyle name="Normal 11 4 5 2 2" xfId="13042" xr:uid="{93765224-818D-42BC-A3BD-764FB28160BF}"/>
    <cellStyle name="Normal 11 4 5 2 2 2" xfId="29802" xr:uid="{7E2CF3DC-E35B-432A-BC8F-1A788F303B65}"/>
    <cellStyle name="Normal 11 4 5 2 2 3" xfId="46561" xr:uid="{CF67BD56-FFFB-4272-AD88-ABDDDDD7A68E}"/>
    <cellStyle name="Normal 11 4 5 2 3" xfId="21422" xr:uid="{2890F144-2A18-4FE1-9EDC-BF91519364EB}"/>
    <cellStyle name="Normal 11 4 5 2 4" xfId="38181" xr:uid="{6AE8A49D-1453-450A-9242-CEE0C33FC88F}"/>
    <cellStyle name="Normal 11 4 5 3" xfId="6349" xr:uid="{00602451-56B2-4525-82C7-2AEB28FCF2B3}"/>
    <cellStyle name="Normal 11 4 5 3 2" xfId="14729" xr:uid="{02E3AC1E-1CFD-4A34-93D5-10582D1C6BBE}"/>
    <cellStyle name="Normal 11 4 5 3 2 2" xfId="31489" xr:uid="{9A01F5C1-31D9-4B13-964B-A0AC7A3C5662}"/>
    <cellStyle name="Normal 11 4 5 3 2 3" xfId="48248" xr:uid="{163CCD46-0BD7-49AE-B8F1-02872B6868C3}"/>
    <cellStyle name="Normal 11 4 5 3 3" xfId="23109" xr:uid="{1976E6C4-EBB1-4DBE-BD3B-5CBD571304DD}"/>
    <cellStyle name="Normal 11 4 5 3 4" xfId="39868" xr:uid="{A3574D5F-93C3-484A-A450-1C47CBA65F57}"/>
    <cellStyle name="Normal 11 4 5 4" xfId="3085" xr:uid="{2C3103FB-3EAC-41CB-8920-00FAB71AC063}"/>
    <cellStyle name="Normal 11 4 5 4 2" xfId="11465" xr:uid="{87C6415C-BFC5-49AB-99FA-873274580179}"/>
    <cellStyle name="Normal 11 4 5 4 2 2" xfId="28225" xr:uid="{EFEE5069-CC6B-4AA1-B2CA-8CE975DFD194}"/>
    <cellStyle name="Normal 11 4 5 4 2 3" xfId="44984" xr:uid="{C434B7AE-4C11-4900-ACE9-6EE11ACDA57B}"/>
    <cellStyle name="Normal 11 4 5 4 3" xfId="19845" xr:uid="{2BFD3EEA-B31B-42B3-AF68-59F37DAD5905}"/>
    <cellStyle name="Normal 11 4 5 4 4" xfId="36604" xr:uid="{D654A0E8-0893-4F64-B8B1-C854105B324A}"/>
    <cellStyle name="Normal 11 4 5 5" xfId="9662" xr:uid="{BA70C504-D91E-4456-AEDB-BB8BCF5F63C9}"/>
    <cellStyle name="Normal 11 4 5 5 2" xfId="26422" xr:uid="{3A3DBF5C-35F6-4974-8399-7873C42A48E7}"/>
    <cellStyle name="Normal 11 4 5 5 3" xfId="43181" xr:uid="{C9B32DD7-BD6B-4844-8943-CBBB7CF3D234}"/>
    <cellStyle name="Normal 11 4 5 6" xfId="18042" xr:uid="{3962BD97-5E11-41F8-A058-B44B8E8609F4}"/>
    <cellStyle name="Normal 11 4 5 7" xfId="34801" xr:uid="{1B66F99B-3C83-4DDB-8A8D-441356D7E5AD}"/>
    <cellStyle name="Normal 11 4 6" xfId="1662" xr:uid="{252FB911-8157-4B05-86CF-54E775FDFC8E}"/>
    <cellStyle name="Normal 11 4 6 2" xfId="5051" xr:uid="{E811237D-96A6-47F9-AE24-277F1FC0EB2A}"/>
    <cellStyle name="Normal 11 4 6 2 2" xfId="13431" xr:uid="{4D60711E-C86F-4C6E-86E1-01A5025FD24D}"/>
    <cellStyle name="Normal 11 4 6 2 2 2" xfId="30191" xr:uid="{797978C2-9C50-4EF6-BA89-87411773D1DB}"/>
    <cellStyle name="Normal 11 4 6 2 2 3" xfId="46950" xr:uid="{8815450D-529E-4ABF-8BF8-100E4A790394}"/>
    <cellStyle name="Normal 11 4 6 2 3" xfId="21811" xr:uid="{47AB6EAB-D6FF-49DF-A813-D2446BF310B2}"/>
    <cellStyle name="Normal 11 4 6 2 4" xfId="38570" xr:uid="{EE2789F3-6D37-4B92-AD58-A89AB9A2D138}"/>
    <cellStyle name="Normal 11 4 6 3" xfId="6738" xr:uid="{2202F918-2AD4-47B7-BC59-E38C8D964FB7}"/>
    <cellStyle name="Normal 11 4 6 3 2" xfId="15118" xr:uid="{0E6679D7-2981-4B87-839E-0FF772E202AA}"/>
    <cellStyle name="Normal 11 4 6 3 2 2" xfId="31878" xr:uid="{0B9C0C68-F32B-44B5-920A-60C19C5DC634}"/>
    <cellStyle name="Normal 11 4 6 3 2 3" xfId="48637" xr:uid="{B15E4C7E-BBF5-49BF-B670-6F001070F20A}"/>
    <cellStyle name="Normal 11 4 6 3 3" xfId="23498" xr:uid="{36ED1F59-DEE5-4945-8D53-11F940C7313F}"/>
    <cellStyle name="Normal 11 4 6 3 4" xfId="40257" xr:uid="{78ABF11F-2EF9-4BED-A841-2E6935F86AEA}"/>
    <cellStyle name="Normal 11 4 6 4" xfId="2227" xr:uid="{14CF9C94-45DE-4D7A-9DB2-6C80452BE8C9}"/>
    <cellStyle name="Normal 11 4 6 4 2" xfId="10611" xr:uid="{17D6BD43-F448-44EE-BDE6-07C80668F2F4}"/>
    <cellStyle name="Normal 11 4 6 4 2 2" xfId="27371" xr:uid="{EECCACE5-C1A8-483B-A465-E8BFF7C24AD4}"/>
    <cellStyle name="Normal 11 4 6 4 2 3" xfId="44130" xr:uid="{422D3073-C456-4970-9EF1-56336EEC72E8}"/>
    <cellStyle name="Normal 11 4 6 4 3" xfId="18991" xr:uid="{F9852237-4B35-44EF-B78E-BEB5F47A4D22}"/>
    <cellStyle name="Normal 11 4 6 4 4" xfId="35750" xr:uid="{E65676DB-032B-4ACA-BF26-23CABE7B4639}"/>
    <cellStyle name="Normal 11 4 6 5" xfId="10051" xr:uid="{DFEC5DFF-6366-423E-8975-86B760983D5F}"/>
    <cellStyle name="Normal 11 4 6 5 2" xfId="26811" xr:uid="{1890D9AF-2168-48FD-B68F-494E19A0090D}"/>
    <cellStyle name="Normal 11 4 6 5 3" xfId="43570" xr:uid="{6FA20B39-05E7-40AF-955A-A78F708CF798}"/>
    <cellStyle name="Normal 11 4 6 6" xfId="18431" xr:uid="{B5CFEE42-1566-4D10-AAB5-87A45C3C9567}"/>
    <cellStyle name="Normal 11 4 6 7" xfId="35190" xr:uid="{D1F159F1-8DED-4ACA-BADD-C105F9B4D2DE}"/>
    <cellStyle name="Normal 11 4 7" xfId="3780" xr:uid="{D5D52104-EC04-4115-A4B0-3714986EB60E}"/>
    <cellStyle name="Normal 11 4 7 2" xfId="12160" xr:uid="{5E3D28BD-483F-43B5-9363-C14E03B5B51A}"/>
    <cellStyle name="Normal 11 4 7 2 2" xfId="28920" xr:uid="{42F711D1-6505-4E75-A91E-372AAFF881EB}"/>
    <cellStyle name="Normal 11 4 7 2 3" xfId="45679" xr:uid="{D30965E6-8D23-4756-8A4E-4750F84159A8}"/>
    <cellStyle name="Normal 11 4 7 3" xfId="20540" xr:uid="{BCA4AE51-2A23-4C53-B5FB-BBC941DE7A84}"/>
    <cellStyle name="Normal 11 4 7 4" xfId="37299" xr:uid="{1FF6212C-F1CB-4F39-BAFC-3D434B14C3AF}"/>
    <cellStyle name="Normal 11 4 8" xfId="5495" xr:uid="{6853328E-4538-4A19-8133-7C4C8248D97B}"/>
    <cellStyle name="Normal 11 4 8 2" xfId="13875" xr:uid="{9FE45AD2-642A-4700-A2B0-60CA2504BCC5}"/>
    <cellStyle name="Normal 11 4 8 2 2" xfId="30635" xr:uid="{BB497E21-C0D8-4C20-B8E1-C17CDC7D5052}"/>
    <cellStyle name="Normal 11 4 8 2 3" xfId="47394" xr:uid="{50208AFC-F8D0-4A7C-AEF8-EE3A7549FBF4}"/>
    <cellStyle name="Normal 11 4 8 3" xfId="22255" xr:uid="{1FA67549-6629-4C86-82D7-0FD6834113B4}"/>
    <cellStyle name="Normal 11 4 8 4" xfId="39014" xr:uid="{4E2F85DA-7FB9-4AF2-BA73-FA8425812F33}"/>
    <cellStyle name="Normal 11 4 9" xfId="7144" xr:uid="{F76935BE-D1C7-4701-9AC8-201286D5D715}"/>
    <cellStyle name="Normal 11 4 9 2" xfId="15524" xr:uid="{130DD886-41F7-4314-9A1D-FB3F4CC57C3C}"/>
    <cellStyle name="Normal 11 4 9 2 2" xfId="32284" xr:uid="{16728E1C-E873-42E6-BF01-C478D154707B}"/>
    <cellStyle name="Normal 11 4 9 2 3" xfId="49043" xr:uid="{79CC78BE-AFB8-4D13-9788-AA5F0168BCD5}"/>
    <cellStyle name="Normal 11 4 9 3" xfId="23904" xr:uid="{91BB7EEB-92DA-4817-89C5-7A99791FFF27}"/>
    <cellStyle name="Normal 11 4 9 4" xfId="40663" xr:uid="{73689466-89AC-4E4C-92A4-8EA1BB71CA17}"/>
    <cellStyle name="Normal 11 5" xfId="334" xr:uid="{30F505E6-3732-4B38-A7CC-6696CBE7200B}"/>
    <cellStyle name="Normal 11 5 10" xfId="7551" xr:uid="{861443F7-D576-4274-B384-967618655C1D}"/>
    <cellStyle name="Normal 11 5 10 2" xfId="15931" xr:uid="{2B08D574-2AA1-406E-B63E-2156A57113A4}"/>
    <cellStyle name="Normal 11 5 10 2 2" xfId="32691" xr:uid="{648D7F69-2378-4431-BE10-A1F5F10EA090}"/>
    <cellStyle name="Normal 11 5 10 2 3" xfId="49450" xr:uid="{1FDE6E50-8C39-4B4A-976D-65A49F84B168}"/>
    <cellStyle name="Normal 11 5 10 3" xfId="24311" xr:uid="{7E3BEABE-CD48-47EA-AB7C-EAB73CE48349}"/>
    <cellStyle name="Normal 11 5 10 4" xfId="41070" xr:uid="{4A6E14B2-2D51-4EA5-AE01-B7459DF6C80F}"/>
    <cellStyle name="Normal 11 5 11" xfId="7957" xr:uid="{6790F413-69BD-40A5-AD4B-5D72B7E1F9CF}"/>
    <cellStyle name="Normal 11 5 11 2" xfId="16337" xr:uid="{BD4092A3-8F43-409B-B47F-7D3CC4E3473A}"/>
    <cellStyle name="Normal 11 5 11 2 2" xfId="33097" xr:uid="{D4371C96-79E1-44EC-839C-8212E7A0DB69}"/>
    <cellStyle name="Normal 11 5 11 2 3" xfId="49856" xr:uid="{28018154-08D4-4F04-A161-7E82E086141D}"/>
    <cellStyle name="Normal 11 5 11 3" xfId="24717" xr:uid="{2DC2CC5D-593F-4878-9EBC-BC34E072546E}"/>
    <cellStyle name="Normal 11 5 11 4" xfId="41476" xr:uid="{A84E9CCC-B3A9-4C62-B1B0-B9BB597B0099}"/>
    <cellStyle name="Normal 11 5 12" xfId="8363" xr:uid="{777CF0E2-6850-41A5-B424-0ADA540E0D3D}"/>
    <cellStyle name="Normal 11 5 12 2" xfId="16743" xr:uid="{FF87B781-5950-48DC-B8F5-3F325AC946D4}"/>
    <cellStyle name="Normal 11 5 12 2 2" xfId="33503" xr:uid="{BE3F5382-3C9B-496E-9D20-8EF17C720C6F}"/>
    <cellStyle name="Normal 11 5 12 2 3" xfId="50262" xr:uid="{0B96A78D-B9F5-40B7-8344-54CE5302A1CE}"/>
    <cellStyle name="Normal 11 5 12 3" xfId="25123" xr:uid="{A71781E5-B942-4057-9C84-CF1828B0D3C2}"/>
    <cellStyle name="Normal 11 5 12 4" xfId="41882" xr:uid="{2F081D52-9A8B-41BB-BCEF-872B142B6127}"/>
    <cellStyle name="Normal 11 5 13" xfId="2102" xr:uid="{36924780-4F54-4F92-A1CA-F967D9D49DD6}"/>
    <cellStyle name="Normal 11 5 13 2" xfId="10490" xr:uid="{875BEE75-9984-4BEE-B7C7-78D0DB6112BC}"/>
    <cellStyle name="Normal 11 5 13 2 2" xfId="27250" xr:uid="{A1205605-CFA5-432E-ADDA-204282C6FE06}"/>
    <cellStyle name="Normal 11 5 13 2 3" xfId="44009" xr:uid="{AB4B1EAC-5F6F-4272-AB94-5C5C8423F2D5}"/>
    <cellStyle name="Normal 11 5 13 3" xfId="18870" xr:uid="{D4D4B88B-A73C-4779-8578-29C1E3EEA155}"/>
    <cellStyle name="Normal 11 5 13 4" xfId="35629" xr:uid="{1694E0FB-B262-452C-A398-55DE5FCE72A2}"/>
    <cellStyle name="Normal 11 5 14" xfId="8804" xr:uid="{2934B2C5-23BC-41CC-8239-696A40B9AF27}"/>
    <cellStyle name="Normal 11 5 14 2" xfId="25564" xr:uid="{E389C128-5763-4E0F-B7B3-8013F6586329}"/>
    <cellStyle name="Normal 11 5 14 3" xfId="42323" xr:uid="{183B27E3-4415-4A34-BE00-BDC5F9A1D1EB}"/>
    <cellStyle name="Normal 11 5 15" xfId="17184" xr:uid="{B2EF3DD7-F663-4CF5-9416-A5AA96705FF2}"/>
    <cellStyle name="Normal 11 5 16" xfId="33943" xr:uid="{FE385A52-7AD0-49D9-97D6-BB6572BA069E}"/>
    <cellStyle name="Normal 11 5 2" xfId="515" xr:uid="{9F903262-F8B9-449C-8378-F42A14419207}"/>
    <cellStyle name="Normal 11 5 2 10" xfId="8489" xr:uid="{B9B88681-D181-40F7-8648-645E7DAC15BF}"/>
    <cellStyle name="Normal 11 5 2 10 2" xfId="16869" xr:uid="{CD1511EF-8605-4AFB-8DC5-AAFBE5F7A74E}"/>
    <cellStyle name="Normal 11 5 2 10 2 2" xfId="33629" xr:uid="{5F3E4D51-EAF1-453A-A7C1-085B98F389E0}"/>
    <cellStyle name="Normal 11 5 2 10 2 3" xfId="50388" xr:uid="{57D7E516-468C-49A2-BBDF-C2D87F230251}"/>
    <cellStyle name="Normal 11 5 2 10 3" xfId="25249" xr:uid="{54838ED6-4FA0-43C2-9315-428125E33D42}"/>
    <cellStyle name="Normal 11 5 2 10 4" xfId="42008" xr:uid="{828BA603-D0B2-4786-8586-5D2B466758EA}"/>
    <cellStyle name="Normal 11 5 2 11" xfId="2347" xr:uid="{0616F9BF-38F0-48CB-A9E2-B202662E388F}"/>
    <cellStyle name="Normal 11 5 2 11 2" xfId="10729" xr:uid="{7B454B57-0AC7-455C-BF51-725BB2F167BA}"/>
    <cellStyle name="Normal 11 5 2 11 2 2" xfId="27489" xr:uid="{463BD385-11FD-4622-8599-C488CAD847ED}"/>
    <cellStyle name="Normal 11 5 2 11 2 3" xfId="44248" xr:uid="{9366D821-50CD-4E3D-AB35-02164F3E522D}"/>
    <cellStyle name="Normal 11 5 2 11 3" xfId="19109" xr:uid="{B74C3E3E-AB14-4580-8131-E6534B12AD86}"/>
    <cellStyle name="Normal 11 5 2 11 4" xfId="35868" xr:uid="{778A5D28-9FBD-4EE5-B231-610DA44FAB48}"/>
    <cellStyle name="Normal 11 5 2 12" xfId="8926" xr:uid="{8EC3F3F5-8F07-4CF0-9959-EC90164EEC95}"/>
    <cellStyle name="Normal 11 5 2 12 2" xfId="25686" xr:uid="{502DAD61-F833-40EF-83A3-CFCBFB39F4F6}"/>
    <cellStyle name="Normal 11 5 2 12 3" xfId="42445" xr:uid="{504CC680-0866-4BDE-8BBF-1D8B14FBB345}"/>
    <cellStyle name="Normal 11 5 2 13" xfId="17306" xr:uid="{4D734214-CC87-494A-AB88-8F019AD1057F}"/>
    <cellStyle name="Normal 11 5 2 14" xfId="34065" xr:uid="{7D40FB34-D592-4120-AB8D-E4A73110A541}"/>
    <cellStyle name="Normal 11 5 2 2" xfId="957" xr:uid="{E2953DF5-7089-4909-88E6-5DE505BEBB8D}"/>
    <cellStyle name="Normal 11 5 2 2 2" xfId="4352" xr:uid="{B2D30B71-2DB7-4F5E-B998-B73885224EB0}"/>
    <cellStyle name="Normal 11 5 2 2 2 2" xfId="12732" xr:uid="{ACC9C435-F17A-44BD-90C3-71E7597B7E32}"/>
    <cellStyle name="Normal 11 5 2 2 2 2 2" xfId="29492" xr:uid="{D963E10C-0B4D-4863-978A-DFE656BA1D8A}"/>
    <cellStyle name="Normal 11 5 2 2 2 2 3" xfId="46251" xr:uid="{96EA9D72-DFBB-435A-98FB-4983F096767A}"/>
    <cellStyle name="Normal 11 5 2 2 2 3" xfId="21112" xr:uid="{6F9A8627-0337-4864-A615-DA601E3BA7FA}"/>
    <cellStyle name="Normal 11 5 2 2 2 4" xfId="37871" xr:uid="{3EE6A032-14BD-49AB-AA0B-DA92402C19E5}"/>
    <cellStyle name="Normal 11 5 2 2 3" xfId="6039" xr:uid="{31CD6A44-57A6-4AF9-8C85-46FA9D18A552}"/>
    <cellStyle name="Normal 11 5 2 2 3 2" xfId="14419" xr:uid="{A1E11A3D-01F6-41DE-9388-8137A128691E}"/>
    <cellStyle name="Normal 11 5 2 2 3 2 2" xfId="31179" xr:uid="{6D30C4CB-F570-4F96-898A-664C35568E8D}"/>
    <cellStyle name="Normal 11 5 2 2 3 2 3" xfId="47938" xr:uid="{0A1015AB-1C46-4BCB-B4D1-223F6D3F6DA0}"/>
    <cellStyle name="Normal 11 5 2 2 3 3" xfId="22799" xr:uid="{A96AF072-6B40-4FFE-94F7-AE1028C42E0A}"/>
    <cellStyle name="Normal 11 5 2 2 3 4" xfId="39558" xr:uid="{8243B305-DA6D-47E4-BB97-85372D1D91CF}"/>
    <cellStyle name="Normal 11 5 2 2 4" xfId="2775" xr:uid="{50BAD95B-2D6E-4584-BE00-698FF8121350}"/>
    <cellStyle name="Normal 11 5 2 2 4 2" xfId="11155" xr:uid="{3B7FA517-2735-4C86-9C21-69F1A463F443}"/>
    <cellStyle name="Normal 11 5 2 2 4 2 2" xfId="27915" xr:uid="{3A651B03-9F80-4F23-B634-ADE78FF17A29}"/>
    <cellStyle name="Normal 11 5 2 2 4 2 3" xfId="44674" xr:uid="{6FD0FE1F-C494-47F6-BC57-A7F75115D694}"/>
    <cellStyle name="Normal 11 5 2 2 4 3" xfId="19535" xr:uid="{A4E47F09-DC80-40DB-9BF0-77B0FE7605E1}"/>
    <cellStyle name="Normal 11 5 2 2 4 4" xfId="36294" xr:uid="{3FDDEACD-5F5F-4069-954E-EA859D7CDBDB}"/>
    <cellStyle name="Normal 11 5 2 2 5" xfId="9352" xr:uid="{BC23A5FC-93C6-43C3-89F1-A5084B5F78EF}"/>
    <cellStyle name="Normal 11 5 2 2 5 2" xfId="26112" xr:uid="{B033E91D-EB36-4123-B8E1-C3EE46FCB341}"/>
    <cellStyle name="Normal 11 5 2 2 5 3" xfId="42871" xr:uid="{C650B4FB-37FD-4D0B-96C8-9E619708F412}"/>
    <cellStyle name="Normal 11 5 2 2 6" xfId="17732" xr:uid="{0E422628-92C3-49F0-8A97-EBF7123BF35C}"/>
    <cellStyle name="Normal 11 5 2 2 7" xfId="34491" xr:uid="{8A31CFF9-FA7E-4527-91F8-C38DAA722479}"/>
    <cellStyle name="Normal 11 5 2 3" xfId="1391" xr:uid="{679B725F-3905-4D0E-8811-A53E5EA0EB15}"/>
    <cellStyle name="Normal 11 5 2 3 2" xfId="4780" xr:uid="{3B83F608-178F-4361-9FA9-3D03159BA275}"/>
    <cellStyle name="Normal 11 5 2 3 2 2" xfId="13160" xr:uid="{D8396A8F-9F6B-48AB-94D8-698D52983161}"/>
    <cellStyle name="Normal 11 5 2 3 2 2 2" xfId="29920" xr:uid="{5F63196E-B6CA-47AE-8537-9DC7DE201627}"/>
    <cellStyle name="Normal 11 5 2 3 2 2 3" xfId="46679" xr:uid="{172D5BA7-AF79-45A6-9911-000D88DFF4FF}"/>
    <cellStyle name="Normal 11 5 2 3 2 3" xfId="21540" xr:uid="{780770FE-C6EE-4A3A-9F04-E714C7267C98}"/>
    <cellStyle name="Normal 11 5 2 3 2 4" xfId="38299" xr:uid="{5179E304-2D15-4A70-8662-6F975A51BF33}"/>
    <cellStyle name="Normal 11 5 2 3 3" xfId="6467" xr:uid="{4A164809-BEFE-4857-BFBF-DCAC721C4ECA}"/>
    <cellStyle name="Normal 11 5 2 3 3 2" xfId="14847" xr:uid="{EB45E9EB-AD4C-4435-9129-110B36912520}"/>
    <cellStyle name="Normal 11 5 2 3 3 2 2" xfId="31607" xr:uid="{C19F9231-8BCC-49DE-B955-B2F2BE60F364}"/>
    <cellStyle name="Normal 11 5 2 3 3 2 3" xfId="48366" xr:uid="{79D8C921-39E9-405C-B234-F631A156EDF1}"/>
    <cellStyle name="Normal 11 5 2 3 3 3" xfId="23227" xr:uid="{436DE62E-5609-44D9-B80C-10AC71408E18}"/>
    <cellStyle name="Normal 11 5 2 3 3 4" xfId="39986" xr:uid="{8A95CD35-83EC-46D2-8474-97652F345DBA}"/>
    <cellStyle name="Normal 11 5 2 3 4" xfId="3203" xr:uid="{B660E143-FFCD-44A1-AC1A-92AA37AF6DC2}"/>
    <cellStyle name="Normal 11 5 2 3 4 2" xfId="11583" xr:uid="{6A2301B8-239D-41FD-A6C1-6D0F4FA50499}"/>
    <cellStyle name="Normal 11 5 2 3 4 2 2" xfId="28343" xr:uid="{39C1C062-FCD1-4876-8220-43E5841CD60C}"/>
    <cellStyle name="Normal 11 5 2 3 4 2 3" xfId="45102" xr:uid="{68247716-FD9B-4F33-A10B-C980B8C65A7F}"/>
    <cellStyle name="Normal 11 5 2 3 4 3" xfId="19963" xr:uid="{2E539F4E-871A-49FE-956E-F199227CA1C8}"/>
    <cellStyle name="Normal 11 5 2 3 4 4" xfId="36722" xr:uid="{026DD16B-7EA7-4054-90AA-A70236262ABF}"/>
    <cellStyle name="Normal 11 5 2 3 5" xfId="9780" xr:uid="{303B6D93-51AD-41B3-A1E9-ED3DBBB56838}"/>
    <cellStyle name="Normal 11 5 2 3 5 2" xfId="26540" xr:uid="{4FAC2177-9706-4E2C-B0FD-A2BCCAF01D40}"/>
    <cellStyle name="Normal 11 5 2 3 5 3" xfId="43299" xr:uid="{80B89CC0-6B69-4F0A-AE51-22F6EBCD3C99}"/>
    <cellStyle name="Normal 11 5 2 3 6" xfId="18160" xr:uid="{C31A2EF2-C206-46BE-A71B-A2204F03E100}"/>
    <cellStyle name="Normal 11 5 2 3 7" xfId="34919" xr:uid="{9DF23098-C3FB-4141-B0E9-1A5F108E95F8}"/>
    <cellStyle name="Normal 11 5 2 4" xfId="1789" xr:uid="{9D4F319D-FBD5-4F04-A3AE-AFB6A35655F0}"/>
    <cellStyle name="Normal 11 5 2 4 2" xfId="5178" xr:uid="{60F8FBA7-6C5A-4028-A47D-095D67267643}"/>
    <cellStyle name="Normal 11 5 2 4 2 2" xfId="13558" xr:uid="{91B11BC8-79AE-4AA6-8811-14F387FC6CB2}"/>
    <cellStyle name="Normal 11 5 2 4 2 2 2" xfId="30318" xr:uid="{45E493D8-1AA2-42A1-B506-04F73D9E1811}"/>
    <cellStyle name="Normal 11 5 2 4 2 2 3" xfId="47077" xr:uid="{56E30D39-8BCB-4A9F-894C-C5BDA3E5C0AF}"/>
    <cellStyle name="Normal 11 5 2 4 2 3" xfId="21938" xr:uid="{9F7A3C2B-7A1F-4904-8767-F2703E049917}"/>
    <cellStyle name="Normal 11 5 2 4 2 4" xfId="38697" xr:uid="{EE035A5B-F799-4B99-BBA8-9A04919F80B7}"/>
    <cellStyle name="Normal 11 5 2 4 3" xfId="6865" xr:uid="{B8EAB29C-7159-4988-A8EA-F472DC5AB47A}"/>
    <cellStyle name="Normal 11 5 2 4 3 2" xfId="15245" xr:uid="{29F61EFE-EF34-4089-A4C6-EA5DDCA58668}"/>
    <cellStyle name="Normal 11 5 2 4 3 2 2" xfId="32005" xr:uid="{196AED40-C32F-45C6-B44E-AEFC8144DD25}"/>
    <cellStyle name="Normal 11 5 2 4 3 2 3" xfId="48764" xr:uid="{DC759F7F-C61A-4DE3-9C4F-C43221DD1ECE}"/>
    <cellStyle name="Normal 11 5 2 4 3 3" xfId="23625" xr:uid="{B979F049-FD39-4C71-836B-DBDB12F65326}"/>
    <cellStyle name="Normal 11 5 2 4 3 4" xfId="40384" xr:uid="{C7771F54-DCDE-49BD-BC3A-4EC54DB21BDC}"/>
    <cellStyle name="Normal 11 5 2 4 4" xfId="3489" xr:uid="{7CBFA6FF-2516-46A3-AF36-6707E26140CE}"/>
    <cellStyle name="Normal 11 5 2 4 4 2" xfId="11869" xr:uid="{BC23AD36-46EF-45F0-94FD-2DD6921D6EDB}"/>
    <cellStyle name="Normal 11 5 2 4 4 2 2" xfId="28629" xr:uid="{56372259-C449-4DE3-B35D-A01EFE1105E5}"/>
    <cellStyle name="Normal 11 5 2 4 4 2 3" xfId="45388" xr:uid="{0944C822-F162-4BBD-86B5-8ECAB6B180B8}"/>
    <cellStyle name="Normal 11 5 2 4 4 3" xfId="20249" xr:uid="{D17DF7C8-221B-4910-A75B-E352D65ECC1C}"/>
    <cellStyle name="Normal 11 5 2 4 4 4" xfId="37008" xr:uid="{ED3DF822-EE68-475E-856A-90CCD144EB1E}"/>
    <cellStyle name="Normal 11 5 2 4 5" xfId="10178" xr:uid="{810DDBAF-A59E-4E14-B8C7-0D2206D06753}"/>
    <cellStyle name="Normal 11 5 2 4 5 2" xfId="26938" xr:uid="{A666521C-6C22-4AFF-966D-22B285DF9825}"/>
    <cellStyle name="Normal 11 5 2 4 5 3" xfId="43697" xr:uid="{B5AB3ED5-F0DC-44C5-944E-8FFB4625AE27}"/>
    <cellStyle name="Normal 11 5 2 4 6" xfId="18558" xr:uid="{82D02DF5-759C-49D0-8134-A3294C2BF4FD}"/>
    <cellStyle name="Normal 11 5 2 4 7" xfId="35317" xr:uid="{B4512930-9B62-48E9-814F-7CE21086B368}"/>
    <cellStyle name="Normal 11 5 2 5" xfId="3908" xr:uid="{E9EC1DC7-BD52-40D0-BA93-BDA1EA16F853}"/>
    <cellStyle name="Normal 11 5 2 5 2" xfId="12288" xr:uid="{6A73AAB0-58D8-4D12-8C2E-D15D39F467AB}"/>
    <cellStyle name="Normal 11 5 2 5 2 2" xfId="29048" xr:uid="{2F49E2A6-286D-44BA-9494-B929AA664D7A}"/>
    <cellStyle name="Normal 11 5 2 5 2 3" xfId="45807" xr:uid="{653256EA-3A10-4843-BD29-0A87DDD27274}"/>
    <cellStyle name="Normal 11 5 2 5 3" xfId="20668" xr:uid="{B95CBD69-03EB-4666-AA0F-ACE4074EC412}"/>
    <cellStyle name="Normal 11 5 2 5 4" xfId="37427" xr:uid="{4F86476E-8065-41AB-9579-19120D9786E0}"/>
    <cellStyle name="Normal 11 5 2 6" xfId="5613" xr:uid="{9B9488A1-EC28-4788-B082-269BAE6EDB0B}"/>
    <cellStyle name="Normal 11 5 2 6 2" xfId="13993" xr:uid="{3D539D03-F54F-4188-B241-8DDFBF92139E}"/>
    <cellStyle name="Normal 11 5 2 6 2 2" xfId="30753" xr:uid="{68A156D4-4EF9-477E-BB5D-993430FB4B82}"/>
    <cellStyle name="Normal 11 5 2 6 2 3" xfId="47512" xr:uid="{CFBE73AD-974F-4B01-8F31-6E75DA340235}"/>
    <cellStyle name="Normal 11 5 2 6 3" xfId="22373" xr:uid="{3945CEC4-2127-4137-A52F-4A85BA00F284}"/>
    <cellStyle name="Normal 11 5 2 6 4" xfId="39132" xr:uid="{0350C04C-F4BF-4126-85B1-481CFBAA00E3}"/>
    <cellStyle name="Normal 11 5 2 7" xfId="7271" xr:uid="{5D15CFC7-3872-4AE2-AEB0-E07226BA9E5A}"/>
    <cellStyle name="Normal 11 5 2 7 2" xfId="15651" xr:uid="{5B05A2ED-9A06-46F4-A6D2-A9018650E6E2}"/>
    <cellStyle name="Normal 11 5 2 7 2 2" xfId="32411" xr:uid="{7D6243AF-2A39-4F76-AC70-5014A8646351}"/>
    <cellStyle name="Normal 11 5 2 7 2 3" xfId="49170" xr:uid="{0B2DC44E-5011-4729-9861-BBC84A9D6B1D}"/>
    <cellStyle name="Normal 11 5 2 7 3" xfId="24031" xr:uid="{F44CA331-218A-48BF-9322-0AA1CAB20968}"/>
    <cellStyle name="Normal 11 5 2 7 4" xfId="40790" xr:uid="{B46ED483-2CAA-4C03-B722-3935AEF9D092}"/>
    <cellStyle name="Normal 11 5 2 8" xfId="7677" xr:uid="{5E817F2B-1AD9-4B57-BCAE-29F352EB9A0A}"/>
    <cellStyle name="Normal 11 5 2 8 2" xfId="16057" xr:uid="{64BD57FA-51CA-4004-8C25-421BE2645EC6}"/>
    <cellStyle name="Normal 11 5 2 8 2 2" xfId="32817" xr:uid="{ADE222DE-4947-4BB8-A76A-E24A9913DC41}"/>
    <cellStyle name="Normal 11 5 2 8 2 3" xfId="49576" xr:uid="{EB1A2556-1650-4DA0-B4E4-54182B2DC8B1}"/>
    <cellStyle name="Normal 11 5 2 8 3" xfId="24437" xr:uid="{DC1F7244-72D0-4711-935A-5D2A6916CACB}"/>
    <cellStyle name="Normal 11 5 2 8 4" xfId="41196" xr:uid="{3983E85E-9FF2-4D93-BB25-14073B725266}"/>
    <cellStyle name="Normal 11 5 2 9" xfId="8083" xr:uid="{C5040212-DDA1-4B16-84A0-5E43778AE93A}"/>
    <cellStyle name="Normal 11 5 2 9 2" xfId="16463" xr:uid="{753A9701-4C97-4E24-BF3F-A222E43D2E9F}"/>
    <cellStyle name="Normal 11 5 2 9 2 2" xfId="33223" xr:uid="{F0EFF5A7-899D-4D06-84F4-75EF2B64E9CC}"/>
    <cellStyle name="Normal 11 5 2 9 2 3" xfId="49982" xr:uid="{F00B6692-A9DF-41DD-A83A-70A8B24947A7}"/>
    <cellStyle name="Normal 11 5 2 9 3" xfId="24843" xr:uid="{B65CA2E3-2266-4EE4-83E9-208C1D294FF1}"/>
    <cellStyle name="Normal 11 5 2 9 4" xfId="41602" xr:uid="{2677CEBA-F824-4CB1-AB8D-F632564D5442}"/>
    <cellStyle name="Normal 11 5 3" xfId="516" xr:uid="{AA4372AB-1ADC-4A93-AF84-3985E3A01110}"/>
    <cellStyle name="Normal 11 5 3 10" xfId="8634" xr:uid="{C869EAFA-DCD1-48D6-BCEF-F32973A4EB10}"/>
    <cellStyle name="Normal 11 5 3 10 2" xfId="17014" xr:uid="{888CCE05-0A24-4C12-9827-5B90BCE2500C}"/>
    <cellStyle name="Normal 11 5 3 10 2 2" xfId="33774" xr:uid="{98C341D1-B670-4DF5-852A-280D08C8596C}"/>
    <cellStyle name="Normal 11 5 3 10 2 3" xfId="50533" xr:uid="{15AABF92-6AF3-425C-968D-42808F09ED6A}"/>
    <cellStyle name="Normal 11 5 3 10 3" xfId="25394" xr:uid="{2A5418F5-825F-4958-BB41-1A1F4B8E34D8}"/>
    <cellStyle name="Normal 11 5 3 10 4" xfId="42153" xr:uid="{6957C851-ED21-4BAA-A8A6-E7000DC2F555}"/>
    <cellStyle name="Normal 11 5 3 11" xfId="2348" xr:uid="{FF3E74C7-BEDA-4E48-8793-F39BB78E7767}"/>
    <cellStyle name="Normal 11 5 3 11 2" xfId="10730" xr:uid="{4F928109-74D3-482C-8915-600049897A75}"/>
    <cellStyle name="Normal 11 5 3 11 2 2" xfId="27490" xr:uid="{BD30D2C7-0252-4CEE-85E4-72C58C51B4E0}"/>
    <cellStyle name="Normal 11 5 3 11 2 3" xfId="44249" xr:uid="{07318605-1023-40EA-9C58-10C50355C27D}"/>
    <cellStyle name="Normal 11 5 3 11 3" xfId="19110" xr:uid="{742C77E5-25D3-4CCD-B991-3D8B181F8F4F}"/>
    <cellStyle name="Normal 11 5 3 11 4" xfId="35869" xr:uid="{7A51C684-E64B-4012-9CD4-FF552C089D5A}"/>
    <cellStyle name="Normal 11 5 3 12" xfId="8927" xr:uid="{CDC08351-91D7-4B59-87AF-B8789F410A6A}"/>
    <cellStyle name="Normal 11 5 3 12 2" xfId="25687" xr:uid="{8AE3FC41-B28D-4335-AF80-3F66F5CDA389}"/>
    <cellStyle name="Normal 11 5 3 12 3" xfId="42446" xr:uid="{903BB8C8-D70F-439A-8698-11E6CE818E8A}"/>
    <cellStyle name="Normal 11 5 3 13" xfId="17307" xr:uid="{FD1A4343-DA5F-43CB-BEC4-92FD52B6CD91}"/>
    <cellStyle name="Normal 11 5 3 14" xfId="34066" xr:uid="{4D7AB16A-8637-4096-BF30-C44195FA0A2A}"/>
    <cellStyle name="Normal 11 5 3 2" xfId="958" xr:uid="{275BB6A5-D4C4-41EB-9B2B-09355347B8DD}"/>
    <cellStyle name="Normal 11 5 3 2 2" xfId="4353" xr:uid="{BA680279-7E09-4E6E-81CF-ADD156381541}"/>
    <cellStyle name="Normal 11 5 3 2 2 2" xfId="12733" xr:uid="{4A54867D-C7B6-4C76-AA2E-40684AFC378E}"/>
    <cellStyle name="Normal 11 5 3 2 2 2 2" xfId="29493" xr:uid="{6DBCFFF0-0D06-4171-98A2-511D126E70B3}"/>
    <cellStyle name="Normal 11 5 3 2 2 2 3" xfId="46252" xr:uid="{5A405C09-244D-42CA-A16B-9F075A51FB38}"/>
    <cellStyle name="Normal 11 5 3 2 2 3" xfId="21113" xr:uid="{80DA9E48-A37B-49D4-9D25-7605D3EEA43B}"/>
    <cellStyle name="Normal 11 5 3 2 2 4" xfId="37872" xr:uid="{E37C58F3-2C79-461B-9D2E-942707550D23}"/>
    <cellStyle name="Normal 11 5 3 2 3" xfId="6040" xr:uid="{76203E14-9BDD-4684-848B-BEE32F05E31D}"/>
    <cellStyle name="Normal 11 5 3 2 3 2" xfId="14420" xr:uid="{084B62BF-95AA-408E-B36F-F47BB42D1D05}"/>
    <cellStyle name="Normal 11 5 3 2 3 2 2" xfId="31180" xr:uid="{5BAC0183-4264-4567-9C1C-38A972011AA7}"/>
    <cellStyle name="Normal 11 5 3 2 3 2 3" xfId="47939" xr:uid="{F367E4C4-3636-4789-8958-E783C5C29490}"/>
    <cellStyle name="Normal 11 5 3 2 3 3" xfId="22800" xr:uid="{441243DE-3348-4D16-BB96-67E41711E032}"/>
    <cellStyle name="Normal 11 5 3 2 3 4" xfId="39559" xr:uid="{F153BFD3-66ED-4BDB-8522-12A46ED43ADD}"/>
    <cellStyle name="Normal 11 5 3 2 4" xfId="2776" xr:uid="{2AD5448C-6E43-4355-B91E-EFF9CBFFC523}"/>
    <cellStyle name="Normal 11 5 3 2 4 2" xfId="11156" xr:uid="{6BC2BBB9-2778-4DBC-AEB8-652726B9C78C}"/>
    <cellStyle name="Normal 11 5 3 2 4 2 2" xfId="27916" xr:uid="{2A952E7D-EFC7-4917-91B1-CE14DA34ADA6}"/>
    <cellStyle name="Normal 11 5 3 2 4 2 3" xfId="44675" xr:uid="{1C245A21-B88A-4198-941B-7CACD7C190B9}"/>
    <cellStyle name="Normal 11 5 3 2 4 3" xfId="19536" xr:uid="{5E8DC3DE-0C42-4BFE-99A0-75E394CA523F}"/>
    <cellStyle name="Normal 11 5 3 2 4 4" xfId="36295" xr:uid="{E459C1AA-6D02-4A08-858F-8FE6DDA30262}"/>
    <cellStyle name="Normal 11 5 3 2 5" xfId="9353" xr:uid="{845615A3-A146-476B-A2DF-1AEE30E9560F}"/>
    <cellStyle name="Normal 11 5 3 2 5 2" xfId="26113" xr:uid="{FC288186-8F59-4E92-983E-9491C8F7C780}"/>
    <cellStyle name="Normal 11 5 3 2 5 3" xfId="42872" xr:uid="{1294776C-ABE8-423C-8B54-7F868376B346}"/>
    <cellStyle name="Normal 11 5 3 2 6" xfId="17733" xr:uid="{C83358D1-C5A6-4624-BB2F-FF7B6D10851E}"/>
    <cellStyle name="Normal 11 5 3 2 7" xfId="34492" xr:uid="{1033475D-7ADB-436E-9876-24D84D6FD342}"/>
    <cellStyle name="Normal 11 5 3 3" xfId="1392" xr:uid="{338EEDC4-0BA3-4ADD-85D6-3086999D19B8}"/>
    <cellStyle name="Normal 11 5 3 3 2" xfId="4781" xr:uid="{0B6C756C-1B91-4EE2-9550-6D48630604C5}"/>
    <cellStyle name="Normal 11 5 3 3 2 2" xfId="13161" xr:uid="{79CF2E82-651C-43BF-A466-A44A965D62F7}"/>
    <cellStyle name="Normal 11 5 3 3 2 2 2" xfId="29921" xr:uid="{B63BC40D-29F2-47FB-AC47-9DD36180EF82}"/>
    <cellStyle name="Normal 11 5 3 3 2 2 3" xfId="46680" xr:uid="{7598E3D7-8EB5-489A-A5CA-10C7E86CFEB8}"/>
    <cellStyle name="Normal 11 5 3 3 2 3" xfId="21541" xr:uid="{D8F3618D-580B-481C-A94D-C3FEE26E4D39}"/>
    <cellStyle name="Normal 11 5 3 3 2 4" xfId="38300" xr:uid="{171C2020-29A1-4434-A14E-DEF21A55B0D5}"/>
    <cellStyle name="Normal 11 5 3 3 3" xfId="6468" xr:uid="{4DF81E81-BD73-4396-8C5D-10D1072F1B96}"/>
    <cellStyle name="Normal 11 5 3 3 3 2" xfId="14848" xr:uid="{E047B566-7541-4EC2-B02D-BC2D2751CE74}"/>
    <cellStyle name="Normal 11 5 3 3 3 2 2" xfId="31608" xr:uid="{7EA9D3A2-34BD-4B85-A4E4-B7899D3793CB}"/>
    <cellStyle name="Normal 11 5 3 3 3 2 3" xfId="48367" xr:uid="{23DBCD4E-9A39-4F64-A8E9-B5403D2A0CEC}"/>
    <cellStyle name="Normal 11 5 3 3 3 3" xfId="23228" xr:uid="{5D1392A2-CCDB-4F91-8671-95D25B88A854}"/>
    <cellStyle name="Normal 11 5 3 3 3 4" xfId="39987" xr:uid="{2AE7DCD5-4555-4FAC-AAE7-73325DA89033}"/>
    <cellStyle name="Normal 11 5 3 3 4" xfId="3204" xr:uid="{FAF8DBEB-4BCE-4AFE-9642-D4FA5ACDBAB6}"/>
    <cellStyle name="Normal 11 5 3 3 4 2" xfId="11584" xr:uid="{61D6AC31-CD46-4CF1-AFB3-24DC33F0E877}"/>
    <cellStyle name="Normal 11 5 3 3 4 2 2" xfId="28344" xr:uid="{FBB735AB-EDFE-41DF-B638-0EC86F89E7D0}"/>
    <cellStyle name="Normal 11 5 3 3 4 2 3" xfId="45103" xr:uid="{D5C05854-11FD-473E-8EC8-7084357EBD1E}"/>
    <cellStyle name="Normal 11 5 3 3 4 3" xfId="19964" xr:uid="{6A6E8BF1-DB19-4096-BA59-F267E415E392}"/>
    <cellStyle name="Normal 11 5 3 3 4 4" xfId="36723" xr:uid="{77D3B4D2-ACC8-4463-877B-58001319122A}"/>
    <cellStyle name="Normal 11 5 3 3 5" xfId="9781" xr:uid="{C49B2FD0-84EC-4189-BD08-F2A2D73DC87F}"/>
    <cellStyle name="Normal 11 5 3 3 5 2" xfId="26541" xr:uid="{4EE60831-E983-44D1-8E27-568C88670CA3}"/>
    <cellStyle name="Normal 11 5 3 3 5 3" xfId="43300" xr:uid="{6C1837C2-E48D-4068-A00F-3BA82429084A}"/>
    <cellStyle name="Normal 11 5 3 3 6" xfId="18161" xr:uid="{C397C6DA-473A-4AB5-9BFC-097D5677A85D}"/>
    <cellStyle name="Normal 11 5 3 3 7" xfId="34920" xr:uid="{9B4A7A2D-DE2C-43D0-80EB-9611962D4612}"/>
    <cellStyle name="Normal 11 5 3 4" xfId="1934" xr:uid="{00A4C8CA-832F-4050-A101-58E3E748033C}"/>
    <cellStyle name="Normal 11 5 3 4 2" xfId="5323" xr:uid="{120FA724-9CBD-4331-A1CA-532938A3CC93}"/>
    <cellStyle name="Normal 11 5 3 4 2 2" xfId="13703" xr:uid="{06360E31-F7A2-4318-A452-7BA4DFD22815}"/>
    <cellStyle name="Normal 11 5 3 4 2 2 2" xfId="30463" xr:uid="{DA1601A7-5F81-4FFE-8953-814FC687BE38}"/>
    <cellStyle name="Normal 11 5 3 4 2 2 3" xfId="47222" xr:uid="{EE4C71EE-7BD9-43B4-8F60-AAA66355A022}"/>
    <cellStyle name="Normal 11 5 3 4 2 3" xfId="22083" xr:uid="{CDC717AE-6ECD-4C23-9186-1FBE81844479}"/>
    <cellStyle name="Normal 11 5 3 4 2 4" xfId="38842" xr:uid="{04B6D34D-E436-4762-9BE7-F131FC216711}"/>
    <cellStyle name="Normal 11 5 3 4 3" xfId="7010" xr:uid="{BC3D6D04-EF10-4BE7-A5F9-ED05F0D56C97}"/>
    <cellStyle name="Normal 11 5 3 4 3 2" xfId="15390" xr:uid="{9C1E2647-FC1E-4DB5-AFAC-B4BB9777D04D}"/>
    <cellStyle name="Normal 11 5 3 4 3 2 2" xfId="32150" xr:uid="{291B831C-A380-42BD-A808-886E8DB705FC}"/>
    <cellStyle name="Normal 11 5 3 4 3 2 3" xfId="48909" xr:uid="{EB8E1320-8B62-4BE4-813C-FEA9BA448BF2}"/>
    <cellStyle name="Normal 11 5 3 4 3 3" xfId="23770" xr:uid="{9B1C9A8B-7C2D-427C-A754-205CE21597D1}"/>
    <cellStyle name="Normal 11 5 3 4 3 4" xfId="40529" xr:uid="{E7231286-AEB0-4764-8FBC-AD20FD1E59B7}"/>
    <cellStyle name="Normal 11 5 3 4 4" xfId="3633" xr:uid="{7FB335A4-1A2B-436F-897E-66A18B2A02C4}"/>
    <cellStyle name="Normal 11 5 3 4 4 2" xfId="12013" xr:uid="{E1A14E65-791E-41DA-AFB8-272AAC8874FB}"/>
    <cellStyle name="Normal 11 5 3 4 4 2 2" xfId="28773" xr:uid="{E6E234DF-AF66-48EE-8A3C-468ABA39BEC6}"/>
    <cellStyle name="Normal 11 5 3 4 4 2 3" xfId="45532" xr:uid="{69D049AC-635B-40BE-B1F3-2BE285999435}"/>
    <cellStyle name="Normal 11 5 3 4 4 3" xfId="20393" xr:uid="{12638474-251E-4987-B9EE-E3E801370969}"/>
    <cellStyle name="Normal 11 5 3 4 4 4" xfId="37152" xr:uid="{BF7DFE67-6414-4259-9735-276C133C0E28}"/>
    <cellStyle name="Normal 11 5 3 4 5" xfId="10323" xr:uid="{2229FDC1-84A3-4ABF-86A4-00892B19955D}"/>
    <cellStyle name="Normal 11 5 3 4 5 2" xfId="27083" xr:uid="{7F67040E-1F0C-4027-B940-BE462228F898}"/>
    <cellStyle name="Normal 11 5 3 4 5 3" xfId="43842" xr:uid="{8BE4C12D-1A8C-42FC-B808-484FFB4C25B3}"/>
    <cellStyle name="Normal 11 5 3 4 6" xfId="18703" xr:uid="{613F761B-2A8D-44BF-B5E9-01FE23D0F666}"/>
    <cellStyle name="Normal 11 5 3 4 7" xfId="35462" xr:uid="{F0A3450C-166B-43DD-9D5E-B2AC11D36902}"/>
    <cellStyle name="Normal 11 5 3 5" xfId="4053" xr:uid="{542B532E-2A7A-4094-963A-3A8D360871D8}"/>
    <cellStyle name="Normal 11 5 3 5 2" xfId="12433" xr:uid="{3250EEF6-D861-41C3-A044-EA8BFC09280B}"/>
    <cellStyle name="Normal 11 5 3 5 2 2" xfId="29193" xr:uid="{3C17D8F1-07B7-430E-82A2-85D75C0B8BD5}"/>
    <cellStyle name="Normal 11 5 3 5 2 3" xfId="45952" xr:uid="{BA7BFDEC-A2D9-4487-B9C0-B630A66EFBCB}"/>
    <cellStyle name="Normal 11 5 3 5 3" xfId="20813" xr:uid="{0EC9D0DD-A2D3-4B31-A106-72D3334CB6EA}"/>
    <cellStyle name="Normal 11 5 3 5 4" xfId="37572" xr:uid="{8DF3D04F-6E7C-40CE-859C-7076016B5317}"/>
    <cellStyle name="Normal 11 5 3 6" xfId="5614" xr:uid="{A17649A6-EBE8-4821-8919-94CBB0817867}"/>
    <cellStyle name="Normal 11 5 3 6 2" xfId="13994" xr:uid="{AF70C6FD-A558-4441-B587-6244CBC3A8A3}"/>
    <cellStyle name="Normal 11 5 3 6 2 2" xfId="30754" xr:uid="{95FD324B-A6B0-4DE0-8D42-3D13E8CAA5EA}"/>
    <cellStyle name="Normal 11 5 3 6 2 3" xfId="47513" xr:uid="{F52649D1-30E6-4017-AE0F-84BC1464622B}"/>
    <cellStyle name="Normal 11 5 3 6 3" xfId="22374" xr:uid="{4038E60E-37BE-445E-8397-B138A8D097E9}"/>
    <cellStyle name="Normal 11 5 3 6 4" xfId="39133" xr:uid="{DB06F967-7EEF-4023-94F8-0723534020BA}"/>
    <cellStyle name="Normal 11 5 3 7" xfId="7416" xr:uid="{263313B3-1284-4FC1-ACCF-37D738D5D2A1}"/>
    <cellStyle name="Normal 11 5 3 7 2" xfId="15796" xr:uid="{9697B885-133C-4FE1-968E-8D63F5C9724F}"/>
    <cellStyle name="Normal 11 5 3 7 2 2" xfId="32556" xr:uid="{73F4BB37-7362-4424-B41A-09B627CFD4A7}"/>
    <cellStyle name="Normal 11 5 3 7 2 3" xfId="49315" xr:uid="{C5A8BDAD-6658-4627-976A-63EB8AC3FA44}"/>
    <cellStyle name="Normal 11 5 3 7 3" xfId="24176" xr:uid="{0321D9B2-0176-46B2-B4A3-EA5E3A427115}"/>
    <cellStyle name="Normal 11 5 3 7 4" xfId="40935" xr:uid="{ADC05589-1187-406D-9E95-ACE3007EE4B8}"/>
    <cellStyle name="Normal 11 5 3 8" xfId="7822" xr:uid="{40CCFAB8-308F-4D9B-AC9D-FC571C564298}"/>
    <cellStyle name="Normal 11 5 3 8 2" xfId="16202" xr:uid="{D4285ECA-0E7C-40EA-9567-F11CDD7512BB}"/>
    <cellStyle name="Normal 11 5 3 8 2 2" xfId="32962" xr:uid="{10EC3C98-57BC-4645-8DAB-76C6B4A62D34}"/>
    <cellStyle name="Normal 11 5 3 8 2 3" xfId="49721" xr:uid="{66057409-F159-42A9-9127-1734DFE52FA5}"/>
    <cellStyle name="Normal 11 5 3 8 3" xfId="24582" xr:uid="{00B538A2-3475-408E-A3CA-0F43FEB2589D}"/>
    <cellStyle name="Normal 11 5 3 8 4" xfId="41341" xr:uid="{23FBF0EF-196E-4761-92C7-6F4CED75C06F}"/>
    <cellStyle name="Normal 11 5 3 9" xfId="8228" xr:uid="{149B1EE1-6B69-4127-AE11-C1B397D06B2A}"/>
    <cellStyle name="Normal 11 5 3 9 2" xfId="16608" xr:uid="{16FC03D7-F4CC-4806-9534-DAB65CE5707F}"/>
    <cellStyle name="Normal 11 5 3 9 2 2" xfId="33368" xr:uid="{0E3F17B7-ABF6-4BE9-B8AA-8E9B7B732D89}"/>
    <cellStyle name="Normal 11 5 3 9 2 3" xfId="50127" xr:uid="{6ED9FA49-CDAF-4F7A-BB0A-0F4164030DED}"/>
    <cellStyle name="Normal 11 5 3 9 3" xfId="24988" xr:uid="{FA860A4E-F490-41B9-9C26-62BF368CD336}"/>
    <cellStyle name="Normal 11 5 3 9 4" xfId="41747" xr:uid="{D3CB7292-6DEE-4E5F-A255-5D611279AD2D}"/>
    <cellStyle name="Normal 11 5 4" xfId="835" xr:uid="{54D821BF-8B29-446F-8F42-6BC1BF9D54A7}"/>
    <cellStyle name="Normal 11 5 4 2" xfId="4230" xr:uid="{544D084D-7EC7-43B9-8B38-09B6113CB646}"/>
    <cellStyle name="Normal 11 5 4 2 2" xfId="12610" xr:uid="{7AF745B4-291F-4380-B6AE-74BB24774F96}"/>
    <cellStyle name="Normal 11 5 4 2 2 2" xfId="29370" xr:uid="{DBC08E6D-9C9E-46BF-9014-CCE6DDE45516}"/>
    <cellStyle name="Normal 11 5 4 2 2 3" xfId="46129" xr:uid="{C40C8069-D185-4CB2-8894-7BB9E131BE91}"/>
    <cellStyle name="Normal 11 5 4 2 3" xfId="20990" xr:uid="{FA8F634B-5FF7-4C56-8E4F-9046AE1891AE}"/>
    <cellStyle name="Normal 11 5 4 2 4" xfId="37749" xr:uid="{71CC59D5-A45C-4191-8017-A961E6DB6893}"/>
    <cellStyle name="Normal 11 5 4 3" xfId="5917" xr:uid="{A5962BF2-0E42-41BE-BC61-0E92C2CB1103}"/>
    <cellStyle name="Normal 11 5 4 3 2" xfId="14297" xr:uid="{697040CA-15AC-4ADB-9445-C4501DEE96FC}"/>
    <cellStyle name="Normal 11 5 4 3 2 2" xfId="31057" xr:uid="{C6A0B7F9-EFD6-4C8D-92E6-AEB883253CCC}"/>
    <cellStyle name="Normal 11 5 4 3 2 3" xfId="47816" xr:uid="{D6E95D84-2198-4C42-BFE7-76A3BC9DFA8F}"/>
    <cellStyle name="Normal 11 5 4 3 3" xfId="22677" xr:uid="{22DF51B7-B2BA-4C1C-920E-30FBD2BD1A37}"/>
    <cellStyle name="Normal 11 5 4 3 4" xfId="39436" xr:uid="{FD2EC7D3-07F8-4098-BC32-A35F463CC83A}"/>
    <cellStyle name="Normal 11 5 4 4" xfId="2653" xr:uid="{DB7894CF-F944-4479-9367-1355E4D94171}"/>
    <cellStyle name="Normal 11 5 4 4 2" xfId="11033" xr:uid="{A473F907-3366-43E8-BD59-DD1A410949FD}"/>
    <cellStyle name="Normal 11 5 4 4 2 2" xfId="27793" xr:uid="{48E6B85A-B75A-4282-8503-7C1B68F11DBB}"/>
    <cellStyle name="Normal 11 5 4 4 2 3" xfId="44552" xr:uid="{5FAFAE0E-9F61-41DC-BD45-328FC48DF946}"/>
    <cellStyle name="Normal 11 5 4 4 3" xfId="19413" xr:uid="{3A43C95A-B55F-474A-80E5-9585F283D2BA}"/>
    <cellStyle name="Normal 11 5 4 4 4" xfId="36172" xr:uid="{1FD435B3-9BCA-4770-8F53-8DF6C9E634EE}"/>
    <cellStyle name="Normal 11 5 4 5" xfId="9230" xr:uid="{262FAA86-E304-40C4-AE1A-D552E66A61F2}"/>
    <cellStyle name="Normal 11 5 4 5 2" xfId="25990" xr:uid="{B52396F6-782C-43BF-96DB-F90CA0EFA0E0}"/>
    <cellStyle name="Normal 11 5 4 5 3" xfId="42749" xr:uid="{6D6F36C2-8C00-4880-A0E2-2E02C5AAD13E}"/>
    <cellStyle name="Normal 11 5 4 6" xfId="17610" xr:uid="{7EBF55ED-B427-4418-B57A-C96379BFAF06}"/>
    <cellStyle name="Normal 11 5 4 7" xfId="34369" xr:uid="{427481EB-D4DF-41D0-9EE2-CE8652660A97}"/>
    <cellStyle name="Normal 11 5 5" xfId="1269" xr:uid="{B2CBDA14-DFDC-4A9F-BDCE-C891048D518D}"/>
    <cellStyle name="Normal 11 5 5 2" xfId="4658" xr:uid="{81E1606C-069F-4356-ADBA-8092157ED97C}"/>
    <cellStyle name="Normal 11 5 5 2 2" xfId="13038" xr:uid="{CA1EC5DD-753E-4393-9C37-40B212BDADC4}"/>
    <cellStyle name="Normal 11 5 5 2 2 2" xfId="29798" xr:uid="{A028D05F-EAD0-49E3-9723-A62D16C4E186}"/>
    <cellStyle name="Normal 11 5 5 2 2 3" xfId="46557" xr:uid="{6EF7107A-1417-4F64-919D-9E498F9601B0}"/>
    <cellStyle name="Normal 11 5 5 2 3" xfId="21418" xr:uid="{0DAFB845-A6F2-45C4-B23E-13E17843A060}"/>
    <cellStyle name="Normal 11 5 5 2 4" xfId="38177" xr:uid="{37E41674-F25C-4C62-B815-0C605E431C1C}"/>
    <cellStyle name="Normal 11 5 5 3" xfId="6345" xr:uid="{3A1188BC-54A0-4FDC-BC94-8808F4EEEEC3}"/>
    <cellStyle name="Normal 11 5 5 3 2" xfId="14725" xr:uid="{73A497E5-53AC-4017-AF72-CC738F4F62E6}"/>
    <cellStyle name="Normal 11 5 5 3 2 2" xfId="31485" xr:uid="{6953601A-7D02-4845-939D-717E79EAB1D9}"/>
    <cellStyle name="Normal 11 5 5 3 2 3" xfId="48244" xr:uid="{93279180-67D9-4BD6-AF11-1ABFB07EEB79}"/>
    <cellStyle name="Normal 11 5 5 3 3" xfId="23105" xr:uid="{ABEFF8D0-D9E0-45B9-AF9C-EDC0A60ED405}"/>
    <cellStyle name="Normal 11 5 5 3 4" xfId="39864" xr:uid="{AF929F80-6556-444A-96EB-3B839BB17D4F}"/>
    <cellStyle name="Normal 11 5 5 4" xfId="3081" xr:uid="{560DEC0E-2E31-48A8-A508-02E7895A507D}"/>
    <cellStyle name="Normal 11 5 5 4 2" xfId="11461" xr:uid="{84AB4DB5-BC77-47A3-A18C-22B2DFD674B1}"/>
    <cellStyle name="Normal 11 5 5 4 2 2" xfId="28221" xr:uid="{2AE8BF99-1C99-44C9-8D25-FEFD8EB476E3}"/>
    <cellStyle name="Normal 11 5 5 4 2 3" xfId="44980" xr:uid="{1C9AA1E2-2E94-4AF8-A878-DFF15D7DCD16}"/>
    <cellStyle name="Normal 11 5 5 4 3" xfId="19841" xr:uid="{E2ABA511-A946-4B97-8E28-50E6C157AF13}"/>
    <cellStyle name="Normal 11 5 5 4 4" xfId="36600" xr:uid="{C5503208-0B8E-4A6C-8D3C-11774635CC68}"/>
    <cellStyle name="Normal 11 5 5 5" xfId="9658" xr:uid="{D875A62A-BE69-42DE-BBCD-1C0A13982B63}"/>
    <cellStyle name="Normal 11 5 5 5 2" xfId="26418" xr:uid="{F75F03ED-3009-4EA7-81D4-1DADF1144AFF}"/>
    <cellStyle name="Normal 11 5 5 5 3" xfId="43177" xr:uid="{CC9EFF43-16A9-49A4-A1CF-C440D1E8FD96}"/>
    <cellStyle name="Normal 11 5 5 6" xfId="18038" xr:uid="{9A95A0E8-909C-4607-8EBA-B974EE00B12E}"/>
    <cellStyle name="Normal 11 5 5 7" xfId="34797" xr:uid="{81DB8C5B-B032-404E-B9FC-C5AAEC634E3D}"/>
    <cellStyle name="Normal 11 5 6" xfId="1663" xr:uid="{B4703538-AE30-4446-9196-D1755FC28A9A}"/>
    <cellStyle name="Normal 11 5 6 2" xfId="5052" xr:uid="{EE00738E-0804-44D9-84EE-B3EDDB8A434C}"/>
    <cellStyle name="Normal 11 5 6 2 2" xfId="13432" xr:uid="{F981120C-95FA-414E-904D-18D72964E233}"/>
    <cellStyle name="Normal 11 5 6 2 2 2" xfId="30192" xr:uid="{842F5A19-5F2D-47CC-9DCE-33C9A541B70A}"/>
    <cellStyle name="Normal 11 5 6 2 2 3" xfId="46951" xr:uid="{134ACD85-60F4-4598-AF7A-6197C2547C23}"/>
    <cellStyle name="Normal 11 5 6 2 3" xfId="21812" xr:uid="{36AFA278-F586-4D56-950E-EC868542803A}"/>
    <cellStyle name="Normal 11 5 6 2 4" xfId="38571" xr:uid="{F4AFEBE1-FD17-4BB5-A009-D88B03DAF893}"/>
    <cellStyle name="Normal 11 5 6 3" xfId="6739" xr:uid="{ACA0FBEB-A13C-4CBC-B1A6-A5DD6D07C469}"/>
    <cellStyle name="Normal 11 5 6 3 2" xfId="15119" xr:uid="{A8A5A53D-FC6E-4F32-839B-1520CC0890EA}"/>
    <cellStyle name="Normal 11 5 6 3 2 2" xfId="31879" xr:uid="{D6AA4B3D-456B-48F5-8DEE-627FDDF13745}"/>
    <cellStyle name="Normal 11 5 6 3 2 3" xfId="48638" xr:uid="{C80D096F-654C-4E19-82DE-0D2E373D6F78}"/>
    <cellStyle name="Normal 11 5 6 3 3" xfId="23499" xr:uid="{18E5BCE7-01B1-4448-A8DD-DDCF92157D54}"/>
    <cellStyle name="Normal 11 5 6 3 4" xfId="40258" xr:uid="{626C40E2-456B-47C2-87D6-F19E6142C5EE}"/>
    <cellStyle name="Normal 11 5 6 4" xfId="2223" xr:uid="{026835B4-8739-41D7-84F7-6D124260C0CB}"/>
    <cellStyle name="Normal 11 5 6 4 2" xfId="10607" xr:uid="{A1EF7002-786B-42C0-95AD-1960ABB5540C}"/>
    <cellStyle name="Normal 11 5 6 4 2 2" xfId="27367" xr:uid="{13E87848-A810-424F-8079-2CB0C48A6336}"/>
    <cellStyle name="Normal 11 5 6 4 2 3" xfId="44126" xr:uid="{C25F1790-1C8A-46BC-AB36-3D51CA28F43F}"/>
    <cellStyle name="Normal 11 5 6 4 3" xfId="18987" xr:uid="{4267D6A5-ACC4-4C1A-A6D0-56119E1EB03F}"/>
    <cellStyle name="Normal 11 5 6 4 4" xfId="35746" xr:uid="{6A3C9D5C-61FD-4ABD-B6D1-78AA636B4CAF}"/>
    <cellStyle name="Normal 11 5 6 5" xfId="10052" xr:uid="{B03A4E59-A981-40E6-BC79-1C420ABB0EC0}"/>
    <cellStyle name="Normal 11 5 6 5 2" xfId="26812" xr:uid="{4DD14A8D-FAC0-4538-ABD3-A36ACAAB05D6}"/>
    <cellStyle name="Normal 11 5 6 5 3" xfId="43571" xr:uid="{8B608979-4F23-41F8-B44C-09D91C0125FD}"/>
    <cellStyle name="Normal 11 5 6 6" xfId="18432" xr:uid="{395A83A5-8BDC-49FE-9F50-FDBA768921FA}"/>
    <cellStyle name="Normal 11 5 6 7" xfId="35191" xr:uid="{9A975EE6-A17E-4499-9B3D-E24E6CF72902}"/>
    <cellStyle name="Normal 11 5 7" xfId="3781" xr:uid="{83DE64D6-960E-48AD-A702-121CF22CB070}"/>
    <cellStyle name="Normal 11 5 7 2" xfId="12161" xr:uid="{3B741768-FA7D-4383-97C2-3BBA6D3EFBAD}"/>
    <cellStyle name="Normal 11 5 7 2 2" xfId="28921" xr:uid="{AC96F5FC-760C-4131-9D77-1C84BD0F98C8}"/>
    <cellStyle name="Normal 11 5 7 2 3" xfId="45680" xr:uid="{C3C72D83-ADDF-425C-A755-CBBE2CEB6827}"/>
    <cellStyle name="Normal 11 5 7 3" xfId="20541" xr:uid="{6ED5D2A5-0351-4920-A65F-AF7B44BA71CA}"/>
    <cellStyle name="Normal 11 5 7 4" xfId="37300" xr:uid="{7FC93BC6-0BD0-486B-A6F4-54524EBFD723}"/>
    <cellStyle name="Normal 11 5 8" xfId="5491" xr:uid="{7B9F0F3F-B7CB-4531-A4CF-BC38A658AF3A}"/>
    <cellStyle name="Normal 11 5 8 2" xfId="13871" xr:uid="{24B6067D-66D2-4B1D-B455-A2670F5FC567}"/>
    <cellStyle name="Normal 11 5 8 2 2" xfId="30631" xr:uid="{CC87D4B4-DB64-4DF0-9476-5AD3D58AFD66}"/>
    <cellStyle name="Normal 11 5 8 2 3" xfId="47390" xr:uid="{7F9C5204-1195-4711-91EC-7D6170A70C39}"/>
    <cellStyle name="Normal 11 5 8 3" xfId="22251" xr:uid="{88EF2D23-6EAF-4E84-858C-FB6E4CC700B2}"/>
    <cellStyle name="Normal 11 5 8 4" xfId="39010" xr:uid="{EC3FD589-A8BD-4260-865A-1B42B320B570}"/>
    <cellStyle name="Normal 11 5 9" xfId="7145" xr:uid="{609932EA-7E5D-4BAE-BB20-8F53CBD43184}"/>
    <cellStyle name="Normal 11 5 9 2" xfId="15525" xr:uid="{0B45E93E-D865-43CC-9887-4BB2EFA65CEB}"/>
    <cellStyle name="Normal 11 5 9 2 2" xfId="32285" xr:uid="{E736CF2D-3B3B-4DD8-82E8-6F8B9BABF5A4}"/>
    <cellStyle name="Normal 11 5 9 2 3" xfId="49044" xr:uid="{28E9004A-476D-48A7-812A-174AACC38A85}"/>
    <cellStyle name="Normal 11 5 9 3" xfId="23905" xr:uid="{A3604892-6388-4450-803E-F6E3FA6126F3}"/>
    <cellStyle name="Normal 11 5 9 4" xfId="40664" xr:uid="{9985EF03-C21E-47AA-80D1-56D7D3A783A5}"/>
    <cellStyle name="Normal 11 6" xfId="517" xr:uid="{F59823BF-798C-4EE6-B9A0-C3A1EDC217EB}"/>
    <cellStyle name="Normal 11 6 10" xfId="7625" xr:uid="{5FC3E673-A23A-4427-AB9E-B38DEAF1757F}"/>
    <cellStyle name="Normal 11 6 10 2" xfId="16005" xr:uid="{8A69C0BD-89F1-480F-83A6-18EBA3D74C4E}"/>
    <cellStyle name="Normal 11 6 10 2 2" xfId="32765" xr:uid="{CAEC2AE9-A8E9-4DF1-BB9E-63E53F55D484}"/>
    <cellStyle name="Normal 11 6 10 2 3" xfId="49524" xr:uid="{ED42B03C-6C30-4A53-9E23-3FEF32C5580F}"/>
    <cellStyle name="Normal 11 6 10 3" xfId="24385" xr:uid="{08DA7ED5-0935-4147-9237-313936DC5446}"/>
    <cellStyle name="Normal 11 6 10 4" xfId="41144" xr:uid="{484931A8-40A7-42AE-8B61-B12B91C99C20}"/>
    <cellStyle name="Normal 11 6 11" xfId="8031" xr:uid="{16BDD72A-1000-4E82-BB43-F94D204D81D4}"/>
    <cellStyle name="Normal 11 6 11 2" xfId="16411" xr:uid="{2281D6E7-491C-4B05-AB01-BF4436FDD18D}"/>
    <cellStyle name="Normal 11 6 11 2 2" xfId="33171" xr:uid="{8F4C85E6-380B-4081-B998-397B58578CE6}"/>
    <cellStyle name="Normal 11 6 11 2 3" xfId="49930" xr:uid="{ABBE5CF9-DEA5-433F-B9C7-219D25B186BC}"/>
    <cellStyle name="Normal 11 6 11 3" xfId="24791" xr:uid="{4B11D961-D62E-4DDB-BC84-6352975CC21E}"/>
    <cellStyle name="Normal 11 6 11 4" xfId="41550" xr:uid="{4A7B3D26-D961-48AC-A3A7-6B7A15FE9001}"/>
    <cellStyle name="Normal 11 6 12" xfId="8437" xr:uid="{94474BF8-F707-44A2-B024-89FE65EB2AAF}"/>
    <cellStyle name="Normal 11 6 12 2" xfId="16817" xr:uid="{C7DDEE78-529B-49B4-AE16-EA8164400080}"/>
    <cellStyle name="Normal 11 6 12 2 2" xfId="33577" xr:uid="{621E104E-258C-4E3E-8E6F-A74ED14BDCE2}"/>
    <cellStyle name="Normal 11 6 12 2 3" xfId="50336" xr:uid="{EDA29AC0-B958-43E7-8505-03DC8E5F0F39}"/>
    <cellStyle name="Normal 11 6 12 3" xfId="25197" xr:uid="{7FD96CE4-AB5F-4A30-B4DE-CE90A2A825E9}"/>
    <cellStyle name="Normal 11 6 12 4" xfId="41956" xr:uid="{D9F95D8D-7BC1-438F-A190-57045A6D0F7D}"/>
    <cellStyle name="Normal 11 6 13" xfId="2124" xr:uid="{9D5D160B-4481-4442-BA9F-29F112960099}"/>
    <cellStyle name="Normal 11 6 13 2" xfId="10512" xr:uid="{9F79AB86-C441-43B7-9305-5A747FC6C6BA}"/>
    <cellStyle name="Normal 11 6 13 2 2" xfId="27272" xr:uid="{9C6CFC38-A272-4755-9AAB-E9B51D87D510}"/>
    <cellStyle name="Normal 11 6 13 2 3" xfId="44031" xr:uid="{CDC7415B-2CA9-454E-9CFC-040EE4154FC8}"/>
    <cellStyle name="Normal 11 6 13 3" xfId="18892" xr:uid="{7FCC9606-CB2B-4AF7-A7FD-5BF8BF3CB1B5}"/>
    <cellStyle name="Normal 11 6 13 4" xfId="35651" xr:uid="{2C28BF63-8C9F-4766-B220-BF7138EA9080}"/>
    <cellStyle name="Normal 11 6 14" xfId="8928" xr:uid="{5BBE4C0F-7BE5-426E-BA83-DCAB2471C76D}"/>
    <cellStyle name="Normal 11 6 14 2" xfId="25688" xr:uid="{AA177C2A-F4E9-4315-A900-36BA3CC1B4D5}"/>
    <cellStyle name="Normal 11 6 14 3" xfId="42447" xr:uid="{5C6CA34E-1C67-4872-8CA3-F1AE08EF5BF6}"/>
    <cellStyle name="Normal 11 6 15" xfId="17308" xr:uid="{E7DFB04D-E802-4283-9A30-150B65339957}"/>
    <cellStyle name="Normal 11 6 16" xfId="34067" xr:uid="{0ED8F79F-C3F3-498C-A2DC-E7F13C28C961}"/>
    <cellStyle name="Normal 11 6 2" xfId="518" xr:uid="{29D6695F-6A95-4605-8DCE-B8730E71430C}"/>
    <cellStyle name="Normal 11 6 2 10" xfId="8490" xr:uid="{FEF306AB-784E-4016-897F-5FACA75219C2}"/>
    <cellStyle name="Normal 11 6 2 10 2" xfId="16870" xr:uid="{70992F10-A6A3-40F9-A2A5-151F95934A4F}"/>
    <cellStyle name="Normal 11 6 2 10 2 2" xfId="33630" xr:uid="{2F6688FF-59DB-4891-ABA0-3C54AC92A2B8}"/>
    <cellStyle name="Normal 11 6 2 10 2 3" xfId="50389" xr:uid="{EF7C4967-5EBE-4622-874A-EB3BEBEFAF3B}"/>
    <cellStyle name="Normal 11 6 2 10 3" xfId="25250" xr:uid="{E549D408-64B5-45BA-9F47-DEB611F2B6AB}"/>
    <cellStyle name="Normal 11 6 2 10 4" xfId="42009" xr:uid="{B1091CFE-3E9C-42BD-8029-05B408828CDD}"/>
    <cellStyle name="Normal 11 6 2 11" xfId="2350" xr:uid="{65B29229-1705-4F46-9AB5-EF711601E2B0}"/>
    <cellStyle name="Normal 11 6 2 11 2" xfId="10732" xr:uid="{D8AA1F36-00CD-4C48-B68E-5AC924F61ADC}"/>
    <cellStyle name="Normal 11 6 2 11 2 2" xfId="27492" xr:uid="{76F98CA2-B30B-4376-9950-901F16014FB1}"/>
    <cellStyle name="Normal 11 6 2 11 2 3" xfId="44251" xr:uid="{AB8F8694-BFD5-4F6C-A483-C3838362C07E}"/>
    <cellStyle name="Normal 11 6 2 11 3" xfId="19112" xr:uid="{61DC32A4-7CD1-4F2C-B0A2-6E529FC95DA2}"/>
    <cellStyle name="Normal 11 6 2 11 4" xfId="35871" xr:uid="{A370855F-C1D2-42C6-AFAC-8E58B5DECE93}"/>
    <cellStyle name="Normal 11 6 2 12" xfId="8929" xr:uid="{CD3B59DC-71CF-40C5-BDCF-D3358FA880A9}"/>
    <cellStyle name="Normal 11 6 2 12 2" xfId="25689" xr:uid="{5606F4AB-6911-4C17-9032-AB981EE25818}"/>
    <cellStyle name="Normal 11 6 2 12 3" xfId="42448" xr:uid="{9A3E40F4-EC92-425B-AD13-EF74AF2B8360}"/>
    <cellStyle name="Normal 11 6 2 13" xfId="17309" xr:uid="{555FC3F0-FCBA-4A2B-AA7D-B4E8E70F8F5E}"/>
    <cellStyle name="Normal 11 6 2 14" xfId="34068" xr:uid="{590694B5-4FBD-4433-8A43-3C0D17458745}"/>
    <cellStyle name="Normal 11 6 2 2" xfId="960" xr:uid="{8139B1C5-956A-45FF-97BB-093B2AB91EB3}"/>
    <cellStyle name="Normal 11 6 2 2 2" xfId="4355" xr:uid="{538006BB-38A3-4FF8-800E-4EBC59C0E224}"/>
    <cellStyle name="Normal 11 6 2 2 2 2" xfId="12735" xr:uid="{803BA4DA-0234-4A62-BD09-3A3B5523C038}"/>
    <cellStyle name="Normal 11 6 2 2 2 2 2" xfId="29495" xr:uid="{BA9DBAA8-52A7-43FC-B516-EAABC9A1F283}"/>
    <cellStyle name="Normal 11 6 2 2 2 2 3" xfId="46254" xr:uid="{B6F25DC9-2AB9-4355-A980-024EBC40220E}"/>
    <cellStyle name="Normal 11 6 2 2 2 3" xfId="21115" xr:uid="{5602EA58-0DBC-49A5-AE55-D9C2065C7D47}"/>
    <cellStyle name="Normal 11 6 2 2 2 4" xfId="37874" xr:uid="{BA6CA6F5-E3F6-4F43-8C29-4B36A28DAA0B}"/>
    <cellStyle name="Normal 11 6 2 2 3" xfId="6042" xr:uid="{E1907052-7F3E-4D7E-A2CD-FE33685DF61C}"/>
    <cellStyle name="Normal 11 6 2 2 3 2" xfId="14422" xr:uid="{13C5F370-1DE1-42A0-9D0C-45631659F1DE}"/>
    <cellStyle name="Normal 11 6 2 2 3 2 2" xfId="31182" xr:uid="{602CC892-099B-4FBE-838F-56A499DB25A4}"/>
    <cellStyle name="Normal 11 6 2 2 3 2 3" xfId="47941" xr:uid="{325D6D0A-5A97-4F69-8F5D-D91DF1B4531E}"/>
    <cellStyle name="Normal 11 6 2 2 3 3" xfId="22802" xr:uid="{9E541EDC-A645-4008-9F30-05AF2767174A}"/>
    <cellStyle name="Normal 11 6 2 2 3 4" xfId="39561" xr:uid="{3BC109C6-9597-4653-BA4F-BBE7A4C5CAA5}"/>
    <cellStyle name="Normal 11 6 2 2 4" xfId="2778" xr:uid="{1FFBFDF6-4BA2-47B0-ABFE-3F31269B02F6}"/>
    <cellStyle name="Normal 11 6 2 2 4 2" xfId="11158" xr:uid="{236F6A59-F4A1-44E2-9EF2-1CDFF72424B8}"/>
    <cellStyle name="Normal 11 6 2 2 4 2 2" xfId="27918" xr:uid="{D0D071BB-18B1-47A0-83AF-4A5E5B2BB97E}"/>
    <cellStyle name="Normal 11 6 2 2 4 2 3" xfId="44677" xr:uid="{AD944CC9-395A-4406-9DB9-4E13E1A91EC3}"/>
    <cellStyle name="Normal 11 6 2 2 4 3" xfId="19538" xr:uid="{825234B8-3C8E-4680-AB0F-E25914E30B19}"/>
    <cellStyle name="Normal 11 6 2 2 4 4" xfId="36297" xr:uid="{61710E99-73C7-4AED-A770-FAAFFD9CEB61}"/>
    <cellStyle name="Normal 11 6 2 2 5" xfId="9355" xr:uid="{03B5207B-DDED-4E8F-83B1-CB6AA1D791B1}"/>
    <cellStyle name="Normal 11 6 2 2 5 2" xfId="26115" xr:uid="{F2D33DB2-8DFF-4C59-9FF0-5E5492ADF535}"/>
    <cellStyle name="Normal 11 6 2 2 5 3" xfId="42874" xr:uid="{A5AC4F94-CE67-4300-990D-DCCCC472B76E}"/>
    <cellStyle name="Normal 11 6 2 2 6" xfId="17735" xr:uid="{4EFBACA8-AE10-41F0-873D-1FD91B9F949B}"/>
    <cellStyle name="Normal 11 6 2 2 7" xfId="34494" xr:uid="{B56636CC-3259-444A-95E0-D7AD7DE430EA}"/>
    <cellStyle name="Normal 11 6 2 3" xfId="1394" xr:uid="{D987DE3E-7348-4F64-A71D-F6D05BF9C888}"/>
    <cellStyle name="Normal 11 6 2 3 2" xfId="4783" xr:uid="{C9094FC5-508F-406A-A43F-EFC55D344A64}"/>
    <cellStyle name="Normal 11 6 2 3 2 2" xfId="13163" xr:uid="{EB3EF5D5-58DB-43A1-B3A5-69F1709A1971}"/>
    <cellStyle name="Normal 11 6 2 3 2 2 2" xfId="29923" xr:uid="{8D486FC2-8021-451D-91D2-3AC56F9DEF85}"/>
    <cellStyle name="Normal 11 6 2 3 2 2 3" xfId="46682" xr:uid="{22082374-F40E-44F1-BAA0-6BE9B207BB55}"/>
    <cellStyle name="Normal 11 6 2 3 2 3" xfId="21543" xr:uid="{D8B36161-A5BB-4E89-B936-F74D0CA2163C}"/>
    <cellStyle name="Normal 11 6 2 3 2 4" xfId="38302" xr:uid="{65102B10-40F0-46CF-A947-BC0443DA0A84}"/>
    <cellStyle name="Normal 11 6 2 3 3" xfId="6470" xr:uid="{C213FE5B-D321-4317-A55D-8D109202401E}"/>
    <cellStyle name="Normal 11 6 2 3 3 2" xfId="14850" xr:uid="{729F4F84-EFE4-4F1A-BF36-DD50AF49AC93}"/>
    <cellStyle name="Normal 11 6 2 3 3 2 2" xfId="31610" xr:uid="{C11698AA-FFA0-4AE0-B29A-88095A5BB086}"/>
    <cellStyle name="Normal 11 6 2 3 3 2 3" xfId="48369" xr:uid="{B44599E8-AC79-47F9-BBF1-A9AE90462B17}"/>
    <cellStyle name="Normal 11 6 2 3 3 3" xfId="23230" xr:uid="{D077A270-C152-4CDE-8CE6-72E1D44ED7E0}"/>
    <cellStyle name="Normal 11 6 2 3 3 4" xfId="39989" xr:uid="{6F533A84-1D1D-4042-846F-638AB662BCE2}"/>
    <cellStyle name="Normal 11 6 2 3 4" xfId="3206" xr:uid="{E851607B-187B-415A-92B7-CCC81FEE7AD4}"/>
    <cellStyle name="Normal 11 6 2 3 4 2" xfId="11586" xr:uid="{B8A3293A-5E61-4131-9614-7B991F4E8311}"/>
    <cellStyle name="Normal 11 6 2 3 4 2 2" xfId="28346" xr:uid="{EEE0C270-C3E5-4522-B454-D1CA206EECC3}"/>
    <cellStyle name="Normal 11 6 2 3 4 2 3" xfId="45105" xr:uid="{E4BF6D88-027D-442A-98E0-2188B5661A1B}"/>
    <cellStyle name="Normal 11 6 2 3 4 3" xfId="19966" xr:uid="{98C6C8AE-A0D2-4234-A5A8-885FC68385EA}"/>
    <cellStyle name="Normal 11 6 2 3 4 4" xfId="36725" xr:uid="{6B1F1404-53CA-41A6-A6D3-2F4FFED97FCC}"/>
    <cellStyle name="Normal 11 6 2 3 5" xfId="9783" xr:uid="{25DB3EFA-A822-459D-A773-DDCB76248064}"/>
    <cellStyle name="Normal 11 6 2 3 5 2" xfId="26543" xr:uid="{D47FBCCC-167D-4565-839E-49F81CDBBD67}"/>
    <cellStyle name="Normal 11 6 2 3 5 3" xfId="43302" xr:uid="{EDBA1F82-7B2C-4315-BB11-84367CE71421}"/>
    <cellStyle name="Normal 11 6 2 3 6" xfId="18163" xr:uid="{49AC5992-D0C5-4790-BE90-8311093EBD27}"/>
    <cellStyle name="Normal 11 6 2 3 7" xfId="34922" xr:uid="{EC841E95-8F9C-4D5D-AB13-89659BA2D6D5}"/>
    <cellStyle name="Normal 11 6 2 4" xfId="1790" xr:uid="{C4C85D52-CD95-40C1-BA9F-D07A0D68BD08}"/>
    <cellStyle name="Normal 11 6 2 4 2" xfId="5179" xr:uid="{A04BFAAD-E01D-4A8D-BB98-D36055349992}"/>
    <cellStyle name="Normal 11 6 2 4 2 2" xfId="13559" xr:uid="{963BFE23-33CB-497C-9166-9669639F4A70}"/>
    <cellStyle name="Normal 11 6 2 4 2 2 2" xfId="30319" xr:uid="{C50F6297-0DD6-44C7-B6A3-A888B9514BE8}"/>
    <cellStyle name="Normal 11 6 2 4 2 2 3" xfId="47078" xr:uid="{5555D74F-CCA7-4BAA-BB9F-D7A3D082BA5A}"/>
    <cellStyle name="Normal 11 6 2 4 2 3" xfId="21939" xr:uid="{88307DBD-7806-4EA8-B009-7BAAC4EE9AF5}"/>
    <cellStyle name="Normal 11 6 2 4 2 4" xfId="38698" xr:uid="{11CDD9DE-FAE0-4C9E-A836-211BD950F0C2}"/>
    <cellStyle name="Normal 11 6 2 4 3" xfId="6866" xr:uid="{1D82997E-FF87-4A12-A8DC-36F5AF617D78}"/>
    <cellStyle name="Normal 11 6 2 4 3 2" xfId="15246" xr:uid="{C72BE24D-F280-4620-A6E0-94669CC916EF}"/>
    <cellStyle name="Normal 11 6 2 4 3 2 2" xfId="32006" xr:uid="{4FD400B2-EC69-444B-9844-40C4EC8CAC77}"/>
    <cellStyle name="Normal 11 6 2 4 3 2 3" xfId="48765" xr:uid="{1DC451B9-2217-402B-B576-796903F8312B}"/>
    <cellStyle name="Normal 11 6 2 4 3 3" xfId="23626" xr:uid="{243A6792-93C7-4BD1-AAE2-206FA6DDE5A6}"/>
    <cellStyle name="Normal 11 6 2 4 3 4" xfId="40385" xr:uid="{F95AD5CF-5305-4404-BA3A-888FA0DD9D18}"/>
    <cellStyle name="Normal 11 6 2 4 4" xfId="3490" xr:uid="{89A41948-3E66-48EE-8E43-CF1AC3DD2707}"/>
    <cellStyle name="Normal 11 6 2 4 4 2" xfId="11870" xr:uid="{1D30A21D-9466-400D-92C6-FD531E521F7C}"/>
    <cellStyle name="Normal 11 6 2 4 4 2 2" xfId="28630" xr:uid="{A8AA14AE-DBBC-4C27-B5D8-3F95AE0F4F38}"/>
    <cellStyle name="Normal 11 6 2 4 4 2 3" xfId="45389" xr:uid="{C86462D7-C442-435C-8713-DB02EECE6A74}"/>
    <cellStyle name="Normal 11 6 2 4 4 3" xfId="20250" xr:uid="{7DCF76B5-A9F7-46AC-818C-B44678E4DE53}"/>
    <cellStyle name="Normal 11 6 2 4 4 4" xfId="37009" xr:uid="{8E4EC3E6-03D7-418F-BCAF-37AA78969EAA}"/>
    <cellStyle name="Normal 11 6 2 4 5" xfId="10179" xr:uid="{901A6C07-0725-41E8-B814-34A56968C88B}"/>
    <cellStyle name="Normal 11 6 2 4 5 2" xfId="26939" xr:uid="{BA72AE05-9D75-4D0A-B0A7-7F36470D284F}"/>
    <cellStyle name="Normal 11 6 2 4 5 3" xfId="43698" xr:uid="{F8BABD6F-495A-499A-AADC-6B5C1D32F4D2}"/>
    <cellStyle name="Normal 11 6 2 4 6" xfId="18559" xr:uid="{677D22E0-27FB-4DE1-8A12-80017C420B63}"/>
    <cellStyle name="Normal 11 6 2 4 7" xfId="35318" xr:uid="{B143ADE0-6E6E-4C64-AE8F-18CB13FDA65C}"/>
    <cellStyle name="Normal 11 6 2 5" xfId="3909" xr:uid="{D0BC7C08-6B12-45FF-8861-E07F764F36AA}"/>
    <cellStyle name="Normal 11 6 2 5 2" xfId="12289" xr:uid="{00D00191-9FCC-4C0C-AF5C-B6D371F83AD2}"/>
    <cellStyle name="Normal 11 6 2 5 2 2" xfId="29049" xr:uid="{E9A87FC6-EA7E-4E54-8190-7934EE5C2688}"/>
    <cellStyle name="Normal 11 6 2 5 2 3" xfId="45808" xr:uid="{A9C394B9-B01C-4B70-A005-BE19930ED246}"/>
    <cellStyle name="Normal 11 6 2 5 3" xfId="20669" xr:uid="{14D895F8-DF94-4D0A-8995-0427C19B5B5C}"/>
    <cellStyle name="Normal 11 6 2 5 4" xfId="37428" xr:uid="{58778307-38BE-41BF-8478-2196D5FB93B9}"/>
    <cellStyle name="Normal 11 6 2 6" xfId="5616" xr:uid="{D9A173F9-F904-4700-B5A8-202E715474CA}"/>
    <cellStyle name="Normal 11 6 2 6 2" xfId="13996" xr:uid="{38A9866E-4B1B-409E-8BF3-8AD7A1061FBE}"/>
    <cellStyle name="Normal 11 6 2 6 2 2" xfId="30756" xr:uid="{2B1C4050-5CBD-4264-BDEF-F97146E1CEE1}"/>
    <cellStyle name="Normal 11 6 2 6 2 3" xfId="47515" xr:uid="{B61A9E59-806E-4930-8E9F-339591AE9A28}"/>
    <cellStyle name="Normal 11 6 2 6 3" xfId="22376" xr:uid="{096B1BC7-6C1B-44E0-8940-E50CF8F180AE}"/>
    <cellStyle name="Normal 11 6 2 6 4" xfId="39135" xr:uid="{5E0775AB-6720-41F1-8BE7-A15001C32B9C}"/>
    <cellStyle name="Normal 11 6 2 7" xfId="7272" xr:uid="{3D9A9FF9-CA8F-4A91-B738-A3683694ED8C}"/>
    <cellStyle name="Normal 11 6 2 7 2" xfId="15652" xr:uid="{29C591BD-E092-4D35-82DC-FD9A7B126513}"/>
    <cellStyle name="Normal 11 6 2 7 2 2" xfId="32412" xr:uid="{AF0D4C4D-5208-43B5-AABE-E2EE0D145672}"/>
    <cellStyle name="Normal 11 6 2 7 2 3" xfId="49171" xr:uid="{5E5B0BB5-D3F1-4707-B1A9-DF8CD42229A0}"/>
    <cellStyle name="Normal 11 6 2 7 3" xfId="24032" xr:uid="{4DBACAD7-39C3-4C4B-8F64-A2B31178C865}"/>
    <cellStyle name="Normal 11 6 2 7 4" xfId="40791" xr:uid="{A2B8C505-C2F7-4BFB-A837-99ED41DA0778}"/>
    <cellStyle name="Normal 11 6 2 8" xfId="7678" xr:uid="{B3306BC8-3DA3-4A65-A6B5-9DBAAF8E2604}"/>
    <cellStyle name="Normal 11 6 2 8 2" xfId="16058" xr:uid="{CE90522E-5488-474F-AC3C-5B3B695E26FE}"/>
    <cellStyle name="Normal 11 6 2 8 2 2" xfId="32818" xr:uid="{DA197F86-E8AA-4072-BB82-1CF939470597}"/>
    <cellStyle name="Normal 11 6 2 8 2 3" xfId="49577" xr:uid="{E0987638-DB9D-4BD3-B219-A9A6D7B47B36}"/>
    <cellStyle name="Normal 11 6 2 8 3" xfId="24438" xr:uid="{94A82001-62AF-4E92-906C-7F5BF27CEC39}"/>
    <cellStyle name="Normal 11 6 2 8 4" xfId="41197" xr:uid="{E188452C-B5A7-4860-8BBB-1B78CA5254A9}"/>
    <cellStyle name="Normal 11 6 2 9" xfId="8084" xr:uid="{B4093FEB-A47B-428E-B13F-C2CAC17F7499}"/>
    <cellStyle name="Normal 11 6 2 9 2" xfId="16464" xr:uid="{B38F415B-82E8-4FAF-A5A9-3A6204E38CB9}"/>
    <cellStyle name="Normal 11 6 2 9 2 2" xfId="33224" xr:uid="{B48FE967-AF43-47A9-9CE4-95C5A28EBFEC}"/>
    <cellStyle name="Normal 11 6 2 9 2 3" xfId="49983" xr:uid="{2FED1811-CBF3-486B-AA2B-704CC9E4D694}"/>
    <cellStyle name="Normal 11 6 2 9 3" xfId="24844" xr:uid="{67454C77-9E73-4119-9887-3F71AD737A49}"/>
    <cellStyle name="Normal 11 6 2 9 4" xfId="41603" xr:uid="{D9C1CAF0-05F3-4A49-BBDC-D5A979191645}"/>
    <cellStyle name="Normal 11 6 3" xfId="519" xr:uid="{378D409D-3EE9-48BE-82FC-24D4BE6BEBEE}"/>
    <cellStyle name="Normal 11 6 3 10" xfId="8708" xr:uid="{76E8ACCD-0760-45B9-9A5C-CD364F833F14}"/>
    <cellStyle name="Normal 11 6 3 10 2" xfId="17088" xr:uid="{B2614E77-0AC1-4A89-B66E-01963DE838AF}"/>
    <cellStyle name="Normal 11 6 3 10 2 2" xfId="33848" xr:uid="{3D60D624-509F-489B-A34E-93F953DBA31F}"/>
    <cellStyle name="Normal 11 6 3 10 2 3" xfId="50607" xr:uid="{E2DA705E-B021-49B8-B55E-A1F4C7A8C291}"/>
    <cellStyle name="Normal 11 6 3 10 3" xfId="25468" xr:uid="{35F169D2-0787-4983-A7C0-02A5B89DFFC3}"/>
    <cellStyle name="Normal 11 6 3 10 4" xfId="42227" xr:uid="{B4B7EA34-7607-4D53-8281-D64D7F5FC686}"/>
    <cellStyle name="Normal 11 6 3 11" xfId="2351" xr:uid="{1A63A978-275E-445E-83C2-9B9780D244CD}"/>
    <cellStyle name="Normal 11 6 3 11 2" xfId="10733" xr:uid="{37193E38-B66F-4B0A-982A-2357EB973580}"/>
    <cellStyle name="Normal 11 6 3 11 2 2" xfId="27493" xr:uid="{920CC1AA-6CE9-458D-8BC7-4B22EF179A53}"/>
    <cellStyle name="Normal 11 6 3 11 2 3" xfId="44252" xr:uid="{39F04ADE-CC2C-4196-88E1-5F380499DBB9}"/>
    <cellStyle name="Normal 11 6 3 11 3" xfId="19113" xr:uid="{671819B1-5F82-4738-9946-EEE276159ECD}"/>
    <cellStyle name="Normal 11 6 3 11 4" xfId="35872" xr:uid="{2399560E-D60A-4D88-AC24-D40F209E6B0E}"/>
    <cellStyle name="Normal 11 6 3 12" xfId="8930" xr:uid="{7F9B390A-87E7-4776-ADCA-F873C2D73D57}"/>
    <cellStyle name="Normal 11 6 3 12 2" xfId="25690" xr:uid="{62CFC6AC-3B61-4062-B9DE-222B37E9C458}"/>
    <cellStyle name="Normal 11 6 3 12 3" xfId="42449" xr:uid="{558F9AA2-F546-4EBE-AA99-469E43E6264D}"/>
    <cellStyle name="Normal 11 6 3 13" xfId="17310" xr:uid="{6C5923C4-7DC6-4FED-A974-34E30851F4CF}"/>
    <cellStyle name="Normal 11 6 3 14" xfId="34069" xr:uid="{8DA285D4-D9F1-40F9-B9A4-904C9A6893F7}"/>
    <cellStyle name="Normal 11 6 3 2" xfId="961" xr:uid="{12A13FB1-B176-4580-83B7-2B02EBDD84FE}"/>
    <cellStyle name="Normal 11 6 3 2 2" xfId="4356" xr:uid="{B51A5838-2FC8-4DC3-AAD9-FB9787541F68}"/>
    <cellStyle name="Normal 11 6 3 2 2 2" xfId="12736" xr:uid="{EA386A92-BB21-4FF3-91E4-355EB01070A5}"/>
    <cellStyle name="Normal 11 6 3 2 2 2 2" xfId="29496" xr:uid="{E2AA5E9B-22CB-4AA2-8A6F-570F5F11C269}"/>
    <cellStyle name="Normal 11 6 3 2 2 2 3" xfId="46255" xr:uid="{7D759166-D340-4C49-A26A-4889652D89BC}"/>
    <cellStyle name="Normal 11 6 3 2 2 3" xfId="21116" xr:uid="{BF1CBEA9-E6EF-4C4D-8DBF-79FB7C623198}"/>
    <cellStyle name="Normal 11 6 3 2 2 4" xfId="37875" xr:uid="{A10A5142-E670-4B67-8688-30AB22082361}"/>
    <cellStyle name="Normal 11 6 3 2 3" xfId="6043" xr:uid="{2F7522A1-1BAC-4BCA-8D3E-9E5C3856255B}"/>
    <cellStyle name="Normal 11 6 3 2 3 2" xfId="14423" xr:uid="{DB1F17EA-8B6A-44E7-9FD9-FF42583CFECE}"/>
    <cellStyle name="Normal 11 6 3 2 3 2 2" xfId="31183" xr:uid="{7E7DDF81-E2C5-4024-A730-77A0E164A0FB}"/>
    <cellStyle name="Normal 11 6 3 2 3 2 3" xfId="47942" xr:uid="{181E6FC3-CA25-407D-AE8E-FD8578B380D0}"/>
    <cellStyle name="Normal 11 6 3 2 3 3" xfId="22803" xr:uid="{7FF1145A-2154-4CFC-892D-484E8EB17172}"/>
    <cellStyle name="Normal 11 6 3 2 3 4" xfId="39562" xr:uid="{EBBACF5E-E674-4560-A234-9233AD8F0193}"/>
    <cellStyle name="Normal 11 6 3 2 4" xfId="2779" xr:uid="{823E2A91-42E5-433A-9CDC-868DFF3EA768}"/>
    <cellStyle name="Normal 11 6 3 2 4 2" xfId="11159" xr:uid="{5FC44C2B-C575-4429-9FEC-6A747E998DC1}"/>
    <cellStyle name="Normal 11 6 3 2 4 2 2" xfId="27919" xr:uid="{6A2D9903-5562-41B4-94D9-D88F2FCD9E3E}"/>
    <cellStyle name="Normal 11 6 3 2 4 2 3" xfId="44678" xr:uid="{FCDB3F95-2E26-46DD-BB3E-FD4D6F70B5EE}"/>
    <cellStyle name="Normal 11 6 3 2 4 3" xfId="19539" xr:uid="{161682DE-22F4-4D46-AC39-70978B7CF3EF}"/>
    <cellStyle name="Normal 11 6 3 2 4 4" xfId="36298" xr:uid="{96A4228A-AC74-4D6A-B86E-4D280F9F0321}"/>
    <cellStyle name="Normal 11 6 3 2 5" xfId="9356" xr:uid="{25DB2A77-ED31-42BA-A721-0E223BFFE816}"/>
    <cellStyle name="Normal 11 6 3 2 5 2" xfId="26116" xr:uid="{FDEF168F-15DB-4996-85E6-76E7D1EE4FA2}"/>
    <cellStyle name="Normal 11 6 3 2 5 3" xfId="42875" xr:uid="{20CB683B-3B8D-44D0-94E4-E2FFAA2F8C57}"/>
    <cellStyle name="Normal 11 6 3 2 6" xfId="17736" xr:uid="{158ECEB5-1639-45E6-9FA5-4D4CBD132940}"/>
    <cellStyle name="Normal 11 6 3 2 7" xfId="34495" xr:uid="{B4E6579C-0C26-4B3F-A6B4-1D844F8A1F0A}"/>
    <cellStyle name="Normal 11 6 3 3" xfId="1395" xr:uid="{9541B617-9988-4043-B109-273009F50853}"/>
    <cellStyle name="Normal 11 6 3 3 2" xfId="4784" xr:uid="{77CD59FC-817F-40DD-9665-9991C828214D}"/>
    <cellStyle name="Normal 11 6 3 3 2 2" xfId="13164" xr:uid="{9ADD396E-DF4E-44A5-A3FE-1A3E02B17496}"/>
    <cellStyle name="Normal 11 6 3 3 2 2 2" xfId="29924" xr:uid="{C3DC38B6-3E78-40D7-B61F-197FF3FC9FDF}"/>
    <cellStyle name="Normal 11 6 3 3 2 2 3" xfId="46683" xr:uid="{AD824A66-57DC-49B4-9848-B71A80640314}"/>
    <cellStyle name="Normal 11 6 3 3 2 3" xfId="21544" xr:uid="{7836146C-8BDB-4A53-ACDA-46072994E50B}"/>
    <cellStyle name="Normal 11 6 3 3 2 4" xfId="38303" xr:uid="{D65A3A9A-E2CE-4EF4-B8FA-DD293FDF26D3}"/>
    <cellStyle name="Normal 11 6 3 3 3" xfId="6471" xr:uid="{8D2E42DA-D41B-450A-A792-3ADA4FC5B132}"/>
    <cellStyle name="Normal 11 6 3 3 3 2" xfId="14851" xr:uid="{53AF232A-E4D9-4376-AFCE-CAA397BA2847}"/>
    <cellStyle name="Normal 11 6 3 3 3 2 2" xfId="31611" xr:uid="{ACD080DE-F294-47EF-B391-ABA6120BF92A}"/>
    <cellStyle name="Normal 11 6 3 3 3 2 3" xfId="48370" xr:uid="{ABAB6CE8-47B1-4BED-8A83-3654CFA03FA7}"/>
    <cellStyle name="Normal 11 6 3 3 3 3" xfId="23231" xr:uid="{FED32EA4-575D-4C72-B8FC-447C2E334AC6}"/>
    <cellStyle name="Normal 11 6 3 3 3 4" xfId="39990" xr:uid="{9437761F-68E1-46D2-A24A-FC099E3E44F6}"/>
    <cellStyle name="Normal 11 6 3 3 4" xfId="3207" xr:uid="{B7215815-C2F6-4ECA-B41A-BDAAA7F0AC07}"/>
    <cellStyle name="Normal 11 6 3 3 4 2" xfId="11587" xr:uid="{DC4EB471-EF13-4290-841E-B2F1BDEA7628}"/>
    <cellStyle name="Normal 11 6 3 3 4 2 2" xfId="28347" xr:uid="{9056C005-2474-4E7C-8026-FCED14B00565}"/>
    <cellStyle name="Normal 11 6 3 3 4 2 3" xfId="45106" xr:uid="{FFBC6A48-EF8E-4EDD-A0C5-2DFBA51BE50E}"/>
    <cellStyle name="Normal 11 6 3 3 4 3" xfId="19967" xr:uid="{D11C7917-CFF0-4380-9FD9-6098551C8DEE}"/>
    <cellStyle name="Normal 11 6 3 3 4 4" xfId="36726" xr:uid="{FE20512E-1C7A-44CC-974C-455940A0C665}"/>
    <cellStyle name="Normal 11 6 3 3 5" xfId="9784" xr:uid="{BF01C1A2-43AB-4CD1-B2A3-3AD65C002D20}"/>
    <cellStyle name="Normal 11 6 3 3 5 2" xfId="26544" xr:uid="{28A8A2F7-3D47-43A8-8731-11D6BE5B2ABE}"/>
    <cellStyle name="Normal 11 6 3 3 5 3" xfId="43303" xr:uid="{B4C8538D-3A19-4664-A488-27B2C9B39935}"/>
    <cellStyle name="Normal 11 6 3 3 6" xfId="18164" xr:uid="{EA71CDDE-EC6F-4E40-A7EA-17BAE6514D11}"/>
    <cellStyle name="Normal 11 6 3 3 7" xfId="34923" xr:uid="{08DF344E-F516-45DE-ABAC-F66FD726850D}"/>
    <cellStyle name="Normal 11 6 3 4" xfId="2008" xr:uid="{BF0D79D7-9210-4DA8-8D61-3AB8E6AFDF24}"/>
    <cellStyle name="Normal 11 6 3 4 2" xfId="5397" xr:uid="{5EBAED7C-3096-4B63-8862-D028234B9394}"/>
    <cellStyle name="Normal 11 6 3 4 2 2" xfId="13777" xr:uid="{08398DF3-0CD3-4292-883A-E3B11ADAB4F0}"/>
    <cellStyle name="Normal 11 6 3 4 2 2 2" xfId="30537" xr:uid="{85C79A5E-7CF4-4BF5-9E46-14C17197E0AF}"/>
    <cellStyle name="Normal 11 6 3 4 2 2 3" xfId="47296" xr:uid="{1908262D-527F-4EF5-A538-82F2C22C642D}"/>
    <cellStyle name="Normal 11 6 3 4 2 3" xfId="22157" xr:uid="{4A1E51A3-49A4-4B8E-ADA0-97B2EBA2B4CA}"/>
    <cellStyle name="Normal 11 6 3 4 2 4" xfId="38916" xr:uid="{9432361D-EA26-4E6C-9E69-B91470D12190}"/>
    <cellStyle name="Normal 11 6 3 4 3" xfId="7084" xr:uid="{184ED71D-B2EF-4D65-8E6E-32B61A54DBD1}"/>
    <cellStyle name="Normal 11 6 3 4 3 2" xfId="15464" xr:uid="{006B4406-8052-4F68-9B4B-AC9B0CA007DD}"/>
    <cellStyle name="Normal 11 6 3 4 3 2 2" xfId="32224" xr:uid="{B9B13349-6A06-477A-BE97-C759C347C0A0}"/>
    <cellStyle name="Normal 11 6 3 4 3 2 3" xfId="48983" xr:uid="{4CD76509-978D-4359-9E8A-49E16066A45E}"/>
    <cellStyle name="Normal 11 6 3 4 3 3" xfId="23844" xr:uid="{4DB66E8F-C410-49F3-8305-728075E3EDE9}"/>
    <cellStyle name="Normal 11 6 3 4 3 4" xfId="40603" xr:uid="{B15AEC1D-09F8-4088-B7EC-C257D7B0B4F7}"/>
    <cellStyle name="Normal 11 6 3 4 4" xfId="3707" xr:uid="{61E35D54-0C2A-47B8-90C9-2416F5461393}"/>
    <cellStyle name="Normal 11 6 3 4 4 2" xfId="12087" xr:uid="{00445508-31BE-4B00-B7E2-3F0AE2C3C2A9}"/>
    <cellStyle name="Normal 11 6 3 4 4 2 2" xfId="28847" xr:uid="{066AB7E2-52EA-4549-B81A-4A4DC6C0E1E4}"/>
    <cellStyle name="Normal 11 6 3 4 4 2 3" xfId="45606" xr:uid="{2BA3B0CF-8E98-4D8D-916F-06721481D9C1}"/>
    <cellStyle name="Normal 11 6 3 4 4 3" xfId="20467" xr:uid="{2C861D51-F788-4119-8D81-85CE8B78367F}"/>
    <cellStyle name="Normal 11 6 3 4 4 4" xfId="37226" xr:uid="{3DF1839D-4F1F-4200-8E8A-17210BB89CE8}"/>
    <cellStyle name="Normal 11 6 3 4 5" xfId="10397" xr:uid="{0400324F-1270-418F-A1D4-6DC7EE9DD231}"/>
    <cellStyle name="Normal 11 6 3 4 5 2" xfId="27157" xr:uid="{D9174D3F-4AAD-439C-92E4-3FD1902AB16D}"/>
    <cellStyle name="Normal 11 6 3 4 5 3" xfId="43916" xr:uid="{E7FE762B-0695-4DAF-A5A8-F81B57A31815}"/>
    <cellStyle name="Normal 11 6 3 4 6" xfId="18777" xr:uid="{54F13B23-7CFE-41CC-A241-76B77BA4EC19}"/>
    <cellStyle name="Normal 11 6 3 4 7" xfId="35536" xr:uid="{7DD84560-CF09-47A6-A2D0-8889F71F054F}"/>
    <cellStyle name="Normal 11 6 3 5" xfId="4127" xr:uid="{FBFD9828-EB7A-4A1B-9893-652DD7674825}"/>
    <cellStyle name="Normal 11 6 3 5 2" xfId="12507" xr:uid="{D73E84EE-003C-4C89-B952-7D455CA0DC81}"/>
    <cellStyle name="Normal 11 6 3 5 2 2" xfId="29267" xr:uid="{D821F547-74C0-4B60-8316-F6E3135AE2EB}"/>
    <cellStyle name="Normal 11 6 3 5 2 3" xfId="46026" xr:uid="{49B11D83-C4F0-4E54-AA62-FCB307009AE3}"/>
    <cellStyle name="Normal 11 6 3 5 3" xfId="20887" xr:uid="{E7B83588-1098-472C-8247-1F30F7CDA7F1}"/>
    <cellStyle name="Normal 11 6 3 5 4" xfId="37646" xr:uid="{CB434854-0474-4230-9E47-BF587790FB4F}"/>
    <cellStyle name="Normal 11 6 3 6" xfId="5617" xr:uid="{F6F5D7BD-33D9-48C4-97D0-6B3743FA1328}"/>
    <cellStyle name="Normal 11 6 3 6 2" xfId="13997" xr:uid="{98931DDC-0D2E-44FC-8CF1-1403AD2372B1}"/>
    <cellStyle name="Normal 11 6 3 6 2 2" xfId="30757" xr:uid="{9CC33705-265C-4A2E-BAC2-58B473F3AF9A}"/>
    <cellStyle name="Normal 11 6 3 6 2 3" xfId="47516" xr:uid="{74729700-C908-49A0-847A-66463984F253}"/>
    <cellStyle name="Normal 11 6 3 6 3" xfId="22377" xr:uid="{48E6110D-4D92-425E-85DE-BE5AFD130398}"/>
    <cellStyle name="Normal 11 6 3 6 4" xfId="39136" xr:uid="{7CFA7F53-1379-4185-881A-4CDDF307CDD2}"/>
    <cellStyle name="Normal 11 6 3 7" xfId="7490" xr:uid="{1DC5DD9F-7B3B-4566-A354-2EAC18D9889A}"/>
    <cellStyle name="Normal 11 6 3 7 2" xfId="15870" xr:uid="{615C8989-68B9-44CD-A9D3-7D4B00FC07DF}"/>
    <cellStyle name="Normal 11 6 3 7 2 2" xfId="32630" xr:uid="{6A2047DE-A26A-45C7-BAA7-D85D699BEA20}"/>
    <cellStyle name="Normal 11 6 3 7 2 3" xfId="49389" xr:uid="{3927FFA9-F3A2-4CA9-98AA-48C3E95AE72A}"/>
    <cellStyle name="Normal 11 6 3 7 3" xfId="24250" xr:uid="{51C89C72-15B3-45CF-853C-3DA751511729}"/>
    <cellStyle name="Normal 11 6 3 7 4" xfId="41009" xr:uid="{2358D40F-5FBA-456B-A1AE-CFA047238F26}"/>
    <cellStyle name="Normal 11 6 3 8" xfId="7896" xr:uid="{3C1606C4-BDBE-48DD-82E4-E7B8A2C72653}"/>
    <cellStyle name="Normal 11 6 3 8 2" xfId="16276" xr:uid="{2CBA26B3-0298-49AC-8BD7-4BAAA3FF8B5E}"/>
    <cellStyle name="Normal 11 6 3 8 2 2" xfId="33036" xr:uid="{5596E815-684B-4B06-9563-EE0F99AA21FC}"/>
    <cellStyle name="Normal 11 6 3 8 2 3" xfId="49795" xr:uid="{F33F6895-D945-4ED6-9B76-68CAF7F96ACB}"/>
    <cellStyle name="Normal 11 6 3 8 3" xfId="24656" xr:uid="{3E668001-E958-4CE1-A700-CFEEE3869CF8}"/>
    <cellStyle name="Normal 11 6 3 8 4" xfId="41415" xr:uid="{47E963A5-0F93-4280-A7FB-96B7D15C075A}"/>
    <cellStyle name="Normal 11 6 3 9" xfId="8302" xr:uid="{AD31B02B-826F-4F73-A57A-5823CF8F655A}"/>
    <cellStyle name="Normal 11 6 3 9 2" xfId="16682" xr:uid="{BD1F95BB-4195-40D9-9D92-CEB1E695F7AD}"/>
    <cellStyle name="Normal 11 6 3 9 2 2" xfId="33442" xr:uid="{9557C8F7-29C7-4352-BB23-F67AF4315691}"/>
    <cellStyle name="Normal 11 6 3 9 2 3" xfId="50201" xr:uid="{7CAEB2AB-CEB9-4DD1-BD63-898D57E6EF90}"/>
    <cellStyle name="Normal 11 6 3 9 3" xfId="25062" xr:uid="{DFDE914F-E789-4CE5-A1BB-80FE2E1A005A}"/>
    <cellStyle name="Normal 11 6 3 9 4" xfId="41821" xr:uid="{8F2AAD33-5172-4BDE-A76D-33A905CD0F04}"/>
    <cellStyle name="Normal 11 6 4" xfId="959" xr:uid="{2BE82310-403C-4455-9267-B3C5370EE132}"/>
    <cellStyle name="Normal 11 6 4 2" xfId="4354" xr:uid="{0F061B13-13A0-480C-A03E-83CD0BADBA16}"/>
    <cellStyle name="Normal 11 6 4 2 2" xfId="12734" xr:uid="{1A92DAE9-A7E0-4217-8816-7EA345D6D8B2}"/>
    <cellStyle name="Normal 11 6 4 2 2 2" xfId="29494" xr:uid="{83788F19-F6A2-4923-8304-E8406C9A45B0}"/>
    <cellStyle name="Normal 11 6 4 2 2 3" xfId="46253" xr:uid="{9956E417-D2DF-4CD3-8589-D4D09B341978}"/>
    <cellStyle name="Normal 11 6 4 2 3" xfId="21114" xr:uid="{D473F149-0E39-4F88-B770-32A3289E8C36}"/>
    <cellStyle name="Normal 11 6 4 2 4" xfId="37873" xr:uid="{461664C3-BF93-4244-969D-5DAF3CDA5E9D}"/>
    <cellStyle name="Normal 11 6 4 3" xfId="6041" xr:uid="{7F7356CC-E4C1-455E-99E6-53F7D87C14C1}"/>
    <cellStyle name="Normal 11 6 4 3 2" xfId="14421" xr:uid="{86B4F47E-9AFD-479C-AB6D-5B52A193DB98}"/>
    <cellStyle name="Normal 11 6 4 3 2 2" xfId="31181" xr:uid="{BA09683B-215D-4FEE-89F3-92FBF7033846}"/>
    <cellStyle name="Normal 11 6 4 3 2 3" xfId="47940" xr:uid="{BB329BA4-DCEC-4544-B11A-9A17B3BDA380}"/>
    <cellStyle name="Normal 11 6 4 3 3" xfId="22801" xr:uid="{9FDB3654-7972-4AF4-87A2-241DE59BCD0A}"/>
    <cellStyle name="Normal 11 6 4 3 4" xfId="39560" xr:uid="{536A41DD-8A58-4233-81F7-7140542AC95F}"/>
    <cellStyle name="Normal 11 6 4 4" xfId="2777" xr:uid="{6620D3FB-EF0F-4DC8-B013-6F08E39F715A}"/>
    <cellStyle name="Normal 11 6 4 4 2" xfId="11157" xr:uid="{5A7E5788-6D64-4A67-AAF3-66C26F68E421}"/>
    <cellStyle name="Normal 11 6 4 4 2 2" xfId="27917" xr:uid="{9CA1D194-A46A-4D6E-B546-5FB61FF02CC6}"/>
    <cellStyle name="Normal 11 6 4 4 2 3" xfId="44676" xr:uid="{EC3F24A2-5B0E-489D-853C-2ED2AC720B06}"/>
    <cellStyle name="Normal 11 6 4 4 3" xfId="19537" xr:uid="{51F288C5-DDF4-4018-A938-4BA5E4DE0C6B}"/>
    <cellStyle name="Normal 11 6 4 4 4" xfId="36296" xr:uid="{3392BB4E-4D4A-41A5-9D3C-92527DAB2429}"/>
    <cellStyle name="Normal 11 6 4 5" xfId="9354" xr:uid="{08754B66-9206-4E81-8B08-4748C7FA2155}"/>
    <cellStyle name="Normal 11 6 4 5 2" xfId="26114" xr:uid="{9B16402B-DFA2-4D44-A074-FED85C15A5AB}"/>
    <cellStyle name="Normal 11 6 4 5 3" xfId="42873" xr:uid="{89643B7B-A93F-49F4-A773-7A74AFF0BBE3}"/>
    <cellStyle name="Normal 11 6 4 6" xfId="17734" xr:uid="{C3CE6B85-01C2-422B-9D80-E383047178D7}"/>
    <cellStyle name="Normal 11 6 4 7" xfId="34493" xr:uid="{06ADF805-9382-43A2-A53A-079371A9FA4F}"/>
    <cellStyle name="Normal 11 6 5" xfId="1393" xr:uid="{85C712DE-6611-4D24-848E-8EB01E98C14A}"/>
    <cellStyle name="Normal 11 6 5 2" xfId="4782" xr:uid="{E1300A80-36BC-4AC1-ACCC-307F80DE840D}"/>
    <cellStyle name="Normal 11 6 5 2 2" xfId="13162" xr:uid="{EC098DA6-1285-4DA0-9DA1-6C0965971CC0}"/>
    <cellStyle name="Normal 11 6 5 2 2 2" xfId="29922" xr:uid="{1660B2E6-38D2-450F-AE81-6EC06690EEFF}"/>
    <cellStyle name="Normal 11 6 5 2 2 3" xfId="46681" xr:uid="{FA2377F3-80B7-43A9-8FAA-9A71AB6C690D}"/>
    <cellStyle name="Normal 11 6 5 2 3" xfId="21542" xr:uid="{F2F01706-FA55-456B-AA1A-784470B32F16}"/>
    <cellStyle name="Normal 11 6 5 2 4" xfId="38301" xr:uid="{F4427150-36ED-468E-A78D-D7016971A421}"/>
    <cellStyle name="Normal 11 6 5 3" xfId="6469" xr:uid="{B1B159FF-7190-411E-8EF5-A03EE605DB48}"/>
    <cellStyle name="Normal 11 6 5 3 2" xfId="14849" xr:uid="{9D078B27-69FA-41F7-AF83-386AF9BBBD1D}"/>
    <cellStyle name="Normal 11 6 5 3 2 2" xfId="31609" xr:uid="{70B4C294-AE63-4F86-AD2B-8D8C3F5DA6CE}"/>
    <cellStyle name="Normal 11 6 5 3 2 3" xfId="48368" xr:uid="{F8234491-7180-4BF8-A890-46CCF8B3EA7C}"/>
    <cellStyle name="Normal 11 6 5 3 3" xfId="23229" xr:uid="{AF89BD44-77F5-494D-ABC8-21C794D2BCD8}"/>
    <cellStyle name="Normal 11 6 5 3 4" xfId="39988" xr:uid="{6304B416-E139-478C-97AA-730EC28A44FF}"/>
    <cellStyle name="Normal 11 6 5 4" xfId="3205" xr:uid="{E4A15CBA-FE2E-4B05-AB0C-2C7CD8475834}"/>
    <cellStyle name="Normal 11 6 5 4 2" xfId="11585" xr:uid="{F5730475-F848-4365-9EC2-D76E3CA655F7}"/>
    <cellStyle name="Normal 11 6 5 4 2 2" xfId="28345" xr:uid="{A75A4604-0611-4A76-8B05-3176B08503FC}"/>
    <cellStyle name="Normal 11 6 5 4 2 3" xfId="45104" xr:uid="{41D7C42F-DC6A-414A-8372-DB648A91F584}"/>
    <cellStyle name="Normal 11 6 5 4 3" xfId="19965" xr:uid="{6D54633C-30B2-4D4A-A8B2-8A5BF1D19814}"/>
    <cellStyle name="Normal 11 6 5 4 4" xfId="36724" xr:uid="{1C6CDFA8-D556-4348-B9EA-238CECEFBA0C}"/>
    <cellStyle name="Normal 11 6 5 5" xfId="9782" xr:uid="{A8649DA7-DE46-49BC-B898-9D5D828320D7}"/>
    <cellStyle name="Normal 11 6 5 5 2" xfId="26542" xr:uid="{1FE442B9-2641-478D-B42F-40F5B2F46A5C}"/>
    <cellStyle name="Normal 11 6 5 5 3" xfId="43301" xr:uid="{B0656AB1-37C9-4053-9E23-F28B105D0667}"/>
    <cellStyle name="Normal 11 6 5 6" xfId="18162" xr:uid="{A1B5C9D6-3DF2-440F-BC3A-BCD555292B6F}"/>
    <cellStyle name="Normal 11 6 5 7" xfId="34921" xr:uid="{D8DCA7F3-8ED8-43C7-B8A5-332A073C48EB}"/>
    <cellStyle name="Normal 11 6 6" xfId="1737" xr:uid="{7178C54E-D8A8-4492-861C-39525AD39177}"/>
    <cellStyle name="Normal 11 6 6 2" xfId="5126" xr:uid="{8B95D340-EDA5-4C21-AC6C-97B11BBFA019}"/>
    <cellStyle name="Normal 11 6 6 2 2" xfId="13506" xr:uid="{A85E7AEF-EC17-4444-AFFE-745799745F03}"/>
    <cellStyle name="Normal 11 6 6 2 2 2" xfId="30266" xr:uid="{189F179E-ABBB-4138-BCD7-951476AEECF1}"/>
    <cellStyle name="Normal 11 6 6 2 2 3" xfId="47025" xr:uid="{27C33C36-5B98-4262-B4A3-D664E61F7D88}"/>
    <cellStyle name="Normal 11 6 6 2 3" xfId="21886" xr:uid="{F26F57E1-F41C-4C7E-A01C-713EAF133914}"/>
    <cellStyle name="Normal 11 6 6 2 4" xfId="38645" xr:uid="{970D7233-0D84-4677-A41D-3B11216D6102}"/>
    <cellStyle name="Normal 11 6 6 3" xfId="6813" xr:uid="{DD89ADD4-4D7C-48D4-A21A-C51FCC9B0513}"/>
    <cellStyle name="Normal 11 6 6 3 2" xfId="15193" xr:uid="{4B9D320B-03EE-421D-BEB6-C6A93506F9A0}"/>
    <cellStyle name="Normal 11 6 6 3 2 2" xfId="31953" xr:uid="{E37DC9D0-BC75-4839-83C7-0ADF3B5F8876}"/>
    <cellStyle name="Normal 11 6 6 3 2 3" xfId="48712" xr:uid="{E979044B-4886-4719-A63F-04581EDEC945}"/>
    <cellStyle name="Normal 11 6 6 3 3" xfId="23573" xr:uid="{361FCE85-F406-410A-8472-E511920AFB5A}"/>
    <cellStyle name="Normal 11 6 6 3 4" xfId="40332" xr:uid="{0B0F5E0C-96CD-43D0-8D99-062CE4CAFE6C}"/>
    <cellStyle name="Normal 11 6 6 4" xfId="2349" xr:uid="{17647A26-5408-44F7-B8F9-D0C82218E60F}"/>
    <cellStyle name="Normal 11 6 6 4 2" xfId="10731" xr:uid="{1750057C-926B-4FCF-9A32-6D3A5E82C1A4}"/>
    <cellStyle name="Normal 11 6 6 4 2 2" xfId="27491" xr:uid="{8AB1BDEE-2745-463E-9FEE-B1B2417CA0BE}"/>
    <cellStyle name="Normal 11 6 6 4 2 3" xfId="44250" xr:uid="{54694DAA-0051-49AA-93CE-0C7DB66B3090}"/>
    <cellStyle name="Normal 11 6 6 4 3" xfId="19111" xr:uid="{C7893473-EE89-4905-9DD0-286D6E491329}"/>
    <cellStyle name="Normal 11 6 6 4 4" xfId="35870" xr:uid="{0AFD7C8B-2AFC-4886-B0E1-EC5635955ED7}"/>
    <cellStyle name="Normal 11 6 6 5" xfId="10126" xr:uid="{430B23EE-001B-4655-B78E-23D90D957662}"/>
    <cellStyle name="Normal 11 6 6 5 2" xfId="26886" xr:uid="{2DFE348D-1504-407D-B339-5FDD1C493CCB}"/>
    <cellStyle name="Normal 11 6 6 5 3" xfId="43645" xr:uid="{226B8CC5-4460-401D-9F49-7A3256D307F3}"/>
    <cellStyle name="Normal 11 6 6 6" xfId="18506" xr:uid="{B5ED0FB0-0F5E-4B6D-BD86-1EAE499CB961}"/>
    <cellStyle name="Normal 11 6 6 7" xfId="35265" xr:uid="{DC10731B-F135-4412-A671-C65234112DC1}"/>
    <cellStyle name="Normal 11 6 7" xfId="3856" xr:uid="{E84DF7B5-B5AD-476D-9F79-7ED43D5A3F45}"/>
    <cellStyle name="Normal 11 6 7 2" xfId="12236" xr:uid="{7AE848F2-EA7B-4047-ADEB-A0CB0BF694F9}"/>
    <cellStyle name="Normal 11 6 7 2 2" xfId="28996" xr:uid="{56488FA5-AF67-4986-8883-9C90CFF148A4}"/>
    <cellStyle name="Normal 11 6 7 2 3" xfId="45755" xr:uid="{9561FE54-BA20-491A-BDE7-3BB3CC73C159}"/>
    <cellStyle name="Normal 11 6 7 3" xfId="20616" xr:uid="{8A335FB0-7E75-4BDB-BDE4-3FA7685BD0D0}"/>
    <cellStyle name="Normal 11 6 7 4" xfId="37375" xr:uid="{C8AAAF0A-F5F9-456F-A67D-BBCF34D99886}"/>
    <cellStyle name="Normal 11 6 8" xfId="5615" xr:uid="{29CD052C-4E34-4457-A594-468EEC32BFCF}"/>
    <cellStyle name="Normal 11 6 8 2" xfId="13995" xr:uid="{D26DA7D1-3C5E-4305-BB72-6356B97823C8}"/>
    <cellStyle name="Normal 11 6 8 2 2" xfId="30755" xr:uid="{266C2CFD-3470-4D33-9A83-0EFB93172FA7}"/>
    <cellStyle name="Normal 11 6 8 2 3" xfId="47514" xr:uid="{2F991B2E-CC9A-4C71-9F58-42F85D381E8A}"/>
    <cellStyle name="Normal 11 6 8 3" xfId="22375" xr:uid="{654760D0-CCF3-403E-BD91-234B692DCC5D}"/>
    <cellStyle name="Normal 11 6 8 4" xfId="39134" xr:uid="{BB0603EF-CAD5-4E63-9019-CEB8AF973D18}"/>
    <cellStyle name="Normal 11 6 9" xfId="7219" xr:uid="{AB1F1E28-9D7C-4416-B14E-92895AA3085E}"/>
    <cellStyle name="Normal 11 6 9 2" xfId="15599" xr:uid="{F4B0C9D4-E364-4AFF-AD9F-693406DE09C1}"/>
    <cellStyle name="Normal 11 6 9 2 2" xfId="32359" xr:uid="{C370B3D6-4749-4ED5-9A70-465AE00D294A}"/>
    <cellStyle name="Normal 11 6 9 2 3" xfId="49118" xr:uid="{BBEFD702-6DB8-474C-8670-9750752A186E}"/>
    <cellStyle name="Normal 11 6 9 3" xfId="23979" xr:uid="{EA58A4FD-7A67-4C05-B483-F6026873E661}"/>
    <cellStyle name="Normal 11 6 9 4" xfId="40738" xr:uid="{5B8F8DDA-C188-4703-9F71-6DFCCEC3DBB2}"/>
    <cellStyle name="Normal 11 7" xfId="520" xr:uid="{194EC006-6045-4118-92DF-5DDE61AD3282}"/>
    <cellStyle name="Normal 11 7 10" xfId="8479" xr:uid="{2B1ECAB2-D77C-4B1C-8B1E-AD88C9E3C8EE}"/>
    <cellStyle name="Normal 11 7 10 2" xfId="16859" xr:uid="{B8632D84-D666-4B10-8D2A-F04A143893ED}"/>
    <cellStyle name="Normal 11 7 10 2 2" xfId="33619" xr:uid="{F4D16FC0-4806-4E76-A1D2-D4D5DB74383F}"/>
    <cellStyle name="Normal 11 7 10 2 3" xfId="50378" xr:uid="{3F22B759-B94A-4F81-9C30-FFCE81124D10}"/>
    <cellStyle name="Normal 11 7 10 3" xfId="25239" xr:uid="{2A9C09FB-E2D5-4894-B576-1B0E75D3774C}"/>
    <cellStyle name="Normal 11 7 10 4" xfId="41998" xr:uid="{AC6F8C8C-1AA5-4E48-BFD9-901616A1DEB4}"/>
    <cellStyle name="Normal 11 7 11" xfId="2352" xr:uid="{D4959167-08BF-4B71-A17C-A1DF1B24547F}"/>
    <cellStyle name="Normal 11 7 11 2" xfId="10734" xr:uid="{345B3EAC-CCDC-49D6-86D3-633E805DC37C}"/>
    <cellStyle name="Normal 11 7 11 2 2" xfId="27494" xr:uid="{1D63B132-4A22-4F26-9993-6C90DD23CC93}"/>
    <cellStyle name="Normal 11 7 11 2 3" xfId="44253" xr:uid="{DF580AA2-D778-4150-9B28-8FEAA5EDE831}"/>
    <cellStyle name="Normal 11 7 11 3" xfId="19114" xr:uid="{DADC15FE-4121-4A06-A473-75A7C400D0FD}"/>
    <cellStyle name="Normal 11 7 11 4" xfId="35873" xr:uid="{097CD891-B663-4B27-A817-1CE23AC94015}"/>
    <cellStyle name="Normal 11 7 12" xfId="8931" xr:uid="{B3A7682E-67DF-42FA-AAC1-EFC8F54C2140}"/>
    <cellStyle name="Normal 11 7 12 2" xfId="25691" xr:uid="{CD7AE2B2-24D8-4057-9A4B-73BECEEC74AB}"/>
    <cellStyle name="Normal 11 7 12 3" xfId="42450" xr:uid="{1B2CDCE1-1BCD-4F64-8732-E21A581F65A6}"/>
    <cellStyle name="Normal 11 7 13" xfId="17311" xr:uid="{D1A0864E-39D0-488B-9E7F-072EB98CCE94}"/>
    <cellStyle name="Normal 11 7 14" xfId="34070" xr:uid="{DFDD1E0E-93DB-4E2E-8E20-78617EDC2FE8}"/>
    <cellStyle name="Normal 11 7 2" xfId="962" xr:uid="{D5731801-2168-4309-9011-455FFEFA113B}"/>
    <cellStyle name="Normal 11 7 2 2" xfId="4357" xr:uid="{8B747ACE-F7A9-4A69-80CC-DE107A9A796E}"/>
    <cellStyle name="Normal 11 7 2 2 2" xfId="12737" xr:uid="{EE07EF9D-2D32-428D-86B4-99AC799A9D05}"/>
    <cellStyle name="Normal 11 7 2 2 2 2" xfId="29497" xr:uid="{6470238B-2AF5-4A41-A10D-E23169592D98}"/>
    <cellStyle name="Normal 11 7 2 2 2 3" xfId="46256" xr:uid="{52399CD5-A65C-4965-AF23-CB2273470E51}"/>
    <cellStyle name="Normal 11 7 2 2 3" xfId="21117" xr:uid="{0561CFF1-BFFD-4FF2-8ECF-23077A385654}"/>
    <cellStyle name="Normal 11 7 2 2 4" xfId="37876" xr:uid="{05E84EB3-B834-4193-AFBE-F47EB9FD6D03}"/>
    <cellStyle name="Normal 11 7 2 3" xfId="6044" xr:uid="{A57FB125-8B20-4D87-9906-B9EAD8C13FFE}"/>
    <cellStyle name="Normal 11 7 2 3 2" xfId="14424" xr:uid="{B6B2D9F6-E0ED-4E0F-8B87-7217BD6FF89B}"/>
    <cellStyle name="Normal 11 7 2 3 2 2" xfId="31184" xr:uid="{72E05121-1398-4A73-991D-600C9FF7DC33}"/>
    <cellStyle name="Normal 11 7 2 3 2 3" xfId="47943" xr:uid="{F79C96F2-3352-4062-AD54-D5883E7F1A88}"/>
    <cellStyle name="Normal 11 7 2 3 3" xfId="22804" xr:uid="{BA310B99-6DBB-47FF-A2ED-64E1BA9040D1}"/>
    <cellStyle name="Normal 11 7 2 3 4" xfId="39563" xr:uid="{BCBEF6E9-9632-42DB-B464-7ED7201511FC}"/>
    <cellStyle name="Normal 11 7 2 4" xfId="2780" xr:uid="{E7F1EA1E-4785-4CA6-BE34-98055728DA16}"/>
    <cellStyle name="Normal 11 7 2 4 2" xfId="11160" xr:uid="{70D6FEDA-86F6-48DA-8797-AA659A2AA6BF}"/>
    <cellStyle name="Normal 11 7 2 4 2 2" xfId="27920" xr:uid="{DAC0CCD3-B73D-4767-8BE3-D418AA556505}"/>
    <cellStyle name="Normal 11 7 2 4 2 3" xfId="44679" xr:uid="{6EDD5DF5-9457-4136-8F94-D984581F7D32}"/>
    <cellStyle name="Normal 11 7 2 4 3" xfId="19540" xr:uid="{81E68E9D-3E60-4DEE-9818-3FA0FA008846}"/>
    <cellStyle name="Normal 11 7 2 4 4" xfId="36299" xr:uid="{35E08715-8E9D-4C0E-9832-7394E27C5E12}"/>
    <cellStyle name="Normal 11 7 2 5" xfId="9357" xr:uid="{56D0942D-1FE9-408F-AF5A-6749D020E312}"/>
    <cellStyle name="Normal 11 7 2 5 2" xfId="26117" xr:uid="{C6D621C2-3C9C-4DD2-A6EE-843AB679355F}"/>
    <cellStyle name="Normal 11 7 2 5 3" xfId="42876" xr:uid="{FF830741-2BDC-44DB-AC08-03F98DD1887B}"/>
    <cellStyle name="Normal 11 7 2 6" xfId="17737" xr:uid="{69BEBD92-337F-4071-8524-751A2917845B}"/>
    <cellStyle name="Normal 11 7 2 7" xfId="34496" xr:uid="{AB8D3E5D-F100-4BE0-B794-C214B92CF41F}"/>
    <cellStyle name="Normal 11 7 3" xfId="1396" xr:uid="{F35D521F-A16E-420A-B845-430D38C04853}"/>
    <cellStyle name="Normal 11 7 3 2" xfId="4785" xr:uid="{3C95C59D-B950-437C-BA3E-11983D5E4D8D}"/>
    <cellStyle name="Normal 11 7 3 2 2" xfId="13165" xr:uid="{95C3702C-1B9B-405F-8206-045F6760636D}"/>
    <cellStyle name="Normal 11 7 3 2 2 2" xfId="29925" xr:uid="{E7424E19-EA1C-42F7-93A0-45AC95EF0BAB}"/>
    <cellStyle name="Normal 11 7 3 2 2 3" xfId="46684" xr:uid="{6173FFA2-881A-4D3E-8D23-7AF6C6AC836B}"/>
    <cellStyle name="Normal 11 7 3 2 3" xfId="21545" xr:uid="{94FE1776-9E9D-4C11-A63C-C813675E413B}"/>
    <cellStyle name="Normal 11 7 3 2 4" xfId="38304" xr:uid="{6CD36CDB-2AD0-41E8-AA5A-08558FD46497}"/>
    <cellStyle name="Normal 11 7 3 3" xfId="6472" xr:uid="{9DEE1624-11C4-4B7B-BBC7-A0D32645B3CC}"/>
    <cellStyle name="Normal 11 7 3 3 2" xfId="14852" xr:uid="{3FA9E4A1-871C-45D2-8B14-F2CCF9F5DF8A}"/>
    <cellStyle name="Normal 11 7 3 3 2 2" xfId="31612" xr:uid="{07074BAF-B737-4E29-9EE2-11E973D69CCD}"/>
    <cellStyle name="Normal 11 7 3 3 2 3" xfId="48371" xr:uid="{528FBB06-4EA1-4D6D-8835-842B0C9EE2FE}"/>
    <cellStyle name="Normal 11 7 3 3 3" xfId="23232" xr:uid="{41443A86-0ACB-4FD2-9276-7697311B173F}"/>
    <cellStyle name="Normal 11 7 3 3 4" xfId="39991" xr:uid="{EC3FA2C2-4012-47CA-907B-932E3EB05E91}"/>
    <cellStyle name="Normal 11 7 3 4" xfId="3208" xr:uid="{A0A40D85-B964-4536-9716-97FD608BB99A}"/>
    <cellStyle name="Normal 11 7 3 4 2" xfId="11588" xr:uid="{10D4DB0A-B62B-4DE7-ACB9-EE7AC87A9655}"/>
    <cellStyle name="Normal 11 7 3 4 2 2" xfId="28348" xr:uid="{5F731830-0D80-488B-9C66-471A297B5077}"/>
    <cellStyle name="Normal 11 7 3 4 2 3" xfId="45107" xr:uid="{3A4525C5-2301-4905-A16D-FDA800FBBB67}"/>
    <cellStyle name="Normal 11 7 3 4 3" xfId="19968" xr:uid="{154B1668-B44A-407B-8187-C388133E6A92}"/>
    <cellStyle name="Normal 11 7 3 4 4" xfId="36727" xr:uid="{70249B37-4723-47A7-9386-0F8840F49452}"/>
    <cellStyle name="Normal 11 7 3 5" xfId="9785" xr:uid="{3E961F50-A558-45B1-A519-1CA4312E22BE}"/>
    <cellStyle name="Normal 11 7 3 5 2" xfId="26545" xr:uid="{985F9E0E-6097-4ED9-BCD1-6D5FC90DB0F3}"/>
    <cellStyle name="Normal 11 7 3 5 3" xfId="43304" xr:uid="{99D1EFEB-F976-4018-9427-98BB5B995901}"/>
    <cellStyle name="Normal 11 7 3 6" xfId="18165" xr:uid="{2636CF66-A038-482A-9972-76466D36EBFC}"/>
    <cellStyle name="Normal 11 7 3 7" xfId="34924" xr:uid="{DE4FB923-F940-4C51-8DAC-847E7A960DE0}"/>
    <cellStyle name="Normal 11 7 4" xfId="1779" xr:uid="{0F9234AE-96D2-40D9-8575-7E0B488D436F}"/>
    <cellStyle name="Normal 11 7 4 2" xfId="5168" xr:uid="{BDE6C7C9-8498-4BC9-9FE2-D9DE32544A73}"/>
    <cellStyle name="Normal 11 7 4 2 2" xfId="13548" xr:uid="{E3472C77-D559-4C72-A168-098C49C2ABEE}"/>
    <cellStyle name="Normal 11 7 4 2 2 2" xfId="30308" xr:uid="{037E3530-F268-4FF8-91FC-9D4058AD2038}"/>
    <cellStyle name="Normal 11 7 4 2 2 3" xfId="47067" xr:uid="{31DD5CAD-BB82-4E7F-A602-31BD1DC704FD}"/>
    <cellStyle name="Normal 11 7 4 2 3" xfId="21928" xr:uid="{473B922A-F356-4746-B83F-861B315ADE24}"/>
    <cellStyle name="Normal 11 7 4 2 4" xfId="38687" xr:uid="{5AABE144-310D-4756-80BA-87F8ADC0D628}"/>
    <cellStyle name="Normal 11 7 4 3" xfId="6855" xr:uid="{6A36575B-45B9-4CC7-A384-9777ECFD4C6A}"/>
    <cellStyle name="Normal 11 7 4 3 2" xfId="15235" xr:uid="{80173E21-6795-49E4-8B5C-7BEFFBD39CA7}"/>
    <cellStyle name="Normal 11 7 4 3 2 2" xfId="31995" xr:uid="{E95462C8-E3AF-46B7-8269-D439561C8325}"/>
    <cellStyle name="Normal 11 7 4 3 2 3" xfId="48754" xr:uid="{7F8DA8EF-8A00-41BD-B2EF-68DEEA909259}"/>
    <cellStyle name="Normal 11 7 4 3 3" xfId="23615" xr:uid="{E32EFC0D-C989-467A-BC3C-55B549DF94F0}"/>
    <cellStyle name="Normal 11 7 4 3 4" xfId="40374" xr:uid="{63B66EDE-5BB5-4402-AD8E-59CEBA7E85ED}"/>
    <cellStyle name="Normal 11 7 4 4" xfId="3479" xr:uid="{6704E7CC-BF02-453D-8F53-2061AB5E36C3}"/>
    <cellStyle name="Normal 11 7 4 4 2" xfId="11859" xr:uid="{BAA8517C-ECAF-462F-AE3D-AB5C04E26850}"/>
    <cellStyle name="Normal 11 7 4 4 2 2" xfId="28619" xr:uid="{1E428653-69B2-4DB3-B1E0-B732A042E7F5}"/>
    <cellStyle name="Normal 11 7 4 4 2 3" xfId="45378" xr:uid="{FB3964C2-6DA1-4788-AC96-51065ACCC10E}"/>
    <cellStyle name="Normal 11 7 4 4 3" xfId="20239" xr:uid="{1ED61000-08D4-4887-9F92-9DB291B2D217}"/>
    <cellStyle name="Normal 11 7 4 4 4" xfId="36998" xr:uid="{B6CD8957-AC9D-423A-A342-7AD0E5117F1E}"/>
    <cellStyle name="Normal 11 7 4 5" xfId="10168" xr:uid="{09E88DEE-B979-4E90-8E32-25C68AC5062E}"/>
    <cellStyle name="Normal 11 7 4 5 2" xfId="26928" xr:uid="{72C61CE1-FE4E-4833-8828-53E2431EE2E6}"/>
    <cellStyle name="Normal 11 7 4 5 3" xfId="43687" xr:uid="{FEB9F6CF-6192-4442-818C-20D6CD478FBA}"/>
    <cellStyle name="Normal 11 7 4 6" xfId="18548" xr:uid="{38C0FA0F-4A13-41FB-BB57-6A364332F9D6}"/>
    <cellStyle name="Normal 11 7 4 7" xfId="35307" xr:uid="{72036582-6910-4414-9EFB-4B480DB06F3C}"/>
    <cellStyle name="Normal 11 7 5" xfId="3898" xr:uid="{6F50C5CB-0836-49D3-837D-C6BFEAA92ED1}"/>
    <cellStyle name="Normal 11 7 5 2" xfId="12278" xr:uid="{0E15DEA6-B28E-4A47-9B65-DBBA67FC2E19}"/>
    <cellStyle name="Normal 11 7 5 2 2" xfId="29038" xr:uid="{E58AC17F-15C8-4599-BAF0-A64363023A82}"/>
    <cellStyle name="Normal 11 7 5 2 3" xfId="45797" xr:uid="{F7624C8D-D72F-4121-BE0A-7ACDD4F48799}"/>
    <cellStyle name="Normal 11 7 5 3" xfId="20658" xr:uid="{6DD225B3-A937-48BD-8FDF-575C3074F531}"/>
    <cellStyle name="Normal 11 7 5 4" xfId="37417" xr:uid="{33A58448-954D-43D4-BE75-596AE2109316}"/>
    <cellStyle name="Normal 11 7 6" xfId="5618" xr:uid="{0D30E62C-8D49-413B-9ADA-2600290F8A0D}"/>
    <cellStyle name="Normal 11 7 6 2" xfId="13998" xr:uid="{CC3B71E3-14D4-4239-A0BE-3B27E5F47268}"/>
    <cellStyle name="Normal 11 7 6 2 2" xfId="30758" xr:uid="{B34806ED-E3EA-4F90-A3A2-D8641F97DF02}"/>
    <cellStyle name="Normal 11 7 6 2 3" xfId="47517" xr:uid="{8C0D061D-7338-48F7-BC4D-B45C9CAB12A0}"/>
    <cellStyle name="Normal 11 7 6 3" xfId="22378" xr:uid="{00DE7788-FF9E-4991-9EDF-E949AF3A2AAF}"/>
    <cellStyle name="Normal 11 7 6 4" xfId="39137" xr:uid="{8477A108-EEF6-4DD0-829D-74444D99F16A}"/>
    <cellStyle name="Normal 11 7 7" xfId="7261" xr:uid="{BCCF17C1-08E1-4DDE-B228-78094E3E6284}"/>
    <cellStyle name="Normal 11 7 7 2" xfId="15641" xr:uid="{A84E688E-D08F-4D94-A02B-16D46B8577A5}"/>
    <cellStyle name="Normal 11 7 7 2 2" xfId="32401" xr:uid="{20E6E6AB-89DC-4B0B-80F8-F6CA63534E93}"/>
    <cellStyle name="Normal 11 7 7 2 3" xfId="49160" xr:uid="{53B2D34C-294E-4F2C-A4C8-F167FDA49AA0}"/>
    <cellStyle name="Normal 11 7 7 3" xfId="24021" xr:uid="{C8796DC8-6571-447F-BD4D-039B7D5E0992}"/>
    <cellStyle name="Normal 11 7 7 4" xfId="40780" xr:uid="{64B48C23-0911-4D72-A5B9-E809352B18BF}"/>
    <cellStyle name="Normal 11 7 8" xfId="7667" xr:uid="{CF44D36D-7397-4E02-9329-18AC94A1CDF8}"/>
    <cellStyle name="Normal 11 7 8 2" xfId="16047" xr:uid="{0BB19EF0-466E-494D-97E4-312D9CE07803}"/>
    <cellStyle name="Normal 11 7 8 2 2" xfId="32807" xr:uid="{52E5A355-46DD-4FE2-BC81-FF129F2DF956}"/>
    <cellStyle name="Normal 11 7 8 2 3" xfId="49566" xr:uid="{12D6C3BC-231A-4C62-A3FA-E91A36E4A6B2}"/>
    <cellStyle name="Normal 11 7 8 3" xfId="24427" xr:uid="{E120C464-8E05-470E-BEEF-E573C25600E1}"/>
    <cellStyle name="Normal 11 7 8 4" xfId="41186" xr:uid="{332C906D-59C8-4260-9AEF-A8D5BFA820BE}"/>
    <cellStyle name="Normal 11 7 9" xfId="8073" xr:uid="{2C3822A1-FF49-4E07-A2FE-64CDF7A44304}"/>
    <cellStyle name="Normal 11 7 9 2" xfId="16453" xr:uid="{AA15256F-F551-4850-AF61-E885CF0ECEB2}"/>
    <cellStyle name="Normal 11 7 9 2 2" xfId="33213" xr:uid="{52F0CAF9-5827-4C4A-AF6D-501DF4568667}"/>
    <cellStyle name="Normal 11 7 9 2 3" xfId="49972" xr:uid="{819B92A5-5F2B-447E-A341-ABFF4E033BE9}"/>
    <cellStyle name="Normal 11 7 9 3" xfId="24833" xr:uid="{0B812E85-36A9-4F24-86AC-53AA08A9D3D7}"/>
    <cellStyle name="Normal 11 7 9 4" xfId="41592" xr:uid="{5B4A39F6-796F-42B8-87A5-2512D9B0AEC4}"/>
    <cellStyle name="Normal 11 8" xfId="521" xr:uid="{12C43C0B-ACA3-4DCC-BED7-A23CB7E2C163}"/>
    <cellStyle name="Normal 11 8 10" xfId="8601" xr:uid="{36181352-0B67-4736-8483-06AC44B241A7}"/>
    <cellStyle name="Normal 11 8 10 2" xfId="16981" xr:uid="{FB5C012C-C383-4FAA-AED6-42BF8AA41E01}"/>
    <cellStyle name="Normal 11 8 10 2 2" xfId="33741" xr:uid="{EA288666-C8EC-4041-AC16-AFF41D8C2498}"/>
    <cellStyle name="Normal 11 8 10 2 3" xfId="50500" xr:uid="{15CCD056-4735-4BAD-9593-CFDB501F0991}"/>
    <cellStyle name="Normal 11 8 10 3" xfId="25361" xr:uid="{8ADB2270-181E-49A2-9F9C-B0752189ABB5}"/>
    <cellStyle name="Normal 11 8 10 4" xfId="42120" xr:uid="{964D2550-D34B-427F-81E7-988ADF927B49}"/>
    <cellStyle name="Normal 11 8 11" xfId="2353" xr:uid="{30136B02-8766-499F-BA3F-1F5A8FA944DF}"/>
    <cellStyle name="Normal 11 8 11 2" xfId="10735" xr:uid="{134A9ADD-EF12-4708-9533-0E002A9887BC}"/>
    <cellStyle name="Normal 11 8 11 2 2" xfId="27495" xr:uid="{ECB98198-5E55-4C61-9D06-9CB439AA04AA}"/>
    <cellStyle name="Normal 11 8 11 2 3" xfId="44254" xr:uid="{7B4F68E2-714D-4AA9-B0DD-4F7DAACD6650}"/>
    <cellStyle name="Normal 11 8 11 3" xfId="19115" xr:uid="{887774E6-EF4F-497E-B6C0-19BA6027AFDB}"/>
    <cellStyle name="Normal 11 8 11 4" xfId="35874" xr:uid="{E7B91928-D284-4891-945E-B05331F879DB}"/>
    <cellStyle name="Normal 11 8 12" xfId="8932" xr:uid="{1D75C5B7-3576-4DF3-8EC3-AFEDA7E1A340}"/>
    <cellStyle name="Normal 11 8 12 2" xfId="25692" xr:uid="{67FD571B-0FCC-4186-9131-C2B3AE444533}"/>
    <cellStyle name="Normal 11 8 12 3" xfId="42451" xr:uid="{5126A08B-9F94-4283-8FE0-FB24CF53293D}"/>
    <cellStyle name="Normal 11 8 13" xfId="17312" xr:uid="{5055FDE7-106C-4A39-9398-731751EC1EA1}"/>
    <cellStyle name="Normal 11 8 14" xfId="34071" xr:uid="{EBED5886-D3EB-4DEE-834D-1A37C835B76D}"/>
    <cellStyle name="Normal 11 8 2" xfId="963" xr:uid="{78B207DC-A488-4082-9868-D1437F94CB8C}"/>
    <cellStyle name="Normal 11 8 2 2" xfId="4358" xr:uid="{2558FBB9-2065-45AC-BE81-FBA809127F73}"/>
    <cellStyle name="Normal 11 8 2 2 2" xfId="12738" xr:uid="{26F0705B-39CD-455F-A341-45B2637FB83A}"/>
    <cellStyle name="Normal 11 8 2 2 2 2" xfId="29498" xr:uid="{AE587A23-4282-47AE-859E-4F3152BBCEF9}"/>
    <cellStyle name="Normal 11 8 2 2 2 3" xfId="46257" xr:uid="{24C796C3-A95C-4F6C-A5A3-6FA717405681}"/>
    <cellStyle name="Normal 11 8 2 2 3" xfId="21118" xr:uid="{672DDBBC-5097-4A6C-A4B3-CE98C3DE603D}"/>
    <cellStyle name="Normal 11 8 2 2 4" xfId="37877" xr:uid="{FD657289-F690-40F4-8C2B-D7C4D46E8546}"/>
    <cellStyle name="Normal 11 8 2 3" xfId="6045" xr:uid="{D5133125-A0B6-4540-8755-5C7A74A10756}"/>
    <cellStyle name="Normal 11 8 2 3 2" xfId="14425" xr:uid="{6851638F-3EE6-4C49-90D8-78954E0A5A34}"/>
    <cellStyle name="Normal 11 8 2 3 2 2" xfId="31185" xr:uid="{DD1F72BF-2DED-49FE-BC55-7378B59ACF20}"/>
    <cellStyle name="Normal 11 8 2 3 2 3" xfId="47944" xr:uid="{82EBD8F6-F318-4109-920F-CA5D933CFE3D}"/>
    <cellStyle name="Normal 11 8 2 3 3" xfId="22805" xr:uid="{3A8DFEB7-C5B3-4992-A9AC-3F0B756DF4D7}"/>
    <cellStyle name="Normal 11 8 2 3 4" xfId="39564" xr:uid="{BEC750C7-99DF-46A7-B008-6C66301CC36A}"/>
    <cellStyle name="Normal 11 8 2 4" xfId="2781" xr:uid="{A3217281-2ECA-45D2-AA09-E1FDC4AEC838}"/>
    <cellStyle name="Normal 11 8 2 4 2" xfId="11161" xr:uid="{E2EE24F2-6D09-4A68-9FE6-DC0F23C7CFBC}"/>
    <cellStyle name="Normal 11 8 2 4 2 2" xfId="27921" xr:uid="{DCE98C0A-3120-404B-B476-E6B94DB53587}"/>
    <cellStyle name="Normal 11 8 2 4 2 3" xfId="44680" xr:uid="{60A26ADD-7ACA-4A9A-9FDC-C2AC51B20DC8}"/>
    <cellStyle name="Normal 11 8 2 4 3" xfId="19541" xr:uid="{00F1D9BE-DA4E-4675-8D57-05F813A4173B}"/>
    <cellStyle name="Normal 11 8 2 4 4" xfId="36300" xr:uid="{B0769A34-EC8C-4CA1-BCFF-E69C57D22109}"/>
    <cellStyle name="Normal 11 8 2 5" xfId="9358" xr:uid="{447B06E8-2180-486A-83EE-85A02C30C9AF}"/>
    <cellStyle name="Normal 11 8 2 5 2" xfId="26118" xr:uid="{34F00F77-E679-4E3F-BFBF-5C3F054E7162}"/>
    <cellStyle name="Normal 11 8 2 5 3" xfId="42877" xr:uid="{EA549FAA-DA30-4AFF-BB67-4BB4B139A19B}"/>
    <cellStyle name="Normal 11 8 2 6" xfId="17738" xr:uid="{565E319B-BE97-4BDB-B0BE-D6F18F5C6C29}"/>
    <cellStyle name="Normal 11 8 2 7" xfId="34497" xr:uid="{112CC42F-CCA6-45DF-8399-4130262CB39E}"/>
    <cellStyle name="Normal 11 8 3" xfId="1397" xr:uid="{4586A38C-F19D-4E26-ADFE-95E496E1425F}"/>
    <cellStyle name="Normal 11 8 3 2" xfId="4786" xr:uid="{DB7DDB67-1BB2-4907-94A5-A5AA532AA1E2}"/>
    <cellStyle name="Normal 11 8 3 2 2" xfId="13166" xr:uid="{868F3997-8F09-4B0D-B383-E452AE675688}"/>
    <cellStyle name="Normal 11 8 3 2 2 2" xfId="29926" xr:uid="{B7A26745-32BD-4D93-ADBE-FBF9B819CB48}"/>
    <cellStyle name="Normal 11 8 3 2 2 3" xfId="46685" xr:uid="{74500B1D-1373-4D41-A704-4F6019F6EF20}"/>
    <cellStyle name="Normal 11 8 3 2 3" xfId="21546" xr:uid="{4DB2310D-CD88-4B8F-8D0D-0A55B03DB1A4}"/>
    <cellStyle name="Normal 11 8 3 2 4" xfId="38305" xr:uid="{A7BBBE25-A1FD-4EAA-A858-85E0032BB21D}"/>
    <cellStyle name="Normal 11 8 3 3" xfId="6473" xr:uid="{44B2EA2F-1FBF-4BD8-B9ED-A83FE605BE37}"/>
    <cellStyle name="Normal 11 8 3 3 2" xfId="14853" xr:uid="{91C5B1E2-5932-4BC5-B29F-EB46DB6316A8}"/>
    <cellStyle name="Normal 11 8 3 3 2 2" xfId="31613" xr:uid="{A69CF14C-8461-4DE4-930D-1370E168D3A1}"/>
    <cellStyle name="Normal 11 8 3 3 2 3" xfId="48372" xr:uid="{68B30304-E5C2-4F43-8890-43EC3FF302D7}"/>
    <cellStyle name="Normal 11 8 3 3 3" xfId="23233" xr:uid="{19C21B83-8F09-45CB-AFD9-90F5D1418EC5}"/>
    <cellStyle name="Normal 11 8 3 3 4" xfId="39992" xr:uid="{773E47C5-F69D-466B-A8EA-F1FDF7531EC6}"/>
    <cellStyle name="Normal 11 8 3 4" xfId="3209" xr:uid="{6CF3C155-252F-417A-9052-51C6DCA07BF2}"/>
    <cellStyle name="Normal 11 8 3 4 2" xfId="11589" xr:uid="{CEFBC01A-B662-46FC-9324-DD6FB319343F}"/>
    <cellStyle name="Normal 11 8 3 4 2 2" xfId="28349" xr:uid="{78084E43-9ED8-4353-B6C4-F943675DBA82}"/>
    <cellStyle name="Normal 11 8 3 4 2 3" xfId="45108" xr:uid="{7518AD5F-7EE7-49D1-91BC-ED98D1DD8252}"/>
    <cellStyle name="Normal 11 8 3 4 3" xfId="19969" xr:uid="{0B4851D3-6766-4680-860E-CABCCA68B40E}"/>
    <cellStyle name="Normal 11 8 3 4 4" xfId="36728" xr:uid="{CC55E31E-95A6-4793-A426-85027A5AB829}"/>
    <cellStyle name="Normal 11 8 3 5" xfId="9786" xr:uid="{81B1DE7B-306D-42AF-806B-17DA7B72B274}"/>
    <cellStyle name="Normal 11 8 3 5 2" xfId="26546" xr:uid="{237B3E40-EB37-471E-9782-891933579DF4}"/>
    <cellStyle name="Normal 11 8 3 5 3" xfId="43305" xr:uid="{216F3859-7273-4B81-885A-159FD5A800F3}"/>
    <cellStyle name="Normal 11 8 3 6" xfId="18166" xr:uid="{945A8983-4EA5-4008-B18A-D9BCBE32BBF9}"/>
    <cellStyle name="Normal 11 8 3 7" xfId="34925" xr:uid="{8510846D-3C17-41E2-B8B1-E6E801288907}"/>
    <cellStyle name="Normal 11 8 4" xfId="1901" xr:uid="{4D95B1CB-3345-45E0-8B10-33BB8F7EF2CF}"/>
    <cellStyle name="Normal 11 8 4 2" xfId="5290" xr:uid="{04E58E7A-3BFB-4C5C-8327-D97FD6C6719C}"/>
    <cellStyle name="Normal 11 8 4 2 2" xfId="13670" xr:uid="{2FBADA20-0DD4-489F-B8B4-C335EC81C27B}"/>
    <cellStyle name="Normal 11 8 4 2 2 2" xfId="30430" xr:uid="{9CAB825A-85E6-45FE-9756-8D738A4497D3}"/>
    <cellStyle name="Normal 11 8 4 2 2 3" xfId="47189" xr:uid="{08244FAC-3310-4E50-B802-7E5A5A39F213}"/>
    <cellStyle name="Normal 11 8 4 2 3" xfId="22050" xr:uid="{A6917CE2-43E9-467E-BA71-886FAD066E30}"/>
    <cellStyle name="Normal 11 8 4 2 4" xfId="38809" xr:uid="{71F567F4-3B37-4436-BCDB-77FED2C67A3F}"/>
    <cellStyle name="Normal 11 8 4 3" xfId="6977" xr:uid="{6D0D1E21-8AAB-4A9E-9DEA-34347ED28F09}"/>
    <cellStyle name="Normal 11 8 4 3 2" xfId="15357" xr:uid="{B1D6AB57-2731-481A-8D6F-F483B6AFD16A}"/>
    <cellStyle name="Normal 11 8 4 3 2 2" xfId="32117" xr:uid="{0DA83F0E-291A-44E3-BCE1-157152604476}"/>
    <cellStyle name="Normal 11 8 4 3 2 3" xfId="48876" xr:uid="{D05D47C3-31FA-4908-B9C6-54E8259592D2}"/>
    <cellStyle name="Normal 11 8 4 3 3" xfId="23737" xr:uid="{A8F42C54-2191-4E16-880C-AA5FE2A9DE07}"/>
    <cellStyle name="Normal 11 8 4 3 4" xfId="40496" xr:uid="{6EFF620D-0EF3-4DE2-87E0-6B04E00BD852}"/>
    <cellStyle name="Normal 11 8 4 4" xfId="3600" xr:uid="{CF3C7567-9E73-44E3-A762-E299D8124A93}"/>
    <cellStyle name="Normal 11 8 4 4 2" xfId="11980" xr:uid="{5F24276F-FA54-4FF4-926E-F2BEBC5E415D}"/>
    <cellStyle name="Normal 11 8 4 4 2 2" xfId="28740" xr:uid="{62E5AC59-6FDA-491E-9F78-1A71AA08FBA2}"/>
    <cellStyle name="Normal 11 8 4 4 2 3" xfId="45499" xr:uid="{2C9FEBEB-F95D-47BF-91F4-E4B62AC1F9B3}"/>
    <cellStyle name="Normal 11 8 4 4 3" xfId="20360" xr:uid="{98FEF1DA-440D-4D4B-BA8C-A6219E8C833F}"/>
    <cellStyle name="Normal 11 8 4 4 4" xfId="37119" xr:uid="{328EF046-1DDB-4B4D-B7DC-E38299FCCF05}"/>
    <cellStyle name="Normal 11 8 4 5" xfId="10290" xr:uid="{4F6FCCCB-4852-4735-AED2-FE19069FCBF4}"/>
    <cellStyle name="Normal 11 8 4 5 2" xfId="27050" xr:uid="{29039575-B91F-4226-9B69-679E113E5833}"/>
    <cellStyle name="Normal 11 8 4 5 3" xfId="43809" xr:uid="{EE0B700C-978C-4E14-A5E1-BCC5FCC91489}"/>
    <cellStyle name="Normal 11 8 4 6" xfId="18670" xr:uid="{796C4C2C-379B-49EA-9DA0-32985AFF0188}"/>
    <cellStyle name="Normal 11 8 4 7" xfId="35429" xr:uid="{12873EEB-C226-4D8A-82A9-332AD4D50ADC}"/>
    <cellStyle name="Normal 11 8 5" xfId="4020" xr:uid="{E604721B-6A46-4E0D-B2F4-B4B6DBAC4A1F}"/>
    <cellStyle name="Normal 11 8 5 2" xfId="12400" xr:uid="{FA0EF094-72A7-44F1-811E-688796EDA6FF}"/>
    <cellStyle name="Normal 11 8 5 2 2" xfId="29160" xr:uid="{0CFF365D-213E-4908-B25F-F816AA1C63C3}"/>
    <cellStyle name="Normal 11 8 5 2 3" xfId="45919" xr:uid="{930101BF-AE87-4B10-8670-0CD6DCA37794}"/>
    <cellStyle name="Normal 11 8 5 3" xfId="20780" xr:uid="{D490DE83-DCF3-45C3-A0EC-28C535A87730}"/>
    <cellStyle name="Normal 11 8 5 4" xfId="37539" xr:uid="{B74E5D88-E146-45E4-BCE8-C448E80014D4}"/>
    <cellStyle name="Normal 11 8 6" xfId="5619" xr:uid="{F12E1683-7C4E-47AC-8F8F-558EDEC13A3E}"/>
    <cellStyle name="Normal 11 8 6 2" xfId="13999" xr:uid="{12C75866-D74A-4DDE-A0C6-98026BCC20F9}"/>
    <cellStyle name="Normal 11 8 6 2 2" xfId="30759" xr:uid="{3570CF35-4D8E-4EBF-9281-9D5C593AF470}"/>
    <cellStyle name="Normal 11 8 6 2 3" xfId="47518" xr:uid="{1E4F4EEA-D6B5-4143-97E0-A9C8DAAF4540}"/>
    <cellStyle name="Normal 11 8 6 3" xfId="22379" xr:uid="{69B00B77-574D-4952-BFAE-32156D57D794}"/>
    <cellStyle name="Normal 11 8 6 4" xfId="39138" xr:uid="{15F80DF7-BFB9-4553-8DA2-40ACBC13AC6E}"/>
    <cellStyle name="Normal 11 8 7" xfId="7383" xr:uid="{C5DE7B44-10BD-4372-852C-AE3D429395F7}"/>
    <cellStyle name="Normal 11 8 7 2" xfId="15763" xr:uid="{1BC46428-F631-40C7-9D72-B6AF98FCCAAB}"/>
    <cellStyle name="Normal 11 8 7 2 2" xfId="32523" xr:uid="{2E27ED0E-BC21-4F31-9314-7D346DADFEE5}"/>
    <cellStyle name="Normal 11 8 7 2 3" xfId="49282" xr:uid="{525572D8-3BB1-42DC-8880-39367A7195C7}"/>
    <cellStyle name="Normal 11 8 7 3" xfId="24143" xr:uid="{82128FED-6107-4008-859A-22B867305507}"/>
    <cellStyle name="Normal 11 8 7 4" xfId="40902" xr:uid="{765FB808-DB02-45DD-B92E-E0C78AA2B4EA}"/>
    <cellStyle name="Normal 11 8 8" xfId="7789" xr:uid="{99A15B00-1E22-4EB9-B079-EF8D890DADAE}"/>
    <cellStyle name="Normal 11 8 8 2" xfId="16169" xr:uid="{13F19803-D2F9-4762-9568-4C87EA92E893}"/>
    <cellStyle name="Normal 11 8 8 2 2" xfId="32929" xr:uid="{EDE6559D-04D2-46F4-A295-75C7C45B0165}"/>
    <cellStyle name="Normal 11 8 8 2 3" xfId="49688" xr:uid="{17620AFA-7E73-420E-BB10-35A8005A211C}"/>
    <cellStyle name="Normal 11 8 8 3" xfId="24549" xr:uid="{358CA43E-A4ED-47BF-9A5F-6C9F6487BBAB}"/>
    <cellStyle name="Normal 11 8 8 4" xfId="41308" xr:uid="{F85A0AC1-6E4C-4CBA-8A57-C4FB3394D968}"/>
    <cellStyle name="Normal 11 8 9" xfId="8195" xr:uid="{080C2E2F-610B-446E-BEEC-9F8C6EA7663D}"/>
    <cellStyle name="Normal 11 8 9 2" xfId="16575" xr:uid="{907FEA24-EEEE-4559-BE7F-168D9D9CE1A7}"/>
    <cellStyle name="Normal 11 8 9 2 2" xfId="33335" xr:uid="{EA3D8CDF-58A5-48B4-9DAF-92B4CE3E2FFF}"/>
    <cellStyle name="Normal 11 8 9 2 3" xfId="50094" xr:uid="{66ED82CC-09CD-404A-A079-2091B139DF35}"/>
    <cellStyle name="Normal 11 8 9 3" xfId="24955" xr:uid="{F3AD3BB7-4D54-437F-BB91-B37B19B3D8E5}"/>
    <cellStyle name="Normal 11 8 9 4" xfId="41714" xr:uid="{7D7478FC-FCB4-40B4-8774-E023056133F1}"/>
    <cellStyle name="Normal 11 9" xfId="765" xr:uid="{8E968AC0-5AAF-4A49-8E9D-BCEA924563AF}"/>
    <cellStyle name="Normal 11 9 2" xfId="4160" xr:uid="{57DC948E-7779-4193-8D14-9AADF3946829}"/>
    <cellStyle name="Normal 11 9 2 2" xfId="12540" xr:uid="{6AFE3138-F76D-4A70-9B92-9ACBDF01CEBC}"/>
    <cellStyle name="Normal 11 9 2 2 2" xfId="29300" xr:uid="{FF89F3D7-F520-416F-9894-62E40B25F3F5}"/>
    <cellStyle name="Normal 11 9 2 2 3" xfId="46059" xr:uid="{865A2BDC-075B-456B-AB46-6F9708C0DB6C}"/>
    <cellStyle name="Normal 11 9 2 3" xfId="20920" xr:uid="{6394DFD2-AF35-49F1-83C0-1486F2F21C4E}"/>
    <cellStyle name="Normal 11 9 2 4" xfId="37679" xr:uid="{F1909607-CE1D-4DA7-BED4-EDCF955E2D8B}"/>
    <cellStyle name="Normal 11 9 3" xfId="5847" xr:uid="{8FEEF70A-68CA-4E68-BA35-0CE97D14E36E}"/>
    <cellStyle name="Normal 11 9 3 2" xfId="14227" xr:uid="{BB7978A6-5F84-4FAF-8805-3E2A913217EC}"/>
    <cellStyle name="Normal 11 9 3 2 2" xfId="30987" xr:uid="{FBACD5C5-B5FD-40CF-8B1D-C62819352B84}"/>
    <cellStyle name="Normal 11 9 3 2 3" xfId="47746" xr:uid="{14814A30-A93E-463A-B13A-FD387FE9657B}"/>
    <cellStyle name="Normal 11 9 3 3" xfId="22607" xr:uid="{51DAD8B5-2B07-4803-B510-23FAF9C0B5FF}"/>
    <cellStyle name="Normal 11 9 3 4" xfId="39366" xr:uid="{5F482C31-C81D-492A-BA6B-3279E80EDF3D}"/>
    <cellStyle name="Normal 11 9 4" xfId="2583" xr:uid="{83A4D130-3283-41A0-8D6E-4621941F9F6D}"/>
    <cellStyle name="Normal 11 9 4 2" xfId="10963" xr:uid="{AF233634-B561-42CD-9057-8F127F305386}"/>
    <cellStyle name="Normal 11 9 4 2 2" xfId="27723" xr:uid="{34A6B6F4-A564-4E2D-8C22-C47EC802A61D}"/>
    <cellStyle name="Normal 11 9 4 2 3" xfId="44482" xr:uid="{B0BEDD67-4489-4810-B8FF-CA13C55001B9}"/>
    <cellStyle name="Normal 11 9 4 3" xfId="19343" xr:uid="{5EAAB58C-D7DA-48F3-A0AA-5A759642FFCF}"/>
    <cellStyle name="Normal 11 9 4 4" xfId="36102" xr:uid="{E6978723-1CC8-4391-AE22-2DA3E88330F6}"/>
    <cellStyle name="Normal 11 9 5" xfId="9160" xr:uid="{57CEB31B-0D52-4A8F-9DF3-06B359D6B7C1}"/>
    <cellStyle name="Normal 11 9 5 2" xfId="25920" xr:uid="{E807EDFF-71F9-4B5C-A4F9-9A6E50843338}"/>
    <cellStyle name="Normal 11 9 5 3" xfId="42679" xr:uid="{41C1F757-3936-4E75-AE77-2303BE40FE6B}"/>
    <cellStyle name="Normal 11 9 6" xfId="17540" xr:uid="{EB8C2E3C-1ECA-4064-AF3F-FDE9DFA4D514}"/>
    <cellStyle name="Normal 11 9 7" xfId="34299" xr:uid="{35E43C19-4CA0-4FE6-A72B-7D66F86818A3}"/>
    <cellStyle name="Normal 12" xfId="149" xr:uid="{09F929CA-95CE-4FF6-8965-026C0257A3E3}"/>
    <cellStyle name="Normal 12 10" xfId="1632" xr:uid="{A5B9B809-F20F-4420-901C-A1CA95A661D5}"/>
    <cellStyle name="Normal 12 10 2" xfId="5021" xr:uid="{20892442-E96D-404A-B5C2-092CC3799F58}"/>
    <cellStyle name="Normal 12 10 2 2" xfId="13401" xr:uid="{8F07D039-F4A1-481D-BDDA-6EB3BBC5AE84}"/>
    <cellStyle name="Normal 12 10 2 2 2" xfId="30161" xr:uid="{072EDBAC-C35A-42DF-8BCB-43826C27F64B}"/>
    <cellStyle name="Normal 12 10 2 2 3" xfId="46920" xr:uid="{97EEF962-F293-4329-B00C-E4FEC3235A45}"/>
    <cellStyle name="Normal 12 10 2 3" xfId="21781" xr:uid="{8FEBE25F-1F40-41BD-8219-13AA653D1CC5}"/>
    <cellStyle name="Normal 12 10 2 4" xfId="38540" xr:uid="{B6C878FB-7656-4061-B859-81317A0ECC09}"/>
    <cellStyle name="Normal 12 10 3" xfId="6708" xr:uid="{350DCD37-A156-4AD8-A429-316094D5B1E0}"/>
    <cellStyle name="Normal 12 10 3 2" xfId="15088" xr:uid="{E0EC3226-9DC2-452F-979F-FFE863BC268E}"/>
    <cellStyle name="Normal 12 10 3 2 2" xfId="31848" xr:uid="{C01792EC-8D3B-4BE0-8579-BB133DC9C5E3}"/>
    <cellStyle name="Normal 12 10 3 2 3" xfId="48607" xr:uid="{8586E7CC-377A-409E-9FFB-310F428CB579}"/>
    <cellStyle name="Normal 12 10 3 3" xfId="23468" xr:uid="{C3156D55-666D-4EFC-92C6-4F9E6BB7C387}"/>
    <cellStyle name="Normal 12 10 3 4" xfId="40227" xr:uid="{C98CE150-9AE9-452B-B41C-5D3FA557401B}"/>
    <cellStyle name="Normal 12 10 4" xfId="2147" xr:uid="{3F8A1CC6-0A78-446D-AA29-8AA3B5CE2612}"/>
    <cellStyle name="Normal 12 10 4 2" xfId="10535" xr:uid="{22A3BA1F-A5AB-414F-B9B1-CFBE7CAB9F2A}"/>
    <cellStyle name="Normal 12 10 4 2 2" xfId="27295" xr:uid="{DD208A8F-3655-4E9C-BE48-C27AE951846D}"/>
    <cellStyle name="Normal 12 10 4 2 3" xfId="44054" xr:uid="{BA37D8A1-F2C2-4CBE-B702-B1EE4C60EB25}"/>
    <cellStyle name="Normal 12 10 4 3" xfId="18915" xr:uid="{A5F2FBEC-4B7A-456B-8C03-1173373CEFB9}"/>
    <cellStyle name="Normal 12 10 4 4" xfId="35674" xr:uid="{D0FBC798-EA87-4E81-9312-EEB1638536CA}"/>
    <cellStyle name="Normal 12 10 5" xfId="10021" xr:uid="{634684E0-302E-4F1C-B357-2C2423809242}"/>
    <cellStyle name="Normal 12 10 5 2" xfId="26781" xr:uid="{D7B7F29E-3052-4928-AB4E-00CBDA791CD9}"/>
    <cellStyle name="Normal 12 10 5 3" xfId="43540" xr:uid="{ACC23159-982B-45B1-9B26-6232C5B2CAF7}"/>
    <cellStyle name="Normal 12 10 6" xfId="18401" xr:uid="{122A0CA2-ECE1-4F6A-A7DF-03E38D7428B7}"/>
    <cellStyle name="Normal 12 10 7" xfId="35160" xr:uid="{3A59EF02-F748-4E9B-B2D5-777E72FBDB7B}"/>
    <cellStyle name="Normal 12 11" xfId="3737" xr:uid="{BEF3C857-B73C-4582-8074-CC2CF51B3E98}"/>
    <cellStyle name="Normal 12 11 2" xfId="12117" xr:uid="{5DD6A7AF-2777-48C2-B1D1-A61DDACB1349}"/>
    <cellStyle name="Normal 12 11 2 2" xfId="28877" xr:uid="{D0A9EDEA-A1BC-43B2-8E9E-2DCC7B1DE4A3}"/>
    <cellStyle name="Normal 12 11 2 3" xfId="45636" xr:uid="{BA02B6CC-88A7-4EAE-B2F5-5ECEE5A90EC3}"/>
    <cellStyle name="Normal 12 11 3" xfId="20497" xr:uid="{5CD03B30-DB6B-4CD2-903E-767B20159DB9}"/>
    <cellStyle name="Normal 12 11 4" xfId="37256" xr:uid="{068E7EFA-346B-4534-8616-2AEC119552C1}"/>
    <cellStyle name="Normal 12 12" xfId="5419" xr:uid="{29CBB98F-A178-463A-A2CE-45F361BC2C17}"/>
    <cellStyle name="Normal 12 12 2" xfId="13799" xr:uid="{22C38DF6-909B-49F9-9C3F-63B00A380550}"/>
    <cellStyle name="Normal 12 12 2 2" xfId="30559" xr:uid="{CC4C54BE-F082-4083-A85A-B01388C74AF2}"/>
    <cellStyle name="Normal 12 12 2 3" xfId="47318" xr:uid="{336843C3-4A8B-49F7-83D2-22C5C1DAC1E7}"/>
    <cellStyle name="Normal 12 12 3" xfId="22179" xr:uid="{4C155317-BE16-4F46-88FB-2465C0449C3B}"/>
    <cellStyle name="Normal 12 12 4" xfId="38938" xr:uid="{AC374594-91AA-498F-B457-9B98D069602C}"/>
    <cellStyle name="Normal 12 13" xfId="7114" xr:uid="{55CBA23B-D83C-44D4-A04F-65B1B6AF0FC5}"/>
    <cellStyle name="Normal 12 13 2" xfId="15494" xr:uid="{A2AD2C55-6B4C-4557-B756-12DDD7C5688C}"/>
    <cellStyle name="Normal 12 13 2 2" xfId="32254" xr:uid="{FB9677FB-84A3-4D7E-9277-45B5C29EF3EB}"/>
    <cellStyle name="Normal 12 13 2 3" xfId="49013" xr:uid="{17E6C70A-AE5F-4AC5-B52D-BF3FFEB493D2}"/>
    <cellStyle name="Normal 12 13 3" xfId="23874" xr:uid="{5F2F1E8E-72CB-475C-BEC4-78E85AF6228D}"/>
    <cellStyle name="Normal 12 13 4" xfId="40633" xr:uid="{12C811DF-DD15-4EF1-9DA6-2D65DD544250}"/>
    <cellStyle name="Normal 12 14" xfId="7520" xr:uid="{90DB15D8-3280-40FA-B0B2-0FD86F140BCE}"/>
    <cellStyle name="Normal 12 14 2" xfId="15900" xr:uid="{B4FFC903-FE6B-4B5E-A36C-49AF48C4A6E9}"/>
    <cellStyle name="Normal 12 14 2 2" xfId="32660" xr:uid="{3719619A-0229-4D68-949A-684C661FBC53}"/>
    <cellStyle name="Normal 12 14 2 3" xfId="49419" xr:uid="{71366C1A-8142-4A15-B582-65D57EEB9AB3}"/>
    <cellStyle name="Normal 12 14 3" xfId="24280" xr:uid="{13D0735B-4828-480D-B9AF-738D2BA18226}"/>
    <cellStyle name="Normal 12 14 4" xfId="41039" xr:uid="{B6E1147E-D820-4B93-9362-13041A2EB7B6}"/>
    <cellStyle name="Normal 12 15" xfId="7926" xr:uid="{86345443-8D69-4E71-A80C-FE3414A46DFA}"/>
    <cellStyle name="Normal 12 15 2" xfId="16306" xr:uid="{56A07739-34AA-4A5C-8D9F-458400C62A5A}"/>
    <cellStyle name="Normal 12 15 2 2" xfId="33066" xr:uid="{6D57C10A-CA72-4E6C-A622-AC5CB1D3E4A2}"/>
    <cellStyle name="Normal 12 15 2 3" xfId="49825" xr:uid="{C264DB7D-DABE-4F32-B4C6-8D598C43D3EA}"/>
    <cellStyle name="Normal 12 15 3" xfId="24686" xr:uid="{C062BCE0-8CAE-433A-A82F-B205ACB1EE2C}"/>
    <cellStyle name="Normal 12 15 4" xfId="41445" xr:uid="{558389D6-115C-444A-944F-FCCFC26BEC66}"/>
    <cellStyle name="Normal 12 16" xfId="8332" xr:uid="{4436C398-B6A8-41E8-B9CC-C9AD4939D334}"/>
    <cellStyle name="Normal 12 16 2" xfId="16712" xr:uid="{0785427F-189C-49AB-891F-830AA816EDE0}"/>
    <cellStyle name="Normal 12 16 2 2" xfId="33472" xr:uid="{14B6D3AD-383E-469E-B25A-19B22713F285}"/>
    <cellStyle name="Normal 12 16 2 3" xfId="50231" xr:uid="{F028612B-E3BA-47F2-AAC2-967C97564E12}"/>
    <cellStyle name="Normal 12 16 3" xfId="25092" xr:uid="{524F0021-4367-4C3C-8080-3AB773797CF5}"/>
    <cellStyle name="Normal 12 16 4" xfId="41851" xr:uid="{84F7EF69-48BA-4D27-B8E2-0653FA7D612A}"/>
    <cellStyle name="Normal 12 17" xfId="2035" xr:uid="{20B05951-8E0A-4CD2-9DA4-935B0333AA73}"/>
    <cellStyle name="Normal 12 17 2" xfId="10423" xr:uid="{967FEE4C-E1F2-41E5-96AC-6A90CC1B6F99}"/>
    <cellStyle name="Normal 12 17 2 2" xfId="27183" xr:uid="{EEEEAE36-275F-4AFA-9A98-7B928837CBBE}"/>
    <cellStyle name="Normal 12 17 2 3" xfId="43942" xr:uid="{6B9829DA-3FAE-42F8-93CF-560EF7686D98}"/>
    <cellStyle name="Normal 12 17 3" xfId="18803" xr:uid="{DE67A2D4-B8F9-4EEB-BFE4-5F812200D7C6}"/>
    <cellStyle name="Normal 12 17 4" xfId="35562" xr:uid="{E0916C9A-989B-4D5C-A2CC-E22A6809FC80}"/>
    <cellStyle name="Normal 12 18" xfId="8732" xr:uid="{580980B4-C908-410B-8292-F77897FE21F8}"/>
    <cellStyle name="Normal 12 18 2" xfId="25492" xr:uid="{4706196C-CA23-4B49-A316-60A4663AA4BD}"/>
    <cellStyle name="Normal 12 18 3" xfId="42251" xr:uid="{2E0FB0C0-E2F0-43CE-A6D7-3631329BF984}"/>
    <cellStyle name="Normal 12 19" xfId="17112" xr:uid="{38B58B96-4600-434F-B54F-51CA7744B9C9}"/>
    <cellStyle name="Normal 12 2" xfId="223" xr:uid="{910A9B70-3FCE-4DF4-A414-13B8644E4257}"/>
    <cellStyle name="Normal 12 2 10" xfId="7146" xr:uid="{6AB7F98B-5041-46D2-83ED-683C5315272D}"/>
    <cellStyle name="Normal 12 2 10 2" xfId="15526" xr:uid="{6506599D-0AF8-4686-9A0C-344C38081AF2}"/>
    <cellStyle name="Normal 12 2 10 2 2" xfId="32286" xr:uid="{2F9335AB-F165-49B6-A5F0-26FB787E6879}"/>
    <cellStyle name="Normal 12 2 10 2 3" xfId="49045" xr:uid="{7D17C1C5-8850-46D1-804B-A1A7B58A659D}"/>
    <cellStyle name="Normal 12 2 10 3" xfId="23906" xr:uid="{BA0B81D4-C179-4E79-A965-7D5CD66D8317}"/>
    <cellStyle name="Normal 12 2 10 4" xfId="40665" xr:uid="{E1BA0C25-E22F-4B35-AC31-40E68734D21C}"/>
    <cellStyle name="Normal 12 2 11" xfId="7552" xr:uid="{B15A83D7-077A-4C74-AF3C-8BCBD65583F5}"/>
    <cellStyle name="Normal 12 2 11 2" xfId="15932" xr:uid="{2A08461F-FE3E-4CF6-B99E-FFA90566C9A2}"/>
    <cellStyle name="Normal 12 2 11 2 2" xfId="32692" xr:uid="{CBA51776-AAC6-41C9-BC93-BDE6FBA77AF7}"/>
    <cellStyle name="Normal 12 2 11 2 3" xfId="49451" xr:uid="{7F54BA99-A16A-415F-9BE8-C7C7690D71AF}"/>
    <cellStyle name="Normal 12 2 11 3" xfId="24312" xr:uid="{B12040D7-7DF7-478E-AC22-5C410D8AA479}"/>
    <cellStyle name="Normal 12 2 11 4" xfId="41071" xr:uid="{1429237C-5E96-45A7-8DE2-3E5E09A13777}"/>
    <cellStyle name="Normal 12 2 12" xfId="7958" xr:uid="{F3DD7726-A9E1-4277-8D63-3785FB70F310}"/>
    <cellStyle name="Normal 12 2 12 2" xfId="16338" xr:uid="{A6568FD3-323D-4829-B3A8-305A271F489B}"/>
    <cellStyle name="Normal 12 2 12 2 2" xfId="33098" xr:uid="{5D941019-129C-4DDC-97FB-757AF180A83D}"/>
    <cellStyle name="Normal 12 2 12 2 3" xfId="49857" xr:uid="{885AE6E3-9144-43FE-B673-BF3C5AFE45F1}"/>
    <cellStyle name="Normal 12 2 12 3" xfId="24718" xr:uid="{D8CF0729-1805-4ED7-8370-A9293CBBB402}"/>
    <cellStyle name="Normal 12 2 12 4" xfId="41477" xr:uid="{03523E7C-14FB-431D-A15C-632ECBC0EE2E}"/>
    <cellStyle name="Normal 12 2 13" xfId="8364" xr:uid="{E96D5400-ACA7-4885-A016-CBED675BAF54}"/>
    <cellStyle name="Normal 12 2 13 2" xfId="16744" xr:uid="{79022F3C-5D26-4B2E-952C-1C92EF604FDD}"/>
    <cellStyle name="Normal 12 2 13 2 2" xfId="33504" xr:uid="{8CAEE687-95F3-447B-917E-5ED76FC8773A}"/>
    <cellStyle name="Normal 12 2 13 2 3" xfId="50263" xr:uid="{E18B53FB-5CC8-426F-9235-EE50732AA6D8}"/>
    <cellStyle name="Normal 12 2 13 3" xfId="25124" xr:uid="{F478D8CA-31E7-4C05-BB5D-49E2558D1F18}"/>
    <cellStyle name="Normal 12 2 13 4" xfId="41883" xr:uid="{DFDBFDE6-598A-4E96-9020-3AF94BBC916B}"/>
    <cellStyle name="Normal 12 2 14" xfId="2053" xr:uid="{2493B5CD-699A-41A3-A26F-F7BBD99BDC9A}"/>
    <cellStyle name="Normal 12 2 14 2" xfId="10441" xr:uid="{05C75286-9C6B-4D62-9A2F-B7627E29F18D}"/>
    <cellStyle name="Normal 12 2 14 2 2" xfId="27201" xr:uid="{5AB5BF56-56E9-4BF5-A8E0-1FD219BBD124}"/>
    <cellStyle name="Normal 12 2 14 2 3" xfId="43960" xr:uid="{0FADBAAF-55EE-40C1-8E8B-D5FBD52D4E46}"/>
    <cellStyle name="Normal 12 2 14 3" xfId="18821" xr:uid="{53F74846-76FD-436C-8B15-4F97D556E10B}"/>
    <cellStyle name="Normal 12 2 14 4" xfId="35580" xr:uid="{B89DEE4A-E198-479B-8FFB-95B6EFA37397}"/>
    <cellStyle name="Normal 12 2 15" xfId="8760" xr:uid="{1C946191-A697-442A-80E7-BAF5DB6B2947}"/>
    <cellStyle name="Normal 12 2 15 2" xfId="25520" xr:uid="{3E81D883-053E-4B60-A5EC-E6105643F4EA}"/>
    <cellStyle name="Normal 12 2 15 3" xfId="42279" xr:uid="{A2CFC2FC-D68E-47C0-A802-34B910C76207}"/>
    <cellStyle name="Normal 12 2 16" xfId="17140" xr:uid="{702DF76C-6303-4AB5-8D15-2822CCAB731D}"/>
    <cellStyle name="Normal 12 2 17" xfId="33899" xr:uid="{2C218525-7CBF-4A02-AE36-E87A7C42CC6A}"/>
    <cellStyle name="Normal 12 2 18" xfId="287" xr:uid="{A426B434-1892-4A28-B63A-218B09F130C9}"/>
    <cellStyle name="Normal 12 2 2" xfId="370" xr:uid="{BB6A6F9F-C099-41E3-9618-CF3F6C22C198}"/>
    <cellStyle name="Normal 12 2 2 10" xfId="7608" xr:uid="{FB2B2943-4E7E-434D-B768-DBB76FA73C95}"/>
    <cellStyle name="Normal 12 2 2 10 2" xfId="15988" xr:uid="{6166AE9A-C471-4E22-B2BE-F86B05247E8C}"/>
    <cellStyle name="Normal 12 2 2 10 2 2" xfId="32748" xr:uid="{BBC3BFCB-49D1-4425-9CDD-68D51CD49F4A}"/>
    <cellStyle name="Normal 12 2 2 10 2 3" xfId="49507" xr:uid="{EDAE307A-FEB4-45C1-905E-FC3251146F6A}"/>
    <cellStyle name="Normal 12 2 2 10 3" xfId="24368" xr:uid="{B8C5225F-AA79-476A-9F57-B3AA4CF42841}"/>
    <cellStyle name="Normal 12 2 2 10 4" xfId="41127" xr:uid="{B6BA4A36-5E99-46E2-91D3-A31780E2F03B}"/>
    <cellStyle name="Normal 12 2 2 11" xfId="8014" xr:uid="{7C1ADA8B-D74F-49F1-81DB-D5765019E187}"/>
    <cellStyle name="Normal 12 2 2 11 2" xfId="16394" xr:uid="{061B42D0-468A-421D-88B1-66EB31E925A4}"/>
    <cellStyle name="Normal 12 2 2 11 2 2" xfId="33154" xr:uid="{5F51780F-383B-490C-A965-F3ED989143DB}"/>
    <cellStyle name="Normal 12 2 2 11 2 3" xfId="49913" xr:uid="{94CB4B2A-076D-4F73-93D5-F2EED1B39629}"/>
    <cellStyle name="Normal 12 2 2 11 3" xfId="24774" xr:uid="{909538CB-F76D-4FE3-A5C2-ED40B2ED74D6}"/>
    <cellStyle name="Normal 12 2 2 11 4" xfId="41533" xr:uid="{14CF0DF9-AE17-4063-9FA7-EACA72C19AE7}"/>
    <cellStyle name="Normal 12 2 2 12" xfId="8420" xr:uid="{5C2389FF-6BBA-45CF-B3FE-D08BC432FB78}"/>
    <cellStyle name="Normal 12 2 2 12 2" xfId="16800" xr:uid="{F8452E95-8F2E-459E-AE40-308232C25CEC}"/>
    <cellStyle name="Normal 12 2 2 12 2 2" xfId="33560" xr:uid="{64FD9007-3157-4203-A06B-FF01EEECC7C4}"/>
    <cellStyle name="Normal 12 2 2 12 2 3" xfId="50319" xr:uid="{8D9D3FF6-D825-435C-832F-314D842B7BF0}"/>
    <cellStyle name="Normal 12 2 2 12 3" xfId="25180" xr:uid="{1B890ADE-0352-48DD-AAB1-7AD4C65F2A14}"/>
    <cellStyle name="Normal 12 2 2 12 4" xfId="41939" xr:uid="{F6C5B2C3-6D6B-4A6A-A9D1-51F08FDC272D}"/>
    <cellStyle name="Normal 12 2 2 13" xfId="2253" xr:uid="{2434C0CD-5471-4B61-894F-E8B61AFEB346}"/>
    <cellStyle name="Normal 12 2 2 13 2" xfId="10637" xr:uid="{3F518151-3F65-43B1-8DAE-80228DAC905E}"/>
    <cellStyle name="Normal 12 2 2 13 2 2" xfId="27397" xr:uid="{D7430A68-EBBB-4E3C-B19F-77C76A9A666D}"/>
    <cellStyle name="Normal 12 2 2 13 2 3" xfId="44156" xr:uid="{82C545A7-7EF1-40DB-B963-749D06E31ED5}"/>
    <cellStyle name="Normal 12 2 2 13 3" xfId="19017" xr:uid="{E65EC449-FBA9-41A1-A811-CA5F5BA041AC}"/>
    <cellStyle name="Normal 12 2 2 13 4" xfId="35776" xr:uid="{3D1FD171-6457-49CB-A179-5EEA0BBBB49A}"/>
    <cellStyle name="Normal 12 2 2 14" xfId="8834" xr:uid="{FD672412-6CC1-4CD5-9518-B9F1103FC4D7}"/>
    <cellStyle name="Normal 12 2 2 14 2" xfId="25594" xr:uid="{0A4780BA-FAC9-4A0A-8786-2699CF5B35A1}"/>
    <cellStyle name="Normal 12 2 2 14 3" xfId="42353" xr:uid="{8142E8DA-B3C1-43C4-989D-AE23B4227B0E}"/>
    <cellStyle name="Normal 12 2 2 15" xfId="17214" xr:uid="{DE0DF093-B08B-4711-AFF8-F9B4E36E8E6D}"/>
    <cellStyle name="Normal 12 2 2 16" xfId="33973" xr:uid="{CAE2D73C-9C85-46B6-A7A6-00BE7BAD1508}"/>
    <cellStyle name="Normal 12 2 2 2" xfId="522" xr:uid="{606769EB-943D-4D7F-94D5-19C3B5D2021C}"/>
    <cellStyle name="Normal 12 2 2 2 10" xfId="8493" xr:uid="{43AE634C-E37B-433D-B38D-983FF6FFCB7A}"/>
    <cellStyle name="Normal 12 2 2 2 10 2" xfId="16873" xr:uid="{2BDEE30B-19F1-4303-99DF-57B8575A6B0B}"/>
    <cellStyle name="Normal 12 2 2 2 10 2 2" xfId="33633" xr:uid="{C2595432-5D2A-49C3-BB34-5EE6A6A108BF}"/>
    <cellStyle name="Normal 12 2 2 2 10 2 3" xfId="50392" xr:uid="{B1F89FD0-3D11-4672-90F8-19CE56BD09E8}"/>
    <cellStyle name="Normal 12 2 2 2 10 3" xfId="25253" xr:uid="{62E85DFE-0D9C-4BBD-BF2C-E948ECD63650}"/>
    <cellStyle name="Normal 12 2 2 2 10 4" xfId="42012" xr:uid="{65FEABC7-6D18-487C-8ACF-E44B5F49E40B}"/>
    <cellStyle name="Normal 12 2 2 2 11" xfId="2354" xr:uid="{CA94A1C4-53FA-4586-AD9F-6078B97AF870}"/>
    <cellStyle name="Normal 12 2 2 2 11 2" xfId="10736" xr:uid="{FBA7CBAA-A93D-4024-B312-0AE0A1C6AA97}"/>
    <cellStyle name="Normal 12 2 2 2 11 2 2" xfId="27496" xr:uid="{1714597F-B1A9-4CB5-B801-D78BF32385CE}"/>
    <cellStyle name="Normal 12 2 2 2 11 2 3" xfId="44255" xr:uid="{F8949244-A59E-48D4-B856-DDE30A0D393E}"/>
    <cellStyle name="Normal 12 2 2 2 11 3" xfId="19116" xr:uid="{374A8B81-E9EB-401C-82F2-62C5D1A028EB}"/>
    <cellStyle name="Normal 12 2 2 2 11 4" xfId="35875" xr:uid="{7101D607-ED9C-48B6-BCE8-982279F67456}"/>
    <cellStyle name="Normal 12 2 2 2 12" xfId="8933" xr:uid="{4D4BBB8A-3CB7-4262-8689-8489A77A8C3F}"/>
    <cellStyle name="Normal 12 2 2 2 12 2" xfId="25693" xr:uid="{8956CEAD-F063-4598-A331-25050679994B}"/>
    <cellStyle name="Normal 12 2 2 2 12 3" xfId="42452" xr:uid="{43B2DEEE-F5A4-4CB8-AE7A-C2A6FBCAAF9F}"/>
    <cellStyle name="Normal 12 2 2 2 13" xfId="17313" xr:uid="{8B3EE30E-5350-43D0-B8BE-B8E6021B6896}"/>
    <cellStyle name="Normal 12 2 2 2 14" xfId="34072" xr:uid="{57CDE379-D0E9-4B7E-86C5-114FF024B862}"/>
    <cellStyle name="Normal 12 2 2 2 2" xfId="964" xr:uid="{50327170-D8AB-408E-9741-638B22BAA6DC}"/>
    <cellStyle name="Normal 12 2 2 2 2 2" xfId="4359" xr:uid="{3527C577-05A8-47AD-9C6A-66C038292117}"/>
    <cellStyle name="Normal 12 2 2 2 2 2 2" xfId="12739" xr:uid="{DC5C8B76-99C6-4102-8D8B-CAA530794369}"/>
    <cellStyle name="Normal 12 2 2 2 2 2 2 2" xfId="29499" xr:uid="{9881D39F-55D2-42C1-B3D8-A28250B10C3C}"/>
    <cellStyle name="Normal 12 2 2 2 2 2 2 3" xfId="46258" xr:uid="{E392C5FE-E44A-4A77-8373-2FF9F8DA8CC5}"/>
    <cellStyle name="Normal 12 2 2 2 2 2 3" xfId="21119" xr:uid="{CE574AD7-6980-44EE-A621-E4D5DCF0C5A4}"/>
    <cellStyle name="Normal 12 2 2 2 2 2 4" xfId="37878" xr:uid="{0842C2C2-6221-4DF4-8E1E-5A70E6AECA98}"/>
    <cellStyle name="Normal 12 2 2 2 2 3" xfId="6046" xr:uid="{10A93FE1-E6D6-4890-B10D-85BD6911A190}"/>
    <cellStyle name="Normal 12 2 2 2 2 3 2" xfId="14426" xr:uid="{06898A3B-F5A7-49C1-B278-29EDE077F0EA}"/>
    <cellStyle name="Normal 12 2 2 2 2 3 2 2" xfId="31186" xr:uid="{912CD0EA-59D0-443D-A339-C7421E2C38CA}"/>
    <cellStyle name="Normal 12 2 2 2 2 3 2 3" xfId="47945" xr:uid="{C6A1B088-8E3A-4C79-8E78-79D284AC895D}"/>
    <cellStyle name="Normal 12 2 2 2 2 3 3" xfId="22806" xr:uid="{88FABF92-4D52-40BB-B9CD-770E54683585}"/>
    <cellStyle name="Normal 12 2 2 2 2 3 4" xfId="39565" xr:uid="{E8545BB5-8E13-432A-8AD0-438824789EF6}"/>
    <cellStyle name="Normal 12 2 2 2 2 4" xfId="2782" xr:uid="{9D965A8D-309F-49F1-A3C2-DFF158739297}"/>
    <cellStyle name="Normal 12 2 2 2 2 4 2" xfId="11162" xr:uid="{CD800DAA-715D-4A3D-9A31-FADB5F4FDEC6}"/>
    <cellStyle name="Normal 12 2 2 2 2 4 2 2" xfId="27922" xr:uid="{AFA72777-C974-45EE-86DC-91E89D91905F}"/>
    <cellStyle name="Normal 12 2 2 2 2 4 2 3" xfId="44681" xr:uid="{FB97884E-6526-4C35-BFD7-F2BE096BB540}"/>
    <cellStyle name="Normal 12 2 2 2 2 4 3" xfId="19542" xr:uid="{A1959404-7BA6-4017-8FEB-34CA77ABEB7F}"/>
    <cellStyle name="Normal 12 2 2 2 2 4 4" xfId="36301" xr:uid="{45B0B11C-6DEB-46B5-A0C4-13F9D9198E5B}"/>
    <cellStyle name="Normal 12 2 2 2 2 5" xfId="9359" xr:uid="{4455806A-F202-4F13-A3ED-8BBA76307DEA}"/>
    <cellStyle name="Normal 12 2 2 2 2 5 2" xfId="26119" xr:uid="{1F8860F3-DD1F-4EE3-A7B5-091A5C693CF5}"/>
    <cellStyle name="Normal 12 2 2 2 2 5 3" xfId="42878" xr:uid="{49CB5A3B-DD78-4C46-B211-7B3E9B0F8C74}"/>
    <cellStyle name="Normal 12 2 2 2 2 6" xfId="17739" xr:uid="{AA3BC068-29F3-4D6A-89DA-C42C2657E575}"/>
    <cellStyle name="Normal 12 2 2 2 2 7" xfId="34498" xr:uid="{643C4252-18A7-40B4-A2FF-3359157ED876}"/>
    <cellStyle name="Normal 12 2 2 2 3" xfId="1398" xr:uid="{2BF1E715-D932-42B2-B9EC-03BCFF3FB508}"/>
    <cellStyle name="Normal 12 2 2 2 3 2" xfId="4787" xr:uid="{246C5697-4DA2-46A6-8FEF-6AE87BC31D8B}"/>
    <cellStyle name="Normal 12 2 2 2 3 2 2" xfId="13167" xr:uid="{A193EBD4-0AE5-4D45-8317-880FFF15514F}"/>
    <cellStyle name="Normal 12 2 2 2 3 2 2 2" xfId="29927" xr:uid="{96D24502-2253-4C15-B95E-3885EC2B4D8D}"/>
    <cellStyle name="Normal 12 2 2 2 3 2 2 3" xfId="46686" xr:uid="{7A623D8E-FE9E-4467-967E-64EEFB7AE6BE}"/>
    <cellStyle name="Normal 12 2 2 2 3 2 3" xfId="21547" xr:uid="{277D53FA-611D-42CB-961B-99D0DD57EBDC}"/>
    <cellStyle name="Normal 12 2 2 2 3 2 4" xfId="38306" xr:uid="{77C12B27-36A6-4E6D-9F6D-3057F6EA2845}"/>
    <cellStyle name="Normal 12 2 2 2 3 3" xfId="6474" xr:uid="{B5D03299-A4D7-49F2-A426-4649FC6412AE}"/>
    <cellStyle name="Normal 12 2 2 2 3 3 2" xfId="14854" xr:uid="{0C14BFB7-8DAC-45BC-A72E-5AF677ACD4E8}"/>
    <cellStyle name="Normal 12 2 2 2 3 3 2 2" xfId="31614" xr:uid="{2DB3D0D5-70DE-416D-BD96-4ACE59B103AE}"/>
    <cellStyle name="Normal 12 2 2 2 3 3 2 3" xfId="48373" xr:uid="{651BF86A-92BA-4EF4-9FBC-46971405552D}"/>
    <cellStyle name="Normal 12 2 2 2 3 3 3" xfId="23234" xr:uid="{9555988F-F0EB-41A3-95B4-C789B84EFA8C}"/>
    <cellStyle name="Normal 12 2 2 2 3 3 4" xfId="39993" xr:uid="{56C1DB45-BAC6-498B-BB35-1B0647C95FD3}"/>
    <cellStyle name="Normal 12 2 2 2 3 4" xfId="3210" xr:uid="{4D6C6208-1F4E-4409-9767-0CA31D002D29}"/>
    <cellStyle name="Normal 12 2 2 2 3 4 2" xfId="11590" xr:uid="{6271FE1A-C1DF-467B-BDC0-14B6390A35C3}"/>
    <cellStyle name="Normal 12 2 2 2 3 4 2 2" xfId="28350" xr:uid="{BE10DAC7-D1E9-48AA-B487-31D8CAE02D99}"/>
    <cellStyle name="Normal 12 2 2 2 3 4 2 3" xfId="45109" xr:uid="{59D4A595-E49E-40ED-B775-24A02A3D7F8D}"/>
    <cellStyle name="Normal 12 2 2 2 3 4 3" xfId="19970" xr:uid="{C77FA354-774A-422F-A81D-D56CB760E517}"/>
    <cellStyle name="Normal 12 2 2 2 3 4 4" xfId="36729" xr:uid="{81523150-4D40-4BAF-95FD-73B02CF64F14}"/>
    <cellStyle name="Normal 12 2 2 2 3 5" xfId="9787" xr:uid="{955F9664-61CC-4F27-A6CB-48ACD1BA1888}"/>
    <cellStyle name="Normal 12 2 2 2 3 5 2" xfId="26547" xr:uid="{3EF87447-1E83-49F5-B28F-D4FA018E6522}"/>
    <cellStyle name="Normal 12 2 2 2 3 5 3" xfId="43306" xr:uid="{0EB8D4F6-B94F-490C-9AB7-8DF5174E587F}"/>
    <cellStyle name="Normal 12 2 2 2 3 6" xfId="18167" xr:uid="{E942B154-331D-420E-8EC1-A45837F90AA1}"/>
    <cellStyle name="Normal 12 2 2 2 3 7" xfId="34926" xr:uid="{D81F4AE3-FEEA-478A-B62A-BD4C106B2828}"/>
    <cellStyle name="Normal 12 2 2 2 4" xfId="1793" xr:uid="{0C53564A-FFB6-4FEB-9830-B0C806A73DEB}"/>
    <cellStyle name="Normal 12 2 2 2 4 2" xfId="5182" xr:uid="{D4E479D0-68F4-4149-9844-2BE618AEAF1E}"/>
    <cellStyle name="Normal 12 2 2 2 4 2 2" xfId="13562" xr:uid="{8AB528D5-7BE2-4887-9BBF-BAD1064924D7}"/>
    <cellStyle name="Normal 12 2 2 2 4 2 2 2" xfId="30322" xr:uid="{06C50A79-FC2E-47FC-9570-DDBE3F70F4D5}"/>
    <cellStyle name="Normal 12 2 2 2 4 2 2 3" xfId="47081" xr:uid="{BB5D4860-AF27-4924-B69A-A4F85EF978F8}"/>
    <cellStyle name="Normal 12 2 2 2 4 2 3" xfId="21942" xr:uid="{8C13EC7C-D7C4-4372-AB98-49E93140F9CC}"/>
    <cellStyle name="Normal 12 2 2 2 4 2 4" xfId="38701" xr:uid="{0797A593-515E-4C79-982A-A68E989E57F8}"/>
    <cellStyle name="Normal 12 2 2 2 4 3" xfId="6869" xr:uid="{1B7B8EEC-9D19-43AB-9025-106E78146F9F}"/>
    <cellStyle name="Normal 12 2 2 2 4 3 2" xfId="15249" xr:uid="{37F73DBD-AA1C-42FD-9914-6E398C5024B9}"/>
    <cellStyle name="Normal 12 2 2 2 4 3 2 2" xfId="32009" xr:uid="{CACB2D0D-BBF4-4239-966D-369A439AE04B}"/>
    <cellStyle name="Normal 12 2 2 2 4 3 2 3" xfId="48768" xr:uid="{B457B0E4-B8A8-4EE8-8216-68415F73A1FF}"/>
    <cellStyle name="Normal 12 2 2 2 4 3 3" xfId="23629" xr:uid="{909E0177-6A33-401D-8BB4-88CEDBBD6C27}"/>
    <cellStyle name="Normal 12 2 2 2 4 3 4" xfId="40388" xr:uid="{90D7233A-4FB7-4A1D-805A-EAE5E6DCE3E5}"/>
    <cellStyle name="Normal 12 2 2 2 4 4" xfId="3493" xr:uid="{7B6A7826-C04F-4B22-8BEF-0A1B77E10779}"/>
    <cellStyle name="Normal 12 2 2 2 4 4 2" xfId="11873" xr:uid="{5657E4BD-4278-426B-9FCD-0242BD6FB9FD}"/>
    <cellStyle name="Normal 12 2 2 2 4 4 2 2" xfId="28633" xr:uid="{CCCB6832-AF9C-4816-9BA2-83504B3B8870}"/>
    <cellStyle name="Normal 12 2 2 2 4 4 2 3" xfId="45392" xr:uid="{2C4A88BF-2E48-41C9-9559-ED1181D71235}"/>
    <cellStyle name="Normal 12 2 2 2 4 4 3" xfId="20253" xr:uid="{FEA5A392-FF24-4EEB-85D4-7A3A37C2C4EF}"/>
    <cellStyle name="Normal 12 2 2 2 4 4 4" xfId="37012" xr:uid="{EF55E577-E510-4E6A-97E5-A03DCA89E0A9}"/>
    <cellStyle name="Normal 12 2 2 2 4 5" xfId="10182" xr:uid="{CA3ABF1B-BAB1-4C3F-9AF3-8C8B65C0C3C4}"/>
    <cellStyle name="Normal 12 2 2 2 4 5 2" xfId="26942" xr:uid="{2E58C533-24B7-4F1C-9968-8DDE4F4E2309}"/>
    <cellStyle name="Normal 12 2 2 2 4 5 3" xfId="43701" xr:uid="{ED5FA28E-0CE4-4BB8-A8BA-6CBFBDCC6A0E}"/>
    <cellStyle name="Normal 12 2 2 2 4 6" xfId="18562" xr:uid="{76BBC48D-45F7-4374-BF80-6EEF5DFCE0CE}"/>
    <cellStyle name="Normal 12 2 2 2 4 7" xfId="35321" xr:uid="{05802345-6DC7-4A67-A326-BCD769902406}"/>
    <cellStyle name="Normal 12 2 2 2 5" xfId="3912" xr:uid="{E581826F-B319-4FF5-8448-54CCFA675EC1}"/>
    <cellStyle name="Normal 12 2 2 2 5 2" xfId="12292" xr:uid="{D3A5C442-006F-4A3B-AE66-9E3C37BDCE52}"/>
    <cellStyle name="Normal 12 2 2 2 5 2 2" xfId="29052" xr:uid="{3B875474-A400-4186-B900-870E5F0799CF}"/>
    <cellStyle name="Normal 12 2 2 2 5 2 3" xfId="45811" xr:uid="{D0C8DBF5-7B7D-447E-9C4F-28E40E02CAFC}"/>
    <cellStyle name="Normal 12 2 2 2 5 3" xfId="20672" xr:uid="{9CFB9704-BDFB-4A6E-80D7-C1591E60F55E}"/>
    <cellStyle name="Normal 12 2 2 2 5 4" xfId="37431" xr:uid="{54F45523-6345-4280-AE29-6CFC4439F092}"/>
    <cellStyle name="Normal 12 2 2 2 6" xfId="5620" xr:uid="{A5814FE3-6997-4241-8734-B2AFB98B47A1}"/>
    <cellStyle name="Normal 12 2 2 2 6 2" xfId="14000" xr:uid="{E17ABFAB-7F2F-42BA-8348-287F5F9C37FC}"/>
    <cellStyle name="Normal 12 2 2 2 6 2 2" xfId="30760" xr:uid="{8E5A2214-E8AB-411B-BE8D-639F2112A6CF}"/>
    <cellStyle name="Normal 12 2 2 2 6 2 3" xfId="47519" xr:uid="{8C9820F8-5B1B-4F6A-9DD2-46F52B4BE82D}"/>
    <cellStyle name="Normal 12 2 2 2 6 3" xfId="22380" xr:uid="{3B289708-A8E4-49B2-8EA0-AD709CCF1771}"/>
    <cellStyle name="Normal 12 2 2 2 6 4" xfId="39139" xr:uid="{697DD242-B49B-4B59-A5C9-68012C3465D1}"/>
    <cellStyle name="Normal 12 2 2 2 7" xfId="7275" xr:uid="{C8905480-38ED-4CE9-84C1-1F3DC9A1350D}"/>
    <cellStyle name="Normal 12 2 2 2 7 2" xfId="15655" xr:uid="{9C3AE823-65E1-4953-8EDB-9C420EB4908F}"/>
    <cellStyle name="Normal 12 2 2 2 7 2 2" xfId="32415" xr:uid="{DCEFD581-CCCE-4971-8D6B-FAAC23484CF6}"/>
    <cellStyle name="Normal 12 2 2 2 7 2 3" xfId="49174" xr:uid="{830B9F1D-F896-4CF0-B3C7-07A8F2E05AB4}"/>
    <cellStyle name="Normal 12 2 2 2 7 3" xfId="24035" xr:uid="{27D6E7CA-D7F8-4A3D-8302-242E050E16B0}"/>
    <cellStyle name="Normal 12 2 2 2 7 4" xfId="40794" xr:uid="{764666AF-99A5-4E80-BAE6-358D7CDAE4A4}"/>
    <cellStyle name="Normal 12 2 2 2 8" xfId="7681" xr:uid="{E77ED454-B8B4-4F5E-9A4B-2D7830A2C0A0}"/>
    <cellStyle name="Normal 12 2 2 2 8 2" xfId="16061" xr:uid="{4912FFC7-0BEE-4248-966C-D13F62E8D489}"/>
    <cellStyle name="Normal 12 2 2 2 8 2 2" xfId="32821" xr:uid="{2B194DA7-A93F-4F12-8F05-52D32929CBE1}"/>
    <cellStyle name="Normal 12 2 2 2 8 2 3" xfId="49580" xr:uid="{30F8775D-100E-4982-A8CD-D7790CD155C6}"/>
    <cellStyle name="Normal 12 2 2 2 8 3" xfId="24441" xr:uid="{AA53B53F-B489-44A9-B3EB-D93430AA4631}"/>
    <cellStyle name="Normal 12 2 2 2 8 4" xfId="41200" xr:uid="{59F9C6B4-8B71-4915-9911-697DAD4D0110}"/>
    <cellStyle name="Normal 12 2 2 2 9" xfId="8087" xr:uid="{AF38BB12-F20B-40B9-B047-817F91392E94}"/>
    <cellStyle name="Normal 12 2 2 2 9 2" xfId="16467" xr:uid="{E6FE7E73-21BB-49B1-BECA-9261D7ED1E43}"/>
    <cellStyle name="Normal 12 2 2 2 9 2 2" xfId="33227" xr:uid="{64672D8E-B741-4CE0-9C77-ECCAD225E736}"/>
    <cellStyle name="Normal 12 2 2 2 9 2 3" xfId="49986" xr:uid="{76DEF5D9-7CA2-4464-A87D-06D6B53B12FC}"/>
    <cellStyle name="Normal 12 2 2 2 9 3" xfId="24847" xr:uid="{57567667-1389-4188-A336-35552E51C97B}"/>
    <cellStyle name="Normal 12 2 2 2 9 4" xfId="41606" xr:uid="{014F7E2F-9F33-449E-8DD2-640258BAE9BE}"/>
    <cellStyle name="Normal 12 2 2 3" xfId="523" xr:uid="{FBD2A263-FB19-4FAB-8B83-E36AEF98461F}"/>
    <cellStyle name="Normal 12 2 2 3 10" xfId="8691" xr:uid="{C3B98AB7-0050-46C2-AF68-1EFDA02624D0}"/>
    <cellStyle name="Normal 12 2 2 3 10 2" xfId="17071" xr:uid="{DFE01594-C8A6-45E7-AE1B-7F3C2BF2F83F}"/>
    <cellStyle name="Normal 12 2 2 3 10 2 2" xfId="33831" xr:uid="{C134AF69-008D-4726-85E8-76B6BF384644}"/>
    <cellStyle name="Normal 12 2 2 3 10 2 3" xfId="50590" xr:uid="{283E15C3-F616-49CB-B339-0499EB0AE8CC}"/>
    <cellStyle name="Normal 12 2 2 3 10 3" xfId="25451" xr:uid="{0F4824EF-D676-48D2-9D83-0609772ECD61}"/>
    <cellStyle name="Normal 12 2 2 3 10 4" xfId="42210" xr:uid="{9D211C0A-9550-47A1-81FD-757103ECC9DD}"/>
    <cellStyle name="Normal 12 2 2 3 11" xfId="2355" xr:uid="{E28252DE-9067-4E9C-AA88-CFC4A53781AA}"/>
    <cellStyle name="Normal 12 2 2 3 11 2" xfId="10737" xr:uid="{474DAC51-5765-48F5-A675-94001B174605}"/>
    <cellStyle name="Normal 12 2 2 3 11 2 2" xfId="27497" xr:uid="{0393C0F8-31C2-48D3-ABBB-EEB7B4CBD683}"/>
    <cellStyle name="Normal 12 2 2 3 11 2 3" xfId="44256" xr:uid="{16828029-16B9-45D5-8724-D4692A109D80}"/>
    <cellStyle name="Normal 12 2 2 3 11 3" xfId="19117" xr:uid="{354CE04D-62C4-461F-923C-FA87EFCCC5E5}"/>
    <cellStyle name="Normal 12 2 2 3 11 4" xfId="35876" xr:uid="{3AF6D1D4-27FC-4C0C-A5B8-6ED7A74B4953}"/>
    <cellStyle name="Normal 12 2 2 3 12" xfId="8934" xr:uid="{AF870556-0B13-4F2B-988A-A2B9D5583E33}"/>
    <cellStyle name="Normal 12 2 2 3 12 2" xfId="25694" xr:uid="{FCAFBB74-E421-493F-96B0-1E5A4EC87700}"/>
    <cellStyle name="Normal 12 2 2 3 12 3" xfId="42453" xr:uid="{86374BDB-AE2A-4DFC-94A9-BE0BEDDF4208}"/>
    <cellStyle name="Normal 12 2 2 3 13" xfId="17314" xr:uid="{A534B169-2D63-4963-A26A-1C2CFA64B6F8}"/>
    <cellStyle name="Normal 12 2 2 3 14" xfId="34073" xr:uid="{6A9F416F-0DF8-4424-B366-2FCC62C0EF5C}"/>
    <cellStyle name="Normal 12 2 2 3 2" xfId="965" xr:uid="{732D1C01-D708-4137-8283-793E10B4A033}"/>
    <cellStyle name="Normal 12 2 2 3 2 2" xfId="4360" xr:uid="{09EF8E6A-6415-4D5E-9E7C-E2BB71C8D3E0}"/>
    <cellStyle name="Normal 12 2 2 3 2 2 2" xfId="12740" xr:uid="{9770DE71-097D-4308-A787-83A8F28166DE}"/>
    <cellStyle name="Normal 12 2 2 3 2 2 2 2" xfId="29500" xr:uid="{5A340BD0-5828-49EF-B211-12940ADBAA3A}"/>
    <cellStyle name="Normal 12 2 2 3 2 2 2 3" xfId="46259" xr:uid="{1118151A-16C3-4C98-A881-C9E8719FBA9A}"/>
    <cellStyle name="Normal 12 2 2 3 2 2 3" xfId="21120" xr:uid="{47C0EB6B-9E1E-427C-9671-C21C0CD57C14}"/>
    <cellStyle name="Normal 12 2 2 3 2 2 4" xfId="37879" xr:uid="{B6F5BF92-4DDA-47BB-AA94-153A7EC6916E}"/>
    <cellStyle name="Normal 12 2 2 3 2 3" xfId="6047" xr:uid="{959C79F7-45C6-4BD3-B6A8-BB6E4298F4F3}"/>
    <cellStyle name="Normal 12 2 2 3 2 3 2" xfId="14427" xr:uid="{86363785-7986-4DD8-A475-8E51C2497196}"/>
    <cellStyle name="Normal 12 2 2 3 2 3 2 2" xfId="31187" xr:uid="{34232124-7135-4AC2-A8FF-69555E433B2F}"/>
    <cellStyle name="Normal 12 2 2 3 2 3 2 3" xfId="47946" xr:uid="{A59E0E07-61FF-4970-B3D1-865C983801CB}"/>
    <cellStyle name="Normal 12 2 2 3 2 3 3" xfId="22807" xr:uid="{88F8C494-06EB-4620-A19B-3C1239448157}"/>
    <cellStyle name="Normal 12 2 2 3 2 3 4" xfId="39566" xr:uid="{542DE68C-D1A8-49ED-82BC-544D08DA6040}"/>
    <cellStyle name="Normal 12 2 2 3 2 4" xfId="2783" xr:uid="{D1615761-D196-4151-A77F-085CE8594ABB}"/>
    <cellStyle name="Normal 12 2 2 3 2 4 2" xfId="11163" xr:uid="{B12BD091-3F08-4A32-B9A1-F4AB316B681B}"/>
    <cellStyle name="Normal 12 2 2 3 2 4 2 2" xfId="27923" xr:uid="{F974CAF0-C02E-4F1F-A325-6D15AB5ED720}"/>
    <cellStyle name="Normal 12 2 2 3 2 4 2 3" xfId="44682" xr:uid="{1A249DC1-E40E-464A-9210-A9CB156F08A2}"/>
    <cellStyle name="Normal 12 2 2 3 2 4 3" xfId="19543" xr:uid="{439234AC-3A44-447B-86FC-8460221929A8}"/>
    <cellStyle name="Normal 12 2 2 3 2 4 4" xfId="36302" xr:uid="{D10038B3-F532-42B7-AA75-EF9D14A00543}"/>
    <cellStyle name="Normal 12 2 2 3 2 5" xfId="9360" xr:uid="{EC070136-F5C4-4B83-A308-3AA42490D3D3}"/>
    <cellStyle name="Normal 12 2 2 3 2 5 2" xfId="26120" xr:uid="{CDB3F221-ECC5-47A0-A3BE-550396D21E4C}"/>
    <cellStyle name="Normal 12 2 2 3 2 5 3" xfId="42879" xr:uid="{B4B9F692-8ED6-4112-8D27-2D8113D623D3}"/>
    <cellStyle name="Normal 12 2 2 3 2 6" xfId="17740" xr:uid="{CA4492F1-4721-45EF-8195-1B55FFC5C13B}"/>
    <cellStyle name="Normal 12 2 2 3 2 7" xfId="34499" xr:uid="{39A3DE3C-6F1D-45B5-9DB2-B3A2B1DCE345}"/>
    <cellStyle name="Normal 12 2 2 3 3" xfId="1399" xr:uid="{30355E1B-ADA6-45DA-8EC1-CFEEA573A93E}"/>
    <cellStyle name="Normal 12 2 2 3 3 2" xfId="4788" xr:uid="{B3DB0633-5FD6-402E-BE18-7567DDC3998A}"/>
    <cellStyle name="Normal 12 2 2 3 3 2 2" xfId="13168" xr:uid="{E21E113B-EC5F-4965-86DF-4088FB46CDF6}"/>
    <cellStyle name="Normal 12 2 2 3 3 2 2 2" xfId="29928" xr:uid="{C85802CC-9AD6-46B7-85D9-6A5D21E0BAC1}"/>
    <cellStyle name="Normal 12 2 2 3 3 2 2 3" xfId="46687" xr:uid="{83AC4D55-E4C0-486E-9639-2742567E2070}"/>
    <cellStyle name="Normal 12 2 2 3 3 2 3" xfId="21548" xr:uid="{5A0A41C6-BD0F-42D4-848D-D7ECEF999798}"/>
    <cellStyle name="Normal 12 2 2 3 3 2 4" xfId="38307" xr:uid="{F50586C5-9759-46C1-94AA-BE5523193A64}"/>
    <cellStyle name="Normal 12 2 2 3 3 3" xfId="6475" xr:uid="{88EA6944-EF2D-4ADF-AE6C-A131790EBE48}"/>
    <cellStyle name="Normal 12 2 2 3 3 3 2" xfId="14855" xr:uid="{E7F57FA2-56F6-4726-9F2C-8E57D861ECC9}"/>
    <cellStyle name="Normal 12 2 2 3 3 3 2 2" xfId="31615" xr:uid="{4FFC2719-E550-4B96-AADD-B91AB49E70E5}"/>
    <cellStyle name="Normal 12 2 2 3 3 3 2 3" xfId="48374" xr:uid="{683D21E1-7E3F-4BB7-8116-623560FFE970}"/>
    <cellStyle name="Normal 12 2 2 3 3 3 3" xfId="23235" xr:uid="{DFF20A1F-276C-49C0-A92B-3BE5195F6789}"/>
    <cellStyle name="Normal 12 2 2 3 3 3 4" xfId="39994" xr:uid="{46F2A857-C7D7-444D-9161-3D58C598E3F4}"/>
    <cellStyle name="Normal 12 2 2 3 3 4" xfId="3211" xr:uid="{38FA39A0-6FEA-466F-A9ED-379777AA47CF}"/>
    <cellStyle name="Normal 12 2 2 3 3 4 2" xfId="11591" xr:uid="{C71B5EB9-31A5-44E6-8757-DA5BA0D83BD8}"/>
    <cellStyle name="Normal 12 2 2 3 3 4 2 2" xfId="28351" xr:uid="{E5C7F975-F38A-48AE-BE54-247CB81ACD22}"/>
    <cellStyle name="Normal 12 2 2 3 3 4 2 3" xfId="45110" xr:uid="{5254E596-A043-4990-91DB-BB8B13E50A21}"/>
    <cellStyle name="Normal 12 2 2 3 3 4 3" xfId="19971" xr:uid="{B18E5702-CBDF-4138-B8B7-719E98325079}"/>
    <cellStyle name="Normal 12 2 2 3 3 4 4" xfId="36730" xr:uid="{B8D40017-F251-472A-9A2A-1A079189DFF4}"/>
    <cellStyle name="Normal 12 2 2 3 3 5" xfId="9788" xr:uid="{27D1B305-9535-460C-B4CC-2869A4DD9FBB}"/>
    <cellStyle name="Normal 12 2 2 3 3 5 2" xfId="26548" xr:uid="{65728C44-A8FA-4E58-BFB5-F2B452D1CDF4}"/>
    <cellStyle name="Normal 12 2 2 3 3 5 3" xfId="43307" xr:uid="{00A815C6-2E1E-4F87-AD4A-1F4EA91376A8}"/>
    <cellStyle name="Normal 12 2 2 3 3 6" xfId="18168" xr:uid="{664B45FE-8E1D-4E11-A761-44D1D57348CC}"/>
    <cellStyle name="Normal 12 2 2 3 3 7" xfId="34927" xr:uid="{648304B8-0047-49C5-812C-123524EE82D3}"/>
    <cellStyle name="Normal 12 2 2 3 4" xfId="1991" xr:uid="{8FE258A4-19B1-4029-A0CB-B512EC978728}"/>
    <cellStyle name="Normal 12 2 2 3 4 2" xfId="5380" xr:uid="{E82220F6-20B4-451F-B2C1-C306CB273C40}"/>
    <cellStyle name="Normal 12 2 2 3 4 2 2" xfId="13760" xr:uid="{A0122046-7B15-47BA-A18A-01B23987C9A9}"/>
    <cellStyle name="Normal 12 2 2 3 4 2 2 2" xfId="30520" xr:uid="{4486FE06-F253-4058-B5BF-10625A78F7A3}"/>
    <cellStyle name="Normal 12 2 2 3 4 2 2 3" xfId="47279" xr:uid="{F4DFF4DF-ECB6-45CA-A62E-86C0B4E7073E}"/>
    <cellStyle name="Normal 12 2 2 3 4 2 3" xfId="22140" xr:uid="{ADDB63B7-41CE-43CC-8795-C082DC622440}"/>
    <cellStyle name="Normal 12 2 2 3 4 2 4" xfId="38899" xr:uid="{A8C22DA5-9506-495C-9BE3-753BEC36B45F}"/>
    <cellStyle name="Normal 12 2 2 3 4 3" xfId="7067" xr:uid="{D43E81AC-7C0E-4CE6-B1F7-663DD59E36B5}"/>
    <cellStyle name="Normal 12 2 2 3 4 3 2" xfId="15447" xr:uid="{6034325B-942F-465B-B744-574651262CC1}"/>
    <cellStyle name="Normal 12 2 2 3 4 3 2 2" xfId="32207" xr:uid="{36D6892F-3FD6-4D7F-80C1-E0151CA4EBC0}"/>
    <cellStyle name="Normal 12 2 2 3 4 3 2 3" xfId="48966" xr:uid="{1E4147B3-826E-4C93-901A-25557A7ACA61}"/>
    <cellStyle name="Normal 12 2 2 3 4 3 3" xfId="23827" xr:uid="{C3AD755A-2C99-4F3A-ACAE-D13BCE1F5120}"/>
    <cellStyle name="Normal 12 2 2 3 4 3 4" xfId="40586" xr:uid="{11532534-2848-40A3-9DB2-C4A72381CBF1}"/>
    <cellStyle name="Normal 12 2 2 3 4 4" xfId="3690" xr:uid="{6BEAFC7D-90C4-45B6-96DE-4E42EB08CB4D}"/>
    <cellStyle name="Normal 12 2 2 3 4 4 2" xfId="12070" xr:uid="{A1EACF43-F026-470E-A7EF-E8EF5EB18ED5}"/>
    <cellStyle name="Normal 12 2 2 3 4 4 2 2" xfId="28830" xr:uid="{59909BED-4777-440E-A705-094AB3DB5FAC}"/>
    <cellStyle name="Normal 12 2 2 3 4 4 2 3" xfId="45589" xr:uid="{D955221A-E2AF-4434-85D7-803CB9F25AB1}"/>
    <cellStyle name="Normal 12 2 2 3 4 4 3" xfId="20450" xr:uid="{EB218B6D-3955-4F47-BB05-E687E517282E}"/>
    <cellStyle name="Normal 12 2 2 3 4 4 4" xfId="37209" xr:uid="{3B6AF43F-BBEB-4AA4-B2FB-FA615F9E9A6E}"/>
    <cellStyle name="Normal 12 2 2 3 4 5" xfId="10380" xr:uid="{E292F3C0-D198-4090-AD20-DC5FCC1E213A}"/>
    <cellStyle name="Normal 12 2 2 3 4 5 2" xfId="27140" xr:uid="{D0EBA500-D3FC-4957-86E6-89DFFEB438A9}"/>
    <cellStyle name="Normal 12 2 2 3 4 5 3" xfId="43899" xr:uid="{120C06D9-270E-498F-9EB5-515C19F82822}"/>
    <cellStyle name="Normal 12 2 2 3 4 6" xfId="18760" xr:uid="{D9CE72F8-5BFE-4782-8514-DD9F232CB669}"/>
    <cellStyle name="Normal 12 2 2 3 4 7" xfId="35519" xr:uid="{5F1A5647-430F-4CB2-9285-DC8A88F6E6E5}"/>
    <cellStyle name="Normal 12 2 2 3 5" xfId="4110" xr:uid="{68A9D9AB-A7F0-435B-A54B-0F32C6ED981B}"/>
    <cellStyle name="Normal 12 2 2 3 5 2" xfId="12490" xr:uid="{D37D0E09-1DA3-465F-9EA3-8F76DAE8FB58}"/>
    <cellStyle name="Normal 12 2 2 3 5 2 2" xfId="29250" xr:uid="{79D09B7C-E60A-4A09-A5EB-595DB796AFF5}"/>
    <cellStyle name="Normal 12 2 2 3 5 2 3" xfId="46009" xr:uid="{1265AA04-43D2-47B1-94F8-6B94C1DC7545}"/>
    <cellStyle name="Normal 12 2 2 3 5 3" xfId="20870" xr:uid="{19D645A0-B5DB-433B-B641-41787335797A}"/>
    <cellStyle name="Normal 12 2 2 3 5 4" xfId="37629" xr:uid="{F6CF7F28-C023-40C6-A56F-C6588DF0150D}"/>
    <cellStyle name="Normal 12 2 2 3 6" xfId="5621" xr:uid="{9781DAF0-DE6B-46F2-B7AC-B186B70D3A61}"/>
    <cellStyle name="Normal 12 2 2 3 6 2" xfId="14001" xr:uid="{7237BD3B-4D00-4EA9-9AF6-D69B5E12710B}"/>
    <cellStyle name="Normal 12 2 2 3 6 2 2" xfId="30761" xr:uid="{C1855173-2284-47EE-A97A-D5E63B764FFD}"/>
    <cellStyle name="Normal 12 2 2 3 6 2 3" xfId="47520" xr:uid="{0B5FF4F6-263E-4709-A9BA-08B7FFCD73F6}"/>
    <cellStyle name="Normal 12 2 2 3 6 3" xfId="22381" xr:uid="{4E919130-E941-4E73-98C9-19118D3A9291}"/>
    <cellStyle name="Normal 12 2 2 3 6 4" xfId="39140" xr:uid="{4A32D857-081F-4C97-B9E7-D8618AF2890D}"/>
    <cellStyle name="Normal 12 2 2 3 7" xfId="7473" xr:uid="{0477F549-C015-4734-9F00-BB4B9673EA35}"/>
    <cellStyle name="Normal 12 2 2 3 7 2" xfId="15853" xr:uid="{5B2FC1A6-C187-4397-9C9E-7D750FE85164}"/>
    <cellStyle name="Normal 12 2 2 3 7 2 2" xfId="32613" xr:uid="{A64206B0-FFE6-4607-A607-DED9A4605AE9}"/>
    <cellStyle name="Normal 12 2 2 3 7 2 3" xfId="49372" xr:uid="{D1E0F20A-9356-4E34-996D-BD8AC8EE1494}"/>
    <cellStyle name="Normal 12 2 2 3 7 3" xfId="24233" xr:uid="{5D84D1E4-BCA3-46F3-BB61-DE730E54525C}"/>
    <cellStyle name="Normal 12 2 2 3 7 4" xfId="40992" xr:uid="{C79E422D-4A49-4616-99DD-DDBABB057910}"/>
    <cellStyle name="Normal 12 2 2 3 8" xfId="7879" xr:uid="{694E2AAC-8842-4D06-833A-28810E451791}"/>
    <cellStyle name="Normal 12 2 2 3 8 2" xfId="16259" xr:uid="{F3DF5A21-12AC-49AC-8F87-6AFDAD806507}"/>
    <cellStyle name="Normal 12 2 2 3 8 2 2" xfId="33019" xr:uid="{99737445-687F-4C03-90A2-1255D88310F9}"/>
    <cellStyle name="Normal 12 2 2 3 8 2 3" xfId="49778" xr:uid="{B7C8D017-A0A4-4936-9DA5-47482BAD5499}"/>
    <cellStyle name="Normal 12 2 2 3 8 3" xfId="24639" xr:uid="{96A0C0E4-5812-4531-B1D4-507C87C42AAD}"/>
    <cellStyle name="Normal 12 2 2 3 8 4" xfId="41398" xr:uid="{2D53BADC-B990-4900-B4A1-5ED55781862E}"/>
    <cellStyle name="Normal 12 2 2 3 9" xfId="8285" xr:uid="{F0635ECF-1A97-4E0B-A996-45CF9ADBB0CF}"/>
    <cellStyle name="Normal 12 2 2 3 9 2" xfId="16665" xr:uid="{51C2A683-4714-4E0D-855B-9BF89E8114B6}"/>
    <cellStyle name="Normal 12 2 2 3 9 2 2" xfId="33425" xr:uid="{1661E16F-EA97-46DE-98C6-BC405E2CC25C}"/>
    <cellStyle name="Normal 12 2 2 3 9 2 3" xfId="50184" xr:uid="{F0C09AE3-76FE-4C33-97E8-34DA65E32E41}"/>
    <cellStyle name="Normal 12 2 2 3 9 3" xfId="25045" xr:uid="{66DB975B-F5C8-4E27-9053-8E50AFF69198}"/>
    <cellStyle name="Normal 12 2 2 3 9 4" xfId="41804" xr:uid="{52627A44-B3B1-4982-8AF9-796DB313C693}"/>
    <cellStyle name="Normal 12 2 2 4" xfId="865" xr:uid="{9C8557CE-A064-43F2-B510-2A84F43CC85C}"/>
    <cellStyle name="Normal 12 2 2 4 2" xfId="4260" xr:uid="{1684D9E4-8581-4EFC-A956-37288300CA8A}"/>
    <cellStyle name="Normal 12 2 2 4 2 2" xfId="12640" xr:uid="{B12A983B-1906-4A4A-BAFE-1654088AA46D}"/>
    <cellStyle name="Normal 12 2 2 4 2 2 2" xfId="29400" xr:uid="{BA52BA1F-9E78-4DF7-9244-B9CE3432F2FE}"/>
    <cellStyle name="Normal 12 2 2 4 2 2 3" xfId="46159" xr:uid="{D75BF5F0-5A6A-4B0F-8C95-19162C33A039}"/>
    <cellStyle name="Normal 12 2 2 4 2 3" xfId="21020" xr:uid="{800C80E9-DC01-4CFB-AEB7-618AF9056756}"/>
    <cellStyle name="Normal 12 2 2 4 2 4" xfId="37779" xr:uid="{5D6184E4-8572-48C9-B77A-5652F798363E}"/>
    <cellStyle name="Normal 12 2 2 4 3" xfId="5947" xr:uid="{00F68BDD-8102-47A6-A462-E35B1ECD1E97}"/>
    <cellStyle name="Normal 12 2 2 4 3 2" xfId="14327" xr:uid="{5840C9AC-3CC4-4895-9156-6F94A5E49F34}"/>
    <cellStyle name="Normal 12 2 2 4 3 2 2" xfId="31087" xr:uid="{CC7A8AA7-E2FC-41AA-93AC-A03F36A29B91}"/>
    <cellStyle name="Normal 12 2 2 4 3 2 3" xfId="47846" xr:uid="{B74C2375-BA5C-4210-BC55-8838CDC31664}"/>
    <cellStyle name="Normal 12 2 2 4 3 3" xfId="22707" xr:uid="{FE813D27-3593-4B39-ACF8-3E3CF1AE7CC6}"/>
    <cellStyle name="Normal 12 2 2 4 3 4" xfId="39466" xr:uid="{5B5AC113-57DF-4AE6-8D07-8D78C1E065D4}"/>
    <cellStyle name="Normal 12 2 2 4 4" xfId="2683" xr:uid="{DCF18021-B5CE-4C17-9DEB-2A81266253EC}"/>
    <cellStyle name="Normal 12 2 2 4 4 2" xfId="11063" xr:uid="{E3FFFB4A-778C-42EB-86E0-382611D91BDC}"/>
    <cellStyle name="Normal 12 2 2 4 4 2 2" xfId="27823" xr:uid="{4D89FE54-4CB4-409E-BF33-1E1A1258EDDB}"/>
    <cellStyle name="Normal 12 2 2 4 4 2 3" xfId="44582" xr:uid="{FA10529E-CDA6-4BD8-85B4-6CCC089B2174}"/>
    <cellStyle name="Normal 12 2 2 4 4 3" xfId="19443" xr:uid="{89696AAB-464D-40C4-B052-FD896BA6BC21}"/>
    <cellStyle name="Normal 12 2 2 4 4 4" xfId="36202" xr:uid="{6E130C10-887A-479C-84D8-F86DD04F81C8}"/>
    <cellStyle name="Normal 12 2 2 4 5" xfId="9260" xr:uid="{AF5344B4-9287-4006-9B59-3E12679B5337}"/>
    <cellStyle name="Normal 12 2 2 4 5 2" xfId="26020" xr:uid="{0A11A3A2-E86E-48EC-9500-B04E0D1CDA50}"/>
    <cellStyle name="Normal 12 2 2 4 5 3" xfId="42779" xr:uid="{1AB84A9E-1C6C-4BA2-86CE-C8406F6C41A8}"/>
    <cellStyle name="Normal 12 2 2 4 6" xfId="17640" xr:uid="{101E8B1D-192C-484C-81BC-82876F5DED7F}"/>
    <cellStyle name="Normal 12 2 2 4 7" xfId="34399" xr:uid="{1BA4AF06-35FA-4147-B1CF-A29D314B94F9}"/>
    <cellStyle name="Normal 12 2 2 5" xfId="1299" xr:uid="{AA69808E-E89F-4D85-B8C6-DFF97F125826}"/>
    <cellStyle name="Normal 12 2 2 5 2" xfId="4688" xr:uid="{01F18D2E-5AA0-458D-B072-AC9ABB0ECB9E}"/>
    <cellStyle name="Normal 12 2 2 5 2 2" xfId="13068" xr:uid="{71866649-9D1D-4E80-9EC5-B2421A814FF5}"/>
    <cellStyle name="Normal 12 2 2 5 2 2 2" xfId="29828" xr:uid="{1E1197AF-9A82-4C97-B381-C76E3C8D7259}"/>
    <cellStyle name="Normal 12 2 2 5 2 2 3" xfId="46587" xr:uid="{1EC6C282-EC57-4CC2-B638-120BDF9E30B0}"/>
    <cellStyle name="Normal 12 2 2 5 2 3" xfId="21448" xr:uid="{58C883F4-A736-45D1-BFAB-233F6D8F3F74}"/>
    <cellStyle name="Normal 12 2 2 5 2 4" xfId="38207" xr:uid="{F7AE6F5E-D005-4716-8704-085FF9EA8B01}"/>
    <cellStyle name="Normal 12 2 2 5 3" xfId="6375" xr:uid="{4511CF23-B91C-419B-8172-90D0ED2D08E5}"/>
    <cellStyle name="Normal 12 2 2 5 3 2" xfId="14755" xr:uid="{2B2DEB0E-22AA-4052-B165-58193780AED7}"/>
    <cellStyle name="Normal 12 2 2 5 3 2 2" xfId="31515" xr:uid="{E80AFBFD-C906-4C85-BC27-8F3ED7EE1008}"/>
    <cellStyle name="Normal 12 2 2 5 3 2 3" xfId="48274" xr:uid="{41106F3B-A0BC-401A-92A7-6DFBF728722D}"/>
    <cellStyle name="Normal 12 2 2 5 3 3" xfId="23135" xr:uid="{29855E71-F84D-468D-89F2-B5EDC4450B99}"/>
    <cellStyle name="Normal 12 2 2 5 3 4" xfId="39894" xr:uid="{3738767D-6E7F-4757-9738-F468892D8246}"/>
    <cellStyle name="Normal 12 2 2 5 4" xfId="3111" xr:uid="{D3DEAF8A-60E1-44FC-BA22-CF14C375E2C2}"/>
    <cellStyle name="Normal 12 2 2 5 4 2" xfId="11491" xr:uid="{7EEFD0A3-2E18-42F7-A800-DE1514D6F7C1}"/>
    <cellStyle name="Normal 12 2 2 5 4 2 2" xfId="28251" xr:uid="{E418C5A9-6F75-4990-9139-73AA389C5E4F}"/>
    <cellStyle name="Normal 12 2 2 5 4 2 3" xfId="45010" xr:uid="{4A271A56-B4BC-4C21-9602-70FCE7BFD187}"/>
    <cellStyle name="Normal 12 2 2 5 4 3" xfId="19871" xr:uid="{76B63193-B077-4335-B393-F260FEF05FF6}"/>
    <cellStyle name="Normal 12 2 2 5 4 4" xfId="36630" xr:uid="{C2B4CA3D-9A75-4636-B4AE-12609713D2B2}"/>
    <cellStyle name="Normal 12 2 2 5 5" xfId="9688" xr:uid="{E2D5FD0B-7AF3-479A-A271-6E62CBB6BF26}"/>
    <cellStyle name="Normal 12 2 2 5 5 2" xfId="26448" xr:uid="{41808D2B-F4AA-4BEC-AD44-5DC763A773BF}"/>
    <cellStyle name="Normal 12 2 2 5 5 3" xfId="43207" xr:uid="{BFB6F9F2-625B-41E3-9F7D-911971178943}"/>
    <cellStyle name="Normal 12 2 2 5 6" xfId="18068" xr:uid="{BC90725A-8B5E-49A1-9360-C573EE54680C}"/>
    <cellStyle name="Normal 12 2 2 5 7" xfId="34827" xr:uid="{F7188D7A-26B1-4BD4-AAEE-55D4AA98CCF6}"/>
    <cellStyle name="Normal 12 2 2 6" xfId="1720" xr:uid="{24CBAE31-5CDA-4200-8556-897DBF4916CB}"/>
    <cellStyle name="Normal 12 2 2 6 2" xfId="5109" xr:uid="{24E028D6-0177-4390-BC48-CF2DDB05B6A8}"/>
    <cellStyle name="Normal 12 2 2 6 2 2" xfId="13489" xr:uid="{BA0CAC13-9FF1-4317-AA96-EF2A6736AAD5}"/>
    <cellStyle name="Normal 12 2 2 6 2 2 2" xfId="30249" xr:uid="{E0E4CD78-6D27-4E4E-BAE1-FED2093E0CE5}"/>
    <cellStyle name="Normal 12 2 2 6 2 2 3" xfId="47008" xr:uid="{DA7B9914-15FD-4F4C-873B-7E4B43878D21}"/>
    <cellStyle name="Normal 12 2 2 6 2 3" xfId="21869" xr:uid="{8870DF90-F1C5-4054-92D9-781162809470}"/>
    <cellStyle name="Normal 12 2 2 6 2 4" xfId="38628" xr:uid="{40F8EB6F-0D93-4691-9B5E-6EB880A37F65}"/>
    <cellStyle name="Normal 12 2 2 6 3" xfId="6796" xr:uid="{4B085E85-CB12-42D7-AED4-248FD4FBFA56}"/>
    <cellStyle name="Normal 12 2 2 6 3 2" xfId="15176" xr:uid="{5C85AC31-5DFB-49C4-876C-F8AD73B8AAE7}"/>
    <cellStyle name="Normal 12 2 2 6 3 2 2" xfId="31936" xr:uid="{6A194CE3-E44A-49B8-B780-898F69D72A62}"/>
    <cellStyle name="Normal 12 2 2 6 3 2 3" xfId="48695" xr:uid="{237957E0-5CD7-4E21-92CF-A8DFB9F1AC1B}"/>
    <cellStyle name="Normal 12 2 2 6 3 3" xfId="23556" xr:uid="{3660CC70-A667-47D8-BF4A-3A63DB65786A}"/>
    <cellStyle name="Normal 12 2 2 6 3 4" xfId="40315" xr:uid="{5BD1E315-DC4D-422B-8B78-059B87959C67}"/>
    <cellStyle name="Normal 12 2 2 6 4" xfId="3443" xr:uid="{D5976894-FC1A-49B4-8403-0B75ADB03F88}"/>
    <cellStyle name="Normal 12 2 2 6 4 2" xfId="11823" xr:uid="{06F98401-8008-4C46-BB1A-2218CC92AFE7}"/>
    <cellStyle name="Normal 12 2 2 6 4 2 2" xfId="28583" xr:uid="{5AA2FF55-A3C2-4B68-BB16-3EC88FDABA7B}"/>
    <cellStyle name="Normal 12 2 2 6 4 2 3" xfId="45342" xr:uid="{304C5273-7E4A-4A57-9231-4D7BA8FA18D6}"/>
    <cellStyle name="Normal 12 2 2 6 4 3" xfId="20203" xr:uid="{3C4333B6-3679-4CEB-A447-FF2B70CC19B4}"/>
    <cellStyle name="Normal 12 2 2 6 4 4" xfId="36962" xr:uid="{BA0F4E79-47B4-4BFD-A6FD-FA786293F654}"/>
    <cellStyle name="Normal 12 2 2 6 5" xfId="10109" xr:uid="{05434A5F-729D-49B4-91C3-D464926357DE}"/>
    <cellStyle name="Normal 12 2 2 6 5 2" xfId="26869" xr:uid="{5F0711E7-6058-41FD-B7FE-994F70A85EAB}"/>
    <cellStyle name="Normal 12 2 2 6 5 3" xfId="43628" xr:uid="{21B9C4AB-45ED-4F37-9954-D7CF23B05E09}"/>
    <cellStyle name="Normal 12 2 2 6 6" xfId="18489" xr:uid="{7EF5775A-4A2C-4016-AA3A-101B529DC9E4}"/>
    <cellStyle name="Normal 12 2 2 6 7" xfId="35248" xr:uid="{F1DB6250-C740-469B-BE3E-A3786F82C2A6}"/>
    <cellStyle name="Normal 12 2 2 7" xfId="3839" xr:uid="{95E93B0A-AFA3-43A5-AA29-9E934B07AA9C}"/>
    <cellStyle name="Normal 12 2 2 7 2" xfId="12219" xr:uid="{1A66BB0F-7246-40C1-BEAB-6330809DC476}"/>
    <cellStyle name="Normal 12 2 2 7 2 2" xfId="28979" xr:uid="{D77897B9-4B5B-4F4A-8B21-1ADDD789DE11}"/>
    <cellStyle name="Normal 12 2 2 7 2 3" xfId="45738" xr:uid="{C78D3C5B-4FD7-4727-BDEA-E1618E0922CF}"/>
    <cellStyle name="Normal 12 2 2 7 3" xfId="20599" xr:uid="{9949E217-0F28-4895-A232-C914EC4A5B2A}"/>
    <cellStyle name="Normal 12 2 2 7 4" xfId="37358" xr:uid="{BC3E12E3-F17E-4A18-82D4-79BC82E7B8B2}"/>
    <cellStyle name="Normal 12 2 2 8" xfId="5521" xr:uid="{CB62B4C1-22AC-48DC-BE66-54AE864073BC}"/>
    <cellStyle name="Normal 12 2 2 8 2" xfId="13901" xr:uid="{D756D5C0-36A5-47FB-B26B-B1241E5E6EEB}"/>
    <cellStyle name="Normal 12 2 2 8 2 2" xfId="30661" xr:uid="{FAFB8FAF-840C-4CAE-BB24-F8E3AB519246}"/>
    <cellStyle name="Normal 12 2 2 8 2 3" xfId="47420" xr:uid="{D7FCB1CD-844E-45CA-B2EC-797445B9C063}"/>
    <cellStyle name="Normal 12 2 2 8 3" xfId="22281" xr:uid="{275977B2-FAFC-4810-B289-69047B85CC03}"/>
    <cellStyle name="Normal 12 2 2 8 4" xfId="39040" xr:uid="{075B19B1-C781-45F6-9D5A-C3C09EAA775F}"/>
    <cellStyle name="Normal 12 2 2 9" xfId="7202" xr:uid="{BDF3D4CA-0644-4C84-8FCD-4BC187AF104E}"/>
    <cellStyle name="Normal 12 2 2 9 2" xfId="15582" xr:uid="{FEB2D824-35B3-4905-8ABA-F1588E21BC54}"/>
    <cellStyle name="Normal 12 2 2 9 2 2" xfId="32342" xr:uid="{D64070ED-8F8F-4AE2-B491-A93DF6014963}"/>
    <cellStyle name="Normal 12 2 2 9 2 3" xfId="49101" xr:uid="{EF0860A2-F596-4764-9512-5040E33F660D}"/>
    <cellStyle name="Normal 12 2 2 9 3" xfId="23962" xr:uid="{837D435B-63F1-4757-AB40-232EDCA7F1C9}"/>
    <cellStyle name="Normal 12 2 2 9 4" xfId="40721" xr:uid="{8EACA50A-2141-495A-A045-2B70D75C7B85}"/>
    <cellStyle name="Normal 12 2 3" xfId="524" xr:uid="{DD27AA03-1FA2-4BE2-9946-2E2AD25F5CBE}"/>
    <cellStyle name="Normal 12 2 3 10" xfId="8492" xr:uid="{CB828928-B096-4073-A274-E71ECABAAC1D}"/>
    <cellStyle name="Normal 12 2 3 10 2" xfId="16872" xr:uid="{E7D98AF4-2BCF-42E3-9AA4-BB15223DDE0A}"/>
    <cellStyle name="Normal 12 2 3 10 2 2" xfId="33632" xr:uid="{C96CECF4-F2DF-4E6E-B5A6-4371CC7ADEDE}"/>
    <cellStyle name="Normal 12 2 3 10 2 3" xfId="50391" xr:uid="{216C9663-C9A1-483A-B580-928358DB39C9}"/>
    <cellStyle name="Normal 12 2 3 10 3" xfId="25252" xr:uid="{1BD8C837-3BD2-4651-A53D-66B61B809F26}"/>
    <cellStyle name="Normal 12 2 3 10 4" xfId="42011" xr:uid="{6BA6E5B1-DB33-4922-A45C-ADE99793DC29}"/>
    <cellStyle name="Normal 12 2 3 11" xfId="2356" xr:uid="{B285158D-022B-4B7D-ACEB-0BBAF8E4064F}"/>
    <cellStyle name="Normal 12 2 3 11 2" xfId="10738" xr:uid="{2393FA55-8C1D-4CAC-909A-FE8D8E13B84C}"/>
    <cellStyle name="Normal 12 2 3 11 2 2" xfId="27498" xr:uid="{C85484CA-ED58-4800-8A88-5C855A261A18}"/>
    <cellStyle name="Normal 12 2 3 11 2 3" xfId="44257" xr:uid="{902B55C7-A96B-445E-83F4-9623E71995F2}"/>
    <cellStyle name="Normal 12 2 3 11 3" xfId="19118" xr:uid="{3DD19E14-E875-4CA6-A556-79346B47B16E}"/>
    <cellStyle name="Normal 12 2 3 11 4" xfId="35877" xr:uid="{A9445D67-983B-42E0-90B1-343B9C014B4E}"/>
    <cellStyle name="Normal 12 2 3 12" xfId="8935" xr:uid="{78B7E3E5-BFC3-45FD-AE8E-96AF0DEF1165}"/>
    <cellStyle name="Normal 12 2 3 12 2" xfId="25695" xr:uid="{40839979-7262-4614-8CE7-DD1730BB3ABE}"/>
    <cellStyle name="Normal 12 2 3 12 3" xfId="42454" xr:uid="{3AFF9F82-8D1A-4199-88B1-6D4CCD00D171}"/>
    <cellStyle name="Normal 12 2 3 13" xfId="17315" xr:uid="{8BDEF552-67E6-4232-A1A9-B70A16590277}"/>
    <cellStyle name="Normal 12 2 3 14" xfId="34074" xr:uid="{18A61ACC-7279-48CE-B3AA-F3CED40D1183}"/>
    <cellStyle name="Normal 12 2 3 2" xfId="966" xr:uid="{4769E368-B820-406A-BB13-585BC44D920B}"/>
    <cellStyle name="Normal 12 2 3 2 2" xfId="4361" xr:uid="{80CE974F-5CED-4111-B066-57781505E527}"/>
    <cellStyle name="Normal 12 2 3 2 2 2" xfId="12741" xr:uid="{4CDC0C4B-773D-46D8-BF6C-40A9A8D8AD04}"/>
    <cellStyle name="Normal 12 2 3 2 2 2 2" xfId="29501" xr:uid="{F239A3EF-77C9-411B-A71C-4728B65EFA9A}"/>
    <cellStyle name="Normal 12 2 3 2 2 2 3" xfId="46260" xr:uid="{E24054B3-258A-4CE3-8BFC-08D0A661C88B}"/>
    <cellStyle name="Normal 12 2 3 2 2 3" xfId="21121" xr:uid="{DDCC7F15-40EB-4D89-B97B-F99F4AF45914}"/>
    <cellStyle name="Normal 12 2 3 2 2 4" xfId="37880" xr:uid="{D8CDCBA3-685B-4FFC-8396-0816FFE4AD19}"/>
    <cellStyle name="Normal 12 2 3 2 3" xfId="6048" xr:uid="{7D23ED8A-5B02-4CF7-A769-0C68CCA33C15}"/>
    <cellStyle name="Normal 12 2 3 2 3 2" xfId="14428" xr:uid="{A5E77677-CF1C-4667-8BCD-0130C69F2B65}"/>
    <cellStyle name="Normal 12 2 3 2 3 2 2" xfId="31188" xr:uid="{657EF25E-0A19-4AFD-BF51-2E536817480F}"/>
    <cellStyle name="Normal 12 2 3 2 3 2 3" xfId="47947" xr:uid="{47E3251A-4EC1-40D6-B2FE-0C053421A7FD}"/>
    <cellStyle name="Normal 12 2 3 2 3 3" xfId="22808" xr:uid="{EBDA7FD9-05D8-4254-8867-6F8A3899347A}"/>
    <cellStyle name="Normal 12 2 3 2 3 4" xfId="39567" xr:uid="{25578CC4-85D3-4549-9C85-D155549D4945}"/>
    <cellStyle name="Normal 12 2 3 2 4" xfId="2784" xr:uid="{2CCFF428-9944-4D29-A188-351FBF312AB6}"/>
    <cellStyle name="Normal 12 2 3 2 4 2" xfId="11164" xr:uid="{49A56857-011E-4C4E-99DD-F8DD41DF3A56}"/>
    <cellStyle name="Normal 12 2 3 2 4 2 2" xfId="27924" xr:uid="{C14BC5C5-F555-4A28-9C6A-992F62A83100}"/>
    <cellStyle name="Normal 12 2 3 2 4 2 3" xfId="44683" xr:uid="{398E77E7-C67D-4337-8660-607EB96EED99}"/>
    <cellStyle name="Normal 12 2 3 2 4 3" xfId="19544" xr:uid="{9D16F423-3EB6-4E48-B0A7-DD1945744EC1}"/>
    <cellStyle name="Normal 12 2 3 2 4 4" xfId="36303" xr:uid="{94B5C4EB-191C-4F6B-8D1E-AF19606F823F}"/>
    <cellStyle name="Normal 12 2 3 2 5" xfId="9361" xr:uid="{918EFB7C-E182-49B1-BE25-3B7CFBD1FEE1}"/>
    <cellStyle name="Normal 12 2 3 2 5 2" xfId="26121" xr:uid="{6F42AC68-620E-4737-9C18-DCB28D803354}"/>
    <cellStyle name="Normal 12 2 3 2 5 3" xfId="42880" xr:uid="{E419DB8E-25D8-4055-89E0-561823AAD059}"/>
    <cellStyle name="Normal 12 2 3 2 6" xfId="17741" xr:uid="{2D06027B-CE0E-43F0-A7E1-A750684C4CB4}"/>
    <cellStyle name="Normal 12 2 3 2 7" xfId="34500" xr:uid="{37A78EE7-E34F-4057-BF4E-ED04647153DB}"/>
    <cellStyle name="Normal 12 2 3 3" xfId="1400" xr:uid="{F7FC665B-7B73-4F9F-A00B-0E5CEC1BD69E}"/>
    <cellStyle name="Normal 12 2 3 3 2" xfId="4789" xr:uid="{B821E423-628E-460B-B788-36F6CAAC17E5}"/>
    <cellStyle name="Normal 12 2 3 3 2 2" xfId="13169" xr:uid="{EEBB2C38-6CD6-40BD-AA67-58E116FF16B5}"/>
    <cellStyle name="Normal 12 2 3 3 2 2 2" xfId="29929" xr:uid="{CE8033CB-3100-43A3-AC5F-5F2C467C34F0}"/>
    <cellStyle name="Normal 12 2 3 3 2 2 3" xfId="46688" xr:uid="{AE1BBEC8-5863-4CF9-9969-4CE25E87A99E}"/>
    <cellStyle name="Normal 12 2 3 3 2 3" xfId="21549" xr:uid="{7D8CED78-44EC-4EBE-810A-BD2ABA41FB25}"/>
    <cellStyle name="Normal 12 2 3 3 2 4" xfId="38308" xr:uid="{36AC70A2-37FC-4D93-8A1A-30EE9E92E0B2}"/>
    <cellStyle name="Normal 12 2 3 3 3" xfId="6476" xr:uid="{7CA0CE5F-1CA4-421D-861E-DCFBA1FC1518}"/>
    <cellStyle name="Normal 12 2 3 3 3 2" xfId="14856" xr:uid="{82342C3A-04E6-47FE-8811-9FE6D5E12947}"/>
    <cellStyle name="Normal 12 2 3 3 3 2 2" xfId="31616" xr:uid="{DCA3334D-B80A-45F2-A765-DFF141C345B8}"/>
    <cellStyle name="Normal 12 2 3 3 3 2 3" xfId="48375" xr:uid="{220000D3-63B5-4ACD-BE22-5718D3327194}"/>
    <cellStyle name="Normal 12 2 3 3 3 3" xfId="23236" xr:uid="{35FD8352-0EE1-449B-8FFF-7C60E95CC9B3}"/>
    <cellStyle name="Normal 12 2 3 3 3 4" xfId="39995" xr:uid="{36B9D1E4-8195-4F61-B84C-6439197D793B}"/>
    <cellStyle name="Normal 12 2 3 3 4" xfId="3212" xr:uid="{4F6CC73E-6371-44E1-9822-7A16AB46D93A}"/>
    <cellStyle name="Normal 12 2 3 3 4 2" xfId="11592" xr:uid="{AB969C62-1E24-4164-9A21-2136B53DF950}"/>
    <cellStyle name="Normal 12 2 3 3 4 2 2" xfId="28352" xr:uid="{24F37D51-17AA-4D31-9462-9FE57535BB29}"/>
    <cellStyle name="Normal 12 2 3 3 4 2 3" xfId="45111" xr:uid="{CF5A3351-211D-4BC2-92AE-A3DAC5575755}"/>
    <cellStyle name="Normal 12 2 3 3 4 3" xfId="19972" xr:uid="{22FDF360-87A9-4D78-84A2-53ADC13F7866}"/>
    <cellStyle name="Normal 12 2 3 3 4 4" xfId="36731" xr:uid="{FDE90FFF-3233-4CAB-AA27-88FDFBC4A712}"/>
    <cellStyle name="Normal 12 2 3 3 5" xfId="9789" xr:uid="{83BD5C0C-75A5-4928-BF3A-ED8E46338D0C}"/>
    <cellStyle name="Normal 12 2 3 3 5 2" xfId="26549" xr:uid="{F9F07AFF-D2E3-40D1-B1C9-4A185A762D82}"/>
    <cellStyle name="Normal 12 2 3 3 5 3" xfId="43308" xr:uid="{DBC49E2A-B889-4377-981F-3AF6E545005F}"/>
    <cellStyle name="Normal 12 2 3 3 6" xfId="18169" xr:uid="{BD19C2BD-1B49-4EDD-A5B7-100FB5599884}"/>
    <cellStyle name="Normal 12 2 3 3 7" xfId="34928" xr:uid="{05124FE3-9CAD-4E03-AA97-4BC9956738D8}"/>
    <cellStyle name="Normal 12 2 3 4" xfId="1792" xr:uid="{7E91BB88-1E5D-4F1D-8D77-433DA55C0963}"/>
    <cellStyle name="Normal 12 2 3 4 2" xfId="5181" xr:uid="{58DA51EF-2D96-4F89-B8E1-6F42AE4C4D21}"/>
    <cellStyle name="Normal 12 2 3 4 2 2" xfId="13561" xr:uid="{E2825673-E8E7-4715-B4F6-55341B3F203F}"/>
    <cellStyle name="Normal 12 2 3 4 2 2 2" xfId="30321" xr:uid="{BD0DD74F-2483-4B5B-852C-8C8988A2DFDB}"/>
    <cellStyle name="Normal 12 2 3 4 2 2 3" xfId="47080" xr:uid="{1DB51D0E-CB37-42BE-97BD-6A91EAA2C3D0}"/>
    <cellStyle name="Normal 12 2 3 4 2 3" xfId="21941" xr:uid="{37500726-0226-4310-99FF-C5236FF902F0}"/>
    <cellStyle name="Normal 12 2 3 4 2 4" xfId="38700" xr:uid="{402696CE-68C8-4E56-AD7E-400FFDB09E02}"/>
    <cellStyle name="Normal 12 2 3 4 3" xfId="6868" xr:uid="{FA2C8EF5-96D9-4138-AA8C-0C9CF2019837}"/>
    <cellStyle name="Normal 12 2 3 4 3 2" xfId="15248" xr:uid="{031067FF-3FC3-46BA-A36B-E127C876E87A}"/>
    <cellStyle name="Normal 12 2 3 4 3 2 2" xfId="32008" xr:uid="{9CB0AF20-0BC8-4FE7-9544-1144846D70A4}"/>
    <cellStyle name="Normal 12 2 3 4 3 2 3" xfId="48767" xr:uid="{62F0A07A-E860-4EE1-B960-576055215205}"/>
    <cellStyle name="Normal 12 2 3 4 3 3" xfId="23628" xr:uid="{03B6EF7F-86EB-4062-BBF9-F9B0EB180DE8}"/>
    <cellStyle name="Normal 12 2 3 4 3 4" xfId="40387" xr:uid="{A9364AE0-9ABC-4E3A-9A82-9C92EC8A7F27}"/>
    <cellStyle name="Normal 12 2 3 4 4" xfId="3492" xr:uid="{558BFF63-543D-4368-82E0-B5C26F83D0DD}"/>
    <cellStyle name="Normal 12 2 3 4 4 2" xfId="11872" xr:uid="{B82898A2-275F-47B5-A833-424882D98581}"/>
    <cellStyle name="Normal 12 2 3 4 4 2 2" xfId="28632" xr:uid="{9479A05B-A776-422C-84EC-E70BF2759F2A}"/>
    <cellStyle name="Normal 12 2 3 4 4 2 3" xfId="45391" xr:uid="{9322F9F1-06C1-47D4-AEAC-7C34EDA3F9B0}"/>
    <cellStyle name="Normal 12 2 3 4 4 3" xfId="20252" xr:uid="{AA9EB895-6F2B-4718-85B8-CEF83DBB0A50}"/>
    <cellStyle name="Normal 12 2 3 4 4 4" xfId="37011" xr:uid="{AF172A83-1A17-45A6-AFF1-42B21BFAF41F}"/>
    <cellStyle name="Normal 12 2 3 4 5" xfId="10181" xr:uid="{058322F8-D30E-44A7-9BEB-1420D60C293B}"/>
    <cellStyle name="Normal 12 2 3 4 5 2" xfId="26941" xr:uid="{DB595840-6C8C-4B80-A581-CD07EC0AEF75}"/>
    <cellStyle name="Normal 12 2 3 4 5 3" xfId="43700" xr:uid="{9DEF2A99-BACA-483B-8B31-68D9BAB1E1CE}"/>
    <cellStyle name="Normal 12 2 3 4 6" xfId="18561" xr:uid="{C2074DD5-CE45-4BF3-85C6-E047CEE39A1D}"/>
    <cellStyle name="Normal 12 2 3 4 7" xfId="35320" xr:uid="{FB31BEA1-6E01-421C-82F8-B3B58F9960B9}"/>
    <cellStyle name="Normal 12 2 3 5" xfId="3911" xr:uid="{7D717873-7D7D-41E6-A59A-8B2F8DB89ABA}"/>
    <cellStyle name="Normal 12 2 3 5 2" xfId="12291" xr:uid="{36E82712-8E02-4FC6-BE8D-873F64D0B2BE}"/>
    <cellStyle name="Normal 12 2 3 5 2 2" xfId="29051" xr:uid="{6833EC46-0EC4-4269-BEBA-B715D761D378}"/>
    <cellStyle name="Normal 12 2 3 5 2 3" xfId="45810" xr:uid="{9514DE69-7DAB-4360-8E56-E66949FE015B}"/>
    <cellStyle name="Normal 12 2 3 5 3" xfId="20671" xr:uid="{F31AAFE2-4A9C-4E8A-9835-1D5E82392ECE}"/>
    <cellStyle name="Normal 12 2 3 5 4" xfId="37430" xr:uid="{F5492A6A-5610-4E3A-A0F3-6B79B715E3E7}"/>
    <cellStyle name="Normal 12 2 3 6" xfId="5622" xr:uid="{333294DD-F3F4-4EE7-A7E9-FDF2DA8FA34C}"/>
    <cellStyle name="Normal 12 2 3 6 2" xfId="14002" xr:uid="{2FA89A9B-BA87-4791-8120-F0FA35ABB71C}"/>
    <cellStyle name="Normal 12 2 3 6 2 2" xfId="30762" xr:uid="{C9AC4E5C-35C3-4427-8250-00AB1B61D351}"/>
    <cellStyle name="Normal 12 2 3 6 2 3" xfId="47521" xr:uid="{00250454-8D02-4960-8A8C-0C060BE74180}"/>
    <cellStyle name="Normal 12 2 3 6 3" xfId="22382" xr:uid="{0003D69E-3C42-4A32-9706-3ED157E8D680}"/>
    <cellStyle name="Normal 12 2 3 6 4" xfId="39141" xr:uid="{EF2EA24E-EF45-42D8-9449-DBA9D2ED7B52}"/>
    <cellStyle name="Normal 12 2 3 7" xfId="7274" xr:uid="{C64AF813-78C5-4A93-AA8C-8DD8B2BFDB27}"/>
    <cellStyle name="Normal 12 2 3 7 2" xfId="15654" xr:uid="{F9038918-FAFA-4B28-818E-FFF72B542291}"/>
    <cellStyle name="Normal 12 2 3 7 2 2" xfId="32414" xr:uid="{9949E298-E413-42A5-ADC4-652A612F7199}"/>
    <cellStyle name="Normal 12 2 3 7 2 3" xfId="49173" xr:uid="{47791837-622A-42CE-AF2B-0C90C72F5BF0}"/>
    <cellStyle name="Normal 12 2 3 7 3" xfId="24034" xr:uid="{B542ED1D-567B-4481-A8D5-042739F31159}"/>
    <cellStyle name="Normal 12 2 3 7 4" xfId="40793" xr:uid="{73A40D3A-51E8-46AE-9E3B-73FF19CB62F4}"/>
    <cellStyle name="Normal 12 2 3 8" xfId="7680" xr:uid="{5A00A3F2-4385-4B32-9A07-7D4A2DE7D100}"/>
    <cellStyle name="Normal 12 2 3 8 2" xfId="16060" xr:uid="{BD79A79B-E6EF-4D99-9CD1-D140486004BD}"/>
    <cellStyle name="Normal 12 2 3 8 2 2" xfId="32820" xr:uid="{6FAF3BB1-90D7-4D93-896B-706A9711C6A2}"/>
    <cellStyle name="Normal 12 2 3 8 2 3" xfId="49579" xr:uid="{679F29DE-AD75-4988-A20C-46CC72D61BD5}"/>
    <cellStyle name="Normal 12 2 3 8 3" xfId="24440" xr:uid="{A131D1A7-A48E-41C3-B3E9-D2B32A0AA9A6}"/>
    <cellStyle name="Normal 12 2 3 8 4" xfId="41199" xr:uid="{628DAF1C-2B10-4616-A971-8C61E551D38D}"/>
    <cellStyle name="Normal 12 2 3 9" xfId="8086" xr:uid="{6350B026-6896-4BEE-803E-9FB29A3650BC}"/>
    <cellStyle name="Normal 12 2 3 9 2" xfId="16466" xr:uid="{DD3CCA17-B5A4-4032-80C1-03E3D36207C0}"/>
    <cellStyle name="Normal 12 2 3 9 2 2" xfId="33226" xr:uid="{2F71A2D5-D420-4A5A-B43C-1EA6846A149A}"/>
    <cellStyle name="Normal 12 2 3 9 2 3" xfId="49985" xr:uid="{531813E2-7CA3-46D5-921C-F999E9CBCC29}"/>
    <cellStyle name="Normal 12 2 3 9 3" xfId="24846" xr:uid="{06C6F5DA-628A-4F44-B541-1754FEBDC61A}"/>
    <cellStyle name="Normal 12 2 3 9 4" xfId="41605" xr:uid="{25EAC3AE-93B8-4049-B61F-09FACAFE1198}"/>
    <cellStyle name="Normal 12 2 4" xfId="525" xr:uid="{31FC5C7B-A139-458C-9AFE-B521BA8288AE}"/>
    <cellStyle name="Normal 12 2 4 10" xfId="8635" xr:uid="{0A98CE69-360B-4255-8BA3-FB01A0AD7253}"/>
    <cellStyle name="Normal 12 2 4 10 2" xfId="17015" xr:uid="{472D8247-4CF5-4D3D-9DB5-89C6887AEF13}"/>
    <cellStyle name="Normal 12 2 4 10 2 2" xfId="33775" xr:uid="{2FED9299-154D-4A1A-86DB-B029DD18A36B}"/>
    <cellStyle name="Normal 12 2 4 10 2 3" xfId="50534" xr:uid="{E7CD3027-859E-41F1-8ECC-603BCA6F7D88}"/>
    <cellStyle name="Normal 12 2 4 10 3" xfId="25395" xr:uid="{C2FB096D-7509-4B32-BBA6-0EAD90A84BDC}"/>
    <cellStyle name="Normal 12 2 4 10 4" xfId="42154" xr:uid="{C82FD1D6-B1E3-4400-99FB-29FA74FA8B90}"/>
    <cellStyle name="Normal 12 2 4 11" xfId="2357" xr:uid="{394E9773-6124-4D31-ACF5-A8C419C157AE}"/>
    <cellStyle name="Normal 12 2 4 11 2" xfId="10739" xr:uid="{724BC590-9808-44A4-BF60-56980831816B}"/>
    <cellStyle name="Normal 12 2 4 11 2 2" xfId="27499" xr:uid="{95E02394-0430-4D90-BA29-D0A9F3D3FADA}"/>
    <cellStyle name="Normal 12 2 4 11 2 3" xfId="44258" xr:uid="{D79C530F-83EE-4002-A2CA-B955C3A22EBC}"/>
    <cellStyle name="Normal 12 2 4 11 3" xfId="19119" xr:uid="{0E416006-F21D-4BCA-AFBD-61A830E808C6}"/>
    <cellStyle name="Normal 12 2 4 11 4" xfId="35878" xr:uid="{80C739E4-BFC0-4B87-8E62-E97B8281A2AF}"/>
    <cellStyle name="Normal 12 2 4 12" xfId="8936" xr:uid="{FEE5FAE0-987A-4566-BFE8-EB9C4DC25CAD}"/>
    <cellStyle name="Normal 12 2 4 12 2" xfId="25696" xr:uid="{72D013F2-B41B-421D-8F21-7844B7906005}"/>
    <cellStyle name="Normal 12 2 4 12 3" xfId="42455" xr:uid="{9CB0F165-37A3-485B-9597-8669884A5563}"/>
    <cellStyle name="Normal 12 2 4 13" xfId="17316" xr:uid="{4B401759-73F7-47E3-A59A-EC55B6CB0F6F}"/>
    <cellStyle name="Normal 12 2 4 14" xfId="34075" xr:uid="{8BDD89B8-E2A2-4FE2-8C1B-94B7D81C3D93}"/>
    <cellStyle name="Normal 12 2 4 2" xfId="967" xr:uid="{D800279E-B01C-422E-B92C-AC1B1D9AEB56}"/>
    <cellStyle name="Normal 12 2 4 2 2" xfId="4362" xr:uid="{67714456-72EF-40A3-8285-E8EDCE609D09}"/>
    <cellStyle name="Normal 12 2 4 2 2 2" xfId="12742" xr:uid="{1A9A9CF3-28CE-47AB-8A6B-6F52B0A5940B}"/>
    <cellStyle name="Normal 12 2 4 2 2 2 2" xfId="29502" xr:uid="{C7F63D35-9469-4A2A-B71F-BF166D781D40}"/>
    <cellStyle name="Normal 12 2 4 2 2 2 3" xfId="46261" xr:uid="{F1440F47-6F67-4044-9B75-4B1BA25B1BF9}"/>
    <cellStyle name="Normal 12 2 4 2 2 3" xfId="21122" xr:uid="{C9C97C84-CCCA-4AE9-ACCD-0FB3CC6106C5}"/>
    <cellStyle name="Normal 12 2 4 2 2 4" xfId="37881" xr:uid="{F026848F-2F42-4C9E-A760-428857BFCECC}"/>
    <cellStyle name="Normal 12 2 4 2 3" xfId="6049" xr:uid="{0E7181ED-3534-466C-9E70-F967A1DAB769}"/>
    <cellStyle name="Normal 12 2 4 2 3 2" xfId="14429" xr:uid="{85ED40C0-7692-41D9-8CB6-6C94C822A179}"/>
    <cellStyle name="Normal 12 2 4 2 3 2 2" xfId="31189" xr:uid="{02A05C74-2343-494C-96B2-8A2B25F33140}"/>
    <cellStyle name="Normal 12 2 4 2 3 2 3" xfId="47948" xr:uid="{9A88CF4A-7C30-46BD-8D0D-43DD5C3B691A}"/>
    <cellStyle name="Normal 12 2 4 2 3 3" xfId="22809" xr:uid="{40430609-BEB6-40AE-96AA-7C9C4E4710A8}"/>
    <cellStyle name="Normal 12 2 4 2 3 4" xfId="39568" xr:uid="{9FD28A54-07B7-413C-AC1F-368D84D4AD7B}"/>
    <cellStyle name="Normal 12 2 4 2 4" xfId="2785" xr:uid="{5BEF8A9A-5017-42ED-A358-B7F6F76B844A}"/>
    <cellStyle name="Normal 12 2 4 2 4 2" xfId="11165" xr:uid="{351E7DF9-FA84-4DA1-B027-456E967B2315}"/>
    <cellStyle name="Normal 12 2 4 2 4 2 2" xfId="27925" xr:uid="{CC41938B-E422-4D9E-BE2A-CFDF19E200DF}"/>
    <cellStyle name="Normal 12 2 4 2 4 2 3" xfId="44684" xr:uid="{83E061AC-069F-4D02-B501-10FF9F18C516}"/>
    <cellStyle name="Normal 12 2 4 2 4 3" xfId="19545" xr:uid="{6EDB5953-E834-4050-9945-418ADA13C510}"/>
    <cellStyle name="Normal 12 2 4 2 4 4" xfId="36304" xr:uid="{4C503C25-9135-4168-A936-6A5251C11869}"/>
    <cellStyle name="Normal 12 2 4 2 5" xfId="9362" xr:uid="{A73F0AD7-D356-4E57-8530-42A8CB839326}"/>
    <cellStyle name="Normal 12 2 4 2 5 2" xfId="26122" xr:uid="{195FC356-01F9-4A82-96F8-D047F955F457}"/>
    <cellStyle name="Normal 12 2 4 2 5 3" xfId="42881" xr:uid="{D5F2DCFE-8B69-4CFF-8C80-7FA8B58773DB}"/>
    <cellStyle name="Normal 12 2 4 2 6" xfId="17742" xr:uid="{9700D7E5-29D7-4E14-AA70-BD7069E0FC8E}"/>
    <cellStyle name="Normal 12 2 4 2 7" xfId="34501" xr:uid="{9352FD2C-068D-4113-B6DC-4AC3D6C5FAE0}"/>
    <cellStyle name="Normal 12 2 4 3" xfId="1401" xr:uid="{1EFA7B51-B320-41B6-8EC4-313E6CF70139}"/>
    <cellStyle name="Normal 12 2 4 3 2" xfId="4790" xr:uid="{1AD98451-3FBA-4903-B719-377DC3458A32}"/>
    <cellStyle name="Normal 12 2 4 3 2 2" xfId="13170" xr:uid="{2D5456AC-B961-4791-A79B-16620784C426}"/>
    <cellStyle name="Normal 12 2 4 3 2 2 2" xfId="29930" xr:uid="{4CE56B05-5E2E-473B-B497-DCF8AD9EDB44}"/>
    <cellStyle name="Normal 12 2 4 3 2 2 3" xfId="46689" xr:uid="{DC97C225-A729-48E6-B352-A2F643AC9764}"/>
    <cellStyle name="Normal 12 2 4 3 2 3" xfId="21550" xr:uid="{E15C70A9-F497-41E0-A291-86D60C224CAC}"/>
    <cellStyle name="Normal 12 2 4 3 2 4" xfId="38309" xr:uid="{77190DFD-B52D-4004-902E-A89A97035F31}"/>
    <cellStyle name="Normal 12 2 4 3 3" xfId="6477" xr:uid="{75FC6AFD-1DB6-4E91-B1CA-732E4E978A89}"/>
    <cellStyle name="Normal 12 2 4 3 3 2" xfId="14857" xr:uid="{847B4B0A-B837-46B5-9A51-240285AA39EA}"/>
    <cellStyle name="Normal 12 2 4 3 3 2 2" xfId="31617" xr:uid="{5397AEC2-4C27-4958-94E5-471A9A2E60E5}"/>
    <cellStyle name="Normal 12 2 4 3 3 2 3" xfId="48376" xr:uid="{A5353797-7441-49B8-90C9-0CCFCBB98440}"/>
    <cellStyle name="Normal 12 2 4 3 3 3" xfId="23237" xr:uid="{60EAF058-C78B-4FBD-A599-68FE6086D605}"/>
    <cellStyle name="Normal 12 2 4 3 3 4" xfId="39996" xr:uid="{8442332C-8BE2-4385-80CD-76D080B0BB23}"/>
    <cellStyle name="Normal 12 2 4 3 4" xfId="3213" xr:uid="{A87059BB-17E4-49AB-AFF0-70B438828399}"/>
    <cellStyle name="Normal 12 2 4 3 4 2" xfId="11593" xr:uid="{2DF0D20F-3D96-4925-A8CB-5D273E110EF2}"/>
    <cellStyle name="Normal 12 2 4 3 4 2 2" xfId="28353" xr:uid="{E6665A6E-2886-439A-A886-B37090D787E7}"/>
    <cellStyle name="Normal 12 2 4 3 4 2 3" xfId="45112" xr:uid="{5E66BEC1-DAD7-485F-95DF-4D86BF7A43CA}"/>
    <cellStyle name="Normal 12 2 4 3 4 3" xfId="19973" xr:uid="{AE0EBA09-2E5F-4E9B-9717-0699572E87F1}"/>
    <cellStyle name="Normal 12 2 4 3 4 4" xfId="36732" xr:uid="{7BF50359-C7E8-4323-AED9-CA6530AC66F4}"/>
    <cellStyle name="Normal 12 2 4 3 5" xfId="9790" xr:uid="{895B6190-BB5B-4ECF-B861-8BEDDFF4CA5F}"/>
    <cellStyle name="Normal 12 2 4 3 5 2" xfId="26550" xr:uid="{BDE541C4-D5E5-414E-AA96-D1CF9A41C241}"/>
    <cellStyle name="Normal 12 2 4 3 5 3" xfId="43309" xr:uid="{797F20F0-31C2-45BD-96B1-1338DC5FD17E}"/>
    <cellStyle name="Normal 12 2 4 3 6" xfId="18170" xr:uid="{4AD5A9E5-6B05-4AB9-8319-297A7B2B6B9E}"/>
    <cellStyle name="Normal 12 2 4 3 7" xfId="34929" xr:uid="{6B04BA01-8E86-497B-AAC7-DE349E6DEE07}"/>
    <cellStyle name="Normal 12 2 4 4" xfId="1935" xr:uid="{74AE9F03-F2E9-4ADA-B0A0-F6FB3EC7A4F9}"/>
    <cellStyle name="Normal 12 2 4 4 2" xfId="5324" xr:uid="{BF2A6D9A-4E8D-4114-AEBE-95DA764C08BD}"/>
    <cellStyle name="Normal 12 2 4 4 2 2" xfId="13704" xr:uid="{48C5A886-86B6-49D8-BC0E-D6A07321BEE6}"/>
    <cellStyle name="Normal 12 2 4 4 2 2 2" xfId="30464" xr:uid="{34EA50C4-ED64-4EA9-82CB-EC4BAD43DFB1}"/>
    <cellStyle name="Normal 12 2 4 4 2 2 3" xfId="47223" xr:uid="{AFDAFC79-1A0E-4470-B0F6-4C1757191E7A}"/>
    <cellStyle name="Normal 12 2 4 4 2 3" xfId="22084" xr:uid="{26D8F1A8-4555-4B89-8E51-658F5880473F}"/>
    <cellStyle name="Normal 12 2 4 4 2 4" xfId="38843" xr:uid="{882F4F29-2220-43E1-A3AE-ACBC71C328C7}"/>
    <cellStyle name="Normal 12 2 4 4 3" xfId="7011" xr:uid="{DEDD33C1-F87A-4C7B-9F19-96E678BA07CC}"/>
    <cellStyle name="Normal 12 2 4 4 3 2" xfId="15391" xr:uid="{827D4E07-9763-461D-9088-C201A4812D64}"/>
    <cellStyle name="Normal 12 2 4 4 3 2 2" xfId="32151" xr:uid="{F0C65BF8-E2C8-4081-A105-DCF3000ABDB1}"/>
    <cellStyle name="Normal 12 2 4 4 3 2 3" xfId="48910" xr:uid="{B39A56FF-08EB-4FDE-B988-6FA06928D1EA}"/>
    <cellStyle name="Normal 12 2 4 4 3 3" xfId="23771" xr:uid="{C0EFD132-15BA-40B6-854E-D8B355A2E1B7}"/>
    <cellStyle name="Normal 12 2 4 4 3 4" xfId="40530" xr:uid="{8DD42192-C209-4250-9BF1-3E2A0A8F5DB9}"/>
    <cellStyle name="Normal 12 2 4 4 4" xfId="3634" xr:uid="{10231A1B-F62E-45BF-8BC6-2E789517DF9E}"/>
    <cellStyle name="Normal 12 2 4 4 4 2" xfId="12014" xr:uid="{A5FB3A18-A657-4241-9392-81EC3176EC46}"/>
    <cellStyle name="Normal 12 2 4 4 4 2 2" xfId="28774" xr:uid="{D4658A55-A7DE-48F8-B07B-4F873302434B}"/>
    <cellStyle name="Normal 12 2 4 4 4 2 3" xfId="45533" xr:uid="{200372C0-43DB-4F70-B571-2FF75D25792E}"/>
    <cellStyle name="Normal 12 2 4 4 4 3" xfId="20394" xr:uid="{39C30959-0D1D-4C97-822B-E4730833CBEC}"/>
    <cellStyle name="Normal 12 2 4 4 4 4" xfId="37153" xr:uid="{3290E823-5D96-47F2-A62F-03103D08ABC6}"/>
    <cellStyle name="Normal 12 2 4 4 5" xfId="10324" xr:uid="{3CF80AF5-04C3-44FC-96D7-45D711C67914}"/>
    <cellStyle name="Normal 12 2 4 4 5 2" xfId="27084" xr:uid="{8FDF19B3-B726-4DE2-887B-E3EAFF049ECA}"/>
    <cellStyle name="Normal 12 2 4 4 5 3" xfId="43843" xr:uid="{0721470B-3B62-4383-80E4-E42373897B8D}"/>
    <cellStyle name="Normal 12 2 4 4 6" xfId="18704" xr:uid="{DFCB046D-2EE5-4D30-B6F9-73DFEACF3EE7}"/>
    <cellStyle name="Normal 12 2 4 4 7" xfId="35463" xr:uid="{431D7E14-AA11-4589-9C01-B65AEB7C0DC5}"/>
    <cellStyle name="Normal 12 2 4 5" xfId="4054" xr:uid="{CA9EEA1C-19BF-4443-ABD0-6B9B68FF1F80}"/>
    <cellStyle name="Normal 12 2 4 5 2" xfId="12434" xr:uid="{E3C901D6-E447-4177-8229-E340F446914A}"/>
    <cellStyle name="Normal 12 2 4 5 2 2" xfId="29194" xr:uid="{4B7656B7-A316-434E-B109-280D1CB2EF56}"/>
    <cellStyle name="Normal 12 2 4 5 2 3" xfId="45953" xr:uid="{2367BD6D-D713-433F-BD9E-22F2B9E146A2}"/>
    <cellStyle name="Normal 12 2 4 5 3" xfId="20814" xr:uid="{AF256D2F-8831-4319-8C7A-C4C9AFDE371B}"/>
    <cellStyle name="Normal 12 2 4 5 4" xfId="37573" xr:uid="{B7B8B47F-374B-47D7-A771-15E946A95BCB}"/>
    <cellStyle name="Normal 12 2 4 6" xfId="5623" xr:uid="{5A17ADF6-BBCE-463B-92AE-B398C152A829}"/>
    <cellStyle name="Normal 12 2 4 6 2" xfId="14003" xr:uid="{3EB9B274-6E83-4334-9184-6EB5B95C27D5}"/>
    <cellStyle name="Normal 12 2 4 6 2 2" xfId="30763" xr:uid="{8AC99074-3675-4A2E-BB1D-FCA1C1D1022E}"/>
    <cellStyle name="Normal 12 2 4 6 2 3" xfId="47522" xr:uid="{7246EC3A-41D0-46D7-81CE-D077E9E50C9A}"/>
    <cellStyle name="Normal 12 2 4 6 3" xfId="22383" xr:uid="{4E9F8CD6-D4C6-4910-9611-6C30B4BC0672}"/>
    <cellStyle name="Normal 12 2 4 6 4" xfId="39142" xr:uid="{C8130B0E-0767-4491-867E-FF00B5DC9032}"/>
    <cellStyle name="Normal 12 2 4 7" xfId="7417" xr:uid="{76A0BB38-FBC3-457A-B379-7A3647F17062}"/>
    <cellStyle name="Normal 12 2 4 7 2" xfId="15797" xr:uid="{6CB1F1F8-C005-4DAF-90D9-AC0ABA5DF15A}"/>
    <cellStyle name="Normal 12 2 4 7 2 2" xfId="32557" xr:uid="{BD33358A-2845-4988-A8E4-AB36546048F7}"/>
    <cellStyle name="Normal 12 2 4 7 2 3" xfId="49316" xr:uid="{83AB5E36-FF6A-4864-A727-442B7FD8347E}"/>
    <cellStyle name="Normal 12 2 4 7 3" xfId="24177" xr:uid="{52E3D756-82F2-4925-98B4-50FBA3D91891}"/>
    <cellStyle name="Normal 12 2 4 7 4" xfId="40936" xr:uid="{18B3C6FE-EC8D-496B-A87A-2C1AD9A4F95C}"/>
    <cellStyle name="Normal 12 2 4 8" xfId="7823" xr:uid="{C9329C9D-DF83-4F46-9C1A-8FC13B574A5C}"/>
    <cellStyle name="Normal 12 2 4 8 2" xfId="16203" xr:uid="{6E3D4B86-2992-467E-9567-AE21381682A1}"/>
    <cellStyle name="Normal 12 2 4 8 2 2" xfId="32963" xr:uid="{9065CEBC-1CA8-4B49-A87F-537CE3AB6D3E}"/>
    <cellStyle name="Normal 12 2 4 8 2 3" xfId="49722" xr:uid="{AAFCE566-B819-4CEB-BCD4-C04613C142BE}"/>
    <cellStyle name="Normal 12 2 4 8 3" xfId="24583" xr:uid="{5D9CFAD0-65FE-4CE3-96AC-971BB713CAAB}"/>
    <cellStyle name="Normal 12 2 4 8 4" xfId="41342" xr:uid="{44539858-B3FD-480F-8F6E-1DF685AA72A0}"/>
    <cellStyle name="Normal 12 2 4 9" xfId="8229" xr:uid="{F05B6374-559D-457D-B2C8-BBA656C2BDEA}"/>
    <cellStyle name="Normal 12 2 4 9 2" xfId="16609" xr:uid="{D1DE5EF1-C43B-4D5C-99F1-8A78E2425374}"/>
    <cellStyle name="Normal 12 2 4 9 2 2" xfId="33369" xr:uid="{BCAD1E49-B581-428E-8330-20FE4287EF86}"/>
    <cellStyle name="Normal 12 2 4 9 2 3" xfId="50128" xr:uid="{7BF53F79-553E-4D5C-9571-65A9D104AA01}"/>
    <cellStyle name="Normal 12 2 4 9 3" xfId="24989" xr:uid="{F82DECA6-F1E3-46B6-B292-894664A521D3}"/>
    <cellStyle name="Normal 12 2 4 9 4" xfId="41748" xr:uid="{8DE637A6-FD1B-4DEC-935F-F4C1E368B99A}"/>
    <cellStyle name="Normal 12 2 5" xfId="791" xr:uid="{C2519C8C-EB27-45C1-818F-8B5863CBEEDF}"/>
    <cellStyle name="Normal 12 2 5 2" xfId="4186" xr:uid="{353E11CA-F244-459B-AB9F-C06CD8C780B4}"/>
    <cellStyle name="Normal 12 2 5 2 2" xfId="12566" xr:uid="{3C27CE15-23DE-44C9-B335-AFB8A012F12E}"/>
    <cellStyle name="Normal 12 2 5 2 2 2" xfId="29326" xr:uid="{C8923760-2825-4EEE-8B3E-6273ECE8FA4C}"/>
    <cellStyle name="Normal 12 2 5 2 2 3" xfId="46085" xr:uid="{F0B6CFD4-0DD4-432C-8621-DD01C8335074}"/>
    <cellStyle name="Normal 12 2 5 2 3" xfId="20946" xr:uid="{2F714637-653F-4A37-88B7-43FDA8B64292}"/>
    <cellStyle name="Normal 12 2 5 2 4" xfId="37705" xr:uid="{7A605F32-E368-463C-A482-4BEC7993C33D}"/>
    <cellStyle name="Normal 12 2 5 3" xfId="5873" xr:uid="{3F645833-861F-4BE6-881E-3D8C4FCA860E}"/>
    <cellStyle name="Normal 12 2 5 3 2" xfId="14253" xr:uid="{FA75FADE-B8B5-48A5-B87A-E0473E4AD133}"/>
    <cellStyle name="Normal 12 2 5 3 2 2" xfId="31013" xr:uid="{F70A31CA-D1C6-456E-8188-58097729C38A}"/>
    <cellStyle name="Normal 12 2 5 3 2 3" xfId="47772" xr:uid="{B5A2F24A-4B6D-4BAF-86C4-9581AE34889F}"/>
    <cellStyle name="Normal 12 2 5 3 3" xfId="22633" xr:uid="{513EF3AA-68EB-41A5-A63F-68E2B4081D94}"/>
    <cellStyle name="Normal 12 2 5 3 4" xfId="39392" xr:uid="{28DC0A40-97E0-4641-94CD-059C2243F27A}"/>
    <cellStyle name="Normal 12 2 5 4" xfId="2609" xr:uid="{F495FB31-15A8-4160-AC0A-CF879952B439}"/>
    <cellStyle name="Normal 12 2 5 4 2" xfId="10989" xr:uid="{81A4AB9A-D85F-4EA3-B41B-2D8A877FECCE}"/>
    <cellStyle name="Normal 12 2 5 4 2 2" xfId="27749" xr:uid="{83C71FEC-7E06-4576-9803-A63ADBA3C865}"/>
    <cellStyle name="Normal 12 2 5 4 2 3" xfId="44508" xr:uid="{B4FC67CB-5871-4254-8F9F-4E52ACE6E0E8}"/>
    <cellStyle name="Normal 12 2 5 4 3" xfId="19369" xr:uid="{62B0F992-D2D9-4694-95DA-C9BB25017134}"/>
    <cellStyle name="Normal 12 2 5 4 4" xfId="36128" xr:uid="{CF552FB5-DEC5-4EE6-A20C-0B56FDE2E187}"/>
    <cellStyle name="Normal 12 2 5 5" xfId="9186" xr:uid="{36AEA772-960E-4075-8A44-9011ABC70AD3}"/>
    <cellStyle name="Normal 12 2 5 5 2" xfId="25946" xr:uid="{AC1CC547-A3A6-4F7A-9E85-D2F0D0140B5D}"/>
    <cellStyle name="Normal 12 2 5 5 3" xfId="42705" xr:uid="{0A579DFD-ED06-48BD-9E66-27D5F323BA50}"/>
    <cellStyle name="Normal 12 2 5 6" xfId="17566" xr:uid="{52601827-A43B-4318-9E59-35EEE8BE91D2}"/>
    <cellStyle name="Normal 12 2 5 7" xfId="34325" xr:uid="{D947E831-4F8E-438E-953E-5F0E8916C83A}"/>
    <cellStyle name="Normal 12 2 6" xfId="1225" xr:uid="{91E46B3A-6A14-4679-A750-CBFA535DFFD3}"/>
    <cellStyle name="Normal 12 2 6 2" xfId="4614" xr:uid="{B7BE61F8-86FA-4930-8923-5678C076BB52}"/>
    <cellStyle name="Normal 12 2 6 2 2" xfId="12994" xr:uid="{9F2D242F-C4BE-4176-ACE9-17BE61E8F79A}"/>
    <cellStyle name="Normal 12 2 6 2 2 2" xfId="29754" xr:uid="{1447575E-CDD6-4334-ABC3-1DA1FE9F7533}"/>
    <cellStyle name="Normal 12 2 6 2 2 3" xfId="46513" xr:uid="{6558F9BF-DC1F-4847-B470-9405A2FF2C0C}"/>
    <cellStyle name="Normal 12 2 6 2 3" xfId="21374" xr:uid="{802A521D-44CC-44DA-B09D-94E5910301F1}"/>
    <cellStyle name="Normal 12 2 6 2 4" xfId="38133" xr:uid="{C4CEC7F4-6D1B-4E47-9DFB-38E388EB9015}"/>
    <cellStyle name="Normal 12 2 6 3" xfId="6301" xr:uid="{1787116A-0AC5-40C3-B39D-BF9E84F3B721}"/>
    <cellStyle name="Normal 12 2 6 3 2" xfId="14681" xr:uid="{44C0D30A-27E2-4327-9814-076B747E5ECC}"/>
    <cellStyle name="Normal 12 2 6 3 2 2" xfId="31441" xr:uid="{8E6898E4-93BE-471D-A2EE-9936B1AE74E7}"/>
    <cellStyle name="Normal 12 2 6 3 2 3" xfId="48200" xr:uid="{399000CA-1E6C-447D-BAF7-10965674FC45}"/>
    <cellStyle name="Normal 12 2 6 3 3" xfId="23061" xr:uid="{9C092523-15E2-45E2-A71E-8A2D145F9263}"/>
    <cellStyle name="Normal 12 2 6 3 4" xfId="39820" xr:uid="{F88FF6A7-A14E-4E1C-8A7F-9337E68F376D}"/>
    <cellStyle name="Normal 12 2 6 4" xfId="3037" xr:uid="{F39A030D-507F-43A6-91B9-5E4DD96218D6}"/>
    <cellStyle name="Normal 12 2 6 4 2" xfId="11417" xr:uid="{9C4DE95A-C644-46E4-B06E-BDE3AF19B8AE}"/>
    <cellStyle name="Normal 12 2 6 4 2 2" xfId="28177" xr:uid="{ECB3B47A-0F59-4D5E-9E7D-66CA47A44112}"/>
    <cellStyle name="Normal 12 2 6 4 2 3" xfId="44936" xr:uid="{F5B685FC-FE73-4B76-ACE9-830C92B08040}"/>
    <cellStyle name="Normal 12 2 6 4 3" xfId="19797" xr:uid="{701B897F-A645-405C-940D-A5471AD15E5C}"/>
    <cellStyle name="Normal 12 2 6 4 4" xfId="36556" xr:uid="{738DE2F4-C0B2-4877-A8FF-2C756D203C81}"/>
    <cellStyle name="Normal 12 2 6 5" xfId="9614" xr:uid="{1F9E9FB7-FD70-4CA1-99B6-D65927BEE4FD}"/>
    <cellStyle name="Normal 12 2 6 5 2" xfId="26374" xr:uid="{CE569F58-21D0-47C7-BC04-E660363C94DA}"/>
    <cellStyle name="Normal 12 2 6 5 3" xfId="43133" xr:uid="{A0364644-7121-4CAF-AA4A-4969F74088E8}"/>
    <cellStyle name="Normal 12 2 6 6" xfId="17994" xr:uid="{BC62D1E4-837D-4FAD-877A-8E1F9D63DF04}"/>
    <cellStyle name="Normal 12 2 6 7" xfId="34753" xr:uid="{C9F8C182-D9B8-4613-8FE8-5D15DC321729}"/>
    <cellStyle name="Normal 12 2 7" xfId="1664" xr:uid="{C2CD451E-9742-447E-81A0-A463D9EB513C}"/>
    <cellStyle name="Normal 12 2 7 2" xfId="5053" xr:uid="{6C516D40-A6E7-4F4D-B597-7A3AD62916A7}"/>
    <cellStyle name="Normal 12 2 7 2 2" xfId="13433" xr:uid="{0A59ED47-E350-48F7-BCAF-899974F87F14}"/>
    <cellStyle name="Normal 12 2 7 2 2 2" xfId="30193" xr:uid="{12AD00CA-20AB-40D5-9C67-95A46164A3D7}"/>
    <cellStyle name="Normal 12 2 7 2 2 3" xfId="46952" xr:uid="{F1B69390-403D-4900-85C1-141060DFE745}"/>
    <cellStyle name="Normal 12 2 7 2 3" xfId="21813" xr:uid="{A852D151-3BAD-4566-9872-CBFF0C1E6AB5}"/>
    <cellStyle name="Normal 12 2 7 2 4" xfId="38572" xr:uid="{1F70EB27-E775-40C1-A3D7-92C10D4F9442}"/>
    <cellStyle name="Normal 12 2 7 3" xfId="6740" xr:uid="{66EDA758-48D4-40BA-8D59-5D23E5371D07}"/>
    <cellStyle name="Normal 12 2 7 3 2" xfId="15120" xr:uid="{7C62C39C-7EBA-4B47-824B-79350D7BDBFC}"/>
    <cellStyle name="Normal 12 2 7 3 2 2" xfId="31880" xr:uid="{D9D14412-0D74-46BA-922E-9DCBC1277386}"/>
    <cellStyle name="Normal 12 2 7 3 2 3" xfId="48639" xr:uid="{0FD5A639-EFAC-4D72-8B2F-ACCC6D81C1E2}"/>
    <cellStyle name="Normal 12 2 7 3 3" xfId="23500" xr:uid="{090A2BC7-9FA1-4EC5-B647-FACA9FC149D5}"/>
    <cellStyle name="Normal 12 2 7 3 4" xfId="40259" xr:uid="{AE3ABF34-43D7-44A4-9469-56D7B2BAA5D9}"/>
    <cellStyle name="Normal 12 2 7 4" xfId="2176" xr:uid="{177CF746-DFF8-40C8-AC17-C9F7D3F5A80F}"/>
    <cellStyle name="Normal 12 2 7 4 2" xfId="10563" xr:uid="{DE48F2D8-F58F-4E1F-BE13-94A460C029EE}"/>
    <cellStyle name="Normal 12 2 7 4 2 2" xfId="27323" xr:uid="{A81BAB88-6CC6-4716-A822-82A9339821FB}"/>
    <cellStyle name="Normal 12 2 7 4 2 3" xfId="44082" xr:uid="{7BDF9535-EB89-4621-A5B5-DE593E0FB970}"/>
    <cellStyle name="Normal 12 2 7 4 3" xfId="18943" xr:uid="{38D44D38-8C84-4482-81E4-8F29CC99141C}"/>
    <cellStyle name="Normal 12 2 7 4 4" xfId="35702" xr:uid="{BBA72511-4F29-4C2D-AF25-301262EA4F2E}"/>
    <cellStyle name="Normal 12 2 7 5" xfId="10053" xr:uid="{C425747A-A8BD-4334-996C-FD0F27AFB12E}"/>
    <cellStyle name="Normal 12 2 7 5 2" xfId="26813" xr:uid="{8F3EED89-43B2-4C04-8086-DA73D89EECE2}"/>
    <cellStyle name="Normal 12 2 7 5 3" xfId="43572" xr:uid="{D1B24C1C-9DEA-4E41-BCB7-4A396E327C1B}"/>
    <cellStyle name="Normal 12 2 7 6" xfId="18433" xr:uid="{0F9FDB25-3798-4742-8A12-B7AE0C79EB93}"/>
    <cellStyle name="Normal 12 2 7 7" xfId="35192" xr:uid="{36E91DD8-F6DF-46F5-864F-A1CC4A6DE725}"/>
    <cellStyle name="Normal 12 2 8" xfId="3782" xr:uid="{3C157C39-D3BE-4E61-948F-A66CBE9D706F}"/>
    <cellStyle name="Normal 12 2 8 2" xfId="12162" xr:uid="{26D8B873-4B0B-4E30-AA64-F0DCF288A609}"/>
    <cellStyle name="Normal 12 2 8 2 2" xfId="28922" xr:uid="{3227B406-CB5C-491C-AAF6-5F996B6FF843}"/>
    <cellStyle name="Normal 12 2 8 2 3" xfId="45681" xr:uid="{D04F4E82-D752-4A11-B33A-3A924EE6ED0F}"/>
    <cellStyle name="Normal 12 2 8 3" xfId="20542" xr:uid="{732194A5-0C6B-48F9-940C-ACB47D42DF8F}"/>
    <cellStyle name="Normal 12 2 8 4" xfId="37301" xr:uid="{235B01A6-9205-49D3-9576-680694035658}"/>
    <cellStyle name="Normal 12 2 9" xfId="5447" xr:uid="{18B0A183-0425-4E59-9E82-264950437727}"/>
    <cellStyle name="Normal 12 2 9 2" xfId="13827" xr:uid="{26542036-034B-4326-9381-CF547DA5DF64}"/>
    <cellStyle name="Normal 12 2 9 2 2" xfId="30587" xr:uid="{E175CBD9-5044-4D0E-A9F5-C05CB6B7B6E1}"/>
    <cellStyle name="Normal 12 2 9 2 3" xfId="47346" xr:uid="{1D618B57-0FD4-461A-B4D3-04597DAE2042}"/>
    <cellStyle name="Normal 12 2 9 3" xfId="22207" xr:uid="{A1A5D38F-6CD9-4F1F-86A4-73415DC8028C}"/>
    <cellStyle name="Normal 12 2 9 4" xfId="38966" xr:uid="{A25B49A8-8E00-48F3-8EBB-9EFF72943F73}"/>
    <cellStyle name="Normal 12 20" xfId="33871" xr:uid="{81FBD741-E96A-46CA-A281-DFB4DBFEB8CB}"/>
    <cellStyle name="Normal 12 21" xfId="50933" xr:uid="{A82F15D0-B273-4705-9B47-E3C1F91B113E}"/>
    <cellStyle name="Normal 12 22" xfId="251" xr:uid="{E45820DF-99E7-4517-8EEA-F01DB35A1678}"/>
    <cellStyle name="Normal 12 3" xfId="336" xr:uid="{2DB98650-219B-4AD1-BB32-97E35C1C6CCC}"/>
    <cellStyle name="Normal 12 3 10" xfId="7553" xr:uid="{A8E72FB8-BC3E-46E2-A008-27A4F3C5CA5B}"/>
    <cellStyle name="Normal 12 3 10 2" xfId="15933" xr:uid="{5D8E75D6-A37E-4147-A879-3034C92B3A15}"/>
    <cellStyle name="Normal 12 3 10 2 2" xfId="32693" xr:uid="{22D2E5B6-14AF-4760-B5C4-2734CA1CE852}"/>
    <cellStyle name="Normal 12 3 10 2 3" xfId="49452" xr:uid="{EBEC5749-90D2-42F1-BFBA-E68304B18724}"/>
    <cellStyle name="Normal 12 3 10 3" xfId="24313" xr:uid="{33C13CBE-7102-4FF3-B126-3EB356B9F69C}"/>
    <cellStyle name="Normal 12 3 10 4" xfId="41072" xr:uid="{531A4110-9A5D-40FA-8C85-23F31535C7D1}"/>
    <cellStyle name="Normal 12 3 11" xfId="7959" xr:uid="{18573DE9-6975-4349-887D-D003E0884599}"/>
    <cellStyle name="Normal 12 3 11 2" xfId="16339" xr:uid="{6A9461B8-E3DC-4CF3-9800-39FCF7F9F9B6}"/>
    <cellStyle name="Normal 12 3 11 2 2" xfId="33099" xr:uid="{E30CB948-4465-4B70-BAA2-AF8B8E4DC396}"/>
    <cellStyle name="Normal 12 3 11 2 3" xfId="49858" xr:uid="{6BE80859-8596-42CB-82A9-90711E235506}"/>
    <cellStyle name="Normal 12 3 11 3" xfId="24719" xr:uid="{9AACDA90-9A0C-475A-9D65-7107C10037A5}"/>
    <cellStyle name="Normal 12 3 11 4" xfId="41478" xr:uid="{66C4C4F3-3D57-4CC4-A225-CAA7CEA4C722}"/>
    <cellStyle name="Normal 12 3 12" xfId="8365" xr:uid="{E866884D-7BF7-4B60-B431-6C6A3DC2FB16}"/>
    <cellStyle name="Normal 12 3 12 2" xfId="16745" xr:uid="{8962DE0C-ABAA-4FB6-8649-2EB6D4A40ACD}"/>
    <cellStyle name="Normal 12 3 12 2 2" xfId="33505" xr:uid="{B22ADBA7-7B26-43FB-8780-0DE6B1B5D078}"/>
    <cellStyle name="Normal 12 3 12 2 3" xfId="50264" xr:uid="{AB1BBC9C-ADBF-4AB3-AAD2-BB635E40C4F3}"/>
    <cellStyle name="Normal 12 3 12 3" xfId="25125" xr:uid="{178A51CE-D074-4514-93EA-11A029A9CB55}"/>
    <cellStyle name="Normal 12 3 12 4" xfId="41884" xr:uid="{4B63EA7A-2184-48D4-9149-EA7FD04B4C52}"/>
    <cellStyle name="Normal 12 3 13" xfId="2072" xr:uid="{27A43005-45AB-43C3-AA59-EDEF03B6D745}"/>
    <cellStyle name="Normal 12 3 13 2" xfId="10460" xr:uid="{AD296130-9F41-41CB-BBCD-9E00F7950783}"/>
    <cellStyle name="Normal 12 3 13 2 2" xfId="27220" xr:uid="{CD2E0C95-9B54-40A8-AE2D-491957EB7263}"/>
    <cellStyle name="Normal 12 3 13 2 3" xfId="43979" xr:uid="{CE2700C0-6EDF-47CD-8FBC-54C9AEAD5A9A}"/>
    <cellStyle name="Normal 12 3 13 3" xfId="18840" xr:uid="{25D119D7-58B8-44D2-9D7C-61A2C0D6097E}"/>
    <cellStyle name="Normal 12 3 13 4" xfId="35599" xr:uid="{999D39AD-1072-4618-AD72-B84526CD96E4}"/>
    <cellStyle name="Normal 12 3 14" xfId="8806" xr:uid="{7D53DE17-A518-49D6-82C6-D709B9474D3A}"/>
    <cellStyle name="Normal 12 3 14 2" xfId="25566" xr:uid="{7E7C5538-DFEB-46B6-AA41-2DAF2BE5BFED}"/>
    <cellStyle name="Normal 12 3 14 3" xfId="42325" xr:uid="{6BF24429-DE35-49FC-88F4-8DC00440D543}"/>
    <cellStyle name="Normal 12 3 15" xfId="17186" xr:uid="{5D724DB6-DA50-4B23-A9C3-1EBA7E043F99}"/>
    <cellStyle name="Normal 12 3 16" xfId="33945" xr:uid="{149E56CB-ABC1-4059-814E-4BBA7AA34BB8}"/>
    <cellStyle name="Normal 12 3 2" xfId="526" xr:uid="{6613F9E7-5F9D-4745-B956-5F180D85016B}"/>
    <cellStyle name="Normal 12 3 2 10" xfId="8494" xr:uid="{47D59701-70F4-4647-B4FA-62D744AF7A36}"/>
    <cellStyle name="Normal 12 3 2 10 2" xfId="16874" xr:uid="{E8757B3B-DCD3-433E-ADB4-3D8225A45963}"/>
    <cellStyle name="Normal 12 3 2 10 2 2" xfId="33634" xr:uid="{9719A7C5-2593-468A-A343-33F98A4C7657}"/>
    <cellStyle name="Normal 12 3 2 10 2 3" xfId="50393" xr:uid="{80572729-B6D0-4572-99F2-4F490F1A84CE}"/>
    <cellStyle name="Normal 12 3 2 10 3" xfId="25254" xr:uid="{4ACA0789-96AE-4873-9A24-BD405F09C57C}"/>
    <cellStyle name="Normal 12 3 2 10 4" xfId="42013" xr:uid="{F30D7784-ABCB-4905-A185-806AF84B6C71}"/>
    <cellStyle name="Normal 12 3 2 11" xfId="2358" xr:uid="{E472F89B-0FF5-4614-8AB7-6CB9BACD2CCD}"/>
    <cellStyle name="Normal 12 3 2 11 2" xfId="10740" xr:uid="{97FE0572-18DA-453C-B1CE-B91A90FD8A58}"/>
    <cellStyle name="Normal 12 3 2 11 2 2" xfId="27500" xr:uid="{07C28F67-FF8D-4C5B-A2A0-82081C71A0B2}"/>
    <cellStyle name="Normal 12 3 2 11 2 3" xfId="44259" xr:uid="{E6063DB7-C82B-4BE7-B89C-EBD555B048A7}"/>
    <cellStyle name="Normal 12 3 2 11 3" xfId="19120" xr:uid="{A711887D-CC22-466C-B76E-3B1851F791F3}"/>
    <cellStyle name="Normal 12 3 2 11 4" xfId="35879" xr:uid="{3DD8C6FB-D825-4B07-A3DA-DA09CAE8A3D0}"/>
    <cellStyle name="Normal 12 3 2 12" xfId="8937" xr:uid="{92FFAF7A-CBD2-4631-8015-83F0E99B34C4}"/>
    <cellStyle name="Normal 12 3 2 12 2" xfId="25697" xr:uid="{E8ED437B-4878-4CB2-96E7-450442E1BA8E}"/>
    <cellStyle name="Normal 12 3 2 12 3" xfId="42456" xr:uid="{AB40FC04-23E2-4840-88EA-FDE29932CF4A}"/>
    <cellStyle name="Normal 12 3 2 13" xfId="17317" xr:uid="{E2ACB104-D3A7-4640-A555-2BBAE20F4854}"/>
    <cellStyle name="Normal 12 3 2 14" xfId="34076" xr:uid="{DE4CE643-8470-42C2-837A-C341CCC48D5D}"/>
    <cellStyle name="Normal 12 3 2 2" xfId="968" xr:uid="{E3947958-32FA-4DDC-96B1-DEC688847362}"/>
    <cellStyle name="Normal 12 3 2 2 2" xfId="4363" xr:uid="{4EECA314-9451-44C1-9EC0-3A99A7C4722D}"/>
    <cellStyle name="Normal 12 3 2 2 2 2" xfId="12743" xr:uid="{EB86888D-DA0C-4F99-9BF2-FEE7E4ED4D9A}"/>
    <cellStyle name="Normal 12 3 2 2 2 2 2" xfId="29503" xr:uid="{E6B9B5EA-95CB-40CA-85BF-B328340014AF}"/>
    <cellStyle name="Normal 12 3 2 2 2 2 3" xfId="46262" xr:uid="{909253F4-B8E2-405A-A319-5D3247C4355E}"/>
    <cellStyle name="Normal 12 3 2 2 2 3" xfId="21123" xr:uid="{7C0F48FA-937A-4A65-8573-F31505E0B9B7}"/>
    <cellStyle name="Normal 12 3 2 2 2 4" xfId="37882" xr:uid="{DE860771-3EB2-4D90-A57F-0B3E9164B0E8}"/>
    <cellStyle name="Normal 12 3 2 2 3" xfId="6050" xr:uid="{07278F66-89D9-4B6C-87EA-B3F0C0ED4063}"/>
    <cellStyle name="Normal 12 3 2 2 3 2" xfId="14430" xr:uid="{B655865C-B0A4-42D8-8AF3-3B82FA8458B3}"/>
    <cellStyle name="Normal 12 3 2 2 3 2 2" xfId="31190" xr:uid="{194D951A-0A37-4E45-A5E9-DE766389A0E8}"/>
    <cellStyle name="Normal 12 3 2 2 3 2 3" xfId="47949" xr:uid="{D5288BE0-5075-4AF4-A689-B64CEAC512DF}"/>
    <cellStyle name="Normal 12 3 2 2 3 3" xfId="22810" xr:uid="{BAAE1A0B-E603-498B-8A6B-E2DFF1003D0B}"/>
    <cellStyle name="Normal 12 3 2 2 3 4" xfId="39569" xr:uid="{6617227E-2988-412C-A80B-02981CC469E5}"/>
    <cellStyle name="Normal 12 3 2 2 4" xfId="2786" xr:uid="{5A2ACBA4-2F15-487A-A2AA-E4E79AEABDBA}"/>
    <cellStyle name="Normal 12 3 2 2 4 2" xfId="11166" xr:uid="{A123643F-BB6E-451F-A230-2006477CC254}"/>
    <cellStyle name="Normal 12 3 2 2 4 2 2" xfId="27926" xr:uid="{CB527A89-D302-424D-A7CE-2697DD3FCFA4}"/>
    <cellStyle name="Normal 12 3 2 2 4 2 3" xfId="44685" xr:uid="{F0B4FAC2-1F78-498E-8D18-D3589B12A9B7}"/>
    <cellStyle name="Normal 12 3 2 2 4 3" xfId="19546" xr:uid="{8F5CAC81-C137-4BF2-9465-ADDC9D6AB0F9}"/>
    <cellStyle name="Normal 12 3 2 2 4 4" xfId="36305" xr:uid="{75BBE54B-EF92-4EE4-85CE-B4584D3A26F0}"/>
    <cellStyle name="Normal 12 3 2 2 5" xfId="9363" xr:uid="{5C858D5E-D9C9-4A8C-A950-82342E75C3AE}"/>
    <cellStyle name="Normal 12 3 2 2 5 2" xfId="26123" xr:uid="{B30F1ABB-3056-4E57-9CC0-0D361F9A67E4}"/>
    <cellStyle name="Normal 12 3 2 2 5 3" xfId="42882" xr:uid="{7B1FD7BF-692E-45BE-9E5C-4597D6E60835}"/>
    <cellStyle name="Normal 12 3 2 2 6" xfId="17743" xr:uid="{F6BF5626-ACE0-4426-A30E-48CFF99C43CE}"/>
    <cellStyle name="Normal 12 3 2 2 7" xfId="34502" xr:uid="{D4DF2007-3A3B-47D8-A263-4CF61CD93F1A}"/>
    <cellStyle name="Normal 12 3 2 3" xfId="1402" xr:uid="{B4D7F52F-1155-40A2-AF49-0474D4FCADE6}"/>
    <cellStyle name="Normal 12 3 2 3 2" xfId="4791" xr:uid="{2140C8C7-C048-4086-867E-03760E966348}"/>
    <cellStyle name="Normal 12 3 2 3 2 2" xfId="13171" xr:uid="{4EE64FFF-78C0-4DC2-85A1-EC40DA253012}"/>
    <cellStyle name="Normal 12 3 2 3 2 2 2" xfId="29931" xr:uid="{111E6B07-12D7-4526-B479-0277F4229728}"/>
    <cellStyle name="Normal 12 3 2 3 2 2 3" xfId="46690" xr:uid="{26E4AF99-FC96-4C56-BDC3-2B8FBA0262B7}"/>
    <cellStyle name="Normal 12 3 2 3 2 3" xfId="21551" xr:uid="{1A8B3871-28F6-49C7-BC54-841ED5423452}"/>
    <cellStyle name="Normal 12 3 2 3 2 4" xfId="38310" xr:uid="{5BF9F675-8B6A-4BBD-9790-223D66B4C271}"/>
    <cellStyle name="Normal 12 3 2 3 3" xfId="6478" xr:uid="{93E9E8F0-B570-4A7F-BCDB-22238C901427}"/>
    <cellStyle name="Normal 12 3 2 3 3 2" xfId="14858" xr:uid="{C6FE32DC-3A24-45D7-BFC9-67317B56491D}"/>
    <cellStyle name="Normal 12 3 2 3 3 2 2" xfId="31618" xr:uid="{DF0325D9-42A4-47DD-B06F-81849F2F997E}"/>
    <cellStyle name="Normal 12 3 2 3 3 2 3" xfId="48377" xr:uid="{014D625F-C3E4-45AE-B84E-13292477029F}"/>
    <cellStyle name="Normal 12 3 2 3 3 3" xfId="23238" xr:uid="{C56D145D-7BD8-4EA5-9DF1-CC776D0AE864}"/>
    <cellStyle name="Normal 12 3 2 3 3 4" xfId="39997" xr:uid="{6A605FA1-3953-4FA8-9767-79FE3E151856}"/>
    <cellStyle name="Normal 12 3 2 3 4" xfId="3214" xr:uid="{935EB244-F853-4A12-BC27-2AD44E62AA32}"/>
    <cellStyle name="Normal 12 3 2 3 4 2" xfId="11594" xr:uid="{E1D63C84-BBB5-4944-86EC-03E145C8C6F8}"/>
    <cellStyle name="Normal 12 3 2 3 4 2 2" xfId="28354" xr:uid="{95389878-4B46-49A8-9DEB-EA45987EEFF5}"/>
    <cellStyle name="Normal 12 3 2 3 4 2 3" xfId="45113" xr:uid="{59E38BB1-5C2E-49AA-BD38-06FE4C961720}"/>
    <cellStyle name="Normal 12 3 2 3 4 3" xfId="19974" xr:uid="{4E6C558D-F237-45F6-A8A3-5F2D49E6E26F}"/>
    <cellStyle name="Normal 12 3 2 3 4 4" xfId="36733" xr:uid="{E1910CDB-4E0E-45C5-B3C7-11141C9DF129}"/>
    <cellStyle name="Normal 12 3 2 3 5" xfId="9791" xr:uid="{A382E576-132F-4518-B595-9886F912895C}"/>
    <cellStyle name="Normal 12 3 2 3 5 2" xfId="26551" xr:uid="{E6A5D07E-87D6-436C-9DAC-92C77071F308}"/>
    <cellStyle name="Normal 12 3 2 3 5 3" xfId="43310" xr:uid="{1268C8F7-CC9B-494A-BDB6-CB8F886D42BE}"/>
    <cellStyle name="Normal 12 3 2 3 6" xfId="18171" xr:uid="{14D7F90A-862D-4E3D-A2C5-D5527BEF4D3D}"/>
    <cellStyle name="Normal 12 3 2 3 7" xfId="34930" xr:uid="{26CED482-CC9D-4848-8388-3A88CFE70FA0}"/>
    <cellStyle name="Normal 12 3 2 4" xfId="1794" xr:uid="{2FD94D28-9F21-437B-B615-E49346EC5B2C}"/>
    <cellStyle name="Normal 12 3 2 4 2" xfId="5183" xr:uid="{9E6A402F-91C4-41D1-A829-99CBD28D0FC6}"/>
    <cellStyle name="Normal 12 3 2 4 2 2" xfId="13563" xr:uid="{8F95DFE4-D2AB-4371-956F-C187D14A8011}"/>
    <cellStyle name="Normal 12 3 2 4 2 2 2" xfId="30323" xr:uid="{04CC723B-C331-40C0-BC0D-0A3B102E5B84}"/>
    <cellStyle name="Normal 12 3 2 4 2 2 3" xfId="47082" xr:uid="{60640929-8D35-4BD1-B141-E30F6178516B}"/>
    <cellStyle name="Normal 12 3 2 4 2 3" xfId="21943" xr:uid="{6C1DEE33-FAAA-4499-B3C5-C1A127A50E5A}"/>
    <cellStyle name="Normal 12 3 2 4 2 4" xfId="38702" xr:uid="{BA59C78D-8DD1-48EB-80D7-0E9D4164E09F}"/>
    <cellStyle name="Normal 12 3 2 4 3" xfId="6870" xr:uid="{DBA6BC54-B809-483C-AB11-20AF6B997037}"/>
    <cellStyle name="Normal 12 3 2 4 3 2" xfId="15250" xr:uid="{B3956632-E0B3-4E87-A284-161F06FCFE26}"/>
    <cellStyle name="Normal 12 3 2 4 3 2 2" xfId="32010" xr:uid="{C2066C44-C67A-4326-9E2C-635AD00B1046}"/>
    <cellStyle name="Normal 12 3 2 4 3 2 3" xfId="48769" xr:uid="{095CC86A-DA1D-40D4-AACA-93BCD1658D4D}"/>
    <cellStyle name="Normal 12 3 2 4 3 3" xfId="23630" xr:uid="{50394BCE-C55A-4F87-A556-D0EF7588E1BF}"/>
    <cellStyle name="Normal 12 3 2 4 3 4" xfId="40389" xr:uid="{86841BD0-FA08-470B-9B79-0DB78C731D31}"/>
    <cellStyle name="Normal 12 3 2 4 4" xfId="3494" xr:uid="{3DE32A88-EE14-4784-968C-CCF8CEAD7C3C}"/>
    <cellStyle name="Normal 12 3 2 4 4 2" xfId="11874" xr:uid="{3F04669B-E774-449C-965F-F892D5CBD256}"/>
    <cellStyle name="Normal 12 3 2 4 4 2 2" xfId="28634" xr:uid="{B2BFF510-5307-4AFA-95B2-9CA88FF405CD}"/>
    <cellStyle name="Normal 12 3 2 4 4 2 3" xfId="45393" xr:uid="{D25057BC-4B69-44F2-A340-8EB3BDA995DB}"/>
    <cellStyle name="Normal 12 3 2 4 4 3" xfId="20254" xr:uid="{7384078B-A80C-4E53-A414-44009869A3B1}"/>
    <cellStyle name="Normal 12 3 2 4 4 4" xfId="37013" xr:uid="{157C9417-5EE0-4908-84F2-94AFC98A7BC0}"/>
    <cellStyle name="Normal 12 3 2 4 5" xfId="10183" xr:uid="{464B1DA6-2349-45B0-B216-F004770FFE4C}"/>
    <cellStyle name="Normal 12 3 2 4 5 2" xfId="26943" xr:uid="{9FF1C43F-9D0A-4D4F-A777-628315E2DAB1}"/>
    <cellStyle name="Normal 12 3 2 4 5 3" xfId="43702" xr:uid="{B9E94637-F3CE-44B1-825C-B297594288C3}"/>
    <cellStyle name="Normal 12 3 2 4 6" xfId="18563" xr:uid="{36C81DB4-F589-477E-83A0-D137DE8E4B8A}"/>
    <cellStyle name="Normal 12 3 2 4 7" xfId="35322" xr:uid="{2B7D7AD4-2E12-4980-9D07-933FC29831D8}"/>
    <cellStyle name="Normal 12 3 2 5" xfId="3913" xr:uid="{6DBA0045-FDFB-4E02-8929-05878CE1E45C}"/>
    <cellStyle name="Normal 12 3 2 5 2" xfId="12293" xr:uid="{0133C5A4-1A07-45CB-8CD9-5B7E3A41572A}"/>
    <cellStyle name="Normal 12 3 2 5 2 2" xfId="29053" xr:uid="{A5AB3A78-337D-40A2-BC17-2212683D1942}"/>
    <cellStyle name="Normal 12 3 2 5 2 3" xfId="45812" xr:uid="{FD583D2C-4686-44AB-B040-747510ED4DA2}"/>
    <cellStyle name="Normal 12 3 2 5 3" xfId="20673" xr:uid="{B64DD95B-E374-4EFF-8EBA-99626B09CC3D}"/>
    <cellStyle name="Normal 12 3 2 5 4" xfId="37432" xr:uid="{75FC19BE-7DF4-418F-9445-938A3CA621B9}"/>
    <cellStyle name="Normal 12 3 2 6" xfId="5624" xr:uid="{94CA51E0-C21F-420D-B522-A85FD253C2C7}"/>
    <cellStyle name="Normal 12 3 2 6 2" xfId="14004" xr:uid="{B8563442-793A-4FD7-BA53-632A7AA30EAD}"/>
    <cellStyle name="Normal 12 3 2 6 2 2" xfId="30764" xr:uid="{4F273A4C-E35E-402C-83F3-32545760E5A8}"/>
    <cellStyle name="Normal 12 3 2 6 2 3" xfId="47523" xr:uid="{28379B37-584D-48BF-A0E0-C1A710A7E117}"/>
    <cellStyle name="Normal 12 3 2 6 3" xfId="22384" xr:uid="{40C4427E-2119-4B70-A510-CD072ED16E14}"/>
    <cellStyle name="Normal 12 3 2 6 4" xfId="39143" xr:uid="{0EF1574A-D718-46C0-9922-46C987711E63}"/>
    <cellStyle name="Normal 12 3 2 7" xfId="7276" xr:uid="{600A76DD-BD7C-4F49-9096-47040E1E8C45}"/>
    <cellStyle name="Normal 12 3 2 7 2" xfId="15656" xr:uid="{EC382B96-3CD3-4023-AD2E-2653F39253C6}"/>
    <cellStyle name="Normal 12 3 2 7 2 2" xfId="32416" xr:uid="{6C9320B9-A7E3-4449-8837-15A7AD01D75D}"/>
    <cellStyle name="Normal 12 3 2 7 2 3" xfId="49175" xr:uid="{FED1D1FD-C55C-4E25-B20D-8B50355E617A}"/>
    <cellStyle name="Normal 12 3 2 7 3" xfId="24036" xr:uid="{A276BCCC-2A29-4CB6-A6BF-FF2E06F546C9}"/>
    <cellStyle name="Normal 12 3 2 7 4" xfId="40795" xr:uid="{DE81E9C9-367D-4160-A99C-3F852AC90017}"/>
    <cellStyle name="Normal 12 3 2 8" xfId="7682" xr:uid="{AF1925BF-FE35-460F-A461-CB5A53FF77E5}"/>
    <cellStyle name="Normal 12 3 2 8 2" xfId="16062" xr:uid="{6596F24E-5907-4C6E-8CF0-8C3999BE4CA8}"/>
    <cellStyle name="Normal 12 3 2 8 2 2" xfId="32822" xr:uid="{41A2ACDC-1579-4DFF-8C7F-243D595C8BE9}"/>
    <cellStyle name="Normal 12 3 2 8 2 3" xfId="49581" xr:uid="{C3C4FD48-8E02-4FE5-8065-B1497524AF3A}"/>
    <cellStyle name="Normal 12 3 2 8 3" xfId="24442" xr:uid="{EA7EEEB9-E599-42DF-B775-72DA6820C5F3}"/>
    <cellStyle name="Normal 12 3 2 8 4" xfId="41201" xr:uid="{729960B3-8727-48C6-A4BB-66FE1B252854}"/>
    <cellStyle name="Normal 12 3 2 9" xfId="8088" xr:uid="{87F73689-F6B8-468A-BCB4-BE0859E39CB3}"/>
    <cellStyle name="Normal 12 3 2 9 2" xfId="16468" xr:uid="{8FA0B2D7-D5A0-419D-AC77-E99CB1BB2D5F}"/>
    <cellStyle name="Normal 12 3 2 9 2 2" xfId="33228" xr:uid="{DBAD6EEC-77E8-435F-A03B-3CE8DA0E1270}"/>
    <cellStyle name="Normal 12 3 2 9 2 3" xfId="49987" xr:uid="{ED8328B4-8E06-4BE7-8668-E6F6188D298C}"/>
    <cellStyle name="Normal 12 3 2 9 3" xfId="24848" xr:uid="{A1E9408A-0C84-4635-9C34-87364D82A136}"/>
    <cellStyle name="Normal 12 3 2 9 4" xfId="41607" xr:uid="{E7E59581-F750-4743-B7C2-54839AB69E3F}"/>
    <cellStyle name="Normal 12 3 3" xfId="527" xr:uid="{EA1B8EF0-C040-43D4-A70C-4146240DC7F6}"/>
    <cellStyle name="Normal 12 3 3 10" xfId="8636" xr:uid="{AA6FDE96-2793-426A-9164-2BBE4B77DB8F}"/>
    <cellStyle name="Normal 12 3 3 10 2" xfId="17016" xr:uid="{6E7D15C9-B03E-459D-AC97-371F4DBB32FB}"/>
    <cellStyle name="Normal 12 3 3 10 2 2" xfId="33776" xr:uid="{2C3D8947-B26B-4CB9-B89B-847DC11EBBB7}"/>
    <cellStyle name="Normal 12 3 3 10 2 3" xfId="50535" xr:uid="{8D2DD455-E613-41C5-A1C2-FEA374E7FB71}"/>
    <cellStyle name="Normal 12 3 3 10 3" xfId="25396" xr:uid="{033505CF-CD4C-4BAD-8384-1A82DCE806FD}"/>
    <cellStyle name="Normal 12 3 3 10 4" xfId="42155" xr:uid="{7F7B608A-ED1D-42AA-A1FE-206DE8D6F3B9}"/>
    <cellStyle name="Normal 12 3 3 11" xfId="2359" xr:uid="{1E0714B0-9BA3-4EDF-A4C1-7F67DA6E30F5}"/>
    <cellStyle name="Normal 12 3 3 11 2" xfId="10741" xr:uid="{BC01EC08-3769-46B2-B6BE-59BC88F17EF0}"/>
    <cellStyle name="Normal 12 3 3 11 2 2" xfId="27501" xr:uid="{D903F6A7-A99E-445D-9F12-4FE3C714E1D4}"/>
    <cellStyle name="Normal 12 3 3 11 2 3" xfId="44260" xr:uid="{CA5E4C53-7D29-4957-866F-A2CEC7866E0B}"/>
    <cellStyle name="Normal 12 3 3 11 3" xfId="19121" xr:uid="{348EEDB4-41D4-4F27-8E98-E907B2F09AC7}"/>
    <cellStyle name="Normal 12 3 3 11 4" xfId="35880" xr:uid="{0725AF1B-4419-42A6-9460-724E2E392E12}"/>
    <cellStyle name="Normal 12 3 3 12" xfId="8938" xr:uid="{319B7788-E7A5-46D9-86DE-24F8ACD75624}"/>
    <cellStyle name="Normal 12 3 3 12 2" xfId="25698" xr:uid="{9D4E013E-F115-45DF-8712-443E2085CA64}"/>
    <cellStyle name="Normal 12 3 3 12 3" xfId="42457" xr:uid="{68A2A9E9-D921-434E-86DE-5A94FC727634}"/>
    <cellStyle name="Normal 12 3 3 13" xfId="17318" xr:uid="{E5543955-22A9-494F-AB6B-E9E0FFDFCE93}"/>
    <cellStyle name="Normal 12 3 3 14" xfId="34077" xr:uid="{AE969133-D19C-4171-BC36-6DBCC9AE4528}"/>
    <cellStyle name="Normal 12 3 3 2" xfId="969" xr:uid="{11A2DAA2-E892-4709-8302-4E21DC5CDA6A}"/>
    <cellStyle name="Normal 12 3 3 2 2" xfId="4364" xr:uid="{25C05C26-3A7D-4EA3-AAE1-42FD33BE87FC}"/>
    <cellStyle name="Normal 12 3 3 2 2 2" xfId="12744" xr:uid="{4E6BF487-C0C6-450E-8631-9CA5DA65B830}"/>
    <cellStyle name="Normal 12 3 3 2 2 2 2" xfId="29504" xr:uid="{5E657F83-2AB0-43B7-9457-BBA190D747DB}"/>
    <cellStyle name="Normal 12 3 3 2 2 2 3" xfId="46263" xr:uid="{7B0D48A0-88EC-4044-A568-DF3EA7D2C1A0}"/>
    <cellStyle name="Normal 12 3 3 2 2 3" xfId="21124" xr:uid="{6775DF0D-F759-4E7B-B06C-6FE8D4DF14FD}"/>
    <cellStyle name="Normal 12 3 3 2 2 4" xfId="37883" xr:uid="{0988BBE6-F664-4387-AC85-CE28806CB745}"/>
    <cellStyle name="Normal 12 3 3 2 3" xfId="6051" xr:uid="{A170CB58-FE38-4FFD-9932-F72E411A78F4}"/>
    <cellStyle name="Normal 12 3 3 2 3 2" xfId="14431" xr:uid="{E6F63C4A-155B-43DB-966D-E5D90F5A3E51}"/>
    <cellStyle name="Normal 12 3 3 2 3 2 2" xfId="31191" xr:uid="{46C9778C-7FC4-4F53-A7D5-6D764E0E2F5D}"/>
    <cellStyle name="Normal 12 3 3 2 3 2 3" xfId="47950" xr:uid="{74F3D435-3036-44BB-BC77-573C0139280F}"/>
    <cellStyle name="Normal 12 3 3 2 3 3" xfId="22811" xr:uid="{D9AAA0E9-CFA4-4847-8657-FF7B2885787A}"/>
    <cellStyle name="Normal 12 3 3 2 3 4" xfId="39570" xr:uid="{22306EC4-75A0-4624-A4D9-F674439F10FF}"/>
    <cellStyle name="Normal 12 3 3 2 4" xfId="2787" xr:uid="{3F5F913C-9636-40EB-808A-69A47BAEFF3A}"/>
    <cellStyle name="Normal 12 3 3 2 4 2" xfId="11167" xr:uid="{ADEB350D-A24D-4E94-8905-DC7F2304E92C}"/>
    <cellStyle name="Normal 12 3 3 2 4 2 2" xfId="27927" xr:uid="{3923130B-B1FA-484E-B677-70636D2AF87E}"/>
    <cellStyle name="Normal 12 3 3 2 4 2 3" xfId="44686" xr:uid="{78FDFB5C-26C4-42E6-93DC-C4D3B51788C5}"/>
    <cellStyle name="Normal 12 3 3 2 4 3" xfId="19547" xr:uid="{AEBC8BE6-ACCF-4215-88AA-9FE57CFE889F}"/>
    <cellStyle name="Normal 12 3 3 2 4 4" xfId="36306" xr:uid="{3A5DA0F2-E5A4-481A-B594-62F2DBDA5ACE}"/>
    <cellStyle name="Normal 12 3 3 2 5" xfId="9364" xr:uid="{09B7784E-B179-4A1A-B219-E3809F8F65E3}"/>
    <cellStyle name="Normal 12 3 3 2 5 2" xfId="26124" xr:uid="{BEDD6B96-D9A6-4830-8AE8-1A366D59695F}"/>
    <cellStyle name="Normal 12 3 3 2 5 3" xfId="42883" xr:uid="{85BCE49A-0CEA-40CD-8B11-E5F518EF8262}"/>
    <cellStyle name="Normal 12 3 3 2 6" xfId="17744" xr:uid="{41CC5C8C-B01F-419B-B1EE-4B473BBAFF88}"/>
    <cellStyle name="Normal 12 3 3 2 7" xfId="34503" xr:uid="{972AEFFA-BEA6-4EFA-AF82-4E6BF8884D56}"/>
    <cellStyle name="Normal 12 3 3 3" xfId="1403" xr:uid="{C5E4637D-B0D9-48D1-A1ED-0D9899EA64E5}"/>
    <cellStyle name="Normal 12 3 3 3 2" xfId="4792" xr:uid="{3D873718-0971-4F11-8E07-4D99F77AE0FE}"/>
    <cellStyle name="Normal 12 3 3 3 2 2" xfId="13172" xr:uid="{B03C485D-9063-46F4-86A8-E652FAC3DEFD}"/>
    <cellStyle name="Normal 12 3 3 3 2 2 2" xfId="29932" xr:uid="{31A8B0D1-8420-4FC8-802A-F27EC70D5B16}"/>
    <cellStyle name="Normal 12 3 3 3 2 2 3" xfId="46691" xr:uid="{A72C2322-782F-4897-A0BC-19F9722A504A}"/>
    <cellStyle name="Normal 12 3 3 3 2 3" xfId="21552" xr:uid="{D1DB5EF6-A6B8-4CDC-A69D-C2E6330B7CB0}"/>
    <cellStyle name="Normal 12 3 3 3 2 4" xfId="38311" xr:uid="{00277724-C44A-4840-9AAE-7BEC8F706775}"/>
    <cellStyle name="Normal 12 3 3 3 3" xfId="6479" xr:uid="{9B9208D2-1C85-4CC2-B2E9-4D4AFBB88982}"/>
    <cellStyle name="Normal 12 3 3 3 3 2" xfId="14859" xr:uid="{0B9E3F03-52CB-49FC-B2D4-F1393176B6E5}"/>
    <cellStyle name="Normal 12 3 3 3 3 2 2" xfId="31619" xr:uid="{097E4265-ED1F-4A4A-8A0B-39846AF0127E}"/>
    <cellStyle name="Normal 12 3 3 3 3 2 3" xfId="48378" xr:uid="{275F6708-DFEF-48EC-997E-968D1B18A560}"/>
    <cellStyle name="Normal 12 3 3 3 3 3" xfId="23239" xr:uid="{475670E4-6FDE-4E25-81B8-D0012584026C}"/>
    <cellStyle name="Normal 12 3 3 3 3 4" xfId="39998" xr:uid="{4F34CC19-3232-40F4-8EE8-1A41FA7D7DD4}"/>
    <cellStyle name="Normal 12 3 3 3 4" xfId="3215" xr:uid="{8FDB37FC-E31D-47AF-84AF-4B2C28EE71EF}"/>
    <cellStyle name="Normal 12 3 3 3 4 2" xfId="11595" xr:uid="{5855858F-9BC9-4FD3-B48D-BFEDB10C18A6}"/>
    <cellStyle name="Normal 12 3 3 3 4 2 2" xfId="28355" xr:uid="{576F94CD-EBE0-4958-A0C6-FF4DD21F0AB8}"/>
    <cellStyle name="Normal 12 3 3 3 4 2 3" xfId="45114" xr:uid="{3F8E3785-42FD-4EC9-A046-03E262115FAF}"/>
    <cellStyle name="Normal 12 3 3 3 4 3" xfId="19975" xr:uid="{6560AC94-21FF-4614-B7F0-E14618617B52}"/>
    <cellStyle name="Normal 12 3 3 3 4 4" xfId="36734" xr:uid="{E1B49775-9FAB-41F3-B5D2-1279B4C417F6}"/>
    <cellStyle name="Normal 12 3 3 3 5" xfId="9792" xr:uid="{E1184EFA-D36F-4AAB-BCBA-AEC541620295}"/>
    <cellStyle name="Normal 12 3 3 3 5 2" xfId="26552" xr:uid="{F348C878-15B3-437A-85CB-2DE5E8D88030}"/>
    <cellStyle name="Normal 12 3 3 3 5 3" xfId="43311" xr:uid="{C007EADD-0A56-40F4-948A-8B422BD15E4E}"/>
    <cellStyle name="Normal 12 3 3 3 6" xfId="18172" xr:uid="{E9DBE574-361F-46C5-B9DD-E2CFB230DBC2}"/>
    <cellStyle name="Normal 12 3 3 3 7" xfId="34931" xr:uid="{11507DEC-6271-4119-8A9D-BC206F6CF4BC}"/>
    <cellStyle name="Normal 12 3 3 4" xfId="1936" xr:uid="{C06D26D0-4FD2-411B-80C4-DA709BDA0DFC}"/>
    <cellStyle name="Normal 12 3 3 4 2" xfId="5325" xr:uid="{98454D2D-FE6C-41F5-A84C-22E4DA316AA9}"/>
    <cellStyle name="Normal 12 3 3 4 2 2" xfId="13705" xr:uid="{159E0156-202D-47A2-A6A9-8459DD7088C7}"/>
    <cellStyle name="Normal 12 3 3 4 2 2 2" xfId="30465" xr:uid="{96F65F9B-70D2-4004-BD30-1D25900AEC4E}"/>
    <cellStyle name="Normal 12 3 3 4 2 2 3" xfId="47224" xr:uid="{6019F384-E83D-43AF-AFCA-4BA627F0F09B}"/>
    <cellStyle name="Normal 12 3 3 4 2 3" xfId="22085" xr:uid="{58C3A813-BF65-4F42-B918-EFFD0FC7A849}"/>
    <cellStyle name="Normal 12 3 3 4 2 4" xfId="38844" xr:uid="{48BD1DEC-741C-487D-9F29-CC29481CFCF1}"/>
    <cellStyle name="Normal 12 3 3 4 3" xfId="7012" xr:uid="{EDFE92A3-AADF-4FBF-AF11-9845DF48169F}"/>
    <cellStyle name="Normal 12 3 3 4 3 2" xfId="15392" xr:uid="{6B30FC07-23FE-44BC-B475-A3047A77E32D}"/>
    <cellStyle name="Normal 12 3 3 4 3 2 2" xfId="32152" xr:uid="{9E0576C2-B7BC-4168-BDE9-8BCA4E001209}"/>
    <cellStyle name="Normal 12 3 3 4 3 2 3" xfId="48911" xr:uid="{B78319D5-2058-4544-9C41-016DE19E6A75}"/>
    <cellStyle name="Normal 12 3 3 4 3 3" xfId="23772" xr:uid="{D46BF0C2-75CD-4588-BC60-719DEE120F39}"/>
    <cellStyle name="Normal 12 3 3 4 3 4" xfId="40531" xr:uid="{C91C3305-3D76-4658-AD9B-9BCBDE45F0DF}"/>
    <cellStyle name="Normal 12 3 3 4 4" xfId="3635" xr:uid="{7ED66716-8754-4167-940C-4618B994218D}"/>
    <cellStyle name="Normal 12 3 3 4 4 2" xfId="12015" xr:uid="{A7F428B2-4D6D-44D4-A9E9-DF8B4BEA5228}"/>
    <cellStyle name="Normal 12 3 3 4 4 2 2" xfId="28775" xr:uid="{417388C9-95B4-47E7-9F73-F5BF85ED15AF}"/>
    <cellStyle name="Normal 12 3 3 4 4 2 3" xfId="45534" xr:uid="{486686F0-91DC-4901-8582-1D09BC7808E0}"/>
    <cellStyle name="Normal 12 3 3 4 4 3" xfId="20395" xr:uid="{BA087EB2-D85B-4DB6-8145-AAADCEDC9A38}"/>
    <cellStyle name="Normal 12 3 3 4 4 4" xfId="37154" xr:uid="{E614130D-6AF1-484F-BE63-A0140C58A926}"/>
    <cellStyle name="Normal 12 3 3 4 5" xfId="10325" xr:uid="{6C45E633-D194-45A6-9C92-B241D869E248}"/>
    <cellStyle name="Normal 12 3 3 4 5 2" xfId="27085" xr:uid="{46BD96B8-E386-4D7F-8308-8E322FA7DE38}"/>
    <cellStyle name="Normal 12 3 3 4 5 3" xfId="43844" xr:uid="{A373351E-4E39-4395-A53C-879E534580B9}"/>
    <cellStyle name="Normal 12 3 3 4 6" xfId="18705" xr:uid="{E76F18F7-0DC9-428B-9D23-D4FA10054B69}"/>
    <cellStyle name="Normal 12 3 3 4 7" xfId="35464" xr:uid="{AAAA80EE-1390-4776-BC46-F75AE6D727EC}"/>
    <cellStyle name="Normal 12 3 3 5" xfId="4055" xr:uid="{432600FB-48AB-4B87-B05A-840346601B02}"/>
    <cellStyle name="Normal 12 3 3 5 2" xfId="12435" xr:uid="{EF65412D-FD42-4812-BDF8-656D8E290A6D}"/>
    <cellStyle name="Normal 12 3 3 5 2 2" xfId="29195" xr:uid="{01B6BE42-E346-4F26-834A-7A7794895FCE}"/>
    <cellStyle name="Normal 12 3 3 5 2 3" xfId="45954" xr:uid="{D03C8ECA-DEE9-4D5B-BB8C-EA511CB76BE5}"/>
    <cellStyle name="Normal 12 3 3 5 3" xfId="20815" xr:uid="{DFE96A2C-ABB6-457B-A9FD-A2E0C9A6DC75}"/>
    <cellStyle name="Normal 12 3 3 5 4" xfId="37574" xr:uid="{457A8625-C25B-4D20-B1E8-7F67CFB6CB31}"/>
    <cellStyle name="Normal 12 3 3 6" xfId="5625" xr:uid="{0BC6E801-FA81-4A8E-B9B5-09A27B00D8F4}"/>
    <cellStyle name="Normal 12 3 3 6 2" xfId="14005" xr:uid="{0313DE38-DCA4-4B2D-B84C-47AB50D10D90}"/>
    <cellStyle name="Normal 12 3 3 6 2 2" xfId="30765" xr:uid="{092CA20E-D8C4-4300-8CC8-3A4EE8041873}"/>
    <cellStyle name="Normal 12 3 3 6 2 3" xfId="47524" xr:uid="{A2EA0B10-A7CA-4CF1-A0E7-3FC8A553552E}"/>
    <cellStyle name="Normal 12 3 3 6 3" xfId="22385" xr:uid="{BB53417A-8B14-4298-89F6-DE0E47EEDBD0}"/>
    <cellStyle name="Normal 12 3 3 6 4" xfId="39144" xr:uid="{9BA5FEB6-9FFD-4C6A-A667-85782CB72394}"/>
    <cellStyle name="Normal 12 3 3 7" xfId="7418" xr:uid="{590D122B-5540-440E-91FB-0241264D28D7}"/>
    <cellStyle name="Normal 12 3 3 7 2" xfId="15798" xr:uid="{3C50CE07-42B3-4C6F-A213-FB4C79E5E5FD}"/>
    <cellStyle name="Normal 12 3 3 7 2 2" xfId="32558" xr:uid="{31CE3BBA-1647-4B65-B2C9-C246347A3995}"/>
    <cellStyle name="Normal 12 3 3 7 2 3" xfId="49317" xr:uid="{8FCC70D9-CD50-4BE4-8864-C86AFCEEEBC6}"/>
    <cellStyle name="Normal 12 3 3 7 3" xfId="24178" xr:uid="{8A1540E2-E252-43BB-BCEA-378F71709B52}"/>
    <cellStyle name="Normal 12 3 3 7 4" xfId="40937" xr:uid="{60A5AA14-806F-41B0-AA61-3B1C84B1E29A}"/>
    <cellStyle name="Normal 12 3 3 8" xfId="7824" xr:uid="{2F0D3575-5BC3-43B9-B1CA-9073A9F33CA7}"/>
    <cellStyle name="Normal 12 3 3 8 2" xfId="16204" xr:uid="{CCAA22D6-2BD4-4E89-AE32-4D092B13056B}"/>
    <cellStyle name="Normal 12 3 3 8 2 2" xfId="32964" xr:uid="{BE7ECCF1-6698-4C80-8977-3430447DBF81}"/>
    <cellStyle name="Normal 12 3 3 8 2 3" xfId="49723" xr:uid="{E606E350-E77D-4F55-AA4D-FEA41130247C}"/>
    <cellStyle name="Normal 12 3 3 8 3" xfId="24584" xr:uid="{4E38F09C-AB86-4412-8E0E-DE08EF281941}"/>
    <cellStyle name="Normal 12 3 3 8 4" xfId="41343" xr:uid="{212E06B8-529E-4C81-BD6B-426B3DB7FA77}"/>
    <cellStyle name="Normal 12 3 3 9" xfId="8230" xr:uid="{52B05715-9D22-4E46-B143-BE3B5A9EC8B4}"/>
    <cellStyle name="Normal 12 3 3 9 2" xfId="16610" xr:uid="{850B2396-21C3-446B-887E-1E3C620A9B95}"/>
    <cellStyle name="Normal 12 3 3 9 2 2" xfId="33370" xr:uid="{9AD54531-7ADE-403E-B35E-4D10F3CB5912}"/>
    <cellStyle name="Normal 12 3 3 9 2 3" xfId="50129" xr:uid="{60356EE2-AC62-4E41-8CE8-D6F82A61509D}"/>
    <cellStyle name="Normal 12 3 3 9 3" xfId="24990" xr:uid="{62A79D31-2A1E-4528-A492-5AA49A0B660D}"/>
    <cellStyle name="Normal 12 3 3 9 4" xfId="41749" xr:uid="{252FFA81-C1B3-4157-AE42-592EB4CCE847}"/>
    <cellStyle name="Normal 12 3 4" xfId="837" xr:uid="{2F27D054-EE14-4851-B3B3-F8A33AB976EB}"/>
    <cellStyle name="Normal 12 3 4 2" xfId="4232" xr:uid="{3ECADD58-F988-4FAA-997C-980A5E761A64}"/>
    <cellStyle name="Normal 12 3 4 2 2" xfId="12612" xr:uid="{16191EF3-AB1F-4068-BA91-C38C7E5A1ED0}"/>
    <cellStyle name="Normal 12 3 4 2 2 2" xfId="29372" xr:uid="{77D10D3B-403A-4439-89B7-6AC3F9A9E471}"/>
    <cellStyle name="Normal 12 3 4 2 2 3" xfId="46131" xr:uid="{7A66DE43-384A-49E4-A03F-528CE9BE8E8B}"/>
    <cellStyle name="Normal 12 3 4 2 3" xfId="20992" xr:uid="{ABBCBBCC-B602-4244-B3D9-988531EF9941}"/>
    <cellStyle name="Normal 12 3 4 2 4" xfId="37751" xr:uid="{60F8D086-99F0-459C-8F67-132A977E60F0}"/>
    <cellStyle name="Normal 12 3 4 3" xfId="5919" xr:uid="{E47FA152-874B-441C-A5D4-E7C72383147C}"/>
    <cellStyle name="Normal 12 3 4 3 2" xfId="14299" xr:uid="{4F9E00B7-F0C0-4BA0-A373-A3017B3CB43F}"/>
    <cellStyle name="Normal 12 3 4 3 2 2" xfId="31059" xr:uid="{583DC03D-41B8-4687-8B8C-888F26E52C7C}"/>
    <cellStyle name="Normal 12 3 4 3 2 3" xfId="47818" xr:uid="{ED797FED-FC6D-431A-A35A-99C8A8F90EB0}"/>
    <cellStyle name="Normal 12 3 4 3 3" xfId="22679" xr:uid="{082452EE-6201-4E67-ACE0-DD820EE5E61F}"/>
    <cellStyle name="Normal 12 3 4 3 4" xfId="39438" xr:uid="{CDF3B041-5F65-4ACF-B32B-BAE1FE3CCCA1}"/>
    <cellStyle name="Normal 12 3 4 4" xfId="2655" xr:uid="{2909189C-47DF-4A0D-8161-3F95B02545F2}"/>
    <cellStyle name="Normal 12 3 4 4 2" xfId="11035" xr:uid="{57DD6779-6FE8-4654-A057-D31A91F8B480}"/>
    <cellStyle name="Normal 12 3 4 4 2 2" xfId="27795" xr:uid="{1DF48DAD-F420-4313-B21D-70BCA538C643}"/>
    <cellStyle name="Normal 12 3 4 4 2 3" xfId="44554" xr:uid="{45DAC3E9-FAB0-4943-BE00-3B1556CD152D}"/>
    <cellStyle name="Normal 12 3 4 4 3" xfId="19415" xr:uid="{987DED3F-9F2F-41E7-A4F9-BE8ED98016D0}"/>
    <cellStyle name="Normal 12 3 4 4 4" xfId="36174" xr:uid="{2DC323BC-E707-4BB9-946D-1007B9156AB8}"/>
    <cellStyle name="Normal 12 3 4 5" xfId="9232" xr:uid="{FA19E2C8-667D-4D8B-8FFD-436D05E1EF81}"/>
    <cellStyle name="Normal 12 3 4 5 2" xfId="25992" xr:uid="{93856BC9-00D5-4473-80F6-DC53A9C804DA}"/>
    <cellStyle name="Normal 12 3 4 5 3" xfId="42751" xr:uid="{E0D0D6C4-7FAF-4E74-8D81-1C1465D87947}"/>
    <cellStyle name="Normal 12 3 4 6" xfId="17612" xr:uid="{DA847460-3D45-4E00-B917-82ED2C721122}"/>
    <cellStyle name="Normal 12 3 4 7" xfId="34371" xr:uid="{252EA93F-BCFC-4805-8AE0-B2123BCF5062}"/>
    <cellStyle name="Normal 12 3 5" xfId="1271" xr:uid="{6D9C3573-0831-4595-AA8E-CFBA2191EC42}"/>
    <cellStyle name="Normal 12 3 5 2" xfId="4660" xr:uid="{9EC27A1A-D094-4B91-9B49-A16061EA145D}"/>
    <cellStyle name="Normal 12 3 5 2 2" xfId="13040" xr:uid="{EB0A35F2-AD63-42A6-86B9-21777A30DC04}"/>
    <cellStyle name="Normal 12 3 5 2 2 2" xfId="29800" xr:uid="{1F4EAD2D-8854-4236-8C40-83897A99AC6F}"/>
    <cellStyle name="Normal 12 3 5 2 2 3" xfId="46559" xr:uid="{146133A6-7D38-4493-9A3C-08E464DE9393}"/>
    <cellStyle name="Normal 12 3 5 2 3" xfId="21420" xr:uid="{09B543A3-5AA4-4F55-B97A-B678B3EBEE2C}"/>
    <cellStyle name="Normal 12 3 5 2 4" xfId="38179" xr:uid="{F3CF396F-A1E3-4B9B-B897-35E8C0DD2863}"/>
    <cellStyle name="Normal 12 3 5 3" xfId="6347" xr:uid="{45A42E15-9B34-4A6D-93EA-3FD5F6F17F09}"/>
    <cellStyle name="Normal 12 3 5 3 2" xfId="14727" xr:uid="{8EB9D5DB-5993-4E6C-ADB7-0F7F1C527D02}"/>
    <cellStyle name="Normal 12 3 5 3 2 2" xfId="31487" xr:uid="{48D79CE1-E03B-4D04-8A20-1AD182D9389C}"/>
    <cellStyle name="Normal 12 3 5 3 2 3" xfId="48246" xr:uid="{206D8EC0-FFE3-4477-83EB-807E91C27311}"/>
    <cellStyle name="Normal 12 3 5 3 3" xfId="23107" xr:uid="{61511300-0176-4366-BED2-D5386BAD8E67}"/>
    <cellStyle name="Normal 12 3 5 3 4" xfId="39866" xr:uid="{1A2C83DA-DE9B-4436-90BC-FEF222674631}"/>
    <cellStyle name="Normal 12 3 5 4" xfId="3083" xr:uid="{7C090BC4-7BBB-42F4-B48C-719974CF99AA}"/>
    <cellStyle name="Normal 12 3 5 4 2" xfId="11463" xr:uid="{56234EA2-641E-492D-8C29-4CD5DD93BAD8}"/>
    <cellStyle name="Normal 12 3 5 4 2 2" xfId="28223" xr:uid="{811712A3-3C6B-4457-8F01-D648B68EB1BA}"/>
    <cellStyle name="Normal 12 3 5 4 2 3" xfId="44982" xr:uid="{0A75396F-4179-4C56-B8E6-3D30AAC40118}"/>
    <cellStyle name="Normal 12 3 5 4 3" xfId="19843" xr:uid="{A7EBB139-3610-4BB2-A243-5E95813A1C4C}"/>
    <cellStyle name="Normal 12 3 5 4 4" xfId="36602" xr:uid="{3837F755-D0CF-46B7-9FAA-D011FB61E201}"/>
    <cellStyle name="Normal 12 3 5 5" xfId="9660" xr:uid="{AB741CE3-B820-436A-A0C1-6D350BF5024E}"/>
    <cellStyle name="Normal 12 3 5 5 2" xfId="26420" xr:uid="{5C9BA2C9-F3DC-4D73-A414-C25746E49AB4}"/>
    <cellStyle name="Normal 12 3 5 5 3" xfId="43179" xr:uid="{75B512C6-43BB-4BDE-B58F-5BE2A6E2FA4F}"/>
    <cellStyle name="Normal 12 3 5 6" xfId="18040" xr:uid="{2C2B8801-B42E-4C63-83EC-3374136C331D}"/>
    <cellStyle name="Normal 12 3 5 7" xfId="34799" xr:uid="{80ADC8DA-F522-4215-8207-056A2950E497}"/>
    <cellStyle name="Normal 12 3 6" xfId="1665" xr:uid="{12C5FE60-B096-4461-9B7A-77EE1141C886}"/>
    <cellStyle name="Normal 12 3 6 2" xfId="5054" xr:uid="{32B2D694-3F7F-4CF6-B786-84719B3F804A}"/>
    <cellStyle name="Normal 12 3 6 2 2" xfId="13434" xr:uid="{6DBFEF8E-6214-4FB9-96A7-07B3C16F4361}"/>
    <cellStyle name="Normal 12 3 6 2 2 2" xfId="30194" xr:uid="{8233FA05-C89C-41B4-8C8E-665C6530A403}"/>
    <cellStyle name="Normal 12 3 6 2 2 3" xfId="46953" xr:uid="{30ED68FE-0D36-4769-9E26-800D512C80A2}"/>
    <cellStyle name="Normal 12 3 6 2 3" xfId="21814" xr:uid="{6344822D-C148-4CC3-851A-224F092A2A1B}"/>
    <cellStyle name="Normal 12 3 6 2 4" xfId="38573" xr:uid="{FD537D99-37DA-4AA0-9DB2-BEB974C42056}"/>
    <cellStyle name="Normal 12 3 6 3" xfId="6741" xr:uid="{4B90D7F4-406D-4052-9F33-7B2DF3580A6E}"/>
    <cellStyle name="Normal 12 3 6 3 2" xfId="15121" xr:uid="{23F72A20-F414-4CE1-B5DA-A1A2984115C4}"/>
    <cellStyle name="Normal 12 3 6 3 2 2" xfId="31881" xr:uid="{6B016000-B609-4FD5-AED5-45CD79DC50D7}"/>
    <cellStyle name="Normal 12 3 6 3 2 3" xfId="48640" xr:uid="{7C6717F7-F8B5-464E-BD53-9A4734A39C1D}"/>
    <cellStyle name="Normal 12 3 6 3 3" xfId="23501" xr:uid="{35939D7E-E68C-4C5D-A2E9-40DA34B4D077}"/>
    <cellStyle name="Normal 12 3 6 3 4" xfId="40260" xr:uid="{AAE47446-FE4A-4004-B0E4-1ED1B16B8218}"/>
    <cellStyle name="Normal 12 3 6 4" xfId="2225" xr:uid="{5831BE4A-09C8-437D-96FE-4ED6F87482A2}"/>
    <cellStyle name="Normal 12 3 6 4 2" xfId="10609" xr:uid="{B7AA30CB-47C5-4AC6-967E-43C243E881CC}"/>
    <cellStyle name="Normal 12 3 6 4 2 2" xfId="27369" xr:uid="{4D1FC4F8-2047-4D53-AB01-C5B740DC2902}"/>
    <cellStyle name="Normal 12 3 6 4 2 3" xfId="44128" xr:uid="{2CA5464D-00BE-497E-80CE-3D7BE1622522}"/>
    <cellStyle name="Normal 12 3 6 4 3" xfId="18989" xr:uid="{A51D3BE9-98FC-4978-BF9A-3E86C98B2FFC}"/>
    <cellStyle name="Normal 12 3 6 4 4" xfId="35748" xr:uid="{E47F5551-E155-4AB9-9A2C-EFE0DE3DE0CB}"/>
    <cellStyle name="Normal 12 3 6 5" xfId="10054" xr:uid="{34AD28BF-C578-402B-AAF4-883B53D5CE3F}"/>
    <cellStyle name="Normal 12 3 6 5 2" xfId="26814" xr:uid="{E01EF941-4EBB-4B66-B8E1-E547E5B8ACB8}"/>
    <cellStyle name="Normal 12 3 6 5 3" xfId="43573" xr:uid="{029FDA41-F4A6-47BE-85F9-E287F1A679C0}"/>
    <cellStyle name="Normal 12 3 6 6" xfId="18434" xr:uid="{7A5113BD-0AB2-43F4-B2FC-B6CBA6297C14}"/>
    <cellStyle name="Normal 12 3 6 7" xfId="35193" xr:uid="{F369E544-2DF9-495A-BD5C-87C38916554D}"/>
    <cellStyle name="Normal 12 3 7" xfId="3783" xr:uid="{87D85DFE-51DA-4580-A894-81B69E5B86C8}"/>
    <cellStyle name="Normal 12 3 7 2" xfId="12163" xr:uid="{58BF598B-C99F-4505-96C1-CF9626679586}"/>
    <cellStyle name="Normal 12 3 7 2 2" xfId="28923" xr:uid="{94126169-E9A1-43DF-8EA9-AFB866341106}"/>
    <cellStyle name="Normal 12 3 7 2 3" xfId="45682" xr:uid="{89DA4603-6DC2-4679-AE44-1C847388832C}"/>
    <cellStyle name="Normal 12 3 7 3" xfId="20543" xr:uid="{A2561259-6329-4B96-9848-F50A3BAE210E}"/>
    <cellStyle name="Normal 12 3 7 4" xfId="37302" xr:uid="{76321D66-0FAB-46BF-9500-8EBD7F9E269E}"/>
    <cellStyle name="Normal 12 3 8" xfId="5493" xr:uid="{1C17D41A-1213-4351-B005-46C0141140CE}"/>
    <cellStyle name="Normal 12 3 8 2" xfId="13873" xr:uid="{EF58B0F3-6AC3-4055-9256-AA6666C2BC0A}"/>
    <cellStyle name="Normal 12 3 8 2 2" xfId="30633" xr:uid="{1F9F58DB-5D6A-4E3C-AE03-47F7A24C3368}"/>
    <cellStyle name="Normal 12 3 8 2 3" xfId="47392" xr:uid="{9F97FB30-39B1-41AB-9B56-D4A56D4E1E33}"/>
    <cellStyle name="Normal 12 3 8 3" xfId="22253" xr:uid="{0EDCF7B0-2D78-4AE3-A07B-57B904EC7DAC}"/>
    <cellStyle name="Normal 12 3 8 4" xfId="39012" xr:uid="{02CD3754-A46B-486E-9B13-860A993A45B4}"/>
    <cellStyle name="Normal 12 3 9" xfId="7147" xr:uid="{A1305F73-E6DE-434C-B25F-0617A6AA0B5A}"/>
    <cellStyle name="Normal 12 3 9 2" xfId="15527" xr:uid="{A94E386A-B66D-4092-ACCD-F5F11930A0AA}"/>
    <cellStyle name="Normal 12 3 9 2 2" xfId="32287" xr:uid="{B7FD1BBD-27CC-47F0-98BD-65D3F48BF5DC}"/>
    <cellStyle name="Normal 12 3 9 2 3" xfId="49046" xr:uid="{846BEA60-DF9B-4C12-9F4A-0FF51853A4A8}"/>
    <cellStyle name="Normal 12 3 9 3" xfId="23907" xr:uid="{7C987CA0-0786-4C00-9779-684AA48D1CD7}"/>
    <cellStyle name="Normal 12 3 9 4" xfId="40666" xr:uid="{BDB1DC79-298C-45A6-AB32-F2C0F765A231}"/>
    <cellStyle name="Normal 12 4" xfId="335" xr:uid="{F7DBE471-2501-46F1-A91B-ED9F9DD444C9}"/>
    <cellStyle name="Normal 12 4 10" xfId="7554" xr:uid="{34C447D8-A64E-4AF0-A8B2-8A9063D46D40}"/>
    <cellStyle name="Normal 12 4 10 2" xfId="15934" xr:uid="{9D16EB58-3074-49E1-9E54-B14C1F858315}"/>
    <cellStyle name="Normal 12 4 10 2 2" xfId="32694" xr:uid="{7C19C753-F24B-4C49-A663-CCBCCAC0876E}"/>
    <cellStyle name="Normal 12 4 10 2 3" xfId="49453" xr:uid="{ED3DD25E-54F9-4FB3-A18E-52BC70263976}"/>
    <cellStyle name="Normal 12 4 10 3" xfId="24314" xr:uid="{D61C285C-3520-4487-8B8A-BBEFAD38B6F4}"/>
    <cellStyle name="Normal 12 4 10 4" xfId="41073" xr:uid="{2CEEF9B1-10EE-45EF-AB91-2B9BB1947D13}"/>
    <cellStyle name="Normal 12 4 11" xfId="7960" xr:uid="{B4F04D8A-BA0A-4F14-9301-7224BDD68832}"/>
    <cellStyle name="Normal 12 4 11 2" xfId="16340" xr:uid="{91D61477-D215-4D8D-A0B5-5F71E3757FE3}"/>
    <cellStyle name="Normal 12 4 11 2 2" xfId="33100" xr:uid="{3703ACC4-716C-4EBA-835F-3787AC9BFED9}"/>
    <cellStyle name="Normal 12 4 11 2 3" xfId="49859" xr:uid="{9C25978C-2DD2-4A7F-B6E6-A8C5A4904A66}"/>
    <cellStyle name="Normal 12 4 11 3" xfId="24720" xr:uid="{E3525EE7-CF7F-4008-8471-D44E1849B5EF}"/>
    <cellStyle name="Normal 12 4 11 4" xfId="41479" xr:uid="{E57661F9-8E85-4914-A32B-69D1C86D8C3D}"/>
    <cellStyle name="Normal 12 4 12" xfId="8366" xr:uid="{C112E72D-1C56-446A-981D-051909B93CEA}"/>
    <cellStyle name="Normal 12 4 12 2" xfId="16746" xr:uid="{9A5A6A97-052E-457A-BEFF-8E0FF2123E16}"/>
    <cellStyle name="Normal 12 4 12 2 2" xfId="33506" xr:uid="{EEABCB9C-2401-4232-BB98-8563ED17BDD4}"/>
    <cellStyle name="Normal 12 4 12 2 3" xfId="50265" xr:uid="{BA1BBC47-941C-4FDA-9B10-BBB52DF9B30E}"/>
    <cellStyle name="Normal 12 4 12 3" xfId="25126" xr:uid="{7C09327D-19A2-46D6-9D91-DFCD43E41B44}"/>
    <cellStyle name="Normal 12 4 12 4" xfId="41885" xr:uid="{86BE3973-BE4B-492E-BE26-37BC580EFD0A}"/>
    <cellStyle name="Normal 12 4 13" xfId="2100" xr:uid="{E7B259A2-789E-41D7-857A-045B475148BE}"/>
    <cellStyle name="Normal 12 4 13 2" xfId="10488" xr:uid="{3FAAD4B4-68A8-4032-B175-8E5EED9007A6}"/>
    <cellStyle name="Normal 12 4 13 2 2" xfId="27248" xr:uid="{9D8CE64F-B4CD-4A0E-A86B-15AD8E747DBD}"/>
    <cellStyle name="Normal 12 4 13 2 3" xfId="44007" xr:uid="{67754F02-E594-43D0-8167-253C3F674DBA}"/>
    <cellStyle name="Normal 12 4 13 3" xfId="18868" xr:uid="{9BE311E8-1713-476C-AC2F-4B9E709ECBFB}"/>
    <cellStyle name="Normal 12 4 13 4" xfId="35627" xr:uid="{449426F6-7DD4-4EE5-9969-23212FAF5FCC}"/>
    <cellStyle name="Normal 12 4 14" xfId="8805" xr:uid="{D85F0B40-DA01-4458-A643-D6AFAA5BB9DF}"/>
    <cellStyle name="Normal 12 4 14 2" xfId="25565" xr:uid="{B6DF849C-8FE5-45D9-9C20-1AC595A6D428}"/>
    <cellStyle name="Normal 12 4 14 3" xfId="42324" xr:uid="{51F9F522-06FE-4EE7-B704-80552510E1A0}"/>
    <cellStyle name="Normal 12 4 15" xfId="17185" xr:uid="{F4315BC3-C439-4F4C-A672-0A51AB9EFB40}"/>
    <cellStyle name="Normal 12 4 16" xfId="33944" xr:uid="{AFC20E39-51F6-42CF-9140-2DFE2542E8DE}"/>
    <cellStyle name="Normal 12 4 2" xfId="528" xr:uid="{320B2111-E869-4644-A640-D8A5B32DA79F}"/>
    <cellStyle name="Normal 12 4 2 10" xfId="8495" xr:uid="{B5572AAB-75E7-43CB-9D96-92A0BD9453C2}"/>
    <cellStyle name="Normal 12 4 2 10 2" xfId="16875" xr:uid="{B5E7F9A0-3551-4DD8-B90C-794E85BF9596}"/>
    <cellStyle name="Normal 12 4 2 10 2 2" xfId="33635" xr:uid="{F7E5F058-F233-4B02-B08B-DB135B3533E9}"/>
    <cellStyle name="Normal 12 4 2 10 2 3" xfId="50394" xr:uid="{3DE946F0-51C8-4482-A493-06668F17DFB0}"/>
    <cellStyle name="Normal 12 4 2 10 3" xfId="25255" xr:uid="{F66D4325-D076-4798-B2B1-EBED7F8D705E}"/>
    <cellStyle name="Normal 12 4 2 10 4" xfId="42014" xr:uid="{694E223C-A920-4180-BA71-D76316B73754}"/>
    <cellStyle name="Normal 12 4 2 11" xfId="2360" xr:uid="{0319E92E-EB9F-4259-A051-7B5B27AA267A}"/>
    <cellStyle name="Normal 12 4 2 11 2" xfId="10742" xr:uid="{CCF7F61D-36F3-4C17-AA47-424DBE56859F}"/>
    <cellStyle name="Normal 12 4 2 11 2 2" xfId="27502" xr:uid="{B243C355-2391-4EE0-ADC1-214CF1D302A0}"/>
    <cellStyle name="Normal 12 4 2 11 2 3" xfId="44261" xr:uid="{AD7E42DB-2899-4728-9823-8E7465A378B6}"/>
    <cellStyle name="Normal 12 4 2 11 3" xfId="19122" xr:uid="{C8674D98-1553-441A-BFAD-1AFE5DAA5EF1}"/>
    <cellStyle name="Normal 12 4 2 11 4" xfId="35881" xr:uid="{DDEC19DF-5A03-4FC8-BF07-CC206568BAED}"/>
    <cellStyle name="Normal 12 4 2 12" xfId="8939" xr:uid="{2330DA2D-A988-4301-97C0-FC0D660B1068}"/>
    <cellStyle name="Normal 12 4 2 12 2" xfId="25699" xr:uid="{4AB81743-052D-4CDE-8C9C-845CFD8C24F5}"/>
    <cellStyle name="Normal 12 4 2 12 3" xfId="42458" xr:uid="{9ECE91CF-C56D-49D2-BDDA-05A8293D5B20}"/>
    <cellStyle name="Normal 12 4 2 13" xfId="17319" xr:uid="{D33D9512-1F38-46B3-84ED-77552194F0E1}"/>
    <cellStyle name="Normal 12 4 2 14" xfId="34078" xr:uid="{99CA800D-BDFA-4A6C-8548-C254F46AE055}"/>
    <cellStyle name="Normal 12 4 2 2" xfId="970" xr:uid="{EBEC155F-088A-48D5-A124-260D3260174D}"/>
    <cellStyle name="Normal 12 4 2 2 2" xfId="4365" xr:uid="{730AB5F5-90ED-43D5-B561-4B06A98B0081}"/>
    <cellStyle name="Normal 12 4 2 2 2 2" xfId="12745" xr:uid="{20EA9D68-3CB9-4DFA-AAE9-5507E6366910}"/>
    <cellStyle name="Normal 12 4 2 2 2 2 2" xfId="29505" xr:uid="{5BF0EE44-2853-4FB8-B7F8-20BBC393A695}"/>
    <cellStyle name="Normal 12 4 2 2 2 2 3" xfId="46264" xr:uid="{86D00BDF-E977-4B66-9EB2-99A6014CBA5E}"/>
    <cellStyle name="Normal 12 4 2 2 2 3" xfId="21125" xr:uid="{0B134DE3-F43E-4D73-9F6C-50680E41FB15}"/>
    <cellStyle name="Normal 12 4 2 2 2 4" xfId="37884" xr:uid="{5EA0ED4E-DAAA-4211-BA51-B3BC7C7BDB69}"/>
    <cellStyle name="Normal 12 4 2 2 3" xfId="6052" xr:uid="{862D5274-AEDD-48FA-8A50-6A412B08B542}"/>
    <cellStyle name="Normal 12 4 2 2 3 2" xfId="14432" xr:uid="{DB0133DE-8681-4EEE-8EA5-05372D742757}"/>
    <cellStyle name="Normal 12 4 2 2 3 2 2" xfId="31192" xr:uid="{C2143106-448A-4745-BE09-CD22D7272590}"/>
    <cellStyle name="Normal 12 4 2 2 3 2 3" xfId="47951" xr:uid="{AFFC4FBE-305A-4CE2-B46A-4635EDC7A9E2}"/>
    <cellStyle name="Normal 12 4 2 2 3 3" xfId="22812" xr:uid="{8C600106-725A-4294-B45E-703813908895}"/>
    <cellStyle name="Normal 12 4 2 2 3 4" xfId="39571" xr:uid="{019FE407-FA11-40AF-A958-2F4A9C1B44BF}"/>
    <cellStyle name="Normal 12 4 2 2 4" xfId="2788" xr:uid="{ACA50C6A-7982-4999-987C-77664C33AF71}"/>
    <cellStyle name="Normal 12 4 2 2 4 2" xfId="11168" xr:uid="{FB740FAB-72E0-47AD-BF08-4A6D20D3668D}"/>
    <cellStyle name="Normal 12 4 2 2 4 2 2" xfId="27928" xr:uid="{ED00FEC9-8826-44FC-811A-85FAEB343175}"/>
    <cellStyle name="Normal 12 4 2 2 4 2 3" xfId="44687" xr:uid="{7C4D770E-2284-4A7E-8D32-6C0CB6C027F0}"/>
    <cellStyle name="Normal 12 4 2 2 4 3" xfId="19548" xr:uid="{94A51326-58FC-4E9C-B38A-0168CB09B409}"/>
    <cellStyle name="Normal 12 4 2 2 4 4" xfId="36307" xr:uid="{3ED8923D-500E-4D77-98A7-A2D449F9FAF2}"/>
    <cellStyle name="Normal 12 4 2 2 5" xfId="9365" xr:uid="{6AE684CB-3EE6-4761-8EF1-D277EB2181C0}"/>
    <cellStyle name="Normal 12 4 2 2 5 2" xfId="26125" xr:uid="{8C41B676-D5F3-430F-971D-D4599DA1603C}"/>
    <cellStyle name="Normal 12 4 2 2 5 3" xfId="42884" xr:uid="{3BA0E1F6-1D25-4AB5-A40E-A2092CFDC716}"/>
    <cellStyle name="Normal 12 4 2 2 6" xfId="17745" xr:uid="{30BF8CEA-955B-4A68-8392-DC10CC090CFB}"/>
    <cellStyle name="Normal 12 4 2 2 7" xfId="34504" xr:uid="{0A1396F8-1F22-418E-A643-190F5D004D58}"/>
    <cellStyle name="Normal 12 4 2 3" xfId="1404" xr:uid="{42081150-89CB-43BB-B53C-D96A226EE223}"/>
    <cellStyle name="Normal 12 4 2 3 2" xfId="4793" xr:uid="{DAD8ADFA-F8E6-4249-A320-DB74DF2E375D}"/>
    <cellStyle name="Normal 12 4 2 3 2 2" xfId="13173" xr:uid="{5401E84F-4322-4C6A-92A9-1A8CA6C8181D}"/>
    <cellStyle name="Normal 12 4 2 3 2 2 2" xfId="29933" xr:uid="{5F97ECC6-5415-4A27-ACFD-C60ADB5CC1C3}"/>
    <cellStyle name="Normal 12 4 2 3 2 2 3" xfId="46692" xr:uid="{BA74827C-DCED-4E2E-9454-14CB085F55EF}"/>
    <cellStyle name="Normal 12 4 2 3 2 3" xfId="21553" xr:uid="{38DB14B9-9A22-48B5-9582-046D8219297D}"/>
    <cellStyle name="Normal 12 4 2 3 2 4" xfId="38312" xr:uid="{5A37A270-73EF-4D84-8032-DC38946E0D29}"/>
    <cellStyle name="Normal 12 4 2 3 3" xfId="6480" xr:uid="{AB67FAFF-49C8-4258-944D-A78732D9F0A1}"/>
    <cellStyle name="Normal 12 4 2 3 3 2" xfId="14860" xr:uid="{93CFCC79-D701-404A-A4F2-9B914546C120}"/>
    <cellStyle name="Normal 12 4 2 3 3 2 2" xfId="31620" xr:uid="{FBA51B60-987A-4A58-9ABA-5C299772EB48}"/>
    <cellStyle name="Normal 12 4 2 3 3 2 3" xfId="48379" xr:uid="{972A8563-4D82-4448-A1F7-7E8C2423FB44}"/>
    <cellStyle name="Normal 12 4 2 3 3 3" xfId="23240" xr:uid="{787CEAA4-34AB-4BB2-9495-887D6616BD7E}"/>
    <cellStyle name="Normal 12 4 2 3 3 4" xfId="39999" xr:uid="{6D541046-4A0C-4616-89F4-0A34DF3D75D6}"/>
    <cellStyle name="Normal 12 4 2 3 4" xfId="3216" xr:uid="{29946C8B-8071-42FF-866D-6FA2D205E72F}"/>
    <cellStyle name="Normal 12 4 2 3 4 2" xfId="11596" xr:uid="{63F95DD1-D552-4569-96E8-62566D26F29E}"/>
    <cellStyle name="Normal 12 4 2 3 4 2 2" xfId="28356" xr:uid="{F5D21896-133F-4E56-AF3E-3B9B248678A8}"/>
    <cellStyle name="Normal 12 4 2 3 4 2 3" xfId="45115" xr:uid="{990EA10F-EFAB-4E6C-9831-B79F4ED69A04}"/>
    <cellStyle name="Normal 12 4 2 3 4 3" xfId="19976" xr:uid="{C51C6BE1-835F-495F-9EC0-37B3BAE63181}"/>
    <cellStyle name="Normal 12 4 2 3 4 4" xfId="36735" xr:uid="{3391CAEE-50D3-49EA-BAD8-4222762B93CF}"/>
    <cellStyle name="Normal 12 4 2 3 5" xfId="9793" xr:uid="{AE280E88-5227-4459-B575-C00FAFF01A74}"/>
    <cellStyle name="Normal 12 4 2 3 5 2" xfId="26553" xr:uid="{16ED7D98-D0EF-4CE8-B5D9-466FB082D66F}"/>
    <cellStyle name="Normal 12 4 2 3 5 3" xfId="43312" xr:uid="{08D96B46-A290-4F92-BB28-8ADAEB4B015D}"/>
    <cellStyle name="Normal 12 4 2 3 6" xfId="18173" xr:uid="{C3BE0879-FAE1-48E4-B1BD-79F328F9D935}"/>
    <cellStyle name="Normal 12 4 2 3 7" xfId="34932" xr:uid="{06341D0C-7389-4959-8FD7-D66522AF7CBE}"/>
    <cellStyle name="Normal 12 4 2 4" xfId="1795" xr:uid="{18F14F0E-5595-454B-9908-2F70D79CBF44}"/>
    <cellStyle name="Normal 12 4 2 4 2" xfId="5184" xr:uid="{71F8E0A0-45D6-4C59-B765-0E66B1578913}"/>
    <cellStyle name="Normal 12 4 2 4 2 2" xfId="13564" xr:uid="{844B8902-0006-423A-BCAF-8661100F0BF2}"/>
    <cellStyle name="Normal 12 4 2 4 2 2 2" xfId="30324" xr:uid="{9623006D-C4E5-46F6-92B8-911B55A3EE5E}"/>
    <cellStyle name="Normal 12 4 2 4 2 2 3" xfId="47083" xr:uid="{9BC73938-6BF8-453E-9ED2-D72DD6BC3F86}"/>
    <cellStyle name="Normal 12 4 2 4 2 3" xfId="21944" xr:uid="{0CA0F253-F6B7-460D-996B-BEC4DFBACCCE}"/>
    <cellStyle name="Normal 12 4 2 4 2 4" xfId="38703" xr:uid="{50828C52-B64C-4D81-B554-E1E991ABFA24}"/>
    <cellStyle name="Normal 12 4 2 4 3" xfId="6871" xr:uid="{FDBC38A3-6E5B-4B6D-88B5-CF656A2FCE06}"/>
    <cellStyle name="Normal 12 4 2 4 3 2" xfId="15251" xr:uid="{8D649386-6172-49C0-8066-53323FF7EAA1}"/>
    <cellStyle name="Normal 12 4 2 4 3 2 2" xfId="32011" xr:uid="{5B3396D5-2D9B-482F-9440-0E0F5E64883A}"/>
    <cellStyle name="Normal 12 4 2 4 3 2 3" xfId="48770" xr:uid="{76C9FECD-E846-4B22-B829-25478A423CBB}"/>
    <cellStyle name="Normal 12 4 2 4 3 3" xfId="23631" xr:uid="{DD88364C-7787-46E4-A041-27EC592FF8AD}"/>
    <cellStyle name="Normal 12 4 2 4 3 4" xfId="40390" xr:uid="{9880B506-F3E7-46BB-93E7-4348679983C9}"/>
    <cellStyle name="Normal 12 4 2 4 4" xfId="3495" xr:uid="{767ABDE9-010D-4B4F-90E1-A9B528E73197}"/>
    <cellStyle name="Normal 12 4 2 4 4 2" xfId="11875" xr:uid="{C1C92B5F-4F07-4835-9593-F3DC8D3F3002}"/>
    <cellStyle name="Normal 12 4 2 4 4 2 2" xfId="28635" xr:uid="{031AB1BE-5478-46DF-AFDF-8DA51BB6FE7B}"/>
    <cellStyle name="Normal 12 4 2 4 4 2 3" xfId="45394" xr:uid="{CC2D0130-87F6-45E0-AC1C-0DF6AE8F4549}"/>
    <cellStyle name="Normal 12 4 2 4 4 3" xfId="20255" xr:uid="{EBB3EA38-1FDD-4768-B158-5A356B8C75F3}"/>
    <cellStyle name="Normal 12 4 2 4 4 4" xfId="37014" xr:uid="{174F2685-497D-4B3E-8ACA-4AA530A76812}"/>
    <cellStyle name="Normal 12 4 2 4 5" xfId="10184" xr:uid="{276C313B-0446-4346-8578-F0218E22FF55}"/>
    <cellStyle name="Normal 12 4 2 4 5 2" xfId="26944" xr:uid="{189BBDD4-3B62-478A-BE4A-D36F807B64C9}"/>
    <cellStyle name="Normal 12 4 2 4 5 3" xfId="43703" xr:uid="{9771F1F9-02F2-418B-B517-9FD20F98878C}"/>
    <cellStyle name="Normal 12 4 2 4 6" xfId="18564" xr:uid="{133447F4-AA32-4FB2-8387-2D2155B21F04}"/>
    <cellStyle name="Normal 12 4 2 4 7" xfId="35323" xr:uid="{3A0A9C4A-F1F8-42DD-9531-079F0BA1EA0B}"/>
    <cellStyle name="Normal 12 4 2 5" xfId="3914" xr:uid="{A3E67F51-5146-4BEE-A9FB-640D5499F1B5}"/>
    <cellStyle name="Normal 12 4 2 5 2" xfId="12294" xr:uid="{3A0519AA-AC5A-466C-8E35-002E148A7FFC}"/>
    <cellStyle name="Normal 12 4 2 5 2 2" xfId="29054" xr:uid="{0C424C15-C148-4E68-B729-E60ADDE31A70}"/>
    <cellStyle name="Normal 12 4 2 5 2 3" xfId="45813" xr:uid="{5DC702AB-3B90-4042-B748-F01A495E1FA8}"/>
    <cellStyle name="Normal 12 4 2 5 3" xfId="20674" xr:uid="{B28F13EA-047F-4171-8002-6989929CD161}"/>
    <cellStyle name="Normal 12 4 2 5 4" xfId="37433" xr:uid="{51E2AF45-8341-4CE1-87D8-D08BD7ADB2AB}"/>
    <cellStyle name="Normal 12 4 2 6" xfId="5626" xr:uid="{5C19B50F-EFD9-4378-8516-0037BE2D1372}"/>
    <cellStyle name="Normal 12 4 2 6 2" xfId="14006" xr:uid="{08BA46AF-A8A7-413D-971A-089A9506D02D}"/>
    <cellStyle name="Normal 12 4 2 6 2 2" xfId="30766" xr:uid="{3970A8D7-9DC1-4AEB-8929-877433AF2F32}"/>
    <cellStyle name="Normal 12 4 2 6 2 3" xfId="47525" xr:uid="{4FADF28B-D3E3-4505-AC5D-13883BB29E86}"/>
    <cellStyle name="Normal 12 4 2 6 3" xfId="22386" xr:uid="{D968AFAD-CEB5-4B6D-AD4D-CCF9BD90C171}"/>
    <cellStyle name="Normal 12 4 2 6 4" xfId="39145" xr:uid="{202378B5-0A24-4FDB-8C91-3D3D4A72153D}"/>
    <cellStyle name="Normal 12 4 2 7" xfId="7277" xr:uid="{A09E1E2E-51FA-41F5-B105-EC9D12D8733F}"/>
    <cellStyle name="Normal 12 4 2 7 2" xfId="15657" xr:uid="{74622F6C-166B-4520-98AD-08D510A4DD55}"/>
    <cellStyle name="Normal 12 4 2 7 2 2" xfId="32417" xr:uid="{1DC698DB-8B54-4797-8427-77E4AE3BD5FF}"/>
    <cellStyle name="Normal 12 4 2 7 2 3" xfId="49176" xr:uid="{2ADED1CA-DCCA-49AF-96F0-2B5900DB18F8}"/>
    <cellStyle name="Normal 12 4 2 7 3" xfId="24037" xr:uid="{7E9BDCB4-3F80-4BBC-A132-89EC32986D1E}"/>
    <cellStyle name="Normal 12 4 2 7 4" xfId="40796" xr:uid="{650C26E5-EADB-44BC-B690-8EF13D0BCFA2}"/>
    <cellStyle name="Normal 12 4 2 8" xfId="7683" xr:uid="{B356135C-40B9-41A6-9488-854D5D203FCB}"/>
    <cellStyle name="Normal 12 4 2 8 2" xfId="16063" xr:uid="{7DC98941-043F-477B-8516-34C38298E06F}"/>
    <cellStyle name="Normal 12 4 2 8 2 2" xfId="32823" xr:uid="{76430ED1-68E4-4C84-B9D5-0954B5CBFB3C}"/>
    <cellStyle name="Normal 12 4 2 8 2 3" xfId="49582" xr:uid="{C33FCA97-A30B-43C4-A21E-0FCBCB8442AA}"/>
    <cellStyle name="Normal 12 4 2 8 3" xfId="24443" xr:uid="{F2BB2CB9-13AF-44CA-9A79-4DBD40C1B871}"/>
    <cellStyle name="Normal 12 4 2 8 4" xfId="41202" xr:uid="{1853CC7F-42EB-4431-80BE-18F2FFC0CFB7}"/>
    <cellStyle name="Normal 12 4 2 9" xfId="8089" xr:uid="{7BD8493B-BEBE-40EC-97DD-8994BED4F35E}"/>
    <cellStyle name="Normal 12 4 2 9 2" xfId="16469" xr:uid="{EBF842CC-2BC0-4CD9-9681-F20EB81850EC}"/>
    <cellStyle name="Normal 12 4 2 9 2 2" xfId="33229" xr:uid="{32491D4E-C49A-40B2-A3EA-6B4F29AD8AD4}"/>
    <cellStyle name="Normal 12 4 2 9 2 3" xfId="49988" xr:uid="{A69BA6F7-1348-4B33-8BEC-9877721BD14E}"/>
    <cellStyle name="Normal 12 4 2 9 3" xfId="24849" xr:uid="{FDC37D37-364F-4F48-8B49-81F72713EDA5}"/>
    <cellStyle name="Normal 12 4 2 9 4" xfId="41608" xr:uid="{5AE1CFC0-279F-4DCA-9CAF-B0910516C599}"/>
    <cellStyle name="Normal 12 4 3" xfId="529" xr:uid="{83AF7023-7FCE-46C8-A828-FD130AE90634}"/>
    <cellStyle name="Normal 12 4 3 10" xfId="8637" xr:uid="{4984011E-A97F-488D-BC99-A3BB84EB3903}"/>
    <cellStyle name="Normal 12 4 3 10 2" xfId="17017" xr:uid="{2607B380-CAD1-4EEE-B702-D9DC70550B0E}"/>
    <cellStyle name="Normal 12 4 3 10 2 2" xfId="33777" xr:uid="{12AA2940-D5F6-4F43-B919-CF9E37749A63}"/>
    <cellStyle name="Normal 12 4 3 10 2 3" xfId="50536" xr:uid="{BFC349F2-16C0-42A2-861A-D36E65A7C73E}"/>
    <cellStyle name="Normal 12 4 3 10 3" xfId="25397" xr:uid="{121E6C62-8A7F-49C4-AEC1-A8D55989CEC1}"/>
    <cellStyle name="Normal 12 4 3 10 4" xfId="42156" xr:uid="{2C540FB5-E900-4A3E-A0DB-591081194489}"/>
    <cellStyle name="Normal 12 4 3 11" xfId="2361" xr:uid="{B0AB5A9C-42A0-4B6A-8AC1-1270073A9A3F}"/>
    <cellStyle name="Normal 12 4 3 11 2" xfId="10743" xr:uid="{78DBD31E-CDAE-4865-AB0C-D0000C2FC753}"/>
    <cellStyle name="Normal 12 4 3 11 2 2" xfId="27503" xr:uid="{79091430-050B-46FA-AB42-15BC2E897D75}"/>
    <cellStyle name="Normal 12 4 3 11 2 3" xfId="44262" xr:uid="{43A19428-68D7-4F59-9C8E-CDC61795D811}"/>
    <cellStyle name="Normal 12 4 3 11 3" xfId="19123" xr:uid="{D626873C-03A0-43D7-B0F2-4B39298486D0}"/>
    <cellStyle name="Normal 12 4 3 11 4" xfId="35882" xr:uid="{60E32010-5A63-4AC7-8DEE-C8B82DDA99D6}"/>
    <cellStyle name="Normal 12 4 3 12" xfId="8940" xr:uid="{C97057AA-F51A-4C1D-AD5E-98A2330A7B50}"/>
    <cellStyle name="Normal 12 4 3 12 2" xfId="25700" xr:uid="{7D146A10-053E-4E97-A591-2A7807C57E66}"/>
    <cellStyle name="Normal 12 4 3 12 3" xfId="42459" xr:uid="{C664ADC7-D168-4526-A9CF-8CA10A59B6B1}"/>
    <cellStyle name="Normal 12 4 3 13" xfId="17320" xr:uid="{10472B35-7E6C-4390-A966-D60EF2C4736F}"/>
    <cellStyle name="Normal 12 4 3 14" xfId="34079" xr:uid="{B3CF8DE2-8B1F-4AE4-B14B-BD3819B390D9}"/>
    <cellStyle name="Normal 12 4 3 2" xfId="971" xr:uid="{64FA2734-5558-4B2D-B91D-FD946BC182EA}"/>
    <cellStyle name="Normal 12 4 3 2 2" xfId="4366" xr:uid="{FA3344E8-97C2-4F7C-9F09-71B1EE1F91F1}"/>
    <cellStyle name="Normal 12 4 3 2 2 2" xfId="12746" xr:uid="{DD3C17BD-E2CF-4099-8846-517465F6E218}"/>
    <cellStyle name="Normal 12 4 3 2 2 2 2" xfId="29506" xr:uid="{6F089EA4-BDEF-4EC5-BEC4-C6B20074706A}"/>
    <cellStyle name="Normal 12 4 3 2 2 2 3" xfId="46265" xr:uid="{54CCF4BB-314E-4DD3-B17A-782F2E604423}"/>
    <cellStyle name="Normal 12 4 3 2 2 3" xfId="21126" xr:uid="{32632124-ECF6-480D-9CEB-CECB1A124382}"/>
    <cellStyle name="Normal 12 4 3 2 2 4" xfId="37885" xr:uid="{B21A4123-E3CB-45F5-BABC-6666006C77E4}"/>
    <cellStyle name="Normal 12 4 3 2 3" xfId="6053" xr:uid="{FB64E99D-62E0-4922-BE58-159163F75DC9}"/>
    <cellStyle name="Normal 12 4 3 2 3 2" xfId="14433" xr:uid="{FC3D7F9A-1354-4838-86C0-4FD53253E875}"/>
    <cellStyle name="Normal 12 4 3 2 3 2 2" xfId="31193" xr:uid="{7BC29DB3-BDF5-465E-81C3-B9DB21CC62D6}"/>
    <cellStyle name="Normal 12 4 3 2 3 2 3" xfId="47952" xr:uid="{92D6384E-C367-4141-8D1A-8C596F00CD2E}"/>
    <cellStyle name="Normal 12 4 3 2 3 3" xfId="22813" xr:uid="{68A51015-8A40-4EFC-8B5E-207EB1DEB8AC}"/>
    <cellStyle name="Normal 12 4 3 2 3 4" xfId="39572" xr:uid="{8419E8C9-6FA6-4B02-A7D2-9CEE7E1563DD}"/>
    <cellStyle name="Normal 12 4 3 2 4" xfId="2789" xr:uid="{230B8F82-9C12-4E7C-85B8-1E0D6C15C520}"/>
    <cellStyle name="Normal 12 4 3 2 4 2" xfId="11169" xr:uid="{9F64F393-6821-4DED-A7E0-A9B7767360E4}"/>
    <cellStyle name="Normal 12 4 3 2 4 2 2" xfId="27929" xr:uid="{1E2680FE-12A3-41E3-949C-426C260FE69B}"/>
    <cellStyle name="Normal 12 4 3 2 4 2 3" xfId="44688" xr:uid="{175E526F-132C-4D38-827E-12F8D6743324}"/>
    <cellStyle name="Normal 12 4 3 2 4 3" xfId="19549" xr:uid="{7478F7B4-46CF-4575-93C7-6C1761374007}"/>
    <cellStyle name="Normal 12 4 3 2 4 4" xfId="36308" xr:uid="{49467040-8394-4CFE-9813-B69E2A0DAB5E}"/>
    <cellStyle name="Normal 12 4 3 2 5" xfId="9366" xr:uid="{DF3066F5-497A-4F76-BFA3-170B063C0FF8}"/>
    <cellStyle name="Normal 12 4 3 2 5 2" xfId="26126" xr:uid="{8CECBC44-F724-4E40-B467-95A286E023CE}"/>
    <cellStyle name="Normal 12 4 3 2 5 3" xfId="42885" xr:uid="{F914E952-8C16-4A16-9041-1471B6DB07DF}"/>
    <cellStyle name="Normal 12 4 3 2 6" xfId="17746" xr:uid="{9D769A26-C457-4406-97EC-3959B5FD6D1C}"/>
    <cellStyle name="Normal 12 4 3 2 7" xfId="34505" xr:uid="{2ED16DD7-4BE6-41B6-8FB8-BE98CD75D52E}"/>
    <cellStyle name="Normal 12 4 3 3" xfId="1405" xr:uid="{08C2D507-E148-4453-9BCC-3B74C5FFB45A}"/>
    <cellStyle name="Normal 12 4 3 3 2" xfId="4794" xr:uid="{F1547290-44EE-4F11-8C79-AD58E80FFBEA}"/>
    <cellStyle name="Normal 12 4 3 3 2 2" xfId="13174" xr:uid="{0D124E93-A444-4862-9639-970A7889AB8B}"/>
    <cellStyle name="Normal 12 4 3 3 2 2 2" xfId="29934" xr:uid="{89EE89BC-735A-4A2B-81BF-7DBDCC6F3267}"/>
    <cellStyle name="Normal 12 4 3 3 2 2 3" xfId="46693" xr:uid="{9DA54762-EF64-4EE8-B949-8B6D02BA3276}"/>
    <cellStyle name="Normal 12 4 3 3 2 3" xfId="21554" xr:uid="{CF6A1B7A-CB98-4095-A8B9-2A8E6992D113}"/>
    <cellStyle name="Normal 12 4 3 3 2 4" xfId="38313" xr:uid="{ECD9FE83-1DE7-44EE-AEC6-8404C3E6C9C9}"/>
    <cellStyle name="Normal 12 4 3 3 3" xfId="6481" xr:uid="{94BD64C8-5F00-402F-B7F6-948F96FEF711}"/>
    <cellStyle name="Normal 12 4 3 3 3 2" xfId="14861" xr:uid="{FA2F7F1F-3CB6-4007-914D-8938F80A2CFD}"/>
    <cellStyle name="Normal 12 4 3 3 3 2 2" xfId="31621" xr:uid="{E368AC92-493A-4023-88C4-55674D462F32}"/>
    <cellStyle name="Normal 12 4 3 3 3 2 3" xfId="48380" xr:uid="{1684E0B8-0AB2-44AF-81D4-9EA4EAA17698}"/>
    <cellStyle name="Normal 12 4 3 3 3 3" xfId="23241" xr:uid="{FF2C18EB-5A75-43BF-8975-F7B344578DDB}"/>
    <cellStyle name="Normal 12 4 3 3 3 4" xfId="40000" xr:uid="{1159D4DF-8B4C-48B0-B733-29A6FE4BA144}"/>
    <cellStyle name="Normal 12 4 3 3 4" xfId="3217" xr:uid="{5EDC5522-E32D-47FB-A3EB-772E8433CA9F}"/>
    <cellStyle name="Normal 12 4 3 3 4 2" xfId="11597" xr:uid="{44C46E19-5187-424A-90E4-CD837069CB39}"/>
    <cellStyle name="Normal 12 4 3 3 4 2 2" xfId="28357" xr:uid="{394B6504-9FE4-4610-8F71-884C6158E6F2}"/>
    <cellStyle name="Normal 12 4 3 3 4 2 3" xfId="45116" xr:uid="{F3762E1C-32D9-4534-8CE8-F165E8E11C86}"/>
    <cellStyle name="Normal 12 4 3 3 4 3" xfId="19977" xr:uid="{8BB70F45-FA50-4897-A140-4E83332D1261}"/>
    <cellStyle name="Normal 12 4 3 3 4 4" xfId="36736" xr:uid="{0BA8A76A-2D8C-4CAC-92C4-B213BD2294DF}"/>
    <cellStyle name="Normal 12 4 3 3 5" xfId="9794" xr:uid="{35233EE5-7152-4233-AD6C-3B5402DB168B}"/>
    <cellStyle name="Normal 12 4 3 3 5 2" xfId="26554" xr:uid="{217620E1-5AF2-4CE9-B7C7-1897D3DE21A8}"/>
    <cellStyle name="Normal 12 4 3 3 5 3" xfId="43313" xr:uid="{4FE36C18-50AF-4320-AA5C-ABC8FB1A1B14}"/>
    <cellStyle name="Normal 12 4 3 3 6" xfId="18174" xr:uid="{58310653-EC73-4DB4-B576-642880561F68}"/>
    <cellStyle name="Normal 12 4 3 3 7" xfId="34933" xr:uid="{694D3199-83D6-4E9F-8F30-D586165F7955}"/>
    <cellStyle name="Normal 12 4 3 4" xfId="1937" xr:uid="{62357CB2-A04B-4FDB-AFD8-56BF30AE20C7}"/>
    <cellStyle name="Normal 12 4 3 4 2" xfId="5326" xr:uid="{3ABF5D02-CC30-4A8F-9C06-4A2BA1D68855}"/>
    <cellStyle name="Normal 12 4 3 4 2 2" xfId="13706" xr:uid="{68E19FD1-E51D-460E-B12A-A0FF3ACCABDD}"/>
    <cellStyle name="Normal 12 4 3 4 2 2 2" xfId="30466" xr:uid="{AB3DD781-B55D-4D2B-A267-9B609C774032}"/>
    <cellStyle name="Normal 12 4 3 4 2 2 3" xfId="47225" xr:uid="{65C3A9F2-6E08-4630-89FE-0FBBBE0D0BBC}"/>
    <cellStyle name="Normal 12 4 3 4 2 3" xfId="22086" xr:uid="{7220C6B9-C1A7-4B6D-99B8-AE959C67DF46}"/>
    <cellStyle name="Normal 12 4 3 4 2 4" xfId="38845" xr:uid="{9F1CDA28-D7A2-4B79-93FD-07E160DD39E1}"/>
    <cellStyle name="Normal 12 4 3 4 3" xfId="7013" xr:uid="{A8C26DC4-06D0-4156-A412-CC4623A9B287}"/>
    <cellStyle name="Normal 12 4 3 4 3 2" xfId="15393" xr:uid="{39033E5C-F534-4F7D-A4A7-EA8E1124E858}"/>
    <cellStyle name="Normal 12 4 3 4 3 2 2" xfId="32153" xr:uid="{8330687F-EC7E-4EB8-B54D-A4B7A3EBFC28}"/>
    <cellStyle name="Normal 12 4 3 4 3 2 3" xfId="48912" xr:uid="{2BAF5F6E-A26F-410A-89A8-AA378E6D45CF}"/>
    <cellStyle name="Normal 12 4 3 4 3 3" xfId="23773" xr:uid="{5FB54F05-9919-4B10-AC64-68531DF27BE0}"/>
    <cellStyle name="Normal 12 4 3 4 3 4" xfId="40532" xr:uid="{B3ADEA4E-3FAC-4194-8AAF-796100819404}"/>
    <cellStyle name="Normal 12 4 3 4 4" xfId="3636" xr:uid="{525548F2-9BA0-4017-9FFD-3A3C35CC91E7}"/>
    <cellStyle name="Normal 12 4 3 4 4 2" xfId="12016" xr:uid="{FEA0875C-9C64-4EA5-B018-99A6405E30E5}"/>
    <cellStyle name="Normal 12 4 3 4 4 2 2" xfId="28776" xr:uid="{CDD7381F-F94D-4761-B3E0-7B44818B166C}"/>
    <cellStyle name="Normal 12 4 3 4 4 2 3" xfId="45535" xr:uid="{5CBD5FA1-E957-426C-AD50-B0D7B7824A16}"/>
    <cellStyle name="Normal 12 4 3 4 4 3" xfId="20396" xr:uid="{B4BAF7CF-F7A8-41CF-A61C-7125CE066BD2}"/>
    <cellStyle name="Normal 12 4 3 4 4 4" xfId="37155" xr:uid="{B27CCBC5-F31E-4ECF-9A5B-C66B263802F6}"/>
    <cellStyle name="Normal 12 4 3 4 5" xfId="10326" xr:uid="{F613882F-72D4-47C4-AA6F-7F9F148049CE}"/>
    <cellStyle name="Normal 12 4 3 4 5 2" xfId="27086" xr:uid="{90951A82-0E9B-4EE5-9CCE-3BFF5D5339CD}"/>
    <cellStyle name="Normal 12 4 3 4 5 3" xfId="43845" xr:uid="{9CF37BCD-75F4-4EBE-9C39-FFBF8F745E42}"/>
    <cellStyle name="Normal 12 4 3 4 6" xfId="18706" xr:uid="{EC4497C5-1650-4FF7-B380-A04B221172F3}"/>
    <cellStyle name="Normal 12 4 3 4 7" xfId="35465" xr:uid="{DD3264F1-E4F4-4CA0-92FF-298BC8C061FD}"/>
    <cellStyle name="Normal 12 4 3 5" xfId="4056" xr:uid="{E6EB6951-5E37-4971-9CD0-022F121E5A6B}"/>
    <cellStyle name="Normal 12 4 3 5 2" xfId="12436" xr:uid="{96C92FF6-C6E9-43DC-A600-A34A38CBA9AC}"/>
    <cellStyle name="Normal 12 4 3 5 2 2" xfId="29196" xr:uid="{35474AF7-2556-49F2-A446-DB4594314013}"/>
    <cellStyle name="Normal 12 4 3 5 2 3" xfId="45955" xr:uid="{A19C4EEF-DA17-416F-93B5-AAF9E2FD4C20}"/>
    <cellStyle name="Normal 12 4 3 5 3" xfId="20816" xr:uid="{1BE403BD-E28C-4D31-93B7-F5F97D2FA001}"/>
    <cellStyle name="Normal 12 4 3 5 4" xfId="37575" xr:uid="{7DA9EE22-3EC4-43BD-8BFA-7DE0E927D237}"/>
    <cellStyle name="Normal 12 4 3 6" xfId="5627" xr:uid="{CFBA3422-66B3-4B28-A939-B6FEDE33B29D}"/>
    <cellStyle name="Normal 12 4 3 6 2" xfId="14007" xr:uid="{22926BFB-2B14-4D17-8BC2-B3D02CDB4D61}"/>
    <cellStyle name="Normal 12 4 3 6 2 2" xfId="30767" xr:uid="{F8543C5E-54B3-4962-94B0-99CD58162911}"/>
    <cellStyle name="Normal 12 4 3 6 2 3" xfId="47526" xr:uid="{5FA86C10-98FC-4ECF-A80D-7D9AAF2E9327}"/>
    <cellStyle name="Normal 12 4 3 6 3" xfId="22387" xr:uid="{24CC6784-773D-445B-9B4D-93D17D3BE494}"/>
    <cellStyle name="Normal 12 4 3 6 4" xfId="39146" xr:uid="{D28A22DD-EF90-48DD-9E6B-01068635A4BA}"/>
    <cellStyle name="Normal 12 4 3 7" xfId="7419" xr:uid="{C24A05D8-665B-4386-9AD6-68F5F923B492}"/>
    <cellStyle name="Normal 12 4 3 7 2" xfId="15799" xr:uid="{E5B0343E-8733-4821-BEA8-FC51B52D4D98}"/>
    <cellStyle name="Normal 12 4 3 7 2 2" xfId="32559" xr:uid="{46826F85-6CBE-4181-AF14-10941D0E82E7}"/>
    <cellStyle name="Normal 12 4 3 7 2 3" xfId="49318" xr:uid="{324E69F8-D4B1-4F73-B366-86CFE532D58F}"/>
    <cellStyle name="Normal 12 4 3 7 3" xfId="24179" xr:uid="{5E9235BB-724F-455A-9124-BAA3BC4EDD9E}"/>
    <cellStyle name="Normal 12 4 3 7 4" xfId="40938" xr:uid="{97E979AA-EA01-4EF0-9F07-3519C5E359BC}"/>
    <cellStyle name="Normal 12 4 3 8" xfId="7825" xr:uid="{EE58CDA2-1815-4A9A-8558-80F0350FE53E}"/>
    <cellStyle name="Normal 12 4 3 8 2" xfId="16205" xr:uid="{1A862B91-E5BD-4ED4-952E-00358F455075}"/>
    <cellStyle name="Normal 12 4 3 8 2 2" xfId="32965" xr:uid="{06D73F6C-AEFC-428B-9FAD-1991CF20945A}"/>
    <cellStyle name="Normal 12 4 3 8 2 3" xfId="49724" xr:uid="{95211EE0-A8FB-4824-9AFD-F5914B466BA6}"/>
    <cellStyle name="Normal 12 4 3 8 3" xfId="24585" xr:uid="{498A5A04-8040-47CA-8436-3A8AC39A2EBB}"/>
    <cellStyle name="Normal 12 4 3 8 4" xfId="41344" xr:uid="{4A19E099-8A08-48FD-9A30-399481AABA93}"/>
    <cellStyle name="Normal 12 4 3 9" xfId="8231" xr:uid="{1587A94B-403E-4889-B2A8-EB211E62295F}"/>
    <cellStyle name="Normal 12 4 3 9 2" xfId="16611" xr:uid="{5679F9A4-5443-4655-9344-DDCB76E9D6EE}"/>
    <cellStyle name="Normal 12 4 3 9 2 2" xfId="33371" xr:uid="{B9A14B93-3280-45F5-8C7A-57E1C79A0EBE}"/>
    <cellStyle name="Normal 12 4 3 9 2 3" xfId="50130" xr:uid="{50D33491-6D2E-42E6-9EA2-E819EE698B94}"/>
    <cellStyle name="Normal 12 4 3 9 3" xfId="24991" xr:uid="{7B244F10-E1F4-4E32-99C0-C6A016FDBA3B}"/>
    <cellStyle name="Normal 12 4 3 9 4" xfId="41750" xr:uid="{D61CF9FC-7E14-4532-A85F-C997C9DFC295}"/>
    <cellStyle name="Normal 12 4 4" xfId="836" xr:uid="{BCCE3CFE-DFEA-478A-A3E1-3E7CEA94F216}"/>
    <cellStyle name="Normal 12 4 4 2" xfId="4231" xr:uid="{9E419419-E2B1-4397-8840-EE55963F606B}"/>
    <cellStyle name="Normal 12 4 4 2 2" xfId="12611" xr:uid="{566D455D-DABE-4254-B2A0-2562F23630FF}"/>
    <cellStyle name="Normal 12 4 4 2 2 2" xfId="29371" xr:uid="{42AD9CB7-AD2E-45B1-A205-B7A984FAAAB1}"/>
    <cellStyle name="Normal 12 4 4 2 2 3" xfId="46130" xr:uid="{707A60E4-47CF-4225-8558-2E78EF7A7D73}"/>
    <cellStyle name="Normal 12 4 4 2 3" xfId="20991" xr:uid="{69C9EBA2-A487-4789-9E38-F776783A2D06}"/>
    <cellStyle name="Normal 12 4 4 2 4" xfId="37750" xr:uid="{D4244380-65CA-4CB6-9DEF-C942E3A49B72}"/>
    <cellStyle name="Normal 12 4 4 3" xfId="5918" xr:uid="{1624D800-86C7-4CE5-9313-61BCE6887AF3}"/>
    <cellStyle name="Normal 12 4 4 3 2" xfId="14298" xr:uid="{D3B1D117-0D24-4111-A043-3796E9B8D767}"/>
    <cellStyle name="Normal 12 4 4 3 2 2" xfId="31058" xr:uid="{9FE0906A-4719-43C8-950C-26BA6FD1B9D6}"/>
    <cellStyle name="Normal 12 4 4 3 2 3" xfId="47817" xr:uid="{6F11F177-156F-445B-86E4-DE61C25FAD1E}"/>
    <cellStyle name="Normal 12 4 4 3 3" xfId="22678" xr:uid="{6E6B66D2-C612-4027-B1EB-D1A3AF8A3EE3}"/>
    <cellStyle name="Normal 12 4 4 3 4" xfId="39437" xr:uid="{EE1CC058-27E8-4367-A152-3DB7C6222C39}"/>
    <cellStyle name="Normal 12 4 4 4" xfId="2654" xr:uid="{B3939105-532A-4C1B-8DE2-4BF6C64EB374}"/>
    <cellStyle name="Normal 12 4 4 4 2" xfId="11034" xr:uid="{6B0840E1-A650-477E-B9A3-2EE3221C7F31}"/>
    <cellStyle name="Normal 12 4 4 4 2 2" xfId="27794" xr:uid="{AD3BC3A1-CA41-4785-81DC-A3B806CB5CB5}"/>
    <cellStyle name="Normal 12 4 4 4 2 3" xfId="44553" xr:uid="{D6C20AF1-3981-4D51-AD3A-51CE5DF69597}"/>
    <cellStyle name="Normal 12 4 4 4 3" xfId="19414" xr:uid="{C3FB650A-D9CD-44CB-8B31-02685B507029}"/>
    <cellStyle name="Normal 12 4 4 4 4" xfId="36173" xr:uid="{B4DBE966-BDDA-4FD2-A7F3-EE6BC2BA662B}"/>
    <cellStyle name="Normal 12 4 4 5" xfId="9231" xr:uid="{7AE200D7-9FBC-407A-9794-17CCA7B0DBCF}"/>
    <cellStyle name="Normal 12 4 4 5 2" xfId="25991" xr:uid="{AC4BE5F8-8885-4AD0-B99B-8F17D2BDAF66}"/>
    <cellStyle name="Normal 12 4 4 5 3" xfId="42750" xr:uid="{65417D5E-7EA3-403E-80B9-8751D8B8B00D}"/>
    <cellStyle name="Normal 12 4 4 6" xfId="17611" xr:uid="{303C3983-0DBF-4489-8A64-6B1C2D74E193}"/>
    <cellStyle name="Normal 12 4 4 7" xfId="34370" xr:uid="{55B74D5A-B88D-4F50-AE61-DB9D49A54FA7}"/>
    <cellStyle name="Normal 12 4 5" xfId="1270" xr:uid="{85C30F62-1CC1-4557-B973-619287C91BAA}"/>
    <cellStyle name="Normal 12 4 5 2" xfId="4659" xr:uid="{FFAB5B11-6D71-454F-9085-C800E1AC65E7}"/>
    <cellStyle name="Normal 12 4 5 2 2" xfId="13039" xr:uid="{C6F3485F-B589-42B2-BD47-998EA1098C9B}"/>
    <cellStyle name="Normal 12 4 5 2 2 2" xfId="29799" xr:uid="{F2BBDA6A-36EA-4877-9A2B-24C361D36D80}"/>
    <cellStyle name="Normal 12 4 5 2 2 3" xfId="46558" xr:uid="{5F264FC4-1793-462A-9497-776820F87512}"/>
    <cellStyle name="Normal 12 4 5 2 3" xfId="21419" xr:uid="{A17F23B7-2EED-4ACB-8294-77E8C694E711}"/>
    <cellStyle name="Normal 12 4 5 2 4" xfId="38178" xr:uid="{099F1ABD-A691-4555-8F36-6210BB4EAD2D}"/>
    <cellStyle name="Normal 12 4 5 3" xfId="6346" xr:uid="{40F896C8-CFD7-477C-8BA5-A61121ED4373}"/>
    <cellStyle name="Normal 12 4 5 3 2" xfId="14726" xr:uid="{91BACC60-4A83-4362-8A32-E597C91BB0A8}"/>
    <cellStyle name="Normal 12 4 5 3 2 2" xfId="31486" xr:uid="{00771CAF-2990-44C5-B12A-195C98C5251C}"/>
    <cellStyle name="Normal 12 4 5 3 2 3" xfId="48245" xr:uid="{ECC0290E-DCDE-4D51-9487-EEC5B3509F55}"/>
    <cellStyle name="Normal 12 4 5 3 3" xfId="23106" xr:uid="{8D098FFE-B183-4733-B23B-7B5FC94A9B0D}"/>
    <cellStyle name="Normal 12 4 5 3 4" xfId="39865" xr:uid="{FC8ADEC6-BAD8-458E-B586-68461E334033}"/>
    <cellStyle name="Normal 12 4 5 4" xfId="3082" xr:uid="{60B13110-5BF3-4648-88D5-FED09F2BE52D}"/>
    <cellStyle name="Normal 12 4 5 4 2" xfId="11462" xr:uid="{815E6220-DFA7-44C2-8B5F-2954E9B198B9}"/>
    <cellStyle name="Normal 12 4 5 4 2 2" xfId="28222" xr:uid="{29219C74-8CCB-411D-BC4A-25A37354DB97}"/>
    <cellStyle name="Normal 12 4 5 4 2 3" xfId="44981" xr:uid="{5E8AE341-F053-4A77-BEFB-67C0F2988935}"/>
    <cellStyle name="Normal 12 4 5 4 3" xfId="19842" xr:uid="{6B46EDEF-DA09-40F4-A5A5-1F10DCA51027}"/>
    <cellStyle name="Normal 12 4 5 4 4" xfId="36601" xr:uid="{FE1ADC43-FF3D-4345-8F6A-58B07C892847}"/>
    <cellStyle name="Normal 12 4 5 5" xfId="9659" xr:uid="{4887A6B9-3C27-4386-B596-14B520479A30}"/>
    <cellStyle name="Normal 12 4 5 5 2" xfId="26419" xr:uid="{CE89BE7D-C0A6-48A8-BF82-F12987430175}"/>
    <cellStyle name="Normal 12 4 5 5 3" xfId="43178" xr:uid="{E70A77B9-8DC2-48EF-AED2-9015684D07EB}"/>
    <cellStyle name="Normal 12 4 5 6" xfId="18039" xr:uid="{4D4247F7-5D5B-44AE-B094-6CD465BDB5CC}"/>
    <cellStyle name="Normal 12 4 5 7" xfId="34798" xr:uid="{AB91917F-9DF0-4A63-BD86-C65D4A0C39A6}"/>
    <cellStyle name="Normal 12 4 6" xfId="1666" xr:uid="{377412E6-9DFB-4D5F-BC66-C1557A42CDF6}"/>
    <cellStyle name="Normal 12 4 6 2" xfId="5055" xr:uid="{521C7944-F714-426F-B085-E8AAC3A45DC9}"/>
    <cellStyle name="Normal 12 4 6 2 2" xfId="13435" xr:uid="{3C9F957D-C41B-4E19-9B16-01F2D0C77DB1}"/>
    <cellStyle name="Normal 12 4 6 2 2 2" xfId="30195" xr:uid="{FD05AC0D-B27B-43FE-8E2B-8A435CEFB79A}"/>
    <cellStyle name="Normal 12 4 6 2 2 3" xfId="46954" xr:uid="{0B1577FC-2137-4BA0-B3B1-5FA9D4333005}"/>
    <cellStyle name="Normal 12 4 6 2 3" xfId="21815" xr:uid="{55749A31-A8F4-4FBA-911A-BE54C32F6A65}"/>
    <cellStyle name="Normal 12 4 6 2 4" xfId="38574" xr:uid="{704CD1AD-9D30-4649-A211-817E6C2A054F}"/>
    <cellStyle name="Normal 12 4 6 3" xfId="6742" xr:uid="{16E2CEC3-EDC8-42A5-A66A-9776831E43DF}"/>
    <cellStyle name="Normal 12 4 6 3 2" xfId="15122" xr:uid="{55C17D1C-8528-47B4-BE45-68628C0DEA4E}"/>
    <cellStyle name="Normal 12 4 6 3 2 2" xfId="31882" xr:uid="{D914A35A-9F4B-455A-A3AE-7E45908C617C}"/>
    <cellStyle name="Normal 12 4 6 3 2 3" xfId="48641" xr:uid="{FC070E29-5F4A-4C1E-8738-99C05583F503}"/>
    <cellStyle name="Normal 12 4 6 3 3" xfId="23502" xr:uid="{781D7E4B-1D4E-4964-A08A-5A25C8D6CB6F}"/>
    <cellStyle name="Normal 12 4 6 3 4" xfId="40261" xr:uid="{3C8EC9E8-8742-44F9-A44D-784177B7E80D}"/>
    <cellStyle name="Normal 12 4 6 4" xfId="2224" xr:uid="{67B63BD7-0756-4480-B156-44D300167D94}"/>
    <cellStyle name="Normal 12 4 6 4 2" xfId="10608" xr:uid="{ACA2E469-7FE6-41BF-B0E2-A0CD8D6C5403}"/>
    <cellStyle name="Normal 12 4 6 4 2 2" xfId="27368" xr:uid="{E74F7EF6-B15A-472D-AE0B-527B15A55616}"/>
    <cellStyle name="Normal 12 4 6 4 2 3" xfId="44127" xr:uid="{3BCFA70C-176C-4BAD-A9FE-AF013A32C76E}"/>
    <cellStyle name="Normal 12 4 6 4 3" xfId="18988" xr:uid="{61E59453-5E46-4687-A543-D601CD6DC515}"/>
    <cellStyle name="Normal 12 4 6 4 4" xfId="35747" xr:uid="{B01229B0-56C0-4C43-9C74-E4199DFC60DE}"/>
    <cellStyle name="Normal 12 4 6 5" xfId="10055" xr:uid="{E5543B4B-79E1-4D05-964B-F48FD2D9569B}"/>
    <cellStyle name="Normal 12 4 6 5 2" xfId="26815" xr:uid="{32F451CF-1D20-4B21-8AB1-728CA30A421C}"/>
    <cellStyle name="Normal 12 4 6 5 3" xfId="43574" xr:uid="{40A06872-0640-447E-AA6F-C1C55ABAB7B9}"/>
    <cellStyle name="Normal 12 4 6 6" xfId="18435" xr:uid="{C237DFA8-DECA-484C-BC30-F1AA863EDA3F}"/>
    <cellStyle name="Normal 12 4 6 7" xfId="35194" xr:uid="{24E6EB9D-303D-45D5-A077-38AEC9748A04}"/>
    <cellStyle name="Normal 12 4 7" xfId="3784" xr:uid="{E5918901-ED4E-4BAC-859C-EEDE542DFE6F}"/>
    <cellStyle name="Normal 12 4 7 2" xfId="12164" xr:uid="{D8CCC0D1-036D-4864-8A64-1A154F321471}"/>
    <cellStyle name="Normal 12 4 7 2 2" xfId="28924" xr:uid="{FF7BED1C-7A78-427A-80AA-5BCC491A21BA}"/>
    <cellStyle name="Normal 12 4 7 2 3" xfId="45683" xr:uid="{4345920F-086E-4949-A9E0-88F6B032A32C}"/>
    <cellStyle name="Normal 12 4 7 3" xfId="20544" xr:uid="{39F2AEA0-D95A-4603-B00B-0208377ECDF9}"/>
    <cellStyle name="Normal 12 4 7 4" xfId="37303" xr:uid="{87C55E9D-95D6-4932-AA36-E5D1744D8D13}"/>
    <cellStyle name="Normal 12 4 8" xfId="5492" xr:uid="{F8D2892F-4AA7-4B9B-84C7-9736CC50E7B2}"/>
    <cellStyle name="Normal 12 4 8 2" xfId="13872" xr:uid="{6557E1DA-1D3A-4B2F-90B1-D701262469D2}"/>
    <cellStyle name="Normal 12 4 8 2 2" xfId="30632" xr:uid="{3E78C804-9812-4296-BF7B-7FEE385AD9EC}"/>
    <cellStyle name="Normal 12 4 8 2 3" xfId="47391" xr:uid="{E7D88F0A-D585-4FB6-9590-6F6F6FA66236}"/>
    <cellStyle name="Normal 12 4 8 3" xfId="22252" xr:uid="{5AB415C0-4AB6-4E6F-9017-5B9CCAAFBDA9}"/>
    <cellStyle name="Normal 12 4 8 4" xfId="39011" xr:uid="{D1C73AF8-31CD-4FA7-9890-DDC7D41F29D4}"/>
    <cellStyle name="Normal 12 4 9" xfId="7148" xr:uid="{5AB77B0E-4DB8-4BE5-8B97-6A27722C972F}"/>
    <cellStyle name="Normal 12 4 9 2" xfId="15528" xr:uid="{40F9A6DE-2937-4979-8651-EE4B19188E37}"/>
    <cellStyle name="Normal 12 4 9 2 2" xfId="32288" xr:uid="{41F21861-3E41-407B-B13A-57B8E768FF36}"/>
    <cellStyle name="Normal 12 4 9 2 3" xfId="49047" xr:uid="{EB8FC81E-1509-42F9-9548-6238910822CA}"/>
    <cellStyle name="Normal 12 4 9 3" xfId="23908" xr:uid="{68925E07-04BC-4FFF-A433-810FEF8704ED}"/>
    <cellStyle name="Normal 12 4 9 4" xfId="40667" xr:uid="{D0F2A3A6-510F-405D-901E-320B77F9A97D}"/>
    <cellStyle name="Normal 12 5" xfId="530" xr:uid="{417BC46E-43DD-4205-A003-0E9B03A93250}"/>
    <cellStyle name="Normal 12 5 10" xfId="7623" xr:uid="{D58651C1-77A7-4455-969D-E236A098CB05}"/>
    <cellStyle name="Normal 12 5 10 2" xfId="16003" xr:uid="{76A2376D-7214-47B1-A055-26E4EAD8A404}"/>
    <cellStyle name="Normal 12 5 10 2 2" xfId="32763" xr:uid="{320C84A8-453F-43BC-9805-727013C05FC6}"/>
    <cellStyle name="Normal 12 5 10 2 3" xfId="49522" xr:uid="{9AB756D4-389B-40E2-91A6-3FB9BCF0661C}"/>
    <cellStyle name="Normal 12 5 10 3" xfId="24383" xr:uid="{0F125AB7-221B-4EE3-B2CD-687A3307EBAC}"/>
    <cellStyle name="Normal 12 5 10 4" xfId="41142" xr:uid="{377384FD-9554-4BD8-920E-F23920EC31E0}"/>
    <cellStyle name="Normal 12 5 11" xfId="8029" xr:uid="{9C2A5BA3-CF70-4741-B5AB-4989344B43E2}"/>
    <cellStyle name="Normal 12 5 11 2" xfId="16409" xr:uid="{BAC6E8C9-FCD0-407A-8E64-8E4DD587217F}"/>
    <cellStyle name="Normal 12 5 11 2 2" xfId="33169" xr:uid="{1D00A7F5-5023-4FE3-BDB0-23B947BB1394}"/>
    <cellStyle name="Normal 12 5 11 2 3" xfId="49928" xr:uid="{6B81B1BF-9E65-4946-A28D-DC994C0BADD1}"/>
    <cellStyle name="Normal 12 5 11 3" xfId="24789" xr:uid="{C9129A29-6E71-45BE-B635-7FCAFD8493AA}"/>
    <cellStyle name="Normal 12 5 11 4" xfId="41548" xr:uid="{4CA76C63-91E4-4E5A-917D-2424268FFA2F}"/>
    <cellStyle name="Normal 12 5 12" xfId="8435" xr:uid="{3A0978BA-7A38-463C-BA69-A13C31F8DB4D}"/>
    <cellStyle name="Normal 12 5 12 2" xfId="16815" xr:uid="{DDEB6483-27B6-4E4E-B4DB-79DF48ECC632}"/>
    <cellStyle name="Normal 12 5 12 2 2" xfId="33575" xr:uid="{EA8CF77A-B160-49DE-9756-CE8803F309BE}"/>
    <cellStyle name="Normal 12 5 12 2 3" xfId="50334" xr:uid="{971914FB-AD5B-46EB-AB94-1F4B7389431C}"/>
    <cellStyle name="Normal 12 5 12 3" xfId="25195" xr:uid="{D5034AFC-8831-447A-9E18-0915D1AE96CA}"/>
    <cellStyle name="Normal 12 5 12 4" xfId="41954" xr:uid="{92AC8592-CD74-4ADE-99BE-53DA7D661773}"/>
    <cellStyle name="Normal 12 5 13" xfId="2122" xr:uid="{30A4E46F-EF78-47D1-8125-5757716C3321}"/>
    <cellStyle name="Normal 12 5 13 2" xfId="10510" xr:uid="{755043DD-C7CB-4E66-93EA-4DEF7D3D5B7E}"/>
    <cellStyle name="Normal 12 5 13 2 2" xfId="27270" xr:uid="{0BC8A459-9C3C-4641-834E-AB4C624D5EDE}"/>
    <cellStyle name="Normal 12 5 13 2 3" xfId="44029" xr:uid="{DB32187E-CD94-4972-BE3A-90946ED130B3}"/>
    <cellStyle name="Normal 12 5 13 3" xfId="18890" xr:uid="{7420B39C-6F23-4DA3-8655-B413F0B4480C}"/>
    <cellStyle name="Normal 12 5 13 4" xfId="35649" xr:uid="{D575BA5F-556A-4605-A7F1-01401EA643B7}"/>
    <cellStyle name="Normal 12 5 14" xfId="8941" xr:uid="{B009E919-9554-4331-9AF1-033B6288AE69}"/>
    <cellStyle name="Normal 12 5 14 2" xfId="25701" xr:uid="{429E6F35-F040-40AE-905E-9E8FA1FC8BFB}"/>
    <cellStyle name="Normal 12 5 14 3" xfId="42460" xr:uid="{F0607BE4-8C42-41F0-9029-B15F657EAF13}"/>
    <cellStyle name="Normal 12 5 15" xfId="17321" xr:uid="{9EFCBBFC-2A5E-4092-8CD0-BE87E960205A}"/>
    <cellStyle name="Normal 12 5 16" xfId="34080" xr:uid="{0237E760-ADC1-4340-ACB8-190EF9669963}"/>
    <cellStyle name="Normal 12 5 2" xfId="531" xr:uid="{61264EFC-9CFF-4A0D-8868-13174DD78318}"/>
    <cellStyle name="Normal 12 5 2 10" xfId="8496" xr:uid="{668DA3D4-3EC6-4426-8DD9-F1AF036EA014}"/>
    <cellStyle name="Normal 12 5 2 10 2" xfId="16876" xr:uid="{32A4873F-9356-48C0-8F7D-69733B236C62}"/>
    <cellStyle name="Normal 12 5 2 10 2 2" xfId="33636" xr:uid="{703DF27D-93FE-4096-B1F2-0DA0D864C4D9}"/>
    <cellStyle name="Normal 12 5 2 10 2 3" xfId="50395" xr:uid="{06D99116-57C8-4C20-98C6-176A5939AD7A}"/>
    <cellStyle name="Normal 12 5 2 10 3" xfId="25256" xr:uid="{1097495D-4E12-411C-BBE1-FBBDA0A12A3C}"/>
    <cellStyle name="Normal 12 5 2 10 4" xfId="42015" xr:uid="{EA08F33C-92CD-456B-9223-2CE2F8CFF97F}"/>
    <cellStyle name="Normal 12 5 2 11" xfId="2363" xr:uid="{4DDBC2F4-3DEB-4559-808D-4DED0351CBA8}"/>
    <cellStyle name="Normal 12 5 2 11 2" xfId="10745" xr:uid="{E886A1F4-99AA-4F7D-BD24-EE2F8127C384}"/>
    <cellStyle name="Normal 12 5 2 11 2 2" xfId="27505" xr:uid="{E626C28A-C07D-4EBD-A017-DDEC82D3978E}"/>
    <cellStyle name="Normal 12 5 2 11 2 3" xfId="44264" xr:uid="{DCC228E9-2008-4A6E-BAB6-1BDAEF3D198A}"/>
    <cellStyle name="Normal 12 5 2 11 3" xfId="19125" xr:uid="{BBBE9961-4B41-4564-AC28-50B1C8F03A03}"/>
    <cellStyle name="Normal 12 5 2 11 4" xfId="35884" xr:uid="{4E6E6717-1967-48C6-899D-494C9D413C80}"/>
    <cellStyle name="Normal 12 5 2 12" xfId="8942" xr:uid="{35BC1A5D-BEC5-49DF-B25B-7651730F0A95}"/>
    <cellStyle name="Normal 12 5 2 12 2" xfId="25702" xr:uid="{0D9DF7FC-811F-4D40-8513-D03A534CE1AA}"/>
    <cellStyle name="Normal 12 5 2 12 3" xfId="42461" xr:uid="{1F022B44-4DDB-4A66-82AB-3FF5B0DF438F}"/>
    <cellStyle name="Normal 12 5 2 13" xfId="17322" xr:uid="{984B3772-D6DA-4393-9404-6BDAE4AA8CEC}"/>
    <cellStyle name="Normal 12 5 2 14" xfId="34081" xr:uid="{EA2873BA-5B4F-4108-BCBB-6F602C812C32}"/>
    <cellStyle name="Normal 12 5 2 2" xfId="973" xr:uid="{6DC34AEC-E77C-4AD7-8777-AC8612941CE1}"/>
    <cellStyle name="Normal 12 5 2 2 2" xfId="4368" xr:uid="{6E9DC82D-F2B1-4AB8-8A7A-9FFA5A25A104}"/>
    <cellStyle name="Normal 12 5 2 2 2 2" xfId="12748" xr:uid="{BE3444B7-7C23-4B78-9F94-829E7A60076A}"/>
    <cellStyle name="Normal 12 5 2 2 2 2 2" xfId="29508" xr:uid="{DB489551-D786-4028-9863-E4B374341EF1}"/>
    <cellStyle name="Normal 12 5 2 2 2 2 3" xfId="46267" xr:uid="{E857AD0D-07A8-40F7-8DDF-BAE554CFC0D8}"/>
    <cellStyle name="Normal 12 5 2 2 2 3" xfId="21128" xr:uid="{04637D7D-D781-49B1-A395-605D7788AF6B}"/>
    <cellStyle name="Normal 12 5 2 2 2 4" xfId="37887" xr:uid="{1E058F90-D164-4BCA-8D77-FE164D1FA75A}"/>
    <cellStyle name="Normal 12 5 2 2 3" xfId="6055" xr:uid="{03F6988C-0951-4EB5-8C77-C0D5B1543D25}"/>
    <cellStyle name="Normal 12 5 2 2 3 2" xfId="14435" xr:uid="{05A1D7EF-9918-4270-95B8-E3CBD694AA05}"/>
    <cellStyle name="Normal 12 5 2 2 3 2 2" xfId="31195" xr:uid="{AE18E41F-D78A-44B2-8436-DF6F576585F3}"/>
    <cellStyle name="Normal 12 5 2 2 3 2 3" xfId="47954" xr:uid="{642A3F82-F478-40B6-A9E2-8D292A285699}"/>
    <cellStyle name="Normal 12 5 2 2 3 3" xfId="22815" xr:uid="{501C2294-E533-4738-BE65-C9DAEAB6440B}"/>
    <cellStyle name="Normal 12 5 2 2 3 4" xfId="39574" xr:uid="{33C925C7-C5B4-4B9C-A0D3-AE73D9D62056}"/>
    <cellStyle name="Normal 12 5 2 2 4" xfId="2791" xr:uid="{3D0E0627-AEC8-4DE5-8A2F-A4FB3BBCCB8E}"/>
    <cellStyle name="Normal 12 5 2 2 4 2" xfId="11171" xr:uid="{B3AEA473-EEC9-4A99-87F6-0BC9D7D618E6}"/>
    <cellStyle name="Normal 12 5 2 2 4 2 2" xfId="27931" xr:uid="{330B7D0E-6005-4A8A-8E1E-3547704A6205}"/>
    <cellStyle name="Normal 12 5 2 2 4 2 3" xfId="44690" xr:uid="{66670219-7EFF-4F78-BF4F-9CCE26A6FB0D}"/>
    <cellStyle name="Normal 12 5 2 2 4 3" xfId="19551" xr:uid="{7D3AA9E9-9A63-4970-9C20-D29FA37FCAF5}"/>
    <cellStyle name="Normal 12 5 2 2 4 4" xfId="36310" xr:uid="{A77B2C7E-C4EF-4372-A951-28CE63FAE1E1}"/>
    <cellStyle name="Normal 12 5 2 2 5" xfId="9368" xr:uid="{C5EDD783-BE78-435F-9E12-F11C0E132F15}"/>
    <cellStyle name="Normal 12 5 2 2 5 2" xfId="26128" xr:uid="{6A09E9B7-E7BB-4CFE-A79A-4264D8F95041}"/>
    <cellStyle name="Normal 12 5 2 2 5 3" xfId="42887" xr:uid="{C5FE4C55-895B-454B-B2FB-E29B566DBC2A}"/>
    <cellStyle name="Normal 12 5 2 2 6" xfId="17748" xr:uid="{68801433-6D38-4783-92EA-C8A08A64DB97}"/>
    <cellStyle name="Normal 12 5 2 2 7" xfId="34507" xr:uid="{D273904E-D8E8-43BB-A205-CB9FF55A602B}"/>
    <cellStyle name="Normal 12 5 2 3" xfId="1407" xr:uid="{340ED236-26CC-42BB-A939-8BA1E9CF730F}"/>
    <cellStyle name="Normal 12 5 2 3 2" xfId="4796" xr:uid="{BF0E77CC-4481-4E2C-B6D0-8520D83B7A1E}"/>
    <cellStyle name="Normal 12 5 2 3 2 2" xfId="13176" xr:uid="{7AB0AF91-1BD6-489A-8383-47D9B9375FB2}"/>
    <cellStyle name="Normal 12 5 2 3 2 2 2" xfId="29936" xr:uid="{642A021F-8A73-473E-B2A5-F889025ECE1C}"/>
    <cellStyle name="Normal 12 5 2 3 2 2 3" xfId="46695" xr:uid="{0FEABB5E-A2F2-4013-ABA3-F67B4107966B}"/>
    <cellStyle name="Normal 12 5 2 3 2 3" xfId="21556" xr:uid="{000CE4CF-88C0-4436-ADED-AD98750078A2}"/>
    <cellStyle name="Normal 12 5 2 3 2 4" xfId="38315" xr:uid="{26B5CFC9-3FA6-436B-AC97-47A9738BBA04}"/>
    <cellStyle name="Normal 12 5 2 3 3" xfId="6483" xr:uid="{076E02BD-CC06-4148-A0F0-138C4B6FAE0F}"/>
    <cellStyle name="Normal 12 5 2 3 3 2" xfId="14863" xr:uid="{74114E71-0FC7-4B59-BF2D-7E3168BD2F02}"/>
    <cellStyle name="Normal 12 5 2 3 3 2 2" xfId="31623" xr:uid="{206AABC8-E5F9-46D1-ADB6-99E0121B3DA5}"/>
    <cellStyle name="Normal 12 5 2 3 3 2 3" xfId="48382" xr:uid="{D3E6F1ED-3EBE-43A5-95EA-9C02007651F9}"/>
    <cellStyle name="Normal 12 5 2 3 3 3" xfId="23243" xr:uid="{D126B0EF-2776-40ED-817F-C982B81EBA77}"/>
    <cellStyle name="Normal 12 5 2 3 3 4" xfId="40002" xr:uid="{DAB8463F-F8DC-44BC-B5F2-C70F0BC20ECB}"/>
    <cellStyle name="Normal 12 5 2 3 4" xfId="3219" xr:uid="{CB357F37-5944-49EB-B5E3-2C1C5E85B763}"/>
    <cellStyle name="Normal 12 5 2 3 4 2" xfId="11599" xr:uid="{E5942F8E-58F4-4D53-8664-9AAAB3A632BD}"/>
    <cellStyle name="Normal 12 5 2 3 4 2 2" xfId="28359" xr:uid="{CDB62883-FD01-4F8A-96FD-F7956A478B13}"/>
    <cellStyle name="Normal 12 5 2 3 4 2 3" xfId="45118" xr:uid="{AED9292C-E41F-4799-8CD4-5524527BBC9C}"/>
    <cellStyle name="Normal 12 5 2 3 4 3" xfId="19979" xr:uid="{BBBCD59F-8C30-436E-9CAD-28288E7CC3C7}"/>
    <cellStyle name="Normal 12 5 2 3 4 4" xfId="36738" xr:uid="{F24EB89F-F8AC-4B56-8475-42DD456ACD1E}"/>
    <cellStyle name="Normal 12 5 2 3 5" xfId="9796" xr:uid="{41DFB464-49CB-41AA-AB3D-FCCC8E2CF350}"/>
    <cellStyle name="Normal 12 5 2 3 5 2" xfId="26556" xr:uid="{6947FC3B-E93D-410E-B707-58A2DC5CE566}"/>
    <cellStyle name="Normal 12 5 2 3 5 3" xfId="43315" xr:uid="{F236DACF-4FD8-4549-A309-1CDAE962700D}"/>
    <cellStyle name="Normal 12 5 2 3 6" xfId="18176" xr:uid="{23037D2B-9134-43B5-AFAB-A08182CF6FF3}"/>
    <cellStyle name="Normal 12 5 2 3 7" xfId="34935" xr:uid="{5DF711A7-D31F-4A35-9BD6-828CDB0E4D13}"/>
    <cellStyle name="Normal 12 5 2 4" xfId="1796" xr:uid="{43893AC3-BF1B-49F5-B00D-6F30904D5469}"/>
    <cellStyle name="Normal 12 5 2 4 2" xfId="5185" xr:uid="{6BDF2687-C9F1-46DA-9644-AB7973D2C063}"/>
    <cellStyle name="Normal 12 5 2 4 2 2" xfId="13565" xr:uid="{41BCA620-EA75-45BA-A1A8-0CCD49BD5191}"/>
    <cellStyle name="Normal 12 5 2 4 2 2 2" xfId="30325" xr:uid="{56DEF25B-B5C9-4FDC-800D-0AE405B86A8F}"/>
    <cellStyle name="Normal 12 5 2 4 2 2 3" xfId="47084" xr:uid="{68B65E4A-8F42-4311-B420-65409293B255}"/>
    <cellStyle name="Normal 12 5 2 4 2 3" xfId="21945" xr:uid="{FF87BFDE-69AD-4E59-BA0C-5A6510DB3345}"/>
    <cellStyle name="Normal 12 5 2 4 2 4" xfId="38704" xr:uid="{7BAC5312-1216-43DC-A369-BEA871AC4724}"/>
    <cellStyle name="Normal 12 5 2 4 3" xfId="6872" xr:uid="{AF872BFE-5467-4BBF-B2BD-551F14FB9F15}"/>
    <cellStyle name="Normal 12 5 2 4 3 2" xfId="15252" xr:uid="{E4C7C38A-9296-4E20-B827-0DEA75DC834F}"/>
    <cellStyle name="Normal 12 5 2 4 3 2 2" xfId="32012" xr:uid="{51E00C82-B268-4E52-A8EF-C98EE6EC5449}"/>
    <cellStyle name="Normal 12 5 2 4 3 2 3" xfId="48771" xr:uid="{0980DF5F-18B9-4823-8FEE-901069F00B99}"/>
    <cellStyle name="Normal 12 5 2 4 3 3" xfId="23632" xr:uid="{CF596B06-E8BE-4DE0-ACC2-96BEF1C4F364}"/>
    <cellStyle name="Normal 12 5 2 4 3 4" xfId="40391" xr:uid="{4CED6C2A-BF05-4D77-94E3-2A42DF21FC33}"/>
    <cellStyle name="Normal 12 5 2 4 4" xfId="3496" xr:uid="{BC748279-8DAF-497D-AE2E-BCCDA7EC5B52}"/>
    <cellStyle name="Normal 12 5 2 4 4 2" xfId="11876" xr:uid="{B6BAC2E9-1E15-45DA-9D3E-87AA5D670EBB}"/>
    <cellStyle name="Normal 12 5 2 4 4 2 2" xfId="28636" xr:uid="{A1312562-17FF-4DB0-9AFF-15026E31E48E}"/>
    <cellStyle name="Normal 12 5 2 4 4 2 3" xfId="45395" xr:uid="{D9EF1847-0E44-4A28-A2CE-95A9D8AC70DA}"/>
    <cellStyle name="Normal 12 5 2 4 4 3" xfId="20256" xr:uid="{2DEE7EE8-0CFF-4DCC-BF69-2B4C985B43A4}"/>
    <cellStyle name="Normal 12 5 2 4 4 4" xfId="37015" xr:uid="{84D40788-5B34-460E-9FA3-320DA8D70BAD}"/>
    <cellStyle name="Normal 12 5 2 4 5" xfId="10185" xr:uid="{9933DC5D-7504-465F-964C-44746C68AB3C}"/>
    <cellStyle name="Normal 12 5 2 4 5 2" xfId="26945" xr:uid="{8FE768EA-F0FD-4D69-BDCE-FEB4CA30F45F}"/>
    <cellStyle name="Normal 12 5 2 4 5 3" xfId="43704" xr:uid="{EB4D3285-7C55-4068-8999-2D3AF0DBD62D}"/>
    <cellStyle name="Normal 12 5 2 4 6" xfId="18565" xr:uid="{74EB6691-3EDA-4250-B753-3D4EA6537898}"/>
    <cellStyle name="Normal 12 5 2 4 7" xfId="35324" xr:uid="{A2758ECA-7870-4129-B6CA-F55B2811C267}"/>
    <cellStyle name="Normal 12 5 2 5" xfId="3915" xr:uid="{FE986F96-75B6-4836-AE89-126C3B683BA3}"/>
    <cellStyle name="Normal 12 5 2 5 2" xfId="12295" xr:uid="{CD7B527E-C8FE-4131-9582-AF597A92D47D}"/>
    <cellStyle name="Normal 12 5 2 5 2 2" xfId="29055" xr:uid="{CF4A0828-B874-4C7C-8712-D7C617DF0F2C}"/>
    <cellStyle name="Normal 12 5 2 5 2 3" xfId="45814" xr:uid="{04F3311E-D617-48D5-B9EF-B5531997ED45}"/>
    <cellStyle name="Normal 12 5 2 5 3" xfId="20675" xr:uid="{AE2F90B4-B4B3-4C31-897F-846EBA7421EE}"/>
    <cellStyle name="Normal 12 5 2 5 4" xfId="37434" xr:uid="{349465D0-ED43-46BA-BCB4-173EE7B031AF}"/>
    <cellStyle name="Normal 12 5 2 6" xfId="5629" xr:uid="{D3696445-7C23-4710-8DA5-C7345498CE40}"/>
    <cellStyle name="Normal 12 5 2 6 2" xfId="14009" xr:uid="{5D4B5495-C5CF-4CAA-BD94-F4D8CFCEDF4C}"/>
    <cellStyle name="Normal 12 5 2 6 2 2" xfId="30769" xr:uid="{6AAB40AC-B049-4D7F-9685-0D31D531B2E5}"/>
    <cellStyle name="Normal 12 5 2 6 2 3" xfId="47528" xr:uid="{78A2355A-2B81-4565-B8B4-C72BD9B0609A}"/>
    <cellStyle name="Normal 12 5 2 6 3" xfId="22389" xr:uid="{E651DABC-DD87-435F-BB90-386D14FEDBD6}"/>
    <cellStyle name="Normal 12 5 2 6 4" xfId="39148" xr:uid="{8A2081C5-870A-4F8C-B551-692DB4002424}"/>
    <cellStyle name="Normal 12 5 2 7" xfId="7278" xr:uid="{79DDFFDE-C354-48D2-98EC-C098D498471C}"/>
    <cellStyle name="Normal 12 5 2 7 2" xfId="15658" xr:uid="{D582F85F-A007-4735-9454-E3BE1928EB30}"/>
    <cellStyle name="Normal 12 5 2 7 2 2" xfId="32418" xr:uid="{F2AE568F-9EFB-40F9-8EA8-27F45EB746B3}"/>
    <cellStyle name="Normal 12 5 2 7 2 3" xfId="49177" xr:uid="{15A27963-428C-4006-8422-9FD063DEBE44}"/>
    <cellStyle name="Normal 12 5 2 7 3" xfId="24038" xr:uid="{20AB7B82-F95B-4F54-BEA8-B524DD48FE97}"/>
    <cellStyle name="Normal 12 5 2 7 4" xfId="40797" xr:uid="{B388FBAD-4B1E-4B65-8A63-5566A100F4EC}"/>
    <cellStyle name="Normal 12 5 2 8" xfId="7684" xr:uid="{8B821FC9-A692-44ED-B56C-B7DDF4F2EE41}"/>
    <cellStyle name="Normal 12 5 2 8 2" xfId="16064" xr:uid="{8843CC1B-DD3D-417E-928A-857EC73839DE}"/>
    <cellStyle name="Normal 12 5 2 8 2 2" xfId="32824" xr:uid="{67A23462-6C3A-4E08-A9D8-E11C2F37B3DF}"/>
    <cellStyle name="Normal 12 5 2 8 2 3" xfId="49583" xr:uid="{203E3B91-4661-4478-9C01-7E82B8300914}"/>
    <cellStyle name="Normal 12 5 2 8 3" xfId="24444" xr:uid="{1AD796DB-C2F5-4BFC-BC10-E1CEE463B57D}"/>
    <cellStyle name="Normal 12 5 2 8 4" xfId="41203" xr:uid="{60DB06AF-A69D-476F-ABA4-39364CF17C22}"/>
    <cellStyle name="Normal 12 5 2 9" xfId="8090" xr:uid="{FB58B84A-2B20-41EC-B743-EA3DC5CF9EFD}"/>
    <cellStyle name="Normal 12 5 2 9 2" xfId="16470" xr:uid="{FF51ED20-E75C-4A6D-8792-A1874114AFD6}"/>
    <cellStyle name="Normal 12 5 2 9 2 2" xfId="33230" xr:uid="{AE69DAD1-B8AB-4231-AEA3-85CB984359A6}"/>
    <cellStyle name="Normal 12 5 2 9 2 3" xfId="49989" xr:uid="{184E0B06-C43A-4ECE-8399-7D0DBD195955}"/>
    <cellStyle name="Normal 12 5 2 9 3" xfId="24850" xr:uid="{C69A34D9-A51C-4F4F-9A3A-AD6E57D3DC0F}"/>
    <cellStyle name="Normal 12 5 2 9 4" xfId="41609" xr:uid="{1EDC0CA9-9E38-4CEF-8929-2456CB026A3C}"/>
    <cellStyle name="Normal 12 5 3" xfId="532" xr:uid="{A09D1B26-463E-4C00-A55C-1B99CFD0709D}"/>
    <cellStyle name="Normal 12 5 3 10" xfId="8706" xr:uid="{AF24AA1A-7781-4119-AD06-B237303D9B08}"/>
    <cellStyle name="Normal 12 5 3 10 2" xfId="17086" xr:uid="{24920E79-9EEE-46D9-81B5-64A7F7B79F0B}"/>
    <cellStyle name="Normal 12 5 3 10 2 2" xfId="33846" xr:uid="{5C241112-2B13-4D14-8C37-BB911317CFFA}"/>
    <cellStyle name="Normal 12 5 3 10 2 3" xfId="50605" xr:uid="{063C5F00-E65C-43AD-8A31-89FEDBABA3D3}"/>
    <cellStyle name="Normal 12 5 3 10 3" xfId="25466" xr:uid="{04A6A439-5B48-4835-8D45-7BE961F1AC66}"/>
    <cellStyle name="Normal 12 5 3 10 4" xfId="42225" xr:uid="{2084B8E1-CB26-4D69-A44B-ED90EE5D46FF}"/>
    <cellStyle name="Normal 12 5 3 11" xfId="2364" xr:uid="{2801A32F-AA72-4304-A5A3-4FE4E5BFDD16}"/>
    <cellStyle name="Normal 12 5 3 11 2" xfId="10746" xr:uid="{67585077-B877-408A-99AD-1A1830B47D90}"/>
    <cellStyle name="Normal 12 5 3 11 2 2" xfId="27506" xr:uid="{F6D39957-3AA0-42C5-B310-5969D6AB8324}"/>
    <cellStyle name="Normal 12 5 3 11 2 3" xfId="44265" xr:uid="{F8AC8887-3AAC-42DF-9D0C-96FE3B7283FC}"/>
    <cellStyle name="Normal 12 5 3 11 3" xfId="19126" xr:uid="{D02D3FDD-CCC3-4DB0-BDED-0A9CA2077E89}"/>
    <cellStyle name="Normal 12 5 3 11 4" xfId="35885" xr:uid="{6C0A5680-153E-4F01-BFF0-CF637154B3A5}"/>
    <cellStyle name="Normal 12 5 3 12" xfId="8943" xr:uid="{14CA61D0-E446-4E52-AA08-999FFDE24636}"/>
    <cellStyle name="Normal 12 5 3 12 2" xfId="25703" xr:uid="{933F8139-410D-4DEC-A2EF-6BA2BE19828D}"/>
    <cellStyle name="Normal 12 5 3 12 3" xfId="42462" xr:uid="{96998B13-64BD-44BB-9C0F-F23624DB789F}"/>
    <cellStyle name="Normal 12 5 3 13" xfId="17323" xr:uid="{C754B1B2-9B8E-4A18-A7C9-38F639B90FF6}"/>
    <cellStyle name="Normal 12 5 3 14" xfId="34082" xr:uid="{D1F4634C-7DB0-47C6-8797-6A5500977361}"/>
    <cellStyle name="Normal 12 5 3 2" xfId="974" xr:uid="{3BBAE514-13A0-4F40-B4C4-874639D26EEC}"/>
    <cellStyle name="Normal 12 5 3 2 2" xfId="4369" xr:uid="{B1147F36-F3B0-4886-A4EB-BA770BCB9442}"/>
    <cellStyle name="Normal 12 5 3 2 2 2" xfId="12749" xr:uid="{D34417C8-3540-4716-9349-514D46995087}"/>
    <cellStyle name="Normal 12 5 3 2 2 2 2" xfId="29509" xr:uid="{55E1376F-CA43-4345-B446-C258C7AB3F8B}"/>
    <cellStyle name="Normal 12 5 3 2 2 2 3" xfId="46268" xr:uid="{14D83A07-FA75-43FA-B9D2-4D5FE588B4AE}"/>
    <cellStyle name="Normal 12 5 3 2 2 3" xfId="21129" xr:uid="{CA91510C-D5B9-46DD-8C43-4BCBB9B9579F}"/>
    <cellStyle name="Normal 12 5 3 2 2 4" xfId="37888" xr:uid="{AFE9506A-A232-4AC0-921E-6DE7F54E0019}"/>
    <cellStyle name="Normal 12 5 3 2 3" xfId="6056" xr:uid="{578A3309-8B84-4F31-95F6-F058B7A312A4}"/>
    <cellStyle name="Normal 12 5 3 2 3 2" xfId="14436" xr:uid="{DCFC56B1-B3A6-413A-8D9B-BA71C26C78C3}"/>
    <cellStyle name="Normal 12 5 3 2 3 2 2" xfId="31196" xr:uid="{0F04B598-D544-4865-B5EA-792F66356C03}"/>
    <cellStyle name="Normal 12 5 3 2 3 2 3" xfId="47955" xr:uid="{38EFA350-6B8F-45E5-8DAE-167DF14BF441}"/>
    <cellStyle name="Normal 12 5 3 2 3 3" xfId="22816" xr:uid="{70988E38-19D9-4450-BF07-573E274A434B}"/>
    <cellStyle name="Normal 12 5 3 2 3 4" xfId="39575" xr:uid="{D8E8C9CF-8BF9-4798-B78E-A98ED633B486}"/>
    <cellStyle name="Normal 12 5 3 2 4" xfId="2792" xr:uid="{81FF7ED0-0301-478A-8D80-A5CD383E3A52}"/>
    <cellStyle name="Normal 12 5 3 2 4 2" xfId="11172" xr:uid="{9664E10A-1C1B-4786-B615-699C895D9578}"/>
    <cellStyle name="Normal 12 5 3 2 4 2 2" xfId="27932" xr:uid="{78B64CF4-0CB3-4FF5-9C1F-57313EFAE027}"/>
    <cellStyle name="Normal 12 5 3 2 4 2 3" xfId="44691" xr:uid="{6E200388-9409-4855-94D1-C74E0CCBCED6}"/>
    <cellStyle name="Normal 12 5 3 2 4 3" xfId="19552" xr:uid="{6999584B-E92A-45B2-A074-B16E8E75657B}"/>
    <cellStyle name="Normal 12 5 3 2 4 4" xfId="36311" xr:uid="{8C7BC9B2-3C09-4232-B467-1BA21603BCE9}"/>
    <cellStyle name="Normal 12 5 3 2 5" xfId="9369" xr:uid="{2E089198-5E86-4D99-8F5C-2F53D3FAFB19}"/>
    <cellStyle name="Normal 12 5 3 2 5 2" xfId="26129" xr:uid="{F4327CB7-5A6F-4B8E-B402-6E7EB3EC06F0}"/>
    <cellStyle name="Normal 12 5 3 2 5 3" xfId="42888" xr:uid="{A6F6BF3C-D900-48AF-86BE-2AADCB3FE7CF}"/>
    <cellStyle name="Normal 12 5 3 2 6" xfId="17749" xr:uid="{E7CF8FBE-3122-456F-A125-78E1A9128D7D}"/>
    <cellStyle name="Normal 12 5 3 2 7" xfId="34508" xr:uid="{D24AE58C-1614-4FE3-ACE6-FC0707ED3D03}"/>
    <cellStyle name="Normal 12 5 3 3" xfId="1408" xr:uid="{6BE8A677-351A-4D75-AD2C-B5D17A6C01D0}"/>
    <cellStyle name="Normal 12 5 3 3 2" xfId="4797" xr:uid="{C72568A3-2F48-49B5-BF1A-29E3AFF7B851}"/>
    <cellStyle name="Normal 12 5 3 3 2 2" xfId="13177" xr:uid="{8AA97DF7-D0F4-49A6-B2BE-892929D53D66}"/>
    <cellStyle name="Normal 12 5 3 3 2 2 2" xfId="29937" xr:uid="{FAC0D583-6A09-48B2-B0DC-ACB708371BF9}"/>
    <cellStyle name="Normal 12 5 3 3 2 2 3" xfId="46696" xr:uid="{0A527BDD-61F4-4FDA-B6F1-E8C9D8ACD8BB}"/>
    <cellStyle name="Normal 12 5 3 3 2 3" xfId="21557" xr:uid="{400D1512-C433-4BE1-9070-05A6E073950D}"/>
    <cellStyle name="Normal 12 5 3 3 2 4" xfId="38316" xr:uid="{821B8738-5182-49D0-97F7-A0148052F381}"/>
    <cellStyle name="Normal 12 5 3 3 3" xfId="6484" xr:uid="{B949B5C5-2F5F-4AE8-920A-73D739142935}"/>
    <cellStyle name="Normal 12 5 3 3 3 2" xfId="14864" xr:uid="{C1D7E49B-9CE0-4BBC-8275-FFD6F5E1E1A6}"/>
    <cellStyle name="Normal 12 5 3 3 3 2 2" xfId="31624" xr:uid="{60CACD9A-41AC-4D9F-BBC4-204D60B1C964}"/>
    <cellStyle name="Normal 12 5 3 3 3 2 3" xfId="48383" xr:uid="{5DE6AC2A-7E0B-468C-B0C3-46FF98DBE9EA}"/>
    <cellStyle name="Normal 12 5 3 3 3 3" xfId="23244" xr:uid="{24B4233A-0E17-4750-9FDE-FD9B61461881}"/>
    <cellStyle name="Normal 12 5 3 3 3 4" xfId="40003" xr:uid="{AACE40DC-3857-4F6B-BA50-11FACF7D08F0}"/>
    <cellStyle name="Normal 12 5 3 3 4" xfId="3220" xr:uid="{AC1C75BA-6D33-4FD1-9321-E0488EB3A980}"/>
    <cellStyle name="Normal 12 5 3 3 4 2" xfId="11600" xr:uid="{5EE91CD8-BA07-46F8-9AD5-A81694399E7D}"/>
    <cellStyle name="Normal 12 5 3 3 4 2 2" xfId="28360" xr:uid="{FD82788B-4FC4-4464-9DB3-EB410A95BA22}"/>
    <cellStyle name="Normal 12 5 3 3 4 2 3" xfId="45119" xr:uid="{EE85F11F-F881-4B42-B1CA-9145E2DD79FE}"/>
    <cellStyle name="Normal 12 5 3 3 4 3" xfId="19980" xr:uid="{DD17A414-ED99-46E4-901B-7A1F6A888106}"/>
    <cellStyle name="Normal 12 5 3 3 4 4" xfId="36739" xr:uid="{6E634D51-969A-413B-B896-35A55C4F2AEC}"/>
    <cellStyle name="Normal 12 5 3 3 5" xfId="9797" xr:uid="{BA58DFEB-523F-4A5F-8BCB-FFEE9A0419C9}"/>
    <cellStyle name="Normal 12 5 3 3 5 2" xfId="26557" xr:uid="{C1E7C0DA-8594-40E7-9873-353496506F1D}"/>
    <cellStyle name="Normal 12 5 3 3 5 3" xfId="43316" xr:uid="{0D44CE45-FA03-4342-9459-2F1AFD0B4A97}"/>
    <cellStyle name="Normal 12 5 3 3 6" xfId="18177" xr:uid="{670D439C-AB3D-425F-B044-432342457169}"/>
    <cellStyle name="Normal 12 5 3 3 7" xfId="34936" xr:uid="{DE374426-0179-429A-BC8B-988C6159E9B1}"/>
    <cellStyle name="Normal 12 5 3 4" xfId="2006" xr:uid="{51629717-8553-45EE-939C-2150951D05C2}"/>
    <cellStyle name="Normal 12 5 3 4 2" xfId="5395" xr:uid="{29AB2769-0E3A-424B-8C62-A7A3979BE3EE}"/>
    <cellStyle name="Normal 12 5 3 4 2 2" xfId="13775" xr:uid="{B28DF733-85ED-4D7A-BF33-A74D8642240D}"/>
    <cellStyle name="Normal 12 5 3 4 2 2 2" xfId="30535" xr:uid="{C738B6B5-5C4D-47EE-97AB-DCD44026451E}"/>
    <cellStyle name="Normal 12 5 3 4 2 2 3" xfId="47294" xr:uid="{ECF63406-2851-4E7F-8C6F-8AA91DB300C3}"/>
    <cellStyle name="Normal 12 5 3 4 2 3" xfId="22155" xr:uid="{C99E337E-DBED-4B37-8A89-3207F65CA431}"/>
    <cellStyle name="Normal 12 5 3 4 2 4" xfId="38914" xr:uid="{35271B8C-8E52-4F6E-9A74-BCC887DBD84A}"/>
    <cellStyle name="Normal 12 5 3 4 3" xfId="7082" xr:uid="{D3B86DCA-EDAB-4A70-B113-D0DE4525541C}"/>
    <cellStyle name="Normal 12 5 3 4 3 2" xfId="15462" xr:uid="{A3CA5AF2-BFB8-4B80-A10C-751F92AAF043}"/>
    <cellStyle name="Normal 12 5 3 4 3 2 2" xfId="32222" xr:uid="{CF60C6C2-4E82-42EE-9869-B99C343E4BA3}"/>
    <cellStyle name="Normal 12 5 3 4 3 2 3" xfId="48981" xr:uid="{58A683D9-A95B-45C6-802C-6749078D52D0}"/>
    <cellStyle name="Normal 12 5 3 4 3 3" xfId="23842" xr:uid="{2FE59D47-7611-4175-B5D2-2301CB43B238}"/>
    <cellStyle name="Normal 12 5 3 4 3 4" xfId="40601" xr:uid="{8A28C6B3-3FDE-4555-9169-093AC26C568E}"/>
    <cellStyle name="Normal 12 5 3 4 4" xfId="3705" xr:uid="{012D26AD-D9C8-447E-989D-09BADB8D3B46}"/>
    <cellStyle name="Normal 12 5 3 4 4 2" xfId="12085" xr:uid="{BC6BCE0D-C7FF-4548-BAD4-F4888FFBAD0E}"/>
    <cellStyle name="Normal 12 5 3 4 4 2 2" xfId="28845" xr:uid="{97562190-DC23-412C-9340-DE551555B220}"/>
    <cellStyle name="Normal 12 5 3 4 4 2 3" xfId="45604" xr:uid="{9CF79E3A-0D27-438A-8315-DAC882343799}"/>
    <cellStyle name="Normal 12 5 3 4 4 3" xfId="20465" xr:uid="{3F6B2818-760B-4C20-A4DA-5BC08E9F944D}"/>
    <cellStyle name="Normal 12 5 3 4 4 4" xfId="37224" xr:uid="{C97CA278-881A-42DF-9652-8D2420885F31}"/>
    <cellStyle name="Normal 12 5 3 4 5" xfId="10395" xr:uid="{E29941F8-D14F-430D-A356-5096B110F543}"/>
    <cellStyle name="Normal 12 5 3 4 5 2" xfId="27155" xr:uid="{16B13F53-970E-402F-BEE3-D39B2463E714}"/>
    <cellStyle name="Normal 12 5 3 4 5 3" xfId="43914" xr:uid="{959FC686-CE3A-49DD-A4CA-4284B3636800}"/>
    <cellStyle name="Normal 12 5 3 4 6" xfId="18775" xr:uid="{3445D68B-C267-4F1A-AB5B-20B19EAD5A26}"/>
    <cellStyle name="Normal 12 5 3 4 7" xfId="35534" xr:uid="{E9385946-0E8E-459F-BAD0-ABBC4DD259BA}"/>
    <cellStyle name="Normal 12 5 3 5" xfId="4125" xr:uid="{6803CD28-1636-43D2-966B-09958E4FCBC3}"/>
    <cellStyle name="Normal 12 5 3 5 2" xfId="12505" xr:uid="{95FAE8FE-D063-41CA-9889-B17A89DB205F}"/>
    <cellStyle name="Normal 12 5 3 5 2 2" xfId="29265" xr:uid="{2DFBEDE3-B9E4-40F1-B573-501F0E6C6949}"/>
    <cellStyle name="Normal 12 5 3 5 2 3" xfId="46024" xr:uid="{F057315F-3D04-4531-AF20-5B3A940BC630}"/>
    <cellStyle name="Normal 12 5 3 5 3" xfId="20885" xr:uid="{3D0A268B-4D22-48B7-8E70-8E108AA3D2CB}"/>
    <cellStyle name="Normal 12 5 3 5 4" xfId="37644" xr:uid="{4A564445-3F86-4FD1-A8C0-B98B09E59D34}"/>
    <cellStyle name="Normal 12 5 3 6" xfId="5630" xr:uid="{9E7B7F0A-268C-46E1-8211-20AB75770EA9}"/>
    <cellStyle name="Normal 12 5 3 6 2" xfId="14010" xr:uid="{93C2F943-104A-46F2-8D1C-358D79627818}"/>
    <cellStyle name="Normal 12 5 3 6 2 2" xfId="30770" xr:uid="{8FE121DD-B80E-4A7C-95C2-4E44770ED416}"/>
    <cellStyle name="Normal 12 5 3 6 2 3" xfId="47529" xr:uid="{7DE98608-6C8A-4A3F-A670-BD7254859068}"/>
    <cellStyle name="Normal 12 5 3 6 3" xfId="22390" xr:uid="{1F96A51C-B836-4777-985F-144C1A0D6C3A}"/>
    <cellStyle name="Normal 12 5 3 6 4" xfId="39149" xr:uid="{56AA5B47-E0DF-4645-B70C-62B80AC848B9}"/>
    <cellStyle name="Normal 12 5 3 7" xfId="7488" xr:uid="{69D6DA64-1676-4123-A4CB-D86DB56E3D73}"/>
    <cellStyle name="Normal 12 5 3 7 2" xfId="15868" xr:uid="{3E9DA305-498E-4B5E-94C7-705A6861DF64}"/>
    <cellStyle name="Normal 12 5 3 7 2 2" xfId="32628" xr:uid="{CD085A0B-AB8D-4C51-A4E8-766A1F918265}"/>
    <cellStyle name="Normal 12 5 3 7 2 3" xfId="49387" xr:uid="{916C8B54-7049-40A0-9F96-0F3D7E4EE04F}"/>
    <cellStyle name="Normal 12 5 3 7 3" xfId="24248" xr:uid="{25A43C97-4E8E-4E5C-9EAE-07E2FE2F5FDD}"/>
    <cellStyle name="Normal 12 5 3 7 4" xfId="41007" xr:uid="{48923CCF-2399-4B40-A533-83463B7FBE6F}"/>
    <cellStyle name="Normal 12 5 3 8" xfId="7894" xr:uid="{998A241C-9A67-40CE-84B2-B78C3171AD10}"/>
    <cellStyle name="Normal 12 5 3 8 2" xfId="16274" xr:uid="{9EBEEF12-AE2E-4784-98DE-431E7A58A5B2}"/>
    <cellStyle name="Normal 12 5 3 8 2 2" xfId="33034" xr:uid="{269C3A63-CC95-47D3-A236-29943A9CAC37}"/>
    <cellStyle name="Normal 12 5 3 8 2 3" xfId="49793" xr:uid="{9CADD399-2DD9-46E6-958E-EBC3AB1960F7}"/>
    <cellStyle name="Normal 12 5 3 8 3" xfId="24654" xr:uid="{D7C48411-E006-45E6-A604-ED96C9DE5CB0}"/>
    <cellStyle name="Normal 12 5 3 8 4" xfId="41413" xr:uid="{1CDCFD3E-11F4-4BB6-A21F-F49054536AAF}"/>
    <cellStyle name="Normal 12 5 3 9" xfId="8300" xr:uid="{F5CE60E4-79DF-443D-A9A3-BB00A61279F0}"/>
    <cellStyle name="Normal 12 5 3 9 2" xfId="16680" xr:uid="{A6C0D090-4F2F-4D9E-B94D-9715FC8AB097}"/>
    <cellStyle name="Normal 12 5 3 9 2 2" xfId="33440" xr:uid="{2B08CF9A-62AD-4678-8219-61173DD2E99D}"/>
    <cellStyle name="Normal 12 5 3 9 2 3" xfId="50199" xr:uid="{82D79FB8-65D1-450A-A870-ACA0AAF53060}"/>
    <cellStyle name="Normal 12 5 3 9 3" xfId="25060" xr:uid="{F8C98B24-9EBC-4F51-B188-1A744F26AAAF}"/>
    <cellStyle name="Normal 12 5 3 9 4" xfId="41819" xr:uid="{2300D29C-3507-419A-BFCE-7FEB5CB4F347}"/>
    <cellStyle name="Normal 12 5 4" xfId="972" xr:uid="{F2A6EC09-CDB7-4977-8557-2B324AD891D5}"/>
    <cellStyle name="Normal 12 5 4 2" xfId="4367" xr:uid="{2ACE6FC0-B026-48DB-BF63-B19F8CEF58E0}"/>
    <cellStyle name="Normal 12 5 4 2 2" xfId="12747" xr:uid="{45048B95-2652-4DE5-8623-73474B3B8A46}"/>
    <cellStyle name="Normal 12 5 4 2 2 2" xfId="29507" xr:uid="{6902679C-8E7D-45A0-AF35-89B939E36FEA}"/>
    <cellStyle name="Normal 12 5 4 2 2 3" xfId="46266" xr:uid="{26DE2D8C-FAEC-4DD5-B761-C4CD119DD62E}"/>
    <cellStyle name="Normal 12 5 4 2 3" xfId="21127" xr:uid="{F477E6DD-021B-4283-8EC2-76082F753C4A}"/>
    <cellStyle name="Normal 12 5 4 2 4" xfId="37886" xr:uid="{69890383-AFDE-47ED-8E02-41A042D5A36C}"/>
    <cellStyle name="Normal 12 5 4 3" xfId="6054" xr:uid="{551C9412-BCAB-466E-8B42-CE04D80EAC06}"/>
    <cellStyle name="Normal 12 5 4 3 2" xfId="14434" xr:uid="{F1A1501E-54C7-4ABD-8D3B-8490BD69CBAA}"/>
    <cellStyle name="Normal 12 5 4 3 2 2" xfId="31194" xr:uid="{86B2AC6C-C2DB-4D87-BFB2-DC02B322CE69}"/>
    <cellStyle name="Normal 12 5 4 3 2 3" xfId="47953" xr:uid="{1FEF58BA-9394-474B-9A11-EADBE7708F5B}"/>
    <cellStyle name="Normal 12 5 4 3 3" xfId="22814" xr:uid="{9B08FA46-A68E-4768-A087-CB44773EF253}"/>
    <cellStyle name="Normal 12 5 4 3 4" xfId="39573" xr:uid="{621D5923-6D81-489C-88C9-CBB8F39D9CD3}"/>
    <cellStyle name="Normal 12 5 4 4" xfId="2790" xr:uid="{96FF3CCF-56E8-45FD-9DF3-944797F482EA}"/>
    <cellStyle name="Normal 12 5 4 4 2" xfId="11170" xr:uid="{C5A0D2F0-DD0F-401A-BC47-7EB9A30835DD}"/>
    <cellStyle name="Normal 12 5 4 4 2 2" xfId="27930" xr:uid="{CABFA38F-B481-4024-B1D0-A38D002D9396}"/>
    <cellStyle name="Normal 12 5 4 4 2 3" xfId="44689" xr:uid="{672131D8-4C6C-4FE2-8C3E-6B4C9A4559BB}"/>
    <cellStyle name="Normal 12 5 4 4 3" xfId="19550" xr:uid="{FD0907D3-B1CF-4175-B058-1F4CF435A9A4}"/>
    <cellStyle name="Normal 12 5 4 4 4" xfId="36309" xr:uid="{AC26B9B9-9602-44F4-84F1-DC618787AC3A}"/>
    <cellStyle name="Normal 12 5 4 5" xfId="9367" xr:uid="{5CFD1A85-37DD-44C2-850A-06C7626951D2}"/>
    <cellStyle name="Normal 12 5 4 5 2" xfId="26127" xr:uid="{EA287B2D-21B2-4684-B3D5-3927D72B2C7F}"/>
    <cellStyle name="Normal 12 5 4 5 3" xfId="42886" xr:uid="{81010D19-4A0C-41A9-B0AA-DE04B3C0BDD0}"/>
    <cellStyle name="Normal 12 5 4 6" xfId="17747" xr:uid="{4F57F447-2B2D-4BA7-A774-5532A6F653C0}"/>
    <cellStyle name="Normal 12 5 4 7" xfId="34506" xr:uid="{00A8651B-015A-4D6E-8C38-F3D8AB75B6D8}"/>
    <cellStyle name="Normal 12 5 5" xfId="1406" xr:uid="{1182513B-31B7-4C46-A335-C66C912A4C2C}"/>
    <cellStyle name="Normal 12 5 5 2" xfId="4795" xr:uid="{AD23FA60-48EE-4111-9D94-60F75195F4B0}"/>
    <cellStyle name="Normal 12 5 5 2 2" xfId="13175" xr:uid="{187EDC4B-B939-4439-8CC8-5F49104CE13E}"/>
    <cellStyle name="Normal 12 5 5 2 2 2" xfId="29935" xr:uid="{2C0FC05F-6B5A-427E-AFEF-4BDF21FD5693}"/>
    <cellStyle name="Normal 12 5 5 2 2 3" xfId="46694" xr:uid="{D423B045-F8C3-44B9-A065-19AA58EE1AC0}"/>
    <cellStyle name="Normal 12 5 5 2 3" xfId="21555" xr:uid="{1BEA4763-DC00-4334-8CAF-981219A60115}"/>
    <cellStyle name="Normal 12 5 5 2 4" xfId="38314" xr:uid="{BF7AC67B-AAF4-4EA3-B455-10864496B5FB}"/>
    <cellStyle name="Normal 12 5 5 3" xfId="6482" xr:uid="{7540CF4B-C7A8-456D-B0BD-DDA8BBCFF276}"/>
    <cellStyle name="Normal 12 5 5 3 2" xfId="14862" xr:uid="{75FD19F7-7145-4E1C-AEFD-30EAF5F86F72}"/>
    <cellStyle name="Normal 12 5 5 3 2 2" xfId="31622" xr:uid="{A00DB7F8-F853-42B1-842E-C47FB0833618}"/>
    <cellStyle name="Normal 12 5 5 3 2 3" xfId="48381" xr:uid="{C622A476-E80E-400B-9384-4D8E08046C39}"/>
    <cellStyle name="Normal 12 5 5 3 3" xfId="23242" xr:uid="{091D492B-B333-41E2-A391-9F7E2551D705}"/>
    <cellStyle name="Normal 12 5 5 3 4" xfId="40001" xr:uid="{CA7B2FDD-2BF7-405F-B0E3-ED09E6D99214}"/>
    <cellStyle name="Normal 12 5 5 4" xfId="3218" xr:uid="{1F235047-0094-4CC7-B921-D75BB8C2F734}"/>
    <cellStyle name="Normal 12 5 5 4 2" xfId="11598" xr:uid="{3F7F3CC4-3A2C-41C4-9BFB-B03883812103}"/>
    <cellStyle name="Normal 12 5 5 4 2 2" xfId="28358" xr:uid="{ABDE1EA7-5589-4070-99F9-D586FA1043E0}"/>
    <cellStyle name="Normal 12 5 5 4 2 3" xfId="45117" xr:uid="{CC22A3F8-48AC-4DAA-AEE4-1BE1DC7F214F}"/>
    <cellStyle name="Normal 12 5 5 4 3" xfId="19978" xr:uid="{E5AA9188-06CA-4EDC-9561-2092DA55DD6C}"/>
    <cellStyle name="Normal 12 5 5 4 4" xfId="36737" xr:uid="{229CBE4E-DE04-490D-80A8-0CF6361D09A0}"/>
    <cellStyle name="Normal 12 5 5 5" xfId="9795" xr:uid="{978B7467-440D-4CD1-A808-D9D7AA4FA681}"/>
    <cellStyle name="Normal 12 5 5 5 2" xfId="26555" xr:uid="{647416A4-541B-4F87-8FCE-266A0F5663AE}"/>
    <cellStyle name="Normal 12 5 5 5 3" xfId="43314" xr:uid="{D54EE4AE-7C63-467D-81FC-E017E65BAFC7}"/>
    <cellStyle name="Normal 12 5 5 6" xfId="18175" xr:uid="{DC312C6E-B0A8-4DB5-91EF-3ECC9E69D876}"/>
    <cellStyle name="Normal 12 5 5 7" xfId="34934" xr:uid="{4447AB8E-01F5-4600-B4D7-8F89EF78ADFE}"/>
    <cellStyle name="Normal 12 5 6" xfId="1735" xr:uid="{32688F0B-8F6C-4CDF-80C4-97EC7FDA65B4}"/>
    <cellStyle name="Normal 12 5 6 2" xfId="5124" xr:uid="{7D28B022-F44B-4D72-9DDC-484FBB55E626}"/>
    <cellStyle name="Normal 12 5 6 2 2" xfId="13504" xr:uid="{807A7765-7432-49CE-98AF-2358B2899F28}"/>
    <cellStyle name="Normal 12 5 6 2 2 2" xfId="30264" xr:uid="{1A0BEA23-1665-4F31-A33B-3940F75DD210}"/>
    <cellStyle name="Normal 12 5 6 2 2 3" xfId="47023" xr:uid="{445B080A-39FC-42C7-BC7C-F0B8FB3489C4}"/>
    <cellStyle name="Normal 12 5 6 2 3" xfId="21884" xr:uid="{62276EC6-A020-4584-B79B-B4F2284BC07E}"/>
    <cellStyle name="Normal 12 5 6 2 4" xfId="38643" xr:uid="{CABADF0C-F644-40E6-920B-E5299DEA03E8}"/>
    <cellStyle name="Normal 12 5 6 3" xfId="6811" xr:uid="{F3B51F62-DE14-4B6F-94DA-EE2E7162CFCC}"/>
    <cellStyle name="Normal 12 5 6 3 2" xfId="15191" xr:uid="{EED30AF0-0924-49AB-83B0-EDBA4651F52B}"/>
    <cellStyle name="Normal 12 5 6 3 2 2" xfId="31951" xr:uid="{801D02B6-F3DD-4F29-B48F-31E42C17770D}"/>
    <cellStyle name="Normal 12 5 6 3 2 3" xfId="48710" xr:uid="{3A9EA177-FD2C-42B0-9AEF-28D351F24487}"/>
    <cellStyle name="Normal 12 5 6 3 3" xfId="23571" xr:uid="{7BFA5404-7FD8-4981-92FA-8E680C0D1E28}"/>
    <cellStyle name="Normal 12 5 6 3 4" xfId="40330" xr:uid="{5C4011EB-24A6-4F1E-86B5-D617015F8C2D}"/>
    <cellStyle name="Normal 12 5 6 4" xfId="2362" xr:uid="{D4360A4A-E7DC-4A7D-93E9-B25749D0FE17}"/>
    <cellStyle name="Normal 12 5 6 4 2" xfId="10744" xr:uid="{08F44574-5CB9-4F15-9E3A-64ED21AE8A23}"/>
    <cellStyle name="Normal 12 5 6 4 2 2" xfId="27504" xr:uid="{29A7C5E8-69F1-4AFE-BFA3-6CA695552393}"/>
    <cellStyle name="Normal 12 5 6 4 2 3" xfId="44263" xr:uid="{3F41A9E4-EEF6-4619-9A8E-DB700FF6E81F}"/>
    <cellStyle name="Normal 12 5 6 4 3" xfId="19124" xr:uid="{FD552B76-84B5-432A-A5C8-B8B6CEE83F55}"/>
    <cellStyle name="Normal 12 5 6 4 4" xfId="35883" xr:uid="{08460643-EAF8-493E-9BFC-44EE9A7E2047}"/>
    <cellStyle name="Normal 12 5 6 5" xfId="10124" xr:uid="{721FAECB-6226-419E-BC80-F1A6A75C9988}"/>
    <cellStyle name="Normal 12 5 6 5 2" xfId="26884" xr:uid="{C11D24E8-8924-4622-BBE7-0D3FC8D18940}"/>
    <cellStyle name="Normal 12 5 6 5 3" xfId="43643" xr:uid="{FE87A7D9-4DB5-4638-AA8D-B74C83941208}"/>
    <cellStyle name="Normal 12 5 6 6" xfId="18504" xr:uid="{FB2E8D82-DB51-4922-BFB1-08027E92867C}"/>
    <cellStyle name="Normal 12 5 6 7" xfId="35263" xr:uid="{78C956C8-376F-45B5-97B6-D7C4319631BB}"/>
    <cellStyle name="Normal 12 5 7" xfId="3854" xr:uid="{1F0C8C12-9C3E-4D84-8564-ACDC18379377}"/>
    <cellStyle name="Normal 12 5 7 2" xfId="12234" xr:uid="{33F40485-EE53-4B58-998A-A21A4FCE49E5}"/>
    <cellStyle name="Normal 12 5 7 2 2" xfId="28994" xr:uid="{864A9A66-0FCD-414E-847D-A9B77C5666FA}"/>
    <cellStyle name="Normal 12 5 7 2 3" xfId="45753" xr:uid="{2F2FEF67-3985-4BCE-AB82-1F688D45BC54}"/>
    <cellStyle name="Normal 12 5 7 3" xfId="20614" xr:uid="{852F1C21-FA24-474A-A13B-B21125802120}"/>
    <cellStyle name="Normal 12 5 7 4" xfId="37373" xr:uid="{80DBDED8-205D-47E7-92E9-B116FDF943A0}"/>
    <cellStyle name="Normal 12 5 8" xfId="5628" xr:uid="{591C424A-0FD5-4E28-8503-74773F265B7B}"/>
    <cellStyle name="Normal 12 5 8 2" xfId="14008" xr:uid="{15772153-3148-4939-AA38-0E9BEC903EDE}"/>
    <cellStyle name="Normal 12 5 8 2 2" xfId="30768" xr:uid="{254CD20F-841F-4A89-9884-808B84555A3B}"/>
    <cellStyle name="Normal 12 5 8 2 3" xfId="47527" xr:uid="{AFD91D39-B19D-48D2-AE29-A677A46D26C4}"/>
    <cellStyle name="Normal 12 5 8 3" xfId="22388" xr:uid="{8791CD4D-B5D1-4CD1-A081-8CE8A7C1C9B4}"/>
    <cellStyle name="Normal 12 5 8 4" xfId="39147" xr:uid="{8A1C5B4D-9F16-4FF0-8121-4001684012C7}"/>
    <cellStyle name="Normal 12 5 9" xfId="7217" xr:uid="{0549F363-B323-4749-A987-0ADC15EC606E}"/>
    <cellStyle name="Normal 12 5 9 2" xfId="15597" xr:uid="{AC2A8BC9-E769-4600-A1D8-0A0519E5AA4E}"/>
    <cellStyle name="Normal 12 5 9 2 2" xfId="32357" xr:uid="{66FFE0B3-F03B-452C-8202-F67D84AA9A6B}"/>
    <cellStyle name="Normal 12 5 9 2 3" xfId="49116" xr:uid="{12A992BE-8F06-453D-99E6-26F13ABC1B58}"/>
    <cellStyle name="Normal 12 5 9 3" xfId="23977" xr:uid="{B4484B7C-B963-420D-A4FC-8E5C18BA6106}"/>
    <cellStyle name="Normal 12 5 9 4" xfId="40736" xr:uid="{B68F8DAE-7B83-4901-A0F6-0ACC3E4FAFD6}"/>
    <cellStyle name="Normal 12 6" xfId="533" xr:uid="{F94F9DE4-95FA-40EE-845F-E31186FE5C9C}"/>
    <cellStyle name="Normal 12 6 10" xfId="8491" xr:uid="{B7D0CEC5-C2AE-4907-97B4-4A61F6D5CF93}"/>
    <cellStyle name="Normal 12 6 10 2" xfId="16871" xr:uid="{2F2D5DC5-9076-4B2D-B081-09CC8A30FC6C}"/>
    <cellStyle name="Normal 12 6 10 2 2" xfId="33631" xr:uid="{1E51283A-980E-4537-99DD-1068B869B178}"/>
    <cellStyle name="Normal 12 6 10 2 3" xfId="50390" xr:uid="{D70A0135-F035-4BE8-A763-D07FD3F4A08D}"/>
    <cellStyle name="Normal 12 6 10 3" xfId="25251" xr:uid="{2CA4F65B-A6C6-4054-ADF1-71BB70069FC3}"/>
    <cellStyle name="Normal 12 6 10 4" xfId="42010" xr:uid="{2CBB927F-1897-427F-8648-6D0D75A4A393}"/>
    <cellStyle name="Normal 12 6 11" xfId="2365" xr:uid="{A41A0665-95D1-49BB-A95C-C4B6F7DEE570}"/>
    <cellStyle name="Normal 12 6 11 2" xfId="10747" xr:uid="{64E6A66D-6171-4D98-BDAF-F9D536B03934}"/>
    <cellStyle name="Normal 12 6 11 2 2" xfId="27507" xr:uid="{0E29B8AC-5ED0-40DC-83E3-37EC4182520C}"/>
    <cellStyle name="Normal 12 6 11 2 3" xfId="44266" xr:uid="{84E8D562-97F7-40E6-81DD-5A03220D8D16}"/>
    <cellStyle name="Normal 12 6 11 3" xfId="19127" xr:uid="{2CED45D4-46DF-49DF-8335-ADB480EB147A}"/>
    <cellStyle name="Normal 12 6 11 4" xfId="35886" xr:uid="{011DE23F-5DA3-424C-9FB4-60F3C9D440B9}"/>
    <cellStyle name="Normal 12 6 12" xfId="8944" xr:uid="{D38F3CD6-752A-4336-BE98-C9826A15CDAC}"/>
    <cellStyle name="Normal 12 6 12 2" xfId="25704" xr:uid="{8C0E5BA8-B793-4903-887B-6B9B93F52DE1}"/>
    <cellStyle name="Normal 12 6 12 3" xfId="42463" xr:uid="{08935A74-5A9F-4BF5-98FE-12046DB326B4}"/>
    <cellStyle name="Normal 12 6 13" xfId="17324" xr:uid="{9FC3D9C2-374E-45A7-862F-A9C4D86D29F7}"/>
    <cellStyle name="Normal 12 6 14" xfId="34083" xr:uid="{DA8EED61-E8BC-4D82-A9F9-E5CE1F7F70CE}"/>
    <cellStyle name="Normal 12 6 2" xfId="975" xr:uid="{9993128D-30E0-4B9A-87DA-BAA57B4F7E66}"/>
    <cellStyle name="Normal 12 6 2 2" xfId="4370" xr:uid="{43447C7E-0C9D-48CD-8F79-C1079B71749C}"/>
    <cellStyle name="Normal 12 6 2 2 2" xfId="12750" xr:uid="{2ABD7243-7987-4159-90B3-BF7B148A9C4B}"/>
    <cellStyle name="Normal 12 6 2 2 2 2" xfId="29510" xr:uid="{69BB18BF-F0FC-4E49-8EB9-048E564A8A62}"/>
    <cellStyle name="Normal 12 6 2 2 2 3" xfId="46269" xr:uid="{13775305-330E-4C80-B438-B0C27689F132}"/>
    <cellStyle name="Normal 12 6 2 2 3" xfId="21130" xr:uid="{EE154F6D-F18C-415E-A2EF-BA1D91A592CB}"/>
    <cellStyle name="Normal 12 6 2 2 4" xfId="37889" xr:uid="{559B365C-31CC-49DA-A3A2-EFC5659F5E99}"/>
    <cellStyle name="Normal 12 6 2 3" xfId="6057" xr:uid="{511E62DD-D246-48A5-B6C4-B42D52743650}"/>
    <cellStyle name="Normal 12 6 2 3 2" xfId="14437" xr:uid="{46FE785E-438F-4A91-90F3-FA875027F5EE}"/>
    <cellStyle name="Normal 12 6 2 3 2 2" xfId="31197" xr:uid="{8008BCF3-16AE-4318-883A-BB38B281DC9E}"/>
    <cellStyle name="Normal 12 6 2 3 2 3" xfId="47956" xr:uid="{9E92061D-34A3-4A7F-9AF8-3E3E08892CBF}"/>
    <cellStyle name="Normal 12 6 2 3 3" xfId="22817" xr:uid="{599C69E9-7305-4A20-98E8-29ADA0413FA9}"/>
    <cellStyle name="Normal 12 6 2 3 4" xfId="39576" xr:uid="{E054327A-2B84-4E85-8A17-E21C5D33C019}"/>
    <cellStyle name="Normal 12 6 2 4" xfId="2793" xr:uid="{84999A96-A80A-4B06-A0FF-1E90E80114D4}"/>
    <cellStyle name="Normal 12 6 2 4 2" xfId="11173" xr:uid="{2A52C29A-3EFA-4194-AFCE-757C6BE4B1BC}"/>
    <cellStyle name="Normal 12 6 2 4 2 2" xfId="27933" xr:uid="{435201AA-2664-4A7A-A736-06E1F6DB8014}"/>
    <cellStyle name="Normal 12 6 2 4 2 3" xfId="44692" xr:uid="{7764A572-6F5B-4A01-94D3-15DBADCA704B}"/>
    <cellStyle name="Normal 12 6 2 4 3" xfId="19553" xr:uid="{44BCD691-07DB-49AD-B5FC-45E50F84C554}"/>
    <cellStyle name="Normal 12 6 2 4 4" xfId="36312" xr:uid="{D2E87664-5CFB-4829-A677-2A7D8833715B}"/>
    <cellStyle name="Normal 12 6 2 5" xfId="9370" xr:uid="{DC10CAD7-A0B3-4135-AA98-F5D638DA1B73}"/>
    <cellStyle name="Normal 12 6 2 5 2" xfId="26130" xr:uid="{52EBEDF5-1808-4FC3-A193-33B5FCB61BE6}"/>
    <cellStyle name="Normal 12 6 2 5 3" xfId="42889" xr:uid="{E7F58DC8-06CA-4C4F-BA0B-1DEB8CF029D4}"/>
    <cellStyle name="Normal 12 6 2 6" xfId="17750" xr:uid="{BE24138F-714A-4E99-9036-BFD3990294E1}"/>
    <cellStyle name="Normal 12 6 2 7" xfId="34509" xr:uid="{5BF7D7D6-9E9E-4306-B50C-BC9D30C4F56D}"/>
    <cellStyle name="Normal 12 6 3" xfId="1409" xr:uid="{E6BF26CE-688D-4693-BBDD-1199CFFBBD4D}"/>
    <cellStyle name="Normal 12 6 3 2" xfId="4798" xr:uid="{B0AECC60-F5E8-45F5-B0A4-76A439F803EA}"/>
    <cellStyle name="Normal 12 6 3 2 2" xfId="13178" xr:uid="{7BFA9060-EF76-453B-84BD-59EBF182240B}"/>
    <cellStyle name="Normal 12 6 3 2 2 2" xfId="29938" xr:uid="{3B38FCC0-34E1-463D-AC1B-E6FA0DFFEF93}"/>
    <cellStyle name="Normal 12 6 3 2 2 3" xfId="46697" xr:uid="{4095D16D-82BC-4AD9-A891-72C4FB1E4341}"/>
    <cellStyle name="Normal 12 6 3 2 3" xfId="21558" xr:uid="{944AC783-5336-4F7B-9C87-C037D1E24FEB}"/>
    <cellStyle name="Normal 12 6 3 2 4" xfId="38317" xr:uid="{32DFF95D-E80B-4540-B9ED-9F1649E1A2B5}"/>
    <cellStyle name="Normal 12 6 3 3" xfId="6485" xr:uid="{F8F1FCD6-9A89-43BC-A9A0-91004273F0FF}"/>
    <cellStyle name="Normal 12 6 3 3 2" xfId="14865" xr:uid="{204FA008-E111-4311-85C6-41DCAE1DF59B}"/>
    <cellStyle name="Normal 12 6 3 3 2 2" xfId="31625" xr:uid="{F76C656B-0849-4E2D-8AE3-4F7E55648BFD}"/>
    <cellStyle name="Normal 12 6 3 3 2 3" xfId="48384" xr:uid="{AFFF63BF-0F8E-422D-86D0-1F95674C6BDB}"/>
    <cellStyle name="Normal 12 6 3 3 3" xfId="23245" xr:uid="{AE3946E7-7EEE-4C12-AF56-96933568EB17}"/>
    <cellStyle name="Normal 12 6 3 3 4" xfId="40004" xr:uid="{E0B5FA0D-316E-4DF8-8E40-A4480A44602C}"/>
    <cellStyle name="Normal 12 6 3 4" xfId="3221" xr:uid="{328B3577-8BDD-4448-A161-DDD23320E200}"/>
    <cellStyle name="Normal 12 6 3 4 2" xfId="11601" xr:uid="{B6118971-F2D1-49C0-9C80-A33E508C35A9}"/>
    <cellStyle name="Normal 12 6 3 4 2 2" xfId="28361" xr:uid="{C4CFBDCF-5F17-4F76-8BED-BB47A5ADFE78}"/>
    <cellStyle name="Normal 12 6 3 4 2 3" xfId="45120" xr:uid="{2F39AD7F-F64D-455D-89FD-7FAA36AF44E1}"/>
    <cellStyle name="Normal 12 6 3 4 3" xfId="19981" xr:uid="{0B2389C9-D280-4908-9140-61FCF4AB2586}"/>
    <cellStyle name="Normal 12 6 3 4 4" xfId="36740" xr:uid="{CB53F9CA-AB12-4967-B76A-C0C3AD7ECDDF}"/>
    <cellStyle name="Normal 12 6 3 5" xfId="9798" xr:uid="{E567628E-7D82-487D-BA2A-D3DA34AD8CD6}"/>
    <cellStyle name="Normal 12 6 3 5 2" xfId="26558" xr:uid="{9E9FD9D2-D9F5-4560-9ED3-70473D02FB52}"/>
    <cellStyle name="Normal 12 6 3 5 3" xfId="43317" xr:uid="{0073334C-0567-47FF-9F84-C0E4F7F9ADB9}"/>
    <cellStyle name="Normal 12 6 3 6" xfId="18178" xr:uid="{016C9682-8DD8-4033-BDBD-1F744430A2DF}"/>
    <cellStyle name="Normal 12 6 3 7" xfId="34937" xr:uid="{374A08B7-F0D9-4E70-A070-3795598276BD}"/>
    <cellStyle name="Normal 12 6 4" xfId="1791" xr:uid="{D7ACB651-2D5C-4C7E-B2E2-0D033BF90E8A}"/>
    <cellStyle name="Normal 12 6 4 2" xfId="5180" xr:uid="{4301EE80-6EB5-4E75-ACAB-F88D91AD9782}"/>
    <cellStyle name="Normal 12 6 4 2 2" xfId="13560" xr:uid="{03410FDD-AA9C-4437-97D1-66E9442C61C1}"/>
    <cellStyle name="Normal 12 6 4 2 2 2" xfId="30320" xr:uid="{71B26F0E-8BF1-4DBD-B466-086B9A101159}"/>
    <cellStyle name="Normal 12 6 4 2 2 3" xfId="47079" xr:uid="{EF336FD7-189F-4842-88BF-1A2441616F9D}"/>
    <cellStyle name="Normal 12 6 4 2 3" xfId="21940" xr:uid="{D397A2AB-0D78-421D-A945-6523BD3F8355}"/>
    <cellStyle name="Normal 12 6 4 2 4" xfId="38699" xr:uid="{0BCF3238-D79D-4164-9F4F-A516A9B7007C}"/>
    <cellStyle name="Normal 12 6 4 3" xfId="6867" xr:uid="{F0C448E5-1F7D-4031-869E-635BF15FF1F4}"/>
    <cellStyle name="Normal 12 6 4 3 2" xfId="15247" xr:uid="{1C055431-23D9-4775-8472-7E15BC172787}"/>
    <cellStyle name="Normal 12 6 4 3 2 2" xfId="32007" xr:uid="{199B0FD5-12D2-4607-A69D-F759B846D1EF}"/>
    <cellStyle name="Normal 12 6 4 3 2 3" xfId="48766" xr:uid="{50803801-3A8B-4237-BA52-AB7EBE72C6C0}"/>
    <cellStyle name="Normal 12 6 4 3 3" xfId="23627" xr:uid="{C5CD22FA-7229-4F4C-8903-CDD2785033EA}"/>
    <cellStyle name="Normal 12 6 4 3 4" xfId="40386" xr:uid="{7F523B8A-7C32-49B3-A8A0-A873AF700811}"/>
    <cellStyle name="Normal 12 6 4 4" xfId="3491" xr:uid="{590AFE1C-02D6-427F-8EA3-D6B109FEB857}"/>
    <cellStyle name="Normal 12 6 4 4 2" xfId="11871" xr:uid="{FE27F4DB-E530-4550-910D-C7BD00F06E05}"/>
    <cellStyle name="Normal 12 6 4 4 2 2" xfId="28631" xr:uid="{CA07F4DE-D3B7-44FA-8FA6-7974791EDE98}"/>
    <cellStyle name="Normal 12 6 4 4 2 3" xfId="45390" xr:uid="{9470E64D-8371-454B-B9BC-4F12E9C1DB5E}"/>
    <cellStyle name="Normal 12 6 4 4 3" xfId="20251" xr:uid="{9BDFE2D1-B1BE-45E6-885F-E9AC047C0836}"/>
    <cellStyle name="Normal 12 6 4 4 4" xfId="37010" xr:uid="{9A172719-8E0E-4733-8E84-E24DF436A8E9}"/>
    <cellStyle name="Normal 12 6 4 5" xfId="10180" xr:uid="{5A7DD001-7E8A-4A66-9B69-98BC4C994794}"/>
    <cellStyle name="Normal 12 6 4 5 2" xfId="26940" xr:uid="{AA7A8B1A-FA34-464C-9657-AB21AD417190}"/>
    <cellStyle name="Normal 12 6 4 5 3" xfId="43699" xr:uid="{EAB7ADF6-B2C4-4D05-8392-4BC7D520C1DC}"/>
    <cellStyle name="Normal 12 6 4 6" xfId="18560" xr:uid="{69307DEB-34D1-483D-B44E-77D14C1E885F}"/>
    <cellStyle name="Normal 12 6 4 7" xfId="35319" xr:uid="{7AEE6D14-C671-4D2A-9694-920F9583641C}"/>
    <cellStyle name="Normal 12 6 5" xfId="3910" xr:uid="{2542F7DF-6C20-4E44-B6BB-0D2328ECF33B}"/>
    <cellStyle name="Normal 12 6 5 2" xfId="12290" xr:uid="{F01A154C-D8C5-47F7-AA2B-31C96337BDDA}"/>
    <cellStyle name="Normal 12 6 5 2 2" xfId="29050" xr:uid="{C38DFEDC-18B0-43F8-9CAE-AD98D1664D0D}"/>
    <cellStyle name="Normal 12 6 5 2 3" xfId="45809" xr:uid="{F0EE4FB5-B446-49C1-A065-A983EDE45360}"/>
    <cellStyle name="Normal 12 6 5 3" xfId="20670" xr:uid="{1C58FCC5-6C12-41BB-B95A-A609987DB395}"/>
    <cellStyle name="Normal 12 6 5 4" xfId="37429" xr:uid="{62EDA76F-F954-482F-90D9-1E81D425A285}"/>
    <cellStyle name="Normal 12 6 6" xfId="5631" xr:uid="{F7EFCD78-43B7-4B4E-ABC0-B6EAF3E22874}"/>
    <cellStyle name="Normal 12 6 6 2" xfId="14011" xr:uid="{EC73A039-1ED9-4671-A850-B14E2ECC53A5}"/>
    <cellStyle name="Normal 12 6 6 2 2" xfId="30771" xr:uid="{448281EA-B9B2-43E4-96FE-A4CA83DC87DC}"/>
    <cellStyle name="Normal 12 6 6 2 3" xfId="47530" xr:uid="{D09B5925-2F16-49A9-BED7-870C0A30041D}"/>
    <cellStyle name="Normal 12 6 6 3" xfId="22391" xr:uid="{E60A3B1F-4F97-4611-9DAC-142D056A4291}"/>
    <cellStyle name="Normal 12 6 6 4" xfId="39150" xr:uid="{8D468D1B-CC4C-405C-B050-FADE8F2863E3}"/>
    <cellStyle name="Normal 12 6 7" xfId="7273" xr:uid="{0AFA1AFB-6AA4-4D02-961A-33C133F3F003}"/>
    <cellStyle name="Normal 12 6 7 2" xfId="15653" xr:uid="{10CE4379-8349-4900-B89E-6569B3F82D91}"/>
    <cellStyle name="Normal 12 6 7 2 2" xfId="32413" xr:uid="{BE84173E-68FD-4253-ACF1-53EC747E8FAB}"/>
    <cellStyle name="Normal 12 6 7 2 3" xfId="49172" xr:uid="{051A53FC-4779-4E5F-9D2B-445014A21C01}"/>
    <cellStyle name="Normal 12 6 7 3" xfId="24033" xr:uid="{47904FBB-821C-4300-B8C8-09596306F59C}"/>
    <cellStyle name="Normal 12 6 7 4" xfId="40792" xr:uid="{5E99B8E7-7088-41CD-8313-A81026197261}"/>
    <cellStyle name="Normal 12 6 8" xfId="7679" xr:uid="{2AFA8628-7898-46AF-BEB2-BD09BE7AC39F}"/>
    <cellStyle name="Normal 12 6 8 2" xfId="16059" xr:uid="{5AB37008-E21B-4935-9A05-F39F495A1785}"/>
    <cellStyle name="Normal 12 6 8 2 2" xfId="32819" xr:uid="{02207EE4-AF2F-4B35-83D4-AE4EB01B36C1}"/>
    <cellStyle name="Normal 12 6 8 2 3" xfId="49578" xr:uid="{AEA17FCE-46D2-4C12-988D-A0C88F86AE16}"/>
    <cellStyle name="Normal 12 6 8 3" xfId="24439" xr:uid="{B263F5E8-BA3F-4DF9-AC8D-01F31FD5AF05}"/>
    <cellStyle name="Normal 12 6 8 4" xfId="41198" xr:uid="{25BBAA2B-AEAA-49AF-A147-E42E732F190D}"/>
    <cellStyle name="Normal 12 6 9" xfId="8085" xr:uid="{683F65E6-77EB-4397-8F27-713ADBF4EE6C}"/>
    <cellStyle name="Normal 12 6 9 2" xfId="16465" xr:uid="{3E1C81A2-46F9-4E14-94BF-9B2D8A50073C}"/>
    <cellStyle name="Normal 12 6 9 2 2" xfId="33225" xr:uid="{FAED6C0C-C852-45B5-90A2-D74F7874C000}"/>
    <cellStyle name="Normal 12 6 9 2 3" xfId="49984" xr:uid="{81013AF7-2A7D-4F8B-B5CA-334CCA7E5842}"/>
    <cellStyle name="Normal 12 6 9 3" xfId="24845" xr:uid="{ACC66291-2FC5-4652-9ECC-6BEED3A57D1F}"/>
    <cellStyle name="Normal 12 6 9 4" xfId="41604" xr:uid="{8F5A1A82-38EB-4951-80FB-BF12D0E21ED0}"/>
    <cellStyle name="Normal 12 7" xfId="534" xr:uid="{0F764824-A7DF-4AF6-98BB-64B65C9B898C}"/>
    <cellStyle name="Normal 12 7 10" xfId="8603" xr:uid="{36536704-4681-4FF0-9AED-CF003E14B3D6}"/>
    <cellStyle name="Normal 12 7 10 2" xfId="16983" xr:uid="{9CDB0A81-5C02-44EB-B815-6B2B44F8AD9A}"/>
    <cellStyle name="Normal 12 7 10 2 2" xfId="33743" xr:uid="{4709634D-D920-4188-AB11-2A5DD538AB43}"/>
    <cellStyle name="Normal 12 7 10 2 3" xfId="50502" xr:uid="{31749642-1375-4931-B392-291F57811FA3}"/>
    <cellStyle name="Normal 12 7 10 3" xfId="25363" xr:uid="{44CD1913-77E9-4999-BFB7-F86559539653}"/>
    <cellStyle name="Normal 12 7 10 4" xfId="42122" xr:uid="{FD6312C2-833C-4E28-8CF4-BCD7DA00C3CA}"/>
    <cellStyle name="Normal 12 7 11" xfId="2366" xr:uid="{B2EA7689-FAC5-45BB-838B-3BFDCD051785}"/>
    <cellStyle name="Normal 12 7 11 2" xfId="10748" xr:uid="{3EF37109-1C83-402A-967C-46454FC41CEE}"/>
    <cellStyle name="Normal 12 7 11 2 2" xfId="27508" xr:uid="{8FE46DF7-DA8D-4A71-8A5D-B382A05524D8}"/>
    <cellStyle name="Normal 12 7 11 2 3" xfId="44267" xr:uid="{E09CE54A-4CC3-463A-B943-56609489CB13}"/>
    <cellStyle name="Normal 12 7 11 3" xfId="19128" xr:uid="{C49A0CDD-D78D-4C27-8BDD-2CAEBD2BBBEF}"/>
    <cellStyle name="Normal 12 7 11 4" xfId="35887" xr:uid="{B61600D2-D459-48A1-80F6-18262EC020AC}"/>
    <cellStyle name="Normal 12 7 12" xfId="8945" xr:uid="{A16BF3FF-3051-450A-ADF8-5F77F831B7EF}"/>
    <cellStyle name="Normal 12 7 12 2" xfId="25705" xr:uid="{AF7A82DD-A714-4393-8284-0C1A7596D74A}"/>
    <cellStyle name="Normal 12 7 12 3" xfId="42464" xr:uid="{5448E9BB-B4C3-4F0E-8BEB-3BEE5299B198}"/>
    <cellStyle name="Normal 12 7 13" xfId="17325" xr:uid="{816FF21A-75AB-4D67-8E61-D9392F8D7BB9}"/>
    <cellStyle name="Normal 12 7 14" xfId="34084" xr:uid="{C211C244-DF51-41E7-A6CA-1EB4F84D6E04}"/>
    <cellStyle name="Normal 12 7 2" xfId="976" xr:uid="{5941A004-347D-47CB-966C-E354452392A1}"/>
    <cellStyle name="Normal 12 7 2 2" xfId="4371" xr:uid="{47520B2A-A096-4417-9CC1-8FEBF8B0B28C}"/>
    <cellStyle name="Normal 12 7 2 2 2" xfId="12751" xr:uid="{9454DF84-9112-42B8-AB8D-AE3FBEDE5EB9}"/>
    <cellStyle name="Normal 12 7 2 2 2 2" xfId="29511" xr:uid="{84B10E26-8ABD-439D-A627-10C065482E68}"/>
    <cellStyle name="Normal 12 7 2 2 2 3" xfId="46270" xr:uid="{DC9047BB-9051-4AE8-9B60-1EE5BD0EDF09}"/>
    <cellStyle name="Normal 12 7 2 2 3" xfId="21131" xr:uid="{92B8C14A-D20A-47CD-846D-2A47CBE0B495}"/>
    <cellStyle name="Normal 12 7 2 2 4" xfId="37890" xr:uid="{95698DAA-BB90-4D9E-9CD8-D220FA1B4420}"/>
    <cellStyle name="Normal 12 7 2 3" xfId="6058" xr:uid="{F55D1623-CFBD-41B7-B09D-61A21DCD08E6}"/>
    <cellStyle name="Normal 12 7 2 3 2" xfId="14438" xr:uid="{48629F33-179B-4AD2-BA50-8140184A87BB}"/>
    <cellStyle name="Normal 12 7 2 3 2 2" xfId="31198" xr:uid="{4EA2F656-5C2B-4E57-BA3B-CFC4806DAF53}"/>
    <cellStyle name="Normal 12 7 2 3 2 3" xfId="47957" xr:uid="{07237260-199A-42DD-AB34-CD7873DA4FF8}"/>
    <cellStyle name="Normal 12 7 2 3 3" xfId="22818" xr:uid="{6826C901-735A-47E1-A6A9-4CBAF1013A70}"/>
    <cellStyle name="Normal 12 7 2 3 4" xfId="39577" xr:uid="{DEA51559-E305-4D3B-90EC-B32D8D372FD5}"/>
    <cellStyle name="Normal 12 7 2 4" xfId="2794" xr:uid="{6F2899B1-C9C8-4AB9-8F64-265EB67EDE57}"/>
    <cellStyle name="Normal 12 7 2 4 2" xfId="11174" xr:uid="{D4557470-8C90-473F-8D17-9506108157A6}"/>
    <cellStyle name="Normal 12 7 2 4 2 2" xfId="27934" xr:uid="{95E3C84F-CA93-433B-A268-FF2EF1C18FA2}"/>
    <cellStyle name="Normal 12 7 2 4 2 3" xfId="44693" xr:uid="{51150AB8-8E49-44C6-9DBF-9BA19262DB4B}"/>
    <cellStyle name="Normal 12 7 2 4 3" xfId="19554" xr:uid="{B0843F6B-0A34-46C7-9575-3A2C3DC4D7EB}"/>
    <cellStyle name="Normal 12 7 2 4 4" xfId="36313" xr:uid="{5D2B6F29-B30D-42B8-85CA-540D54179AF1}"/>
    <cellStyle name="Normal 12 7 2 5" xfId="9371" xr:uid="{68172CAE-0312-48FE-AFFF-E7722B548744}"/>
    <cellStyle name="Normal 12 7 2 5 2" xfId="26131" xr:uid="{D6200BD9-1FD1-415F-A841-500985F965B9}"/>
    <cellStyle name="Normal 12 7 2 5 3" xfId="42890" xr:uid="{4C311D38-1D90-4C2F-A07B-57C2075BCF2E}"/>
    <cellStyle name="Normal 12 7 2 6" xfId="17751" xr:uid="{80A0FF45-43B4-4C51-A6EA-E4F17BE00E4D}"/>
    <cellStyle name="Normal 12 7 2 7" xfId="34510" xr:uid="{A1545F7D-0BB1-438F-92D5-A24574CA9ACB}"/>
    <cellStyle name="Normal 12 7 3" xfId="1410" xr:uid="{EB1EC3DE-6C6A-414A-9851-8AF46F6619D2}"/>
    <cellStyle name="Normal 12 7 3 2" xfId="4799" xr:uid="{3F408662-6A3D-42D3-98D8-2FBC286FEF05}"/>
    <cellStyle name="Normal 12 7 3 2 2" xfId="13179" xr:uid="{A3E64EF6-E055-4D6F-A2C6-271022874329}"/>
    <cellStyle name="Normal 12 7 3 2 2 2" xfId="29939" xr:uid="{F3808C97-9BFB-416A-B39C-EDD5741A32AF}"/>
    <cellStyle name="Normal 12 7 3 2 2 3" xfId="46698" xr:uid="{9EAF8F31-B1D5-4CA5-A512-C84259677DB7}"/>
    <cellStyle name="Normal 12 7 3 2 3" xfId="21559" xr:uid="{8C310064-7E09-4151-A4C7-0AA6977F90D0}"/>
    <cellStyle name="Normal 12 7 3 2 4" xfId="38318" xr:uid="{57B38E75-6DB8-4191-BE5F-E0EE1383468B}"/>
    <cellStyle name="Normal 12 7 3 3" xfId="6486" xr:uid="{7A2F19D6-C17D-4B9E-9BE3-F4268374AEC2}"/>
    <cellStyle name="Normal 12 7 3 3 2" xfId="14866" xr:uid="{3A328F2C-E2B8-4D86-86D4-478AA6DBFBBF}"/>
    <cellStyle name="Normal 12 7 3 3 2 2" xfId="31626" xr:uid="{BB756CEB-68A2-4F69-BEC2-4F0E0299EB3F}"/>
    <cellStyle name="Normal 12 7 3 3 2 3" xfId="48385" xr:uid="{510C9888-015A-4EA5-B8B5-6999010A435D}"/>
    <cellStyle name="Normal 12 7 3 3 3" xfId="23246" xr:uid="{B86416CB-45D6-454C-A6B0-3DF82E7DF98E}"/>
    <cellStyle name="Normal 12 7 3 3 4" xfId="40005" xr:uid="{C4B92E85-0ADD-4AAE-9866-AF03F9AB7917}"/>
    <cellStyle name="Normal 12 7 3 4" xfId="3222" xr:uid="{47E3A9AC-061F-473B-9927-C34DD1F63CFC}"/>
    <cellStyle name="Normal 12 7 3 4 2" xfId="11602" xr:uid="{71AE2A10-C6DB-49BF-BDFD-8EDD408183E8}"/>
    <cellStyle name="Normal 12 7 3 4 2 2" xfId="28362" xr:uid="{57A9CD56-F03A-4C9D-94AF-3B39CAECDB5B}"/>
    <cellStyle name="Normal 12 7 3 4 2 3" xfId="45121" xr:uid="{69F22B07-4DFD-4650-9338-9FF51081B20C}"/>
    <cellStyle name="Normal 12 7 3 4 3" xfId="19982" xr:uid="{59A6804F-93C4-40AF-A5F5-30B51E006A5B}"/>
    <cellStyle name="Normal 12 7 3 4 4" xfId="36741" xr:uid="{A1CCBF10-3DB0-4683-A928-3629E5EFAC16}"/>
    <cellStyle name="Normal 12 7 3 5" xfId="9799" xr:uid="{C6B2EB6B-4848-4878-92FD-6CCCEC5CC40F}"/>
    <cellStyle name="Normal 12 7 3 5 2" xfId="26559" xr:uid="{2431260C-84F8-4DE6-814F-BB5235173D9C}"/>
    <cellStyle name="Normal 12 7 3 5 3" xfId="43318" xr:uid="{FDB05F10-1781-4661-9BED-C0646F8E3F33}"/>
    <cellStyle name="Normal 12 7 3 6" xfId="18179" xr:uid="{DE27F748-DA11-4CEB-BFCD-8CDBE25BA80A}"/>
    <cellStyle name="Normal 12 7 3 7" xfId="34938" xr:uid="{665B02FC-2E05-4546-B598-83EE8718D803}"/>
    <cellStyle name="Normal 12 7 4" xfId="1903" xr:uid="{C101C253-64BB-4031-9209-3BF20D8D2F12}"/>
    <cellStyle name="Normal 12 7 4 2" xfId="5292" xr:uid="{88A82AAF-3D67-4942-ABB2-9392FFA22573}"/>
    <cellStyle name="Normal 12 7 4 2 2" xfId="13672" xr:uid="{8936D534-E218-4D34-ABAD-9A89ADBA266C}"/>
    <cellStyle name="Normal 12 7 4 2 2 2" xfId="30432" xr:uid="{44A1B829-0F90-4052-809D-5283660B9147}"/>
    <cellStyle name="Normal 12 7 4 2 2 3" xfId="47191" xr:uid="{2D45E8A9-8AFF-47D6-A5B9-F39AF93DB54D}"/>
    <cellStyle name="Normal 12 7 4 2 3" xfId="22052" xr:uid="{9890CF4E-4C69-49EF-843B-A0DAD62DEE1C}"/>
    <cellStyle name="Normal 12 7 4 2 4" xfId="38811" xr:uid="{8EE91A49-CF2F-4E70-A6A0-DF30843A6B0B}"/>
    <cellStyle name="Normal 12 7 4 3" xfId="6979" xr:uid="{A82F5CD4-82B4-4310-8C46-898DA30CBD7C}"/>
    <cellStyle name="Normal 12 7 4 3 2" xfId="15359" xr:uid="{60150B24-D600-4C45-8BD7-CF0D4A3DCEEB}"/>
    <cellStyle name="Normal 12 7 4 3 2 2" xfId="32119" xr:uid="{23A9B45B-6F6B-4909-9332-60948C1FA49B}"/>
    <cellStyle name="Normal 12 7 4 3 2 3" xfId="48878" xr:uid="{28A2B3ED-2734-4667-AAF3-20E5B8C78A6A}"/>
    <cellStyle name="Normal 12 7 4 3 3" xfId="23739" xr:uid="{3D75669A-7AF0-4751-A24C-DB1489236AEF}"/>
    <cellStyle name="Normal 12 7 4 3 4" xfId="40498" xr:uid="{275ECEBF-DA85-4632-93B1-AF2D7A193908}"/>
    <cellStyle name="Normal 12 7 4 4" xfId="3602" xr:uid="{01FD6DB8-5694-4388-A718-CD08521D93C1}"/>
    <cellStyle name="Normal 12 7 4 4 2" xfId="11982" xr:uid="{472EAD31-6D89-481A-9C67-E17659BD2B2E}"/>
    <cellStyle name="Normal 12 7 4 4 2 2" xfId="28742" xr:uid="{AA7FE154-15D1-45C8-B074-DFF7540F25A2}"/>
    <cellStyle name="Normal 12 7 4 4 2 3" xfId="45501" xr:uid="{E02A6D89-E9B5-427C-BA12-829B97A13E34}"/>
    <cellStyle name="Normal 12 7 4 4 3" xfId="20362" xr:uid="{263BB8FB-7E3B-40E4-B7FB-959EBBDFF373}"/>
    <cellStyle name="Normal 12 7 4 4 4" xfId="37121" xr:uid="{F4241B39-B3C7-4AE6-B6AC-4E76D654CDC0}"/>
    <cellStyle name="Normal 12 7 4 5" xfId="10292" xr:uid="{723140C8-31FD-45F3-BEC1-B2E18D9A92A2}"/>
    <cellStyle name="Normal 12 7 4 5 2" xfId="27052" xr:uid="{EF5FC1F8-5C9A-4CD6-BD64-AF24B186FD3C}"/>
    <cellStyle name="Normal 12 7 4 5 3" xfId="43811" xr:uid="{7A3C01AF-AFFF-4EAF-82ED-0E7C13E99C2B}"/>
    <cellStyle name="Normal 12 7 4 6" xfId="18672" xr:uid="{AC36C482-4FA0-47CF-A3F1-586BC725A255}"/>
    <cellStyle name="Normal 12 7 4 7" xfId="35431" xr:uid="{B84D3C8F-E66D-42E3-AF24-5C42793DAE90}"/>
    <cellStyle name="Normal 12 7 5" xfId="4022" xr:uid="{52FC617D-8003-4C21-8125-091FF2272AAA}"/>
    <cellStyle name="Normal 12 7 5 2" xfId="12402" xr:uid="{14905545-87D2-4C17-B1F3-987817D7C70C}"/>
    <cellStyle name="Normal 12 7 5 2 2" xfId="29162" xr:uid="{741FDC41-C9BD-4072-AF44-B332F629AAED}"/>
    <cellStyle name="Normal 12 7 5 2 3" xfId="45921" xr:uid="{350988CE-73DD-45D1-A199-39B29043117D}"/>
    <cellStyle name="Normal 12 7 5 3" xfId="20782" xr:uid="{F6ED723B-B559-40D4-BF71-75DFA206CB34}"/>
    <cellStyle name="Normal 12 7 5 4" xfId="37541" xr:uid="{00600B4C-E55E-4017-9016-D5F5FA638ADE}"/>
    <cellStyle name="Normal 12 7 6" xfId="5632" xr:uid="{A29937BD-9E6B-4039-8330-60D1324B9B8D}"/>
    <cellStyle name="Normal 12 7 6 2" xfId="14012" xr:uid="{30D90552-D6D4-49CE-BBE2-94A3A24E640B}"/>
    <cellStyle name="Normal 12 7 6 2 2" xfId="30772" xr:uid="{97E6D048-609E-4BDA-91E4-75757A73EA93}"/>
    <cellStyle name="Normal 12 7 6 2 3" xfId="47531" xr:uid="{FE212BDB-FCCA-4843-B16C-C3832A2A6CB3}"/>
    <cellStyle name="Normal 12 7 6 3" xfId="22392" xr:uid="{2CC8BE94-EA78-4556-9370-1F341BCE0DC9}"/>
    <cellStyle name="Normal 12 7 6 4" xfId="39151" xr:uid="{6143260A-5533-490F-8B3A-9C48CC08DCFB}"/>
    <cellStyle name="Normal 12 7 7" xfId="7385" xr:uid="{282A8C4C-9BE4-46AE-A43D-3E0F81383E17}"/>
    <cellStyle name="Normal 12 7 7 2" xfId="15765" xr:uid="{21A8C4BC-7F9B-4F89-A44A-91B9A988674C}"/>
    <cellStyle name="Normal 12 7 7 2 2" xfId="32525" xr:uid="{123BFAC7-8ABC-4940-AF62-C6E746824FF4}"/>
    <cellStyle name="Normal 12 7 7 2 3" xfId="49284" xr:uid="{CD72F643-5F18-4D22-9752-183A00494D94}"/>
    <cellStyle name="Normal 12 7 7 3" xfId="24145" xr:uid="{5FCF50AC-698E-4149-ABBC-F9CD210753E5}"/>
    <cellStyle name="Normal 12 7 7 4" xfId="40904" xr:uid="{21F5D683-6BFC-4B66-98D4-A53E9E6A3667}"/>
    <cellStyle name="Normal 12 7 8" xfId="7791" xr:uid="{0A36459D-16A0-435F-97D2-FECD13CB91C3}"/>
    <cellStyle name="Normal 12 7 8 2" xfId="16171" xr:uid="{F8F78811-CE95-4463-94E0-E762A0F4E25E}"/>
    <cellStyle name="Normal 12 7 8 2 2" xfId="32931" xr:uid="{93E06C09-975D-48F9-8149-17871E7131C6}"/>
    <cellStyle name="Normal 12 7 8 2 3" xfId="49690" xr:uid="{1939BD58-A21E-4F9F-9A74-982D7663B2B3}"/>
    <cellStyle name="Normal 12 7 8 3" xfId="24551" xr:uid="{EC2E7CE8-6E03-4DED-BAFE-FA5EE86D0745}"/>
    <cellStyle name="Normal 12 7 8 4" xfId="41310" xr:uid="{798A8124-0EBD-47BA-9253-2EFBBE18AEF0}"/>
    <cellStyle name="Normal 12 7 9" xfId="8197" xr:uid="{FF2DCFAF-B300-425A-AB3B-0C972E2E756E}"/>
    <cellStyle name="Normal 12 7 9 2" xfId="16577" xr:uid="{2A4A2B09-4F62-4257-8E18-3527D5CB4739}"/>
    <cellStyle name="Normal 12 7 9 2 2" xfId="33337" xr:uid="{2BF3C718-12CA-4AE6-BA14-78F454CB92B0}"/>
    <cellStyle name="Normal 12 7 9 2 3" xfId="50096" xr:uid="{E302862C-F6F1-45DC-8611-DE0F5A52D162}"/>
    <cellStyle name="Normal 12 7 9 3" xfId="24957" xr:uid="{6555E1B6-E41C-443C-B3DF-1ACF90F5E317}"/>
    <cellStyle name="Normal 12 7 9 4" xfId="41716" xr:uid="{9089374F-8B38-48C9-A545-2A71A93BB3FE}"/>
    <cellStyle name="Normal 12 8" xfId="763" xr:uid="{FA325DE5-0C18-4BED-9A45-9D2A8EAB9CCE}"/>
    <cellStyle name="Normal 12 8 2" xfId="4158" xr:uid="{C2F7D24B-EB9F-4B42-90CD-76085439D39A}"/>
    <cellStyle name="Normal 12 8 2 2" xfId="12538" xr:uid="{2585706F-E6C6-4DC0-AA6A-C6816A529499}"/>
    <cellStyle name="Normal 12 8 2 2 2" xfId="29298" xr:uid="{DDCF9B13-A12D-4477-8BCD-EACB3C393B13}"/>
    <cellStyle name="Normal 12 8 2 2 3" xfId="46057" xr:uid="{24909346-D335-4571-9150-462BB206E92D}"/>
    <cellStyle name="Normal 12 8 2 3" xfId="20918" xr:uid="{D340611B-F786-4463-9851-DCCBBE42002D}"/>
    <cellStyle name="Normal 12 8 2 4" xfId="37677" xr:uid="{A2614D4E-19A6-44BB-A5AA-D8EE3FB0731B}"/>
    <cellStyle name="Normal 12 8 3" xfId="5845" xr:uid="{EF87F147-5248-4E80-8D4F-7D648C22CEC9}"/>
    <cellStyle name="Normal 12 8 3 2" xfId="14225" xr:uid="{1C5802C3-EFEA-4E7B-8093-17A0FD4294D0}"/>
    <cellStyle name="Normal 12 8 3 2 2" xfId="30985" xr:uid="{91C52425-F0EE-45A2-BBA0-292EAB4AC074}"/>
    <cellStyle name="Normal 12 8 3 2 3" xfId="47744" xr:uid="{857FA070-E25F-49B3-A601-E252468F55A5}"/>
    <cellStyle name="Normal 12 8 3 3" xfId="22605" xr:uid="{A1AD0ABC-41A4-4A9A-97CD-E285832272D8}"/>
    <cellStyle name="Normal 12 8 3 4" xfId="39364" xr:uid="{91F4FA95-109E-4BAA-8E62-234F8DC46FB8}"/>
    <cellStyle name="Normal 12 8 4" xfId="2581" xr:uid="{92D6C7D6-0A4D-455B-9926-26C9EEBC7A0B}"/>
    <cellStyle name="Normal 12 8 4 2" xfId="10961" xr:uid="{C6DC08CC-E3CF-42DD-8F4C-EA9FA0358742}"/>
    <cellStyle name="Normal 12 8 4 2 2" xfId="27721" xr:uid="{10503F81-4240-4342-857E-7BB4F956A257}"/>
    <cellStyle name="Normal 12 8 4 2 3" xfId="44480" xr:uid="{2499C8A1-5AC7-4257-B23F-BD2ED2C0DE29}"/>
    <cellStyle name="Normal 12 8 4 3" xfId="19341" xr:uid="{D3CEA139-B4C4-4CA6-A9B4-22A7CAE899FF}"/>
    <cellStyle name="Normal 12 8 4 4" xfId="36100" xr:uid="{470BD4AB-2CCE-4D82-B176-591CC46DBC8A}"/>
    <cellStyle name="Normal 12 8 5" xfId="9158" xr:uid="{3709C25B-89D9-45EC-9DB1-73F6D88FEFF4}"/>
    <cellStyle name="Normal 12 8 5 2" xfId="25918" xr:uid="{E682F4C3-D368-4548-BBDF-2ECBE9957AF7}"/>
    <cellStyle name="Normal 12 8 5 3" xfId="42677" xr:uid="{D8C2F2FE-3011-42D5-B0EF-82B48B7E2970}"/>
    <cellStyle name="Normal 12 8 6" xfId="17538" xr:uid="{8EA6F674-DCEF-4BE1-A3C7-ECD967B2BCF0}"/>
    <cellStyle name="Normal 12 8 7" xfId="34297" xr:uid="{B438609E-15EB-43AE-AFE1-8C814A17948A}"/>
    <cellStyle name="Normal 12 9" xfId="1197" xr:uid="{7EF369B3-E6CC-48B2-AF09-5DC18D113146}"/>
    <cellStyle name="Normal 12 9 2" xfId="4586" xr:uid="{585BE3EC-1FA0-4EB5-9FBA-98A775CB553E}"/>
    <cellStyle name="Normal 12 9 2 2" xfId="12966" xr:uid="{4BB2C914-7875-4AD4-BCC9-1DA2CF6DE1DF}"/>
    <cellStyle name="Normal 12 9 2 2 2" xfId="29726" xr:uid="{AFBBB057-B958-4368-85C0-CB95786B0469}"/>
    <cellStyle name="Normal 12 9 2 2 3" xfId="46485" xr:uid="{3F73EA17-30F0-4A06-AD2D-D023F693410A}"/>
    <cellStyle name="Normal 12 9 2 3" xfId="21346" xr:uid="{391ABB2C-4038-4BE2-9A2B-E94FFF38FBE2}"/>
    <cellStyle name="Normal 12 9 2 4" xfId="38105" xr:uid="{EEC900DE-D472-4088-8D0C-60102705D009}"/>
    <cellStyle name="Normal 12 9 3" xfId="6273" xr:uid="{227B9E7A-214B-49E6-866E-F2C0A465E5B9}"/>
    <cellStyle name="Normal 12 9 3 2" xfId="14653" xr:uid="{708A1CD1-ACDF-457D-A8B7-83B4A3D7D9B9}"/>
    <cellStyle name="Normal 12 9 3 2 2" xfId="31413" xr:uid="{4CD519B7-3A87-43F3-B599-B71AD18C9E8F}"/>
    <cellStyle name="Normal 12 9 3 2 3" xfId="48172" xr:uid="{2C3A3E01-F4A8-4777-8EF6-6C7C88402BBC}"/>
    <cellStyle name="Normal 12 9 3 3" xfId="23033" xr:uid="{B433A8BE-D518-4641-8F76-6365EAC8A2A0}"/>
    <cellStyle name="Normal 12 9 3 4" xfId="39792" xr:uid="{C04655D3-FF7C-447A-9C27-AEEA26D2B12C}"/>
    <cellStyle name="Normal 12 9 4" xfId="3009" xr:uid="{CAC0E338-3236-42C4-9959-E237DEE39722}"/>
    <cellStyle name="Normal 12 9 4 2" xfId="11389" xr:uid="{DC73C561-6121-40AB-B774-F40B98D945B0}"/>
    <cellStyle name="Normal 12 9 4 2 2" xfId="28149" xr:uid="{E3F81852-CEF2-4863-B723-DA1C17CFB2A9}"/>
    <cellStyle name="Normal 12 9 4 2 3" xfId="44908" xr:uid="{640F9873-8A45-492F-81D1-07FBB647A224}"/>
    <cellStyle name="Normal 12 9 4 3" xfId="19769" xr:uid="{92DB4A92-B761-49D0-BC22-D419F8E5D1B8}"/>
    <cellStyle name="Normal 12 9 4 4" xfId="36528" xr:uid="{561DA07C-FCF8-43EA-B722-92EFDE669491}"/>
    <cellStyle name="Normal 12 9 5" xfId="9586" xr:uid="{10032A97-166D-45B0-9509-29A048053D1D}"/>
    <cellStyle name="Normal 12 9 5 2" xfId="26346" xr:uid="{4597B1C4-9419-4512-A7F5-9860C4605429}"/>
    <cellStyle name="Normal 12 9 5 3" xfId="43105" xr:uid="{FE7BDF1B-789F-42F7-AB01-3189A849833C}"/>
    <cellStyle name="Normal 12 9 6" xfId="17966" xr:uid="{C5AE633E-3441-4798-887A-3645D860A8B4}"/>
    <cellStyle name="Normal 12 9 7" xfId="34725" xr:uid="{1E0002C2-9F9D-4AC8-A9E6-88E6020E25E3}"/>
    <cellStyle name="Normal 13" xfId="150" xr:uid="{0242911D-4DBF-43EF-BD82-12CD52B1CE8D}"/>
    <cellStyle name="Normal 13 10" xfId="1633" xr:uid="{611F79FC-4FEF-4F80-B79B-F07B81D3B3B0}"/>
    <cellStyle name="Normal 13 10 2" xfId="5022" xr:uid="{4521810C-398F-4CE0-8C4E-8694F09E193A}"/>
    <cellStyle name="Normal 13 10 2 2" xfId="13402" xr:uid="{FFE126AD-D35C-4557-AB9E-E064B9EDFD6A}"/>
    <cellStyle name="Normal 13 10 2 2 2" xfId="30162" xr:uid="{9ED02EB1-2237-49F7-A04A-FDAB7AAEFCF2}"/>
    <cellStyle name="Normal 13 10 2 2 3" xfId="46921" xr:uid="{19084CCF-B2BE-494B-A9FE-9E16D71213BF}"/>
    <cellStyle name="Normal 13 10 2 3" xfId="21782" xr:uid="{1BDB015E-719A-47DA-AE3A-004ADE7876B4}"/>
    <cellStyle name="Normal 13 10 2 4" xfId="38541" xr:uid="{E03DF305-21CE-46E4-86B5-D79F73C7EC5A}"/>
    <cellStyle name="Normal 13 10 3" xfId="6709" xr:uid="{BED9E8A3-A751-4D06-A10E-9AA4BBE3F6B7}"/>
    <cellStyle name="Normal 13 10 3 2" xfId="15089" xr:uid="{224E00DB-0962-48B9-866E-976D4CB19B75}"/>
    <cellStyle name="Normal 13 10 3 2 2" xfId="31849" xr:uid="{4606279C-A61F-4803-BDFE-539B6C80BA29}"/>
    <cellStyle name="Normal 13 10 3 2 3" xfId="48608" xr:uid="{16E899CC-EF7C-4734-AEFA-B7A5DC9FC656}"/>
    <cellStyle name="Normal 13 10 3 3" xfId="23469" xr:uid="{ED3EC8A5-697C-488B-BB5B-0D8E4478D203}"/>
    <cellStyle name="Normal 13 10 3 4" xfId="40228" xr:uid="{8E6627F5-E112-4EDD-B5AC-C308A125A609}"/>
    <cellStyle name="Normal 13 10 4" xfId="2154" xr:uid="{0BD83C39-7CAD-4BED-95C3-D5BC537A692D}"/>
    <cellStyle name="Normal 13 10 4 2" xfId="10542" xr:uid="{9A135262-FFB4-41F5-984D-23ED2371F5FE}"/>
    <cellStyle name="Normal 13 10 4 2 2" xfId="27302" xr:uid="{61FE1BF5-94AD-4C10-A03F-254627967073}"/>
    <cellStyle name="Normal 13 10 4 2 3" xfId="44061" xr:uid="{4D36639B-F4AF-4F6E-ACA1-6C6B17AE29FD}"/>
    <cellStyle name="Normal 13 10 4 3" xfId="18922" xr:uid="{0411BAA9-9AA1-4672-9699-D5DD5F3BB1C6}"/>
    <cellStyle name="Normal 13 10 4 4" xfId="35681" xr:uid="{1927E7DB-6110-44B7-BA9D-C5D72C69410D}"/>
    <cellStyle name="Normal 13 10 5" xfId="10022" xr:uid="{F327423C-06ED-412B-8B96-E04EB4E6BE32}"/>
    <cellStyle name="Normal 13 10 5 2" xfId="26782" xr:uid="{4D7DCCF9-732E-4B07-9D3D-CB0CFABE2B39}"/>
    <cellStyle name="Normal 13 10 5 3" xfId="43541" xr:uid="{A4349FD2-A81A-47AB-B2CF-80B108DC8A16}"/>
    <cellStyle name="Normal 13 10 6" xfId="18402" xr:uid="{E49BCD50-A465-4F6D-AEA8-6CDF47B6DF59}"/>
    <cellStyle name="Normal 13 10 7" xfId="35161" xr:uid="{2EF781D8-C8B6-467D-829B-D37F22D518C9}"/>
    <cellStyle name="Normal 13 11" xfId="3738" xr:uid="{FC66BE2F-5D24-49C4-AED0-5F18C5E71E74}"/>
    <cellStyle name="Normal 13 11 2" xfId="12118" xr:uid="{17107C63-0006-4342-AF6D-B9E4D9D8A058}"/>
    <cellStyle name="Normal 13 11 2 2" xfId="28878" xr:uid="{74F477E8-A856-48A2-B456-00BE690C4053}"/>
    <cellStyle name="Normal 13 11 2 3" xfId="45637" xr:uid="{36F6A68C-D7B5-4792-9D8A-92C3E26F70B7}"/>
    <cellStyle name="Normal 13 11 3" xfId="20498" xr:uid="{19C92F13-53CD-413C-9309-DD879B349EA2}"/>
    <cellStyle name="Normal 13 11 4" xfId="37257" xr:uid="{71EDBC30-7215-4B16-8B3F-0DDBC77DD41A}"/>
    <cellStyle name="Normal 13 12" xfId="5426" xr:uid="{28C7D297-286A-4E1B-A1A1-F7350C67C0CE}"/>
    <cellStyle name="Normal 13 12 2" xfId="13806" xr:uid="{A94F6BE1-3135-405A-B85A-BAF619F3896F}"/>
    <cellStyle name="Normal 13 12 2 2" xfId="30566" xr:uid="{89F37A6F-E7AA-4643-AAAF-60E3A420898C}"/>
    <cellStyle name="Normal 13 12 2 3" xfId="47325" xr:uid="{ED0DA93A-877F-4578-848D-CB55248AEA05}"/>
    <cellStyle name="Normal 13 12 3" xfId="22186" xr:uid="{74B8D903-AD00-4C69-BA20-BA608AB0EAAB}"/>
    <cellStyle name="Normal 13 12 4" xfId="38945" xr:uid="{51B7AC1B-5FA8-47F7-AE49-46C38EBDF72B}"/>
    <cellStyle name="Normal 13 13" xfId="7115" xr:uid="{A8DF8A39-4959-4091-BFB5-9D1CFADE3240}"/>
    <cellStyle name="Normal 13 13 2" xfId="15495" xr:uid="{22BBC767-8140-4E34-B25A-CA819B00455E}"/>
    <cellStyle name="Normal 13 13 2 2" xfId="32255" xr:uid="{F59CB9B7-AA07-42B7-8E62-9B5B7AA3D51F}"/>
    <cellStyle name="Normal 13 13 2 3" xfId="49014" xr:uid="{81BF87AF-6813-4B90-81E4-ED945FBF424A}"/>
    <cellStyle name="Normal 13 13 3" xfId="23875" xr:uid="{4FEEA2E0-2F06-4B02-854F-D50913D57175}"/>
    <cellStyle name="Normal 13 13 4" xfId="40634" xr:uid="{2343D1F1-F13A-4AC8-822C-4545E6040280}"/>
    <cellStyle name="Normal 13 14" xfId="7521" xr:uid="{9105E3C7-CFA7-4C87-8821-3F12FF9AA569}"/>
    <cellStyle name="Normal 13 14 2" xfId="15901" xr:uid="{EB24FC15-0BF5-496F-BEA5-67A8A55AC485}"/>
    <cellStyle name="Normal 13 14 2 2" xfId="32661" xr:uid="{DF47BD0D-B89E-4106-A34D-A8E820B8ACE2}"/>
    <cellStyle name="Normal 13 14 2 3" xfId="49420" xr:uid="{83FA9F98-2BD3-4FFB-9867-C61424DBFE67}"/>
    <cellStyle name="Normal 13 14 3" xfId="24281" xr:uid="{FB1B9F73-9D72-467A-A103-E565C23AE66B}"/>
    <cellStyle name="Normal 13 14 4" xfId="41040" xr:uid="{8AC4ED15-114F-46D0-9E7C-65A7AC876E24}"/>
    <cellStyle name="Normal 13 15" xfId="7927" xr:uid="{25E02F74-C428-45D0-AAAE-17B73F3F8303}"/>
    <cellStyle name="Normal 13 15 2" xfId="16307" xr:uid="{8157A08F-DD1F-4C1C-BB7E-101C0D5C3723}"/>
    <cellStyle name="Normal 13 15 2 2" xfId="33067" xr:uid="{913AB6B5-57E9-4996-B4FD-570FDA1147E3}"/>
    <cellStyle name="Normal 13 15 2 3" xfId="49826" xr:uid="{46FF77D8-FFFE-4841-B67B-35707AF521C3}"/>
    <cellStyle name="Normal 13 15 3" xfId="24687" xr:uid="{8EC72E7D-3FF9-4B20-BB1F-6745E25D0DCB}"/>
    <cellStyle name="Normal 13 15 4" xfId="41446" xr:uid="{3B6A729C-CDAB-4BDA-9630-BB92D69DECF0}"/>
    <cellStyle name="Normal 13 16" xfId="8333" xr:uid="{B6B10BDC-3BEF-4C31-9778-D4A25F290708}"/>
    <cellStyle name="Normal 13 16 2" xfId="16713" xr:uid="{1B845ECE-2266-471A-9232-BC935B705F4A}"/>
    <cellStyle name="Normal 13 16 2 2" xfId="33473" xr:uid="{C8DB6BC4-B2E1-4E68-B71F-F40A89D0851E}"/>
    <cellStyle name="Normal 13 16 2 3" xfId="50232" xr:uid="{3EB57966-EB27-4DE3-B390-D38482DDF473}"/>
    <cellStyle name="Normal 13 16 3" xfId="25093" xr:uid="{81956E78-235A-4890-91D5-371226B42025}"/>
    <cellStyle name="Normal 13 16 4" xfId="41852" xr:uid="{5C85876D-4CAE-4829-9756-1BAE5A2ED9C5}"/>
    <cellStyle name="Normal 13 17" xfId="2042" xr:uid="{A0E4E4D9-C826-4867-89F5-A8D1B17B4A80}"/>
    <cellStyle name="Normal 13 17 2" xfId="10430" xr:uid="{AA99D8F8-6E67-44E7-859B-BA76AA3F4B86}"/>
    <cellStyle name="Normal 13 17 2 2" xfId="27190" xr:uid="{B12354FA-3138-4D5D-BDF3-F5A8CE560EE5}"/>
    <cellStyle name="Normal 13 17 2 3" xfId="43949" xr:uid="{5DED4226-AB36-40EC-A845-EC9C2ED5147F}"/>
    <cellStyle name="Normal 13 17 3" xfId="18810" xr:uid="{19B6DCF0-FBE4-44F4-BAB8-94557D18E5D0}"/>
    <cellStyle name="Normal 13 17 4" xfId="35569" xr:uid="{F36C82BE-72F0-40BF-8654-3BFABD5A7208}"/>
    <cellStyle name="Normal 13 18" xfId="8739" xr:uid="{CFADC24C-58C8-4D31-A51A-BCC2F931619C}"/>
    <cellStyle name="Normal 13 18 2" xfId="25499" xr:uid="{C696DABA-1740-4075-A823-BB0734F41EF4}"/>
    <cellStyle name="Normal 13 18 3" xfId="42258" xr:uid="{88C6EFD9-D5EB-4DBE-94B7-9A5F68758892}"/>
    <cellStyle name="Normal 13 19" xfId="17119" xr:uid="{FADC14BF-6FD1-4DEA-88BB-350764B844C1}"/>
    <cellStyle name="Normal 13 2" xfId="224" xr:uid="{97A9147F-3CBD-4AA5-8ACA-6F40EBDE40B5}"/>
    <cellStyle name="Normal 13 2 10" xfId="7149" xr:uid="{60AA13A1-8967-48FC-9B6D-9332FF9F7B8A}"/>
    <cellStyle name="Normal 13 2 10 2" xfId="15529" xr:uid="{0A611BFA-F8BE-40D4-9169-E3016B8E82A8}"/>
    <cellStyle name="Normal 13 2 10 2 2" xfId="32289" xr:uid="{AD6281E7-39AC-42B8-B46B-7996F9DE93F1}"/>
    <cellStyle name="Normal 13 2 10 2 3" xfId="49048" xr:uid="{CF5753BE-B3A1-4EF7-8E48-48820B4E99B0}"/>
    <cellStyle name="Normal 13 2 10 3" xfId="23909" xr:uid="{92F7BC22-78ED-4EF7-93D5-1C256DB160BA}"/>
    <cellStyle name="Normal 13 2 10 4" xfId="40668" xr:uid="{0FF8134B-D0D0-45FC-A969-8B7874698A52}"/>
    <cellStyle name="Normal 13 2 11" xfId="7555" xr:uid="{F53299D6-BCDB-489A-AAD0-B552FCDE9D7A}"/>
    <cellStyle name="Normal 13 2 11 2" xfId="15935" xr:uid="{33CA3BEA-6DD1-4861-8854-BD23E91C3A62}"/>
    <cellStyle name="Normal 13 2 11 2 2" xfId="32695" xr:uid="{F9226B83-72FF-49E0-990B-08FE2B57B4B8}"/>
    <cellStyle name="Normal 13 2 11 2 3" xfId="49454" xr:uid="{DAD2F2A1-F930-4815-AD5C-6B1A470F95E3}"/>
    <cellStyle name="Normal 13 2 11 3" xfId="24315" xr:uid="{AA64E61D-135A-4A6F-BD12-0BF520626A93}"/>
    <cellStyle name="Normal 13 2 11 4" xfId="41074" xr:uid="{795D46AF-95A2-43EE-AE4E-E540D5956D9F}"/>
    <cellStyle name="Normal 13 2 12" xfId="7961" xr:uid="{4BBF8763-C648-48A6-903D-28CF9937A006}"/>
    <cellStyle name="Normal 13 2 12 2" xfId="16341" xr:uid="{B61E7119-7C54-4E89-A4A0-EF615511DDA4}"/>
    <cellStyle name="Normal 13 2 12 2 2" xfId="33101" xr:uid="{385AFBC9-707C-4D14-B5F0-A5B2801774EF}"/>
    <cellStyle name="Normal 13 2 12 2 3" xfId="49860" xr:uid="{5CF43622-8A6E-4784-9F31-E0E9E69A0D5B}"/>
    <cellStyle name="Normal 13 2 12 3" xfId="24721" xr:uid="{2CAB858E-7398-49A5-9DD8-67D8A0168A99}"/>
    <cellStyle name="Normal 13 2 12 4" xfId="41480" xr:uid="{AE6FE9FB-41E1-47F5-BFB8-24ED9A0D9211}"/>
    <cellStyle name="Normal 13 2 13" xfId="8367" xr:uid="{4F2C33A7-6BE8-4A25-B35B-366FE9F469F6}"/>
    <cellStyle name="Normal 13 2 13 2" xfId="16747" xr:uid="{95D4D5A9-50A9-4A29-8DB3-208A62F48CB1}"/>
    <cellStyle name="Normal 13 2 13 2 2" xfId="33507" xr:uid="{D0C34E5A-5328-4E32-93B9-A68DBFDFC083}"/>
    <cellStyle name="Normal 13 2 13 2 3" xfId="50266" xr:uid="{2E5D616C-70F1-47FB-AB44-FE505092AFB0}"/>
    <cellStyle name="Normal 13 2 13 3" xfId="25127" xr:uid="{06A7E08E-578F-4E18-B7B7-C4B8307F0AAA}"/>
    <cellStyle name="Normal 13 2 13 4" xfId="41886" xr:uid="{99B5B7F6-50D8-46CF-BF5A-7BC88CD2FF10}"/>
    <cellStyle name="Normal 13 2 14" xfId="2060" xr:uid="{D99C5099-B801-4634-B421-497308581602}"/>
    <cellStyle name="Normal 13 2 14 2" xfId="10448" xr:uid="{D9DFA8E1-DCD3-4E02-8D9B-5EBDEB2F25F2}"/>
    <cellStyle name="Normal 13 2 14 2 2" xfId="27208" xr:uid="{1ABF8C9F-1472-41E7-BC96-CB6D59CDF576}"/>
    <cellStyle name="Normal 13 2 14 2 3" xfId="43967" xr:uid="{50CE59D3-2D6C-4B64-B2F1-CD17289BB366}"/>
    <cellStyle name="Normal 13 2 14 3" xfId="18828" xr:uid="{9DB4F3B9-1E2B-45B3-A907-C3ACA21FED10}"/>
    <cellStyle name="Normal 13 2 14 4" xfId="35587" xr:uid="{1BCF361F-A382-44FC-AE96-562D91217731}"/>
    <cellStyle name="Normal 13 2 15" xfId="8767" xr:uid="{0D3BFFDF-A04A-464C-96B7-E7A31F72BAA3}"/>
    <cellStyle name="Normal 13 2 15 2" xfId="25527" xr:uid="{32889C37-1E98-4E7A-966B-2091C941D127}"/>
    <cellStyle name="Normal 13 2 15 3" xfId="42286" xr:uid="{D50C9C86-1109-44DA-8897-17540804B32E}"/>
    <cellStyle name="Normal 13 2 16" xfId="17147" xr:uid="{0E0960B1-0BDB-47DF-9E0E-8B71420EC4BB}"/>
    <cellStyle name="Normal 13 2 17" xfId="33906" xr:uid="{1D5065AE-A433-492E-938E-DDDB5A8BC4B6}"/>
    <cellStyle name="Normal 13 2 18" xfId="294" xr:uid="{C99FF3AC-56EF-4F0B-AD2C-6101AD9111A4}"/>
    <cellStyle name="Normal 13 2 2" xfId="377" xr:uid="{E48ADF4F-79F6-4F35-A535-615ACC53567F}"/>
    <cellStyle name="Normal 13 2 2 10" xfId="7609" xr:uid="{99C665AA-4ED5-4A4E-9014-D0781587006C}"/>
    <cellStyle name="Normal 13 2 2 10 2" xfId="15989" xr:uid="{78C4BCD7-BA72-423F-B1EE-BC0BB756FFF7}"/>
    <cellStyle name="Normal 13 2 2 10 2 2" xfId="32749" xr:uid="{87AB008A-4FF4-4332-A7FC-3D6BF40E41CF}"/>
    <cellStyle name="Normal 13 2 2 10 2 3" xfId="49508" xr:uid="{72BEAA24-7752-49C1-B366-03650F5F965F}"/>
    <cellStyle name="Normal 13 2 2 10 3" xfId="24369" xr:uid="{3DCDE207-C6A8-470B-B33A-BD51856915DB}"/>
    <cellStyle name="Normal 13 2 2 10 4" xfId="41128" xr:uid="{237281F2-3CD8-403B-880F-CF9BD4F4F5A0}"/>
    <cellStyle name="Normal 13 2 2 11" xfId="8015" xr:uid="{F11B6272-C5EA-4B74-B929-61D89FBDC232}"/>
    <cellStyle name="Normal 13 2 2 11 2" xfId="16395" xr:uid="{C7879445-8639-431B-885C-4E92764F398C}"/>
    <cellStyle name="Normal 13 2 2 11 2 2" xfId="33155" xr:uid="{D793C010-59A4-4682-B1FA-3635131CFDB2}"/>
    <cellStyle name="Normal 13 2 2 11 2 3" xfId="49914" xr:uid="{1E167A50-3F11-417B-B7FF-FEC0218B3790}"/>
    <cellStyle name="Normal 13 2 2 11 3" xfId="24775" xr:uid="{F5406AFF-A9B5-4A41-AF39-A62E0B29B5D9}"/>
    <cellStyle name="Normal 13 2 2 11 4" xfId="41534" xr:uid="{91B827A0-A375-4982-AE5E-7FB039FD458F}"/>
    <cellStyle name="Normal 13 2 2 12" xfId="8421" xr:uid="{4B68DF7A-75A2-4607-847D-6096107FF518}"/>
    <cellStyle name="Normal 13 2 2 12 2" xfId="16801" xr:uid="{02FBE509-66A3-4666-A08C-0FA92794DD33}"/>
    <cellStyle name="Normal 13 2 2 12 2 2" xfId="33561" xr:uid="{76BF2C46-EB0A-4C50-B5B7-F3C5E939A484}"/>
    <cellStyle name="Normal 13 2 2 12 2 3" xfId="50320" xr:uid="{7144DA37-5A9A-453E-9642-9AEF3D9F2072}"/>
    <cellStyle name="Normal 13 2 2 12 3" xfId="25181" xr:uid="{A6472C51-E328-42A0-A50A-680F1872E4FE}"/>
    <cellStyle name="Normal 13 2 2 12 4" xfId="41940" xr:uid="{F2BEA89D-5CE4-4849-8EDB-CBDA0BBFDCCB}"/>
    <cellStyle name="Normal 13 2 2 13" xfId="2260" xr:uid="{AE268608-B234-433D-A149-8B14B79454CD}"/>
    <cellStyle name="Normal 13 2 2 13 2" xfId="10644" xr:uid="{4CEFE87B-6E29-4E7F-9FCD-409C54C3098A}"/>
    <cellStyle name="Normal 13 2 2 13 2 2" xfId="27404" xr:uid="{3C1E4786-28B3-4643-9444-C7DB80CE79CA}"/>
    <cellStyle name="Normal 13 2 2 13 2 3" xfId="44163" xr:uid="{3ED13EEA-AAB0-4297-86FE-4AA1D9E4E174}"/>
    <cellStyle name="Normal 13 2 2 13 3" xfId="19024" xr:uid="{62E54C20-2774-4970-9C4F-21778D5AE03B}"/>
    <cellStyle name="Normal 13 2 2 13 4" xfId="35783" xr:uid="{5DB42E30-B645-4A0D-AF92-87B1E10A14B4}"/>
    <cellStyle name="Normal 13 2 2 14" xfId="8841" xr:uid="{907348B1-CCC9-4BF2-BACB-B0808134E93E}"/>
    <cellStyle name="Normal 13 2 2 14 2" xfId="25601" xr:uid="{AD06EA1B-6D18-4DAE-ACF2-AFD345AC23DE}"/>
    <cellStyle name="Normal 13 2 2 14 3" xfId="42360" xr:uid="{5424FD78-9178-4C52-BE12-063941A9EBCB}"/>
    <cellStyle name="Normal 13 2 2 15" xfId="17221" xr:uid="{C378FD2D-7F28-413A-9A19-B64B3EA9006D}"/>
    <cellStyle name="Normal 13 2 2 16" xfId="33980" xr:uid="{F69D9543-B560-42D9-8EA7-A886BAEE819A}"/>
    <cellStyle name="Normal 13 2 2 2" xfId="535" xr:uid="{01BD4F17-3E06-4384-9A66-535B0471C364}"/>
    <cellStyle name="Normal 13 2 2 2 10" xfId="8499" xr:uid="{AA5DFA36-C3BB-4597-B4EE-DFF337A017C6}"/>
    <cellStyle name="Normal 13 2 2 2 10 2" xfId="16879" xr:uid="{B86BA865-33D5-4CE5-B360-BECE74BEC107}"/>
    <cellStyle name="Normal 13 2 2 2 10 2 2" xfId="33639" xr:uid="{25384797-8DBF-4478-A62A-841B6F0DC7E1}"/>
    <cellStyle name="Normal 13 2 2 2 10 2 3" xfId="50398" xr:uid="{98508E9B-214E-4B13-B695-8DB2548DA0CC}"/>
    <cellStyle name="Normal 13 2 2 2 10 3" xfId="25259" xr:uid="{9E2CD258-C591-412E-9967-3216210B2460}"/>
    <cellStyle name="Normal 13 2 2 2 10 4" xfId="42018" xr:uid="{240AEE2F-FF61-4CFD-8BC8-98BF26D3C0F1}"/>
    <cellStyle name="Normal 13 2 2 2 11" xfId="2367" xr:uid="{25C05552-9E25-4410-85D2-A3818CDB4DE2}"/>
    <cellStyle name="Normal 13 2 2 2 11 2" xfId="10749" xr:uid="{28FD42D6-E756-413B-A969-936B677D2A41}"/>
    <cellStyle name="Normal 13 2 2 2 11 2 2" xfId="27509" xr:uid="{3958F07A-333C-4CA4-8B90-719AC398745E}"/>
    <cellStyle name="Normal 13 2 2 2 11 2 3" xfId="44268" xr:uid="{143BF2DC-6A33-4CF5-A896-D6225D2FBBD5}"/>
    <cellStyle name="Normal 13 2 2 2 11 3" xfId="19129" xr:uid="{F9281EE4-CFD0-466B-80A3-265FE8E9578B}"/>
    <cellStyle name="Normal 13 2 2 2 11 4" xfId="35888" xr:uid="{EA33C350-CA70-4AE4-A812-5FC982B7CE37}"/>
    <cellStyle name="Normal 13 2 2 2 12" xfId="8946" xr:uid="{60EE9C56-69F4-428B-8224-4783873C042F}"/>
    <cellStyle name="Normal 13 2 2 2 12 2" xfId="25706" xr:uid="{C4B8046B-06C1-45DB-A0BA-3C48E343804B}"/>
    <cellStyle name="Normal 13 2 2 2 12 3" xfId="42465" xr:uid="{D7DEDD61-605B-4FC2-AB99-686684212366}"/>
    <cellStyle name="Normal 13 2 2 2 13" xfId="17326" xr:uid="{A1CC4EDD-695A-4E0E-824A-0FF714D2752D}"/>
    <cellStyle name="Normal 13 2 2 2 14" xfId="34085" xr:uid="{FEBF456C-744A-4D15-9EB6-F0FDC4D5B84A}"/>
    <cellStyle name="Normal 13 2 2 2 2" xfId="977" xr:uid="{9AF7E902-D07B-420F-9348-464AD717236E}"/>
    <cellStyle name="Normal 13 2 2 2 2 2" xfId="4372" xr:uid="{FC3EBB2D-2890-4EAB-BD39-BDE591A7FCA8}"/>
    <cellStyle name="Normal 13 2 2 2 2 2 2" xfId="12752" xr:uid="{BD8BE763-709F-49B1-8E4C-AB8FC5E971B9}"/>
    <cellStyle name="Normal 13 2 2 2 2 2 2 2" xfId="29512" xr:uid="{0FAE8531-DCF5-4B38-B592-D6C93A88E022}"/>
    <cellStyle name="Normal 13 2 2 2 2 2 2 3" xfId="46271" xr:uid="{00E70276-FCEE-45CD-B6D6-8C880E49E187}"/>
    <cellStyle name="Normal 13 2 2 2 2 2 3" xfId="21132" xr:uid="{1CE7C87D-5C77-4A58-81DC-A90E73D89313}"/>
    <cellStyle name="Normal 13 2 2 2 2 2 4" xfId="37891" xr:uid="{316DD398-FF85-421F-BBEF-187EA4FE0B43}"/>
    <cellStyle name="Normal 13 2 2 2 2 3" xfId="6059" xr:uid="{8589FFFC-3270-48CB-BF1F-41C811133B0E}"/>
    <cellStyle name="Normal 13 2 2 2 2 3 2" xfId="14439" xr:uid="{9EB57A42-369F-44C7-948F-004BC4409B88}"/>
    <cellStyle name="Normal 13 2 2 2 2 3 2 2" xfId="31199" xr:uid="{CE26DDDD-BBA8-494C-9DB9-0F8D2CC9B79B}"/>
    <cellStyle name="Normal 13 2 2 2 2 3 2 3" xfId="47958" xr:uid="{6213FB47-1CCB-43A9-A6AF-2B3C68498633}"/>
    <cellStyle name="Normal 13 2 2 2 2 3 3" xfId="22819" xr:uid="{42E06189-F8D2-49BC-A822-CA7D6BA377D2}"/>
    <cellStyle name="Normal 13 2 2 2 2 3 4" xfId="39578" xr:uid="{A86D5166-37E7-40C9-99BD-673AA198F7BD}"/>
    <cellStyle name="Normal 13 2 2 2 2 4" xfId="2795" xr:uid="{9B01025C-9229-4FA3-9EE1-FCC119524F37}"/>
    <cellStyle name="Normal 13 2 2 2 2 4 2" xfId="11175" xr:uid="{0F9CE914-7CBF-4333-A91F-9464A9AAFBE2}"/>
    <cellStyle name="Normal 13 2 2 2 2 4 2 2" xfId="27935" xr:uid="{DF8B2151-0E17-4382-B7C7-D51579240EF3}"/>
    <cellStyle name="Normal 13 2 2 2 2 4 2 3" xfId="44694" xr:uid="{F8577E8A-EC79-4A89-B273-950BBFB834CD}"/>
    <cellStyle name="Normal 13 2 2 2 2 4 3" xfId="19555" xr:uid="{35A2A70B-2493-40FD-90C2-FB9F60C160E0}"/>
    <cellStyle name="Normal 13 2 2 2 2 4 4" xfId="36314" xr:uid="{409177D4-05BC-467D-8112-1FB790198A2F}"/>
    <cellStyle name="Normal 13 2 2 2 2 5" xfId="9372" xr:uid="{C9DE4089-8F9B-4329-BB1D-1CA715A91922}"/>
    <cellStyle name="Normal 13 2 2 2 2 5 2" xfId="26132" xr:uid="{40CBF500-4D1F-489A-A267-DE0ABC7C7F19}"/>
    <cellStyle name="Normal 13 2 2 2 2 5 3" xfId="42891" xr:uid="{3A7F3C74-B33F-4B13-BA13-93B1A3E29B2D}"/>
    <cellStyle name="Normal 13 2 2 2 2 6" xfId="17752" xr:uid="{A128F89C-BE44-4682-A311-934FA872CFF5}"/>
    <cellStyle name="Normal 13 2 2 2 2 7" xfId="34511" xr:uid="{79330543-F5AF-4470-8D84-D5BBD5B031E3}"/>
    <cellStyle name="Normal 13 2 2 2 3" xfId="1411" xr:uid="{BAFAB133-53D6-421C-856E-2AE8F30167C8}"/>
    <cellStyle name="Normal 13 2 2 2 3 2" xfId="4800" xr:uid="{3720D52B-A990-4F60-835D-82FF74184398}"/>
    <cellStyle name="Normal 13 2 2 2 3 2 2" xfId="13180" xr:uid="{AB887F12-C7EB-467E-8AAC-980CC4658535}"/>
    <cellStyle name="Normal 13 2 2 2 3 2 2 2" xfId="29940" xr:uid="{7D7EF998-3D8D-48D4-AC5F-128222242487}"/>
    <cellStyle name="Normal 13 2 2 2 3 2 2 3" xfId="46699" xr:uid="{3C71F4BE-7037-4E2B-85BD-C3706B6D9BCF}"/>
    <cellStyle name="Normal 13 2 2 2 3 2 3" xfId="21560" xr:uid="{1560F46B-DB97-435B-9661-E0AF3E9C9A48}"/>
    <cellStyle name="Normal 13 2 2 2 3 2 4" xfId="38319" xr:uid="{1E97B985-469B-4A94-BE4E-96685CBFE97A}"/>
    <cellStyle name="Normal 13 2 2 2 3 3" xfId="6487" xr:uid="{CDF42CAC-286E-4A47-A97B-3FC04B9BCBC1}"/>
    <cellStyle name="Normal 13 2 2 2 3 3 2" xfId="14867" xr:uid="{832DD11D-5C71-45FD-89B2-A63BC939A2B1}"/>
    <cellStyle name="Normal 13 2 2 2 3 3 2 2" xfId="31627" xr:uid="{129D1EFA-C637-445D-AE91-EB8BA5A2267F}"/>
    <cellStyle name="Normal 13 2 2 2 3 3 2 3" xfId="48386" xr:uid="{E59EB616-8B5C-4A99-AB8B-73273779BF12}"/>
    <cellStyle name="Normal 13 2 2 2 3 3 3" xfId="23247" xr:uid="{21AB0196-9F2B-4589-8A64-A0A90E604F9E}"/>
    <cellStyle name="Normal 13 2 2 2 3 3 4" xfId="40006" xr:uid="{48731880-5046-46AC-A648-3275E9D9ADD8}"/>
    <cellStyle name="Normal 13 2 2 2 3 4" xfId="3223" xr:uid="{509F6050-623D-4F0D-8BA3-AEB247E99F72}"/>
    <cellStyle name="Normal 13 2 2 2 3 4 2" xfId="11603" xr:uid="{835E422A-512A-42BB-8F3E-459CA9186350}"/>
    <cellStyle name="Normal 13 2 2 2 3 4 2 2" xfId="28363" xr:uid="{3FC7853A-675D-489E-9D63-81CEA1128D48}"/>
    <cellStyle name="Normal 13 2 2 2 3 4 2 3" xfId="45122" xr:uid="{C72BC6BD-1387-4E19-98C5-E9DA374579E6}"/>
    <cellStyle name="Normal 13 2 2 2 3 4 3" xfId="19983" xr:uid="{CB67EF15-5DDC-4E50-A0D3-ACADFCB4EB3D}"/>
    <cellStyle name="Normal 13 2 2 2 3 4 4" xfId="36742" xr:uid="{948C6A99-8788-4FEC-93F9-29049D6300C7}"/>
    <cellStyle name="Normal 13 2 2 2 3 5" xfId="9800" xr:uid="{C2003BFF-B6C3-47AC-B96B-B9385081D266}"/>
    <cellStyle name="Normal 13 2 2 2 3 5 2" xfId="26560" xr:uid="{35619C7D-81FC-4205-871A-7A0EE4306C9D}"/>
    <cellStyle name="Normal 13 2 2 2 3 5 3" xfId="43319" xr:uid="{3E4D90C5-966F-4F8B-A9B0-5D7E60531EC0}"/>
    <cellStyle name="Normal 13 2 2 2 3 6" xfId="18180" xr:uid="{B0E7DF2C-BE27-4D46-BF70-696AF3669101}"/>
    <cellStyle name="Normal 13 2 2 2 3 7" xfId="34939" xr:uid="{3A73C4E8-FE3F-41E9-9AA0-AF9F5F61DCD5}"/>
    <cellStyle name="Normal 13 2 2 2 4" xfId="1799" xr:uid="{351D6B24-CAC8-476F-A804-9B299AA5BDE9}"/>
    <cellStyle name="Normal 13 2 2 2 4 2" xfId="5188" xr:uid="{4320F63B-4527-4E7D-A78B-96FD3AF8D334}"/>
    <cellStyle name="Normal 13 2 2 2 4 2 2" xfId="13568" xr:uid="{EB521ACE-4E96-4F30-8315-6E0470399698}"/>
    <cellStyle name="Normal 13 2 2 2 4 2 2 2" xfId="30328" xr:uid="{0B9C6394-BDBE-410D-8533-0708E7E59B2C}"/>
    <cellStyle name="Normal 13 2 2 2 4 2 2 3" xfId="47087" xr:uid="{E8431B9A-F5F0-4B68-A1C8-850A78981AFA}"/>
    <cellStyle name="Normal 13 2 2 2 4 2 3" xfId="21948" xr:uid="{E867B433-B2DC-4BD6-AFEC-4AA49201D6B2}"/>
    <cellStyle name="Normal 13 2 2 2 4 2 4" xfId="38707" xr:uid="{343F664F-026A-46E1-A5FE-B34AA46C7A84}"/>
    <cellStyle name="Normal 13 2 2 2 4 3" xfId="6875" xr:uid="{0044E798-57B1-495A-94C5-9C1744D43974}"/>
    <cellStyle name="Normal 13 2 2 2 4 3 2" xfId="15255" xr:uid="{29B46FDA-9114-4748-B3D1-55E3C53BDD8E}"/>
    <cellStyle name="Normal 13 2 2 2 4 3 2 2" xfId="32015" xr:uid="{503F45EB-2CB5-4089-A76C-EA6160C8CA16}"/>
    <cellStyle name="Normal 13 2 2 2 4 3 2 3" xfId="48774" xr:uid="{3BBCDF89-9543-4D19-AF49-BDE2D375ACBF}"/>
    <cellStyle name="Normal 13 2 2 2 4 3 3" xfId="23635" xr:uid="{27852839-0E3F-485F-BEEB-F9B1EDAC26ED}"/>
    <cellStyle name="Normal 13 2 2 2 4 3 4" xfId="40394" xr:uid="{02AA951E-8D8F-40B3-9D2E-02571FD5E640}"/>
    <cellStyle name="Normal 13 2 2 2 4 4" xfId="3499" xr:uid="{322FBB18-A634-4835-AB08-2CE9437D54AE}"/>
    <cellStyle name="Normal 13 2 2 2 4 4 2" xfId="11879" xr:uid="{2FD05A20-45A2-4226-89A2-B1301FBAA2F6}"/>
    <cellStyle name="Normal 13 2 2 2 4 4 2 2" xfId="28639" xr:uid="{BDA25ECA-161E-4DD3-8517-0A6C706C339D}"/>
    <cellStyle name="Normal 13 2 2 2 4 4 2 3" xfId="45398" xr:uid="{A2C8D996-EF80-4501-B7C1-DBFF3A6636CD}"/>
    <cellStyle name="Normal 13 2 2 2 4 4 3" xfId="20259" xr:uid="{5109580B-5B78-4D2B-9C06-BBF8B1117A57}"/>
    <cellStyle name="Normal 13 2 2 2 4 4 4" xfId="37018" xr:uid="{6CDAA8B1-61E8-435D-8E20-E48B452E3D79}"/>
    <cellStyle name="Normal 13 2 2 2 4 5" xfId="10188" xr:uid="{CA6EB2E1-D30F-4857-8FF7-908678581E10}"/>
    <cellStyle name="Normal 13 2 2 2 4 5 2" xfId="26948" xr:uid="{52CC5602-55E8-4937-8503-5686FD902C37}"/>
    <cellStyle name="Normal 13 2 2 2 4 5 3" xfId="43707" xr:uid="{449C0CA6-A03E-44BD-97C8-E1E55DD60BDB}"/>
    <cellStyle name="Normal 13 2 2 2 4 6" xfId="18568" xr:uid="{FEB662DA-E0BE-429C-8294-811177755B11}"/>
    <cellStyle name="Normal 13 2 2 2 4 7" xfId="35327" xr:uid="{C93EF9BC-6E14-4339-B62C-24872CD46CBA}"/>
    <cellStyle name="Normal 13 2 2 2 5" xfId="3918" xr:uid="{42AF48EB-90FC-4780-946F-9040AC32B96D}"/>
    <cellStyle name="Normal 13 2 2 2 5 2" xfId="12298" xr:uid="{D7D16324-D643-4FE3-8776-5F805CA00D56}"/>
    <cellStyle name="Normal 13 2 2 2 5 2 2" xfId="29058" xr:uid="{827FD24D-98D1-49D1-B1A2-1B862CAD00B3}"/>
    <cellStyle name="Normal 13 2 2 2 5 2 3" xfId="45817" xr:uid="{5214A8D5-472B-4880-B0BC-76CE66ED854B}"/>
    <cellStyle name="Normal 13 2 2 2 5 3" xfId="20678" xr:uid="{ED15CCB8-D8ED-4C9B-B48F-8957626C4E93}"/>
    <cellStyle name="Normal 13 2 2 2 5 4" xfId="37437" xr:uid="{95D46DEF-C4A1-4126-8F5F-40668ADEDBF3}"/>
    <cellStyle name="Normal 13 2 2 2 6" xfId="5633" xr:uid="{343236E0-BF50-4BFA-8C1F-E113DE8F244C}"/>
    <cellStyle name="Normal 13 2 2 2 6 2" xfId="14013" xr:uid="{7BC82F7F-CB3E-4CC1-AAC1-847CF951B7A6}"/>
    <cellStyle name="Normal 13 2 2 2 6 2 2" xfId="30773" xr:uid="{657221BE-44D6-45F8-B064-45E50CC1DB79}"/>
    <cellStyle name="Normal 13 2 2 2 6 2 3" xfId="47532" xr:uid="{73DD7706-ADCF-48C0-AD29-7C2C3A5EEFC6}"/>
    <cellStyle name="Normal 13 2 2 2 6 3" xfId="22393" xr:uid="{03AF030E-EBF8-45C6-B7BC-C7F93403B125}"/>
    <cellStyle name="Normal 13 2 2 2 6 4" xfId="39152" xr:uid="{5F858FB9-1A90-48E2-84A4-9EB06D7E1E73}"/>
    <cellStyle name="Normal 13 2 2 2 7" xfId="7281" xr:uid="{7D01B8F3-0780-45B7-9234-943297181B8C}"/>
    <cellStyle name="Normal 13 2 2 2 7 2" xfId="15661" xr:uid="{B03BB7D0-94BD-48F5-B643-81145F75D68B}"/>
    <cellStyle name="Normal 13 2 2 2 7 2 2" xfId="32421" xr:uid="{52ECE02C-70C6-404B-8FBF-ECF4EABDA2B6}"/>
    <cellStyle name="Normal 13 2 2 2 7 2 3" xfId="49180" xr:uid="{992E9089-6C83-4E5B-9A8F-229597171F8A}"/>
    <cellStyle name="Normal 13 2 2 2 7 3" xfId="24041" xr:uid="{8AEF9760-0F3B-4DDA-9A93-10C62611C409}"/>
    <cellStyle name="Normal 13 2 2 2 7 4" xfId="40800" xr:uid="{90A7C6AF-BFD0-402F-985C-46B2E4AB2200}"/>
    <cellStyle name="Normal 13 2 2 2 8" xfId="7687" xr:uid="{9EE4701E-297B-4D69-A6DD-ABFD4D240D48}"/>
    <cellStyle name="Normal 13 2 2 2 8 2" xfId="16067" xr:uid="{F8F3E2BD-1DFC-4558-AB3A-ED44A78CCDCD}"/>
    <cellStyle name="Normal 13 2 2 2 8 2 2" xfId="32827" xr:uid="{2793DE57-5F35-47AB-840D-2CFCC771FCEC}"/>
    <cellStyle name="Normal 13 2 2 2 8 2 3" xfId="49586" xr:uid="{1B108BFA-39B2-4D3A-82AE-71BB0E9932CF}"/>
    <cellStyle name="Normal 13 2 2 2 8 3" xfId="24447" xr:uid="{BD227BCA-47E7-418D-9F4A-74A1AAEA0D17}"/>
    <cellStyle name="Normal 13 2 2 2 8 4" xfId="41206" xr:uid="{B2433BCF-79EB-405C-AA38-B6FB5ACD3740}"/>
    <cellStyle name="Normal 13 2 2 2 9" xfId="8093" xr:uid="{4AC64A9E-21A0-4087-98AF-C900F4411DD0}"/>
    <cellStyle name="Normal 13 2 2 2 9 2" xfId="16473" xr:uid="{11201465-A941-45FD-B27A-4088E5F63750}"/>
    <cellStyle name="Normal 13 2 2 2 9 2 2" xfId="33233" xr:uid="{A39A08D7-9CFB-4CEF-A80B-8D890EF0FD7A}"/>
    <cellStyle name="Normal 13 2 2 2 9 2 3" xfId="49992" xr:uid="{D2B61F7B-1302-448F-8797-400456B072AE}"/>
    <cellStyle name="Normal 13 2 2 2 9 3" xfId="24853" xr:uid="{508FA60F-2171-4284-A0EE-BE3BB15FEFBF}"/>
    <cellStyle name="Normal 13 2 2 2 9 4" xfId="41612" xr:uid="{098F9F56-D784-4C89-97FF-72BD67AB70A3}"/>
    <cellStyle name="Normal 13 2 2 3" xfId="536" xr:uid="{268EFD56-4069-4C6E-B9D6-33022F94481F}"/>
    <cellStyle name="Normal 13 2 2 3 10" xfId="8692" xr:uid="{034C0FCF-0D9F-41A0-B4BB-0804488C0E7B}"/>
    <cellStyle name="Normal 13 2 2 3 10 2" xfId="17072" xr:uid="{78415EA6-2F04-452E-8550-C84561BD4025}"/>
    <cellStyle name="Normal 13 2 2 3 10 2 2" xfId="33832" xr:uid="{1B1EC515-7137-45E9-86FB-0C1EFF3F4B65}"/>
    <cellStyle name="Normal 13 2 2 3 10 2 3" xfId="50591" xr:uid="{2A5EDB5F-09F8-4625-AE7E-6960780FF625}"/>
    <cellStyle name="Normal 13 2 2 3 10 3" xfId="25452" xr:uid="{C89A71E7-EBDA-44F3-8DFB-21365BE77F25}"/>
    <cellStyle name="Normal 13 2 2 3 10 4" xfId="42211" xr:uid="{199B03E3-E6E5-4B8C-9F41-D92DA8E4C9D6}"/>
    <cellStyle name="Normal 13 2 2 3 11" xfId="2368" xr:uid="{4ECA8D86-0ACF-4CBE-A17D-3DB146EE4B8B}"/>
    <cellStyle name="Normal 13 2 2 3 11 2" xfId="10750" xr:uid="{210FF68E-C7AB-4AC4-A9FF-FDD0CF8A57AF}"/>
    <cellStyle name="Normal 13 2 2 3 11 2 2" xfId="27510" xr:uid="{29D1ADC8-DAE0-48A4-B866-B44B36021EC4}"/>
    <cellStyle name="Normal 13 2 2 3 11 2 3" xfId="44269" xr:uid="{7F3A0944-31B8-4C15-AA3E-3996CC509BF6}"/>
    <cellStyle name="Normal 13 2 2 3 11 3" xfId="19130" xr:uid="{C957C0B3-7525-4581-9DB9-33A40F613A1D}"/>
    <cellStyle name="Normal 13 2 2 3 11 4" xfId="35889" xr:uid="{B05ADAE1-4C69-4A5A-996D-DEC91FF749A9}"/>
    <cellStyle name="Normal 13 2 2 3 12" xfId="8947" xr:uid="{2CEFF0FE-DDA9-4C54-9A56-23855D073CD3}"/>
    <cellStyle name="Normal 13 2 2 3 12 2" xfId="25707" xr:uid="{F8C16796-C653-4B38-BC59-F4415F9465D7}"/>
    <cellStyle name="Normal 13 2 2 3 12 3" xfId="42466" xr:uid="{BE4B858A-B072-4E9A-89C0-0925CDC0B415}"/>
    <cellStyle name="Normal 13 2 2 3 13" xfId="17327" xr:uid="{F25A02CE-1099-4EFD-89D7-7ED5A20E30A3}"/>
    <cellStyle name="Normal 13 2 2 3 14" xfId="34086" xr:uid="{8485FCBF-3614-4354-80E6-2BC016FFC898}"/>
    <cellStyle name="Normal 13 2 2 3 2" xfId="978" xr:uid="{C01A6C0D-BE75-43BC-84D2-26332E2DDE76}"/>
    <cellStyle name="Normal 13 2 2 3 2 2" xfId="4373" xr:uid="{FCD8C1DC-9131-4416-8AC8-3E16BAB4F74A}"/>
    <cellStyle name="Normal 13 2 2 3 2 2 2" xfId="12753" xr:uid="{753781EB-C372-47B5-BDEF-64341A685359}"/>
    <cellStyle name="Normal 13 2 2 3 2 2 2 2" xfId="29513" xr:uid="{3B59EEF0-CF50-4272-BDC1-3EA750FDD3DF}"/>
    <cellStyle name="Normal 13 2 2 3 2 2 2 3" xfId="46272" xr:uid="{7A86F88E-3FBB-4190-871A-84900E8BEA8B}"/>
    <cellStyle name="Normal 13 2 2 3 2 2 3" xfId="21133" xr:uid="{5754BD45-7A4A-4579-A53F-33761E9C87FD}"/>
    <cellStyle name="Normal 13 2 2 3 2 2 4" xfId="37892" xr:uid="{19094559-D38D-4F0D-AC01-8A22A65DD3A8}"/>
    <cellStyle name="Normal 13 2 2 3 2 3" xfId="6060" xr:uid="{D48C1C0E-CE9D-4648-9CF5-5113ADDF94E1}"/>
    <cellStyle name="Normal 13 2 2 3 2 3 2" xfId="14440" xr:uid="{6684C909-F5D3-4F03-806D-9DEE72902399}"/>
    <cellStyle name="Normal 13 2 2 3 2 3 2 2" xfId="31200" xr:uid="{DF8317F3-F8EB-40DE-92B4-C22D9798AD0F}"/>
    <cellStyle name="Normal 13 2 2 3 2 3 2 3" xfId="47959" xr:uid="{121D8AA1-DFA8-45EA-8D9D-705A912F9AD8}"/>
    <cellStyle name="Normal 13 2 2 3 2 3 3" xfId="22820" xr:uid="{82DA0E36-05D4-4CD5-A501-49EDBC98CADE}"/>
    <cellStyle name="Normal 13 2 2 3 2 3 4" xfId="39579" xr:uid="{BEBA1BBC-2855-4B94-911C-C9F7989B07DF}"/>
    <cellStyle name="Normal 13 2 2 3 2 4" xfId="2796" xr:uid="{FE17EB85-0769-41A1-9FF1-76849306E465}"/>
    <cellStyle name="Normal 13 2 2 3 2 4 2" xfId="11176" xr:uid="{31D3FB7A-4DB8-41D4-838A-628FE734F285}"/>
    <cellStyle name="Normal 13 2 2 3 2 4 2 2" xfId="27936" xr:uid="{294C6170-D29D-4B98-B6A0-0E673128B4AD}"/>
    <cellStyle name="Normal 13 2 2 3 2 4 2 3" xfId="44695" xr:uid="{35FBCE62-69B6-424E-A555-2F522A96A63C}"/>
    <cellStyle name="Normal 13 2 2 3 2 4 3" xfId="19556" xr:uid="{E79B8856-9CB7-4163-A1AE-432533860E6B}"/>
    <cellStyle name="Normal 13 2 2 3 2 4 4" xfId="36315" xr:uid="{84DFC5C7-25C8-4FE0-AA2E-B9AD690C048D}"/>
    <cellStyle name="Normal 13 2 2 3 2 5" xfId="9373" xr:uid="{B1B3E12F-6530-4CF9-83C6-83793EE926FA}"/>
    <cellStyle name="Normal 13 2 2 3 2 5 2" xfId="26133" xr:uid="{D561EC54-CF2E-45F1-9523-8B9D8EE06EA0}"/>
    <cellStyle name="Normal 13 2 2 3 2 5 3" xfId="42892" xr:uid="{2FC5302C-0634-4C0E-A15E-9470765F1845}"/>
    <cellStyle name="Normal 13 2 2 3 2 6" xfId="17753" xr:uid="{B929D13B-54EE-4FEC-A06F-1C7BF3C7C42B}"/>
    <cellStyle name="Normal 13 2 2 3 2 7" xfId="34512" xr:uid="{A6202247-756C-46B6-9C54-03641DAFFB99}"/>
    <cellStyle name="Normal 13 2 2 3 3" xfId="1412" xr:uid="{FE94A321-C2CD-46E5-87B5-0C6F5D9B16D2}"/>
    <cellStyle name="Normal 13 2 2 3 3 2" xfId="4801" xr:uid="{2D852D0C-68CB-4D9B-9108-08F45D0954E1}"/>
    <cellStyle name="Normal 13 2 2 3 3 2 2" xfId="13181" xr:uid="{EA968FB0-E905-47E8-962D-449C0C3AA933}"/>
    <cellStyle name="Normal 13 2 2 3 3 2 2 2" xfId="29941" xr:uid="{82CA8181-CAA6-47DE-8B77-F74F0FF3FFAD}"/>
    <cellStyle name="Normal 13 2 2 3 3 2 2 3" xfId="46700" xr:uid="{B0999612-9E11-43E9-9598-43A06947CC4C}"/>
    <cellStyle name="Normal 13 2 2 3 3 2 3" xfId="21561" xr:uid="{357513B6-EB00-4AB9-9DF7-6AF334604A3A}"/>
    <cellStyle name="Normal 13 2 2 3 3 2 4" xfId="38320" xr:uid="{01317FC3-D4CB-4C6E-BB3A-E65500433F79}"/>
    <cellStyle name="Normal 13 2 2 3 3 3" xfId="6488" xr:uid="{52D1A4B1-9529-45C5-922A-0C75F90777C0}"/>
    <cellStyle name="Normal 13 2 2 3 3 3 2" xfId="14868" xr:uid="{4205640B-C719-44A0-ACBE-EA55E0531001}"/>
    <cellStyle name="Normal 13 2 2 3 3 3 2 2" xfId="31628" xr:uid="{463F6C93-1807-4673-BD24-B1BD20CA7C57}"/>
    <cellStyle name="Normal 13 2 2 3 3 3 2 3" xfId="48387" xr:uid="{932DB55A-88F3-4453-8AEF-193EDD15B84A}"/>
    <cellStyle name="Normal 13 2 2 3 3 3 3" xfId="23248" xr:uid="{C49335D8-1CD5-4089-9CD6-FFEC61DEC471}"/>
    <cellStyle name="Normal 13 2 2 3 3 3 4" xfId="40007" xr:uid="{E616C758-28CE-4B82-81D7-70700269298D}"/>
    <cellStyle name="Normal 13 2 2 3 3 4" xfId="3224" xr:uid="{623C55CE-0C35-40F8-8D03-7366C4A307DE}"/>
    <cellStyle name="Normal 13 2 2 3 3 4 2" xfId="11604" xr:uid="{2E74FE95-3CC7-4C52-93B7-C54E35C87122}"/>
    <cellStyle name="Normal 13 2 2 3 3 4 2 2" xfId="28364" xr:uid="{1066F553-7609-4F99-A9BB-9AD1D115F98F}"/>
    <cellStyle name="Normal 13 2 2 3 3 4 2 3" xfId="45123" xr:uid="{9E355B01-35DE-42A4-A87F-099ADF515338}"/>
    <cellStyle name="Normal 13 2 2 3 3 4 3" xfId="19984" xr:uid="{E836B851-C1C1-412F-8B0B-EC2868F9FFB3}"/>
    <cellStyle name="Normal 13 2 2 3 3 4 4" xfId="36743" xr:uid="{A3124B3C-4177-4AEF-AA65-2EA7FB33FAB8}"/>
    <cellStyle name="Normal 13 2 2 3 3 5" xfId="9801" xr:uid="{BE4A33D2-0FBA-46A1-B58B-A886F95DEC60}"/>
    <cellStyle name="Normal 13 2 2 3 3 5 2" xfId="26561" xr:uid="{B77700C9-E714-4167-9376-3C8B18876D82}"/>
    <cellStyle name="Normal 13 2 2 3 3 5 3" xfId="43320" xr:uid="{B1FAE87D-8937-4C9F-9465-BE45609458D0}"/>
    <cellStyle name="Normal 13 2 2 3 3 6" xfId="18181" xr:uid="{19317FD2-EDAE-4B3E-8EF8-24E29654112A}"/>
    <cellStyle name="Normal 13 2 2 3 3 7" xfId="34940" xr:uid="{5883301F-112F-47AF-986D-0BDFAE1F0965}"/>
    <cellStyle name="Normal 13 2 2 3 4" xfId="1992" xr:uid="{3C4DEF1B-D5F6-4430-AC80-E6F121244ECB}"/>
    <cellStyle name="Normal 13 2 2 3 4 2" xfId="5381" xr:uid="{3BCDA64B-3771-49BC-B19F-E3E9725C6159}"/>
    <cellStyle name="Normal 13 2 2 3 4 2 2" xfId="13761" xr:uid="{137C8B78-AB08-40A3-A0BD-1BF4C7BEB589}"/>
    <cellStyle name="Normal 13 2 2 3 4 2 2 2" xfId="30521" xr:uid="{06DEAC1F-153D-44D5-9A77-599FF4E827A8}"/>
    <cellStyle name="Normal 13 2 2 3 4 2 2 3" xfId="47280" xr:uid="{19D33196-446C-4239-BEBB-F9C81E0F6906}"/>
    <cellStyle name="Normal 13 2 2 3 4 2 3" xfId="22141" xr:uid="{C7CFE6DB-50D6-4CDD-AB02-B2B7BBBB1E92}"/>
    <cellStyle name="Normal 13 2 2 3 4 2 4" xfId="38900" xr:uid="{37475C3A-52A4-4F6A-AD47-48D7A4F1A639}"/>
    <cellStyle name="Normal 13 2 2 3 4 3" xfId="7068" xr:uid="{A79D6707-1849-4BE7-9B58-AFDDFDFDE23D}"/>
    <cellStyle name="Normal 13 2 2 3 4 3 2" xfId="15448" xr:uid="{8172E4ED-D6F7-4660-9F71-F5CBEF4A67E9}"/>
    <cellStyle name="Normal 13 2 2 3 4 3 2 2" xfId="32208" xr:uid="{AA4B350C-A925-4220-BC78-CD23346E7F23}"/>
    <cellStyle name="Normal 13 2 2 3 4 3 2 3" xfId="48967" xr:uid="{D5E7C1A4-F0CA-4FAB-AB05-AAB15F024FE5}"/>
    <cellStyle name="Normal 13 2 2 3 4 3 3" xfId="23828" xr:uid="{89253588-ABFD-4BB5-9A7A-7D0860A69151}"/>
    <cellStyle name="Normal 13 2 2 3 4 3 4" xfId="40587" xr:uid="{3262DEA6-0B44-4BA1-998A-8255A50995F6}"/>
    <cellStyle name="Normal 13 2 2 3 4 4" xfId="3691" xr:uid="{5BEE0A94-114F-4950-9D63-524ADC2E42B6}"/>
    <cellStyle name="Normal 13 2 2 3 4 4 2" xfId="12071" xr:uid="{9772487F-2A17-4FA4-9C6F-7B954BFF0684}"/>
    <cellStyle name="Normal 13 2 2 3 4 4 2 2" xfId="28831" xr:uid="{ABE5ABEF-A124-4575-AFF4-151DA6B36B08}"/>
    <cellStyle name="Normal 13 2 2 3 4 4 2 3" xfId="45590" xr:uid="{650EB7B1-BFDC-422A-A29D-C650F46BFE44}"/>
    <cellStyle name="Normal 13 2 2 3 4 4 3" xfId="20451" xr:uid="{2CE0615E-7AB5-4451-850D-89CD9738C6BC}"/>
    <cellStyle name="Normal 13 2 2 3 4 4 4" xfId="37210" xr:uid="{5A582666-C0C6-4E49-9F40-D44D0B694C32}"/>
    <cellStyle name="Normal 13 2 2 3 4 5" xfId="10381" xr:uid="{0E37B013-7232-42D3-B081-92CA65D67A13}"/>
    <cellStyle name="Normal 13 2 2 3 4 5 2" xfId="27141" xr:uid="{AE206A8F-1E2C-4631-90C1-D79229DDB83C}"/>
    <cellStyle name="Normal 13 2 2 3 4 5 3" xfId="43900" xr:uid="{36718E9F-2BAE-465B-A64C-6E397B0874DF}"/>
    <cellStyle name="Normal 13 2 2 3 4 6" xfId="18761" xr:uid="{55812A08-1EF0-4364-BA36-C0847AFB4E95}"/>
    <cellStyle name="Normal 13 2 2 3 4 7" xfId="35520" xr:uid="{0EEB25B6-2EF0-4C57-9E47-ABB646C7A32B}"/>
    <cellStyle name="Normal 13 2 2 3 5" xfId="4111" xr:uid="{5F0D0487-C0AE-4919-913D-C42E5B020DD8}"/>
    <cellStyle name="Normal 13 2 2 3 5 2" xfId="12491" xr:uid="{5412AC34-9108-4521-BDE1-52D9ACE0B9FD}"/>
    <cellStyle name="Normal 13 2 2 3 5 2 2" xfId="29251" xr:uid="{AB69A4FB-25CA-4B9D-BC53-AE1615A472EE}"/>
    <cellStyle name="Normal 13 2 2 3 5 2 3" xfId="46010" xr:uid="{5BEE794A-ACC5-453C-864C-4F51D7B0CFD7}"/>
    <cellStyle name="Normal 13 2 2 3 5 3" xfId="20871" xr:uid="{1AAEA2C1-5A74-4AC8-BC10-4E7613EF9300}"/>
    <cellStyle name="Normal 13 2 2 3 5 4" xfId="37630" xr:uid="{E52720F2-400B-46D6-8ABF-DE7A257F0A02}"/>
    <cellStyle name="Normal 13 2 2 3 6" xfId="5634" xr:uid="{9EC3411F-0C93-4AAF-A060-D1E857A7EC44}"/>
    <cellStyle name="Normal 13 2 2 3 6 2" xfId="14014" xr:uid="{66FAB36C-5F54-4F77-92BF-A4637BB7ED68}"/>
    <cellStyle name="Normal 13 2 2 3 6 2 2" xfId="30774" xr:uid="{D8087D5A-9C46-4FF5-8230-A25DF0489DA5}"/>
    <cellStyle name="Normal 13 2 2 3 6 2 3" xfId="47533" xr:uid="{F8241E48-D16C-47BD-A241-13F1B85D4FE4}"/>
    <cellStyle name="Normal 13 2 2 3 6 3" xfId="22394" xr:uid="{E0DCAFC5-6617-488E-8122-B25B5BDC9EA6}"/>
    <cellStyle name="Normal 13 2 2 3 6 4" xfId="39153" xr:uid="{CB50EEA0-B554-4E4E-9BAC-1528AE361F52}"/>
    <cellStyle name="Normal 13 2 2 3 7" xfId="7474" xr:uid="{ED199BFB-06B9-4DD5-AEC7-502A6F3A6BC9}"/>
    <cellStyle name="Normal 13 2 2 3 7 2" xfId="15854" xr:uid="{4FA27E29-494A-4A1B-A7BB-C337DFFEA46F}"/>
    <cellStyle name="Normal 13 2 2 3 7 2 2" xfId="32614" xr:uid="{D310D8E0-89A8-4BBE-9923-D380D5281D2D}"/>
    <cellStyle name="Normal 13 2 2 3 7 2 3" xfId="49373" xr:uid="{DC6B2BFA-44B9-4C64-8E2B-F4F5389E4EFE}"/>
    <cellStyle name="Normal 13 2 2 3 7 3" xfId="24234" xr:uid="{47E76954-BCBA-453B-9FB7-C3715759FCE2}"/>
    <cellStyle name="Normal 13 2 2 3 7 4" xfId="40993" xr:uid="{FDEA0C9D-15B7-4DB2-A378-FC7B5EF3A864}"/>
    <cellStyle name="Normal 13 2 2 3 8" xfId="7880" xr:uid="{84042D47-069D-4374-9277-459DF471C9F6}"/>
    <cellStyle name="Normal 13 2 2 3 8 2" xfId="16260" xr:uid="{5CC0302D-B055-4068-A094-70C24698C522}"/>
    <cellStyle name="Normal 13 2 2 3 8 2 2" xfId="33020" xr:uid="{7FE8FD11-9D42-4DBC-B078-1A4195F87E49}"/>
    <cellStyle name="Normal 13 2 2 3 8 2 3" xfId="49779" xr:uid="{A32D3111-FD99-4F88-9078-5A61218D49D8}"/>
    <cellStyle name="Normal 13 2 2 3 8 3" xfId="24640" xr:uid="{75459DF1-F9D4-4ECB-8FA6-4EA4C4275071}"/>
    <cellStyle name="Normal 13 2 2 3 8 4" xfId="41399" xr:uid="{CC011431-8F4D-4CE8-BC17-4572ADA7BEB9}"/>
    <cellStyle name="Normal 13 2 2 3 9" xfId="8286" xr:uid="{BBEF7E12-C214-4DC3-B101-5CDAB82E7E7E}"/>
    <cellStyle name="Normal 13 2 2 3 9 2" xfId="16666" xr:uid="{D82FF0B3-D30F-48AD-9A76-5B74EF8E7F67}"/>
    <cellStyle name="Normal 13 2 2 3 9 2 2" xfId="33426" xr:uid="{7A5E6A6F-816D-4ABA-BDED-1A155474DB09}"/>
    <cellStyle name="Normal 13 2 2 3 9 2 3" xfId="50185" xr:uid="{02F60468-9134-4733-891D-6ADEB20EADFC}"/>
    <cellStyle name="Normal 13 2 2 3 9 3" xfId="25046" xr:uid="{BE44B473-BE1C-4D45-A7D7-E74304489C8C}"/>
    <cellStyle name="Normal 13 2 2 3 9 4" xfId="41805" xr:uid="{9E7E86E0-A690-4B03-B31B-AC62E237586E}"/>
    <cellStyle name="Normal 13 2 2 4" xfId="872" xr:uid="{332E5EEC-90A7-4F95-8DAB-0A71A9A492FD}"/>
    <cellStyle name="Normal 13 2 2 4 2" xfId="4267" xr:uid="{ACF5428B-94C1-4BB3-8CE9-BFC8274C977E}"/>
    <cellStyle name="Normal 13 2 2 4 2 2" xfId="12647" xr:uid="{54AF1FF0-6F6F-4E47-AA14-373C3981ACAA}"/>
    <cellStyle name="Normal 13 2 2 4 2 2 2" xfId="29407" xr:uid="{A290920A-6954-4FB7-98FA-E548F15A4F92}"/>
    <cellStyle name="Normal 13 2 2 4 2 2 3" xfId="46166" xr:uid="{F8207359-6F3B-4556-9B2F-A1589E465760}"/>
    <cellStyle name="Normal 13 2 2 4 2 3" xfId="21027" xr:uid="{06D49791-A867-41C2-B693-002F7F8604EC}"/>
    <cellStyle name="Normal 13 2 2 4 2 4" xfId="37786" xr:uid="{0D0AC645-C143-4DFF-8258-74F300D75E90}"/>
    <cellStyle name="Normal 13 2 2 4 3" xfId="5954" xr:uid="{1AA17DEF-BEDC-4A25-B005-2C1DCBEF4D2D}"/>
    <cellStyle name="Normal 13 2 2 4 3 2" xfId="14334" xr:uid="{E0194923-BEEE-450C-83A6-0838F5AFB202}"/>
    <cellStyle name="Normal 13 2 2 4 3 2 2" xfId="31094" xr:uid="{DC3B26BE-9C47-4A58-97E0-F4B875D09523}"/>
    <cellStyle name="Normal 13 2 2 4 3 2 3" xfId="47853" xr:uid="{CE928588-C01A-4649-BCCC-0F3083738673}"/>
    <cellStyle name="Normal 13 2 2 4 3 3" xfId="22714" xr:uid="{104D0043-09C6-4919-9029-8C83B1249D92}"/>
    <cellStyle name="Normal 13 2 2 4 3 4" xfId="39473" xr:uid="{622804D1-047C-4F8C-B7B3-3B60AA2E09BE}"/>
    <cellStyle name="Normal 13 2 2 4 4" xfId="2690" xr:uid="{784B8C62-1F30-444B-A17E-622CFF70AEEE}"/>
    <cellStyle name="Normal 13 2 2 4 4 2" xfId="11070" xr:uid="{254EC0B2-872E-4A9D-916A-0180DF939ECE}"/>
    <cellStyle name="Normal 13 2 2 4 4 2 2" xfId="27830" xr:uid="{52395F64-0E50-4616-99C9-285FAD84C36E}"/>
    <cellStyle name="Normal 13 2 2 4 4 2 3" xfId="44589" xr:uid="{6F24690B-A4A7-462D-BC71-34F9E656C64F}"/>
    <cellStyle name="Normal 13 2 2 4 4 3" xfId="19450" xr:uid="{8640655B-D231-44C5-A5DC-2F58E14D71E4}"/>
    <cellStyle name="Normal 13 2 2 4 4 4" xfId="36209" xr:uid="{FA439A61-0A24-4F97-ACEF-FC62E98FAC71}"/>
    <cellStyle name="Normal 13 2 2 4 5" xfId="9267" xr:uid="{882C201E-BE69-4B4D-AEDE-50EE2E71775E}"/>
    <cellStyle name="Normal 13 2 2 4 5 2" xfId="26027" xr:uid="{05D1313D-8B9B-436B-AB2C-C8358D0443C6}"/>
    <cellStyle name="Normal 13 2 2 4 5 3" xfId="42786" xr:uid="{1E0E1439-D296-4E83-9DCE-AAB979C670C3}"/>
    <cellStyle name="Normal 13 2 2 4 6" xfId="17647" xr:uid="{4D611234-D90D-4ADE-B0AD-0BC26A780643}"/>
    <cellStyle name="Normal 13 2 2 4 7" xfId="34406" xr:uid="{092D09FC-7599-47C3-B6F5-E2648B75C3B9}"/>
    <cellStyle name="Normal 13 2 2 5" xfId="1306" xr:uid="{DCAA6A00-E2FD-4BC8-A558-7D21AB6F2EC0}"/>
    <cellStyle name="Normal 13 2 2 5 2" xfId="4695" xr:uid="{6E916308-D5E7-4E5A-997C-D63480881C81}"/>
    <cellStyle name="Normal 13 2 2 5 2 2" xfId="13075" xr:uid="{CF823FE6-34AE-4088-B0DF-38814846280F}"/>
    <cellStyle name="Normal 13 2 2 5 2 2 2" xfId="29835" xr:uid="{67596D59-8F76-4DC8-9A1A-73CB31622A90}"/>
    <cellStyle name="Normal 13 2 2 5 2 2 3" xfId="46594" xr:uid="{146577E5-21E7-485B-A5C1-6BD0FF07DF75}"/>
    <cellStyle name="Normal 13 2 2 5 2 3" xfId="21455" xr:uid="{DB498F3A-1BC5-41E2-A4AD-F1A696445807}"/>
    <cellStyle name="Normal 13 2 2 5 2 4" xfId="38214" xr:uid="{0670404F-0DD3-4136-8609-9D0E2449D6A0}"/>
    <cellStyle name="Normal 13 2 2 5 3" xfId="6382" xr:uid="{D78AA53D-C63C-4E9B-8644-05575BBB6924}"/>
    <cellStyle name="Normal 13 2 2 5 3 2" xfId="14762" xr:uid="{EC2D2C95-D32F-47E2-A4DD-4E3B9C0DADB5}"/>
    <cellStyle name="Normal 13 2 2 5 3 2 2" xfId="31522" xr:uid="{B7E52731-5142-4C73-9498-EFD31EB06222}"/>
    <cellStyle name="Normal 13 2 2 5 3 2 3" xfId="48281" xr:uid="{2C2D60C8-3111-4C58-ACBB-6B3B97BE224A}"/>
    <cellStyle name="Normal 13 2 2 5 3 3" xfId="23142" xr:uid="{C61B26EA-46DB-4D43-9F09-45DB429899CD}"/>
    <cellStyle name="Normal 13 2 2 5 3 4" xfId="39901" xr:uid="{47724BD2-69DF-40B1-8B1C-58783DD74DD1}"/>
    <cellStyle name="Normal 13 2 2 5 4" xfId="3118" xr:uid="{47700B58-9556-4B32-8B12-35EA91B6B13D}"/>
    <cellStyle name="Normal 13 2 2 5 4 2" xfId="11498" xr:uid="{B731C6F0-7E82-4B99-B4F2-AEA187DAE411}"/>
    <cellStyle name="Normal 13 2 2 5 4 2 2" xfId="28258" xr:uid="{031DAC92-763D-4A65-856F-6041F10F3468}"/>
    <cellStyle name="Normal 13 2 2 5 4 2 3" xfId="45017" xr:uid="{8EE93958-F308-415F-A8E2-40F6DC728C2E}"/>
    <cellStyle name="Normal 13 2 2 5 4 3" xfId="19878" xr:uid="{7130E59B-5E71-4225-90B5-034354F2A43E}"/>
    <cellStyle name="Normal 13 2 2 5 4 4" xfId="36637" xr:uid="{BE8F8E3B-3909-48E5-A23B-441A6CD703C7}"/>
    <cellStyle name="Normal 13 2 2 5 5" xfId="9695" xr:uid="{C4EBB7CD-790D-462B-A482-15116ABB9514}"/>
    <cellStyle name="Normal 13 2 2 5 5 2" xfId="26455" xr:uid="{ED38C7AE-B3BC-4351-8264-784F85134D4E}"/>
    <cellStyle name="Normal 13 2 2 5 5 3" xfId="43214" xr:uid="{101FEBE4-86C6-4295-A280-1BA0222495D2}"/>
    <cellStyle name="Normal 13 2 2 5 6" xfId="18075" xr:uid="{1ABD6E32-A650-43F3-8797-8CE179DB738A}"/>
    <cellStyle name="Normal 13 2 2 5 7" xfId="34834" xr:uid="{1AB6B927-FD01-4CC9-83FA-7A2E31BD07CB}"/>
    <cellStyle name="Normal 13 2 2 6" xfId="1721" xr:uid="{89C54C3F-0ED7-402B-90BC-79770BA6A338}"/>
    <cellStyle name="Normal 13 2 2 6 2" xfId="5110" xr:uid="{11ADAAF5-233A-4ED3-9B7F-6D07E957ED5A}"/>
    <cellStyle name="Normal 13 2 2 6 2 2" xfId="13490" xr:uid="{0406222B-F7E4-4630-BB78-94A76F2B984C}"/>
    <cellStyle name="Normal 13 2 2 6 2 2 2" xfId="30250" xr:uid="{14792527-8D5D-4A2D-9033-16BC3B8749D9}"/>
    <cellStyle name="Normal 13 2 2 6 2 2 3" xfId="47009" xr:uid="{ACE12B88-2F50-4D19-9938-70191ED25529}"/>
    <cellStyle name="Normal 13 2 2 6 2 3" xfId="21870" xr:uid="{2195395D-F8C2-4A1B-B3E6-6DE50BE9F669}"/>
    <cellStyle name="Normal 13 2 2 6 2 4" xfId="38629" xr:uid="{200CB2D7-4C1D-4B85-B62E-0E61EB48A000}"/>
    <cellStyle name="Normal 13 2 2 6 3" xfId="6797" xr:uid="{3DB4B0DE-DEAC-4817-921C-93406F747B9A}"/>
    <cellStyle name="Normal 13 2 2 6 3 2" xfId="15177" xr:uid="{6E3E87CA-8533-42CE-A080-5E8000B07612}"/>
    <cellStyle name="Normal 13 2 2 6 3 2 2" xfId="31937" xr:uid="{5C726252-5066-4BD7-B17F-DE9E566DF1B3}"/>
    <cellStyle name="Normal 13 2 2 6 3 2 3" xfId="48696" xr:uid="{644C5634-3D8A-4DA8-B730-08FDF9255AA2}"/>
    <cellStyle name="Normal 13 2 2 6 3 3" xfId="23557" xr:uid="{6799332E-70B7-4E8E-B4C6-886B531A1ABF}"/>
    <cellStyle name="Normal 13 2 2 6 3 4" xfId="40316" xr:uid="{B711BD85-A78C-4DFB-B664-0941CC5D44D2}"/>
    <cellStyle name="Normal 13 2 2 6 4" xfId="3444" xr:uid="{BDA7CA4B-F08B-4FF6-AFC6-D123A1D40F1E}"/>
    <cellStyle name="Normal 13 2 2 6 4 2" xfId="11824" xr:uid="{DD14EBF2-3D43-4760-963A-BB302F37680F}"/>
    <cellStyle name="Normal 13 2 2 6 4 2 2" xfId="28584" xr:uid="{8A0D8371-94AC-4FDB-9CA7-8ED876E89AC6}"/>
    <cellStyle name="Normal 13 2 2 6 4 2 3" xfId="45343" xr:uid="{BBA6A460-8BDF-4F08-A126-BEC20DCB3E82}"/>
    <cellStyle name="Normal 13 2 2 6 4 3" xfId="20204" xr:uid="{2C4AF736-D66D-468E-B794-224585D10B48}"/>
    <cellStyle name="Normal 13 2 2 6 4 4" xfId="36963" xr:uid="{A0B51C0D-75F8-4C0E-BC06-1D4F04881ABC}"/>
    <cellStyle name="Normal 13 2 2 6 5" xfId="10110" xr:uid="{02465316-28DD-47FB-B9E2-D81007028C3F}"/>
    <cellStyle name="Normal 13 2 2 6 5 2" xfId="26870" xr:uid="{EC7188FE-2598-4E5C-93B8-FDA454273BA6}"/>
    <cellStyle name="Normal 13 2 2 6 5 3" xfId="43629" xr:uid="{54342958-31F7-4642-80D9-4DDF68C201A2}"/>
    <cellStyle name="Normal 13 2 2 6 6" xfId="18490" xr:uid="{CE695462-83FE-425A-B69A-4816A68FEB54}"/>
    <cellStyle name="Normal 13 2 2 6 7" xfId="35249" xr:uid="{C064FF9C-BB1A-447D-B66E-D36F18179DB7}"/>
    <cellStyle name="Normal 13 2 2 7" xfId="3840" xr:uid="{89EE75CA-D42E-4F39-87A0-6B554F767E55}"/>
    <cellStyle name="Normal 13 2 2 7 2" xfId="12220" xr:uid="{487AE229-EEE1-4913-BDE1-6213D6CEA7D7}"/>
    <cellStyle name="Normal 13 2 2 7 2 2" xfId="28980" xr:uid="{3339C9E3-D59F-4D8C-A958-E496F64C8B4C}"/>
    <cellStyle name="Normal 13 2 2 7 2 3" xfId="45739" xr:uid="{ED80B520-D8E6-40F2-A8D7-E4705FF9434D}"/>
    <cellStyle name="Normal 13 2 2 7 3" xfId="20600" xr:uid="{E97AFCF7-110C-4373-8DCB-CC7730FEFF93}"/>
    <cellStyle name="Normal 13 2 2 7 4" xfId="37359" xr:uid="{9A2BBC49-F2F7-422A-918B-996890749016}"/>
    <cellStyle name="Normal 13 2 2 8" xfId="5528" xr:uid="{DCB13321-B3F5-4DE2-A5CF-32A8731E00EF}"/>
    <cellStyle name="Normal 13 2 2 8 2" xfId="13908" xr:uid="{2AC55A92-7E3A-452C-B964-0D2DD00D39E5}"/>
    <cellStyle name="Normal 13 2 2 8 2 2" xfId="30668" xr:uid="{FF4CA7D0-FCA0-4909-B7F1-C5B7CD662FE3}"/>
    <cellStyle name="Normal 13 2 2 8 2 3" xfId="47427" xr:uid="{185BCAEB-B557-45D4-9ED2-3F889C4FA86C}"/>
    <cellStyle name="Normal 13 2 2 8 3" xfId="22288" xr:uid="{1F0A9A1D-07F9-48C2-825C-E5BFA0EDA695}"/>
    <cellStyle name="Normal 13 2 2 8 4" xfId="39047" xr:uid="{173353BA-46EE-4875-A154-D446E6E301D8}"/>
    <cellStyle name="Normal 13 2 2 9" xfId="7203" xr:uid="{CC28A49C-D7E3-433F-AE1E-26ADEFE21FC7}"/>
    <cellStyle name="Normal 13 2 2 9 2" xfId="15583" xr:uid="{4DDF11EB-9DCE-4B6E-8F31-0094F0827F19}"/>
    <cellStyle name="Normal 13 2 2 9 2 2" xfId="32343" xr:uid="{A38BDE93-CD60-4390-B522-F877D6CCEDB5}"/>
    <cellStyle name="Normal 13 2 2 9 2 3" xfId="49102" xr:uid="{062E9CA9-F8CE-45D1-ACF0-5F7F53C861DB}"/>
    <cellStyle name="Normal 13 2 2 9 3" xfId="23963" xr:uid="{87607028-9A4A-44E0-B8DE-D8606614FDB3}"/>
    <cellStyle name="Normal 13 2 2 9 4" xfId="40722" xr:uid="{077A4ADD-24E4-4D19-82C9-49240FD0A46C}"/>
    <cellStyle name="Normal 13 2 3" xfId="537" xr:uid="{54169E99-C02A-4AC7-97F0-B1AD38E39FC1}"/>
    <cellStyle name="Normal 13 2 3 10" xfId="8498" xr:uid="{9D08260A-41F2-4F8C-9186-2CFA46BAE005}"/>
    <cellStyle name="Normal 13 2 3 10 2" xfId="16878" xr:uid="{B4426AA6-3272-46EB-9DA8-44ADBA0F8372}"/>
    <cellStyle name="Normal 13 2 3 10 2 2" xfId="33638" xr:uid="{00FE50F2-543A-4020-B366-8BDD7E71024C}"/>
    <cellStyle name="Normal 13 2 3 10 2 3" xfId="50397" xr:uid="{2E657E1C-A969-4897-AD30-A2632285B94C}"/>
    <cellStyle name="Normal 13 2 3 10 3" xfId="25258" xr:uid="{C99CD385-8880-4AAC-AAA3-B248C3FAF06F}"/>
    <cellStyle name="Normal 13 2 3 10 4" xfId="42017" xr:uid="{694DA387-3978-414A-93A0-2CFFA4BE2EDF}"/>
    <cellStyle name="Normal 13 2 3 11" xfId="2369" xr:uid="{BFBCFAC4-F18A-4482-849F-36A0745604FE}"/>
    <cellStyle name="Normal 13 2 3 11 2" xfId="10751" xr:uid="{F6EBEA1F-6EDD-4CE5-848F-B9151F39D7BA}"/>
    <cellStyle name="Normal 13 2 3 11 2 2" xfId="27511" xr:uid="{69F9EA3C-94CA-44ED-95BA-802F7E5A8F1C}"/>
    <cellStyle name="Normal 13 2 3 11 2 3" xfId="44270" xr:uid="{07002484-1AD3-4ED5-9DB4-857989825B50}"/>
    <cellStyle name="Normal 13 2 3 11 3" xfId="19131" xr:uid="{A62AAA34-7C6C-425C-9567-0AC450BCF112}"/>
    <cellStyle name="Normal 13 2 3 11 4" xfId="35890" xr:uid="{9E6AB64B-C7BC-4351-BED0-6B786B81A38E}"/>
    <cellStyle name="Normal 13 2 3 12" xfId="8948" xr:uid="{C8E9A27A-2A6E-400F-9D7B-B53AB838ECC1}"/>
    <cellStyle name="Normal 13 2 3 12 2" xfId="25708" xr:uid="{1495DFD6-D7B9-470B-BCA6-BB1157AF2847}"/>
    <cellStyle name="Normal 13 2 3 12 3" xfId="42467" xr:uid="{91140EC2-9390-4418-8657-7DB401ED85D4}"/>
    <cellStyle name="Normal 13 2 3 13" xfId="17328" xr:uid="{D3CC8066-4E3F-402A-BFAA-EE492D7A1619}"/>
    <cellStyle name="Normal 13 2 3 14" xfId="34087" xr:uid="{287D10F5-580E-401B-A5B0-E5AC0FEBCC38}"/>
    <cellStyle name="Normal 13 2 3 2" xfId="979" xr:uid="{463F7C84-352B-474A-9DC4-E10D16D27BF1}"/>
    <cellStyle name="Normal 13 2 3 2 2" xfId="4374" xr:uid="{3206D128-0ABE-4DA8-BE17-C71D3433A760}"/>
    <cellStyle name="Normal 13 2 3 2 2 2" xfId="12754" xr:uid="{E44D8FFC-81C9-42E4-BE8A-CB3511980846}"/>
    <cellStyle name="Normal 13 2 3 2 2 2 2" xfId="29514" xr:uid="{715A0261-F7B5-4E15-8060-A0FFD6E0CC2B}"/>
    <cellStyle name="Normal 13 2 3 2 2 2 3" xfId="46273" xr:uid="{5309D661-E0EE-4FEE-873B-864EA8C33862}"/>
    <cellStyle name="Normal 13 2 3 2 2 3" xfId="21134" xr:uid="{11B3126A-5030-4C9B-8005-CCFBF7004798}"/>
    <cellStyle name="Normal 13 2 3 2 2 4" xfId="37893" xr:uid="{A4CE5F9C-CEAD-4633-809A-120001A67697}"/>
    <cellStyle name="Normal 13 2 3 2 3" xfId="6061" xr:uid="{34D211C3-8BA7-4FDA-9911-D5582F113CCD}"/>
    <cellStyle name="Normal 13 2 3 2 3 2" xfId="14441" xr:uid="{BB9DB1A4-A803-4EEC-9B1B-A64FA50378E3}"/>
    <cellStyle name="Normal 13 2 3 2 3 2 2" xfId="31201" xr:uid="{12FEC6A4-3A10-4B15-901B-7C6B4FA5F879}"/>
    <cellStyle name="Normal 13 2 3 2 3 2 3" xfId="47960" xr:uid="{9EB99BA5-3E14-41CA-9A9B-08C22B2BC776}"/>
    <cellStyle name="Normal 13 2 3 2 3 3" xfId="22821" xr:uid="{D3E38192-7900-467B-9F66-5729F1CF6570}"/>
    <cellStyle name="Normal 13 2 3 2 3 4" xfId="39580" xr:uid="{DE3886A9-1911-4BF9-A95B-828C31D3D591}"/>
    <cellStyle name="Normal 13 2 3 2 4" xfId="2797" xr:uid="{7640C72B-C341-4CF9-B6E9-68AB3D36FDAD}"/>
    <cellStyle name="Normal 13 2 3 2 4 2" xfId="11177" xr:uid="{40A9128F-828C-4BD2-BADF-109C8E897438}"/>
    <cellStyle name="Normal 13 2 3 2 4 2 2" xfId="27937" xr:uid="{C755D0A3-9932-4C91-B88A-4C2202AF923C}"/>
    <cellStyle name="Normal 13 2 3 2 4 2 3" xfId="44696" xr:uid="{E0EDECC9-EE6F-4CFB-98EF-318C3D18AAB2}"/>
    <cellStyle name="Normal 13 2 3 2 4 3" xfId="19557" xr:uid="{A89D0D92-4CEF-4D5B-B282-8FEF67155BFB}"/>
    <cellStyle name="Normal 13 2 3 2 4 4" xfId="36316" xr:uid="{DCDAC17B-67B5-4329-94F9-161B6D94F396}"/>
    <cellStyle name="Normal 13 2 3 2 5" xfId="9374" xr:uid="{C30C4130-1CAF-4FD9-A84B-7E17C93B0568}"/>
    <cellStyle name="Normal 13 2 3 2 5 2" xfId="26134" xr:uid="{CC240A54-1E5B-4611-8087-96F7F87DC397}"/>
    <cellStyle name="Normal 13 2 3 2 5 3" xfId="42893" xr:uid="{1E7F8D8F-15E1-4536-93EB-616F6871EDF4}"/>
    <cellStyle name="Normal 13 2 3 2 6" xfId="17754" xr:uid="{AD011580-FBC9-4001-A45B-F59C1D4D059B}"/>
    <cellStyle name="Normal 13 2 3 2 7" xfId="34513" xr:uid="{2B9015EB-1CF3-4A37-AEC0-0412B3A37E0E}"/>
    <cellStyle name="Normal 13 2 3 3" xfId="1413" xr:uid="{BE373667-5166-4793-97A7-06D184BCDD2C}"/>
    <cellStyle name="Normal 13 2 3 3 2" xfId="4802" xr:uid="{D467E0EC-127A-4836-AC30-AE619F098AB1}"/>
    <cellStyle name="Normal 13 2 3 3 2 2" xfId="13182" xr:uid="{4756A9E2-24F5-499D-93FA-FB5334CAFF5A}"/>
    <cellStyle name="Normal 13 2 3 3 2 2 2" xfId="29942" xr:uid="{F0B02713-12BB-4FBE-B261-41792FF00037}"/>
    <cellStyle name="Normal 13 2 3 3 2 2 3" xfId="46701" xr:uid="{281603B3-1365-454C-AA62-1B6C9B703281}"/>
    <cellStyle name="Normal 13 2 3 3 2 3" xfId="21562" xr:uid="{8841DB25-A240-4708-AA9F-9F45DA5CB7CE}"/>
    <cellStyle name="Normal 13 2 3 3 2 4" xfId="38321" xr:uid="{55A569E1-9CE3-4B6A-B35E-0549384B2715}"/>
    <cellStyle name="Normal 13 2 3 3 3" xfId="6489" xr:uid="{036F9078-2EDC-4F7E-B996-AFB013A248C0}"/>
    <cellStyle name="Normal 13 2 3 3 3 2" xfId="14869" xr:uid="{4862FD73-967E-46C8-931A-1630737918A6}"/>
    <cellStyle name="Normal 13 2 3 3 3 2 2" xfId="31629" xr:uid="{00F8AFE2-0F49-43D5-9C57-3EAAA70B21B7}"/>
    <cellStyle name="Normal 13 2 3 3 3 2 3" xfId="48388" xr:uid="{E843A26F-A840-4A08-9848-6A94ADA1EDE2}"/>
    <cellStyle name="Normal 13 2 3 3 3 3" xfId="23249" xr:uid="{5AA127B1-2C6D-4CA9-BC56-1496FA08F50E}"/>
    <cellStyle name="Normal 13 2 3 3 3 4" xfId="40008" xr:uid="{C62ED0CD-CAB9-4811-8253-C3CB597C68BC}"/>
    <cellStyle name="Normal 13 2 3 3 4" xfId="3225" xr:uid="{8875B480-DB71-4CEE-9C58-30420C7A02C3}"/>
    <cellStyle name="Normal 13 2 3 3 4 2" xfId="11605" xr:uid="{E90DA375-FC28-4C08-AD25-11371746249A}"/>
    <cellStyle name="Normal 13 2 3 3 4 2 2" xfId="28365" xr:uid="{9ACF2DE2-5C98-4694-9639-AA06ADEC42C5}"/>
    <cellStyle name="Normal 13 2 3 3 4 2 3" xfId="45124" xr:uid="{6209E357-DCA7-4C74-86F2-738A0E5BAA84}"/>
    <cellStyle name="Normal 13 2 3 3 4 3" xfId="19985" xr:uid="{C0AC3471-D5F9-4014-83A7-30E791BF2AA3}"/>
    <cellStyle name="Normal 13 2 3 3 4 4" xfId="36744" xr:uid="{114822DD-83C9-4E13-9310-AB95CBD3306B}"/>
    <cellStyle name="Normal 13 2 3 3 5" xfId="9802" xr:uid="{D93E3F1E-DE38-44C2-B8C9-AC384CF29FAC}"/>
    <cellStyle name="Normal 13 2 3 3 5 2" xfId="26562" xr:uid="{EA6463CE-349A-43BE-8EFA-ADBF78CEF272}"/>
    <cellStyle name="Normal 13 2 3 3 5 3" xfId="43321" xr:uid="{594E6B9E-DD6D-4604-9209-42CB615C6C06}"/>
    <cellStyle name="Normal 13 2 3 3 6" xfId="18182" xr:uid="{0794BC0F-4886-4209-BE28-C2C5FB24D8F5}"/>
    <cellStyle name="Normal 13 2 3 3 7" xfId="34941" xr:uid="{E0897B5C-6153-4BFE-9A61-46B865665AC5}"/>
    <cellStyle name="Normal 13 2 3 4" xfId="1798" xr:uid="{78D2DB85-AE53-4871-884E-115504597C7A}"/>
    <cellStyle name="Normal 13 2 3 4 2" xfId="5187" xr:uid="{596FE8A1-35F5-4040-A510-659766ED9204}"/>
    <cellStyle name="Normal 13 2 3 4 2 2" xfId="13567" xr:uid="{09198842-CCF3-4A14-82DA-E4BB43FADAD4}"/>
    <cellStyle name="Normal 13 2 3 4 2 2 2" xfId="30327" xr:uid="{61B7A8D8-B588-4A4A-B6D5-DD5D6013D6CF}"/>
    <cellStyle name="Normal 13 2 3 4 2 2 3" xfId="47086" xr:uid="{6612B494-C471-4BC6-AA31-7929B1A84EBF}"/>
    <cellStyle name="Normal 13 2 3 4 2 3" xfId="21947" xr:uid="{5CFE8E5F-FA05-4954-9FE9-D0F0C05318E1}"/>
    <cellStyle name="Normal 13 2 3 4 2 4" xfId="38706" xr:uid="{D53FEE0F-5AC3-4F40-BDB4-2DB0A166A551}"/>
    <cellStyle name="Normal 13 2 3 4 3" xfId="6874" xr:uid="{992679BF-B3E4-41B8-AEC4-BF1BE7F1E81B}"/>
    <cellStyle name="Normal 13 2 3 4 3 2" xfId="15254" xr:uid="{A2B15064-A6FA-4550-9856-3E3F6C3BCE7C}"/>
    <cellStyle name="Normal 13 2 3 4 3 2 2" xfId="32014" xr:uid="{F4BB990D-9F2C-424D-8ABE-66312E6F52C7}"/>
    <cellStyle name="Normal 13 2 3 4 3 2 3" xfId="48773" xr:uid="{5C21AB29-8484-4C96-8A1C-C7315ACF36E5}"/>
    <cellStyle name="Normal 13 2 3 4 3 3" xfId="23634" xr:uid="{0E1A5A39-DC2E-4F0D-84B0-00DB82BC40CC}"/>
    <cellStyle name="Normal 13 2 3 4 3 4" xfId="40393" xr:uid="{40443842-9E7B-400D-B7C9-D18DB692C19D}"/>
    <cellStyle name="Normal 13 2 3 4 4" xfId="3498" xr:uid="{3D4B6CDB-D75C-4B34-92D4-917E78262C9A}"/>
    <cellStyle name="Normal 13 2 3 4 4 2" xfId="11878" xr:uid="{65CD76EF-26FA-4DB0-B0ED-DB07E1A58035}"/>
    <cellStyle name="Normal 13 2 3 4 4 2 2" xfId="28638" xr:uid="{B567DC9D-10E7-424E-B1FF-DE57B064B946}"/>
    <cellStyle name="Normal 13 2 3 4 4 2 3" xfId="45397" xr:uid="{20560545-F881-45C4-AA02-B1931CE51293}"/>
    <cellStyle name="Normal 13 2 3 4 4 3" xfId="20258" xr:uid="{4C7229C4-F0E2-4570-A34A-EF6749C4CEB5}"/>
    <cellStyle name="Normal 13 2 3 4 4 4" xfId="37017" xr:uid="{44EA6CDC-C865-44D4-8F92-3FF00058AA14}"/>
    <cellStyle name="Normal 13 2 3 4 5" xfId="10187" xr:uid="{8C8A8AE1-7563-4FB2-A833-281D4FD23BFA}"/>
    <cellStyle name="Normal 13 2 3 4 5 2" xfId="26947" xr:uid="{FDF303CA-AE4F-494D-8C45-5D4D6AC4E194}"/>
    <cellStyle name="Normal 13 2 3 4 5 3" xfId="43706" xr:uid="{6D4EA6C3-2D98-4CE9-9CDD-B687C74E7137}"/>
    <cellStyle name="Normal 13 2 3 4 6" xfId="18567" xr:uid="{ADF482B0-925D-455C-A719-550B7F77B50D}"/>
    <cellStyle name="Normal 13 2 3 4 7" xfId="35326" xr:uid="{FA8D9804-B4AD-42F1-9E7E-DCEFA8DE8060}"/>
    <cellStyle name="Normal 13 2 3 5" xfId="3917" xr:uid="{ED1BE8DB-EED3-4A57-A87E-BD0FC96BD8E9}"/>
    <cellStyle name="Normal 13 2 3 5 2" xfId="12297" xr:uid="{0B10FC50-6277-458A-982D-1DD866EF4AC0}"/>
    <cellStyle name="Normal 13 2 3 5 2 2" xfId="29057" xr:uid="{D9220CDB-454E-4C1C-B9BC-C3E3140C4F7C}"/>
    <cellStyle name="Normal 13 2 3 5 2 3" xfId="45816" xr:uid="{E6721B3F-2023-4485-A48B-0D8B22169621}"/>
    <cellStyle name="Normal 13 2 3 5 3" xfId="20677" xr:uid="{DB30D71A-6D4C-4C6A-B46B-064197AE2442}"/>
    <cellStyle name="Normal 13 2 3 5 4" xfId="37436" xr:uid="{0B455AD7-4F25-4AC4-93BE-BF63346F6FAC}"/>
    <cellStyle name="Normal 13 2 3 6" xfId="5635" xr:uid="{A332D3AB-06AF-4519-A1CE-609B1AB17947}"/>
    <cellStyle name="Normal 13 2 3 6 2" xfId="14015" xr:uid="{DB688438-2D54-4030-B9E4-5A3190E50840}"/>
    <cellStyle name="Normal 13 2 3 6 2 2" xfId="30775" xr:uid="{203E0791-E25F-49BC-8B95-10408B3F8B79}"/>
    <cellStyle name="Normal 13 2 3 6 2 3" xfId="47534" xr:uid="{660646E8-FBAC-429C-9CB2-8020443930A7}"/>
    <cellStyle name="Normal 13 2 3 6 3" xfId="22395" xr:uid="{01ECA672-5305-465F-9ECE-E6C36AC7071C}"/>
    <cellStyle name="Normal 13 2 3 6 4" xfId="39154" xr:uid="{EBB203B5-B4A0-4FEC-A270-C908AB2C2E1A}"/>
    <cellStyle name="Normal 13 2 3 7" xfId="7280" xr:uid="{78AD11C0-ACBF-4A26-9537-8694DB4C68FD}"/>
    <cellStyle name="Normal 13 2 3 7 2" xfId="15660" xr:uid="{25D3A2D7-726B-4A4B-BB4D-7800A28456BE}"/>
    <cellStyle name="Normal 13 2 3 7 2 2" xfId="32420" xr:uid="{8EA205A4-FB54-46E0-AA0D-B6E7B579767A}"/>
    <cellStyle name="Normal 13 2 3 7 2 3" xfId="49179" xr:uid="{0C82F52F-D10F-4D46-AE62-92E529ECBDBB}"/>
    <cellStyle name="Normal 13 2 3 7 3" xfId="24040" xr:uid="{FC505643-FC06-4B05-A551-DDBDAD3391AD}"/>
    <cellStyle name="Normal 13 2 3 7 4" xfId="40799" xr:uid="{1FC5C550-4E27-4E38-8DE3-42D4E45904AB}"/>
    <cellStyle name="Normal 13 2 3 8" xfId="7686" xr:uid="{8C38CDFA-0887-4EB9-9FD5-6072BB3B9619}"/>
    <cellStyle name="Normal 13 2 3 8 2" xfId="16066" xr:uid="{FCF3D7FC-4D5C-4916-B1EB-D234760CAB97}"/>
    <cellStyle name="Normal 13 2 3 8 2 2" xfId="32826" xr:uid="{2F4C0FD2-CB1F-4DC1-BE29-D1A2600A7D62}"/>
    <cellStyle name="Normal 13 2 3 8 2 3" xfId="49585" xr:uid="{2DDFB900-DBE7-475B-A5E1-48697E6A846D}"/>
    <cellStyle name="Normal 13 2 3 8 3" xfId="24446" xr:uid="{7AFDC938-2A91-4538-A794-BCCB3F1972B4}"/>
    <cellStyle name="Normal 13 2 3 8 4" xfId="41205" xr:uid="{83313408-FECF-4F3B-AFDF-59BA8D8AF286}"/>
    <cellStyle name="Normal 13 2 3 9" xfId="8092" xr:uid="{35ACE8E2-9E98-47D0-9224-7B2334CD57A6}"/>
    <cellStyle name="Normal 13 2 3 9 2" xfId="16472" xr:uid="{7ECAA2D3-03C0-4931-A4BB-5FDFB394D5D9}"/>
    <cellStyle name="Normal 13 2 3 9 2 2" xfId="33232" xr:uid="{CE6F1280-B3ED-420E-BE51-C9BE3395D0B2}"/>
    <cellStyle name="Normal 13 2 3 9 2 3" xfId="49991" xr:uid="{25EBB81D-CD21-4DCE-B41A-A1E7863747A8}"/>
    <cellStyle name="Normal 13 2 3 9 3" xfId="24852" xr:uid="{34F0C552-D242-4C9A-8B18-FCA4D9AD9184}"/>
    <cellStyle name="Normal 13 2 3 9 4" xfId="41611" xr:uid="{4652ED3F-97AE-4DA1-88C6-9EB679436E82}"/>
    <cellStyle name="Normal 13 2 4" xfId="538" xr:uid="{598599F3-189F-4F9F-A4E4-6580123614C7}"/>
    <cellStyle name="Normal 13 2 4 10" xfId="8638" xr:uid="{E518A3A9-33BE-4F90-B38E-987BB6149500}"/>
    <cellStyle name="Normal 13 2 4 10 2" xfId="17018" xr:uid="{8E267812-7A26-4B24-B0BE-AB22BA681BC3}"/>
    <cellStyle name="Normal 13 2 4 10 2 2" xfId="33778" xr:uid="{0BB99F48-DA1D-4D18-B52E-97014834B8EB}"/>
    <cellStyle name="Normal 13 2 4 10 2 3" xfId="50537" xr:uid="{402374A7-F264-4D3F-BD0F-F47490A08104}"/>
    <cellStyle name="Normal 13 2 4 10 3" xfId="25398" xr:uid="{6137CD08-28A2-4A06-A598-622FFF330D90}"/>
    <cellStyle name="Normal 13 2 4 10 4" xfId="42157" xr:uid="{A6DB35EF-7FF3-4861-A28C-77EEBD11A12D}"/>
    <cellStyle name="Normal 13 2 4 11" xfId="2370" xr:uid="{6FE47159-F19F-4B94-82BF-8005F5546842}"/>
    <cellStyle name="Normal 13 2 4 11 2" xfId="10752" xr:uid="{75DC2EED-7D54-4BDA-AC4E-787213BDE476}"/>
    <cellStyle name="Normal 13 2 4 11 2 2" xfId="27512" xr:uid="{9BC77DE3-E60A-41A3-BFD8-51FBF8162140}"/>
    <cellStyle name="Normal 13 2 4 11 2 3" xfId="44271" xr:uid="{6EA26E52-F676-491D-AA84-8DB4D29EE4B8}"/>
    <cellStyle name="Normal 13 2 4 11 3" xfId="19132" xr:uid="{962224D4-06E0-4425-A2CD-2E027BA123D9}"/>
    <cellStyle name="Normal 13 2 4 11 4" xfId="35891" xr:uid="{C4BAA512-9619-4129-B60E-55FEF19A0E40}"/>
    <cellStyle name="Normal 13 2 4 12" xfId="8949" xr:uid="{3E3D2B88-B884-4618-920B-99AFADED6CF9}"/>
    <cellStyle name="Normal 13 2 4 12 2" xfId="25709" xr:uid="{DFB8E896-E34B-40FC-B845-09C97329AC4C}"/>
    <cellStyle name="Normal 13 2 4 12 3" xfId="42468" xr:uid="{4519CEAF-5996-48C7-B7B4-28E1E268BEEB}"/>
    <cellStyle name="Normal 13 2 4 13" xfId="17329" xr:uid="{5481E1F8-B8AA-4CEB-BC30-A79D13A1BBE2}"/>
    <cellStyle name="Normal 13 2 4 14" xfId="34088" xr:uid="{E5EEF463-1610-4209-B54F-D0EB57FB1C35}"/>
    <cellStyle name="Normal 13 2 4 2" xfId="980" xr:uid="{63B185CC-D3A6-4B30-8F65-11740BD1F2E2}"/>
    <cellStyle name="Normal 13 2 4 2 2" xfId="4375" xr:uid="{152CE435-EE56-4E46-8FF0-B494292643FA}"/>
    <cellStyle name="Normal 13 2 4 2 2 2" xfId="12755" xr:uid="{A58C0D26-67F9-41F5-87C1-327DCCE2F457}"/>
    <cellStyle name="Normal 13 2 4 2 2 2 2" xfId="29515" xr:uid="{A4BAC99A-539C-4E4C-B050-D32277827550}"/>
    <cellStyle name="Normal 13 2 4 2 2 2 3" xfId="46274" xr:uid="{EBFD8606-D94F-47E4-A2D2-6B78FCC35296}"/>
    <cellStyle name="Normal 13 2 4 2 2 3" xfId="21135" xr:uid="{DC159476-8CB2-4067-8D50-DAFC119D68D6}"/>
    <cellStyle name="Normal 13 2 4 2 2 4" xfId="37894" xr:uid="{50970C52-FF06-43BD-9D52-5741133DA3E1}"/>
    <cellStyle name="Normal 13 2 4 2 3" xfId="6062" xr:uid="{BD1329FE-BF86-4881-82F8-DD1F0D8939D6}"/>
    <cellStyle name="Normal 13 2 4 2 3 2" xfId="14442" xr:uid="{97D1B2FF-B686-4AE5-BA19-429DCCBF4A9E}"/>
    <cellStyle name="Normal 13 2 4 2 3 2 2" xfId="31202" xr:uid="{9A23BA52-D64C-49D3-ACC0-539C60EEABD0}"/>
    <cellStyle name="Normal 13 2 4 2 3 2 3" xfId="47961" xr:uid="{C7F4FA9A-4DA2-4C28-8BB5-4C4B46C4286D}"/>
    <cellStyle name="Normal 13 2 4 2 3 3" xfId="22822" xr:uid="{30114E98-6D06-41AE-801D-6BD753C3DEB5}"/>
    <cellStyle name="Normal 13 2 4 2 3 4" xfId="39581" xr:uid="{7ED2FEC5-3D1C-4042-B052-146CB1B24A14}"/>
    <cellStyle name="Normal 13 2 4 2 4" xfId="2798" xr:uid="{90B1A7BF-B2F3-4802-AF20-5037018DB1EE}"/>
    <cellStyle name="Normal 13 2 4 2 4 2" xfId="11178" xr:uid="{071349B0-FB3F-4605-8234-00F79C3DA299}"/>
    <cellStyle name="Normal 13 2 4 2 4 2 2" xfId="27938" xr:uid="{3AAED9B5-FCC6-4BB2-8572-7B293396B10F}"/>
    <cellStyle name="Normal 13 2 4 2 4 2 3" xfId="44697" xr:uid="{CF6C2649-EF7B-4C30-B597-8AF61CDFE7BC}"/>
    <cellStyle name="Normal 13 2 4 2 4 3" xfId="19558" xr:uid="{941D1AA5-1932-47DA-A85A-A2C875CAA772}"/>
    <cellStyle name="Normal 13 2 4 2 4 4" xfId="36317" xr:uid="{CEDFC8CD-234C-4405-99EC-E40F3E6A4886}"/>
    <cellStyle name="Normal 13 2 4 2 5" xfId="9375" xr:uid="{749ACD79-8C8E-4358-9383-5EB43CF2E46D}"/>
    <cellStyle name="Normal 13 2 4 2 5 2" xfId="26135" xr:uid="{8553B741-E417-4A4C-AC51-BDD3EA25E414}"/>
    <cellStyle name="Normal 13 2 4 2 5 3" xfId="42894" xr:uid="{6D4D4431-7059-4115-A8B4-6959078AB41A}"/>
    <cellStyle name="Normal 13 2 4 2 6" xfId="17755" xr:uid="{556642B5-D58C-41A8-B9B2-A58AFEEB7E4F}"/>
    <cellStyle name="Normal 13 2 4 2 7" xfId="34514" xr:uid="{B6896F12-7304-4466-AD3C-47A5D069D3E0}"/>
    <cellStyle name="Normal 13 2 4 3" xfId="1414" xr:uid="{C16E6BD7-0CAD-40FA-9A0C-06DF1A33BE34}"/>
    <cellStyle name="Normal 13 2 4 3 2" xfId="4803" xr:uid="{7BBB754D-A821-4E54-B229-4EB16E0780AE}"/>
    <cellStyle name="Normal 13 2 4 3 2 2" xfId="13183" xr:uid="{C9B77D6E-39B4-4979-9E20-6598434FEAF3}"/>
    <cellStyle name="Normal 13 2 4 3 2 2 2" xfId="29943" xr:uid="{368FDAA9-63DC-4E7C-A7F3-D1BA07DC9DE9}"/>
    <cellStyle name="Normal 13 2 4 3 2 2 3" xfId="46702" xr:uid="{57D16EBB-39A2-462F-8BE7-D4A043F1E67F}"/>
    <cellStyle name="Normal 13 2 4 3 2 3" xfId="21563" xr:uid="{5AE8697C-1E5F-49D5-9A56-72B59B836596}"/>
    <cellStyle name="Normal 13 2 4 3 2 4" xfId="38322" xr:uid="{EDA7E5B9-74ED-4331-BEC5-3FA1BFA67B12}"/>
    <cellStyle name="Normal 13 2 4 3 3" xfId="6490" xr:uid="{BCED9935-7CCC-4B19-BB92-926A3FB2FC68}"/>
    <cellStyle name="Normal 13 2 4 3 3 2" xfId="14870" xr:uid="{C5F67F04-A4D7-4000-BB3C-6CB1AD7AC7AD}"/>
    <cellStyle name="Normal 13 2 4 3 3 2 2" xfId="31630" xr:uid="{1E4D753C-2F7E-4DFB-9981-F3F16E58F969}"/>
    <cellStyle name="Normal 13 2 4 3 3 2 3" xfId="48389" xr:uid="{2ADD9E26-F3E1-490F-96FE-B310B8D163FE}"/>
    <cellStyle name="Normal 13 2 4 3 3 3" xfId="23250" xr:uid="{C438B252-15DF-476E-A10D-879F670777BA}"/>
    <cellStyle name="Normal 13 2 4 3 3 4" xfId="40009" xr:uid="{03A2BD3F-EA05-4EA6-B0B1-9CEAFE1FE1B6}"/>
    <cellStyle name="Normal 13 2 4 3 4" xfId="3226" xr:uid="{6F132B8E-453B-4C0D-B720-69E9459DB296}"/>
    <cellStyle name="Normal 13 2 4 3 4 2" xfId="11606" xr:uid="{EF589863-BBC9-4E38-8C78-8102A395F917}"/>
    <cellStyle name="Normal 13 2 4 3 4 2 2" xfId="28366" xr:uid="{85818051-121D-4E04-A62E-CE7A8E316B69}"/>
    <cellStyle name="Normal 13 2 4 3 4 2 3" xfId="45125" xr:uid="{3EB4C666-4651-48AF-BA7C-4623F4D405AB}"/>
    <cellStyle name="Normal 13 2 4 3 4 3" xfId="19986" xr:uid="{5B6319DD-38DC-4741-AA26-4A6D0FE12B74}"/>
    <cellStyle name="Normal 13 2 4 3 4 4" xfId="36745" xr:uid="{5C4786F1-2114-455E-AF3F-DC3BC79F81F2}"/>
    <cellStyle name="Normal 13 2 4 3 5" xfId="9803" xr:uid="{AC32E18E-A2AA-4E69-93C8-733A2DC83129}"/>
    <cellStyle name="Normal 13 2 4 3 5 2" xfId="26563" xr:uid="{B5CE0968-26BC-4AA3-9CC7-113B2AB7F89D}"/>
    <cellStyle name="Normal 13 2 4 3 5 3" xfId="43322" xr:uid="{0AC902A1-0115-4489-B506-96B5BE484534}"/>
    <cellStyle name="Normal 13 2 4 3 6" xfId="18183" xr:uid="{0839B009-7004-4733-9530-AE07641205F6}"/>
    <cellStyle name="Normal 13 2 4 3 7" xfId="34942" xr:uid="{637FB0A1-E209-4453-AF13-DE2821AC2538}"/>
    <cellStyle name="Normal 13 2 4 4" xfId="1938" xr:uid="{B80442A4-8D8F-4B60-958B-2C72EC0348E6}"/>
    <cellStyle name="Normal 13 2 4 4 2" xfId="5327" xr:uid="{9561F9E8-8D9A-440A-982A-CB73BE853867}"/>
    <cellStyle name="Normal 13 2 4 4 2 2" xfId="13707" xr:uid="{67FDC4E8-2131-4405-83E2-0E902B69511F}"/>
    <cellStyle name="Normal 13 2 4 4 2 2 2" xfId="30467" xr:uid="{F6CE82B2-A727-47D7-B626-5E064B2FC77B}"/>
    <cellStyle name="Normal 13 2 4 4 2 2 3" xfId="47226" xr:uid="{E8A00DFA-B68A-4D6E-BCF2-5BE0FAF89445}"/>
    <cellStyle name="Normal 13 2 4 4 2 3" xfId="22087" xr:uid="{D3F4A7A5-777E-4A02-A493-375D1479CBE6}"/>
    <cellStyle name="Normal 13 2 4 4 2 4" xfId="38846" xr:uid="{BC6F93AE-D25A-43E5-A0D4-337858CC72ED}"/>
    <cellStyle name="Normal 13 2 4 4 3" xfId="7014" xr:uid="{007DADC8-B0E8-4DBE-B9E8-E97539C1DAD4}"/>
    <cellStyle name="Normal 13 2 4 4 3 2" xfId="15394" xr:uid="{E229C93F-F4AD-4765-A85C-0681B15B001D}"/>
    <cellStyle name="Normal 13 2 4 4 3 2 2" xfId="32154" xr:uid="{81CB5058-CC6A-48B8-9DD5-3A52A5750A45}"/>
    <cellStyle name="Normal 13 2 4 4 3 2 3" xfId="48913" xr:uid="{29EC6E7B-70F8-4914-ACF0-61B6BC6D117A}"/>
    <cellStyle name="Normal 13 2 4 4 3 3" xfId="23774" xr:uid="{5FA06EB1-D7C9-4B1D-A7B5-C64CF6569B59}"/>
    <cellStyle name="Normal 13 2 4 4 3 4" xfId="40533" xr:uid="{9FDC0EE4-F713-4E9B-BFBD-38E672E843EE}"/>
    <cellStyle name="Normal 13 2 4 4 4" xfId="3637" xr:uid="{493D019E-C515-48F6-A610-D938A0EF00F1}"/>
    <cellStyle name="Normal 13 2 4 4 4 2" xfId="12017" xr:uid="{30D78122-7712-40A5-8A34-26671C7ABDCA}"/>
    <cellStyle name="Normal 13 2 4 4 4 2 2" xfId="28777" xr:uid="{BCA005DF-25A5-4BF3-AA5D-E3D39DC2A762}"/>
    <cellStyle name="Normal 13 2 4 4 4 2 3" xfId="45536" xr:uid="{F12CB5EB-FADA-4D20-8285-BB32363C7D33}"/>
    <cellStyle name="Normal 13 2 4 4 4 3" xfId="20397" xr:uid="{B15E3DD8-D3A3-49B2-AA96-51C4EF57E721}"/>
    <cellStyle name="Normal 13 2 4 4 4 4" xfId="37156" xr:uid="{046A93A3-4496-4E58-ADAE-0FF64572ADEB}"/>
    <cellStyle name="Normal 13 2 4 4 5" xfId="10327" xr:uid="{3FACBD8F-1067-485F-9D02-772280BD0851}"/>
    <cellStyle name="Normal 13 2 4 4 5 2" xfId="27087" xr:uid="{63D428C6-2519-4E8C-9B62-EFE2BC659BE2}"/>
    <cellStyle name="Normal 13 2 4 4 5 3" xfId="43846" xr:uid="{1C940725-61B8-4170-9B3B-3F7364717A94}"/>
    <cellStyle name="Normal 13 2 4 4 6" xfId="18707" xr:uid="{CBDCE901-F7B1-4346-8399-1F8CE33ACA55}"/>
    <cellStyle name="Normal 13 2 4 4 7" xfId="35466" xr:uid="{88B6B5E7-E87B-456D-910B-4CEC372C8F24}"/>
    <cellStyle name="Normal 13 2 4 5" xfId="4057" xr:uid="{400A0D96-C9F2-4C4D-AFD3-DCACA5AE8626}"/>
    <cellStyle name="Normal 13 2 4 5 2" xfId="12437" xr:uid="{BD2F5C98-B7FB-48FB-A973-7799EEDDD36D}"/>
    <cellStyle name="Normal 13 2 4 5 2 2" xfId="29197" xr:uid="{88B90F68-1014-4065-ABF8-ED463A76FA43}"/>
    <cellStyle name="Normal 13 2 4 5 2 3" xfId="45956" xr:uid="{DB399AD6-F042-430E-92BF-BEE7C8EAB1C5}"/>
    <cellStyle name="Normal 13 2 4 5 3" xfId="20817" xr:uid="{938AF7A1-B807-4AAD-AD0B-F8A23B1D2D9F}"/>
    <cellStyle name="Normal 13 2 4 5 4" xfId="37576" xr:uid="{321B9E31-5B8F-41B5-AE30-8A0A8E2CE7DF}"/>
    <cellStyle name="Normal 13 2 4 6" xfId="5636" xr:uid="{0AB746A1-4CCF-4AD0-955E-2DC47B5C9E22}"/>
    <cellStyle name="Normal 13 2 4 6 2" xfId="14016" xr:uid="{332929CD-9297-40BB-9EDA-8871E0B144D4}"/>
    <cellStyle name="Normal 13 2 4 6 2 2" xfId="30776" xr:uid="{3EA5247A-E23F-4E09-AB8D-C8EC42FEC14D}"/>
    <cellStyle name="Normal 13 2 4 6 2 3" xfId="47535" xr:uid="{35BE76BE-C5D9-46E5-8EF5-C7F191E2B536}"/>
    <cellStyle name="Normal 13 2 4 6 3" xfId="22396" xr:uid="{09CC7C13-20AE-413B-9BE6-67CBE2264E11}"/>
    <cellStyle name="Normal 13 2 4 6 4" xfId="39155" xr:uid="{E5C2B1AC-3DDA-4A65-9570-3A8E639307E0}"/>
    <cellStyle name="Normal 13 2 4 7" xfId="7420" xr:uid="{5EDD4374-191D-4BF7-8D16-F01667B15E64}"/>
    <cellStyle name="Normal 13 2 4 7 2" xfId="15800" xr:uid="{A1D8AA9A-AEF3-4250-8B9F-AC4EA4E019A7}"/>
    <cellStyle name="Normal 13 2 4 7 2 2" xfId="32560" xr:uid="{92A25413-DAA5-4D09-ABD7-5E3589345358}"/>
    <cellStyle name="Normal 13 2 4 7 2 3" xfId="49319" xr:uid="{EF1F6081-1361-40FF-A440-343DF88202E2}"/>
    <cellStyle name="Normal 13 2 4 7 3" xfId="24180" xr:uid="{C7BED720-6203-4A46-BB9A-DDDA2A54A215}"/>
    <cellStyle name="Normal 13 2 4 7 4" xfId="40939" xr:uid="{7C89A4D2-0029-4961-88FB-5188AA5A10DF}"/>
    <cellStyle name="Normal 13 2 4 8" xfId="7826" xr:uid="{BA7B689F-D89A-4139-978A-68063F356424}"/>
    <cellStyle name="Normal 13 2 4 8 2" xfId="16206" xr:uid="{E5535E46-3B19-4498-AB5A-7751810C6F4B}"/>
    <cellStyle name="Normal 13 2 4 8 2 2" xfId="32966" xr:uid="{F8DD5E95-F34D-41A7-97B5-861DA0497C45}"/>
    <cellStyle name="Normal 13 2 4 8 2 3" xfId="49725" xr:uid="{9BC0DD11-CF92-49F7-B7D9-0A7A76F01BE7}"/>
    <cellStyle name="Normal 13 2 4 8 3" xfId="24586" xr:uid="{0D2C2E89-BF55-4300-9433-EEB895CB11F4}"/>
    <cellStyle name="Normal 13 2 4 8 4" xfId="41345" xr:uid="{093C4CBE-7E91-4ACB-8D9E-A94BA9054D1F}"/>
    <cellStyle name="Normal 13 2 4 9" xfId="8232" xr:uid="{51AFF3EC-6383-4C70-8F54-736CA0D515F7}"/>
    <cellStyle name="Normal 13 2 4 9 2" xfId="16612" xr:uid="{11C70056-ECE2-445B-AF4E-09FF9CA748C4}"/>
    <cellStyle name="Normal 13 2 4 9 2 2" xfId="33372" xr:uid="{FEC1D5CF-7570-4522-8779-4AFD195B07C6}"/>
    <cellStyle name="Normal 13 2 4 9 2 3" xfId="50131" xr:uid="{04293126-06BC-49FF-A6E8-C6285AD2D445}"/>
    <cellStyle name="Normal 13 2 4 9 3" xfId="24992" xr:uid="{0DDF13FB-6629-46C1-9DDA-41E11D3B3AF4}"/>
    <cellStyle name="Normal 13 2 4 9 4" xfId="41751" xr:uid="{3D3CBD29-46FF-45F5-82DE-3FD69BB3C56F}"/>
    <cellStyle name="Normal 13 2 5" xfId="798" xr:uid="{0004DB25-24CA-4F36-ACCD-EA6F1E0E92FE}"/>
    <cellStyle name="Normal 13 2 5 2" xfId="4193" xr:uid="{D8723BD1-D00E-4F69-88BF-BEC34B889626}"/>
    <cellStyle name="Normal 13 2 5 2 2" xfId="12573" xr:uid="{AC800231-0839-4464-8391-C2B845D7F819}"/>
    <cellStyle name="Normal 13 2 5 2 2 2" xfId="29333" xr:uid="{0C639CBD-7340-4184-90B2-6E7D77D14470}"/>
    <cellStyle name="Normal 13 2 5 2 2 3" xfId="46092" xr:uid="{E05A04FA-29F1-46D7-9BBF-96F5EDDD17B0}"/>
    <cellStyle name="Normal 13 2 5 2 3" xfId="20953" xr:uid="{0A0314C6-35E2-4EAC-BC11-D4A3B632A643}"/>
    <cellStyle name="Normal 13 2 5 2 4" xfId="37712" xr:uid="{A257E4E1-0706-42E0-BCD8-2E1E1F8944E5}"/>
    <cellStyle name="Normal 13 2 5 3" xfId="5880" xr:uid="{0EB0276E-9AD6-48CC-A4C3-FFFDBE4EC85F}"/>
    <cellStyle name="Normal 13 2 5 3 2" xfId="14260" xr:uid="{BDD2B62A-FA45-4E2F-8F1C-B6740BBEFEF7}"/>
    <cellStyle name="Normal 13 2 5 3 2 2" xfId="31020" xr:uid="{CF5AA8AB-C051-4F60-A35E-E0C42A9D609B}"/>
    <cellStyle name="Normal 13 2 5 3 2 3" xfId="47779" xr:uid="{668CE2A3-BDEC-4A88-918D-6FFFC4432A48}"/>
    <cellStyle name="Normal 13 2 5 3 3" xfId="22640" xr:uid="{0A6136AB-5E2F-4CA8-9D6D-1DAFDCEC14E8}"/>
    <cellStyle name="Normal 13 2 5 3 4" xfId="39399" xr:uid="{BC45E2BF-9886-43C2-B121-89CF0C0B21DB}"/>
    <cellStyle name="Normal 13 2 5 4" xfId="2616" xr:uid="{DCF794E7-B8BD-4EEC-A94B-D94ECFCE5279}"/>
    <cellStyle name="Normal 13 2 5 4 2" xfId="10996" xr:uid="{165A8030-BD40-45BD-9F48-7BB23BF67C83}"/>
    <cellStyle name="Normal 13 2 5 4 2 2" xfId="27756" xr:uid="{B1C62530-6D9D-4CA7-AC69-59B819BD6919}"/>
    <cellStyle name="Normal 13 2 5 4 2 3" xfId="44515" xr:uid="{CE791B75-4139-4CE8-B836-E24ED716B639}"/>
    <cellStyle name="Normal 13 2 5 4 3" xfId="19376" xr:uid="{90EFAFF0-2620-47D6-A35F-A76A239AF8C1}"/>
    <cellStyle name="Normal 13 2 5 4 4" xfId="36135" xr:uid="{EA58E057-FC1F-4820-88F5-2EEA4D6A0D6C}"/>
    <cellStyle name="Normal 13 2 5 5" xfId="9193" xr:uid="{A37CBF44-3904-4829-A446-0585BE0DF5F7}"/>
    <cellStyle name="Normal 13 2 5 5 2" xfId="25953" xr:uid="{59EAB508-3541-459E-97FC-017C49D3BFEB}"/>
    <cellStyle name="Normal 13 2 5 5 3" xfId="42712" xr:uid="{6E22C681-F034-4E78-B7C3-0D2C692D9B2B}"/>
    <cellStyle name="Normal 13 2 5 6" xfId="17573" xr:uid="{11C9BBD3-E9F4-4CBB-A860-DEDA1D952ED3}"/>
    <cellStyle name="Normal 13 2 5 7" xfId="34332" xr:uid="{C6B131CE-3FD6-4B06-A44C-BDD65DF88EE8}"/>
    <cellStyle name="Normal 13 2 6" xfId="1232" xr:uid="{1775938F-4BA2-435B-8DFA-FEFA6F61D274}"/>
    <cellStyle name="Normal 13 2 6 2" xfId="4621" xr:uid="{4261DB02-20DF-49BD-A8B8-7B37239A706E}"/>
    <cellStyle name="Normal 13 2 6 2 2" xfId="13001" xr:uid="{C89F90A9-CB65-4221-8DBC-8B52CBEBF8E7}"/>
    <cellStyle name="Normal 13 2 6 2 2 2" xfId="29761" xr:uid="{4F4C2F24-8FE2-4EB7-B591-C47303CE9E04}"/>
    <cellStyle name="Normal 13 2 6 2 2 3" xfId="46520" xr:uid="{3B07517D-04F0-4E8C-AA81-CA238AACD791}"/>
    <cellStyle name="Normal 13 2 6 2 3" xfId="21381" xr:uid="{FC6B83EC-CB12-4D3E-BE1A-9F3D682AAFC5}"/>
    <cellStyle name="Normal 13 2 6 2 4" xfId="38140" xr:uid="{5F1D1963-B4E4-42BD-A3BD-F92D5C8B2B96}"/>
    <cellStyle name="Normal 13 2 6 3" xfId="6308" xr:uid="{19EFBA64-780A-46AC-BBEF-52FA81E50974}"/>
    <cellStyle name="Normal 13 2 6 3 2" xfId="14688" xr:uid="{1577FBB0-1361-47DE-A933-B3F108AAD4EF}"/>
    <cellStyle name="Normal 13 2 6 3 2 2" xfId="31448" xr:uid="{04329C1F-7092-47D7-83EB-9BC01DF64EDF}"/>
    <cellStyle name="Normal 13 2 6 3 2 3" xfId="48207" xr:uid="{B653664D-E7B0-44C8-988A-DBA73F419CCB}"/>
    <cellStyle name="Normal 13 2 6 3 3" xfId="23068" xr:uid="{0441FB27-0284-4C34-87CD-F27B392BF9A4}"/>
    <cellStyle name="Normal 13 2 6 3 4" xfId="39827" xr:uid="{93D58A02-83B0-47D7-8EEB-3A2BA5BF63BC}"/>
    <cellStyle name="Normal 13 2 6 4" xfId="3044" xr:uid="{8389C5DF-2B0A-4F12-A82E-39767020BF41}"/>
    <cellStyle name="Normal 13 2 6 4 2" xfId="11424" xr:uid="{E712B89C-F7C0-46C5-B905-FD08064AD550}"/>
    <cellStyle name="Normal 13 2 6 4 2 2" xfId="28184" xr:uid="{21A026D9-E643-4EE5-A67D-BA4DFD2A1A1B}"/>
    <cellStyle name="Normal 13 2 6 4 2 3" xfId="44943" xr:uid="{9FE28F09-4083-473E-819E-039741890786}"/>
    <cellStyle name="Normal 13 2 6 4 3" xfId="19804" xr:uid="{43A8CD22-1A83-4A34-B094-DD8EAEFEDDE9}"/>
    <cellStyle name="Normal 13 2 6 4 4" xfId="36563" xr:uid="{47A5C4C4-A215-471D-9E98-8296BDCB9A14}"/>
    <cellStyle name="Normal 13 2 6 5" xfId="9621" xr:uid="{079D588C-F35B-4B26-9108-7638758475D6}"/>
    <cellStyle name="Normal 13 2 6 5 2" xfId="26381" xr:uid="{90D9A0B1-CA49-4AFD-9A36-09F95C4EDA87}"/>
    <cellStyle name="Normal 13 2 6 5 3" xfId="43140" xr:uid="{296A6A6D-9361-4E5B-93E8-83E81570B7A3}"/>
    <cellStyle name="Normal 13 2 6 6" xfId="18001" xr:uid="{320BBE0C-3203-415A-867B-03CDE4E71890}"/>
    <cellStyle name="Normal 13 2 6 7" xfId="34760" xr:uid="{AA8124B3-5F4F-49A5-B255-27F462FA4D50}"/>
    <cellStyle name="Normal 13 2 7" xfId="1667" xr:uid="{5589EBD6-A578-41E3-A70E-CBF359B4EA93}"/>
    <cellStyle name="Normal 13 2 7 2" xfId="5056" xr:uid="{725EB466-F423-427E-A587-89AE2D53E178}"/>
    <cellStyle name="Normal 13 2 7 2 2" xfId="13436" xr:uid="{836AC796-ABD6-4E48-90BE-B0759AC5CCE1}"/>
    <cellStyle name="Normal 13 2 7 2 2 2" xfId="30196" xr:uid="{C361E892-49F7-4D86-B9A8-22ECE2AF4921}"/>
    <cellStyle name="Normal 13 2 7 2 2 3" xfId="46955" xr:uid="{ACA54FC1-AD15-40B3-AC44-D23676DC7E16}"/>
    <cellStyle name="Normal 13 2 7 2 3" xfId="21816" xr:uid="{C5DB0710-3234-45B0-A2AF-C5FF5EFCCE4B}"/>
    <cellStyle name="Normal 13 2 7 2 4" xfId="38575" xr:uid="{048E0C5A-1F0E-4367-B508-9832569942B8}"/>
    <cellStyle name="Normal 13 2 7 3" xfId="6743" xr:uid="{B06D621F-C840-4870-898F-E3017C3AC6F2}"/>
    <cellStyle name="Normal 13 2 7 3 2" xfId="15123" xr:uid="{367191CF-B922-4668-8D36-747A94D8A4E0}"/>
    <cellStyle name="Normal 13 2 7 3 2 2" xfId="31883" xr:uid="{DB516BD7-2279-438B-927E-4CED75495A6B}"/>
    <cellStyle name="Normal 13 2 7 3 2 3" xfId="48642" xr:uid="{BC6FA4A0-EBE5-4835-9B9F-264BC7A8D4ED}"/>
    <cellStyle name="Normal 13 2 7 3 3" xfId="23503" xr:uid="{0440032D-FA1C-4527-9683-C31AB7FFD0BD}"/>
    <cellStyle name="Normal 13 2 7 3 4" xfId="40262" xr:uid="{F19F23A5-CBF9-4EC9-9DA5-073FED048A5A}"/>
    <cellStyle name="Normal 13 2 7 4" xfId="2183" xr:uid="{10989B15-69B8-4CF3-8710-FF8388906731}"/>
    <cellStyle name="Normal 13 2 7 4 2" xfId="10570" xr:uid="{FE659D51-8E78-4006-A04B-AC843573B5C8}"/>
    <cellStyle name="Normal 13 2 7 4 2 2" xfId="27330" xr:uid="{4D4AD9A1-82A2-4376-9C47-6DF54DAFF2C9}"/>
    <cellStyle name="Normal 13 2 7 4 2 3" xfId="44089" xr:uid="{848C3DEB-B2D5-49C6-AC9B-AAE64B593CDE}"/>
    <cellStyle name="Normal 13 2 7 4 3" xfId="18950" xr:uid="{66EDB036-D875-4C0A-8C81-5DD705DEE065}"/>
    <cellStyle name="Normal 13 2 7 4 4" xfId="35709" xr:uid="{DDA0D960-8949-428D-A0E0-C81F214DCD88}"/>
    <cellStyle name="Normal 13 2 7 5" xfId="10056" xr:uid="{049239B5-3B8A-46D3-AABF-67006C0C7BC8}"/>
    <cellStyle name="Normal 13 2 7 5 2" xfId="26816" xr:uid="{2634AAB0-929A-4521-BA3B-8F50C4382018}"/>
    <cellStyle name="Normal 13 2 7 5 3" xfId="43575" xr:uid="{E2371B71-2445-4CF5-952F-C8AF40B021D7}"/>
    <cellStyle name="Normal 13 2 7 6" xfId="18436" xr:uid="{8E09FC80-48E2-4D22-86D9-F444B6A643C0}"/>
    <cellStyle name="Normal 13 2 7 7" xfId="35195" xr:uid="{5F8A3AAE-98D8-4249-A151-048B4D8F0F7D}"/>
    <cellStyle name="Normal 13 2 8" xfId="3785" xr:uid="{7BBDDDEA-316D-4A41-8341-D2ECDF8EBE53}"/>
    <cellStyle name="Normal 13 2 8 2" xfId="12165" xr:uid="{C9C7F7FB-3BDF-452B-BAE7-AA61C0BEC31A}"/>
    <cellStyle name="Normal 13 2 8 2 2" xfId="28925" xr:uid="{B109E588-9604-4F72-B5D6-9170A8B08B1C}"/>
    <cellStyle name="Normal 13 2 8 2 3" xfId="45684" xr:uid="{7E6EF789-A6F8-4BF3-ABFC-2287F4D2181C}"/>
    <cellStyle name="Normal 13 2 8 3" xfId="20545" xr:uid="{736D1A88-3A70-4D92-8002-D1276D4BF70E}"/>
    <cellStyle name="Normal 13 2 8 4" xfId="37304" xr:uid="{A7FAB980-B0C0-43B6-9390-999B0B408516}"/>
    <cellStyle name="Normal 13 2 9" xfId="5454" xr:uid="{C5DE3CC2-45B5-43C3-8866-1BFD6FF3E441}"/>
    <cellStyle name="Normal 13 2 9 2" xfId="13834" xr:uid="{1D6AB8EB-75CC-48CE-B3A4-2D75594C4F6C}"/>
    <cellStyle name="Normal 13 2 9 2 2" xfId="30594" xr:uid="{31587468-EF87-4F88-B463-BB84457B7512}"/>
    <cellStyle name="Normal 13 2 9 2 3" xfId="47353" xr:uid="{9FD9D9AA-9D4D-4D41-92C3-85FDB99BA98B}"/>
    <cellStyle name="Normal 13 2 9 3" xfId="22214" xr:uid="{D24305F9-7D64-4DE4-A0B7-36A644686D87}"/>
    <cellStyle name="Normal 13 2 9 4" xfId="38973" xr:uid="{D91A5989-DB9D-4C42-B5FB-401E9AC97362}"/>
    <cellStyle name="Normal 13 20" xfId="33878" xr:uid="{CFCFFBE6-26F3-4DC5-8C89-684A66D5ADCF}"/>
    <cellStyle name="Normal 13 21" xfId="50934" xr:uid="{108FE39C-9550-4A7B-927B-DF160F8ABAD7}"/>
    <cellStyle name="Normal 13 22" xfId="265" xr:uid="{C0B12F2A-E779-4108-86C8-34C6E20B727B}"/>
    <cellStyle name="Normal 13 3" xfId="349" xr:uid="{14671C95-6123-4EC2-B151-F05E23620EE8}"/>
    <cellStyle name="Normal 13 3 10" xfId="7556" xr:uid="{208E6720-12B0-4A83-AEC4-BB29F9F4D2BE}"/>
    <cellStyle name="Normal 13 3 10 2" xfId="15936" xr:uid="{B45D1DB8-11F9-4A90-8C25-246309F35C31}"/>
    <cellStyle name="Normal 13 3 10 2 2" xfId="32696" xr:uid="{D24FBB87-4E61-4126-861E-857748D3D411}"/>
    <cellStyle name="Normal 13 3 10 2 3" xfId="49455" xr:uid="{77DD26C4-8CBA-4AB3-9AEC-C3C32F1215D5}"/>
    <cellStyle name="Normal 13 3 10 3" xfId="24316" xr:uid="{AED306BC-4A32-4DFC-8DFB-3757407FB13E}"/>
    <cellStyle name="Normal 13 3 10 4" xfId="41075" xr:uid="{2518A293-E60A-4267-9D6A-887E5C2CCE8B}"/>
    <cellStyle name="Normal 13 3 11" xfId="7962" xr:uid="{2B7B5D53-FA59-4E84-B57F-CF67C03F243D}"/>
    <cellStyle name="Normal 13 3 11 2" xfId="16342" xr:uid="{7B40A395-C8E2-4F68-98E8-BE6BF7DB277D}"/>
    <cellStyle name="Normal 13 3 11 2 2" xfId="33102" xr:uid="{E8E04A19-C758-4AE2-B26E-D7527AD0EEEC}"/>
    <cellStyle name="Normal 13 3 11 2 3" xfId="49861" xr:uid="{CE15C335-6CF1-42ED-A60E-624F1203B2CC}"/>
    <cellStyle name="Normal 13 3 11 3" xfId="24722" xr:uid="{D71BD861-70BE-4447-85D4-63C685ABE1E9}"/>
    <cellStyle name="Normal 13 3 11 4" xfId="41481" xr:uid="{A912CE18-314A-4873-8202-D45501DABEE2}"/>
    <cellStyle name="Normal 13 3 12" xfId="8368" xr:uid="{9E725FBA-D35D-404D-A8E6-F3A70799D67F}"/>
    <cellStyle name="Normal 13 3 12 2" xfId="16748" xr:uid="{81088AD8-D4DF-4CF7-AC85-49E33FB756CD}"/>
    <cellStyle name="Normal 13 3 12 2 2" xfId="33508" xr:uid="{40E8C44B-C6FB-4104-9740-21B9D48EAD3D}"/>
    <cellStyle name="Normal 13 3 12 2 3" xfId="50267" xr:uid="{FB0974C4-FE1D-42CA-8595-F263907CF309}"/>
    <cellStyle name="Normal 13 3 12 3" xfId="25128" xr:uid="{202A3B3E-206A-4373-8ECC-C601681E2C7A}"/>
    <cellStyle name="Normal 13 3 12 4" xfId="41887" xr:uid="{4C0EA2F5-9864-4A9B-B995-009398905F93}"/>
    <cellStyle name="Normal 13 3 13" xfId="2079" xr:uid="{6FA255C1-AE1D-4B91-ABF7-BAD6721A5638}"/>
    <cellStyle name="Normal 13 3 13 2" xfId="10467" xr:uid="{4603CA66-07D4-43B3-BAD8-EE642538B89D}"/>
    <cellStyle name="Normal 13 3 13 2 2" xfId="27227" xr:uid="{C4F0C5DC-BF8C-41C5-83C6-EA4F4EAD83C8}"/>
    <cellStyle name="Normal 13 3 13 2 3" xfId="43986" xr:uid="{756C7847-6696-4FAB-BA88-AF73B730BD36}"/>
    <cellStyle name="Normal 13 3 13 3" xfId="18847" xr:uid="{9284976D-948E-4898-99AC-B3EE38DD6C06}"/>
    <cellStyle name="Normal 13 3 13 4" xfId="35606" xr:uid="{6115B998-2E94-43C3-8CD9-4E1CB9D56CD5}"/>
    <cellStyle name="Normal 13 3 14" xfId="8813" xr:uid="{EE0F4273-4573-451F-B9E3-93A2680ACCAB}"/>
    <cellStyle name="Normal 13 3 14 2" xfId="25573" xr:uid="{DC299600-187D-43B3-9E46-960779C45884}"/>
    <cellStyle name="Normal 13 3 14 3" xfId="42332" xr:uid="{96E273B1-2659-4220-9439-7FB2641CD135}"/>
    <cellStyle name="Normal 13 3 15" xfId="17193" xr:uid="{7A0D763D-B2AC-47D2-8D42-D8E2DD7A07C6}"/>
    <cellStyle name="Normal 13 3 16" xfId="33952" xr:uid="{A3AD2582-F5A0-4A5A-A6F8-6392EB920A1A}"/>
    <cellStyle name="Normal 13 3 2" xfId="539" xr:uid="{12D70AEC-9B9C-4C94-9A70-69667B95EADD}"/>
    <cellStyle name="Normal 13 3 2 10" xfId="8500" xr:uid="{DE87E7CF-F814-4FA0-B340-E23050C93993}"/>
    <cellStyle name="Normal 13 3 2 10 2" xfId="16880" xr:uid="{5E7B1763-A4EE-4DC3-B111-BA0910A4F290}"/>
    <cellStyle name="Normal 13 3 2 10 2 2" xfId="33640" xr:uid="{F0734E6E-3AFE-453F-9038-7F33E222E18C}"/>
    <cellStyle name="Normal 13 3 2 10 2 3" xfId="50399" xr:uid="{8F3B526E-CB6D-456E-9164-7975AC60A6C2}"/>
    <cellStyle name="Normal 13 3 2 10 3" xfId="25260" xr:uid="{502DDE2F-E5B8-48FA-99A6-4E76DB95A4F6}"/>
    <cellStyle name="Normal 13 3 2 10 4" xfId="42019" xr:uid="{DF976F2A-865A-406D-B7B7-4F024BCA0B85}"/>
    <cellStyle name="Normal 13 3 2 11" xfId="2371" xr:uid="{75FED5BF-B369-4A6D-8E0B-FFE64D2076B8}"/>
    <cellStyle name="Normal 13 3 2 11 2" xfId="10753" xr:uid="{ECB810F8-0F55-44E4-B1AB-E6B4F05788CB}"/>
    <cellStyle name="Normal 13 3 2 11 2 2" xfId="27513" xr:uid="{76982B3D-180C-4782-895E-4396F0A7D11C}"/>
    <cellStyle name="Normal 13 3 2 11 2 3" xfId="44272" xr:uid="{CB73D6A8-9144-492F-975C-5E567C19C890}"/>
    <cellStyle name="Normal 13 3 2 11 3" xfId="19133" xr:uid="{7DEA1B99-C0AD-4E52-9283-FFEC927B6B54}"/>
    <cellStyle name="Normal 13 3 2 11 4" xfId="35892" xr:uid="{FADBE681-45A4-46BD-893D-89676A9C4319}"/>
    <cellStyle name="Normal 13 3 2 12" xfId="8950" xr:uid="{A7620F08-DD88-42DA-9C52-A510740D971F}"/>
    <cellStyle name="Normal 13 3 2 12 2" xfId="25710" xr:uid="{1E522A85-5BB9-436F-A4DF-442B43F2BC96}"/>
    <cellStyle name="Normal 13 3 2 12 3" xfId="42469" xr:uid="{E99B7734-A61D-4008-B706-EB2567BF5776}"/>
    <cellStyle name="Normal 13 3 2 13" xfId="17330" xr:uid="{51618606-748D-4E5D-9172-ED3A89E4F524}"/>
    <cellStyle name="Normal 13 3 2 14" xfId="34089" xr:uid="{92D875BC-AF72-4939-AD77-28E41CB68962}"/>
    <cellStyle name="Normal 13 3 2 2" xfId="981" xr:uid="{72C04FC1-11C7-4FFA-9441-9A33F3086637}"/>
    <cellStyle name="Normal 13 3 2 2 2" xfId="4376" xr:uid="{CE2C1DA7-6084-4233-B85A-6B8459866F5A}"/>
    <cellStyle name="Normal 13 3 2 2 2 2" xfId="12756" xr:uid="{C223E6FD-BDC1-4E5C-9424-538798E96550}"/>
    <cellStyle name="Normal 13 3 2 2 2 2 2" xfId="29516" xr:uid="{3DDA262A-B7AF-49FE-911A-9D6A736682B1}"/>
    <cellStyle name="Normal 13 3 2 2 2 2 3" xfId="46275" xr:uid="{19249035-9BD5-455B-82EE-9CFE688819DC}"/>
    <cellStyle name="Normal 13 3 2 2 2 3" xfId="21136" xr:uid="{C1A17D11-0FB6-4E34-ACF5-197FA7B2EE77}"/>
    <cellStyle name="Normal 13 3 2 2 2 4" xfId="37895" xr:uid="{073E6FF2-388F-4303-8E1A-8F406D928480}"/>
    <cellStyle name="Normal 13 3 2 2 3" xfId="6063" xr:uid="{B2026BF3-2C74-4C08-BE3F-716CB89F8AFC}"/>
    <cellStyle name="Normal 13 3 2 2 3 2" xfId="14443" xr:uid="{19802F6B-34D0-4A65-86B8-A076B56B5DFB}"/>
    <cellStyle name="Normal 13 3 2 2 3 2 2" xfId="31203" xr:uid="{D2F2E222-4A98-4A82-915A-9181F2AE9E71}"/>
    <cellStyle name="Normal 13 3 2 2 3 2 3" xfId="47962" xr:uid="{8C91E90E-934D-4F8B-8E20-83F28B349793}"/>
    <cellStyle name="Normal 13 3 2 2 3 3" xfId="22823" xr:uid="{CC386F3D-2DF3-475B-A5A0-E5AB1A6CF675}"/>
    <cellStyle name="Normal 13 3 2 2 3 4" xfId="39582" xr:uid="{FF8AE095-F2EF-456C-93FF-220DD39CB894}"/>
    <cellStyle name="Normal 13 3 2 2 4" xfId="2799" xr:uid="{98A04141-A6A8-4616-B45C-4000B48845F6}"/>
    <cellStyle name="Normal 13 3 2 2 4 2" xfId="11179" xr:uid="{1D76C984-0684-4C8C-9F5C-B0B3DF575D4F}"/>
    <cellStyle name="Normal 13 3 2 2 4 2 2" xfId="27939" xr:uid="{AA3EDF1E-7680-4110-90BB-93A7BD8EE5EB}"/>
    <cellStyle name="Normal 13 3 2 2 4 2 3" xfId="44698" xr:uid="{9C9F196A-CD83-4DC5-8BEF-F5F6B3FC64D4}"/>
    <cellStyle name="Normal 13 3 2 2 4 3" xfId="19559" xr:uid="{9A101251-F188-4548-9BAF-CA384DD885F6}"/>
    <cellStyle name="Normal 13 3 2 2 4 4" xfId="36318" xr:uid="{F8CA1C40-D996-466B-BDE9-F63DE02ADB3A}"/>
    <cellStyle name="Normal 13 3 2 2 5" xfId="9376" xr:uid="{71DBAC5A-4769-4C5A-A3E6-9BFC732C94D1}"/>
    <cellStyle name="Normal 13 3 2 2 5 2" xfId="26136" xr:uid="{C4BEEBEE-EEF8-41CB-A32D-300C10D8DA0B}"/>
    <cellStyle name="Normal 13 3 2 2 5 3" xfId="42895" xr:uid="{0C6229CB-3163-4C6A-9668-C518D13782A3}"/>
    <cellStyle name="Normal 13 3 2 2 6" xfId="17756" xr:uid="{2C61E085-CB71-4862-A903-523F0F20FC29}"/>
    <cellStyle name="Normal 13 3 2 2 7" xfId="34515" xr:uid="{C82A1EA8-EC6C-4BE9-986A-F67291AB5694}"/>
    <cellStyle name="Normal 13 3 2 3" xfId="1415" xr:uid="{832D9947-E71C-4839-B21B-272339F4BF66}"/>
    <cellStyle name="Normal 13 3 2 3 2" xfId="4804" xr:uid="{149CE0D5-8A54-4265-A749-B3BEC5F70202}"/>
    <cellStyle name="Normal 13 3 2 3 2 2" xfId="13184" xr:uid="{777054DD-1356-48FA-B6EC-CA1A90774754}"/>
    <cellStyle name="Normal 13 3 2 3 2 2 2" xfId="29944" xr:uid="{3BA95B2A-CF10-4397-AED9-DF4CF8B6A630}"/>
    <cellStyle name="Normal 13 3 2 3 2 2 3" xfId="46703" xr:uid="{FB160EDC-1F91-43D1-AB47-BFCE746D1038}"/>
    <cellStyle name="Normal 13 3 2 3 2 3" xfId="21564" xr:uid="{EC901F28-E4F9-46D0-84B1-6BDB143A4246}"/>
    <cellStyle name="Normal 13 3 2 3 2 4" xfId="38323" xr:uid="{53E926C7-F82E-48F5-A0BD-62512D3D679B}"/>
    <cellStyle name="Normal 13 3 2 3 3" xfId="6491" xr:uid="{1977D24A-695C-43E5-90A1-5DF4169F93AA}"/>
    <cellStyle name="Normal 13 3 2 3 3 2" xfId="14871" xr:uid="{CAA70C4D-BEE7-4E53-866A-FE864EDCC8ED}"/>
    <cellStyle name="Normal 13 3 2 3 3 2 2" xfId="31631" xr:uid="{B0D58E7D-E085-4C4B-A83D-7D0A84DD9790}"/>
    <cellStyle name="Normal 13 3 2 3 3 2 3" xfId="48390" xr:uid="{C19AFC61-9918-4C5F-8134-E7758FCC5ABF}"/>
    <cellStyle name="Normal 13 3 2 3 3 3" xfId="23251" xr:uid="{199E5304-C80A-4296-9182-B1C4B7CADF94}"/>
    <cellStyle name="Normal 13 3 2 3 3 4" xfId="40010" xr:uid="{10FFD209-1AA9-44AC-976D-3341D9D84F27}"/>
    <cellStyle name="Normal 13 3 2 3 4" xfId="3227" xr:uid="{D242A041-F50D-423C-AFE6-42E1FB6B4B61}"/>
    <cellStyle name="Normal 13 3 2 3 4 2" xfId="11607" xr:uid="{7FEBAB98-98D0-4F78-98FC-27EEF9DF1EC7}"/>
    <cellStyle name="Normal 13 3 2 3 4 2 2" xfId="28367" xr:uid="{F3EF2CDF-0C52-4CDD-9D0E-284324ABC52F}"/>
    <cellStyle name="Normal 13 3 2 3 4 2 3" xfId="45126" xr:uid="{EC393E6A-BD8D-4BCE-A064-13F30BFDC271}"/>
    <cellStyle name="Normal 13 3 2 3 4 3" xfId="19987" xr:uid="{4AC6C960-2BCC-4CD0-99BC-FF3B205BB05A}"/>
    <cellStyle name="Normal 13 3 2 3 4 4" xfId="36746" xr:uid="{C75E1C4B-CF07-4848-85F5-A61A7B928B09}"/>
    <cellStyle name="Normal 13 3 2 3 5" xfId="9804" xr:uid="{9699E8D4-58F7-4594-995E-0775A97D662B}"/>
    <cellStyle name="Normal 13 3 2 3 5 2" xfId="26564" xr:uid="{2E640FA4-4270-47DA-9CA3-850B63A97EA1}"/>
    <cellStyle name="Normal 13 3 2 3 5 3" xfId="43323" xr:uid="{AE3481EF-A2F1-4C89-BB4C-B8E6E96B2DE9}"/>
    <cellStyle name="Normal 13 3 2 3 6" xfId="18184" xr:uid="{994F540F-C1CF-4921-8BB9-DE69133F9AFA}"/>
    <cellStyle name="Normal 13 3 2 3 7" xfId="34943" xr:uid="{4CF5A881-8009-40DC-918F-28891920CDB5}"/>
    <cellStyle name="Normal 13 3 2 4" xfId="1800" xr:uid="{A1EC62F5-FB2E-40CF-BDCA-5000275E4909}"/>
    <cellStyle name="Normal 13 3 2 4 2" xfId="5189" xr:uid="{9F0442A6-11F0-43FC-B7A7-F8233A77476F}"/>
    <cellStyle name="Normal 13 3 2 4 2 2" xfId="13569" xr:uid="{6F154515-E206-49B4-8C64-E7FBC0AE775E}"/>
    <cellStyle name="Normal 13 3 2 4 2 2 2" xfId="30329" xr:uid="{5775A5C5-26DA-431D-9F60-247B10320B2F}"/>
    <cellStyle name="Normal 13 3 2 4 2 2 3" xfId="47088" xr:uid="{D72FBF6B-7BAB-4540-A8B2-C0382C59EF26}"/>
    <cellStyle name="Normal 13 3 2 4 2 3" xfId="21949" xr:uid="{67E2741C-7FD5-4F15-B126-FAFB1ADBFFB3}"/>
    <cellStyle name="Normal 13 3 2 4 2 4" xfId="38708" xr:uid="{3B56D5AF-9D7C-4DB4-96EB-3730A253161E}"/>
    <cellStyle name="Normal 13 3 2 4 3" xfId="6876" xr:uid="{83907054-F8B2-412C-A502-26ABFA601BE4}"/>
    <cellStyle name="Normal 13 3 2 4 3 2" xfId="15256" xr:uid="{BE67406B-5DD7-472B-9E08-071B317FC5A0}"/>
    <cellStyle name="Normal 13 3 2 4 3 2 2" xfId="32016" xr:uid="{DE1F9F2B-6ABC-4A31-86B5-E13BDE1CE582}"/>
    <cellStyle name="Normal 13 3 2 4 3 2 3" xfId="48775" xr:uid="{7C16BEF9-7D0E-4032-8D3D-D10C1B1737B1}"/>
    <cellStyle name="Normal 13 3 2 4 3 3" xfId="23636" xr:uid="{0789BD6E-7239-4074-A83A-34DD0405FCA1}"/>
    <cellStyle name="Normal 13 3 2 4 3 4" xfId="40395" xr:uid="{00D27032-5935-4F09-AA9B-15C8D79F96EF}"/>
    <cellStyle name="Normal 13 3 2 4 4" xfId="3500" xr:uid="{85C8D6EB-3D39-42B8-822C-6B7C856A08B4}"/>
    <cellStyle name="Normal 13 3 2 4 4 2" xfId="11880" xr:uid="{CFBC6411-A4E5-4E76-922A-543FB23DD9DE}"/>
    <cellStyle name="Normal 13 3 2 4 4 2 2" xfId="28640" xr:uid="{5E84F1FF-230D-4675-9A79-10C3E4D056DB}"/>
    <cellStyle name="Normal 13 3 2 4 4 2 3" xfId="45399" xr:uid="{1268649F-CEED-4E2A-A6E3-1F98BF363299}"/>
    <cellStyle name="Normal 13 3 2 4 4 3" xfId="20260" xr:uid="{AC643306-11A5-420F-A0FE-F43905ECB7D0}"/>
    <cellStyle name="Normal 13 3 2 4 4 4" xfId="37019" xr:uid="{BBA05994-55B6-4CF1-8F46-B7F6EE84B0E0}"/>
    <cellStyle name="Normal 13 3 2 4 5" xfId="10189" xr:uid="{2975CC87-2D79-4759-AA36-8750B29C591F}"/>
    <cellStyle name="Normal 13 3 2 4 5 2" xfId="26949" xr:uid="{14CCCBBA-8F5B-4A3E-9C62-5B8F40764C0E}"/>
    <cellStyle name="Normal 13 3 2 4 5 3" xfId="43708" xr:uid="{E4205CCF-17AA-4D19-8176-EAD1C8399D1C}"/>
    <cellStyle name="Normal 13 3 2 4 6" xfId="18569" xr:uid="{E678427B-77B9-408E-A762-F58758C29880}"/>
    <cellStyle name="Normal 13 3 2 4 7" xfId="35328" xr:uid="{F1A6307A-F5C0-4ADF-96AA-37634AF7C997}"/>
    <cellStyle name="Normal 13 3 2 5" xfId="3919" xr:uid="{34624829-5398-45C1-9320-6548A861ADEE}"/>
    <cellStyle name="Normal 13 3 2 5 2" xfId="12299" xr:uid="{CB0B2CF7-5D0C-4279-B86E-51E345E4B299}"/>
    <cellStyle name="Normal 13 3 2 5 2 2" xfId="29059" xr:uid="{3CA5A830-49BB-4CB8-8A6B-C5DFF544AA7C}"/>
    <cellStyle name="Normal 13 3 2 5 2 3" xfId="45818" xr:uid="{CB02BEE9-7DD5-41CC-BE47-E3BE12A5ACAD}"/>
    <cellStyle name="Normal 13 3 2 5 3" xfId="20679" xr:uid="{941E63C3-3467-4288-98FF-A2C5B568DEAA}"/>
    <cellStyle name="Normal 13 3 2 5 4" xfId="37438" xr:uid="{F8A54960-3E70-405E-9081-56314B3E23C5}"/>
    <cellStyle name="Normal 13 3 2 6" xfId="5637" xr:uid="{12C3800A-4C00-43B6-9DBD-F43B9F16AB48}"/>
    <cellStyle name="Normal 13 3 2 6 2" xfId="14017" xr:uid="{9510CB6B-192E-4800-B9E8-3C597A441F23}"/>
    <cellStyle name="Normal 13 3 2 6 2 2" xfId="30777" xr:uid="{F050FB4C-02AA-4E21-BA26-CF7A5CCDF317}"/>
    <cellStyle name="Normal 13 3 2 6 2 3" xfId="47536" xr:uid="{161DE314-011A-4254-AC6C-8608C4899EAD}"/>
    <cellStyle name="Normal 13 3 2 6 3" xfId="22397" xr:uid="{27117A1C-1513-450F-ADD4-71B43105219F}"/>
    <cellStyle name="Normal 13 3 2 6 4" xfId="39156" xr:uid="{83B9FBD4-3213-4C16-A451-5EF2E860D311}"/>
    <cellStyle name="Normal 13 3 2 7" xfId="7282" xr:uid="{7F3CCF06-3E2D-4DB1-A9B3-5ADC9119D165}"/>
    <cellStyle name="Normal 13 3 2 7 2" xfId="15662" xr:uid="{111AA0FF-8E92-4277-B986-9B4449B93187}"/>
    <cellStyle name="Normal 13 3 2 7 2 2" xfId="32422" xr:uid="{F1CF1E50-103D-4663-B837-89800D4A0E71}"/>
    <cellStyle name="Normal 13 3 2 7 2 3" xfId="49181" xr:uid="{FED6BC76-46F2-4A66-82E6-F7886D37CF37}"/>
    <cellStyle name="Normal 13 3 2 7 3" xfId="24042" xr:uid="{0C9D37C0-7C49-45F1-8B45-350977292253}"/>
    <cellStyle name="Normal 13 3 2 7 4" xfId="40801" xr:uid="{032FCDB8-1F8D-4453-A2FB-BBE890124593}"/>
    <cellStyle name="Normal 13 3 2 8" xfId="7688" xr:uid="{29B9D1BB-AA05-4EBF-9E1F-F6D29BC38DD7}"/>
    <cellStyle name="Normal 13 3 2 8 2" xfId="16068" xr:uid="{F0339274-EB3A-48D0-8ACA-C6695DE7E3E6}"/>
    <cellStyle name="Normal 13 3 2 8 2 2" xfId="32828" xr:uid="{6237D854-497C-4CEB-AE9E-BC9C455FBF51}"/>
    <cellStyle name="Normal 13 3 2 8 2 3" xfId="49587" xr:uid="{025AED53-033B-4F77-8534-F479EFBBD9BD}"/>
    <cellStyle name="Normal 13 3 2 8 3" xfId="24448" xr:uid="{762B7C8C-1FAA-434B-B89F-85EA39CE6BFE}"/>
    <cellStyle name="Normal 13 3 2 8 4" xfId="41207" xr:uid="{E09269AF-9DEE-4307-A6DA-2ED2E5C4AEA0}"/>
    <cellStyle name="Normal 13 3 2 9" xfId="8094" xr:uid="{56F6E00D-B58D-4702-A8DF-3F9D7928843E}"/>
    <cellStyle name="Normal 13 3 2 9 2" xfId="16474" xr:uid="{8F329399-4C0A-4502-9AEC-FBE0F0AFAA0E}"/>
    <cellStyle name="Normal 13 3 2 9 2 2" xfId="33234" xr:uid="{0D77F8EC-BC9A-4E17-9A79-9D320AC9CB4D}"/>
    <cellStyle name="Normal 13 3 2 9 2 3" xfId="49993" xr:uid="{DAF6004E-876D-4E10-A4C1-22E29E240243}"/>
    <cellStyle name="Normal 13 3 2 9 3" xfId="24854" xr:uid="{D715DB28-3AFF-4376-8BBD-0DC32845CD19}"/>
    <cellStyle name="Normal 13 3 2 9 4" xfId="41613" xr:uid="{7CE9A4D8-436E-46FA-8B1F-03BE5F7E06A5}"/>
    <cellStyle name="Normal 13 3 3" xfId="540" xr:uid="{4B23DEFB-98C1-454A-818C-F2C074BF0B1D}"/>
    <cellStyle name="Normal 13 3 3 10" xfId="8639" xr:uid="{A10607D1-37AB-4D6F-B937-A6B3C91EAAC3}"/>
    <cellStyle name="Normal 13 3 3 10 2" xfId="17019" xr:uid="{7FDFBFAE-61C5-4162-B769-DD4B8CB18F1C}"/>
    <cellStyle name="Normal 13 3 3 10 2 2" xfId="33779" xr:uid="{62A9F251-07BE-44C0-84E0-B7C97D3D8692}"/>
    <cellStyle name="Normal 13 3 3 10 2 3" xfId="50538" xr:uid="{BC134D3D-DC67-4756-8C7E-34156FC49A0A}"/>
    <cellStyle name="Normal 13 3 3 10 3" xfId="25399" xr:uid="{EFBAE797-5474-45EC-85D0-99592D7F8411}"/>
    <cellStyle name="Normal 13 3 3 10 4" xfId="42158" xr:uid="{AAA7AD8D-F375-4F05-B71C-79D8055B07E6}"/>
    <cellStyle name="Normal 13 3 3 11" xfId="2372" xr:uid="{9D43EAEC-5FE2-471F-B33C-C839A7995B44}"/>
    <cellStyle name="Normal 13 3 3 11 2" xfId="10754" xr:uid="{6A3FFB9F-AB4D-4643-8324-599B53F0A733}"/>
    <cellStyle name="Normal 13 3 3 11 2 2" xfId="27514" xr:uid="{7435A11F-5430-4ECF-9D13-FE7EB9E1EB59}"/>
    <cellStyle name="Normal 13 3 3 11 2 3" xfId="44273" xr:uid="{23031D7C-6358-4DCE-ACF6-5270FAD7131E}"/>
    <cellStyle name="Normal 13 3 3 11 3" xfId="19134" xr:uid="{00280C6E-154D-4AB9-8233-DAF6CE6BAD9C}"/>
    <cellStyle name="Normal 13 3 3 11 4" xfId="35893" xr:uid="{3044BB47-71B3-4799-93D3-0AF8BBC91BE4}"/>
    <cellStyle name="Normal 13 3 3 12" xfId="8951" xr:uid="{2B48D994-50B2-4A88-9819-6A515E632A85}"/>
    <cellStyle name="Normal 13 3 3 12 2" xfId="25711" xr:uid="{B4259A1F-2DEA-49B1-A183-87F1868DB154}"/>
    <cellStyle name="Normal 13 3 3 12 3" xfId="42470" xr:uid="{A03276C4-38B0-4CF0-BC9C-FCF724C65AC1}"/>
    <cellStyle name="Normal 13 3 3 13" xfId="17331" xr:uid="{8A9246A8-D7D3-4659-BBCD-1EC5822173D8}"/>
    <cellStyle name="Normal 13 3 3 14" xfId="34090" xr:uid="{42739FD6-9BD8-47C7-A088-5B45DC452973}"/>
    <cellStyle name="Normal 13 3 3 2" xfId="982" xr:uid="{166071A8-16EF-4C28-BF8A-0C87E4580E2E}"/>
    <cellStyle name="Normal 13 3 3 2 2" xfId="4377" xr:uid="{6B7DF8EE-5566-488A-B4AA-E0AAAEE9C327}"/>
    <cellStyle name="Normal 13 3 3 2 2 2" xfId="12757" xr:uid="{991CA429-A0D1-466A-926C-B4BAC567963F}"/>
    <cellStyle name="Normal 13 3 3 2 2 2 2" xfId="29517" xr:uid="{B78EC2FA-BE07-418B-AAF3-49215B65FEFC}"/>
    <cellStyle name="Normal 13 3 3 2 2 2 3" xfId="46276" xr:uid="{27E39291-7D63-43ED-8792-7C8D1C5B29C5}"/>
    <cellStyle name="Normal 13 3 3 2 2 3" xfId="21137" xr:uid="{6F67E9E3-9B02-4739-9037-3195CA1217C6}"/>
    <cellStyle name="Normal 13 3 3 2 2 4" xfId="37896" xr:uid="{B92B586A-0E37-4662-9064-8DE5285A8061}"/>
    <cellStyle name="Normal 13 3 3 2 3" xfId="6064" xr:uid="{4548EFBC-DBB2-462F-BC3F-FDE6696ADE82}"/>
    <cellStyle name="Normal 13 3 3 2 3 2" xfId="14444" xr:uid="{EACED63E-2A6F-44C6-93E7-BAAEA7851D36}"/>
    <cellStyle name="Normal 13 3 3 2 3 2 2" xfId="31204" xr:uid="{9908C018-86FF-44B8-8A06-7F3C8D596496}"/>
    <cellStyle name="Normal 13 3 3 2 3 2 3" xfId="47963" xr:uid="{7C3352E0-6E10-40CE-B412-EBC4D7BC7E17}"/>
    <cellStyle name="Normal 13 3 3 2 3 3" xfId="22824" xr:uid="{C1981599-2B77-4041-AE03-4F38516AF2B8}"/>
    <cellStyle name="Normal 13 3 3 2 3 4" xfId="39583" xr:uid="{3B46D1D0-7A26-4025-84C9-BC394C37B911}"/>
    <cellStyle name="Normal 13 3 3 2 4" xfId="2800" xr:uid="{DBF62443-2584-4BD4-9718-A1691282D19A}"/>
    <cellStyle name="Normal 13 3 3 2 4 2" xfId="11180" xr:uid="{EA3B3586-DF99-4C51-B416-01F4DAE2C707}"/>
    <cellStyle name="Normal 13 3 3 2 4 2 2" xfId="27940" xr:uid="{E87DEA35-F3FD-42C4-B9B6-3D42E26C1C0C}"/>
    <cellStyle name="Normal 13 3 3 2 4 2 3" xfId="44699" xr:uid="{76C1BFC7-4FC6-4BB2-BCBA-586430D12157}"/>
    <cellStyle name="Normal 13 3 3 2 4 3" xfId="19560" xr:uid="{315FFC97-5C66-476C-823D-3862AB1701EF}"/>
    <cellStyle name="Normal 13 3 3 2 4 4" xfId="36319" xr:uid="{51A40ED8-0561-4501-A1DC-470BDCA32099}"/>
    <cellStyle name="Normal 13 3 3 2 5" xfId="9377" xr:uid="{6941D313-5350-49C1-96B2-0904478DA815}"/>
    <cellStyle name="Normal 13 3 3 2 5 2" xfId="26137" xr:uid="{A35E5CA3-BAD4-411C-855C-26743FE40D61}"/>
    <cellStyle name="Normal 13 3 3 2 5 3" xfId="42896" xr:uid="{8006AC58-74DD-4C75-A5F8-3769B5BBDFFE}"/>
    <cellStyle name="Normal 13 3 3 2 6" xfId="17757" xr:uid="{8763B5C8-E065-42F4-9134-1CAAAB739E90}"/>
    <cellStyle name="Normal 13 3 3 2 7" xfId="34516" xr:uid="{78BE18A4-1F7F-4713-B274-875E4D1C9339}"/>
    <cellStyle name="Normal 13 3 3 3" xfId="1416" xr:uid="{04482694-3CA4-49EF-AD2F-13B8EE876054}"/>
    <cellStyle name="Normal 13 3 3 3 2" xfId="4805" xr:uid="{009642B6-F5ED-4270-9418-4D315BF26567}"/>
    <cellStyle name="Normal 13 3 3 3 2 2" xfId="13185" xr:uid="{531597A3-17F6-4C9A-9915-99C774597CC8}"/>
    <cellStyle name="Normal 13 3 3 3 2 2 2" xfId="29945" xr:uid="{E036C414-7F21-40EF-8F9E-E610F2CDF88A}"/>
    <cellStyle name="Normal 13 3 3 3 2 2 3" xfId="46704" xr:uid="{B72C0731-1878-41EB-8E69-BF5C985383D5}"/>
    <cellStyle name="Normal 13 3 3 3 2 3" xfId="21565" xr:uid="{B63C66E2-A73A-4072-91A1-C362D2E9EB48}"/>
    <cellStyle name="Normal 13 3 3 3 2 4" xfId="38324" xr:uid="{EC82A550-E3AF-4CF6-B564-31F33CB193C8}"/>
    <cellStyle name="Normal 13 3 3 3 3" xfId="6492" xr:uid="{1049C929-D8C9-4B07-B002-1DFB726BB53D}"/>
    <cellStyle name="Normal 13 3 3 3 3 2" xfId="14872" xr:uid="{7E0E7A81-53AF-43BD-8FFC-5F68D45CAF85}"/>
    <cellStyle name="Normal 13 3 3 3 3 2 2" xfId="31632" xr:uid="{223F5923-7564-49AA-88C6-128ADB0CA962}"/>
    <cellStyle name="Normal 13 3 3 3 3 2 3" xfId="48391" xr:uid="{BCEA6411-31EC-4DE0-BD89-DF1A45648165}"/>
    <cellStyle name="Normal 13 3 3 3 3 3" xfId="23252" xr:uid="{80704B1E-CCA3-43C4-988A-068D0DFE7AD1}"/>
    <cellStyle name="Normal 13 3 3 3 3 4" xfId="40011" xr:uid="{1875DA46-BC1D-4CEC-8F56-48A9038C072B}"/>
    <cellStyle name="Normal 13 3 3 3 4" xfId="3228" xr:uid="{8F6F9451-54C7-4F8D-8A57-0B5892BF5381}"/>
    <cellStyle name="Normal 13 3 3 3 4 2" xfId="11608" xr:uid="{6E2D02DD-D8B4-4F8D-B6FF-423A61AFA1F6}"/>
    <cellStyle name="Normal 13 3 3 3 4 2 2" xfId="28368" xr:uid="{AB372741-E12F-451C-B8A8-7E497FDB264E}"/>
    <cellStyle name="Normal 13 3 3 3 4 2 3" xfId="45127" xr:uid="{1394EF9D-F2F5-4402-82BF-CC43DABA1BB3}"/>
    <cellStyle name="Normal 13 3 3 3 4 3" xfId="19988" xr:uid="{338913FE-0695-41B2-B8E1-3118A39BFD60}"/>
    <cellStyle name="Normal 13 3 3 3 4 4" xfId="36747" xr:uid="{20B13632-C555-4D45-A1D5-0AE725CB2237}"/>
    <cellStyle name="Normal 13 3 3 3 5" xfId="9805" xr:uid="{F3DE7D8C-E4EC-49D3-B061-A288B8F713B6}"/>
    <cellStyle name="Normal 13 3 3 3 5 2" xfId="26565" xr:uid="{A2EB4D8C-80B1-41F6-8CEB-9D6BACA8CF88}"/>
    <cellStyle name="Normal 13 3 3 3 5 3" xfId="43324" xr:uid="{94C6D5FD-1932-451E-B0F9-5541CEDF3602}"/>
    <cellStyle name="Normal 13 3 3 3 6" xfId="18185" xr:uid="{B9BC773D-6365-4EBD-B212-382520F3D56F}"/>
    <cellStyle name="Normal 13 3 3 3 7" xfId="34944" xr:uid="{775E35C2-F525-4AA6-96C9-C7C6C3FFEF5E}"/>
    <cellStyle name="Normal 13 3 3 4" xfId="1939" xr:uid="{A36F3E4D-9AB3-4564-8B76-8B72CD4931BD}"/>
    <cellStyle name="Normal 13 3 3 4 2" xfId="5328" xr:uid="{3B280E00-FEA8-4A14-B117-BA2AD5404CCC}"/>
    <cellStyle name="Normal 13 3 3 4 2 2" xfId="13708" xr:uid="{6EF2FDFB-9214-4046-A484-3CB92AF2B546}"/>
    <cellStyle name="Normal 13 3 3 4 2 2 2" xfId="30468" xr:uid="{4F79DED3-B41E-46BB-9035-96C378636C94}"/>
    <cellStyle name="Normal 13 3 3 4 2 2 3" xfId="47227" xr:uid="{123FB5AE-49F0-44FA-85CB-F86F97F9723D}"/>
    <cellStyle name="Normal 13 3 3 4 2 3" xfId="22088" xr:uid="{AC1F1C1B-F955-44D0-A77F-39A885C4A74E}"/>
    <cellStyle name="Normal 13 3 3 4 2 4" xfId="38847" xr:uid="{9D6BE127-A33E-4A6E-9F76-03E3E882EE1A}"/>
    <cellStyle name="Normal 13 3 3 4 3" xfId="7015" xr:uid="{EE8986AA-B428-497D-8163-4EBFA0094ACA}"/>
    <cellStyle name="Normal 13 3 3 4 3 2" xfId="15395" xr:uid="{C462EDA3-2C06-4E96-B315-49D696FCE461}"/>
    <cellStyle name="Normal 13 3 3 4 3 2 2" xfId="32155" xr:uid="{A4F52C79-F293-4690-AB89-462A3D99A100}"/>
    <cellStyle name="Normal 13 3 3 4 3 2 3" xfId="48914" xr:uid="{80A30264-868E-446F-A49E-4C75E6A2DEFF}"/>
    <cellStyle name="Normal 13 3 3 4 3 3" xfId="23775" xr:uid="{62ACE6B8-0DCA-4934-AEE5-797AD7180F23}"/>
    <cellStyle name="Normal 13 3 3 4 3 4" xfId="40534" xr:uid="{B9B5E98B-CB6A-4932-BEA4-77232F40D337}"/>
    <cellStyle name="Normal 13 3 3 4 4" xfId="3638" xr:uid="{34BFDA1A-7861-48D3-9770-8D7D6A41149E}"/>
    <cellStyle name="Normal 13 3 3 4 4 2" xfId="12018" xr:uid="{4ECC501C-A615-4BF4-B504-E48C30CE0284}"/>
    <cellStyle name="Normal 13 3 3 4 4 2 2" xfId="28778" xr:uid="{7B5090A4-50A3-4A63-83E8-8FA28E374BDD}"/>
    <cellStyle name="Normal 13 3 3 4 4 2 3" xfId="45537" xr:uid="{82E47188-1C1F-48B3-AAB0-C3F7B88B0EE5}"/>
    <cellStyle name="Normal 13 3 3 4 4 3" xfId="20398" xr:uid="{31ED406E-C58A-4302-8493-85621082453B}"/>
    <cellStyle name="Normal 13 3 3 4 4 4" xfId="37157" xr:uid="{2320DE9E-FE8B-4149-BD44-BD1C6C38EACC}"/>
    <cellStyle name="Normal 13 3 3 4 5" xfId="10328" xr:uid="{8BC8D99A-DC98-4184-B7A6-7BFDC8633049}"/>
    <cellStyle name="Normal 13 3 3 4 5 2" xfId="27088" xr:uid="{9F3437C6-5DAA-400C-B505-D516A5CD8016}"/>
    <cellStyle name="Normal 13 3 3 4 5 3" xfId="43847" xr:uid="{BAFDB9CD-347E-49C0-B31E-80FD2809B871}"/>
    <cellStyle name="Normal 13 3 3 4 6" xfId="18708" xr:uid="{33360870-40CB-4623-9689-2B860FB21426}"/>
    <cellStyle name="Normal 13 3 3 4 7" xfId="35467" xr:uid="{C6DD6132-AFEB-4CCB-BEA4-9C756E279D1A}"/>
    <cellStyle name="Normal 13 3 3 5" xfId="4058" xr:uid="{4E7C7E65-84D6-42D0-89BD-F7FD7CFFCBDB}"/>
    <cellStyle name="Normal 13 3 3 5 2" xfId="12438" xr:uid="{FBD4DAA0-DD97-4DC0-9A37-85000AD47E5B}"/>
    <cellStyle name="Normal 13 3 3 5 2 2" xfId="29198" xr:uid="{E39F4716-DD1F-4492-8973-7277FA11FDC2}"/>
    <cellStyle name="Normal 13 3 3 5 2 3" xfId="45957" xr:uid="{0C9FDC60-0041-43D8-B174-88395F8CBF9B}"/>
    <cellStyle name="Normal 13 3 3 5 3" xfId="20818" xr:uid="{3EBB36AC-4A71-4B60-ADEB-A7EA5C7D7238}"/>
    <cellStyle name="Normal 13 3 3 5 4" xfId="37577" xr:uid="{5F03B49E-6B44-4B13-9FBE-B81CBB8C0D9E}"/>
    <cellStyle name="Normal 13 3 3 6" xfId="5638" xr:uid="{3DB25EED-8065-442A-8B25-32EACDAC6FDB}"/>
    <cellStyle name="Normal 13 3 3 6 2" xfId="14018" xr:uid="{43287ACC-D1D7-472E-9D95-B3FDDDF87841}"/>
    <cellStyle name="Normal 13 3 3 6 2 2" xfId="30778" xr:uid="{F665A66C-25ED-442A-A27E-9303A6A332DA}"/>
    <cellStyle name="Normal 13 3 3 6 2 3" xfId="47537" xr:uid="{8DB0325F-C3C5-4C27-A5D3-97A1FE0FC03B}"/>
    <cellStyle name="Normal 13 3 3 6 3" xfId="22398" xr:uid="{2981A3DC-0F80-472C-AC0A-C0A1DB995139}"/>
    <cellStyle name="Normal 13 3 3 6 4" xfId="39157" xr:uid="{C63C58F4-8EA3-408B-A27E-0477063D6B87}"/>
    <cellStyle name="Normal 13 3 3 7" xfId="7421" xr:uid="{FAFE70FE-9BC2-4164-8203-CF52686804E1}"/>
    <cellStyle name="Normal 13 3 3 7 2" xfId="15801" xr:uid="{ECB58CC1-3182-4BD4-B296-DA9A467247FA}"/>
    <cellStyle name="Normal 13 3 3 7 2 2" xfId="32561" xr:uid="{B74E6A64-47ED-46F0-8D04-D87C6E9031F6}"/>
    <cellStyle name="Normal 13 3 3 7 2 3" xfId="49320" xr:uid="{27E1AB70-2F02-4766-9ECF-D87DF6B0F5C9}"/>
    <cellStyle name="Normal 13 3 3 7 3" xfId="24181" xr:uid="{B179FDF2-5A3A-4FED-9E2E-23CED1D00734}"/>
    <cellStyle name="Normal 13 3 3 7 4" xfId="40940" xr:uid="{4BA285F3-17A6-4891-B6E7-249C1D9C2AA8}"/>
    <cellStyle name="Normal 13 3 3 8" xfId="7827" xr:uid="{841DB9DE-4CDF-40D1-988C-8B8C948F260A}"/>
    <cellStyle name="Normal 13 3 3 8 2" xfId="16207" xr:uid="{949C964A-BCEC-4044-A30F-54A5A0E8100B}"/>
    <cellStyle name="Normal 13 3 3 8 2 2" xfId="32967" xr:uid="{20E681C2-244F-4354-8594-62E5C4EEAF2B}"/>
    <cellStyle name="Normal 13 3 3 8 2 3" xfId="49726" xr:uid="{41991EB1-7E1C-4324-8798-B383196DA7F0}"/>
    <cellStyle name="Normal 13 3 3 8 3" xfId="24587" xr:uid="{A79D8873-362E-4876-A0C2-C6DD112E4E1D}"/>
    <cellStyle name="Normal 13 3 3 8 4" xfId="41346" xr:uid="{9B5E3005-A100-4B2E-B1F5-3CDDA6A3A7E5}"/>
    <cellStyle name="Normal 13 3 3 9" xfId="8233" xr:uid="{66BA5409-DA59-48FE-8D1F-EEB6B9605876}"/>
    <cellStyle name="Normal 13 3 3 9 2" xfId="16613" xr:uid="{F3432C79-BF1D-4872-B950-824FACD7E795}"/>
    <cellStyle name="Normal 13 3 3 9 2 2" xfId="33373" xr:uid="{8DAB1426-4D2B-48DB-8C70-2FBBDF06A2F5}"/>
    <cellStyle name="Normal 13 3 3 9 2 3" xfId="50132" xr:uid="{060C6C20-199E-4302-8D8A-0118828F1DE7}"/>
    <cellStyle name="Normal 13 3 3 9 3" xfId="24993" xr:uid="{88EE8709-B86A-4EAC-8D25-EC0CBFDF4838}"/>
    <cellStyle name="Normal 13 3 3 9 4" xfId="41752" xr:uid="{2F132819-F100-4A17-B008-52BCF4E51546}"/>
    <cellStyle name="Normal 13 3 4" xfId="844" xr:uid="{587CE60D-3542-41A1-B3FD-B453FBBFD342}"/>
    <cellStyle name="Normal 13 3 4 2" xfId="4239" xr:uid="{D41659F8-F71F-4B2E-81E2-3AF142922B29}"/>
    <cellStyle name="Normal 13 3 4 2 2" xfId="12619" xr:uid="{A3689EAB-B6CE-491D-9690-4783534CAABC}"/>
    <cellStyle name="Normal 13 3 4 2 2 2" xfId="29379" xr:uid="{9EAC032C-951F-4427-9A49-6C51155272A4}"/>
    <cellStyle name="Normal 13 3 4 2 2 3" xfId="46138" xr:uid="{DE6411AA-7D0B-49F5-93D1-95560307CEAD}"/>
    <cellStyle name="Normal 13 3 4 2 3" xfId="20999" xr:uid="{C67FD588-6812-4ACC-B41A-3465EE1AC805}"/>
    <cellStyle name="Normal 13 3 4 2 4" xfId="37758" xr:uid="{810D774E-1EA1-41E7-93FA-7F30D0C06F10}"/>
    <cellStyle name="Normal 13 3 4 3" xfId="5926" xr:uid="{411772CA-9FAC-4144-832A-90202E17CC55}"/>
    <cellStyle name="Normal 13 3 4 3 2" xfId="14306" xr:uid="{C4583F15-CFE1-498F-98D4-22E31C4F85FD}"/>
    <cellStyle name="Normal 13 3 4 3 2 2" xfId="31066" xr:uid="{D5951E22-5317-4658-B35B-A141F6E3866B}"/>
    <cellStyle name="Normal 13 3 4 3 2 3" xfId="47825" xr:uid="{25A5D857-7E97-4BDC-B0F6-B1EF2765E044}"/>
    <cellStyle name="Normal 13 3 4 3 3" xfId="22686" xr:uid="{603CCA77-02C9-4A4D-8698-75D8E2B570DE}"/>
    <cellStyle name="Normal 13 3 4 3 4" xfId="39445" xr:uid="{67D91653-0995-4D2D-816A-96F3A773C4F6}"/>
    <cellStyle name="Normal 13 3 4 4" xfId="2662" xr:uid="{FC67EBE5-A605-4274-9D71-F6AE27092637}"/>
    <cellStyle name="Normal 13 3 4 4 2" xfId="11042" xr:uid="{FD37DD26-4A49-418B-8EEA-6203C07BF251}"/>
    <cellStyle name="Normal 13 3 4 4 2 2" xfId="27802" xr:uid="{4A024C1B-F80D-4DA6-817C-5C8847F9E706}"/>
    <cellStyle name="Normal 13 3 4 4 2 3" xfId="44561" xr:uid="{3A0BD704-12C1-4196-8633-E60AF26211AC}"/>
    <cellStyle name="Normal 13 3 4 4 3" xfId="19422" xr:uid="{DC64709E-66C7-4BD8-9763-AFE226C099CB}"/>
    <cellStyle name="Normal 13 3 4 4 4" xfId="36181" xr:uid="{DD8136FD-D87C-465D-99C2-F66D00371C9A}"/>
    <cellStyle name="Normal 13 3 4 5" xfId="9239" xr:uid="{E29F625A-562A-4AF3-9C8B-C871E7C26CB1}"/>
    <cellStyle name="Normal 13 3 4 5 2" xfId="25999" xr:uid="{99D7F7B5-0A68-47BB-AC1A-E54133FA9202}"/>
    <cellStyle name="Normal 13 3 4 5 3" xfId="42758" xr:uid="{D231EB4A-0697-49BD-8957-C94C6D4DC965}"/>
    <cellStyle name="Normal 13 3 4 6" xfId="17619" xr:uid="{EE6DAFC6-9083-421A-8FB7-21BC157C8A25}"/>
    <cellStyle name="Normal 13 3 4 7" xfId="34378" xr:uid="{8C508820-2F33-4127-AEA4-F478B223A85B}"/>
    <cellStyle name="Normal 13 3 5" xfId="1278" xr:uid="{DD10A673-1DB2-446A-B74F-F753E3B47EA0}"/>
    <cellStyle name="Normal 13 3 5 2" xfId="4667" xr:uid="{DFCC1E87-B0A2-41A9-8250-E734569BDEBA}"/>
    <cellStyle name="Normal 13 3 5 2 2" xfId="13047" xr:uid="{91E0076E-FD25-4571-9A5D-363607C2C236}"/>
    <cellStyle name="Normal 13 3 5 2 2 2" xfId="29807" xr:uid="{EBF53D01-7B50-4035-9E9F-ABE4982809DC}"/>
    <cellStyle name="Normal 13 3 5 2 2 3" xfId="46566" xr:uid="{322A88E8-F0BB-4E7D-B898-D4930604E0C3}"/>
    <cellStyle name="Normal 13 3 5 2 3" xfId="21427" xr:uid="{2BA57672-7416-43F7-8F70-F47F25F422E8}"/>
    <cellStyle name="Normal 13 3 5 2 4" xfId="38186" xr:uid="{A551BDEF-BFE3-49AA-936D-EDECF250617A}"/>
    <cellStyle name="Normal 13 3 5 3" xfId="6354" xr:uid="{0A9B7BB6-FA68-43A7-BE28-F4D65D151E65}"/>
    <cellStyle name="Normal 13 3 5 3 2" xfId="14734" xr:uid="{7EFAF930-CE88-42D7-A48B-11C417C21CE2}"/>
    <cellStyle name="Normal 13 3 5 3 2 2" xfId="31494" xr:uid="{A63ED058-1E1D-4F18-B6C3-7F6373E9B7D4}"/>
    <cellStyle name="Normal 13 3 5 3 2 3" xfId="48253" xr:uid="{4D542D6B-660F-480A-AA26-538FDF8602F8}"/>
    <cellStyle name="Normal 13 3 5 3 3" xfId="23114" xr:uid="{7C5939ED-B13F-4E6B-BC30-4D41BEE871A0}"/>
    <cellStyle name="Normal 13 3 5 3 4" xfId="39873" xr:uid="{AA67F7E7-DAEC-4F62-B425-C0BD2ECCCD85}"/>
    <cellStyle name="Normal 13 3 5 4" xfId="3090" xr:uid="{9911D258-E22E-4B42-8100-A4B6E6E25044}"/>
    <cellStyle name="Normal 13 3 5 4 2" xfId="11470" xr:uid="{84CE8F43-F66A-4A61-982C-9D8882CA1F0C}"/>
    <cellStyle name="Normal 13 3 5 4 2 2" xfId="28230" xr:uid="{089BC475-C9F3-4D6F-8BD6-00F020FF63F6}"/>
    <cellStyle name="Normal 13 3 5 4 2 3" xfId="44989" xr:uid="{E8DB3302-8E45-4C5F-B330-AA2BE415620D}"/>
    <cellStyle name="Normal 13 3 5 4 3" xfId="19850" xr:uid="{AACD472D-3857-4141-A6F9-7EFD01FDE483}"/>
    <cellStyle name="Normal 13 3 5 4 4" xfId="36609" xr:uid="{2F9E055E-042E-4635-8437-EE03DC7085AC}"/>
    <cellStyle name="Normal 13 3 5 5" xfId="9667" xr:uid="{88C916F9-832A-4264-8CF4-418495AC65B3}"/>
    <cellStyle name="Normal 13 3 5 5 2" xfId="26427" xr:uid="{27000A12-D900-4E7A-AEB8-0A7D7768D2ED}"/>
    <cellStyle name="Normal 13 3 5 5 3" xfId="43186" xr:uid="{9F5B1CDA-D75A-4C5B-8CC1-B552ED5C249A}"/>
    <cellStyle name="Normal 13 3 5 6" xfId="18047" xr:uid="{F8698762-3499-48D7-84A6-C926EF6EB859}"/>
    <cellStyle name="Normal 13 3 5 7" xfId="34806" xr:uid="{7FDFE81C-3014-4B81-B029-6FC3CEB6D871}"/>
    <cellStyle name="Normal 13 3 6" xfId="1668" xr:uid="{BA47A275-0195-4EE2-8AEF-BF198B8D942D}"/>
    <cellStyle name="Normal 13 3 6 2" xfId="5057" xr:uid="{4FB44D56-DF31-4468-9749-B1C898154A9E}"/>
    <cellStyle name="Normal 13 3 6 2 2" xfId="13437" xr:uid="{401274F7-9F3C-4D8C-87CA-8E8DFDB6DB17}"/>
    <cellStyle name="Normal 13 3 6 2 2 2" xfId="30197" xr:uid="{F55374A2-A61D-48FA-975E-9344CE8F096A}"/>
    <cellStyle name="Normal 13 3 6 2 2 3" xfId="46956" xr:uid="{46C6EEC3-40D6-4C69-B0E2-C5BC54D291B9}"/>
    <cellStyle name="Normal 13 3 6 2 3" xfId="21817" xr:uid="{EE7439C4-C1B3-4856-B632-AC9BEF3F21C8}"/>
    <cellStyle name="Normal 13 3 6 2 4" xfId="38576" xr:uid="{833505F5-02A8-445E-9B3C-2E358744C489}"/>
    <cellStyle name="Normal 13 3 6 3" xfId="6744" xr:uid="{445CE088-C0F5-4EFE-A270-6FCD67EAF896}"/>
    <cellStyle name="Normal 13 3 6 3 2" xfId="15124" xr:uid="{0C14FD1F-D7F8-4914-9465-526B9C62AE3E}"/>
    <cellStyle name="Normal 13 3 6 3 2 2" xfId="31884" xr:uid="{182DCB55-FF0E-43BC-8544-B52EDDB50FC5}"/>
    <cellStyle name="Normal 13 3 6 3 2 3" xfId="48643" xr:uid="{7D3F9B9C-A33C-4F8F-A650-BF3AE911370A}"/>
    <cellStyle name="Normal 13 3 6 3 3" xfId="23504" xr:uid="{B8DF6C8F-0F66-45B6-A202-1DF5B44C378D}"/>
    <cellStyle name="Normal 13 3 6 3 4" xfId="40263" xr:uid="{6CF6587D-112B-49EC-A8AD-8F69BCAEBECE}"/>
    <cellStyle name="Normal 13 3 6 4" xfId="2232" xr:uid="{13898B4B-44E8-4B06-99F1-AE6FC4A7BD10}"/>
    <cellStyle name="Normal 13 3 6 4 2" xfId="10616" xr:uid="{E3B45C66-936B-43DB-B615-C3D96AB5B087}"/>
    <cellStyle name="Normal 13 3 6 4 2 2" xfId="27376" xr:uid="{50E5C2FE-722F-4E1B-A9B4-54785D47BA24}"/>
    <cellStyle name="Normal 13 3 6 4 2 3" xfId="44135" xr:uid="{6E8F3875-CE42-4ABE-91B4-57312242E4B4}"/>
    <cellStyle name="Normal 13 3 6 4 3" xfId="18996" xr:uid="{B15BD3C2-1717-42B4-8532-D7A535E374AE}"/>
    <cellStyle name="Normal 13 3 6 4 4" xfId="35755" xr:uid="{1DD34EBB-1127-4196-8CD6-43E8A01B997A}"/>
    <cellStyle name="Normal 13 3 6 5" xfId="10057" xr:uid="{1FBA8188-1213-4B3A-A1CB-67FC14E65FB8}"/>
    <cellStyle name="Normal 13 3 6 5 2" xfId="26817" xr:uid="{244A2860-C047-4BFB-99FC-7AF1BE36AC3B}"/>
    <cellStyle name="Normal 13 3 6 5 3" xfId="43576" xr:uid="{5AB2CDE7-6F15-461F-80E4-27A6D8E1E210}"/>
    <cellStyle name="Normal 13 3 6 6" xfId="18437" xr:uid="{9D52A79B-3029-4419-815D-AD9B607EA4AF}"/>
    <cellStyle name="Normal 13 3 6 7" xfId="35196" xr:uid="{93FA7619-C942-473D-A55D-36041A44D042}"/>
    <cellStyle name="Normal 13 3 7" xfId="3786" xr:uid="{67E779B9-5895-498D-83DB-98558DD5670A}"/>
    <cellStyle name="Normal 13 3 7 2" xfId="12166" xr:uid="{775A5B15-37E8-4AC5-9CC9-BDFCD9471245}"/>
    <cellStyle name="Normal 13 3 7 2 2" xfId="28926" xr:uid="{95BABA94-1E6A-47F4-8862-2B519AB98F51}"/>
    <cellStyle name="Normal 13 3 7 2 3" xfId="45685" xr:uid="{15D1450B-04F7-4614-BA83-0C156D8A0F11}"/>
    <cellStyle name="Normal 13 3 7 3" xfId="20546" xr:uid="{9250B17B-B921-4129-BA31-8C4B592D7B54}"/>
    <cellStyle name="Normal 13 3 7 4" xfId="37305" xr:uid="{468BA929-7144-49E4-96A6-9406DD6E9041}"/>
    <cellStyle name="Normal 13 3 8" xfId="5500" xr:uid="{1F8E4F76-906C-4D84-AB4E-1A0A897A2F98}"/>
    <cellStyle name="Normal 13 3 8 2" xfId="13880" xr:uid="{A40048E8-4001-4C13-AF72-67CA3CDF3496}"/>
    <cellStyle name="Normal 13 3 8 2 2" xfId="30640" xr:uid="{98AA3498-051A-47C8-8973-10D0F74BEE15}"/>
    <cellStyle name="Normal 13 3 8 2 3" xfId="47399" xr:uid="{9166CA2D-7CA9-4FDD-9AEB-BD5AC490BEF7}"/>
    <cellStyle name="Normal 13 3 8 3" xfId="22260" xr:uid="{C85D89EB-D270-4ACD-A2C0-D5E5D6019595}"/>
    <cellStyle name="Normal 13 3 8 4" xfId="39019" xr:uid="{A688B25C-2776-459F-B1EE-25739AF3481E}"/>
    <cellStyle name="Normal 13 3 9" xfId="7150" xr:uid="{5B634E72-EA24-4709-9B86-91BDE3E0B5D3}"/>
    <cellStyle name="Normal 13 3 9 2" xfId="15530" xr:uid="{90FC3FFA-F293-43F5-820D-F66A78CD2379}"/>
    <cellStyle name="Normal 13 3 9 2 2" xfId="32290" xr:uid="{7512EC3F-0059-44D8-94A7-79C5708D2ABA}"/>
    <cellStyle name="Normal 13 3 9 2 3" xfId="49049" xr:uid="{EB94CCA2-5911-4F68-A04C-BB310AB7212B}"/>
    <cellStyle name="Normal 13 3 9 3" xfId="23910" xr:uid="{BDBA5427-0731-4193-99F4-8FDB43900A3A}"/>
    <cellStyle name="Normal 13 3 9 4" xfId="40669" xr:uid="{9FB51A4B-6353-4956-AC50-71F65BCC847A}"/>
    <cellStyle name="Normal 13 4" xfId="541" xr:uid="{632E05AC-AEF0-4C90-B676-A6963910BA16}"/>
    <cellStyle name="Normal 13 4 10" xfId="7557" xr:uid="{D148FEA2-CFB3-474F-866B-7E946190B4F8}"/>
    <cellStyle name="Normal 13 4 10 2" xfId="15937" xr:uid="{51E3E3A9-DCE5-48B7-9761-E95C694CEB62}"/>
    <cellStyle name="Normal 13 4 10 2 2" xfId="32697" xr:uid="{9DCE906C-DA74-4B04-8D49-238714E3377F}"/>
    <cellStyle name="Normal 13 4 10 2 3" xfId="49456" xr:uid="{EDBE3464-5B45-4A51-BDE9-5408B34D13E3}"/>
    <cellStyle name="Normal 13 4 10 3" xfId="24317" xr:uid="{6266D07A-6ECA-401E-B0DE-176A6C1DD520}"/>
    <cellStyle name="Normal 13 4 10 4" xfId="41076" xr:uid="{6F30DD5D-FDA3-4D03-B975-5252EF032611}"/>
    <cellStyle name="Normal 13 4 11" xfId="7963" xr:uid="{347DEFE4-3226-495F-8CAF-64CF51441609}"/>
    <cellStyle name="Normal 13 4 11 2" xfId="16343" xr:uid="{17BD4B69-9313-433A-A8D2-EF4702318D95}"/>
    <cellStyle name="Normal 13 4 11 2 2" xfId="33103" xr:uid="{9C323DFA-17BE-4434-A4BB-A463EB660D5C}"/>
    <cellStyle name="Normal 13 4 11 2 3" xfId="49862" xr:uid="{5EB61C71-B1D7-43CE-AA9D-B456806FB9B6}"/>
    <cellStyle name="Normal 13 4 11 3" xfId="24723" xr:uid="{B72CBC93-EE36-421F-84C8-1443933F31B0}"/>
    <cellStyle name="Normal 13 4 11 4" xfId="41482" xr:uid="{7ABE7227-76F1-46EE-B1A8-CD07D90A635E}"/>
    <cellStyle name="Normal 13 4 12" xfId="8369" xr:uid="{975BF0B9-1FD2-4015-87C0-ECDD5C2C5DDD}"/>
    <cellStyle name="Normal 13 4 12 2" xfId="16749" xr:uid="{B2DF1128-2C8D-4F22-9BB0-6281D9060284}"/>
    <cellStyle name="Normal 13 4 12 2 2" xfId="33509" xr:uid="{E7337B2D-3CA9-48F6-B95C-93A464353AFE}"/>
    <cellStyle name="Normal 13 4 12 2 3" xfId="50268" xr:uid="{852FF9EA-5CA6-400F-B6F4-99D4378D3526}"/>
    <cellStyle name="Normal 13 4 12 3" xfId="25129" xr:uid="{E7FB6274-96B2-4F66-A689-64AA5B37759F}"/>
    <cellStyle name="Normal 13 4 12 4" xfId="41888" xr:uid="{6C7EBDCB-5938-45D7-AA8B-475C323017CF}"/>
    <cellStyle name="Normal 13 4 13" xfId="2107" xr:uid="{2A08A224-628E-422E-84CD-73121961E32E}"/>
    <cellStyle name="Normal 13 4 13 2" xfId="10495" xr:uid="{8B0FE5FC-9FD3-470B-BD23-491A92721095}"/>
    <cellStyle name="Normal 13 4 13 2 2" xfId="27255" xr:uid="{3A0801FF-2983-4259-A348-D0A5F95C71CC}"/>
    <cellStyle name="Normal 13 4 13 2 3" xfId="44014" xr:uid="{D665FD52-CC5C-4E63-90F3-533F8BB27E84}"/>
    <cellStyle name="Normal 13 4 13 3" xfId="18875" xr:uid="{A2681DD7-5A26-4142-AA85-F40DD372F26E}"/>
    <cellStyle name="Normal 13 4 13 4" xfId="35634" xr:uid="{E208D098-0570-4BAF-ACB5-3A54303CE3F8}"/>
    <cellStyle name="Normal 13 4 14" xfId="8952" xr:uid="{39E10E3B-C60C-47B9-B3BC-232519E54618}"/>
    <cellStyle name="Normal 13 4 14 2" xfId="25712" xr:uid="{93CA7DFF-BAF4-4B4B-AF72-FE61E296EAC7}"/>
    <cellStyle name="Normal 13 4 14 3" xfId="42471" xr:uid="{3C871144-F667-4994-8B8B-0254B80B14AC}"/>
    <cellStyle name="Normal 13 4 15" xfId="17332" xr:uid="{1F1B57E5-0474-4E87-840D-38E6D641046D}"/>
    <cellStyle name="Normal 13 4 16" xfId="34091" xr:uid="{4BFDF79A-31BE-4B6F-AD30-53C0EC2514D4}"/>
    <cellStyle name="Normal 13 4 2" xfId="542" xr:uid="{4A6D1CEE-08C4-43E9-ADC2-958E5920D759}"/>
    <cellStyle name="Normal 13 4 2 10" xfId="8501" xr:uid="{DA66E72F-55E8-478F-AACB-F34C3A220607}"/>
    <cellStyle name="Normal 13 4 2 10 2" xfId="16881" xr:uid="{3574CD97-35D5-47FD-AC5F-157EDBC5A6BA}"/>
    <cellStyle name="Normal 13 4 2 10 2 2" xfId="33641" xr:uid="{0193CD58-1F0F-43B2-AC9A-8208F530814F}"/>
    <cellStyle name="Normal 13 4 2 10 2 3" xfId="50400" xr:uid="{1C5D514B-92FC-4AFC-83F6-5D331D5092F5}"/>
    <cellStyle name="Normal 13 4 2 10 3" xfId="25261" xr:uid="{ED9A74BD-2FC0-418D-BE47-EB616C98ACC8}"/>
    <cellStyle name="Normal 13 4 2 10 4" xfId="42020" xr:uid="{78770E47-9F36-453C-A742-5A3DCE60137A}"/>
    <cellStyle name="Normal 13 4 2 11" xfId="2374" xr:uid="{3F78E35D-0BA5-4506-B905-B268C9766C6F}"/>
    <cellStyle name="Normal 13 4 2 11 2" xfId="10756" xr:uid="{BB1C644C-8245-4CC5-9540-628E8120912D}"/>
    <cellStyle name="Normal 13 4 2 11 2 2" xfId="27516" xr:uid="{B3DA3076-E92C-4CAA-B57D-5B2C48A91C01}"/>
    <cellStyle name="Normal 13 4 2 11 2 3" xfId="44275" xr:uid="{80C2C78E-8563-4442-90E8-FE782E6B7113}"/>
    <cellStyle name="Normal 13 4 2 11 3" xfId="19136" xr:uid="{7DBC95AC-0580-4CB0-82CD-5E388A3D3F59}"/>
    <cellStyle name="Normal 13 4 2 11 4" xfId="35895" xr:uid="{241D5E85-B09C-4639-B4D6-7B019F6E454A}"/>
    <cellStyle name="Normal 13 4 2 12" xfId="8953" xr:uid="{27858413-A640-458C-94C8-D3FC2BE4D2B5}"/>
    <cellStyle name="Normal 13 4 2 12 2" xfId="25713" xr:uid="{755B75E9-70F7-4581-B6C2-CC5F4D16CEA0}"/>
    <cellStyle name="Normal 13 4 2 12 3" xfId="42472" xr:uid="{748A0E8E-55F4-44D2-A142-0CADADB03AF1}"/>
    <cellStyle name="Normal 13 4 2 13" xfId="17333" xr:uid="{FAE588AE-021F-46C4-97CA-D93F17C651EA}"/>
    <cellStyle name="Normal 13 4 2 14" xfId="34092" xr:uid="{9ABDD832-C391-4BBF-B0C9-B0BA0C114D83}"/>
    <cellStyle name="Normal 13 4 2 2" xfId="984" xr:uid="{0629F6D2-C190-4DF3-B5E4-C222166C0F04}"/>
    <cellStyle name="Normal 13 4 2 2 2" xfId="4379" xr:uid="{E67B1898-B2E3-4E5C-90A5-513742438216}"/>
    <cellStyle name="Normal 13 4 2 2 2 2" xfId="12759" xr:uid="{B887E834-757C-49BD-8AC2-440D1F76AAA7}"/>
    <cellStyle name="Normal 13 4 2 2 2 2 2" xfId="29519" xr:uid="{76738406-0012-4F32-B1FE-1A8A5843CCA9}"/>
    <cellStyle name="Normal 13 4 2 2 2 2 3" xfId="46278" xr:uid="{60C77277-C876-4EAD-AC8F-1016417C034C}"/>
    <cellStyle name="Normal 13 4 2 2 2 3" xfId="21139" xr:uid="{BE1DB121-70ED-4FE4-8362-32CC0BDF61E2}"/>
    <cellStyle name="Normal 13 4 2 2 2 4" xfId="37898" xr:uid="{8428CE78-31F9-489F-B998-1BB950D4C582}"/>
    <cellStyle name="Normal 13 4 2 2 3" xfId="6066" xr:uid="{92C6AA37-C471-4028-802B-DB0223B9EFF2}"/>
    <cellStyle name="Normal 13 4 2 2 3 2" xfId="14446" xr:uid="{7075A8D3-F31A-402A-89A8-42F00A8D885F}"/>
    <cellStyle name="Normal 13 4 2 2 3 2 2" xfId="31206" xr:uid="{D698867E-1EEE-459E-99D5-DA6A87DA298B}"/>
    <cellStyle name="Normal 13 4 2 2 3 2 3" xfId="47965" xr:uid="{8107E1C5-A175-428E-9869-596095F3E534}"/>
    <cellStyle name="Normal 13 4 2 2 3 3" xfId="22826" xr:uid="{07899FEE-A27D-4BD4-9CD6-A3A18319F545}"/>
    <cellStyle name="Normal 13 4 2 2 3 4" xfId="39585" xr:uid="{B1903D21-9F33-497F-9E93-9F5D60B8C588}"/>
    <cellStyle name="Normal 13 4 2 2 4" xfId="2802" xr:uid="{406C6BC8-4C3A-4AAB-B376-FB397E57652A}"/>
    <cellStyle name="Normal 13 4 2 2 4 2" xfId="11182" xr:uid="{B5B548E5-CAD7-48E8-BD20-B6FB59918D72}"/>
    <cellStyle name="Normal 13 4 2 2 4 2 2" xfId="27942" xr:uid="{948CFF44-4936-47B7-B4EB-05133BFA6EE8}"/>
    <cellStyle name="Normal 13 4 2 2 4 2 3" xfId="44701" xr:uid="{C0932619-4167-4176-ADE9-961054BF90AA}"/>
    <cellStyle name="Normal 13 4 2 2 4 3" xfId="19562" xr:uid="{19CC12F7-5D7A-436D-835F-F0FFF28E2E53}"/>
    <cellStyle name="Normal 13 4 2 2 4 4" xfId="36321" xr:uid="{4FD9BC4F-2032-4B8B-A1FB-035F139E1D20}"/>
    <cellStyle name="Normal 13 4 2 2 5" xfId="9379" xr:uid="{DAC8562B-CC0C-4885-8044-077237C02882}"/>
    <cellStyle name="Normal 13 4 2 2 5 2" xfId="26139" xr:uid="{7C4459A2-E735-451E-9A40-9EDB862FC3D1}"/>
    <cellStyle name="Normal 13 4 2 2 5 3" xfId="42898" xr:uid="{19A4A120-3164-473A-AD9A-9431C5B354DA}"/>
    <cellStyle name="Normal 13 4 2 2 6" xfId="17759" xr:uid="{2EA1C3B3-DCC3-4E99-A064-8401D39C79F8}"/>
    <cellStyle name="Normal 13 4 2 2 7" xfId="34518" xr:uid="{162DD0B3-C42C-458A-8627-6129A798766E}"/>
    <cellStyle name="Normal 13 4 2 3" xfId="1418" xr:uid="{36B7D269-4590-4D4F-97E7-DC9158C69D07}"/>
    <cellStyle name="Normal 13 4 2 3 2" xfId="4807" xr:uid="{CB5BB3D6-7536-4742-8911-D3087919CEBB}"/>
    <cellStyle name="Normal 13 4 2 3 2 2" xfId="13187" xr:uid="{454A1BA4-A718-4E56-B615-C85341CAA7FF}"/>
    <cellStyle name="Normal 13 4 2 3 2 2 2" xfId="29947" xr:uid="{0A2AC130-F674-4C62-BF68-A77568F0E921}"/>
    <cellStyle name="Normal 13 4 2 3 2 2 3" xfId="46706" xr:uid="{417AE4E7-3DB3-4BDF-B601-C37F76CFA843}"/>
    <cellStyle name="Normal 13 4 2 3 2 3" xfId="21567" xr:uid="{52E0BEC1-9740-4AD2-B2AD-B7C1991D6EC6}"/>
    <cellStyle name="Normal 13 4 2 3 2 4" xfId="38326" xr:uid="{295DFB4A-F5F5-4D10-813E-251AE204C256}"/>
    <cellStyle name="Normal 13 4 2 3 3" xfId="6494" xr:uid="{484F3838-A300-46F6-AD8A-F2149D6FE241}"/>
    <cellStyle name="Normal 13 4 2 3 3 2" xfId="14874" xr:uid="{6DE6A8BE-04CC-4B69-87F6-BE9E75588E4B}"/>
    <cellStyle name="Normal 13 4 2 3 3 2 2" xfId="31634" xr:uid="{9AECC2AF-C91C-4BBD-92F8-F0F398D3A87E}"/>
    <cellStyle name="Normal 13 4 2 3 3 2 3" xfId="48393" xr:uid="{4E0F493F-B119-4433-931F-83196E393247}"/>
    <cellStyle name="Normal 13 4 2 3 3 3" xfId="23254" xr:uid="{6A3A6B1D-87AC-46C5-9C03-15C834991B87}"/>
    <cellStyle name="Normal 13 4 2 3 3 4" xfId="40013" xr:uid="{6AF768DB-3D7A-46DD-9AEC-A431AD7EFF2E}"/>
    <cellStyle name="Normal 13 4 2 3 4" xfId="3230" xr:uid="{AD1CA056-035E-48C1-8E2F-947033F96344}"/>
    <cellStyle name="Normal 13 4 2 3 4 2" xfId="11610" xr:uid="{1B6DA80A-580F-4EB4-8B6B-A6140DF3F7F7}"/>
    <cellStyle name="Normal 13 4 2 3 4 2 2" xfId="28370" xr:uid="{8B2FE7FF-65B6-4520-B5AB-26C9A52DAD60}"/>
    <cellStyle name="Normal 13 4 2 3 4 2 3" xfId="45129" xr:uid="{99F41AB3-2804-477F-9DEB-99D3A95ECBDF}"/>
    <cellStyle name="Normal 13 4 2 3 4 3" xfId="19990" xr:uid="{EB420A47-0747-4632-8254-6B755A10C5E2}"/>
    <cellStyle name="Normal 13 4 2 3 4 4" xfId="36749" xr:uid="{66860CDB-73E7-4E54-8A38-92570E58E60D}"/>
    <cellStyle name="Normal 13 4 2 3 5" xfId="9807" xr:uid="{E4BA7BF8-F423-41B8-B95C-BC6093F19F83}"/>
    <cellStyle name="Normal 13 4 2 3 5 2" xfId="26567" xr:uid="{4C29F966-F2D2-42E9-91FB-195E3199AC76}"/>
    <cellStyle name="Normal 13 4 2 3 5 3" xfId="43326" xr:uid="{750132AC-11CA-4D00-B6B8-C2C2F05310A3}"/>
    <cellStyle name="Normal 13 4 2 3 6" xfId="18187" xr:uid="{9577ACF2-3E1F-4F65-95CE-110F8E55C425}"/>
    <cellStyle name="Normal 13 4 2 3 7" xfId="34946" xr:uid="{1FD4A5A3-DE7E-48A5-90E3-E5C07461BA21}"/>
    <cellStyle name="Normal 13 4 2 4" xfId="1801" xr:uid="{9F06B30B-DB9D-49E8-8A0F-38A460C975C7}"/>
    <cellStyle name="Normal 13 4 2 4 2" xfId="5190" xr:uid="{9107721C-739D-48B7-9338-5C4615B2A659}"/>
    <cellStyle name="Normal 13 4 2 4 2 2" xfId="13570" xr:uid="{2208652D-C8AB-43FA-96ED-07AC85C7E51C}"/>
    <cellStyle name="Normal 13 4 2 4 2 2 2" xfId="30330" xr:uid="{5D6BFEDA-0720-4FC3-BC9C-136C436F0E2B}"/>
    <cellStyle name="Normal 13 4 2 4 2 2 3" xfId="47089" xr:uid="{DB6151CD-EA10-4DDC-8D87-51835C38E5A3}"/>
    <cellStyle name="Normal 13 4 2 4 2 3" xfId="21950" xr:uid="{C96207D6-9986-44E0-90DC-DF63E9CC51AA}"/>
    <cellStyle name="Normal 13 4 2 4 2 4" xfId="38709" xr:uid="{C3A3D924-8F71-4EAA-9160-3B004EF61864}"/>
    <cellStyle name="Normal 13 4 2 4 3" xfId="6877" xr:uid="{4E3DF899-F817-488C-9C2D-180AC1DC4975}"/>
    <cellStyle name="Normal 13 4 2 4 3 2" xfId="15257" xr:uid="{3C180A99-EB18-4920-B531-98C303F2EE97}"/>
    <cellStyle name="Normal 13 4 2 4 3 2 2" xfId="32017" xr:uid="{DB56DA8D-B27F-4B96-A590-FF772C29AEFD}"/>
    <cellStyle name="Normal 13 4 2 4 3 2 3" xfId="48776" xr:uid="{9AC1961E-DEEE-495C-A214-44D00A0C260C}"/>
    <cellStyle name="Normal 13 4 2 4 3 3" xfId="23637" xr:uid="{2E082803-6A07-407F-A8B2-BC4D099C474E}"/>
    <cellStyle name="Normal 13 4 2 4 3 4" xfId="40396" xr:uid="{F493FBF2-C765-4FFC-A7BD-A0BEC575E08C}"/>
    <cellStyle name="Normal 13 4 2 4 4" xfId="3501" xr:uid="{14F48ACD-B0AD-4BAB-9197-B0B78A3DBF74}"/>
    <cellStyle name="Normal 13 4 2 4 4 2" xfId="11881" xr:uid="{500FF31C-205B-4F51-8E80-FD892215E50E}"/>
    <cellStyle name="Normal 13 4 2 4 4 2 2" xfId="28641" xr:uid="{E58466E4-DE2F-47A5-BAA6-BC635D9F68CE}"/>
    <cellStyle name="Normal 13 4 2 4 4 2 3" xfId="45400" xr:uid="{D07969BE-88B6-4BD9-8180-28A015087A1E}"/>
    <cellStyle name="Normal 13 4 2 4 4 3" xfId="20261" xr:uid="{92D48353-3B43-4C38-B85E-972E38DEF94F}"/>
    <cellStyle name="Normal 13 4 2 4 4 4" xfId="37020" xr:uid="{DCD18889-C8AE-4CA3-A625-5ED69AB98390}"/>
    <cellStyle name="Normal 13 4 2 4 5" xfId="10190" xr:uid="{9FF9B8E1-C7B9-4F77-9A72-9BB013898318}"/>
    <cellStyle name="Normal 13 4 2 4 5 2" xfId="26950" xr:uid="{BFDCC266-DD48-4324-A7C7-575B42B7F27F}"/>
    <cellStyle name="Normal 13 4 2 4 5 3" xfId="43709" xr:uid="{A86CD121-67CE-457C-9AEB-1BA49887B184}"/>
    <cellStyle name="Normal 13 4 2 4 6" xfId="18570" xr:uid="{BDCE9AC9-CDD7-436B-A0F4-69A49266D0EC}"/>
    <cellStyle name="Normal 13 4 2 4 7" xfId="35329" xr:uid="{5FB31003-1C74-4A5D-853B-039FDD53E948}"/>
    <cellStyle name="Normal 13 4 2 5" xfId="3920" xr:uid="{4C41048D-29BE-4F50-995B-77CB9AE48A42}"/>
    <cellStyle name="Normal 13 4 2 5 2" xfId="12300" xr:uid="{05FCE86B-BDC6-48D3-81FE-C26605B44ABA}"/>
    <cellStyle name="Normal 13 4 2 5 2 2" xfId="29060" xr:uid="{B2604F37-BF8F-4BCF-9A9B-AD16E6769795}"/>
    <cellStyle name="Normal 13 4 2 5 2 3" xfId="45819" xr:uid="{D6E8957B-F8F9-4B58-82E6-94ACE0E899D9}"/>
    <cellStyle name="Normal 13 4 2 5 3" xfId="20680" xr:uid="{8F5DAF76-1394-4359-9F03-791CD7A10AFB}"/>
    <cellStyle name="Normal 13 4 2 5 4" xfId="37439" xr:uid="{96647FFC-F887-4BF5-8A12-4E69F2C94502}"/>
    <cellStyle name="Normal 13 4 2 6" xfId="5640" xr:uid="{5FC4409F-BBB1-434E-9631-3865058994C1}"/>
    <cellStyle name="Normal 13 4 2 6 2" xfId="14020" xr:uid="{B2E0E0C0-D3CE-4383-86F0-169BE3F51ABA}"/>
    <cellStyle name="Normal 13 4 2 6 2 2" xfId="30780" xr:uid="{3CE6F00C-1FF3-41B8-B6A3-BADADA250E29}"/>
    <cellStyle name="Normal 13 4 2 6 2 3" xfId="47539" xr:uid="{41F29998-A5B5-40D2-ADA0-CD2805786657}"/>
    <cellStyle name="Normal 13 4 2 6 3" xfId="22400" xr:uid="{5519C814-B878-4333-86C6-F99C8A150B1D}"/>
    <cellStyle name="Normal 13 4 2 6 4" xfId="39159" xr:uid="{A9E99989-320D-4E07-947D-80FFF51A4F1E}"/>
    <cellStyle name="Normal 13 4 2 7" xfId="7283" xr:uid="{6422E0DE-6A9A-4369-9F61-A00BAB2AB25B}"/>
    <cellStyle name="Normal 13 4 2 7 2" xfId="15663" xr:uid="{C2A575B0-78FA-48E2-ADBA-91752D534116}"/>
    <cellStyle name="Normal 13 4 2 7 2 2" xfId="32423" xr:uid="{2B01DA3A-EBE9-4269-9402-E4D3F232F998}"/>
    <cellStyle name="Normal 13 4 2 7 2 3" xfId="49182" xr:uid="{2596467E-07F4-4B46-8B50-F313605F23A9}"/>
    <cellStyle name="Normal 13 4 2 7 3" xfId="24043" xr:uid="{B236B293-A6AB-441F-9EA2-7B481B6562A1}"/>
    <cellStyle name="Normal 13 4 2 7 4" xfId="40802" xr:uid="{EEA83563-845A-4290-9FDC-AAA46336FA1E}"/>
    <cellStyle name="Normal 13 4 2 8" xfId="7689" xr:uid="{E411F529-4D17-4CAC-B487-4B22492D032C}"/>
    <cellStyle name="Normal 13 4 2 8 2" xfId="16069" xr:uid="{1928CD7B-8637-495E-A659-A6DFB6A8CC51}"/>
    <cellStyle name="Normal 13 4 2 8 2 2" xfId="32829" xr:uid="{091E15E8-FE2B-4A99-9F82-67B8564AECC1}"/>
    <cellStyle name="Normal 13 4 2 8 2 3" xfId="49588" xr:uid="{97515E71-AECE-46A3-82FF-3E24F4B03C7E}"/>
    <cellStyle name="Normal 13 4 2 8 3" xfId="24449" xr:uid="{9BC24ADB-CE2E-4B67-8FC7-7D99C96089A9}"/>
    <cellStyle name="Normal 13 4 2 8 4" xfId="41208" xr:uid="{5DF9B685-4223-4E29-9EF0-28FBF9EDD2F0}"/>
    <cellStyle name="Normal 13 4 2 9" xfId="8095" xr:uid="{C7F42A06-B46C-4299-8136-555454ED4DA4}"/>
    <cellStyle name="Normal 13 4 2 9 2" xfId="16475" xr:uid="{16CE09E8-E38B-46A5-A8E0-BBCB53B56150}"/>
    <cellStyle name="Normal 13 4 2 9 2 2" xfId="33235" xr:uid="{411459C7-C295-48C4-8303-2684CDAB0F3C}"/>
    <cellStyle name="Normal 13 4 2 9 2 3" xfId="49994" xr:uid="{A59E4370-04D9-43B6-AEA6-F31AA390BAA1}"/>
    <cellStyle name="Normal 13 4 2 9 3" xfId="24855" xr:uid="{2D3AEF73-B3B4-43E9-801E-FA97B69942D0}"/>
    <cellStyle name="Normal 13 4 2 9 4" xfId="41614" xr:uid="{36760D25-5E0F-43B5-A222-44F430F9E643}"/>
    <cellStyle name="Normal 13 4 3" xfId="543" xr:uid="{717516A7-C934-4EA3-A2BE-4A0C8E8E10EE}"/>
    <cellStyle name="Normal 13 4 3 10" xfId="8640" xr:uid="{F28D4F0F-1397-40CF-AE52-7FCC516C5817}"/>
    <cellStyle name="Normal 13 4 3 10 2" xfId="17020" xr:uid="{B0550A67-6671-423A-B5CC-5D2DC35F5208}"/>
    <cellStyle name="Normal 13 4 3 10 2 2" xfId="33780" xr:uid="{4EBFDCCC-5FBD-494D-913D-1268C896465E}"/>
    <cellStyle name="Normal 13 4 3 10 2 3" xfId="50539" xr:uid="{832F4129-BBA3-49D7-AFDB-6731F93A45A5}"/>
    <cellStyle name="Normal 13 4 3 10 3" xfId="25400" xr:uid="{13E9F509-1470-44D7-A620-460CB11188BF}"/>
    <cellStyle name="Normal 13 4 3 10 4" xfId="42159" xr:uid="{BCC1A433-721F-4770-B155-34A5E94C05EF}"/>
    <cellStyle name="Normal 13 4 3 11" xfId="2375" xr:uid="{90DA2E68-5C55-43FB-A0F2-C794B1741990}"/>
    <cellStyle name="Normal 13 4 3 11 2" xfId="10757" xr:uid="{49609737-CE86-4B70-B4C4-A6F1AB3EA926}"/>
    <cellStyle name="Normal 13 4 3 11 2 2" xfId="27517" xr:uid="{7D6F8C72-3A1F-4931-B59C-126E0A5D3F52}"/>
    <cellStyle name="Normal 13 4 3 11 2 3" xfId="44276" xr:uid="{D7595518-F180-45A5-96C0-CCE767C89C76}"/>
    <cellStyle name="Normal 13 4 3 11 3" xfId="19137" xr:uid="{DE562F65-08F1-4012-91E2-6BEEC67D1241}"/>
    <cellStyle name="Normal 13 4 3 11 4" xfId="35896" xr:uid="{4623B5A8-173D-4515-AE1F-C319349C4EF9}"/>
    <cellStyle name="Normal 13 4 3 12" xfId="8954" xr:uid="{E2346105-0ABB-4DE5-8580-69CFBB6737CD}"/>
    <cellStyle name="Normal 13 4 3 12 2" xfId="25714" xr:uid="{ABA22EBC-D609-4E02-B9D9-203FF546B463}"/>
    <cellStyle name="Normal 13 4 3 12 3" xfId="42473" xr:uid="{AAB13666-E127-4DDD-A49B-E73A40456731}"/>
    <cellStyle name="Normal 13 4 3 13" xfId="17334" xr:uid="{D3236045-1CD7-48D8-90C8-E97A884244B8}"/>
    <cellStyle name="Normal 13 4 3 14" xfId="34093" xr:uid="{7D65549A-765C-4B11-951D-79E32609CA07}"/>
    <cellStyle name="Normal 13 4 3 2" xfId="985" xr:uid="{8BE28D17-BDAE-4BC0-BEB9-126F218C7C63}"/>
    <cellStyle name="Normal 13 4 3 2 2" xfId="4380" xr:uid="{6DCAF122-0C51-49FB-96FE-912F5C2AC982}"/>
    <cellStyle name="Normal 13 4 3 2 2 2" xfId="12760" xr:uid="{13E00672-48DB-4D86-BE32-0EA324781289}"/>
    <cellStyle name="Normal 13 4 3 2 2 2 2" xfId="29520" xr:uid="{7916B990-D6DB-4007-B20A-9D45D0DA92DA}"/>
    <cellStyle name="Normal 13 4 3 2 2 2 3" xfId="46279" xr:uid="{3B7532C8-BFB1-4FF2-9AFD-574D5F7D909E}"/>
    <cellStyle name="Normal 13 4 3 2 2 3" xfId="21140" xr:uid="{9E695A43-D4E9-4A0B-971F-C502ADD0B61D}"/>
    <cellStyle name="Normal 13 4 3 2 2 4" xfId="37899" xr:uid="{3327D129-0F73-4DCE-BB80-C7E9FCC1635C}"/>
    <cellStyle name="Normal 13 4 3 2 3" xfId="6067" xr:uid="{5E3E1FEE-488A-4DE5-A57F-DECEBC11C710}"/>
    <cellStyle name="Normal 13 4 3 2 3 2" xfId="14447" xr:uid="{C54F018B-E907-4F80-A354-21F96CB8FB6C}"/>
    <cellStyle name="Normal 13 4 3 2 3 2 2" xfId="31207" xr:uid="{93E59951-DDC1-43C2-8F44-15BB719B0D40}"/>
    <cellStyle name="Normal 13 4 3 2 3 2 3" xfId="47966" xr:uid="{14A34D6A-9746-4EBB-8F3A-9CC639E66F69}"/>
    <cellStyle name="Normal 13 4 3 2 3 3" xfId="22827" xr:uid="{0E7313DD-3F21-4CC5-A2C3-71C62A2295C7}"/>
    <cellStyle name="Normal 13 4 3 2 3 4" xfId="39586" xr:uid="{9B4B2A3E-C595-4FD1-9238-2294E6DDC680}"/>
    <cellStyle name="Normal 13 4 3 2 4" xfId="2803" xr:uid="{20D686B2-8E94-4783-A7DE-4EFA6E30DF9A}"/>
    <cellStyle name="Normal 13 4 3 2 4 2" xfId="11183" xr:uid="{4B4B8DE7-FE5A-49FE-889D-3CDF250A64D8}"/>
    <cellStyle name="Normal 13 4 3 2 4 2 2" xfId="27943" xr:uid="{9BC1D2B8-AEB3-4F05-B829-15245541140A}"/>
    <cellStyle name="Normal 13 4 3 2 4 2 3" xfId="44702" xr:uid="{47B30F7C-E950-4D17-A167-C8A9F34ACBE7}"/>
    <cellStyle name="Normal 13 4 3 2 4 3" xfId="19563" xr:uid="{8062D899-73A5-4132-A734-BAD39E57D39D}"/>
    <cellStyle name="Normal 13 4 3 2 4 4" xfId="36322" xr:uid="{9992AA97-E1BD-461D-BA04-FE8BDC21BA49}"/>
    <cellStyle name="Normal 13 4 3 2 5" xfId="9380" xr:uid="{0DBFEEAF-B112-4157-817A-91D5DE2E3AF7}"/>
    <cellStyle name="Normal 13 4 3 2 5 2" xfId="26140" xr:uid="{B25D663B-C6E1-4ABD-B86F-739B40072BCC}"/>
    <cellStyle name="Normal 13 4 3 2 5 3" xfId="42899" xr:uid="{0F39F9FB-EE9D-4318-B1FF-76BCF9CFB329}"/>
    <cellStyle name="Normal 13 4 3 2 6" xfId="17760" xr:uid="{E0A3F911-A6A6-4709-965C-D77A7136AF36}"/>
    <cellStyle name="Normal 13 4 3 2 7" xfId="34519" xr:uid="{5DEDBA03-E1B0-4AC0-897E-5E038B59C057}"/>
    <cellStyle name="Normal 13 4 3 3" xfId="1419" xr:uid="{BAB18463-1754-46E4-803D-1192EABA3679}"/>
    <cellStyle name="Normal 13 4 3 3 2" xfId="4808" xr:uid="{5F092C7D-3007-4F06-9D1A-66B9679FF290}"/>
    <cellStyle name="Normal 13 4 3 3 2 2" xfId="13188" xr:uid="{F602D13F-16C5-4BBD-93B5-33EA09C7EEA1}"/>
    <cellStyle name="Normal 13 4 3 3 2 2 2" xfId="29948" xr:uid="{DD48AA9E-2E0B-4284-9CC7-9EBA79C41A6C}"/>
    <cellStyle name="Normal 13 4 3 3 2 2 3" xfId="46707" xr:uid="{67CAA1D5-3FEE-4419-8C7B-686F97F9F62B}"/>
    <cellStyle name="Normal 13 4 3 3 2 3" xfId="21568" xr:uid="{DE0C8CE2-EB7A-4503-A716-4A2071DE0580}"/>
    <cellStyle name="Normal 13 4 3 3 2 4" xfId="38327" xr:uid="{BB06237A-EF0C-4F88-8DEF-23A5BDED0C54}"/>
    <cellStyle name="Normal 13 4 3 3 3" xfId="6495" xr:uid="{EBFD0232-10FD-4C23-BFDA-E9C0740082FD}"/>
    <cellStyle name="Normal 13 4 3 3 3 2" xfId="14875" xr:uid="{78A1F1A0-1289-4D0B-9E6C-DA28E524D7AE}"/>
    <cellStyle name="Normal 13 4 3 3 3 2 2" xfId="31635" xr:uid="{8E1A876B-5CC2-4D54-8C17-E429D56A7F44}"/>
    <cellStyle name="Normal 13 4 3 3 3 2 3" xfId="48394" xr:uid="{96DA8A41-07BE-4466-B6E4-B6F6DDAA27D1}"/>
    <cellStyle name="Normal 13 4 3 3 3 3" xfId="23255" xr:uid="{1DCCC1F2-1FAF-4AFF-AAF2-F53050B23B3A}"/>
    <cellStyle name="Normal 13 4 3 3 3 4" xfId="40014" xr:uid="{04913389-43B2-41F7-8EC9-C29AB920B889}"/>
    <cellStyle name="Normal 13 4 3 3 4" xfId="3231" xr:uid="{490D6471-1CAE-4ED9-AC79-E2D40FF03A29}"/>
    <cellStyle name="Normal 13 4 3 3 4 2" xfId="11611" xr:uid="{10AA8F6B-D637-437F-8513-064DF025C0D4}"/>
    <cellStyle name="Normal 13 4 3 3 4 2 2" xfId="28371" xr:uid="{98BEA7A3-77AD-4612-9B48-C1E1E788C971}"/>
    <cellStyle name="Normal 13 4 3 3 4 2 3" xfId="45130" xr:uid="{A0135580-1684-4054-B341-886F6438706C}"/>
    <cellStyle name="Normal 13 4 3 3 4 3" xfId="19991" xr:uid="{B223BD4B-BC33-45C2-97AD-10EF7C6CBFED}"/>
    <cellStyle name="Normal 13 4 3 3 4 4" xfId="36750" xr:uid="{D95D50EB-738C-4DB3-AA28-5D87AD933E75}"/>
    <cellStyle name="Normal 13 4 3 3 5" xfId="9808" xr:uid="{B1996977-7131-4098-97A4-DD20F31ACD16}"/>
    <cellStyle name="Normal 13 4 3 3 5 2" xfId="26568" xr:uid="{97804168-9E6A-46E6-A08E-25CFCFFC9055}"/>
    <cellStyle name="Normal 13 4 3 3 5 3" xfId="43327" xr:uid="{3340C4D7-E313-4CA0-8320-61E48D9CAF37}"/>
    <cellStyle name="Normal 13 4 3 3 6" xfId="18188" xr:uid="{00B6FBA2-543F-4AB1-B593-3924E8560A19}"/>
    <cellStyle name="Normal 13 4 3 3 7" xfId="34947" xr:uid="{2B366A1C-B8B3-4D13-84C2-322707CD90A4}"/>
    <cellStyle name="Normal 13 4 3 4" xfId="1940" xr:uid="{312649B2-CE62-4136-AF79-407B58773A8B}"/>
    <cellStyle name="Normal 13 4 3 4 2" xfId="5329" xr:uid="{7C054F02-9E97-449F-8CC9-FADD4935CC51}"/>
    <cellStyle name="Normal 13 4 3 4 2 2" xfId="13709" xr:uid="{6F5CAF08-A2F5-4D9D-9370-0B909372D834}"/>
    <cellStyle name="Normal 13 4 3 4 2 2 2" xfId="30469" xr:uid="{F7B68BA0-538A-44C6-A315-DA9679D959C8}"/>
    <cellStyle name="Normal 13 4 3 4 2 2 3" xfId="47228" xr:uid="{6A7C2A7A-FC10-43DA-B5E5-5DDC8EC459B0}"/>
    <cellStyle name="Normal 13 4 3 4 2 3" xfId="22089" xr:uid="{E92E717B-170F-4441-AAE3-3EB04B545049}"/>
    <cellStyle name="Normal 13 4 3 4 2 4" xfId="38848" xr:uid="{0A10FEBF-9641-437D-9478-D2F89B9C9D8D}"/>
    <cellStyle name="Normal 13 4 3 4 3" xfId="7016" xr:uid="{5097F9F8-4684-4947-83D2-8CDEE3256321}"/>
    <cellStyle name="Normal 13 4 3 4 3 2" xfId="15396" xr:uid="{1A4FD294-1206-4A19-9D6B-73974A6441DE}"/>
    <cellStyle name="Normal 13 4 3 4 3 2 2" xfId="32156" xr:uid="{950A8D46-1026-48F4-9D0A-F9477BA5FB12}"/>
    <cellStyle name="Normal 13 4 3 4 3 2 3" xfId="48915" xr:uid="{016A8734-1E16-4F7C-968D-5803B80A2B3A}"/>
    <cellStyle name="Normal 13 4 3 4 3 3" xfId="23776" xr:uid="{E5F6DDDC-023E-4106-9CBC-7D7CD12BAD2D}"/>
    <cellStyle name="Normal 13 4 3 4 3 4" xfId="40535" xr:uid="{58B801D4-FB78-4458-8A06-889431D0E35E}"/>
    <cellStyle name="Normal 13 4 3 4 4" xfId="3639" xr:uid="{AEC7DF73-9BE7-486E-86A6-96BDB95C40F2}"/>
    <cellStyle name="Normal 13 4 3 4 4 2" xfId="12019" xr:uid="{0B2F1FD7-C475-4205-8766-B3999F507529}"/>
    <cellStyle name="Normal 13 4 3 4 4 2 2" xfId="28779" xr:uid="{C1B1BE52-A065-4E03-9887-3D12CBFE078A}"/>
    <cellStyle name="Normal 13 4 3 4 4 2 3" xfId="45538" xr:uid="{F58522A9-53E2-487B-B0C5-C0F9D63888B5}"/>
    <cellStyle name="Normal 13 4 3 4 4 3" xfId="20399" xr:uid="{8E02A6AC-3630-476C-8DCC-F29B68F4A9B1}"/>
    <cellStyle name="Normal 13 4 3 4 4 4" xfId="37158" xr:uid="{65FC0EE5-1C50-4511-828D-225C326B522C}"/>
    <cellStyle name="Normal 13 4 3 4 5" xfId="10329" xr:uid="{AAD549B0-681B-4E39-8473-43C5A36F47B2}"/>
    <cellStyle name="Normal 13 4 3 4 5 2" xfId="27089" xr:uid="{90C24826-42A7-4222-A54A-963D3475CE95}"/>
    <cellStyle name="Normal 13 4 3 4 5 3" xfId="43848" xr:uid="{1F85FE2D-80FB-4290-93BA-D683C4807602}"/>
    <cellStyle name="Normal 13 4 3 4 6" xfId="18709" xr:uid="{C0C2873F-EC52-4883-AF58-EBD8F667CFB3}"/>
    <cellStyle name="Normal 13 4 3 4 7" xfId="35468" xr:uid="{D2634F1A-A3C8-47BA-BCF8-54114CEB6FBD}"/>
    <cellStyle name="Normal 13 4 3 5" xfId="4059" xr:uid="{12018A13-2547-48F7-9A37-74B35F259953}"/>
    <cellStyle name="Normal 13 4 3 5 2" xfId="12439" xr:uid="{B41FFDE2-6B3D-4995-854C-6F93473F4751}"/>
    <cellStyle name="Normal 13 4 3 5 2 2" xfId="29199" xr:uid="{5A347585-BF41-4DF5-94C3-499A080B7409}"/>
    <cellStyle name="Normal 13 4 3 5 2 3" xfId="45958" xr:uid="{A5B508F7-9577-4FA2-8099-CA1DF03FCB77}"/>
    <cellStyle name="Normal 13 4 3 5 3" xfId="20819" xr:uid="{B182E023-1EC8-4492-B557-6E04BB28E9CF}"/>
    <cellStyle name="Normal 13 4 3 5 4" xfId="37578" xr:uid="{1E6F02BB-B891-4630-B507-B5539C99DBD6}"/>
    <cellStyle name="Normal 13 4 3 6" xfId="5641" xr:uid="{CACA8E96-3B06-4902-AC5F-240D01BB57DB}"/>
    <cellStyle name="Normal 13 4 3 6 2" xfId="14021" xr:uid="{E682413F-13E2-4ECB-9E03-9C6FC748769C}"/>
    <cellStyle name="Normal 13 4 3 6 2 2" xfId="30781" xr:uid="{7827F096-066D-4392-8F28-5EC12FAF7ECE}"/>
    <cellStyle name="Normal 13 4 3 6 2 3" xfId="47540" xr:uid="{D73F0EF9-983F-4354-B903-74869BB4A989}"/>
    <cellStyle name="Normal 13 4 3 6 3" xfId="22401" xr:uid="{DD005138-6173-4EA0-A75B-C96B31866BB3}"/>
    <cellStyle name="Normal 13 4 3 6 4" xfId="39160" xr:uid="{252F7CE4-5346-4768-BBB4-51FF2B3EB210}"/>
    <cellStyle name="Normal 13 4 3 7" xfId="7422" xr:uid="{198086CC-A0B8-4D21-8EDE-0E415A6D6DBB}"/>
    <cellStyle name="Normal 13 4 3 7 2" xfId="15802" xr:uid="{98EA8A51-01DD-4B56-9AE5-B57B61282BC1}"/>
    <cellStyle name="Normal 13 4 3 7 2 2" xfId="32562" xr:uid="{A1D0110E-6F2F-4AB6-8D69-32ADA37E8357}"/>
    <cellStyle name="Normal 13 4 3 7 2 3" xfId="49321" xr:uid="{D42BAA03-4C10-4B66-A407-0FEF96B635CB}"/>
    <cellStyle name="Normal 13 4 3 7 3" xfId="24182" xr:uid="{BA530C39-74B6-4348-BC71-2D6FD2DE7F4D}"/>
    <cellStyle name="Normal 13 4 3 7 4" xfId="40941" xr:uid="{41A83C09-23D4-4035-9B41-A5D679EB6FFE}"/>
    <cellStyle name="Normal 13 4 3 8" xfId="7828" xr:uid="{FB29F44B-7104-4358-853A-676C93B5736B}"/>
    <cellStyle name="Normal 13 4 3 8 2" xfId="16208" xr:uid="{2FFA7F45-5A27-4D64-BCCE-5A499564891E}"/>
    <cellStyle name="Normal 13 4 3 8 2 2" xfId="32968" xr:uid="{75D2E6D6-295B-484B-9DA3-C71AD0896528}"/>
    <cellStyle name="Normal 13 4 3 8 2 3" xfId="49727" xr:uid="{9EA582B0-A529-4DAE-BE74-E6EE16D9F44E}"/>
    <cellStyle name="Normal 13 4 3 8 3" xfId="24588" xr:uid="{87A76E83-454D-4478-8C69-8B0EF52BFC8B}"/>
    <cellStyle name="Normal 13 4 3 8 4" xfId="41347" xr:uid="{265CEC27-ADDC-4352-8169-F134C766667F}"/>
    <cellStyle name="Normal 13 4 3 9" xfId="8234" xr:uid="{F96441F8-2CA2-4604-9371-70252EC950F3}"/>
    <cellStyle name="Normal 13 4 3 9 2" xfId="16614" xr:uid="{99FDE3D4-B38C-4B00-9F12-C3388A04384F}"/>
    <cellStyle name="Normal 13 4 3 9 2 2" xfId="33374" xr:uid="{1FB84028-9FC6-4037-8A12-D06F330B6806}"/>
    <cellStyle name="Normal 13 4 3 9 2 3" xfId="50133" xr:uid="{292D1B7C-D8B6-4190-BE34-F3F4C5A88659}"/>
    <cellStyle name="Normal 13 4 3 9 3" xfId="24994" xr:uid="{1D7F6336-3795-4303-95F1-A420FBCA25D7}"/>
    <cellStyle name="Normal 13 4 3 9 4" xfId="41753" xr:uid="{30532C5B-D765-4E66-B1F0-A2B3EA60356B}"/>
    <cellStyle name="Normal 13 4 4" xfId="983" xr:uid="{2E880933-5DBE-455F-A4E9-685FBCD94940}"/>
    <cellStyle name="Normal 13 4 4 2" xfId="4378" xr:uid="{901D0342-5A66-4A51-95A0-2AE05BD48C6F}"/>
    <cellStyle name="Normal 13 4 4 2 2" xfId="12758" xr:uid="{72DFDE44-5DA9-4116-A74B-A965408EA92B}"/>
    <cellStyle name="Normal 13 4 4 2 2 2" xfId="29518" xr:uid="{2356A74E-B949-4547-99CF-9B632925B975}"/>
    <cellStyle name="Normal 13 4 4 2 2 3" xfId="46277" xr:uid="{25003DDA-20B2-4DA9-AAAA-EB69691EEC1C}"/>
    <cellStyle name="Normal 13 4 4 2 3" xfId="21138" xr:uid="{6E84E6A2-8163-4321-A895-E204A9EDC792}"/>
    <cellStyle name="Normal 13 4 4 2 4" xfId="37897" xr:uid="{2219D73F-2EB2-4C63-A915-B5E0E8D54609}"/>
    <cellStyle name="Normal 13 4 4 3" xfId="6065" xr:uid="{82C14521-313F-423C-8040-456039A6246D}"/>
    <cellStyle name="Normal 13 4 4 3 2" xfId="14445" xr:uid="{12F8BCB7-BBB8-4EBD-8DFB-A8F658826DFC}"/>
    <cellStyle name="Normal 13 4 4 3 2 2" xfId="31205" xr:uid="{70EDF850-88CE-4878-8F82-02DB5E6F34C8}"/>
    <cellStyle name="Normal 13 4 4 3 2 3" xfId="47964" xr:uid="{CAC79770-165A-4AD9-8C12-5834F807F6B9}"/>
    <cellStyle name="Normal 13 4 4 3 3" xfId="22825" xr:uid="{E4995536-47D8-4A28-9B40-56F384116DF6}"/>
    <cellStyle name="Normal 13 4 4 3 4" xfId="39584" xr:uid="{1FFABC37-6C11-448C-ADA6-BE5670A9FDB7}"/>
    <cellStyle name="Normal 13 4 4 4" xfId="2801" xr:uid="{FAC8A10F-EC95-4A42-9537-CBE0CF255B54}"/>
    <cellStyle name="Normal 13 4 4 4 2" xfId="11181" xr:uid="{2C6E43BB-D86E-4056-BFCB-5972C1B6B5F3}"/>
    <cellStyle name="Normal 13 4 4 4 2 2" xfId="27941" xr:uid="{2DFCF928-0CED-42E5-84CC-D001A27677C7}"/>
    <cellStyle name="Normal 13 4 4 4 2 3" xfId="44700" xr:uid="{A4D02C44-82D1-4426-A1D2-0CA8C8F9FEBA}"/>
    <cellStyle name="Normal 13 4 4 4 3" xfId="19561" xr:uid="{C3482737-6967-4281-B19C-D3887856CFDE}"/>
    <cellStyle name="Normal 13 4 4 4 4" xfId="36320" xr:uid="{A0756BB1-CB70-46FA-A0B7-B696C63CFF9E}"/>
    <cellStyle name="Normal 13 4 4 5" xfId="9378" xr:uid="{FBFB8774-56C9-4BFD-A035-6A33B2E5197F}"/>
    <cellStyle name="Normal 13 4 4 5 2" xfId="26138" xr:uid="{255373AD-A299-45D2-96B9-D5C55B109AEA}"/>
    <cellStyle name="Normal 13 4 4 5 3" xfId="42897" xr:uid="{497438D7-9EE4-4CDD-B0AB-DD5FD06A5DFB}"/>
    <cellStyle name="Normal 13 4 4 6" xfId="17758" xr:uid="{117221DB-F10C-4756-B175-24DB9675897D}"/>
    <cellStyle name="Normal 13 4 4 7" xfId="34517" xr:uid="{C6727803-DDAA-43D4-BAFA-5E296267AEDD}"/>
    <cellStyle name="Normal 13 4 5" xfId="1417" xr:uid="{7BDE544A-8489-4578-BA92-D7776EE9889E}"/>
    <cellStyle name="Normal 13 4 5 2" xfId="4806" xr:uid="{31D64412-432B-420E-B065-38DDE8320E2A}"/>
    <cellStyle name="Normal 13 4 5 2 2" xfId="13186" xr:uid="{C971BF71-9FDF-4054-91A8-FA47ADC84863}"/>
    <cellStyle name="Normal 13 4 5 2 2 2" xfId="29946" xr:uid="{2BA1A01C-B917-4AB4-AE0D-198A61F02F80}"/>
    <cellStyle name="Normal 13 4 5 2 2 3" xfId="46705" xr:uid="{0B9E75CE-8E03-4057-9D53-F1B7564D62FC}"/>
    <cellStyle name="Normal 13 4 5 2 3" xfId="21566" xr:uid="{8C2B7BDF-171A-4EC6-81AC-1BB61B917946}"/>
    <cellStyle name="Normal 13 4 5 2 4" xfId="38325" xr:uid="{53558E99-7906-4647-A535-C6001897B0F8}"/>
    <cellStyle name="Normal 13 4 5 3" xfId="6493" xr:uid="{F4C6E235-4EBB-498F-AE6C-BD60EA04E145}"/>
    <cellStyle name="Normal 13 4 5 3 2" xfId="14873" xr:uid="{8206EAC4-6035-43B8-B9D8-442C60F55902}"/>
    <cellStyle name="Normal 13 4 5 3 2 2" xfId="31633" xr:uid="{7C188F1C-C0C0-4058-A88B-269DE30573A2}"/>
    <cellStyle name="Normal 13 4 5 3 2 3" xfId="48392" xr:uid="{564F8358-7B99-476B-BD6A-11C0769D6922}"/>
    <cellStyle name="Normal 13 4 5 3 3" xfId="23253" xr:uid="{B9369B70-7D9E-4995-9719-0B60076BD2F1}"/>
    <cellStyle name="Normal 13 4 5 3 4" xfId="40012" xr:uid="{E8AC6290-3CD4-4ABA-9692-D639D932762C}"/>
    <cellStyle name="Normal 13 4 5 4" xfId="3229" xr:uid="{CC3745F3-F376-4ED8-AF0D-580C78234549}"/>
    <cellStyle name="Normal 13 4 5 4 2" xfId="11609" xr:uid="{F55B86DF-79C2-4D2C-9ABE-A6AAEFEFB103}"/>
    <cellStyle name="Normal 13 4 5 4 2 2" xfId="28369" xr:uid="{A96CAA4C-0B65-4315-A029-BFD9C050B573}"/>
    <cellStyle name="Normal 13 4 5 4 2 3" xfId="45128" xr:uid="{29C415E9-200E-428D-B6E5-7CB838DF6B28}"/>
    <cellStyle name="Normal 13 4 5 4 3" xfId="19989" xr:uid="{0CBD0521-D287-425E-977A-A4411CBEAF43}"/>
    <cellStyle name="Normal 13 4 5 4 4" xfId="36748" xr:uid="{9FB876FC-2582-4173-984B-4475A0FF60C4}"/>
    <cellStyle name="Normal 13 4 5 5" xfId="9806" xr:uid="{24753628-F404-40F0-84B5-563191B5655C}"/>
    <cellStyle name="Normal 13 4 5 5 2" xfId="26566" xr:uid="{4DC450E3-DCE5-4256-89A1-F14C7E3DB2BD}"/>
    <cellStyle name="Normal 13 4 5 5 3" xfId="43325" xr:uid="{338F651B-A5CA-46A3-961D-4E379388B169}"/>
    <cellStyle name="Normal 13 4 5 6" xfId="18186" xr:uid="{82F99495-0468-4FC1-A7DF-1F33D8842387}"/>
    <cellStyle name="Normal 13 4 5 7" xfId="34945" xr:uid="{5FB1C5BB-7974-4011-9A1F-34A6AB5E9E2D}"/>
    <cellStyle name="Normal 13 4 6" xfId="1669" xr:uid="{BDC0D0B9-4FFD-459B-BE73-846ED62C3260}"/>
    <cellStyle name="Normal 13 4 6 2" xfId="5058" xr:uid="{D9439A11-181E-4F3E-A66B-C1CE639874F8}"/>
    <cellStyle name="Normal 13 4 6 2 2" xfId="13438" xr:uid="{517825CD-0391-407C-86BA-708A25D4492B}"/>
    <cellStyle name="Normal 13 4 6 2 2 2" xfId="30198" xr:uid="{4342A87F-8D32-462C-A7A1-28BB2DEA6E06}"/>
    <cellStyle name="Normal 13 4 6 2 2 3" xfId="46957" xr:uid="{24592F8C-DB30-4137-8787-3ABDD09BB154}"/>
    <cellStyle name="Normal 13 4 6 2 3" xfId="21818" xr:uid="{024AC9E9-DB51-4BFD-BABC-4CF8FB096925}"/>
    <cellStyle name="Normal 13 4 6 2 4" xfId="38577" xr:uid="{39FDE561-BCE9-4E80-A971-51240C4E304E}"/>
    <cellStyle name="Normal 13 4 6 3" xfId="6745" xr:uid="{B224F97A-4CAB-480A-A86B-3F0F725C78A6}"/>
    <cellStyle name="Normal 13 4 6 3 2" xfId="15125" xr:uid="{6B9EB381-E198-43E8-8EC1-78F55EB04598}"/>
    <cellStyle name="Normal 13 4 6 3 2 2" xfId="31885" xr:uid="{8A51F55A-718B-484D-ABA5-D9EA51DD0757}"/>
    <cellStyle name="Normal 13 4 6 3 2 3" xfId="48644" xr:uid="{F11770D2-477F-4FCE-AC92-E6A6898C5C15}"/>
    <cellStyle name="Normal 13 4 6 3 3" xfId="23505" xr:uid="{DF30FDFE-6230-40F1-B6EC-7B246C542324}"/>
    <cellStyle name="Normal 13 4 6 3 4" xfId="40264" xr:uid="{E7EBBB63-228D-48EF-98D8-E2F21B3D1293}"/>
    <cellStyle name="Normal 13 4 6 4" xfId="2373" xr:uid="{B6CC9A9B-C551-461D-84BA-12DF964EE00A}"/>
    <cellStyle name="Normal 13 4 6 4 2" xfId="10755" xr:uid="{1374B55C-58B3-40B8-9CE2-190DD4F871ED}"/>
    <cellStyle name="Normal 13 4 6 4 2 2" xfId="27515" xr:uid="{176DA050-BBC8-4BF1-BAF8-E798B763D1C0}"/>
    <cellStyle name="Normal 13 4 6 4 2 3" xfId="44274" xr:uid="{9093E71B-1F3A-4962-B08C-27E3A8206E23}"/>
    <cellStyle name="Normal 13 4 6 4 3" xfId="19135" xr:uid="{894FA3F1-C4C6-4011-AA3E-84DD56B9A103}"/>
    <cellStyle name="Normal 13 4 6 4 4" xfId="35894" xr:uid="{24126DF3-D56E-4125-928F-6B857A6EE969}"/>
    <cellStyle name="Normal 13 4 6 5" xfId="10058" xr:uid="{4B3BEDD4-A2F1-465F-A515-813AF8420106}"/>
    <cellStyle name="Normal 13 4 6 5 2" xfId="26818" xr:uid="{9E576E12-81D1-4F5F-BC57-10503B3A6B2C}"/>
    <cellStyle name="Normal 13 4 6 5 3" xfId="43577" xr:uid="{6CBF81E1-FA84-4652-9FB4-77C117353DBC}"/>
    <cellStyle name="Normal 13 4 6 6" xfId="18438" xr:uid="{337E2DBD-D643-40D7-9171-24A798B7BF0A}"/>
    <cellStyle name="Normal 13 4 6 7" xfId="35197" xr:uid="{D56DC698-A4D6-4E2A-966A-3CBD610CD471}"/>
    <cellStyle name="Normal 13 4 7" xfId="3787" xr:uid="{7E0B4223-A044-4F8C-A857-74698E8E99B9}"/>
    <cellStyle name="Normal 13 4 7 2" xfId="12167" xr:uid="{904AFCC4-7BB4-4F83-BBDD-D6FD72CF9BB8}"/>
    <cellStyle name="Normal 13 4 7 2 2" xfId="28927" xr:uid="{768E624B-DCCB-4AE8-B617-4AF3AB16CE4E}"/>
    <cellStyle name="Normal 13 4 7 2 3" xfId="45686" xr:uid="{0CA22D86-D199-4F26-A098-14A5BE00DD58}"/>
    <cellStyle name="Normal 13 4 7 3" xfId="20547" xr:uid="{6CDFAA22-E719-4E8E-B6C1-D2252565986E}"/>
    <cellStyle name="Normal 13 4 7 4" xfId="37306" xr:uid="{584D627E-C0B7-455D-93C1-13B77A9DC3F0}"/>
    <cellStyle name="Normal 13 4 8" xfId="5639" xr:uid="{3D7901D4-4C91-491F-B646-2BDC38F918C3}"/>
    <cellStyle name="Normal 13 4 8 2" xfId="14019" xr:uid="{112CA13F-8AA7-4FCE-A4A4-536BF654F851}"/>
    <cellStyle name="Normal 13 4 8 2 2" xfId="30779" xr:uid="{A4792C2B-B046-4020-9F81-6B2F75F2B063}"/>
    <cellStyle name="Normal 13 4 8 2 3" xfId="47538" xr:uid="{45548455-8743-45F9-A2AD-6E73F914FFD7}"/>
    <cellStyle name="Normal 13 4 8 3" xfId="22399" xr:uid="{F566142D-1839-4A86-9BAE-892118BE8527}"/>
    <cellStyle name="Normal 13 4 8 4" xfId="39158" xr:uid="{DEF44ED5-EC68-43AB-995E-AF4AABD5EE30}"/>
    <cellStyle name="Normal 13 4 9" xfId="7151" xr:uid="{DC16BFD2-E732-4173-97BD-E635E65B5882}"/>
    <cellStyle name="Normal 13 4 9 2" xfId="15531" xr:uid="{0FFF2204-2B7C-4345-8DAB-6835C262B4E3}"/>
    <cellStyle name="Normal 13 4 9 2 2" xfId="32291" xr:uid="{945A53DF-1CEE-4F9D-BEB7-6927368E2C5E}"/>
    <cellStyle name="Normal 13 4 9 2 3" xfId="49050" xr:uid="{DA50C8D6-F1E2-4670-98FA-2EF58B9D19B1}"/>
    <cellStyle name="Normal 13 4 9 3" xfId="23911" xr:uid="{8B1BEE4A-00ED-41B9-8E31-D879562C64BF}"/>
    <cellStyle name="Normal 13 4 9 4" xfId="40670" xr:uid="{4AC2C199-B06F-4156-8C8E-859B7C7CD9CB}"/>
    <cellStyle name="Normal 13 5" xfId="544" xr:uid="{FC7B0355-F974-413D-A19E-65D43EE1B4E2}"/>
    <cellStyle name="Normal 13 5 10" xfId="7630" xr:uid="{D5C3B2F3-D1DC-4EF9-9A6B-8551330251D3}"/>
    <cellStyle name="Normal 13 5 10 2" xfId="16010" xr:uid="{2C969967-5639-4592-9589-010AFFD2CA4A}"/>
    <cellStyle name="Normal 13 5 10 2 2" xfId="32770" xr:uid="{995EE849-7931-4BD4-A694-A285B14E6BA3}"/>
    <cellStyle name="Normal 13 5 10 2 3" xfId="49529" xr:uid="{21CF8205-3EB8-42FB-9813-772C82FF0D93}"/>
    <cellStyle name="Normal 13 5 10 3" xfId="24390" xr:uid="{D52507CA-2541-456D-B5A8-83EC652FCE6A}"/>
    <cellStyle name="Normal 13 5 10 4" xfId="41149" xr:uid="{5A90D665-44A0-4B64-B148-D4440E8EC0BB}"/>
    <cellStyle name="Normal 13 5 11" xfId="8036" xr:uid="{E0A6B710-08AC-4CEE-B6FB-E843EB9FBC35}"/>
    <cellStyle name="Normal 13 5 11 2" xfId="16416" xr:uid="{4C454249-F05E-45F0-BB4C-FFF593DE9748}"/>
    <cellStyle name="Normal 13 5 11 2 2" xfId="33176" xr:uid="{7B9A3E45-53DC-4512-8129-AB6C86D0981D}"/>
    <cellStyle name="Normal 13 5 11 2 3" xfId="49935" xr:uid="{4598BC1E-6481-4198-9C73-376942DDCBDA}"/>
    <cellStyle name="Normal 13 5 11 3" xfId="24796" xr:uid="{15BC77D2-AF83-4ACD-9F5B-676DECA5CA95}"/>
    <cellStyle name="Normal 13 5 11 4" xfId="41555" xr:uid="{5C09D161-96E6-422C-AD3C-2AAB308DFEC1}"/>
    <cellStyle name="Normal 13 5 12" xfId="8442" xr:uid="{17CF4240-91E9-4CEF-8378-43A18DBF3E05}"/>
    <cellStyle name="Normal 13 5 12 2" xfId="16822" xr:uid="{90FB1683-1289-4DB9-9D78-D23DC2CDCC2E}"/>
    <cellStyle name="Normal 13 5 12 2 2" xfId="33582" xr:uid="{B453928F-BBF1-4681-92F5-D8B24F737DC6}"/>
    <cellStyle name="Normal 13 5 12 2 3" xfId="50341" xr:uid="{9EFD63DC-9DE4-46F3-975F-D0FCFCD63F91}"/>
    <cellStyle name="Normal 13 5 12 3" xfId="25202" xr:uid="{C87AE540-7031-46D6-A2DE-8F366FDE2B1C}"/>
    <cellStyle name="Normal 13 5 12 4" xfId="41961" xr:uid="{95CD36B3-364D-43AD-ADC9-EF8012591E93}"/>
    <cellStyle name="Normal 13 5 13" xfId="2129" xr:uid="{BB9A7005-8F17-450B-8F4B-6C2E14ED8E6C}"/>
    <cellStyle name="Normal 13 5 13 2" xfId="10517" xr:uid="{4FA03EE2-8B92-4E28-AEBA-2DD1B7C0860B}"/>
    <cellStyle name="Normal 13 5 13 2 2" xfId="27277" xr:uid="{BD9A0BE2-1345-48C6-A23E-8AA01BF409E0}"/>
    <cellStyle name="Normal 13 5 13 2 3" xfId="44036" xr:uid="{5B8AADFB-22CB-411C-99BC-1B632CE0A4F8}"/>
    <cellStyle name="Normal 13 5 13 3" xfId="18897" xr:uid="{B0CA84EF-EF2E-4EAA-9555-308B14DE1592}"/>
    <cellStyle name="Normal 13 5 13 4" xfId="35656" xr:uid="{98A3D548-BA03-40AE-880E-3AAC7952DDCF}"/>
    <cellStyle name="Normal 13 5 14" xfId="8955" xr:uid="{3CB78406-36AE-4D79-8B0C-BEEB9CAD3A43}"/>
    <cellStyle name="Normal 13 5 14 2" xfId="25715" xr:uid="{4A04209A-2B8F-424A-8389-B26E56CED683}"/>
    <cellStyle name="Normal 13 5 14 3" xfId="42474" xr:uid="{84BA9F2E-65E8-4ED9-BAB7-CF1BA7B4F549}"/>
    <cellStyle name="Normal 13 5 15" xfId="17335" xr:uid="{8BC1202C-08F3-4F1A-B004-92AB9BB08855}"/>
    <cellStyle name="Normal 13 5 16" xfId="34094" xr:uid="{15DB3B03-80AF-428A-8112-3A74F3B15178}"/>
    <cellStyle name="Normal 13 5 2" xfId="545" xr:uid="{D186B118-A3FE-48C0-A777-754BF0F639E2}"/>
    <cellStyle name="Normal 13 5 2 10" xfId="8502" xr:uid="{187E6ECE-C32E-4074-ADAE-AE9AABD55A0C}"/>
    <cellStyle name="Normal 13 5 2 10 2" xfId="16882" xr:uid="{74C5F6DE-A433-4ADE-AB98-1D935496F296}"/>
    <cellStyle name="Normal 13 5 2 10 2 2" xfId="33642" xr:uid="{DCCFC0BD-5863-4CD3-8750-888604F11365}"/>
    <cellStyle name="Normal 13 5 2 10 2 3" xfId="50401" xr:uid="{BD1D7F49-286B-4F6C-A85D-C7A4D7AC17DF}"/>
    <cellStyle name="Normal 13 5 2 10 3" xfId="25262" xr:uid="{16D193A6-B821-4E37-847F-508603CD3539}"/>
    <cellStyle name="Normal 13 5 2 10 4" xfId="42021" xr:uid="{7C42BEE1-7C8C-479D-8277-D9E310AFAEBF}"/>
    <cellStyle name="Normal 13 5 2 11" xfId="2377" xr:uid="{57F98D8C-89A7-4971-8588-7D5E8FBB4BD2}"/>
    <cellStyle name="Normal 13 5 2 11 2" xfId="10759" xr:uid="{F9EF465A-0D98-4086-9EC3-64F3BAB616BE}"/>
    <cellStyle name="Normal 13 5 2 11 2 2" xfId="27519" xr:uid="{343F3B78-8EEB-45A0-B334-EE5877914A45}"/>
    <cellStyle name="Normal 13 5 2 11 2 3" xfId="44278" xr:uid="{73254CB0-5ED7-448D-B858-C988677749C2}"/>
    <cellStyle name="Normal 13 5 2 11 3" xfId="19139" xr:uid="{36ED031A-D63A-4688-814B-4E69D55C4BCE}"/>
    <cellStyle name="Normal 13 5 2 11 4" xfId="35898" xr:uid="{AB36262D-3787-4482-A8B1-60C0D4C99E94}"/>
    <cellStyle name="Normal 13 5 2 12" xfId="8956" xr:uid="{0BE6F6CA-100E-40C1-8296-BFAB72739D38}"/>
    <cellStyle name="Normal 13 5 2 12 2" xfId="25716" xr:uid="{AB3D6C1D-43F8-41A3-A2F9-8FA8F0AE7D61}"/>
    <cellStyle name="Normal 13 5 2 12 3" xfId="42475" xr:uid="{4EC24DD7-D96F-441A-A42E-CF077A4DB9FA}"/>
    <cellStyle name="Normal 13 5 2 13" xfId="17336" xr:uid="{4769C0D7-3FD2-4B8F-93D9-AA8D9664D949}"/>
    <cellStyle name="Normal 13 5 2 14" xfId="34095" xr:uid="{6E9F66CB-24AB-4311-B85E-D4BFFAA59C12}"/>
    <cellStyle name="Normal 13 5 2 2" xfId="987" xr:uid="{279C0FBF-4E35-4963-8903-6B5D61FC89E7}"/>
    <cellStyle name="Normal 13 5 2 2 2" xfId="4382" xr:uid="{AE459E15-F16B-4870-BDAF-D582D994DA28}"/>
    <cellStyle name="Normal 13 5 2 2 2 2" xfId="12762" xr:uid="{EB2E945E-48A6-48F6-B653-576DB63239D6}"/>
    <cellStyle name="Normal 13 5 2 2 2 2 2" xfId="29522" xr:uid="{C64EF8FB-14CB-4379-BAE7-5E5A979B0E1C}"/>
    <cellStyle name="Normal 13 5 2 2 2 2 3" xfId="46281" xr:uid="{341505D8-5B0C-4ECA-A4E1-F0DED5741DD2}"/>
    <cellStyle name="Normal 13 5 2 2 2 3" xfId="21142" xr:uid="{41C0B833-514F-4CBF-9D33-6CFC75BCBAAA}"/>
    <cellStyle name="Normal 13 5 2 2 2 4" xfId="37901" xr:uid="{28D08598-CB34-4EB8-A0C2-8D32C71737B8}"/>
    <cellStyle name="Normal 13 5 2 2 3" xfId="6069" xr:uid="{D31213AE-A07F-49FF-9C8A-219435501FD8}"/>
    <cellStyle name="Normal 13 5 2 2 3 2" xfId="14449" xr:uid="{3570FE38-C514-441C-9276-7F8B5DF24487}"/>
    <cellStyle name="Normal 13 5 2 2 3 2 2" xfId="31209" xr:uid="{BC31FB0C-9F59-4209-9183-B9DB9F649810}"/>
    <cellStyle name="Normal 13 5 2 2 3 2 3" xfId="47968" xr:uid="{DA843933-5D94-43E7-987D-3AC78CB95A21}"/>
    <cellStyle name="Normal 13 5 2 2 3 3" xfId="22829" xr:uid="{BC971AC8-AEF4-444B-9F74-228F2B53BDE2}"/>
    <cellStyle name="Normal 13 5 2 2 3 4" xfId="39588" xr:uid="{F401F436-B580-4D25-9563-94C96F599B8F}"/>
    <cellStyle name="Normal 13 5 2 2 4" xfId="2805" xr:uid="{45481AB8-9687-4797-9372-DA2C62848500}"/>
    <cellStyle name="Normal 13 5 2 2 4 2" xfId="11185" xr:uid="{1A5B8552-E9A1-4AF4-9EB7-50B85759898A}"/>
    <cellStyle name="Normal 13 5 2 2 4 2 2" xfId="27945" xr:uid="{0CFF4D00-7092-42CA-B64D-5DF8AB57488F}"/>
    <cellStyle name="Normal 13 5 2 2 4 2 3" xfId="44704" xr:uid="{72CCBF74-2F26-40FB-8DDE-6FA8144C0492}"/>
    <cellStyle name="Normal 13 5 2 2 4 3" xfId="19565" xr:uid="{9A491234-0E7C-4BDB-8F0F-156E335B29D0}"/>
    <cellStyle name="Normal 13 5 2 2 4 4" xfId="36324" xr:uid="{CDD8B0EB-1E53-4242-AC06-CF8080867262}"/>
    <cellStyle name="Normal 13 5 2 2 5" xfId="9382" xr:uid="{14D5D70F-D7E8-48F3-8B57-56B9EBF5FDFF}"/>
    <cellStyle name="Normal 13 5 2 2 5 2" xfId="26142" xr:uid="{F0DBC1B0-33E2-466D-9BB6-B786DD39D7C8}"/>
    <cellStyle name="Normal 13 5 2 2 5 3" xfId="42901" xr:uid="{2A6491EA-C76C-4534-B028-28EB4FD00C14}"/>
    <cellStyle name="Normal 13 5 2 2 6" xfId="17762" xr:uid="{8CDE89B0-B35D-441E-B776-1696561EA45C}"/>
    <cellStyle name="Normal 13 5 2 2 7" xfId="34521" xr:uid="{C8DA26E8-35E4-49F3-B643-1335EBEEDF7C}"/>
    <cellStyle name="Normal 13 5 2 3" xfId="1421" xr:uid="{CD42C18B-7EC4-4DDB-B815-CC1D87BFC81F}"/>
    <cellStyle name="Normal 13 5 2 3 2" xfId="4810" xr:uid="{FD1F2C0A-59A5-4826-81EF-1E3D8F4919C3}"/>
    <cellStyle name="Normal 13 5 2 3 2 2" xfId="13190" xr:uid="{B3195931-D064-4FDA-96F4-A7CA30728FD7}"/>
    <cellStyle name="Normal 13 5 2 3 2 2 2" xfId="29950" xr:uid="{5AEEEF00-5EB8-43D1-8CCA-E6EBCC660F7B}"/>
    <cellStyle name="Normal 13 5 2 3 2 2 3" xfId="46709" xr:uid="{F8DA8BE4-B0D6-40FB-A696-537358CA4765}"/>
    <cellStyle name="Normal 13 5 2 3 2 3" xfId="21570" xr:uid="{7929DF94-78B7-4F5E-B002-26943AB32ADF}"/>
    <cellStyle name="Normal 13 5 2 3 2 4" xfId="38329" xr:uid="{CA3E3240-2692-42D5-BEAD-970C420EAB70}"/>
    <cellStyle name="Normal 13 5 2 3 3" xfId="6497" xr:uid="{B07C7C34-6E74-4300-AD94-5A56D2526920}"/>
    <cellStyle name="Normal 13 5 2 3 3 2" xfId="14877" xr:uid="{2688F996-47C2-4DE6-AAB5-5F532AE3A66E}"/>
    <cellStyle name="Normal 13 5 2 3 3 2 2" xfId="31637" xr:uid="{528EE797-6CEC-4E39-84AF-40DB04F63842}"/>
    <cellStyle name="Normal 13 5 2 3 3 2 3" xfId="48396" xr:uid="{019D7324-53D3-4C7A-BCD7-3EE35306E26D}"/>
    <cellStyle name="Normal 13 5 2 3 3 3" xfId="23257" xr:uid="{A17B237E-1D18-4761-A841-FD8B9D27A8A2}"/>
    <cellStyle name="Normal 13 5 2 3 3 4" xfId="40016" xr:uid="{DFFA175A-7ADE-46CB-A2A9-005827F1F8FD}"/>
    <cellStyle name="Normal 13 5 2 3 4" xfId="3233" xr:uid="{A0FB4894-627F-4C13-AFF3-D1D24F43F464}"/>
    <cellStyle name="Normal 13 5 2 3 4 2" xfId="11613" xr:uid="{638C6808-3A07-41A9-A93C-9BB5997F88D0}"/>
    <cellStyle name="Normal 13 5 2 3 4 2 2" xfId="28373" xr:uid="{28EC9BC5-7BA5-4036-B144-466C8F2F19C6}"/>
    <cellStyle name="Normal 13 5 2 3 4 2 3" xfId="45132" xr:uid="{3F4379D1-F1BF-4AEE-A192-EAE0798D4C1D}"/>
    <cellStyle name="Normal 13 5 2 3 4 3" xfId="19993" xr:uid="{80F0FA3E-B464-4E58-82F2-8610842F805A}"/>
    <cellStyle name="Normal 13 5 2 3 4 4" xfId="36752" xr:uid="{FDA9E955-9C74-476A-BC3D-5D5A47646182}"/>
    <cellStyle name="Normal 13 5 2 3 5" xfId="9810" xr:uid="{8A0F7158-1DC0-4C62-8B9C-A1182F068175}"/>
    <cellStyle name="Normal 13 5 2 3 5 2" xfId="26570" xr:uid="{7FAD858D-0A28-4298-85F2-52AB04541152}"/>
    <cellStyle name="Normal 13 5 2 3 5 3" xfId="43329" xr:uid="{28453ED3-6DBF-4363-BAFA-F90F8A3E4A6A}"/>
    <cellStyle name="Normal 13 5 2 3 6" xfId="18190" xr:uid="{737B1090-D15F-4300-9320-71B3715F59CB}"/>
    <cellStyle name="Normal 13 5 2 3 7" xfId="34949" xr:uid="{9D1AFD78-1210-4067-9640-4548DD8DA82C}"/>
    <cellStyle name="Normal 13 5 2 4" xfId="1802" xr:uid="{1C56E3B1-0348-4F34-B59C-4CC01506B8FE}"/>
    <cellStyle name="Normal 13 5 2 4 2" xfId="5191" xr:uid="{7A86A05C-5EE9-410E-83CB-4B9089DB451B}"/>
    <cellStyle name="Normal 13 5 2 4 2 2" xfId="13571" xr:uid="{B02EF969-4A00-4862-82B6-28B8E6D7415E}"/>
    <cellStyle name="Normal 13 5 2 4 2 2 2" xfId="30331" xr:uid="{2F8FA3D5-1809-4678-82D8-C5FAC64FB1CA}"/>
    <cellStyle name="Normal 13 5 2 4 2 2 3" xfId="47090" xr:uid="{0DC2E28D-95DE-4BCE-99A1-8D186105DA7A}"/>
    <cellStyle name="Normal 13 5 2 4 2 3" xfId="21951" xr:uid="{72DE3F7F-17B8-4F4C-A29E-7C04752928A2}"/>
    <cellStyle name="Normal 13 5 2 4 2 4" xfId="38710" xr:uid="{315A5FFF-A8C7-4AE6-AE09-D5B18690B71D}"/>
    <cellStyle name="Normal 13 5 2 4 3" xfId="6878" xr:uid="{9DC34AE1-B9BB-4007-BCCA-845A924EC22A}"/>
    <cellStyle name="Normal 13 5 2 4 3 2" xfId="15258" xr:uid="{3FFA6400-0C90-43B9-B334-78AD08FD24ED}"/>
    <cellStyle name="Normal 13 5 2 4 3 2 2" xfId="32018" xr:uid="{FB7B2950-4449-43B5-8B0C-AC1F949626DE}"/>
    <cellStyle name="Normal 13 5 2 4 3 2 3" xfId="48777" xr:uid="{031BAAFF-5926-4603-B17B-FF8874E1E295}"/>
    <cellStyle name="Normal 13 5 2 4 3 3" xfId="23638" xr:uid="{E2628AA6-E937-408B-8F7A-43EF6DA6CF06}"/>
    <cellStyle name="Normal 13 5 2 4 3 4" xfId="40397" xr:uid="{B9B1FE71-2A88-41A9-A1A5-6A538E768C90}"/>
    <cellStyle name="Normal 13 5 2 4 4" xfId="3502" xr:uid="{8EFAB0A8-5017-40F8-B903-4EE411845048}"/>
    <cellStyle name="Normal 13 5 2 4 4 2" xfId="11882" xr:uid="{45FE42BD-26CF-4CC5-BF46-63807D7B823E}"/>
    <cellStyle name="Normal 13 5 2 4 4 2 2" xfId="28642" xr:uid="{DFA57FEF-20CD-410B-8601-C1969630A529}"/>
    <cellStyle name="Normal 13 5 2 4 4 2 3" xfId="45401" xr:uid="{0DF13568-471A-46DE-97C8-AAEC15F78F8E}"/>
    <cellStyle name="Normal 13 5 2 4 4 3" xfId="20262" xr:uid="{09C44A7B-A63D-48CC-82AC-F04EA00F9262}"/>
    <cellStyle name="Normal 13 5 2 4 4 4" xfId="37021" xr:uid="{DADDC481-429A-452A-B45D-4B669B4E35B4}"/>
    <cellStyle name="Normal 13 5 2 4 5" xfId="10191" xr:uid="{FC176C83-7ABE-48FC-9ACB-828572F21823}"/>
    <cellStyle name="Normal 13 5 2 4 5 2" xfId="26951" xr:uid="{8BF8092A-10BD-4736-A5DF-AF4F491B118D}"/>
    <cellStyle name="Normal 13 5 2 4 5 3" xfId="43710" xr:uid="{E35AE08D-B48F-43F6-9CBA-EDFB33A050BB}"/>
    <cellStyle name="Normal 13 5 2 4 6" xfId="18571" xr:uid="{A31701E8-0055-4EDD-8DD2-C3E9A6E874AD}"/>
    <cellStyle name="Normal 13 5 2 4 7" xfId="35330" xr:uid="{C41F1B59-4B49-4EDF-9C3E-780530C5577A}"/>
    <cellStyle name="Normal 13 5 2 5" xfId="3921" xr:uid="{E928C585-7A08-429B-B355-810560BD3A1D}"/>
    <cellStyle name="Normal 13 5 2 5 2" xfId="12301" xr:uid="{BACD57A1-17B4-4B95-8DF6-B31B9E46BE9A}"/>
    <cellStyle name="Normal 13 5 2 5 2 2" xfId="29061" xr:uid="{43AF4CAA-F608-4B06-86D5-FE148B6E1D76}"/>
    <cellStyle name="Normal 13 5 2 5 2 3" xfId="45820" xr:uid="{2121929D-A2D0-45F2-82D3-8CAA5F251FF9}"/>
    <cellStyle name="Normal 13 5 2 5 3" xfId="20681" xr:uid="{482ADA80-EBCE-4DDB-81BE-41DA450B1429}"/>
    <cellStyle name="Normal 13 5 2 5 4" xfId="37440" xr:uid="{D463979E-BD49-4E75-AF01-CF65092CD506}"/>
    <cellStyle name="Normal 13 5 2 6" xfId="5643" xr:uid="{CAADFE2E-253A-4E93-B3BA-60BCA4AE07C1}"/>
    <cellStyle name="Normal 13 5 2 6 2" xfId="14023" xr:uid="{8F63BD5D-B395-4A10-9875-9C24A8BAB00D}"/>
    <cellStyle name="Normal 13 5 2 6 2 2" xfId="30783" xr:uid="{928400A5-0703-4053-975E-29E7A9D62749}"/>
    <cellStyle name="Normal 13 5 2 6 2 3" xfId="47542" xr:uid="{F9058DA4-89C9-4E22-9616-FFB6FDA4FA4F}"/>
    <cellStyle name="Normal 13 5 2 6 3" xfId="22403" xr:uid="{FFCBECB4-041C-4148-B4AB-C4E43F4A6370}"/>
    <cellStyle name="Normal 13 5 2 6 4" xfId="39162" xr:uid="{DB50F6E0-3E0B-4A90-8F07-2B37C728C713}"/>
    <cellStyle name="Normal 13 5 2 7" xfId="7284" xr:uid="{242EB030-985F-41D7-B233-05848469AD6A}"/>
    <cellStyle name="Normal 13 5 2 7 2" xfId="15664" xr:uid="{AFC91DE3-AAF9-4CA0-BDC7-3D80DAA528F0}"/>
    <cellStyle name="Normal 13 5 2 7 2 2" xfId="32424" xr:uid="{3982397A-B952-43C6-B8EA-8CA0C2D1350E}"/>
    <cellStyle name="Normal 13 5 2 7 2 3" xfId="49183" xr:uid="{5C35CC52-965D-48CE-97D4-1D11AFAB1F9E}"/>
    <cellStyle name="Normal 13 5 2 7 3" xfId="24044" xr:uid="{EBB3AC33-F0B1-4A20-9723-0E4FDB155BFF}"/>
    <cellStyle name="Normal 13 5 2 7 4" xfId="40803" xr:uid="{E0B5BBD5-4365-412F-A292-2FC5FCE75CED}"/>
    <cellStyle name="Normal 13 5 2 8" xfId="7690" xr:uid="{755B7726-0C68-47B3-AE96-DBF584BF64E3}"/>
    <cellStyle name="Normal 13 5 2 8 2" xfId="16070" xr:uid="{003CAD8C-83BE-4566-89CD-F18526C2D34D}"/>
    <cellStyle name="Normal 13 5 2 8 2 2" xfId="32830" xr:uid="{600DAE2D-A9B1-4B50-94A4-922179081686}"/>
    <cellStyle name="Normal 13 5 2 8 2 3" xfId="49589" xr:uid="{A7737291-6FC3-480B-AB35-098A4769C464}"/>
    <cellStyle name="Normal 13 5 2 8 3" xfId="24450" xr:uid="{1D2CCCE7-360B-47F2-B1F0-D31D270C3E05}"/>
    <cellStyle name="Normal 13 5 2 8 4" xfId="41209" xr:uid="{A4DCD6A2-5B3D-461A-B640-9B43D768DBAE}"/>
    <cellStyle name="Normal 13 5 2 9" xfId="8096" xr:uid="{C4F3DA95-2522-431D-95AC-59EDD0B9549E}"/>
    <cellStyle name="Normal 13 5 2 9 2" xfId="16476" xr:uid="{8E3CB200-47F2-4EF4-88DC-479558155373}"/>
    <cellStyle name="Normal 13 5 2 9 2 2" xfId="33236" xr:uid="{60BC0CD9-327D-491E-B018-55FEE9FD881B}"/>
    <cellStyle name="Normal 13 5 2 9 2 3" xfId="49995" xr:uid="{E7CA7E3B-ABCC-494A-80E5-76D542E3E470}"/>
    <cellStyle name="Normal 13 5 2 9 3" xfId="24856" xr:uid="{9B9E6F83-5A32-4B48-B50D-2D5E4A28B684}"/>
    <cellStyle name="Normal 13 5 2 9 4" xfId="41615" xr:uid="{C866FFD2-C13E-410C-B5BD-7073B5AAFC27}"/>
    <cellStyle name="Normal 13 5 3" xfId="546" xr:uid="{99E85114-02CE-4311-89D4-019683B48681}"/>
    <cellStyle name="Normal 13 5 3 10" xfId="8713" xr:uid="{75D0EEAB-08E1-41A7-95FB-5986E8E6C4CA}"/>
    <cellStyle name="Normal 13 5 3 10 2" xfId="17093" xr:uid="{149B97A8-6EAA-4BE1-A31F-0078B4DC8834}"/>
    <cellStyle name="Normal 13 5 3 10 2 2" xfId="33853" xr:uid="{1AAB7D6D-B124-4278-A937-026D774C3BC9}"/>
    <cellStyle name="Normal 13 5 3 10 2 3" xfId="50612" xr:uid="{B013B978-8CE7-4108-8F23-A37B73ED6417}"/>
    <cellStyle name="Normal 13 5 3 10 3" xfId="25473" xr:uid="{AE7A3854-77C5-4FC3-B802-442EEE525E90}"/>
    <cellStyle name="Normal 13 5 3 10 4" xfId="42232" xr:uid="{1853126E-471F-4CE5-B142-B2BEC1369E0D}"/>
    <cellStyle name="Normal 13 5 3 11" xfId="2378" xr:uid="{9DB1CA4A-53FA-446D-A1B8-12B003BB8434}"/>
    <cellStyle name="Normal 13 5 3 11 2" xfId="10760" xr:uid="{3DD3D7B5-2EF6-4ED5-B166-0B943BDBDF3A}"/>
    <cellStyle name="Normal 13 5 3 11 2 2" xfId="27520" xr:uid="{12214B61-D6F1-4CB9-A391-7E28DE461773}"/>
    <cellStyle name="Normal 13 5 3 11 2 3" xfId="44279" xr:uid="{37AB839D-97F7-4A3F-843E-568643209496}"/>
    <cellStyle name="Normal 13 5 3 11 3" xfId="19140" xr:uid="{72DBC893-D081-45C0-907E-26548F851D5E}"/>
    <cellStyle name="Normal 13 5 3 11 4" xfId="35899" xr:uid="{4F686B24-62C1-48E8-87B2-42C674A51A71}"/>
    <cellStyle name="Normal 13 5 3 12" xfId="8957" xr:uid="{155F762B-A0CF-4E11-AD82-462CF72C851A}"/>
    <cellStyle name="Normal 13 5 3 12 2" xfId="25717" xr:uid="{C2F6670E-F8D4-4C16-A403-C44C55295547}"/>
    <cellStyle name="Normal 13 5 3 12 3" xfId="42476" xr:uid="{0F97F6CE-78B1-48EC-B8EB-ABBD60AE4CFD}"/>
    <cellStyle name="Normal 13 5 3 13" xfId="17337" xr:uid="{9F3C519F-3B34-424D-9BB0-0854AC1DD126}"/>
    <cellStyle name="Normal 13 5 3 14" xfId="34096" xr:uid="{00B86510-842A-44A3-A6E0-2B1A8173CB74}"/>
    <cellStyle name="Normal 13 5 3 2" xfId="988" xr:uid="{F420A280-6DAF-4FD6-8D52-FEEB60EBDEB9}"/>
    <cellStyle name="Normal 13 5 3 2 2" xfId="4383" xr:uid="{2B20453C-C050-4E82-AE08-0A54A6D591DD}"/>
    <cellStyle name="Normal 13 5 3 2 2 2" xfId="12763" xr:uid="{49356F4B-8977-4EFC-8AA4-BBF185403D3B}"/>
    <cellStyle name="Normal 13 5 3 2 2 2 2" xfId="29523" xr:uid="{D655E271-9842-4277-969B-31DFA7BC94D1}"/>
    <cellStyle name="Normal 13 5 3 2 2 2 3" xfId="46282" xr:uid="{71A55672-9555-4F61-8EBF-214FE1E6EAD8}"/>
    <cellStyle name="Normal 13 5 3 2 2 3" xfId="21143" xr:uid="{0244FD36-5379-462B-B45A-8D0FC5F56862}"/>
    <cellStyle name="Normal 13 5 3 2 2 4" xfId="37902" xr:uid="{EE3D3341-2C0A-4970-A3C0-9B57DE6D1883}"/>
    <cellStyle name="Normal 13 5 3 2 3" xfId="6070" xr:uid="{8AC5A130-6753-4AB1-A17D-766E83F39571}"/>
    <cellStyle name="Normal 13 5 3 2 3 2" xfId="14450" xr:uid="{7A3423CF-98C4-4EC0-9DB8-C57CA30DD0D3}"/>
    <cellStyle name="Normal 13 5 3 2 3 2 2" xfId="31210" xr:uid="{D227FC12-8EA8-484F-8B4D-E8BFB708F6E8}"/>
    <cellStyle name="Normal 13 5 3 2 3 2 3" xfId="47969" xr:uid="{7E9D14EB-D300-48F2-AB1D-22E197CF146D}"/>
    <cellStyle name="Normal 13 5 3 2 3 3" xfId="22830" xr:uid="{CD62087B-918A-47F3-A649-910B5E420F0F}"/>
    <cellStyle name="Normal 13 5 3 2 3 4" xfId="39589" xr:uid="{41A386C8-5F65-4DB9-915E-BCEB49A51A1E}"/>
    <cellStyle name="Normal 13 5 3 2 4" xfId="2806" xr:uid="{F9C847C5-90C9-48CE-AA18-FC53388D9EBA}"/>
    <cellStyle name="Normal 13 5 3 2 4 2" xfId="11186" xr:uid="{3419F409-EC6B-4EB4-9151-3670497EDEE0}"/>
    <cellStyle name="Normal 13 5 3 2 4 2 2" xfId="27946" xr:uid="{E3F1E683-6963-4714-8363-3B97BED3B57E}"/>
    <cellStyle name="Normal 13 5 3 2 4 2 3" xfId="44705" xr:uid="{7D77757B-1EC5-471E-8624-4D6E83F3D115}"/>
    <cellStyle name="Normal 13 5 3 2 4 3" xfId="19566" xr:uid="{2C7AAB0C-8948-478D-82C6-747BA34F67C5}"/>
    <cellStyle name="Normal 13 5 3 2 4 4" xfId="36325" xr:uid="{3F607370-334D-4140-9AAD-BDC457B85386}"/>
    <cellStyle name="Normal 13 5 3 2 5" xfId="9383" xr:uid="{025D1AD8-C5BB-451D-BC7D-A50DDBA45E40}"/>
    <cellStyle name="Normal 13 5 3 2 5 2" xfId="26143" xr:uid="{CF142923-7232-4B43-AA1E-E1DE926D8912}"/>
    <cellStyle name="Normal 13 5 3 2 5 3" xfId="42902" xr:uid="{7F462559-355E-487C-A029-E6C45C34D6C9}"/>
    <cellStyle name="Normal 13 5 3 2 6" xfId="17763" xr:uid="{209438F6-8A5A-4643-ACD0-476FACD51033}"/>
    <cellStyle name="Normal 13 5 3 2 7" xfId="34522" xr:uid="{0AB8EC04-570C-4603-83DE-31797400E05C}"/>
    <cellStyle name="Normal 13 5 3 3" xfId="1422" xr:uid="{DEB02DCE-984C-4574-AF29-9E9983499697}"/>
    <cellStyle name="Normal 13 5 3 3 2" xfId="4811" xr:uid="{E4354FB2-C302-446C-B91B-E2BCC1509D80}"/>
    <cellStyle name="Normal 13 5 3 3 2 2" xfId="13191" xr:uid="{F868EFA4-342B-4EEC-BDEE-C070E4D7266B}"/>
    <cellStyle name="Normal 13 5 3 3 2 2 2" xfId="29951" xr:uid="{18990269-0A6F-4DFF-A187-E9912B0D53AC}"/>
    <cellStyle name="Normal 13 5 3 3 2 2 3" xfId="46710" xr:uid="{BC3E8FC2-7925-48FE-BA1C-8E819C18B29B}"/>
    <cellStyle name="Normal 13 5 3 3 2 3" xfId="21571" xr:uid="{C83A58FF-28F5-412D-B872-3934EB07C724}"/>
    <cellStyle name="Normal 13 5 3 3 2 4" xfId="38330" xr:uid="{CD7F20A1-F22D-4FB9-B3EB-CBE416C067FB}"/>
    <cellStyle name="Normal 13 5 3 3 3" xfId="6498" xr:uid="{036F2D13-AC27-49B7-B439-2967AB4EF28D}"/>
    <cellStyle name="Normal 13 5 3 3 3 2" xfId="14878" xr:uid="{0DFC818E-3271-4530-A73E-42D8BDBD7470}"/>
    <cellStyle name="Normal 13 5 3 3 3 2 2" xfId="31638" xr:uid="{C0E5AE58-8FDB-4047-B499-B740DFDEE20F}"/>
    <cellStyle name="Normal 13 5 3 3 3 2 3" xfId="48397" xr:uid="{63CCCBE9-AF61-4978-B821-BBB97FB2287F}"/>
    <cellStyle name="Normal 13 5 3 3 3 3" xfId="23258" xr:uid="{A72A31C6-EDA8-45B4-842E-ABE81DDD9732}"/>
    <cellStyle name="Normal 13 5 3 3 3 4" xfId="40017" xr:uid="{0AD5917D-EC02-414B-86F4-4F6AD7BA53A7}"/>
    <cellStyle name="Normal 13 5 3 3 4" xfId="3234" xr:uid="{ABAD1429-C29E-481C-9B07-DC3A2054695E}"/>
    <cellStyle name="Normal 13 5 3 3 4 2" xfId="11614" xr:uid="{26EAEDE0-1091-4461-BF01-DEC6CB12111A}"/>
    <cellStyle name="Normal 13 5 3 3 4 2 2" xfId="28374" xr:uid="{EF5F26A3-655F-4B8A-A4A0-4425865DF41D}"/>
    <cellStyle name="Normal 13 5 3 3 4 2 3" xfId="45133" xr:uid="{E8B1C566-A52E-4267-A23F-4453F7C84668}"/>
    <cellStyle name="Normal 13 5 3 3 4 3" xfId="19994" xr:uid="{6095FCD2-252C-4E64-BE86-2CCEFD521320}"/>
    <cellStyle name="Normal 13 5 3 3 4 4" xfId="36753" xr:uid="{8436EF19-F9F1-4FD3-9168-D96EB2422F80}"/>
    <cellStyle name="Normal 13 5 3 3 5" xfId="9811" xr:uid="{25D59C38-CDB0-4B64-9254-969BCEF66E01}"/>
    <cellStyle name="Normal 13 5 3 3 5 2" xfId="26571" xr:uid="{1CAA628C-08C9-4F32-9C98-7E09EDDD6C1A}"/>
    <cellStyle name="Normal 13 5 3 3 5 3" xfId="43330" xr:uid="{284C488E-E896-4FB6-98F6-BCDFBBC70DE5}"/>
    <cellStyle name="Normal 13 5 3 3 6" xfId="18191" xr:uid="{91207046-E450-451E-8039-CCEA927284DC}"/>
    <cellStyle name="Normal 13 5 3 3 7" xfId="34950" xr:uid="{8055F7A8-3D41-43E6-B93E-664F76FC1ABD}"/>
    <cellStyle name="Normal 13 5 3 4" xfId="2013" xr:uid="{A483F5CD-8741-4963-80DE-26DC9577EA4D}"/>
    <cellStyle name="Normal 13 5 3 4 2" xfId="5402" xr:uid="{58994D97-37A4-4E0C-889E-3DA683A04C70}"/>
    <cellStyle name="Normal 13 5 3 4 2 2" xfId="13782" xr:uid="{93F20D5C-D4FA-4FD3-B804-D15D203D4352}"/>
    <cellStyle name="Normal 13 5 3 4 2 2 2" xfId="30542" xr:uid="{EB67B9E0-B8D0-4613-9674-D547D9AD3474}"/>
    <cellStyle name="Normal 13 5 3 4 2 2 3" xfId="47301" xr:uid="{53F7A932-12B2-4A11-9D4C-6F030BE8AC8F}"/>
    <cellStyle name="Normal 13 5 3 4 2 3" xfId="22162" xr:uid="{B56D8430-93C4-4F57-86B6-E3B598AFC2F4}"/>
    <cellStyle name="Normal 13 5 3 4 2 4" xfId="38921" xr:uid="{B80DD0FB-D6BF-416A-BBAF-A7F1E5869F4A}"/>
    <cellStyle name="Normal 13 5 3 4 3" xfId="7089" xr:uid="{75BBD976-C494-41F4-90D6-26226039A8BC}"/>
    <cellStyle name="Normal 13 5 3 4 3 2" xfId="15469" xr:uid="{BD2E8EFD-9061-4861-A3D6-73C64ABCA2B6}"/>
    <cellStyle name="Normal 13 5 3 4 3 2 2" xfId="32229" xr:uid="{48474DA5-BF8F-4CD6-854C-51B95A53895F}"/>
    <cellStyle name="Normal 13 5 3 4 3 2 3" xfId="48988" xr:uid="{F2695576-4C1B-47B7-8268-9980AA145CB1}"/>
    <cellStyle name="Normal 13 5 3 4 3 3" xfId="23849" xr:uid="{055F75F3-DD6B-499C-87D5-BE909B15E065}"/>
    <cellStyle name="Normal 13 5 3 4 3 4" xfId="40608" xr:uid="{98F4AECB-6B87-4D01-9975-54913575F933}"/>
    <cellStyle name="Normal 13 5 3 4 4" xfId="3712" xr:uid="{F5AE3B9B-A612-41A2-B73B-C18D381E5A6D}"/>
    <cellStyle name="Normal 13 5 3 4 4 2" xfId="12092" xr:uid="{6799627C-D1EB-4259-B2DC-A0D9B15669B4}"/>
    <cellStyle name="Normal 13 5 3 4 4 2 2" xfId="28852" xr:uid="{E78AFCA5-EF41-4E87-8059-F72DF12B43CC}"/>
    <cellStyle name="Normal 13 5 3 4 4 2 3" xfId="45611" xr:uid="{2FACD726-7CDD-4C73-8DE8-10A21373F7BD}"/>
    <cellStyle name="Normal 13 5 3 4 4 3" xfId="20472" xr:uid="{9B77A3E6-D34B-4375-BB2D-C3A0C99F444B}"/>
    <cellStyle name="Normal 13 5 3 4 4 4" xfId="37231" xr:uid="{9C35E166-778B-4367-A122-69709ADB3F6E}"/>
    <cellStyle name="Normal 13 5 3 4 5" xfId="10402" xr:uid="{E8AF1042-A540-42D3-ADEA-D68848D0CB0A}"/>
    <cellStyle name="Normal 13 5 3 4 5 2" xfId="27162" xr:uid="{83080921-5C08-4380-80F6-78A7721A41CA}"/>
    <cellStyle name="Normal 13 5 3 4 5 3" xfId="43921" xr:uid="{115852FE-16F4-4FBF-B57E-029CCFAF0BB2}"/>
    <cellStyle name="Normal 13 5 3 4 6" xfId="18782" xr:uid="{1B1D1997-89C9-48F5-BDD0-3C3422C0662A}"/>
    <cellStyle name="Normal 13 5 3 4 7" xfId="35541" xr:uid="{414B2AED-0918-4A2F-B068-B2FB166EE42B}"/>
    <cellStyle name="Normal 13 5 3 5" xfId="4132" xr:uid="{EA8389C2-EA27-4A14-B311-C920C3C3DF33}"/>
    <cellStyle name="Normal 13 5 3 5 2" xfId="12512" xr:uid="{D670451C-E8EB-4748-9376-504151B3348F}"/>
    <cellStyle name="Normal 13 5 3 5 2 2" xfId="29272" xr:uid="{6CDBD532-FC28-4F5F-9918-D6DC0556E99D}"/>
    <cellStyle name="Normal 13 5 3 5 2 3" xfId="46031" xr:uid="{2942A347-FBEF-4559-8BF4-C3185C14BCB9}"/>
    <cellStyle name="Normal 13 5 3 5 3" xfId="20892" xr:uid="{8E74C4E8-372F-451D-8100-6EAB7D89B5CB}"/>
    <cellStyle name="Normal 13 5 3 5 4" xfId="37651" xr:uid="{33C14570-B750-4951-B430-CF1B93787C94}"/>
    <cellStyle name="Normal 13 5 3 6" xfId="5644" xr:uid="{232589CD-D1AA-4369-A824-710A402E6AF5}"/>
    <cellStyle name="Normal 13 5 3 6 2" xfId="14024" xr:uid="{BEFB2D46-3C08-473E-9AE7-FA0C793D2C9A}"/>
    <cellStyle name="Normal 13 5 3 6 2 2" xfId="30784" xr:uid="{224B9D88-9A62-4817-8F35-76F38C626633}"/>
    <cellStyle name="Normal 13 5 3 6 2 3" xfId="47543" xr:uid="{C5B729C4-EDB1-4D89-A415-49953264595A}"/>
    <cellStyle name="Normal 13 5 3 6 3" xfId="22404" xr:uid="{B4A2382B-D9CC-4C78-9BDB-FAEE500CC870}"/>
    <cellStyle name="Normal 13 5 3 6 4" xfId="39163" xr:uid="{2A4E270C-9FE8-4C1A-B33B-34483A8A0A49}"/>
    <cellStyle name="Normal 13 5 3 7" xfId="7495" xr:uid="{756168DA-898B-48BA-9EE7-A64150AC3E49}"/>
    <cellStyle name="Normal 13 5 3 7 2" xfId="15875" xr:uid="{B538F101-49F6-4C98-A910-38B60053A462}"/>
    <cellStyle name="Normal 13 5 3 7 2 2" xfId="32635" xr:uid="{2ECCDBD1-CBDE-4DEC-84BB-C65BC1F3D23A}"/>
    <cellStyle name="Normal 13 5 3 7 2 3" xfId="49394" xr:uid="{42A6AD70-785B-40D0-922D-EBE6C115C4F2}"/>
    <cellStyle name="Normal 13 5 3 7 3" xfId="24255" xr:uid="{52DB942E-C6EE-4622-8FDF-828098F0A5CC}"/>
    <cellStyle name="Normal 13 5 3 7 4" xfId="41014" xr:uid="{8B253FAE-3127-424F-916E-8BE4ACFB0304}"/>
    <cellStyle name="Normal 13 5 3 8" xfId="7901" xr:uid="{D2412ED0-E11E-4586-82DB-E69B80A50C98}"/>
    <cellStyle name="Normal 13 5 3 8 2" xfId="16281" xr:uid="{A2F897D9-346B-416F-868C-F70F6AFBC95D}"/>
    <cellStyle name="Normal 13 5 3 8 2 2" xfId="33041" xr:uid="{FDEB45B2-319D-4CC3-B367-DE668DFE34FA}"/>
    <cellStyle name="Normal 13 5 3 8 2 3" xfId="49800" xr:uid="{87A95110-7583-4E44-B89A-92311DF41A46}"/>
    <cellStyle name="Normal 13 5 3 8 3" xfId="24661" xr:uid="{EB1346B2-FE9C-4907-B39E-529DD2251C42}"/>
    <cellStyle name="Normal 13 5 3 8 4" xfId="41420" xr:uid="{CDC0A232-EA36-462F-83E2-F7B289B68E92}"/>
    <cellStyle name="Normal 13 5 3 9" xfId="8307" xr:uid="{AC2C90BE-C3D9-406E-A48E-6AAE3A09BFD8}"/>
    <cellStyle name="Normal 13 5 3 9 2" xfId="16687" xr:uid="{1C73B9B4-2742-4527-85F0-6244DB2C3DDA}"/>
    <cellStyle name="Normal 13 5 3 9 2 2" xfId="33447" xr:uid="{4B0A0A3E-F82F-493B-B34E-917E81A9E352}"/>
    <cellStyle name="Normal 13 5 3 9 2 3" xfId="50206" xr:uid="{69108DF5-7016-48E1-92F7-32DFBDF893A7}"/>
    <cellStyle name="Normal 13 5 3 9 3" xfId="25067" xr:uid="{3504538B-549E-489C-A621-658A6B0D1A78}"/>
    <cellStyle name="Normal 13 5 3 9 4" xfId="41826" xr:uid="{2876B939-2845-4E55-A3C2-F0D979439463}"/>
    <cellStyle name="Normal 13 5 4" xfId="986" xr:uid="{C7A22B80-2095-413E-B9B6-474F1A4B5E52}"/>
    <cellStyle name="Normal 13 5 4 2" xfId="4381" xr:uid="{887C6F3F-AE67-4A51-91A1-5F5A06EF75C5}"/>
    <cellStyle name="Normal 13 5 4 2 2" xfId="12761" xr:uid="{B3CEE05B-7899-4AEA-A423-524852181136}"/>
    <cellStyle name="Normal 13 5 4 2 2 2" xfId="29521" xr:uid="{88C65EB1-AB97-4CD8-A237-62007FD4FA3D}"/>
    <cellStyle name="Normal 13 5 4 2 2 3" xfId="46280" xr:uid="{07E3D0D4-9C8C-46C0-AC23-6A4BDDE1E8A1}"/>
    <cellStyle name="Normal 13 5 4 2 3" xfId="21141" xr:uid="{55FB0443-8677-41F3-B95D-2AFABC17E413}"/>
    <cellStyle name="Normal 13 5 4 2 4" xfId="37900" xr:uid="{517D9A57-0B9B-47C1-82E7-B01735BAAEE0}"/>
    <cellStyle name="Normal 13 5 4 3" xfId="6068" xr:uid="{66EFB68A-F3A5-471F-B3F8-3D2DF6A64F0C}"/>
    <cellStyle name="Normal 13 5 4 3 2" xfId="14448" xr:uid="{74894246-34DE-42EF-B1C8-98CF4CB33822}"/>
    <cellStyle name="Normal 13 5 4 3 2 2" xfId="31208" xr:uid="{EE66CCEB-5055-4A0B-BE62-EFE0E60FD598}"/>
    <cellStyle name="Normal 13 5 4 3 2 3" xfId="47967" xr:uid="{197A988E-05DA-4226-8CDD-67A11EC1A5A0}"/>
    <cellStyle name="Normal 13 5 4 3 3" xfId="22828" xr:uid="{6E49306B-0353-44FD-BC8C-82A644F2FB4D}"/>
    <cellStyle name="Normal 13 5 4 3 4" xfId="39587" xr:uid="{4E4200FD-D527-4341-B40E-89BC74D6E521}"/>
    <cellStyle name="Normal 13 5 4 4" xfId="2804" xr:uid="{1635BCF3-0B76-4641-9EC1-7725478418E5}"/>
    <cellStyle name="Normal 13 5 4 4 2" xfId="11184" xr:uid="{805FB486-36F1-474B-A163-3784D2A517A2}"/>
    <cellStyle name="Normal 13 5 4 4 2 2" xfId="27944" xr:uid="{B53350EA-CA4B-4607-A844-30EAA5E6C9C3}"/>
    <cellStyle name="Normal 13 5 4 4 2 3" xfId="44703" xr:uid="{8638BE66-3AB0-4A68-83EF-9A35228B8124}"/>
    <cellStyle name="Normal 13 5 4 4 3" xfId="19564" xr:uid="{B6E1716E-ABB3-46EA-954D-305EC86512A5}"/>
    <cellStyle name="Normal 13 5 4 4 4" xfId="36323" xr:uid="{6788F742-0752-4522-BAE1-FFF7567E699A}"/>
    <cellStyle name="Normal 13 5 4 5" xfId="9381" xr:uid="{04E7EDEF-4D46-4B6B-B2A0-D3F7D5505AD5}"/>
    <cellStyle name="Normal 13 5 4 5 2" xfId="26141" xr:uid="{F00D713B-5A00-4D91-BA0A-813BE6D040C6}"/>
    <cellStyle name="Normal 13 5 4 5 3" xfId="42900" xr:uid="{DE8FFE07-2BC3-4F3A-86D5-A2EC0A20D5D6}"/>
    <cellStyle name="Normal 13 5 4 6" xfId="17761" xr:uid="{B92124C1-8725-4833-A148-DE49F59C564E}"/>
    <cellStyle name="Normal 13 5 4 7" xfId="34520" xr:uid="{9344644C-5C63-4920-AF8A-56B71FBDCC57}"/>
    <cellStyle name="Normal 13 5 5" xfId="1420" xr:uid="{37B6AB69-BBBF-4B1E-B204-1AA3FD3FB03C}"/>
    <cellStyle name="Normal 13 5 5 2" xfId="4809" xr:uid="{1E8FA6E9-EA0A-4806-864C-C91187C48E69}"/>
    <cellStyle name="Normal 13 5 5 2 2" xfId="13189" xr:uid="{D3538308-2583-416B-BB4C-6F8F8CE1F437}"/>
    <cellStyle name="Normal 13 5 5 2 2 2" xfId="29949" xr:uid="{CBE19DBD-D806-4A03-B187-14FA5E5A5F9F}"/>
    <cellStyle name="Normal 13 5 5 2 2 3" xfId="46708" xr:uid="{33A28AAB-F052-4B78-A7FB-CE244E7504E7}"/>
    <cellStyle name="Normal 13 5 5 2 3" xfId="21569" xr:uid="{8031CC07-B134-43D5-A078-349C8837A774}"/>
    <cellStyle name="Normal 13 5 5 2 4" xfId="38328" xr:uid="{014C5064-3AAC-43C9-A80A-50ED9341B59E}"/>
    <cellStyle name="Normal 13 5 5 3" xfId="6496" xr:uid="{1C6EA7CF-0051-43F7-863A-07D4DA57B368}"/>
    <cellStyle name="Normal 13 5 5 3 2" xfId="14876" xr:uid="{4CB7D591-D76A-406C-B565-95C78BB78050}"/>
    <cellStyle name="Normal 13 5 5 3 2 2" xfId="31636" xr:uid="{2A810EA9-7188-4532-9459-462D6CD9F203}"/>
    <cellStyle name="Normal 13 5 5 3 2 3" xfId="48395" xr:uid="{0229934B-801F-4348-AF78-9725F8D51A3D}"/>
    <cellStyle name="Normal 13 5 5 3 3" xfId="23256" xr:uid="{A6CDFEDF-B7D3-438E-8A9E-CECB04AE7E10}"/>
    <cellStyle name="Normal 13 5 5 3 4" xfId="40015" xr:uid="{7D4B0349-A168-4220-9DFF-BA4C63976490}"/>
    <cellStyle name="Normal 13 5 5 4" xfId="3232" xr:uid="{9AD0CED9-7983-4C25-B328-A3D12CB6A4C8}"/>
    <cellStyle name="Normal 13 5 5 4 2" xfId="11612" xr:uid="{EFF753CF-0AF7-49A3-B5B6-DDFB4C17A224}"/>
    <cellStyle name="Normal 13 5 5 4 2 2" xfId="28372" xr:uid="{365A53B7-B521-4B9D-A064-264C9BED0167}"/>
    <cellStyle name="Normal 13 5 5 4 2 3" xfId="45131" xr:uid="{363977C7-1BBE-451D-8152-96A20148B20D}"/>
    <cellStyle name="Normal 13 5 5 4 3" xfId="19992" xr:uid="{95073EB4-C9EA-4893-9FAF-9879CB42717D}"/>
    <cellStyle name="Normal 13 5 5 4 4" xfId="36751" xr:uid="{83260AC4-99CF-4C49-B653-D444F576F5DD}"/>
    <cellStyle name="Normal 13 5 5 5" xfId="9809" xr:uid="{FA4DC18B-1551-49E8-803F-28301F77A286}"/>
    <cellStyle name="Normal 13 5 5 5 2" xfId="26569" xr:uid="{EF6BE85B-69F2-492E-A049-1F5776595DC2}"/>
    <cellStyle name="Normal 13 5 5 5 3" xfId="43328" xr:uid="{E8A5EFFC-FD37-481F-8A8A-15018E0833B0}"/>
    <cellStyle name="Normal 13 5 5 6" xfId="18189" xr:uid="{9624D753-91FB-484D-8690-FB7D471E9D01}"/>
    <cellStyle name="Normal 13 5 5 7" xfId="34948" xr:uid="{A3263523-85E1-472E-BB63-C34EE5DCDA47}"/>
    <cellStyle name="Normal 13 5 6" xfId="1742" xr:uid="{CC81B86B-628C-493F-AD82-3FF463FB016A}"/>
    <cellStyle name="Normal 13 5 6 2" xfId="5131" xr:uid="{21699CD8-4C3C-4ED1-B42C-2757855329A4}"/>
    <cellStyle name="Normal 13 5 6 2 2" xfId="13511" xr:uid="{E3990C3E-01E2-4EC5-A4B6-103D3F4EC412}"/>
    <cellStyle name="Normal 13 5 6 2 2 2" xfId="30271" xr:uid="{DCE1D31E-D617-473F-AFB0-CC52C16D24B6}"/>
    <cellStyle name="Normal 13 5 6 2 2 3" xfId="47030" xr:uid="{4A4EC9BB-7B01-438A-BC3B-72DD59F2BBAA}"/>
    <cellStyle name="Normal 13 5 6 2 3" xfId="21891" xr:uid="{1FF47B7F-56FE-49EA-8B04-C2291F4F9122}"/>
    <cellStyle name="Normal 13 5 6 2 4" xfId="38650" xr:uid="{103FF9C4-F646-4E71-A4AB-D13B68D6303C}"/>
    <cellStyle name="Normal 13 5 6 3" xfId="6818" xr:uid="{38D37C55-E2C4-4E42-A88D-83A1212EE5B5}"/>
    <cellStyle name="Normal 13 5 6 3 2" xfId="15198" xr:uid="{FCF4B239-0C9A-4B37-917A-FDDA0AAB3EE4}"/>
    <cellStyle name="Normal 13 5 6 3 2 2" xfId="31958" xr:uid="{D67FA25B-D259-403B-89D6-96405F5F6AF8}"/>
    <cellStyle name="Normal 13 5 6 3 2 3" xfId="48717" xr:uid="{3F3AD088-3F41-4CF2-93BD-57A18A45AF81}"/>
    <cellStyle name="Normal 13 5 6 3 3" xfId="23578" xr:uid="{383AA7B3-FBA6-43FA-BBB6-9D978931BFD7}"/>
    <cellStyle name="Normal 13 5 6 3 4" xfId="40337" xr:uid="{DB54587C-8EB6-45F8-A2E2-C230110ECB21}"/>
    <cellStyle name="Normal 13 5 6 4" xfId="2376" xr:uid="{A0E05B05-1F97-47AF-B248-06919479104C}"/>
    <cellStyle name="Normal 13 5 6 4 2" xfId="10758" xr:uid="{CA460619-9876-4FAF-BCD6-877ED13F14A2}"/>
    <cellStyle name="Normal 13 5 6 4 2 2" xfId="27518" xr:uid="{70B9C85D-DEE4-4DBF-B501-C7A80437A54E}"/>
    <cellStyle name="Normal 13 5 6 4 2 3" xfId="44277" xr:uid="{8143BF54-7BD6-43BD-95FF-D34C225385C7}"/>
    <cellStyle name="Normal 13 5 6 4 3" xfId="19138" xr:uid="{072BFAB4-3767-43CF-AC0A-F778E59033DF}"/>
    <cellStyle name="Normal 13 5 6 4 4" xfId="35897" xr:uid="{F44AF3FE-034E-4244-963E-9650CCACA1E3}"/>
    <cellStyle name="Normal 13 5 6 5" xfId="10131" xr:uid="{1AE2F3C9-2579-48DE-9931-D4C1274943CE}"/>
    <cellStyle name="Normal 13 5 6 5 2" xfId="26891" xr:uid="{2D850542-D541-4A90-8725-8EABFFD72CB9}"/>
    <cellStyle name="Normal 13 5 6 5 3" xfId="43650" xr:uid="{02C742A7-2077-4421-A6F5-F2889D20AEE2}"/>
    <cellStyle name="Normal 13 5 6 6" xfId="18511" xr:uid="{36175FEC-D9DB-4EE0-BB92-A0AFFC43A289}"/>
    <cellStyle name="Normal 13 5 6 7" xfId="35270" xr:uid="{18B3785A-1386-4F5E-A337-B037ACD0686B}"/>
    <cellStyle name="Normal 13 5 7" xfId="3861" xr:uid="{F33EB6FC-F01A-4AC4-812C-72DF91786E50}"/>
    <cellStyle name="Normal 13 5 7 2" xfId="12241" xr:uid="{C2F3628C-597E-4AD7-97D1-29C2DA38EAD6}"/>
    <cellStyle name="Normal 13 5 7 2 2" xfId="29001" xr:uid="{D1F5CE73-6952-462D-8A6A-4C46F8506F60}"/>
    <cellStyle name="Normal 13 5 7 2 3" xfId="45760" xr:uid="{C1362319-B178-432B-B162-47DC5BCAAB2F}"/>
    <cellStyle name="Normal 13 5 7 3" xfId="20621" xr:uid="{7F8A516A-B0C5-4CE7-9580-C0E5DE07A37A}"/>
    <cellStyle name="Normal 13 5 7 4" xfId="37380" xr:uid="{77CD832B-E8EE-4ED8-AD0C-7FEB42557F5D}"/>
    <cellStyle name="Normal 13 5 8" xfId="5642" xr:uid="{DFC5AC77-16CF-40CF-8328-35C407E4C227}"/>
    <cellStyle name="Normal 13 5 8 2" xfId="14022" xr:uid="{5832B739-B7EC-4A7E-989E-E24330A2FBD6}"/>
    <cellStyle name="Normal 13 5 8 2 2" xfId="30782" xr:uid="{C66A130D-EF32-416E-A79F-27B0F23E6E1E}"/>
    <cellStyle name="Normal 13 5 8 2 3" xfId="47541" xr:uid="{A7CF2E3B-0ACF-4D9B-9AC7-99C83E36965C}"/>
    <cellStyle name="Normal 13 5 8 3" xfId="22402" xr:uid="{7BA3B8FA-955A-4CF7-A02C-B0D9C0B571E9}"/>
    <cellStyle name="Normal 13 5 8 4" xfId="39161" xr:uid="{BA6ECFCD-EC58-4FB0-982E-D71083593900}"/>
    <cellStyle name="Normal 13 5 9" xfId="7224" xr:uid="{EC458B68-C221-498A-B453-94BE0CC818FF}"/>
    <cellStyle name="Normal 13 5 9 2" xfId="15604" xr:uid="{BEFDEB4D-C86F-416A-A06C-303FA01EC7AD}"/>
    <cellStyle name="Normal 13 5 9 2 2" xfId="32364" xr:uid="{44D8432B-4341-4E94-AB42-393C7528F728}"/>
    <cellStyle name="Normal 13 5 9 2 3" xfId="49123" xr:uid="{FDE17C4E-8414-4F5E-B726-5CAB29091C15}"/>
    <cellStyle name="Normal 13 5 9 3" xfId="23984" xr:uid="{9F036BA9-883A-4084-AF13-1FB2C9750ACD}"/>
    <cellStyle name="Normal 13 5 9 4" xfId="40743" xr:uid="{23140C83-F98C-43D8-A6C5-3A5241558D47}"/>
    <cellStyle name="Normal 13 6" xfId="547" xr:uid="{8671E647-85FD-4E7E-A21D-9E849C5465E2}"/>
    <cellStyle name="Normal 13 6 10" xfId="8497" xr:uid="{BB466D83-28A0-41DC-ADD0-7434CED81096}"/>
    <cellStyle name="Normal 13 6 10 2" xfId="16877" xr:uid="{354F21E8-CC12-45FC-92AB-0A6F1A2D3677}"/>
    <cellStyle name="Normal 13 6 10 2 2" xfId="33637" xr:uid="{A3D8BC1C-AF43-4D8A-AEC7-5B1680B60FA4}"/>
    <cellStyle name="Normal 13 6 10 2 3" xfId="50396" xr:uid="{72CBC9EB-D54D-477B-8C99-F8C3D7C720DB}"/>
    <cellStyle name="Normal 13 6 10 3" xfId="25257" xr:uid="{2B014330-FFC4-472C-A6AA-54B24284938B}"/>
    <cellStyle name="Normal 13 6 10 4" xfId="42016" xr:uid="{022C4026-E83B-4879-8657-60E4F4DF51C9}"/>
    <cellStyle name="Normal 13 6 11" xfId="2379" xr:uid="{BB278EBE-203F-490D-811C-6DA7C5BCCA6E}"/>
    <cellStyle name="Normal 13 6 11 2" xfId="10761" xr:uid="{13EB74EB-FF87-44A3-9BB1-A14DD375F3F4}"/>
    <cellStyle name="Normal 13 6 11 2 2" xfId="27521" xr:uid="{A9A0BA4A-381F-43E2-91EC-1783440EA9C9}"/>
    <cellStyle name="Normal 13 6 11 2 3" xfId="44280" xr:uid="{D1BC9495-B541-416F-A3F2-0012678E7B9B}"/>
    <cellStyle name="Normal 13 6 11 3" xfId="19141" xr:uid="{D32F9757-3B07-4C82-9E8A-7B2BEEEBC6B8}"/>
    <cellStyle name="Normal 13 6 11 4" xfId="35900" xr:uid="{C3994731-171E-42D9-B5A2-C79DE49BF11B}"/>
    <cellStyle name="Normal 13 6 12" xfId="8958" xr:uid="{83D3FAA3-3447-41DA-B18A-5166E014B899}"/>
    <cellStyle name="Normal 13 6 12 2" xfId="25718" xr:uid="{ADC6BB9F-2321-4391-8D6E-F6B795B9A5DE}"/>
    <cellStyle name="Normal 13 6 12 3" xfId="42477" xr:uid="{4B4BF2EA-1789-4337-BAAB-296A6A639E71}"/>
    <cellStyle name="Normal 13 6 13" xfId="17338" xr:uid="{FCF913D1-F4FF-4BC5-9261-E4C1E4613FBF}"/>
    <cellStyle name="Normal 13 6 14" xfId="34097" xr:uid="{6CC67E6A-DC32-418E-B25B-A96AFCE086AE}"/>
    <cellStyle name="Normal 13 6 2" xfId="989" xr:uid="{8AC441E4-ECFF-4023-8F88-514685520B18}"/>
    <cellStyle name="Normal 13 6 2 2" xfId="4384" xr:uid="{F8605B9B-441D-484F-B594-7108CD1341B4}"/>
    <cellStyle name="Normal 13 6 2 2 2" xfId="12764" xr:uid="{52F0CA7B-6567-4C98-8402-5B6E0AB1D853}"/>
    <cellStyle name="Normal 13 6 2 2 2 2" xfId="29524" xr:uid="{EEDF65FF-B067-4705-9CC4-B6E27AA5B87C}"/>
    <cellStyle name="Normal 13 6 2 2 2 3" xfId="46283" xr:uid="{21310DC8-A4EE-4050-812F-F8530AC343BC}"/>
    <cellStyle name="Normal 13 6 2 2 3" xfId="21144" xr:uid="{F4579027-79C6-4292-A4D3-3B813F97EE8E}"/>
    <cellStyle name="Normal 13 6 2 2 4" xfId="37903" xr:uid="{8F857C01-82EA-4E89-B3DA-03435DD2C04F}"/>
    <cellStyle name="Normal 13 6 2 3" xfId="6071" xr:uid="{3466171D-FB6D-47FA-BDD2-E27E9EF47699}"/>
    <cellStyle name="Normal 13 6 2 3 2" xfId="14451" xr:uid="{2D079F5E-0842-4F12-909E-0309FA12EFAB}"/>
    <cellStyle name="Normal 13 6 2 3 2 2" xfId="31211" xr:uid="{2D33CD22-D0DA-42E3-AEF9-5BA82D0CBE61}"/>
    <cellStyle name="Normal 13 6 2 3 2 3" xfId="47970" xr:uid="{7228E553-A7C5-4739-8083-8640694C68C9}"/>
    <cellStyle name="Normal 13 6 2 3 3" xfId="22831" xr:uid="{0B88769E-423E-4F3D-BD65-7367E1FB4421}"/>
    <cellStyle name="Normal 13 6 2 3 4" xfId="39590" xr:uid="{0BE4DBEB-5F9C-4D1A-9695-EFDE146C357A}"/>
    <cellStyle name="Normal 13 6 2 4" xfId="2807" xr:uid="{AFBB21E3-85CB-48E5-82D2-ACC39932C0D2}"/>
    <cellStyle name="Normal 13 6 2 4 2" xfId="11187" xr:uid="{53491AC1-2EDA-4BED-97EE-D6F4D3156900}"/>
    <cellStyle name="Normal 13 6 2 4 2 2" xfId="27947" xr:uid="{A0F6654C-FB9C-4AF9-80C6-051B03F3956C}"/>
    <cellStyle name="Normal 13 6 2 4 2 3" xfId="44706" xr:uid="{D216FC23-5957-4D86-9BD6-902F5F2E5C9A}"/>
    <cellStyle name="Normal 13 6 2 4 3" xfId="19567" xr:uid="{3F9EC88F-E00D-48CB-B019-3A788FCD298D}"/>
    <cellStyle name="Normal 13 6 2 4 4" xfId="36326" xr:uid="{CB975B41-04B8-420A-BCD9-8FB11F1877F9}"/>
    <cellStyle name="Normal 13 6 2 5" xfId="9384" xr:uid="{F86C4FA7-5D07-4EED-97AA-8587568F7CC8}"/>
    <cellStyle name="Normal 13 6 2 5 2" xfId="26144" xr:uid="{87F60B1B-5384-4CDB-A1B2-715E5B82D742}"/>
    <cellStyle name="Normal 13 6 2 5 3" xfId="42903" xr:uid="{E3180FDE-3111-433B-B3AE-97C6E0F06776}"/>
    <cellStyle name="Normal 13 6 2 6" xfId="17764" xr:uid="{2FEFD479-5182-4593-829E-180FFE427463}"/>
    <cellStyle name="Normal 13 6 2 7" xfId="34523" xr:uid="{86876AB5-A4B7-4E97-9A7E-22E0A0C2D651}"/>
    <cellStyle name="Normal 13 6 3" xfId="1423" xr:uid="{43CE082F-49EA-4D1B-8466-6461FDC5969F}"/>
    <cellStyle name="Normal 13 6 3 2" xfId="4812" xr:uid="{FBC3A8D3-74BF-49B9-8C68-DED6BCA6828D}"/>
    <cellStyle name="Normal 13 6 3 2 2" xfId="13192" xr:uid="{B9969E96-0BE7-4CFF-A2BA-54DBBDB5C1FD}"/>
    <cellStyle name="Normal 13 6 3 2 2 2" xfId="29952" xr:uid="{0F37E0E2-7D45-4A5E-B1B6-78B583BF90C2}"/>
    <cellStyle name="Normal 13 6 3 2 2 3" xfId="46711" xr:uid="{67DCC734-5426-4E38-B37B-4809C946AE4B}"/>
    <cellStyle name="Normal 13 6 3 2 3" xfId="21572" xr:uid="{BEF7B117-2BDB-4521-9716-F7004D8CF8E3}"/>
    <cellStyle name="Normal 13 6 3 2 4" xfId="38331" xr:uid="{4B9D5357-D571-4742-947E-C2E55993342C}"/>
    <cellStyle name="Normal 13 6 3 3" xfId="6499" xr:uid="{07CCD1D2-C2B7-49E9-BEE6-AEF2F33A25D9}"/>
    <cellStyle name="Normal 13 6 3 3 2" xfId="14879" xr:uid="{1448660A-948D-4B86-8545-97D1BD0689C3}"/>
    <cellStyle name="Normal 13 6 3 3 2 2" xfId="31639" xr:uid="{D3727ED7-3DE7-4460-82C4-8669AEBF4E6D}"/>
    <cellStyle name="Normal 13 6 3 3 2 3" xfId="48398" xr:uid="{9AA56080-0156-4D77-9DF9-F608303F70F0}"/>
    <cellStyle name="Normal 13 6 3 3 3" xfId="23259" xr:uid="{489CBE80-F076-42F3-9D34-01B0EDD09A74}"/>
    <cellStyle name="Normal 13 6 3 3 4" xfId="40018" xr:uid="{F6A08AE9-563B-4327-88F6-CA97A34A4CB4}"/>
    <cellStyle name="Normal 13 6 3 4" xfId="3235" xr:uid="{E1CF87AD-B825-456F-9D7D-0584735952F5}"/>
    <cellStyle name="Normal 13 6 3 4 2" xfId="11615" xr:uid="{03CE132B-6DDE-46DC-9461-06A19FCA6001}"/>
    <cellStyle name="Normal 13 6 3 4 2 2" xfId="28375" xr:uid="{888B7BC0-D8D3-421F-BF7B-97D4BA397EF6}"/>
    <cellStyle name="Normal 13 6 3 4 2 3" xfId="45134" xr:uid="{63A23BC8-F6B4-497A-B799-787949DF60F9}"/>
    <cellStyle name="Normal 13 6 3 4 3" xfId="19995" xr:uid="{D6C3A049-219D-4D53-BA73-EF03FCC3A1D3}"/>
    <cellStyle name="Normal 13 6 3 4 4" xfId="36754" xr:uid="{D2A0C8A8-F528-4149-802A-693917E97C79}"/>
    <cellStyle name="Normal 13 6 3 5" xfId="9812" xr:uid="{70611E52-046F-4529-B858-067051774630}"/>
    <cellStyle name="Normal 13 6 3 5 2" xfId="26572" xr:uid="{62CD88DF-E8AF-489E-9169-B91A2D23992A}"/>
    <cellStyle name="Normal 13 6 3 5 3" xfId="43331" xr:uid="{73F2B6A7-9BCA-4F68-A676-06ADF734F773}"/>
    <cellStyle name="Normal 13 6 3 6" xfId="18192" xr:uid="{67912901-D9D8-40BD-9A7A-907E3B17D2BE}"/>
    <cellStyle name="Normal 13 6 3 7" xfId="34951" xr:uid="{4125526C-981B-45E8-80F7-D3CB250E2D03}"/>
    <cellStyle name="Normal 13 6 4" xfId="1797" xr:uid="{61423558-62EB-4E20-8CA1-884F080AD4B0}"/>
    <cellStyle name="Normal 13 6 4 2" xfId="5186" xr:uid="{82120991-5FC7-4E46-8B07-E0B200FE16F7}"/>
    <cellStyle name="Normal 13 6 4 2 2" xfId="13566" xr:uid="{46C0A7DF-F4E4-4D5C-9382-CFE04D3FD854}"/>
    <cellStyle name="Normal 13 6 4 2 2 2" xfId="30326" xr:uid="{6A2B01FA-AB7A-4E78-8EBA-03B1C9BA551A}"/>
    <cellStyle name="Normal 13 6 4 2 2 3" xfId="47085" xr:uid="{60EC3370-E881-4BAF-B30E-018AA2A58C92}"/>
    <cellStyle name="Normal 13 6 4 2 3" xfId="21946" xr:uid="{58FD530B-2B6F-46CE-88FF-F830E84706D3}"/>
    <cellStyle name="Normal 13 6 4 2 4" xfId="38705" xr:uid="{02121D88-E4AB-4F37-A269-6B9DDFFA9D91}"/>
    <cellStyle name="Normal 13 6 4 3" xfId="6873" xr:uid="{8EB99EFB-E8BF-48E5-9F8B-8D18C3BA2FF8}"/>
    <cellStyle name="Normal 13 6 4 3 2" xfId="15253" xr:uid="{435F6177-5074-456B-8B7E-0BBF779424AA}"/>
    <cellStyle name="Normal 13 6 4 3 2 2" xfId="32013" xr:uid="{EDA289F2-944A-4553-A8FE-C229C1922CB6}"/>
    <cellStyle name="Normal 13 6 4 3 2 3" xfId="48772" xr:uid="{ECF4CAA4-5128-4F00-B52E-E0B068BD2EB4}"/>
    <cellStyle name="Normal 13 6 4 3 3" xfId="23633" xr:uid="{48C44BC0-6B75-4F73-9331-2D28D4CCF6C1}"/>
    <cellStyle name="Normal 13 6 4 3 4" xfId="40392" xr:uid="{FBA2F188-1FFF-4D0E-B369-856F2540F557}"/>
    <cellStyle name="Normal 13 6 4 4" xfId="3497" xr:uid="{3A462D21-7E86-4256-AFD5-13D66C818A33}"/>
    <cellStyle name="Normal 13 6 4 4 2" xfId="11877" xr:uid="{92189697-B89D-4702-8677-42584BD9BA44}"/>
    <cellStyle name="Normal 13 6 4 4 2 2" xfId="28637" xr:uid="{16370C41-2C18-4B14-8093-009BB3447AA2}"/>
    <cellStyle name="Normal 13 6 4 4 2 3" xfId="45396" xr:uid="{CBF4B379-F85C-47F2-A27D-074F91DC738B}"/>
    <cellStyle name="Normal 13 6 4 4 3" xfId="20257" xr:uid="{5F0C8442-AAA4-4FA0-98BD-C99FE01C249F}"/>
    <cellStyle name="Normal 13 6 4 4 4" xfId="37016" xr:uid="{AD5A641A-1108-4463-9F06-E3220BDC72A0}"/>
    <cellStyle name="Normal 13 6 4 5" xfId="10186" xr:uid="{D5B8DE44-DCCB-4429-88D0-D5A276A5AFE5}"/>
    <cellStyle name="Normal 13 6 4 5 2" xfId="26946" xr:uid="{15D8E9B4-DAD2-4A33-9E6F-49C240C05FCE}"/>
    <cellStyle name="Normal 13 6 4 5 3" xfId="43705" xr:uid="{467ECB44-F205-423E-842E-7AB43C4C8277}"/>
    <cellStyle name="Normal 13 6 4 6" xfId="18566" xr:uid="{3C991856-4BE0-4244-B13C-BF4A358B53F5}"/>
    <cellStyle name="Normal 13 6 4 7" xfId="35325" xr:uid="{37A13E78-0D22-4539-AEF9-F8BCA354A45A}"/>
    <cellStyle name="Normal 13 6 5" xfId="3916" xr:uid="{C903266F-61AF-4267-9B58-5206C6468FC8}"/>
    <cellStyle name="Normal 13 6 5 2" xfId="12296" xr:uid="{F563808E-8D61-4115-BDDB-897E2D199684}"/>
    <cellStyle name="Normal 13 6 5 2 2" xfId="29056" xr:uid="{D500198D-1436-4214-ACA2-CA48BA937AA9}"/>
    <cellStyle name="Normal 13 6 5 2 3" xfId="45815" xr:uid="{FEBB1F3B-4DB0-423F-B6AA-D5230C9A2EB4}"/>
    <cellStyle name="Normal 13 6 5 3" xfId="20676" xr:uid="{8825906A-88AF-40CD-888A-8E5E432D4E16}"/>
    <cellStyle name="Normal 13 6 5 4" xfId="37435" xr:uid="{F81BA0F8-61E1-4030-A874-3588BD9FE98D}"/>
    <cellStyle name="Normal 13 6 6" xfId="5645" xr:uid="{68494C5C-7984-444C-B534-1C8B3E6AF7D0}"/>
    <cellStyle name="Normal 13 6 6 2" xfId="14025" xr:uid="{182C237B-C863-4953-A114-C29F042EF56E}"/>
    <cellStyle name="Normal 13 6 6 2 2" xfId="30785" xr:uid="{29EA417C-B6FD-42E7-9A10-7C7635537800}"/>
    <cellStyle name="Normal 13 6 6 2 3" xfId="47544" xr:uid="{27CEE580-A4D6-41FF-9065-98F591EE432F}"/>
    <cellStyle name="Normal 13 6 6 3" xfId="22405" xr:uid="{CD8CD12F-17DF-4E6A-9B44-DC5F9FD771B1}"/>
    <cellStyle name="Normal 13 6 6 4" xfId="39164" xr:uid="{90CFCAF4-4AF3-48C7-90E1-E1300F38F543}"/>
    <cellStyle name="Normal 13 6 7" xfId="7279" xr:uid="{50B6FEE1-1E84-4D8B-B2D1-C3D04E63522D}"/>
    <cellStyle name="Normal 13 6 7 2" xfId="15659" xr:uid="{49746798-65B0-4848-9564-0DF1EC80FD11}"/>
    <cellStyle name="Normal 13 6 7 2 2" xfId="32419" xr:uid="{635C1F99-5873-4DED-AC70-DBA4293DACCF}"/>
    <cellStyle name="Normal 13 6 7 2 3" xfId="49178" xr:uid="{67F1D15F-61FB-4598-B966-5F0D4FD33C95}"/>
    <cellStyle name="Normal 13 6 7 3" xfId="24039" xr:uid="{BCC6D049-F2AF-4A59-B285-2ABA8E5B4F05}"/>
    <cellStyle name="Normal 13 6 7 4" xfId="40798" xr:uid="{F83D46BC-8E46-48D9-B1C3-7D9A2BF3719D}"/>
    <cellStyle name="Normal 13 6 8" xfId="7685" xr:uid="{E7CAE845-BA9C-4241-ACD4-9836D7C0C81B}"/>
    <cellStyle name="Normal 13 6 8 2" xfId="16065" xr:uid="{7AB9FBE4-A861-4D56-86A1-13CAF9FE83A0}"/>
    <cellStyle name="Normal 13 6 8 2 2" xfId="32825" xr:uid="{88DDE38F-C2DC-4080-9BFD-230FA73BB8D7}"/>
    <cellStyle name="Normal 13 6 8 2 3" xfId="49584" xr:uid="{54B2F075-D553-4E39-8669-E7E389F7009B}"/>
    <cellStyle name="Normal 13 6 8 3" xfId="24445" xr:uid="{9DD50725-5A57-45BD-A188-ACC7EEAA2C99}"/>
    <cellStyle name="Normal 13 6 8 4" xfId="41204" xr:uid="{FD1F90B4-A128-423A-8071-7415D6BB1B58}"/>
    <cellStyle name="Normal 13 6 9" xfId="8091" xr:uid="{9A52B784-9EC1-4BA0-A64F-C6B946CC6BB7}"/>
    <cellStyle name="Normal 13 6 9 2" xfId="16471" xr:uid="{1B75058A-5108-43F0-A3AC-7EA5E040FC56}"/>
    <cellStyle name="Normal 13 6 9 2 2" xfId="33231" xr:uid="{D26ABACC-7CF8-47E8-BA3D-E8A57CC9C548}"/>
    <cellStyle name="Normal 13 6 9 2 3" xfId="49990" xr:uid="{D94F03D6-133B-4CE9-A8AE-A4992C409332}"/>
    <cellStyle name="Normal 13 6 9 3" xfId="24851" xr:uid="{48B81CF7-C779-469C-AF1D-BDE051191A68}"/>
    <cellStyle name="Normal 13 6 9 4" xfId="41610" xr:uid="{3381CCCC-FEB4-4D91-A665-81CEF3CB4A3A}"/>
    <cellStyle name="Normal 13 7" xfId="548" xr:uid="{931DACE7-DAE5-4DB7-A9AE-098316EA44BA}"/>
    <cellStyle name="Normal 13 7 10" xfId="8604" xr:uid="{0F4CA02A-57F6-4339-809A-33524856B526}"/>
    <cellStyle name="Normal 13 7 10 2" xfId="16984" xr:uid="{179A055C-7E30-412D-A9A2-6A17BA0BF858}"/>
    <cellStyle name="Normal 13 7 10 2 2" xfId="33744" xr:uid="{E18A15AB-01BE-466C-A70A-43F90CAE7236}"/>
    <cellStyle name="Normal 13 7 10 2 3" xfId="50503" xr:uid="{BBE89559-6737-40DC-858F-437CC046DA7C}"/>
    <cellStyle name="Normal 13 7 10 3" xfId="25364" xr:uid="{7E580E65-7267-4B8E-A95D-013097D20FB7}"/>
    <cellStyle name="Normal 13 7 10 4" xfId="42123" xr:uid="{FF36914B-087E-4FD6-86F1-45426EC926FE}"/>
    <cellStyle name="Normal 13 7 11" xfId="2380" xr:uid="{C8344C87-962A-43CE-8606-4E5463813738}"/>
    <cellStyle name="Normal 13 7 11 2" xfId="10762" xr:uid="{AAD5CED5-4486-4B03-9880-A530047330BB}"/>
    <cellStyle name="Normal 13 7 11 2 2" xfId="27522" xr:uid="{758BC08B-8FA9-4FBB-A269-5A4E05A46BD4}"/>
    <cellStyle name="Normal 13 7 11 2 3" xfId="44281" xr:uid="{B730F5C4-BF4A-47BC-AA9C-37D4FCD3401A}"/>
    <cellStyle name="Normal 13 7 11 3" xfId="19142" xr:uid="{2A57639A-D3B0-4E23-AFE4-CD43CBA4575B}"/>
    <cellStyle name="Normal 13 7 11 4" xfId="35901" xr:uid="{0D41F16F-4364-4A67-B390-39D74BD4DD69}"/>
    <cellStyle name="Normal 13 7 12" xfId="8959" xr:uid="{B6903DAA-AAB5-4CC7-BFE1-75F6A409243D}"/>
    <cellStyle name="Normal 13 7 12 2" xfId="25719" xr:uid="{A9A419F3-0E18-4A26-84CE-4B41BBE42281}"/>
    <cellStyle name="Normal 13 7 12 3" xfId="42478" xr:uid="{D113A607-80B8-4B60-A4F7-20263EAAE86D}"/>
    <cellStyle name="Normal 13 7 13" xfId="17339" xr:uid="{75A0E3F8-4B08-47F2-8F99-1D13A6416A53}"/>
    <cellStyle name="Normal 13 7 14" xfId="34098" xr:uid="{2D2349E6-F2CD-4873-BBA2-D51C44486C04}"/>
    <cellStyle name="Normal 13 7 2" xfId="990" xr:uid="{D3B75DBC-2179-4D45-B7C8-C07C0E09639A}"/>
    <cellStyle name="Normal 13 7 2 2" xfId="4385" xr:uid="{A283EFEC-7CD0-4E80-BA1E-B8FA07678320}"/>
    <cellStyle name="Normal 13 7 2 2 2" xfId="12765" xr:uid="{FDF9CDD9-1334-4782-A7E8-7DD3A0C380F6}"/>
    <cellStyle name="Normal 13 7 2 2 2 2" xfId="29525" xr:uid="{3D8A2190-92FB-4769-8A15-C297AE25CA32}"/>
    <cellStyle name="Normal 13 7 2 2 2 3" xfId="46284" xr:uid="{E1F2D89D-0638-436D-AD94-86CBEA3DFF2E}"/>
    <cellStyle name="Normal 13 7 2 2 3" xfId="21145" xr:uid="{E32B9151-0595-463B-B896-40B789096F39}"/>
    <cellStyle name="Normal 13 7 2 2 4" xfId="37904" xr:uid="{9AB8521A-29F5-42B4-9A8C-C838D526BE63}"/>
    <cellStyle name="Normal 13 7 2 3" xfId="6072" xr:uid="{897FDCE9-4F0F-481E-9DC0-9EEC2D50AAE6}"/>
    <cellStyle name="Normal 13 7 2 3 2" xfId="14452" xr:uid="{B41CA478-AA52-4482-AE02-98ECEE5E3817}"/>
    <cellStyle name="Normal 13 7 2 3 2 2" xfId="31212" xr:uid="{47263044-83B2-4844-9080-4BE01C448406}"/>
    <cellStyle name="Normal 13 7 2 3 2 3" xfId="47971" xr:uid="{9A86D7E1-863C-43FC-8569-B7F0D2BA9902}"/>
    <cellStyle name="Normal 13 7 2 3 3" xfId="22832" xr:uid="{6E2BF245-781D-41D5-AEEF-4720F56726D9}"/>
    <cellStyle name="Normal 13 7 2 3 4" xfId="39591" xr:uid="{C9B58D5F-92E1-4B44-983A-46CDA3C5B292}"/>
    <cellStyle name="Normal 13 7 2 4" xfId="2808" xr:uid="{A7E4240F-E470-4ACE-86CA-0F2E5D981A25}"/>
    <cellStyle name="Normal 13 7 2 4 2" xfId="11188" xr:uid="{0B6D7585-0821-48A2-99E9-9EFED22024D8}"/>
    <cellStyle name="Normal 13 7 2 4 2 2" xfId="27948" xr:uid="{9DFB4FB6-981A-4253-B314-F054D03818DF}"/>
    <cellStyle name="Normal 13 7 2 4 2 3" xfId="44707" xr:uid="{F28452B3-989C-4004-B8CB-E05DC8CBC4D6}"/>
    <cellStyle name="Normal 13 7 2 4 3" xfId="19568" xr:uid="{05DA557E-B45E-48FD-BA09-05A3741E1327}"/>
    <cellStyle name="Normal 13 7 2 4 4" xfId="36327" xr:uid="{B45544AF-709F-4EA3-900A-9AB3B749F57F}"/>
    <cellStyle name="Normal 13 7 2 5" xfId="9385" xr:uid="{217247AE-D4AF-42D5-A215-A45BAD119C98}"/>
    <cellStyle name="Normal 13 7 2 5 2" xfId="26145" xr:uid="{FB2B9FA3-C096-42BD-B50F-28B7D5EF1BC4}"/>
    <cellStyle name="Normal 13 7 2 5 3" xfId="42904" xr:uid="{986F08DE-1413-4196-8F88-EDB4BAC625B5}"/>
    <cellStyle name="Normal 13 7 2 6" xfId="17765" xr:uid="{7546FB1A-62F8-4461-9461-C8CF68A18FBF}"/>
    <cellStyle name="Normal 13 7 2 7" xfId="34524" xr:uid="{0E48D586-26C9-4B81-914D-D386969526C1}"/>
    <cellStyle name="Normal 13 7 3" xfId="1424" xr:uid="{06AC16F1-96DE-49DF-9F4C-DD560384279D}"/>
    <cellStyle name="Normal 13 7 3 2" xfId="4813" xr:uid="{6803714A-5294-4BFE-84D6-79846ECC5BA0}"/>
    <cellStyle name="Normal 13 7 3 2 2" xfId="13193" xr:uid="{D4D0B96E-1565-4AD9-93B0-8C671CB11141}"/>
    <cellStyle name="Normal 13 7 3 2 2 2" xfId="29953" xr:uid="{4AF840B3-1855-478C-A96A-35642D6DCB75}"/>
    <cellStyle name="Normal 13 7 3 2 2 3" xfId="46712" xr:uid="{813B958F-7BC5-42BC-9A31-DDF25C88F485}"/>
    <cellStyle name="Normal 13 7 3 2 3" xfId="21573" xr:uid="{DEE86E1E-63E7-422E-BAAD-C037E99133E2}"/>
    <cellStyle name="Normal 13 7 3 2 4" xfId="38332" xr:uid="{DC60EFE0-F80F-46BA-B6B6-0ECBAC572C98}"/>
    <cellStyle name="Normal 13 7 3 3" xfId="6500" xr:uid="{DEA7248C-859C-4632-86E1-A1C360937759}"/>
    <cellStyle name="Normal 13 7 3 3 2" xfId="14880" xr:uid="{0D9A4DD9-CCCD-4ECB-AC1F-1CBCB7CB883A}"/>
    <cellStyle name="Normal 13 7 3 3 2 2" xfId="31640" xr:uid="{1B123AC6-5C68-4AA0-9C57-FE5D849A214B}"/>
    <cellStyle name="Normal 13 7 3 3 2 3" xfId="48399" xr:uid="{216D3525-17A8-49F9-9E74-6FD9068C0749}"/>
    <cellStyle name="Normal 13 7 3 3 3" xfId="23260" xr:uid="{4319B77B-EB67-4327-8902-11CC88B7E7BF}"/>
    <cellStyle name="Normal 13 7 3 3 4" xfId="40019" xr:uid="{85FFA503-F374-4E52-8830-4A2C241DC4B4}"/>
    <cellStyle name="Normal 13 7 3 4" xfId="3236" xr:uid="{036453DB-182B-4081-9833-8139B6579F2A}"/>
    <cellStyle name="Normal 13 7 3 4 2" xfId="11616" xr:uid="{8E2879B8-E44C-4F66-B79B-559F13FB1942}"/>
    <cellStyle name="Normal 13 7 3 4 2 2" xfId="28376" xr:uid="{07D78308-E9A0-404B-8704-D6DE64807602}"/>
    <cellStyle name="Normal 13 7 3 4 2 3" xfId="45135" xr:uid="{344166B4-32AD-492E-AE13-6167CED6A785}"/>
    <cellStyle name="Normal 13 7 3 4 3" xfId="19996" xr:uid="{DFE4A288-2F41-4EB9-AA24-1B217B25F904}"/>
    <cellStyle name="Normal 13 7 3 4 4" xfId="36755" xr:uid="{F2A2D65D-DB44-41C3-96C2-87A300889C16}"/>
    <cellStyle name="Normal 13 7 3 5" xfId="9813" xr:uid="{79A5A7CB-9230-45B4-9832-3A1F22F6A0C7}"/>
    <cellStyle name="Normal 13 7 3 5 2" xfId="26573" xr:uid="{093B2A4F-9E0B-4AFA-AAD9-79516E7E7003}"/>
    <cellStyle name="Normal 13 7 3 5 3" xfId="43332" xr:uid="{349B6F0C-8999-4CD5-AF57-AB37B58F50F6}"/>
    <cellStyle name="Normal 13 7 3 6" xfId="18193" xr:uid="{3A7C7658-ED43-4955-B5B0-4D34A3310A6E}"/>
    <cellStyle name="Normal 13 7 3 7" xfId="34952" xr:uid="{DC2B8E13-3229-4987-BDF3-C2EF1A5DB7A6}"/>
    <cellStyle name="Normal 13 7 4" xfId="1904" xr:uid="{E2D2B3E7-F947-4609-84C9-113D67D32CDF}"/>
    <cellStyle name="Normal 13 7 4 2" xfId="5293" xr:uid="{E0DBBEED-B008-41AD-A238-F44AAFB4C901}"/>
    <cellStyle name="Normal 13 7 4 2 2" xfId="13673" xr:uid="{05E98A3D-5FF9-4271-B9E3-D34838724EED}"/>
    <cellStyle name="Normal 13 7 4 2 2 2" xfId="30433" xr:uid="{8ECCC73F-9785-44BF-82AF-73B40D5C3CDC}"/>
    <cellStyle name="Normal 13 7 4 2 2 3" xfId="47192" xr:uid="{78952DF1-9AD8-4D67-B2C6-24B2AC70281E}"/>
    <cellStyle name="Normal 13 7 4 2 3" xfId="22053" xr:uid="{2C23F96E-FC63-42EB-9ED1-A02DC6863B3A}"/>
    <cellStyle name="Normal 13 7 4 2 4" xfId="38812" xr:uid="{5BB344CC-5F80-4F90-B78A-5B7D4670E6FD}"/>
    <cellStyle name="Normal 13 7 4 3" xfId="6980" xr:uid="{64F1CF27-2026-428F-AEFD-65E8F4CDD022}"/>
    <cellStyle name="Normal 13 7 4 3 2" xfId="15360" xr:uid="{9DF33DC9-76CF-46F1-B476-66A956756727}"/>
    <cellStyle name="Normal 13 7 4 3 2 2" xfId="32120" xr:uid="{0DA7FD2D-3832-4EF9-A7E9-044F4B8BA231}"/>
    <cellStyle name="Normal 13 7 4 3 2 3" xfId="48879" xr:uid="{76467E97-07A7-4CD7-85AF-60A2E3CB3719}"/>
    <cellStyle name="Normal 13 7 4 3 3" xfId="23740" xr:uid="{426DE4A8-5FC0-4D5D-BE13-985816DDB037}"/>
    <cellStyle name="Normal 13 7 4 3 4" xfId="40499" xr:uid="{13F50BB4-125C-47DA-AA78-03C948B7BAF1}"/>
    <cellStyle name="Normal 13 7 4 4" xfId="3603" xr:uid="{DDF9AC32-2B02-4F13-BAB2-A6A062D966D6}"/>
    <cellStyle name="Normal 13 7 4 4 2" xfId="11983" xr:uid="{F6D339EB-4F04-4476-8F2F-F5D5235DA0A1}"/>
    <cellStyle name="Normal 13 7 4 4 2 2" xfId="28743" xr:uid="{DF951D10-D0A9-4342-AA75-136C4004A23F}"/>
    <cellStyle name="Normal 13 7 4 4 2 3" xfId="45502" xr:uid="{E9C99216-0388-4255-97B6-4ADC0B05DEF4}"/>
    <cellStyle name="Normal 13 7 4 4 3" xfId="20363" xr:uid="{7396AC16-9F9C-4E49-AC57-E840CA10E04F}"/>
    <cellStyle name="Normal 13 7 4 4 4" xfId="37122" xr:uid="{63B22685-6334-4310-8D84-FA6416886EE9}"/>
    <cellStyle name="Normal 13 7 4 5" xfId="10293" xr:uid="{4118925F-5F93-47C8-A643-9C641BA47EFA}"/>
    <cellStyle name="Normal 13 7 4 5 2" xfId="27053" xr:uid="{BE9F5AE6-41AC-4CF3-8F57-492308474DE3}"/>
    <cellStyle name="Normal 13 7 4 5 3" xfId="43812" xr:uid="{4DAFEB22-5D14-4223-8ED9-0987A83FBD91}"/>
    <cellStyle name="Normal 13 7 4 6" xfId="18673" xr:uid="{3CC2B228-0A3F-4B4A-B2BF-8D4A6163D5A7}"/>
    <cellStyle name="Normal 13 7 4 7" xfId="35432" xr:uid="{2C9ADC31-3A6D-4970-BAF7-EF634EBE70CF}"/>
    <cellStyle name="Normal 13 7 5" xfId="4023" xr:uid="{6D32FBAF-F718-46D8-BA6A-567376F09877}"/>
    <cellStyle name="Normal 13 7 5 2" xfId="12403" xr:uid="{6472970B-1F32-4259-8883-E25FC3467716}"/>
    <cellStyle name="Normal 13 7 5 2 2" xfId="29163" xr:uid="{DDA2235A-6E07-4013-981D-CA7C19FA15F7}"/>
    <cellStyle name="Normal 13 7 5 2 3" xfId="45922" xr:uid="{EE038D8D-3B9A-4787-A1E2-11CA70D5E79C}"/>
    <cellStyle name="Normal 13 7 5 3" xfId="20783" xr:uid="{62A8D5B9-C40F-43EF-949D-28BB0BFDB737}"/>
    <cellStyle name="Normal 13 7 5 4" xfId="37542" xr:uid="{49CE049B-F4F2-40D7-BD68-83E9A4C23DDE}"/>
    <cellStyle name="Normal 13 7 6" xfId="5646" xr:uid="{7B9F606F-A5E8-4494-BDE7-979BFC59A6BC}"/>
    <cellStyle name="Normal 13 7 6 2" xfId="14026" xr:uid="{25392E70-0DCC-4468-A5EA-405ACF13DED6}"/>
    <cellStyle name="Normal 13 7 6 2 2" xfId="30786" xr:uid="{77A3A19C-15CB-4822-BB81-C986C3A25FE0}"/>
    <cellStyle name="Normal 13 7 6 2 3" xfId="47545" xr:uid="{6B35496B-7AC1-407B-A380-DA30574F76FA}"/>
    <cellStyle name="Normal 13 7 6 3" xfId="22406" xr:uid="{641F6FBF-953B-45EF-80DE-902BD37A8A1A}"/>
    <cellStyle name="Normal 13 7 6 4" xfId="39165" xr:uid="{3452BAE5-C9D4-4B8A-B6B3-B244D80B590C}"/>
    <cellStyle name="Normal 13 7 7" xfId="7386" xr:uid="{D7567AAB-E72C-42FB-8F47-D1A19181B95E}"/>
    <cellStyle name="Normal 13 7 7 2" xfId="15766" xr:uid="{58BCE4E2-ADD3-40F3-BD55-76973754FBE4}"/>
    <cellStyle name="Normal 13 7 7 2 2" xfId="32526" xr:uid="{150EF965-4314-4FFD-95D0-4ECFC936D3C2}"/>
    <cellStyle name="Normal 13 7 7 2 3" xfId="49285" xr:uid="{2FAF6449-DBC7-4DBB-8226-A9075C218AA5}"/>
    <cellStyle name="Normal 13 7 7 3" xfId="24146" xr:uid="{9532A48A-C2A4-4368-9EDB-381EA229EB8C}"/>
    <cellStyle name="Normal 13 7 7 4" xfId="40905" xr:uid="{A03D2DE6-1B6E-4D67-B6FA-134C81B07290}"/>
    <cellStyle name="Normal 13 7 8" xfId="7792" xr:uid="{75F26EED-0AE7-4F59-A932-67C18A8C143B}"/>
    <cellStyle name="Normal 13 7 8 2" xfId="16172" xr:uid="{F0A29826-AF51-4B40-8FDE-CFF793A7865F}"/>
    <cellStyle name="Normal 13 7 8 2 2" xfId="32932" xr:uid="{A8AE680A-B1ED-4824-B1F3-B0B5E2DC9537}"/>
    <cellStyle name="Normal 13 7 8 2 3" xfId="49691" xr:uid="{8E8D34BD-D986-40E5-B7AF-DD2A3BE3127D}"/>
    <cellStyle name="Normal 13 7 8 3" xfId="24552" xr:uid="{47741262-00B3-4546-85DD-DA1DED5BB7D7}"/>
    <cellStyle name="Normal 13 7 8 4" xfId="41311" xr:uid="{12AF17DE-DBA5-48B4-99F1-31CD3BDA283E}"/>
    <cellStyle name="Normal 13 7 9" xfId="8198" xr:uid="{8E2F32CC-FB85-4C03-9C3F-92145FB35F52}"/>
    <cellStyle name="Normal 13 7 9 2" xfId="16578" xr:uid="{2C403969-8258-418F-8865-91AC22967C65}"/>
    <cellStyle name="Normal 13 7 9 2 2" xfId="33338" xr:uid="{CEEFB817-8AF2-44C5-91ED-5629BE7D867B}"/>
    <cellStyle name="Normal 13 7 9 2 3" xfId="50097" xr:uid="{D0402533-745C-40B8-AB62-EAE5183F8BBF}"/>
    <cellStyle name="Normal 13 7 9 3" xfId="24958" xr:uid="{2B8D689C-F727-4BA3-B363-D158EC695A2E}"/>
    <cellStyle name="Normal 13 7 9 4" xfId="41717" xr:uid="{251C4117-6AD7-4360-9943-2788AC4A62D9}"/>
    <cellStyle name="Normal 13 8" xfId="770" xr:uid="{8CC1B735-6154-4759-B13D-F947938CEBAB}"/>
    <cellStyle name="Normal 13 8 2" xfId="4165" xr:uid="{7ECEB3AF-6F34-4F96-92CF-E907ADD46DD1}"/>
    <cellStyle name="Normal 13 8 2 2" xfId="12545" xr:uid="{01E191C1-FEFA-4004-8A3C-EB340A28AF0D}"/>
    <cellStyle name="Normal 13 8 2 2 2" xfId="29305" xr:uid="{73B294C2-98C7-4B31-80F5-DE9F654AABE2}"/>
    <cellStyle name="Normal 13 8 2 2 3" xfId="46064" xr:uid="{43A23A16-1102-42DE-849E-604C29A40E58}"/>
    <cellStyle name="Normal 13 8 2 3" xfId="20925" xr:uid="{55524407-5F54-493F-9F92-50B2DD6B0691}"/>
    <cellStyle name="Normal 13 8 2 4" xfId="37684" xr:uid="{A1511304-1D82-4636-967C-580D97FD5739}"/>
    <cellStyle name="Normal 13 8 3" xfId="5852" xr:uid="{F84DFBB6-52E4-4DF5-8CD5-E2442DCCC61B}"/>
    <cellStyle name="Normal 13 8 3 2" xfId="14232" xr:uid="{67B45C53-26C1-4DD5-B883-D53C30E7E2D3}"/>
    <cellStyle name="Normal 13 8 3 2 2" xfId="30992" xr:uid="{41BB35DA-17E4-4D3A-A70C-E9974A30BE77}"/>
    <cellStyle name="Normal 13 8 3 2 3" xfId="47751" xr:uid="{38A6F764-A8FF-4778-A56C-AF9AE2C8768A}"/>
    <cellStyle name="Normal 13 8 3 3" xfId="22612" xr:uid="{3C278E06-8857-4287-88F2-FF136C382632}"/>
    <cellStyle name="Normal 13 8 3 4" xfId="39371" xr:uid="{7E53D164-38EC-43BB-8B5F-A772C286866C}"/>
    <cellStyle name="Normal 13 8 4" xfId="2588" xr:uid="{71214EE4-64E9-4A4F-A0B8-B7ED2AEF4067}"/>
    <cellStyle name="Normal 13 8 4 2" xfId="10968" xr:uid="{9F49E01C-AAFC-4C64-9423-F9A39E686EEA}"/>
    <cellStyle name="Normal 13 8 4 2 2" xfId="27728" xr:uid="{FE0A53FE-0A67-43D4-8F68-0463F237D9F3}"/>
    <cellStyle name="Normal 13 8 4 2 3" xfId="44487" xr:uid="{7D670CDD-1AD5-4403-A13F-776934A4AD23}"/>
    <cellStyle name="Normal 13 8 4 3" xfId="19348" xr:uid="{EABB103A-6278-49DE-89AA-A1F200000BF2}"/>
    <cellStyle name="Normal 13 8 4 4" xfId="36107" xr:uid="{8C75F09D-1EAC-466A-91E4-EF25944B2210}"/>
    <cellStyle name="Normal 13 8 5" xfId="9165" xr:uid="{883CF2FF-9191-4C62-A275-9FF9625192BF}"/>
    <cellStyle name="Normal 13 8 5 2" xfId="25925" xr:uid="{433E2F72-3A4D-4E5D-A8D5-046D39FD487B}"/>
    <cellStyle name="Normal 13 8 5 3" xfId="42684" xr:uid="{12F63D25-BF93-4F56-BA04-1431CA2E5C65}"/>
    <cellStyle name="Normal 13 8 6" xfId="17545" xr:uid="{B3136957-091E-4D58-88A0-B2ABC38E79CB}"/>
    <cellStyle name="Normal 13 8 7" xfId="34304" xr:uid="{9925BD60-F2C3-4A01-BA10-F692112851E3}"/>
    <cellStyle name="Normal 13 9" xfId="1204" xr:uid="{402A559C-6BBB-4324-AB0F-4923B511ED4C}"/>
    <cellStyle name="Normal 13 9 2" xfId="4593" xr:uid="{892FBEF8-3BCC-4C0C-9C77-517A908FDBC5}"/>
    <cellStyle name="Normal 13 9 2 2" xfId="12973" xr:uid="{E352D439-A218-43D2-BD78-F45EA1D23354}"/>
    <cellStyle name="Normal 13 9 2 2 2" xfId="29733" xr:uid="{B8736B39-A74B-4083-9D7B-2FA20B0C9C3C}"/>
    <cellStyle name="Normal 13 9 2 2 3" xfId="46492" xr:uid="{02467639-82E6-4FCF-BA18-6AB93DE917DC}"/>
    <cellStyle name="Normal 13 9 2 3" xfId="21353" xr:uid="{5C60F941-914B-4FAF-8D2E-EC49875708A1}"/>
    <cellStyle name="Normal 13 9 2 4" xfId="38112" xr:uid="{12D7961C-7FD0-477E-81AA-AA1B87FA2BE0}"/>
    <cellStyle name="Normal 13 9 3" xfId="6280" xr:uid="{DBB1D969-88BA-4938-A0D8-584D2C2D95A7}"/>
    <cellStyle name="Normal 13 9 3 2" xfId="14660" xr:uid="{EE494993-4100-47B3-B029-469FEE2BCC74}"/>
    <cellStyle name="Normal 13 9 3 2 2" xfId="31420" xr:uid="{6354E634-C1D1-4CE2-8EDA-0DD81E3941E6}"/>
    <cellStyle name="Normal 13 9 3 2 3" xfId="48179" xr:uid="{E4D8D09C-6AEE-4D61-89DC-DC6CD0248568}"/>
    <cellStyle name="Normal 13 9 3 3" xfId="23040" xr:uid="{6EE709EF-5F54-4128-BD6A-55A04C49BB02}"/>
    <cellStyle name="Normal 13 9 3 4" xfId="39799" xr:uid="{B4CA0A6B-8F34-4086-84B7-4093EDE1520F}"/>
    <cellStyle name="Normal 13 9 4" xfId="3016" xr:uid="{81040CBC-DFF7-4626-8DD6-B0B92064A8A3}"/>
    <cellStyle name="Normal 13 9 4 2" xfId="11396" xr:uid="{40A8177A-DC12-4ECB-86E0-3EF835AB3652}"/>
    <cellStyle name="Normal 13 9 4 2 2" xfId="28156" xr:uid="{D672EB3D-EC9E-487C-936A-D776A29EAD04}"/>
    <cellStyle name="Normal 13 9 4 2 3" xfId="44915" xr:uid="{E3180A83-6C6C-4869-84FB-0BCD8A8748AE}"/>
    <cellStyle name="Normal 13 9 4 3" xfId="19776" xr:uid="{28713D95-E08E-4917-B993-CBB71A7D08FB}"/>
    <cellStyle name="Normal 13 9 4 4" xfId="36535" xr:uid="{146549C8-A9F4-4602-82E5-5E7D240B821C}"/>
    <cellStyle name="Normal 13 9 5" xfId="9593" xr:uid="{72E6FCE5-D488-4788-A1D3-87D8A7B83098}"/>
    <cellStyle name="Normal 13 9 5 2" xfId="26353" xr:uid="{9686C114-5E67-4412-8274-DCB52E27F5C9}"/>
    <cellStyle name="Normal 13 9 5 3" xfId="43112" xr:uid="{B6B62FD7-5199-492D-A67B-AB1685A00916}"/>
    <cellStyle name="Normal 13 9 6" xfId="17973" xr:uid="{B236CF81-4635-42BE-9B9A-5305A2718E11}"/>
    <cellStyle name="Normal 13 9 7" xfId="34732" xr:uid="{08B64BCC-5941-4B50-8F7A-42BAA6724508}"/>
    <cellStyle name="Normal 14" xfId="151" xr:uid="{042413F7-72D8-4817-B80E-E7D362B12B83}"/>
    <cellStyle name="Normal 14 10" xfId="1634" xr:uid="{0D18F600-54C0-4FD1-8BE4-AFC8A0821F99}"/>
    <cellStyle name="Normal 14 10 2" xfId="5023" xr:uid="{CCDD6D4B-1C3B-4451-8528-C22A523B92AF}"/>
    <cellStyle name="Normal 14 10 2 2" xfId="13403" xr:uid="{24175FFB-26EE-4FAD-9E62-92C921426858}"/>
    <cellStyle name="Normal 14 10 2 2 2" xfId="30163" xr:uid="{B207778A-0711-4C44-858E-7C4E05C6E0AC}"/>
    <cellStyle name="Normal 14 10 2 2 3" xfId="46922" xr:uid="{48000D7F-AF20-47F0-9A98-6AD09C70FF8D}"/>
    <cellStyle name="Normal 14 10 2 3" xfId="21783" xr:uid="{2EA0157C-D1EA-4CD4-86A2-9048A5A019CA}"/>
    <cellStyle name="Normal 14 10 2 4" xfId="38542" xr:uid="{A8A5EC8C-90AB-4928-853B-41E7A8095731}"/>
    <cellStyle name="Normal 14 10 3" xfId="6710" xr:uid="{AF0D8481-BC31-4429-9CF3-440681FC1C87}"/>
    <cellStyle name="Normal 14 10 3 2" xfId="15090" xr:uid="{54A75BF0-1656-4E31-8580-433615697462}"/>
    <cellStyle name="Normal 14 10 3 2 2" xfId="31850" xr:uid="{C3DBF9AA-7BB2-4861-9F72-7F4296CD35B5}"/>
    <cellStyle name="Normal 14 10 3 2 3" xfId="48609" xr:uid="{C4D361EA-7409-4E9C-83AD-3B6B8002E4BE}"/>
    <cellStyle name="Normal 14 10 3 3" xfId="23470" xr:uid="{F9D49517-4466-4B96-98C2-AD97E5424BEE}"/>
    <cellStyle name="Normal 14 10 3 4" xfId="40229" xr:uid="{9D089D8F-4823-4793-B646-7C24EF895E68}"/>
    <cellStyle name="Normal 14 10 4" xfId="2161" xr:uid="{B8E91AF2-2070-4A5A-874C-E2FE505C5FBB}"/>
    <cellStyle name="Normal 14 10 4 2" xfId="10549" xr:uid="{4014BFC3-EAD8-4261-8F4B-7F6ADF13CC55}"/>
    <cellStyle name="Normal 14 10 4 2 2" xfId="27309" xr:uid="{A7493C7C-6E5A-486C-B189-30CA51D2737A}"/>
    <cellStyle name="Normal 14 10 4 2 3" xfId="44068" xr:uid="{FAE033B4-526C-4A17-8F22-B2CA5FAAC009}"/>
    <cellStyle name="Normal 14 10 4 3" xfId="18929" xr:uid="{9EB81BE9-3914-4AE9-898C-009CBB528DE3}"/>
    <cellStyle name="Normal 14 10 4 4" xfId="35688" xr:uid="{87282625-F9C5-4B00-B121-EC71767BB086}"/>
    <cellStyle name="Normal 14 10 5" xfId="10023" xr:uid="{95C18F16-B006-4B8B-B0E7-1649B33F870F}"/>
    <cellStyle name="Normal 14 10 5 2" xfId="26783" xr:uid="{5A229E64-FBA2-469D-8BF7-D4D0B609C25A}"/>
    <cellStyle name="Normal 14 10 5 3" xfId="43542" xr:uid="{8263713D-9C31-4FA7-925B-00D2550A7287}"/>
    <cellStyle name="Normal 14 10 6" xfId="18403" xr:uid="{D5EB28D1-9EF3-4B32-9EFB-4F048520D346}"/>
    <cellStyle name="Normal 14 10 7" xfId="35162" xr:uid="{41BE45FE-1076-494A-8003-5AF60454FD24}"/>
    <cellStyle name="Normal 14 11" xfId="3739" xr:uid="{C4A2F9B6-CDC1-4ECD-BB83-A33683AAFA32}"/>
    <cellStyle name="Normal 14 11 2" xfId="12119" xr:uid="{6EA5D022-C937-4E66-BC13-CA86B86BE9A9}"/>
    <cellStyle name="Normal 14 11 2 2" xfId="28879" xr:uid="{11879DE7-5527-4F5A-9B65-F53575EEA4ED}"/>
    <cellStyle name="Normal 14 11 2 3" xfId="45638" xr:uid="{2A4F62E4-A975-44BB-A268-DA3E1D8261C8}"/>
    <cellStyle name="Normal 14 11 3" xfId="20499" xr:uid="{CD3D5551-3CFC-4E2D-951D-510F5FCCF5B2}"/>
    <cellStyle name="Normal 14 11 4" xfId="37258" xr:uid="{D8171DE8-2167-4807-9A48-EC14F2E2055C}"/>
    <cellStyle name="Normal 14 12" xfId="5433" xr:uid="{A8BAB02B-966C-4508-AE6C-AB38FD4F2911}"/>
    <cellStyle name="Normal 14 12 2" xfId="13813" xr:uid="{EE727803-AD16-478E-A3C1-91503D2E8544}"/>
    <cellStyle name="Normal 14 12 2 2" xfId="30573" xr:uid="{CC628CA0-F792-4D88-8F55-35A901207AAB}"/>
    <cellStyle name="Normal 14 12 2 3" xfId="47332" xr:uid="{CCE5ADAF-1EB1-4304-9EF2-F8D147E92F2D}"/>
    <cellStyle name="Normal 14 12 3" xfId="22193" xr:uid="{26D851DA-9A14-4FE3-BB12-497CFC257B6D}"/>
    <cellStyle name="Normal 14 12 4" xfId="38952" xr:uid="{1F7AD622-11CD-4F78-8AD5-AFB4513321DB}"/>
    <cellStyle name="Normal 14 13" xfId="7116" xr:uid="{08EAC16B-A56D-4A80-83B5-4E415E156DF6}"/>
    <cellStyle name="Normal 14 13 2" xfId="15496" xr:uid="{A065BFD9-AF69-4B7B-8A4B-0D6248A0F0BB}"/>
    <cellStyle name="Normal 14 13 2 2" xfId="32256" xr:uid="{38D8CCA2-B4B6-4173-A2BD-D0410BCAFFDD}"/>
    <cellStyle name="Normal 14 13 2 3" xfId="49015" xr:uid="{8109936A-B130-426B-9F1F-D011F33F13B8}"/>
    <cellStyle name="Normal 14 13 3" xfId="23876" xr:uid="{B699BAB8-CDAD-4D87-999C-EF7C277CB7B8}"/>
    <cellStyle name="Normal 14 13 4" xfId="40635" xr:uid="{2438DF03-08E2-4570-A2E0-9E3BFF11B539}"/>
    <cellStyle name="Normal 14 14" xfId="7522" xr:uid="{729A43EB-C762-48C1-B8AE-BDEBC696D2D0}"/>
    <cellStyle name="Normal 14 14 2" xfId="15902" xr:uid="{308F4FFC-3F99-48CE-85F4-49AA5F5569F2}"/>
    <cellStyle name="Normal 14 14 2 2" xfId="32662" xr:uid="{A420D78D-5090-45FC-8C3A-37C7DBD20883}"/>
    <cellStyle name="Normal 14 14 2 3" xfId="49421" xr:uid="{B01B2DF9-15BB-4086-9E18-E3735D5D2846}"/>
    <cellStyle name="Normal 14 14 3" xfId="24282" xr:uid="{3688E03B-2684-41CD-854E-E10F7E0ABCE7}"/>
    <cellStyle name="Normal 14 14 4" xfId="41041" xr:uid="{7EB12F04-1FC6-4118-8576-502B4A05D12A}"/>
    <cellStyle name="Normal 14 15" xfId="7928" xr:uid="{73E64586-EE64-4CAA-902D-EBA8CF719967}"/>
    <cellStyle name="Normal 14 15 2" xfId="16308" xr:uid="{15DB940C-CC0A-4803-951C-14372E2A42D5}"/>
    <cellStyle name="Normal 14 15 2 2" xfId="33068" xr:uid="{4DCC56FE-CE61-4504-B382-526E5E8C0881}"/>
    <cellStyle name="Normal 14 15 2 3" xfId="49827" xr:uid="{57FC6705-CD0A-43CF-9BF2-4AF08D852C23}"/>
    <cellStyle name="Normal 14 15 3" xfId="24688" xr:uid="{3F02CF59-F84B-4DEC-BDDC-A793C7E2190A}"/>
    <cellStyle name="Normal 14 15 4" xfId="41447" xr:uid="{797F168C-C5B4-4A7C-97DC-F16607418572}"/>
    <cellStyle name="Normal 14 16" xfId="8334" xr:uid="{FC4DBE96-EAB8-4E2E-922C-EAF38BDD1B28}"/>
    <cellStyle name="Normal 14 16 2" xfId="16714" xr:uid="{6C91C71A-F0C7-420A-88D6-F8C19D6FD962}"/>
    <cellStyle name="Normal 14 16 2 2" xfId="33474" xr:uid="{72329396-3AE8-4C58-8FE5-9822520F3B56}"/>
    <cellStyle name="Normal 14 16 2 3" xfId="50233" xr:uid="{895A5E74-1410-424D-AA4D-4799CC6EC569}"/>
    <cellStyle name="Normal 14 16 3" xfId="25094" xr:uid="{D20EBB1A-2F37-4D87-A4D6-0ACEFC02099D}"/>
    <cellStyle name="Normal 14 16 4" xfId="41853" xr:uid="{5670EB5B-2FE2-4499-8A43-82EB4ED84CF2}"/>
    <cellStyle name="Normal 14 17" xfId="2049" xr:uid="{ABAF95C2-5870-45CB-A00D-A1420E75707E}"/>
    <cellStyle name="Normal 14 17 2" xfId="10437" xr:uid="{389A114B-C7AA-443E-8254-BE3EF6D0C7EA}"/>
    <cellStyle name="Normal 14 17 2 2" xfId="27197" xr:uid="{12F6E23F-15C0-4B8B-A503-56E6FD74EDCF}"/>
    <cellStyle name="Normal 14 17 2 3" xfId="43956" xr:uid="{A080D5E5-B856-44D3-B110-E83FF49A5E61}"/>
    <cellStyle name="Normal 14 17 3" xfId="18817" xr:uid="{C9148188-B89B-49BB-9C55-9ADC5B17BAC6}"/>
    <cellStyle name="Normal 14 17 4" xfId="35576" xr:uid="{CFF30807-6983-4AEC-BEDA-ACD9B5AC48BF}"/>
    <cellStyle name="Normal 14 18" xfId="8746" xr:uid="{674E65D2-A4F7-476C-98C6-F7E638D825EF}"/>
    <cellStyle name="Normal 14 18 2" xfId="25506" xr:uid="{428D19B8-3AEE-48CA-AAA7-63F106EBA7BB}"/>
    <cellStyle name="Normal 14 18 3" xfId="42265" xr:uid="{9554569C-133C-4F51-B4A5-7F05389FDB12}"/>
    <cellStyle name="Normal 14 19" xfId="17126" xr:uid="{22129675-B305-420E-9B53-4AFBE8DC83A7}"/>
    <cellStyle name="Normal 14 2" xfId="225" xr:uid="{5E275DAF-12E9-4CAF-A14A-1A44CA20F592}"/>
    <cellStyle name="Normal 14 2 10" xfId="7152" xr:uid="{060AC61C-B626-4F94-A3FA-66B8FE413585}"/>
    <cellStyle name="Normal 14 2 10 2" xfId="15532" xr:uid="{F5B1FC16-F64A-456D-861C-C58E404265C1}"/>
    <cellStyle name="Normal 14 2 10 2 2" xfId="32292" xr:uid="{174DEECF-4CC1-4222-84A7-27BB9D4A4C67}"/>
    <cellStyle name="Normal 14 2 10 2 3" xfId="49051" xr:uid="{10F0E0A4-E60D-4BEA-AACF-64C66667CB0E}"/>
    <cellStyle name="Normal 14 2 10 3" xfId="23912" xr:uid="{60E5E443-85AA-4D51-9C4E-900C6100E941}"/>
    <cellStyle name="Normal 14 2 10 4" xfId="40671" xr:uid="{911E0876-4F24-4DBE-B2E5-79542EEFD86E}"/>
    <cellStyle name="Normal 14 2 11" xfId="7558" xr:uid="{672BB6A4-E5B5-4B87-8CAA-CBFCF52DB633}"/>
    <cellStyle name="Normal 14 2 11 2" xfId="15938" xr:uid="{E518D36B-18D2-43F5-AF1A-6E44308A235B}"/>
    <cellStyle name="Normal 14 2 11 2 2" xfId="32698" xr:uid="{41A050CA-66F5-48C6-B9A4-8BE96CC42665}"/>
    <cellStyle name="Normal 14 2 11 2 3" xfId="49457" xr:uid="{83E12B25-4CCF-4D1A-85A6-BFBCCF30CC53}"/>
    <cellStyle name="Normal 14 2 11 3" xfId="24318" xr:uid="{A56126D2-6CEB-4819-B16A-CA643000237B}"/>
    <cellStyle name="Normal 14 2 11 4" xfId="41077" xr:uid="{69553C27-F762-4F5B-B92A-165C82D6376E}"/>
    <cellStyle name="Normal 14 2 12" xfId="7964" xr:uid="{8257B742-68B2-466F-82FC-6A6775AB3471}"/>
    <cellStyle name="Normal 14 2 12 2" xfId="16344" xr:uid="{6BBE4EBA-8098-4BFD-91BA-426B30815E40}"/>
    <cellStyle name="Normal 14 2 12 2 2" xfId="33104" xr:uid="{C859A36D-D804-4324-BDD2-5730CF25708A}"/>
    <cellStyle name="Normal 14 2 12 2 3" xfId="49863" xr:uid="{90B7DD18-D95F-4729-9E18-5B170D555F82}"/>
    <cellStyle name="Normal 14 2 12 3" xfId="24724" xr:uid="{C26CC8E6-9220-4411-9DD6-70F9FCB75CE4}"/>
    <cellStyle name="Normal 14 2 12 4" xfId="41483" xr:uid="{F709FA08-B7BE-4665-AF10-830F883F757B}"/>
    <cellStyle name="Normal 14 2 13" xfId="8370" xr:uid="{DA0E9620-CF53-4AC4-B5CE-894567112E0C}"/>
    <cellStyle name="Normal 14 2 13 2" xfId="16750" xr:uid="{A4A474C9-F8BC-4146-8B7C-51ADE33BAE7D}"/>
    <cellStyle name="Normal 14 2 13 2 2" xfId="33510" xr:uid="{E08B54CB-D575-4C10-86CA-B086D9F3A46B}"/>
    <cellStyle name="Normal 14 2 13 2 3" xfId="50269" xr:uid="{39F05E81-F0AF-46FF-9BD2-180ACD7D8466}"/>
    <cellStyle name="Normal 14 2 13 3" xfId="25130" xr:uid="{99A6D5F1-FED1-41EB-BD3A-8DBD9ECEABB6}"/>
    <cellStyle name="Normal 14 2 13 4" xfId="41889" xr:uid="{FBFB7558-7AAC-4906-A3C4-856E490BDD1C}"/>
    <cellStyle name="Normal 14 2 14" xfId="2067" xr:uid="{FE008644-26BD-4E4F-9574-E26DBB51895D}"/>
    <cellStyle name="Normal 14 2 14 2" xfId="10455" xr:uid="{64F5CF92-8569-4C96-9575-8337B1579AF8}"/>
    <cellStyle name="Normal 14 2 14 2 2" xfId="27215" xr:uid="{9A06CC7C-E71C-4B13-8C2B-0F87DE6B6427}"/>
    <cellStyle name="Normal 14 2 14 2 3" xfId="43974" xr:uid="{5A899BFA-203A-4199-B0ED-8BF44845F65F}"/>
    <cellStyle name="Normal 14 2 14 3" xfId="18835" xr:uid="{777755E7-0E4D-4550-9624-73FAB8B7F917}"/>
    <cellStyle name="Normal 14 2 14 4" xfId="35594" xr:uid="{2566228A-F324-431C-9F73-5175F5285C3C}"/>
    <cellStyle name="Normal 14 2 15" xfId="8774" xr:uid="{BF967641-8E28-4A78-8419-F77BE8D3718D}"/>
    <cellStyle name="Normal 14 2 15 2" xfId="25534" xr:uid="{69B58D73-96D7-4EB2-BCCB-ECC21C59598E}"/>
    <cellStyle name="Normal 14 2 15 3" xfId="42293" xr:uid="{412999BC-8540-4C86-ADAB-9FAE8AC624C0}"/>
    <cellStyle name="Normal 14 2 16" xfId="17154" xr:uid="{2B0E4A43-0897-401E-9179-42E152E076A9}"/>
    <cellStyle name="Normal 14 2 17" xfId="33913" xr:uid="{ADF4E4D2-8501-44D9-A494-5BFBD940AA0F}"/>
    <cellStyle name="Normal 14 2 18" xfId="301" xr:uid="{03186454-3A96-4BDF-BF31-5B91243402E3}"/>
    <cellStyle name="Normal 14 2 2" xfId="384" xr:uid="{7090F67F-C79E-4035-9897-7B7D8F8B3342}"/>
    <cellStyle name="Normal 14 2 2 10" xfId="7610" xr:uid="{128D0EB5-5F15-4944-9A26-D8BA5E02F347}"/>
    <cellStyle name="Normal 14 2 2 10 2" xfId="15990" xr:uid="{915E237E-CE48-4940-A702-17C5710611EA}"/>
    <cellStyle name="Normal 14 2 2 10 2 2" xfId="32750" xr:uid="{EAE31DAA-7B2F-495E-8698-7090414E7637}"/>
    <cellStyle name="Normal 14 2 2 10 2 3" xfId="49509" xr:uid="{A2C95291-7231-4E23-B104-78ED7DA27345}"/>
    <cellStyle name="Normal 14 2 2 10 3" xfId="24370" xr:uid="{00965324-7B19-4A57-9898-B356576DFCCD}"/>
    <cellStyle name="Normal 14 2 2 10 4" xfId="41129" xr:uid="{3CC94E35-886C-495A-805F-E3CF91451CDF}"/>
    <cellStyle name="Normal 14 2 2 11" xfId="8016" xr:uid="{BF07E0BA-BD42-4A66-AF21-5BFCB92837A5}"/>
    <cellStyle name="Normal 14 2 2 11 2" xfId="16396" xr:uid="{851350E2-0EF3-4D8D-A3AD-951BC1BCF09F}"/>
    <cellStyle name="Normal 14 2 2 11 2 2" xfId="33156" xr:uid="{A1BB9A12-E720-4053-B369-440273C2ABA7}"/>
    <cellStyle name="Normal 14 2 2 11 2 3" xfId="49915" xr:uid="{35F60901-3091-40A2-9BB5-5DF61786AEA6}"/>
    <cellStyle name="Normal 14 2 2 11 3" xfId="24776" xr:uid="{08CBB784-7D9B-4150-AE3F-0E090FB37677}"/>
    <cellStyle name="Normal 14 2 2 11 4" xfId="41535" xr:uid="{221092FA-BE3C-4E56-9DBE-5F2AA8F61408}"/>
    <cellStyle name="Normal 14 2 2 12" xfId="8422" xr:uid="{1720E94C-BB06-4C11-853A-CB0D8C2A217F}"/>
    <cellStyle name="Normal 14 2 2 12 2" xfId="16802" xr:uid="{30E42824-D66E-4B0B-AB23-4321CD2AC7ED}"/>
    <cellStyle name="Normal 14 2 2 12 2 2" xfId="33562" xr:uid="{58960285-C11C-4A88-A804-6C2537D4B2D0}"/>
    <cellStyle name="Normal 14 2 2 12 2 3" xfId="50321" xr:uid="{9E586C49-EAC9-4F03-8866-89F4B1BB77C1}"/>
    <cellStyle name="Normal 14 2 2 12 3" xfId="25182" xr:uid="{B5098718-7581-4037-BB3B-52459C874A70}"/>
    <cellStyle name="Normal 14 2 2 12 4" xfId="41941" xr:uid="{C4E7EC40-B9E7-4923-BC73-6C670D70DF24}"/>
    <cellStyle name="Normal 14 2 2 13" xfId="2267" xr:uid="{EE9C99F5-7320-4335-8FB7-C2DD247DD2BE}"/>
    <cellStyle name="Normal 14 2 2 13 2" xfId="10651" xr:uid="{7733827A-2F76-407C-B617-101E09B63DB2}"/>
    <cellStyle name="Normal 14 2 2 13 2 2" xfId="27411" xr:uid="{D7D231E8-136C-4FC3-847F-EEE1F4DA8802}"/>
    <cellStyle name="Normal 14 2 2 13 2 3" xfId="44170" xr:uid="{23EF4D17-0D62-4AE3-A7D7-804AAEAE96D2}"/>
    <cellStyle name="Normal 14 2 2 13 3" xfId="19031" xr:uid="{C558D93A-4995-4871-BF3F-D3775F6205B4}"/>
    <cellStyle name="Normal 14 2 2 13 4" xfId="35790" xr:uid="{1FC529EE-11D4-479F-B03E-75853317F5E2}"/>
    <cellStyle name="Normal 14 2 2 14" xfId="8848" xr:uid="{59A26582-D1FF-41B2-B618-93ADEE823C9D}"/>
    <cellStyle name="Normal 14 2 2 14 2" xfId="25608" xr:uid="{E2137EF5-F97A-47C6-AE9C-A8C5BA77DE44}"/>
    <cellStyle name="Normal 14 2 2 14 3" xfId="42367" xr:uid="{A875E48A-5596-4423-B260-C257C05152C2}"/>
    <cellStyle name="Normal 14 2 2 15" xfId="17228" xr:uid="{44D9BA6E-9155-4117-AE72-FE866E35DB65}"/>
    <cellStyle name="Normal 14 2 2 16" xfId="33987" xr:uid="{7FF20822-9F71-445A-BCC5-9D2331CFAC4C}"/>
    <cellStyle name="Normal 14 2 2 2" xfId="549" xr:uid="{646A1A09-0BA5-4025-B69E-BCBFD0012433}"/>
    <cellStyle name="Normal 14 2 2 2 10" xfId="8505" xr:uid="{F2B0B820-8EDD-4A31-AC4B-CD4DC3BC380A}"/>
    <cellStyle name="Normal 14 2 2 2 10 2" xfId="16885" xr:uid="{FE05A5D5-6640-464B-A69E-60BC76193A33}"/>
    <cellStyle name="Normal 14 2 2 2 10 2 2" xfId="33645" xr:uid="{91B307F0-618A-42B7-ACFD-27E197F3AF3C}"/>
    <cellStyle name="Normal 14 2 2 2 10 2 3" xfId="50404" xr:uid="{9D7BC750-BCAC-4824-8ACA-69B0999B2FEC}"/>
    <cellStyle name="Normal 14 2 2 2 10 3" xfId="25265" xr:uid="{01B847F5-B4D3-4B53-A403-65668778550B}"/>
    <cellStyle name="Normal 14 2 2 2 10 4" xfId="42024" xr:uid="{B2826D82-84E8-43BE-B04C-4FFF98E6FCB3}"/>
    <cellStyle name="Normal 14 2 2 2 11" xfId="2381" xr:uid="{7FED2158-4537-48AB-AC1C-C4891A962523}"/>
    <cellStyle name="Normal 14 2 2 2 11 2" xfId="10763" xr:uid="{B127C72B-2FD0-41AE-92A9-8074F58D2E5C}"/>
    <cellStyle name="Normal 14 2 2 2 11 2 2" xfId="27523" xr:uid="{B4881213-B816-40C0-BB73-F9EBAFCD3C76}"/>
    <cellStyle name="Normal 14 2 2 2 11 2 3" xfId="44282" xr:uid="{4AFEDDF5-F77D-417C-838E-C17A4D312E8F}"/>
    <cellStyle name="Normal 14 2 2 2 11 3" xfId="19143" xr:uid="{A55DC5E7-970D-450A-B32C-9F409A6F8E05}"/>
    <cellStyle name="Normal 14 2 2 2 11 4" xfId="35902" xr:uid="{659E91D4-30DC-4BC3-895D-703B9C53F121}"/>
    <cellStyle name="Normal 14 2 2 2 12" xfId="8960" xr:uid="{0DDDA28D-F2CC-40B3-9736-E0F9E9BB78BF}"/>
    <cellStyle name="Normal 14 2 2 2 12 2" xfId="25720" xr:uid="{F1C20DDA-B625-4280-AC67-4C82144E20F6}"/>
    <cellStyle name="Normal 14 2 2 2 12 3" xfId="42479" xr:uid="{D1F14FF4-27B4-4115-B88E-99A6A6E85A6D}"/>
    <cellStyle name="Normal 14 2 2 2 13" xfId="17340" xr:uid="{4F9F85F6-2778-4178-A090-A786AB5BA004}"/>
    <cellStyle name="Normal 14 2 2 2 14" xfId="34099" xr:uid="{F612D064-4D6D-4AE1-BC42-1E449BDF4F94}"/>
    <cellStyle name="Normal 14 2 2 2 2" xfId="991" xr:uid="{8D433179-823E-47FE-9079-6F1FD4BB2A82}"/>
    <cellStyle name="Normal 14 2 2 2 2 2" xfId="4386" xr:uid="{FCA22C3F-CBD2-44A5-A5C3-8E5910D4F62D}"/>
    <cellStyle name="Normal 14 2 2 2 2 2 2" xfId="12766" xr:uid="{15919FB4-E421-4FC9-AEBA-0203166C3535}"/>
    <cellStyle name="Normal 14 2 2 2 2 2 2 2" xfId="29526" xr:uid="{86445725-3661-460E-9E1C-FFD8205AAF18}"/>
    <cellStyle name="Normal 14 2 2 2 2 2 2 3" xfId="46285" xr:uid="{250BA14C-6B0D-48F4-8972-8D387E7DEFDB}"/>
    <cellStyle name="Normal 14 2 2 2 2 2 3" xfId="21146" xr:uid="{35929412-B9B0-4DE5-AEDA-E7370DB74BE0}"/>
    <cellStyle name="Normal 14 2 2 2 2 2 4" xfId="37905" xr:uid="{662894D9-219D-45DC-A4AA-CE05404964F5}"/>
    <cellStyle name="Normal 14 2 2 2 2 3" xfId="6073" xr:uid="{332D8DDC-4EC2-4542-9E95-B3CE92BD1A42}"/>
    <cellStyle name="Normal 14 2 2 2 2 3 2" xfId="14453" xr:uid="{86FA4B6D-4509-4CF4-9C6B-1D57E624290D}"/>
    <cellStyle name="Normal 14 2 2 2 2 3 2 2" xfId="31213" xr:uid="{7BCD2483-A350-4F90-988E-A810711C8718}"/>
    <cellStyle name="Normal 14 2 2 2 2 3 2 3" xfId="47972" xr:uid="{3C703CCB-9E10-4CDF-82AF-39DDCA7B4729}"/>
    <cellStyle name="Normal 14 2 2 2 2 3 3" xfId="22833" xr:uid="{CBBC68CC-0252-4850-A0AB-BFF2396647A9}"/>
    <cellStyle name="Normal 14 2 2 2 2 3 4" xfId="39592" xr:uid="{A61590D5-7679-4C9B-857C-A03AC1D856F6}"/>
    <cellStyle name="Normal 14 2 2 2 2 4" xfId="2809" xr:uid="{C58A0480-58B3-4B6C-992F-74146881EEB8}"/>
    <cellStyle name="Normal 14 2 2 2 2 4 2" xfId="11189" xr:uid="{3E7CEC3E-38A5-4B0D-9709-29E586E890EB}"/>
    <cellStyle name="Normal 14 2 2 2 2 4 2 2" xfId="27949" xr:uid="{F876CB53-64BA-43FD-9018-BE0298E886B2}"/>
    <cellStyle name="Normal 14 2 2 2 2 4 2 3" xfId="44708" xr:uid="{4F5009DD-E54E-47C9-A2F9-DBF2F076A060}"/>
    <cellStyle name="Normal 14 2 2 2 2 4 3" xfId="19569" xr:uid="{8AEEEAF7-8CDA-4362-A300-00BC50DF8E74}"/>
    <cellStyle name="Normal 14 2 2 2 2 4 4" xfId="36328" xr:uid="{FAA7037A-42E6-4E6D-B703-DA44F7295243}"/>
    <cellStyle name="Normal 14 2 2 2 2 5" xfId="9386" xr:uid="{13BEE431-46F5-4D6C-9ECF-F5373891CA96}"/>
    <cellStyle name="Normal 14 2 2 2 2 5 2" xfId="26146" xr:uid="{148CC44E-E5AC-4772-A3E8-14F5F2310320}"/>
    <cellStyle name="Normal 14 2 2 2 2 5 3" xfId="42905" xr:uid="{9F98543C-BC51-4EB1-9E4B-945F77F1982C}"/>
    <cellStyle name="Normal 14 2 2 2 2 6" xfId="17766" xr:uid="{48772148-B5F6-4C61-A7CE-3CA0989A151A}"/>
    <cellStyle name="Normal 14 2 2 2 2 7" xfId="34525" xr:uid="{38971157-B61B-4732-9033-08A29399913A}"/>
    <cellStyle name="Normal 14 2 2 2 3" xfId="1425" xr:uid="{CFAD96FA-110B-4E4D-8C62-2CB8F0994D01}"/>
    <cellStyle name="Normal 14 2 2 2 3 2" xfId="4814" xr:uid="{592D5988-B2E3-4AFB-A421-9F980964C984}"/>
    <cellStyle name="Normal 14 2 2 2 3 2 2" xfId="13194" xr:uid="{2C3498ED-9E37-4970-90BF-0A454C650D72}"/>
    <cellStyle name="Normal 14 2 2 2 3 2 2 2" xfId="29954" xr:uid="{0AC29047-344B-4A63-92DE-F650449C8E0D}"/>
    <cellStyle name="Normal 14 2 2 2 3 2 2 3" xfId="46713" xr:uid="{408D415E-D2EF-4F95-A0B6-6CCD14242B64}"/>
    <cellStyle name="Normal 14 2 2 2 3 2 3" xfId="21574" xr:uid="{D4E6AC87-2B34-43D1-BEF0-3B47D309EBF3}"/>
    <cellStyle name="Normal 14 2 2 2 3 2 4" xfId="38333" xr:uid="{C403EB25-8088-4897-8687-26A76AD21BAF}"/>
    <cellStyle name="Normal 14 2 2 2 3 3" xfId="6501" xr:uid="{43E9978D-927D-4125-AFF7-762E37E858BB}"/>
    <cellStyle name="Normal 14 2 2 2 3 3 2" xfId="14881" xr:uid="{358B5D80-CC72-416E-8798-D7A5959AE6B5}"/>
    <cellStyle name="Normal 14 2 2 2 3 3 2 2" xfId="31641" xr:uid="{B8F9176D-ACD3-4F94-9F37-8FC9E8AF916A}"/>
    <cellStyle name="Normal 14 2 2 2 3 3 2 3" xfId="48400" xr:uid="{E790A4AA-2BCA-4249-8D0E-84041DB202EE}"/>
    <cellStyle name="Normal 14 2 2 2 3 3 3" xfId="23261" xr:uid="{3B5FB6DE-6885-4E01-BCC8-C792913FFC41}"/>
    <cellStyle name="Normal 14 2 2 2 3 3 4" xfId="40020" xr:uid="{C3945B54-116C-4581-B30D-890B41C4A76F}"/>
    <cellStyle name="Normal 14 2 2 2 3 4" xfId="3237" xr:uid="{9E2CB0A0-B461-4034-9B3F-A0B290199281}"/>
    <cellStyle name="Normal 14 2 2 2 3 4 2" xfId="11617" xr:uid="{6F60C3FC-E42B-4007-A4B3-53829F36DE69}"/>
    <cellStyle name="Normal 14 2 2 2 3 4 2 2" xfId="28377" xr:uid="{4B56CF5E-C4E6-4A2E-BB4A-072426DA7D64}"/>
    <cellStyle name="Normal 14 2 2 2 3 4 2 3" xfId="45136" xr:uid="{3D3A19F9-E59E-47B2-8F32-C653E6357C4B}"/>
    <cellStyle name="Normal 14 2 2 2 3 4 3" xfId="19997" xr:uid="{7BCCECE6-55FD-4BF3-9EC5-259D82F1362D}"/>
    <cellStyle name="Normal 14 2 2 2 3 4 4" xfId="36756" xr:uid="{A76E36BC-DF96-4DE7-B7BC-2DE6E3B494BB}"/>
    <cellStyle name="Normal 14 2 2 2 3 5" xfId="9814" xr:uid="{D92354C4-EB6F-4EA3-B82C-571040E6FD6E}"/>
    <cellStyle name="Normal 14 2 2 2 3 5 2" xfId="26574" xr:uid="{08FCE0CB-80D8-4857-9515-A594E50FF71F}"/>
    <cellStyle name="Normal 14 2 2 2 3 5 3" xfId="43333" xr:uid="{7320C077-327B-4325-8441-13A0760B74C3}"/>
    <cellStyle name="Normal 14 2 2 2 3 6" xfId="18194" xr:uid="{E33A2965-4882-4700-9AD9-38083E48B40D}"/>
    <cellStyle name="Normal 14 2 2 2 3 7" xfId="34953" xr:uid="{956A9031-4281-4DD3-B51C-E28EFC271604}"/>
    <cellStyle name="Normal 14 2 2 2 4" xfId="1805" xr:uid="{898F06FA-A444-434F-911B-47AE29FCA449}"/>
    <cellStyle name="Normal 14 2 2 2 4 2" xfId="5194" xr:uid="{5BF3C7A2-BF01-4027-8368-09A6CF505F0B}"/>
    <cellStyle name="Normal 14 2 2 2 4 2 2" xfId="13574" xr:uid="{CBDCA71B-CB57-4A59-A986-D425C323D39A}"/>
    <cellStyle name="Normal 14 2 2 2 4 2 2 2" xfId="30334" xr:uid="{5E9BE420-404C-49ED-8793-370FE9214B2C}"/>
    <cellStyle name="Normal 14 2 2 2 4 2 2 3" xfId="47093" xr:uid="{F3D6C90E-6161-4D35-A7E4-F8E300AC9D75}"/>
    <cellStyle name="Normal 14 2 2 2 4 2 3" xfId="21954" xr:uid="{63C13115-25F5-431C-8AE3-A69F19753D2E}"/>
    <cellStyle name="Normal 14 2 2 2 4 2 4" xfId="38713" xr:uid="{E481F90A-DE5E-426B-9FB6-484A5A721BCD}"/>
    <cellStyle name="Normal 14 2 2 2 4 3" xfId="6881" xr:uid="{2DC52D85-6AE1-408B-8063-D2AB83D99DC4}"/>
    <cellStyle name="Normal 14 2 2 2 4 3 2" xfId="15261" xr:uid="{266FCA29-9456-4A7C-A827-F613B2042494}"/>
    <cellStyle name="Normal 14 2 2 2 4 3 2 2" xfId="32021" xr:uid="{03A6ABBE-BCFF-4269-8D9D-B9021FD86DAB}"/>
    <cellStyle name="Normal 14 2 2 2 4 3 2 3" xfId="48780" xr:uid="{C2B2E966-282D-40B7-89E7-CB0F63829A42}"/>
    <cellStyle name="Normal 14 2 2 2 4 3 3" xfId="23641" xr:uid="{B7E2DD7D-1271-4B2A-AC8D-8B855A23CD1F}"/>
    <cellStyle name="Normal 14 2 2 2 4 3 4" xfId="40400" xr:uid="{07898E99-63BE-4F9F-A443-69CB0A2C7FCC}"/>
    <cellStyle name="Normal 14 2 2 2 4 4" xfId="3505" xr:uid="{5DE3C966-AE68-4F7A-9474-914A144978E8}"/>
    <cellStyle name="Normal 14 2 2 2 4 4 2" xfId="11885" xr:uid="{C175DCFA-3662-4DAB-89D8-D9E6FF1A81F2}"/>
    <cellStyle name="Normal 14 2 2 2 4 4 2 2" xfId="28645" xr:uid="{804BBA8C-727C-4F93-818A-D3FED95EF7A7}"/>
    <cellStyle name="Normal 14 2 2 2 4 4 2 3" xfId="45404" xr:uid="{E7EC0F1F-05A9-4C33-A6F8-221961CE66D0}"/>
    <cellStyle name="Normal 14 2 2 2 4 4 3" xfId="20265" xr:uid="{E888DB92-8679-4929-8060-EB4E59F2C0A5}"/>
    <cellStyle name="Normal 14 2 2 2 4 4 4" xfId="37024" xr:uid="{2469569B-ADDB-4302-AEDA-61F158CA8419}"/>
    <cellStyle name="Normal 14 2 2 2 4 5" xfId="10194" xr:uid="{FD4D4B1B-A5DC-4D26-BAD6-27BC7C7A64E8}"/>
    <cellStyle name="Normal 14 2 2 2 4 5 2" xfId="26954" xr:uid="{93E67BD8-6D44-4380-9F72-B9161BB692AF}"/>
    <cellStyle name="Normal 14 2 2 2 4 5 3" xfId="43713" xr:uid="{9F7208AA-D681-4A2C-81F9-78C616D87882}"/>
    <cellStyle name="Normal 14 2 2 2 4 6" xfId="18574" xr:uid="{B99F6837-9CC0-4E19-BF53-0AF486903860}"/>
    <cellStyle name="Normal 14 2 2 2 4 7" xfId="35333" xr:uid="{35E5A728-0C40-4D81-856F-9254F639513D}"/>
    <cellStyle name="Normal 14 2 2 2 5" xfId="3924" xr:uid="{AE66BE0E-36D9-44D5-A8AF-3B719FD3FE9B}"/>
    <cellStyle name="Normal 14 2 2 2 5 2" xfId="12304" xr:uid="{7E8B2543-AA35-4D7F-A1C5-330EF3563331}"/>
    <cellStyle name="Normal 14 2 2 2 5 2 2" xfId="29064" xr:uid="{C897F660-420A-4ABF-A614-A350F667389C}"/>
    <cellStyle name="Normal 14 2 2 2 5 2 3" xfId="45823" xr:uid="{C8DC7806-E013-4E15-8BC8-4BBF96620C52}"/>
    <cellStyle name="Normal 14 2 2 2 5 3" xfId="20684" xr:uid="{F175909B-6924-485B-88FC-EED2A2F5A5AB}"/>
    <cellStyle name="Normal 14 2 2 2 5 4" xfId="37443" xr:uid="{206D0252-DDC8-4B08-9838-4E208F9E23D0}"/>
    <cellStyle name="Normal 14 2 2 2 6" xfId="5647" xr:uid="{4FB6BCFC-61FC-4260-9D27-7439153DBC09}"/>
    <cellStyle name="Normal 14 2 2 2 6 2" xfId="14027" xr:uid="{6F8532A3-E09A-4B02-8180-E635D4CDF337}"/>
    <cellStyle name="Normal 14 2 2 2 6 2 2" xfId="30787" xr:uid="{E3F4A11D-5A82-4C3A-8FE3-834DE407BD5C}"/>
    <cellStyle name="Normal 14 2 2 2 6 2 3" xfId="47546" xr:uid="{83D1BE7B-9936-45EC-AF3B-E662A7D01ADB}"/>
    <cellStyle name="Normal 14 2 2 2 6 3" xfId="22407" xr:uid="{57601063-BF00-4758-905D-5CCDA561ADAF}"/>
    <cellStyle name="Normal 14 2 2 2 6 4" xfId="39166" xr:uid="{E20652F4-AAD8-4C7E-8DB6-83E93E661A87}"/>
    <cellStyle name="Normal 14 2 2 2 7" xfId="7287" xr:uid="{63A08B8B-9E1B-4E87-9F28-0E5726990894}"/>
    <cellStyle name="Normal 14 2 2 2 7 2" xfId="15667" xr:uid="{A7A862A5-4AF1-47B1-A46A-E59147985B2A}"/>
    <cellStyle name="Normal 14 2 2 2 7 2 2" xfId="32427" xr:uid="{77F7D6AE-6E22-481A-A145-56AC10C1E24D}"/>
    <cellStyle name="Normal 14 2 2 2 7 2 3" xfId="49186" xr:uid="{0DD676D3-9371-4E11-90CD-1A196210C4CF}"/>
    <cellStyle name="Normal 14 2 2 2 7 3" xfId="24047" xr:uid="{01B94AC8-B6D8-4151-B68C-D9913B7B1FC2}"/>
    <cellStyle name="Normal 14 2 2 2 7 4" xfId="40806" xr:uid="{97C6BDF4-17A1-4870-AA6E-497BE3B483F4}"/>
    <cellStyle name="Normal 14 2 2 2 8" xfId="7693" xr:uid="{4760B11E-350A-47B2-BEE2-81F05281B15E}"/>
    <cellStyle name="Normal 14 2 2 2 8 2" xfId="16073" xr:uid="{AFEEE462-C215-42C8-93AA-98344760259E}"/>
    <cellStyle name="Normal 14 2 2 2 8 2 2" xfId="32833" xr:uid="{4FEDF21C-1122-4F95-BD03-9182DBA5F796}"/>
    <cellStyle name="Normal 14 2 2 2 8 2 3" xfId="49592" xr:uid="{CBD336FE-B8AA-4AFA-95D9-1214E4277A6D}"/>
    <cellStyle name="Normal 14 2 2 2 8 3" xfId="24453" xr:uid="{796F9C2D-7CFB-4443-9766-D6A99A48F474}"/>
    <cellStyle name="Normal 14 2 2 2 8 4" xfId="41212" xr:uid="{D4F42051-F16D-4FDC-AF47-BE19DAC6B08B}"/>
    <cellStyle name="Normal 14 2 2 2 9" xfId="8099" xr:uid="{F60F3B70-9336-475C-8F22-A672100F0DC1}"/>
    <cellStyle name="Normal 14 2 2 2 9 2" xfId="16479" xr:uid="{B8F4DD0A-6B23-4F07-8208-D6EF919305BB}"/>
    <cellStyle name="Normal 14 2 2 2 9 2 2" xfId="33239" xr:uid="{547D0B42-D05A-4015-9344-1EE037AA8138}"/>
    <cellStyle name="Normal 14 2 2 2 9 2 3" xfId="49998" xr:uid="{8BBE1F3A-3F8D-499D-A6F2-F6BD940A7FD9}"/>
    <cellStyle name="Normal 14 2 2 2 9 3" xfId="24859" xr:uid="{A12C8D60-62C4-447E-AB0D-10E3D0729352}"/>
    <cellStyle name="Normal 14 2 2 2 9 4" xfId="41618" xr:uid="{509DD359-D411-49F4-BF51-5548646E4658}"/>
    <cellStyle name="Normal 14 2 2 3" xfId="550" xr:uid="{CE567A7A-8228-4B9C-A963-208D33C1C701}"/>
    <cellStyle name="Normal 14 2 2 3 10" xfId="8693" xr:uid="{3F0C97BF-12AF-424B-81D2-8AD794496D4C}"/>
    <cellStyle name="Normal 14 2 2 3 10 2" xfId="17073" xr:uid="{0E791247-83B9-4F43-B742-61B17E0BCB54}"/>
    <cellStyle name="Normal 14 2 2 3 10 2 2" xfId="33833" xr:uid="{4D26E733-F1EB-4C91-9027-B38B8EADD66E}"/>
    <cellStyle name="Normal 14 2 2 3 10 2 3" xfId="50592" xr:uid="{8732DE54-D054-451F-9FAF-FE125134F9E1}"/>
    <cellStyle name="Normal 14 2 2 3 10 3" xfId="25453" xr:uid="{673A1FDB-DF52-4BBB-B1DA-07A5AF1F0C4F}"/>
    <cellStyle name="Normal 14 2 2 3 10 4" xfId="42212" xr:uid="{3FBD133C-CD72-4F31-B8BC-FDC3ED473E1C}"/>
    <cellStyle name="Normal 14 2 2 3 11" xfId="2382" xr:uid="{CAE502CA-B729-4D9C-8A83-F438B38408F9}"/>
    <cellStyle name="Normal 14 2 2 3 11 2" xfId="10764" xr:uid="{F2E2E1CE-34FF-479A-9559-7A83960EB37A}"/>
    <cellStyle name="Normal 14 2 2 3 11 2 2" xfId="27524" xr:uid="{C150B476-C0D3-429C-A774-1085B5D7978B}"/>
    <cellStyle name="Normal 14 2 2 3 11 2 3" xfId="44283" xr:uid="{1C519E22-3FC5-414B-ADA6-F8C341058EE5}"/>
    <cellStyle name="Normal 14 2 2 3 11 3" xfId="19144" xr:uid="{1E25F231-1CC6-4E8E-B1D3-4EC21AE0ED2A}"/>
    <cellStyle name="Normal 14 2 2 3 11 4" xfId="35903" xr:uid="{442B629D-5676-4041-8B1B-C467E7FCA78B}"/>
    <cellStyle name="Normal 14 2 2 3 12" xfId="8961" xr:uid="{E42632E2-04A3-4CA0-9C13-823D85620ACF}"/>
    <cellStyle name="Normal 14 2 2 3 12 2" xfId="25721" xr:uid="{E0CA2AE7-3000-48E9-BFF9-DEA103803D32}"/>
    <cellStyle name="Normal 14 2 2 3 12 3" xfId="42480" xr:uid="{C1896EA0-F969-454A-9068-288A1469F2F9}"/>
    <cellStyle name="Normal 14 2 2 3 13" xfId="17341" xr:uid="{FF44FB0B-C7DB-491C-BA9A-3DAE60221093}"/>
    <cellStyle name="Normal 14 2 2 3 14" xfId="34100" xr:uid="{64626113-4A40-44FC-88BD-FC47CC85E931}"/>
    <cellStyle name="Normal 14 2 2 3 2" xfId="992" xr:uid="{3E869B51-094A-411B-AC13-3250AA265118}"/>
    <cellStyle name="Normal 14 2 2 3 2 2" xfId="4387" xr:uid="{47E2FB33-F030-4E71-B0AC-6AF4C649114A}"/>
    <cellStyle name="Normal 14 2 2 3 2 2 2" xfId="12767" xr:uid="{D586AF6F-CB60-444D-AEE0-F5B26B0D67AB}"/>
    <cellStyle name="Normal 14 2 2 3 2 2 2 2" xfId="29527" xr:uid="{9538162F-2866-4E8D-ABEC-40BE6EB50A42}"/>
    <cellStyle name="Normal 14 2 2 3 2 2 2 3" xfId="46286" xr:uid="{06241F1C-74D2-4036-BCE1-9DD74EC37D3D}"/>
    <cellStyle name="Normal 14 2 2 3 2 2 3" xfId="21147" xr:uid="{43CF11C4-7DD5-4866-B41B-732E9C80175B}"/>
    <cellStyle name="Normal 14 2 2 3 2 2 4" xfId="37906" xr:uid="{F3AE677B-5FF3-450A-8D59-3F16AFE9188C}"/>
    <cellStyle name="Normal 14 2 2 3 2 3" xfId="6074" xr:uid="{A7EFA489-E34C-4F72-BA09-C27B7630CCC1}"/>
    <cellStyle name="Normal 14 2 2 3 2 3 2" xfId="14454" xr:uid="{7D6B8084-97ED-4DF6-86C0-D15EB5D21ADD}"/>
    <cellStyle name="Normal 14 2 2 3 2 3 2 2" xfId="31214" xr:uid="{BAEB437D-1A96-40A5-B5AA-59CCC4326C7B}"/>
    <cellStyle name="Normal 14 2 2 3 2 3 2 3" xfId="47973" xr:uid="{CD11C041-D35A-4CF8-A64B-04FDADBDEBFF}"/>
    <cellStyle name="Normal 14 2 2 3 2 3 3" xfId="22834" xr:uid="{48960881-6609-4691-88C6-97E527FFD028}"/>
    <cellStyle name="Normal 14 2 2 3 2 3 4" xfId="39593" xr:uid="{3190FE5C-2267-4940-83CD-756B94556223}"/>
    <cellStyle name="Normal 14 2 2 3 2 4" xfId="2810" xr:uid="{27629BC9-74BE-45DA-A32A-58A07112B7B2}"/>
    <cellStyle name="Normal 14 2 2 3 2 4 2" xfId="11190" xr:uid="{8918B7F2-D619-4F86-B92B-EEA5BF8BEFC4}"/>
    <cellStyle name="Normal 14 2 2 3 2 4 2 2" xfId="27950" xr:uid="{DA116AE3-BDEA-442E-BFC7-1B20BB18F783}"/>
    <cellStyle name="Normal 14 2 2 3 2 4 2 3" xfId="44709" xr:uid="{E88D6D41-4E3C-4FBB-A184-E94884254500}"/>
    <cellStyle name="Normal 14 2 2 3 2 4 3" xfId="19570" xr:uid="{142E7F25-E55A-472C-84AA-9480C50C2A6C}"/>
    <cellStyle name="Normal 14 2 2 3 2 4 4" xfId="36329" xr:uid="{1B442466-B952-4A1F-AF52-846FA058952F}"/>
    <cellStyle name="Normal 14 2 2 3 2 5" xfId="9387" xr:uid="{E649C6D0-4BFF-4DC2-96D0-3F849917A5C1}"/>
    <cellStyle name="Normal 14 2 2 3 2 5 2" xfId="26147" xr:uid="{0B14C986-E1F5-4C4C-850D-CC652C2E9CCA}"/>
    <cellStyle name="Normal 14 2 2 3 2 5 3" xfId="42906" xr:uid="{C58E5B23-8178-4BB6-9B7A-DD0D0E5F81FD}"/>
    <cellStyle name="Normal 14 2 2 3 2 6" xfId="17767" xr:uid="{90B405A7-7303-45FB-9A8B-7C16D7224B1D}"/>
    <cellStyle name="Normal 14 2 2 3 2 7" xfId="34526" xr:uid="{F6837C24-2FDB-474F-907E-16CD68AC3E76}"/>
    <cellStyle name="Normal 14 2 2 3 3" xfId="1426" xr:uid="{5DF8C5A6-23E5-409B-9A86-78FBFABEFDE1}"/>
    <cellStyle name="Normal 14 2 2 3 3 2" xfId="4815" xr:uid="{598882E0-8EE8-4CC6-8BE5-BCF6D1BD96C4}"/>
    <cellStyle name="Normal 14 2 2 3 3 2 2" xfId="13195" xr:uid="{BD1F8811-A5DF-419B-8B88-33AEC5CBC992}"/>
    <cellStyle name="Normal 14 2 2 3 3 2 2 2" xfId="29955" xr:uid="{79B84BA8-899A-4CC3-AEF4-293D5E49FB6C}"/>
    <cellStyle name="Normal 14 2 2 3 3 2 2 3" xfId="46714" xr:uid="{5C7C31BF-EDE6-4A62-B7DC-FC0892B482C4}"/>
    <cellStyle name="Normal 14 2 2 3 3 2 3" xfId="21575" xr:uid="{72FF46CF-D7B3-4BC6-AB3B-D453D585AAFE}"/>
    <cellStyle name="Normal 14 2 2 3 3 2 4" xfId="38334" xr:uid="{E0BF3BB8-66A5-4E7A-A34B-E7E8B0410621}"/>
    <cellStyle name="Normal 14 2 2 3 3 3" xfId="6502" xr:uid="{4BF349D5-722C-4552-9554-0D6A435EBFB2}"/>
    <cellStyle name="Normal 14 2 2 3 3 3 2" xfId="14882" xr:uid="{A9FAB64C-DD66-4270-9252-F9135DE14417}"/>
    <cellStyle name="Normal 14 2 2 3 3 3 2 2" xfId="31642" xr:uid="{39015F90-5F2C-4056-9CD7-843DD355F964}"/>
    <cellStyle name="Normal 14 2 2 3 3 3 2 3" xfId="48401" xr:uid="{73666E84-2560-4541-A85C-5285F83366AC}"/>
    <cellStyle name="Normal 14 2 2 3 3 3 3" xfId="23262" xr:uid="{0958E804-43C0-45A6-A33F-1DC5B2EB3FA3}"/>
    <cellStyle name="Normal 14 2 2 3 3 3 4" xfId="40021" xr:uid="{7ABC322E-E7DF-45A9-BF48-1B623CB0F356}"/>
    <cellStyle name="Normal 14 2 2 3 3 4" xfId="3238" xr:uid="{614A1AA4-69A6-4AF2-9DC0-B38C4B4C0EF3}"/>
    <cellStyle name="Normal 14 2 2 3 3 4 2" xfId="11618" xr:uid="{D51C3662-EA61-4123-B711-951F0EE5206D}"/>
    <cellStyle name="Normal 14 2 2 3 3 4 2 2" xfId="28378" xr:uid="{E485A44D-30D8-4F3C-8FF9-3A1EAD5B996E}"/>
    <cellStyle name="Normal 14 2 2 3 3 4 2 3" xfId="45137" xr:uid="{C262E0B6-EB91-42F1-877D-8D17E1AEDC40}"/>
    <cellStyle name="Normal 14 2 2 3 3 4 3" xfId="19998" xr:uid="{C18CA2F0-7AA7-4F32-852F-C53F2E7790CD}"/>
    <cellStyle name="Normal 14 2 2 3 3 4 4" xfId="36757" xr:uid="{F5468E98-80D4-4683-A11A-1DCA971B8296}"/>
    <cellStyle name="Normal 14 2 2 3 3 5" xfId="9815" xr:uid="{C3866D28-082A-4711-9E4D-42D011342F23}"/>
    <cellStyle name="Normal 14 2 2 3 3 5 2" xfId="26575" xr:uid="{F4FF04D0-418B-4139-9C4A-14EDD41B01EA}"/>
    <cellStyle name="Normal 14 2 2 3 3 5 3" xfId="43334" xr:uid="{82D4BD9F-27D8-42AE-BC69-EA6FB751643B}"/>
    <cellStyle name="Normal 14 2 2 3 3 6" xfId="18195" xr:uid="{2D4532FC-D678-4732-A2FE-4681DC442CD7}"/>
    <cellStyle name="Normal 14 2 2 3 3 7" xfId="34954" xr:uid="{B8801235-1A7E-411D-B887-A8F74F291A21}"/>
    <cellStyle name="Normal 14 2 2 3 4" xfId="1993" xr:uid="{C9AB1CA3-F65F-46FA-8210-FD47370FD630}"/>
    <cellStyle name="Normal 14 2 2 3 4 2" xfId="5382" xr:uid="{F8294FDF-10C6-4B58-800E-A533C9E0FD63}"/>
    <cellStyle name="Normal 14 2 2 3 4 2 2" xfId="13762" xr:uid="{4C77F84C-FD28-4B24-A07F-53DE4B68D20D}"/>
    <cellStyle name="Normal 14 2 2 3 4 2 2 2" xfId="30522" xr:uid="{265D45F2-FA0B-4CF5-A8DE-2E9526029AB0}"/>
    <cellStyle name="Normal 14 2 2 3 4 2 2 3" xfId="47281" xr:uid="{0782C61F-A9B0-45C9-BFF7-FEE5FC8B0E09}"/>
    <cellStyle name="Normal 14 2 2 3 4 2 3" xfId="22142" xr:uid="{09D4C8B7-4599-4B13-80AF-B3709B46968C}"/>
    <cellStyle name="Normal 14 2 2 3 4 2 4" xfId="38901" xr:uid="{C4A09B90-37FB-45CA-AB69-6BAF3E32FFA1}"/>
    <cellStyle name="Normal 14 2 2 3 4 3" xfId="7069" xr:uid="{C1D5D429-B111-43DC-BC2E-5071B6CDA709}"/>
    <cellStyle name="Normal 14 2 2 3 4 3 2" xfId="15449" xr:uid="{AED3A2E9-5045-4A2C-91BA-80CBC09B0FF0}"/>
    <cellStyle name="Normal 14 2 2 3 4 3 2 2" xfId="32209" xr:uid="{E40C12A5-1CE0-41E8-B829-E3B36BCC82D2}"/>
    <cellStyle name="Normal 14 2 2 3 4 3 2 3" xfId="48968" xr:uid="{159A7B5C-756E-4913-A2E9-1E02A93BF715}"/>
    <cellStyle name="Normal 14 2 2 3 4 3 3" xfId="23829" xr:uid="{E9F8BA41-5E80-492A-9326-43BF09DC2CEA}"/>
    <cellStyle name="Normal 14 2 2 3 4 3 4" xfId="40588" xr:uid="{53B656BE-B412-447E-838B-FD0B05B55DB2}"/>
    <cellStyle name="Normal 14 2 2 3 4 4" xfId="3692" xr:uid="{CB60BA1D-42B0-4392-8EC0-646AA17CCD55}"/>
    <cellStyle name="Normal 14 2 2 3 4 4 2" xfId="12072" xr:uid="{5692901D-5A6F-4C9A-A355-52294E1618F0}"/>
    <cellStyle name="Normal 14 2 2 3 4 4 2 2" xfId="28832" xr:uid="{DCFCEE9B-F4BB-4B05-9D49-78879A24815D}"/>
    <cellStyle name="Normal 14 2 2 3 4 4 2 3" xfId="45591" xr:uid="{ADD6A837-330A-4434-8929-0F2A355DB32B}"/>
    <cellStyle name="Normal 14 2 2 3 4 4 3" xfId="20452" xr:uid="{4CCB5117-7F06-4520-8C9C-1A5FB52E0C52}"/>
    <cellStyle name="Normal 14 2 2 3 4 4 4" xfId="37211" xr:uid="{BE8493FF-2BC7-4DBA-A606-4D14B76643E7}"/>
    <cellStyle name="Normal 14 2 2 3 4 5" xfId="10382" xr:uid="{BFF2CA09-5A96-441E-8103-5B52AAF75B5E}"/>
    <cellStyle name="Normal 14 2 2 3 4 5 2" xfId="27142" xr:uid="{F07DFE82-344F-4A6D-9ADB-F79FF8C3C138}"/>
    <cellStyle name="Normal 14 2 2 3 4 5 3" xfId="43901" xr:uid="{3298276F-D0CB-4C93-BFDF-8A4BEB3A4307}"/>
    <cellStyle name="Normal 14 2 2 3 4 6" xfId="18762" xr:uid="{AC2FCFFC-4D53-4016-8AFA-2AF758DA5A34}"/>
    <cellStyle name="Normal 14 2 2 3 4 7" xfId="35521" xr:uid="{5D5C2EBB-0215-4114-B9C7-FFB894A7D201}"/>
    <cellStyle name="Normal 14 2 2 3 5" xfId="4112" xr:uid="{8CD11599-CDF5-4ABF-8DE5-443232E67D42}"/>
    <cellStyle name="Normal 14 2 2 3 5 2" xfId="12492" xr:uid="{541C7C72-531C-428B-B6D3-C7D6252F2792}"/>
    <cellStyle name="Normal 14 2 2 3 5 2 2" xfId="29252" xr:uid="{A750AE17-117C-46BD-A3E2-F52DF91E32AF}"/>
    <cellStyle name="Normal 14 2 2 3 5 2 3" xfId="46011" xr:uid="{D672445D-2C96-437C-A50B-BF1A1D9A615B}"/>
    <cellStyle name="Normal 14 2 2 3 5 3" xfId="20872" xr:uid="{99C9779D-A76B-45D5-90A6-976F27A54392}"/>
    <cellStyle name="Normal 14 2 2 3 5 4" xfId="37631" xr:uid="{62614B87-A0FE-4FAC-A760-489D261C8719}"/>
    <cellStyle name="Normal 14 2 2 3 6" xfId="5648" xr:uid="{E4DE1D0E-83EF-4098-AC4D-11218074425F}"/>
    <cellStyle name="Normal 14 2 2 3 6 2" xfId="14028" xr:uid="{F1D08F5A-EBFF-4519-9384-57FD4704416A}"/>
    <cellStyle name="Normal 14 2 2 3 6 2 2" xfId="30788" xr:uid="{01CB6129-85A4-40EF-A9B3-61988313D9E8}"/>
    <cellStyle name="Normal 14 2 2 3 6 2 3" xfId="47547" xr:uid="{E540AF40-1C3A-4A71-BF3F-824FA72CE000}"/>
    <cellStyle name="Normal 14 2 2 3 6 3" xfId="22408" xr:uid="{E29F9425-3C37-4D00-A52A-7AB04124E673}"/>
    <cellStyle name="Normal 14 2 2 3 6 4" xfId="39167" xr:uid="{6D08BD30-7FE9-448A-AD6E-8E7242E0700A}"/>
    <cellStyle name="Normal 14 2 2 3 7" xfId="7475" xr:uid="{7FBC4B7F-4F36-42F9-B901-7EBC95888390}"/>
    <cellStyle name="Normal 14 2 2 3 7 2" xfId="15855" xr:uid="{9DF49555-1B31-419B-837E-F6B7B35F176F}"/>
    <cellStyle name="Normal 14 2 2 3 7 2 2" xfId="32615" xr:uid="{10747FFE-74CB-4326-8F58-A1D9FD8D3453}"/>
    <cellStyle name="Normal 14 2 2 3 7 2 3" xfId="49374" xr:uid="{9B8D3D0E-14D1-4126-9B40-B47968E602A2}"/>
    <cellStyle name="Normal 14 2 2 3 7 3" xfId="24235" xr:uid="{0B5DDB8C-CD9D-45F6-9609-8C90427A7312}"/>
    <cellStyle name="Normal 14 2 2 3 7 4" xfId="40994" xr:uid="{A05D4C7B-2B7F-470F-B051-612E130EE382}"/>
    <cellStyle name="Normal 14 2 2 3 8" xfId="7881" xr:uid="{28C9B389-E48C-45DD-9108-353671FA6FB3}"/>
    <cellStyle name="Normal 14 2 2 3 8 2" xfId="16261" xr:uid="{7191A4FA-BB87-453B-886A-93AF9EF4D3AA}"/>
    <cellStyle name="Normal 14 2 2 3 8 2 2" xfId="33021" xr:uid="{8E0AD85D-473B-45FB-9082-688E30645B06}"/>
    <cellStyle name="Normal 14 2 2 3 8 2 3" xfId="49780" xr:uid="{5065635D-DFB4-414F-AF00-E574506F6DEA}"/>
    <cellStyle name="Normal 14 2 2 3 8 3" xfId="24641" xr:uid="{50428820-E30C-424A-8F9C-19DF5CEC2E87}"/>
    <cellStyle name="Normal 14 2 2 3 8 4" xfId="41400" xr:uid="{A49296E8-2B45-47E4-93BA-02D6454876A2}"/>
    <cellStyle name="Normal 14 2 2 3 9" xfId="8287" xr:uid="{7F735F24-E53B-4309-9231-BB7E05A92831}"/>
    <cellStyle name="Normal 14 2 2 3 9 2" xfId="16667" xr:uid="{F03D0F46-AC98-412D-A86D-FD5897849279}"/>
    <cellStyle name="Normal 14 2 2 3 9 2 2" xfId="33427" xr:uid="{BE5693E0-EB37-494A-96A8-DCB282C3D0EC}"/>
    <cellStyle name="Normal 14 2 2 3 9 2 3" xfId="50186" xr:uid="{8F289273-0BA8-43D8-9305-2BA0153D1911}"/>
    <cellStyle name="Normal 14 2 2 3 9 3" xfId="25047" xr:uid="{ACCEB03C-6349-4A39-A84E-0B2B0F16DFFE}"/>
    <cellStyle name="Normal 14 2 2 3 9 4" xfId="41806" xr:uid="{A4D78BC4-C9E0-4EE7-B695-A60277935502}"/>
    <cellStyle name="Normal 14 2 2 4" xfId="879" xr:uid="{3D4253BA-607A-4897-99C9-A6C43E58C3D1}"/>
    <cellStyle name="Normal 14 2 2 4 2" xfId="4274" xr:uid="{091F5527-8A63-4D1F-9934-95BAA141CE79}"/>
    <cellStyle name="Normal 14 2 2 4 2 2" xfId="12654" xr:uid="{41574B18-11FF-4F9A-8A51-C4B1D7173DBC}"/>
    <cellStyle name="Normal 14 2 2 4 2 2 2" xfId="29414" xr:uid="{72FB6BF4-3B02-424B-B80B-723CE533FD65}"/>
    <cellStyle name="Normal 14 2 2 4 2 2 3" xfId="46173" xr:uid="{889E68C8-9678-44BD-82E5-C2485A427BEC}"/>
    <cellStyle name="Normal 14 2 2 4 2 3" xfId="21034" xr:uid="{9D0C39F7-AA35-4FF5-BF5E-5121E8D6038A}"/>
    <cellStyle name="Normal 14 2 2 4 2 4" xfId="37793" xr:uid="{2C6B7F1F-5307-416C-9BD8-AD86F46E4E74}"/>
    <cellStyle name="Normal 14 2 2 4 3" xfId="5961" xr:uid="{BBACBB94-669F-4F08-A60B-95DF3702C6F7}"/>
    <cellStyle name="Normal 14 2 2 4 3 2" xfId="14341" xr:uid="{5F0C048E-C552-41C8-B6F5-14BEC1D4D2DA}"/>
    <cellStyle name="Normal 14 2 2 4 3 2 2" xfId="31101" xr:uid="{509EEC0A-ED33-4048-89D2-08608A4E38B7}"/>
    <cellStyle name="Normal 14 2 2 4 3 2 3" xfId="47860" xr:uid="{88A844B9-AAB4-41C0-8731-C61E6DEE832E}"/>
    <cellStyle name="Normal 14 2 2 4 3 3" xfId="22721" xr:uid="{D614674D-5540-413C-880A-D000741403C2}"/>
    <cellStyle name="Normal 14 2 2 4 3 4" xfId="39480" xr:uid="{A60BAD58-A07D-4F88-896F-122B62E8EB2B}"/>
    <cellStyle name="Normal 14 2 2 4 4" xfId="2697" xr:uid="{8F403EA3-6110-405A-BC6C-04046F59FA37}"/>
    <cellStyle name="Normal 14 2 2 4 4 2" xfId="11077" xr:uid="{F4BF6636-D909-4FE1-B742-12D2345560A0}"/>
    <cellStyle name="Normal 14 2 2 4 4 2 2" xfId="27837" xr:uid="{A5FE58AE-BA15-4F17-A07B-AF670589DCF3}"/>
    <cellStyle name="Normal 14 2 2 4 4 2 3" xfId="44596" xr:uid="{94F4FE47-8AFF-49A8-A33F-982A6439181B}"/>
    <cellStyle name="Normal 14 2 2 4 4 3" xfId="19457" xr:uid="{55C657CA-558A-45EE-8BBC-52A97DBFB4EA}"/>
    <cellStyle name="Normal 14 2 2 4 4 4" xfId="36216" xr:uid="{A8C2059A-24AD-4218-841E-52F1010A50E7}"/>
    <cellStyle name="Normal 14 2 2 4 5" xfId="9274" xr:uid="{5E4B2C63-9E33-42D2-90A8-B787ED7A1AB7}"/>
    <cellStyle name="Normal 14 2 2 4 5 2" xfId="26034" xr:uid="{A52C4EF8-2D54-4A4E-82A3-284EA4348017}"/>
    <cellStyle name="Normal 14 2 2 4 5 3" xfId="42793" xr:uid="{B546F969-6243-4684-A6F4-7A572DF8F150}"/>
    <cellStyle name="Normal 14 2 2 4 6" xfId="17654" xr:uid="{9BE0FFBF-733B-4BB7-A690-9B3331414F5A}"/>
    <cellStyle name="Normal 14 2 2 4 7" xfId="34413" xr:uid="{AF2DFB63-BEA1-4ADB-AAA6-B90EE1964AB0}"/>
    <cellStyle name="Normal 14 2 2 5" xfId="1313" xr:uid="{AD52F015-9D0E-4579-9B51-D849854F54C7}"/>
    <cellStyle name="Normal 14 2 2 5 2" xfId="4702" xr:uid="{78D4526E-1C70-4165-B071-E87CEB3463ED}"/>
    <cellStyle name="Normal 14 2 2 5 2 2" xfId="13082" xr:uid="{32429271-F2CD-4AB6-9511-3C6A416CF402}"/>
    <cellStyle name="Normal 14 2 2 5 2 2 2" xfId="29842" xr:uid="{7DA30494-7118-4163-911D-026F8D72C441}"/>
    <cellStyle name="Normal 14 2 2 5 2 2 3" xfId="46601" xr:uid="{697D70F2-F33E-4D78-921A-DFAA2866F54A}"/>
    <cellStyle name="Normal 14 2 2 5 2 3" xfId="21462" xr:uid="{B9DE7397-D5D5-48D1-B670-6F469284E025}"/>
    <cellStyle name="Normal 14 2 2 5 2 4" xfId="38221" xr:uid="{A55E51F3-8029-4282-B91E-C0B5EA91DD6E}"/>
    <cellStyle name="Normal 14 2 2 5 3" xfId="6389" xr:uid="{5164B078-E040-4341-A708-CB2B65C1FC4C}"/>
    <cellStyle name="Normal 14 2 2 5 3 2" xfId="14769" xr:uid="{395728BF-6ADA-45BA-94D9-C4B53CC701A1}"/>
    <cellStyle name="Normal 14 2 2 5 3 2 2" xfId="31529" xr:uid="{EF52B1FB-49D1-47D2-B525-285FE68B3F58}"/>
    <cellStyle name="Normal 14 2 2 5 3 2 3" xfId="48288" xr:uid="{B59DD245-B4FA-4E6E-92EF-3CC4B4EE18FE}"/>
    <cellStyle name="Normal 14 2 2 5 3 3" xfId="23149" xr:uid="{9536B966-26D7-4E35-81A4-C2D04FCDC6FE}"/>
    <cellStyle name="Normal 14 2 2 5 3 4" xfId="39908" xr:uid="{84DD9D05-639B-44CA-8733-04D023AE17B0}"/>
    <cellStyle name="Normal 14 2 2 5 4" xfId="3125" xr:uid="{D60E1A65-2C97-4EC9-A4FD-FDB17529725A}"/>
    <cellStyle name="Normal 14 2 2 5 4 2" xfId="11505" xr:uid="{ADCCFCD7-8DC0-444D-B6EB-68C409CA90CF}"/>
    <cellStyle name="Normal 14 2 2 5 4 2 2" xfId="28265" xr:uid="{12E1C96A-1EDC-4AEE-ACAF-23D6F73C94DA}"/>
    <cellStyle name="Normal 14 2 2 5 4 2 3" xfId="45024" xr:uid="{F0F7562E-F82E-4D74-B9A6-6CC28D64D0C5}"/>
    <cellStyle name="Normal 14 2 2 5 4 3" xfId="19885" xr:uid="{1949C573-5659-4313-A51C-E112C3BCF04C}"/>
    <cellStyle name="Normal 14 2 2 5 4 4" xfId="36644" xr:uid="{AD0D4A00-9EF8-4EE8-B153-788E94DC0C77}"/>
    <cellStyle name="Normal 14 2 2 5 5" xfId="9702" xr:uid="{84AA10A7-8230-4F12-BD6B-3DD5FDFC229B}"/>
    <cellStyle name="Normal 14 2 2 5 5 2" xfId="26462" xr:uid="{D96337D2-CAA9-4F9F-9E82-9B8BF1942382}"/>
    <cellStyle name="Normal 14 2 2 5 5 3" xfId="43221" xr:uid="{14AF899D-5E8D-417D-8BE6-833746177402}"/>
    <cellStyle name="Normal 14 2 2 5 6" xfId="18082" xr:uid="{ED15EEB1-A2B0-4840-AD58-20431991A78D}"/>
    <cellStyle name="Normal 14 2 2 5 7" xfId="34841" xr:uid="{4C7713EA-B0D8-4F12-A164-BA50E8F9FB8D}"/>
    <cellStyle name="Normal 14 2 2 6" xfId="1722" xr:uid="{CB71B84A-3E6E-4DFF-8098-42CB7A89D2C7}"/>
    <cellStyle name="Normal 14 2 2 6 2" xfId="5111" xr:uid="{F1A475BB-7B32-47DA-B434-FE2AA3C1CD1A}"/>
    <cellStyle name="Normal 14 2 2 6 2 2" xfId="13491" xr:uid="{BB2B2235-564F-462B-B8B9-D26887EFBF78}"/>
    <cellStyle name="Normal 14 2 2 6 2 2 2" xfId="30251" xr:uid="{C563FD32-6DB4-4C22-962C-EF69D2851E9E}"/>
    <cellStyle name="Normal 14 2 2 6 2 2 3" xfId="47010" xr:uid="{45EECAED-8DD0-4C44-813E-3D3EA9F4C7D3}"/>
    <cellStyle name="Normal 14 2 2 6 2 3" xfId="21871" xr:uid="{F4E38E72-AAA0-4FAE-A56C-CADFE20C109F}"/>
    <cellStyle name="Normal 14 2 2 6 2 4" xfId="38630" xr:uid="{A393D066-202F-43FD-96FE-BDE3C383F7D0}"/>
    <cellStyle name="Normal 14 2 2 6 3" xfId="6798" xr:uid="{3830FA64-8C9B-4673-A251-DF9BA7469036}"/>
    <cellStyle name="Normal 14 2 2 6 3 2" xfId="15178" xr:uid="{2B7AB7C1-63C4-41EF-8267-C8038F799F9F}"/>
    <cellStyle name="Normal 14 2 2 6 3 2 2" xfId="31938" xr:uid="{25C53EF9-F903-4A17-B52D-5C4A6F65D3E4}"/>
    <cellStyle name="Normal 14 2 2 6 3 2 3" xfId="48697" xr:uid="{590450F6-E41E-4B86-95BB-14FED7A74118}"/>
    <cellStyle name="Normal 14 2 2 6 3 3" xfId="23558" xr:uid="{556B968C-CF7F-4BA3-8F3D-4175B1639276}"/>
    <cellStyle name="Normal 14 2 2 6 3 4" xfId="40317" xr:uid="{9B5EC302-FB1F-4198-89D7-06C65B857D81}"/>
    <cellStyle name="Normal 14 2 2 6 4" xfId="3445" xr:uid="{8D3FE7C0-240A-4D01-91F0-5135B122D7FC}"/>
    <cellStyle name="Normal 14 2 2 6 4 2" xfId="11825" xr:uid="{C79C9714-071E-4DAE-98CC-735FBF83F37B}"/>
    <cellStyle name="Normal 14 2 2 6 4 2 2" xfId="28585" xr:uid="{7A9CED52-1099-4570-8B9A-F4B56FD0442A}"/>
    <cellStyle name="Normal 14 2 2 6 4 2 3" xfId="45344" xr:uid="{11177C13-FE65-4F95-A4DE-416A6F54BD0D}"/>
    <cellStyle name="Normal 14 2 2 6 4 3" xfId="20205" xr:uid="{2007BB9E-32B5-4337-B2BB-CAB9DEBD962B}"/>
    <cellStyle name="Normal 14 2 2 6 4 4" xfId="36964" xr:uid="{04B0C804-E174-4E15-8CB0-1B29C09CD06E}"/>
    <cellStyle name="Normal 14 2 2 6 5" xfId="10111" xr:uid="{90CC70F6-936F-4D25-8951-FBB09FC03F40}"/>
    <cellStyle name="Normal 14 2 2 6 5 2" xfId="26871" xr:uid="{E2C86A2A-955C-43C3-88FD-00B4E777871D}"/>
    <cellStyle name="Normal 14 2 2 6 5 3" xfId="43630" xr:uid="{EE4A4505-496E-4009-8BAC-BA72352A2366}"/>
    <cellStyle name="Normal 14 2 2 6 6" xfId="18491" xr:uid="{B5DEA854-17EB-4ECE-93F6-62642A658F8D}"/>
    <cellStyle name="Normal 14 2 2 6 7" xfId="35250" xr:uid="{9A2770E5-8E00-4FC7-A9D5-03DBF9F5A9C4}"/>
    <cellStyle name="Normal 14 2 2 7" xfId="3841" xr:uid="{A4B89513-38C8-48C2-A999-5A3734AC84BB}"/>
    <cellStyle name="Normal 14 2 2 7 2" xfId="12221" xr:uid="{2CE2BB30-D282-408E-87AF-8DA7BCAE2D16}"/>
    <cellStyle name="Normal 14 2 2 7 2 2" xfId="28981" xr:uid="{1A154705-2891-4377-ACD1-E7E7833BB864}"/>
    <cellStyle name="Normal 14 2 2 7 2 3" xfId="45740" xr:uid="{75401446-BADD-4899-A7C1-5502EB461921}"/>
    <cellStyle name="Normal 14 2 2 7 3" xfId="20601" xr:uid="{0F0AD249-7AAE-499A-A2AD-37770A72E94C}"/>
    <cellStyle name="Normal 14 2 2 7 4" xfId="37360" xr:uid="{79315E5E-82CA-483D-8DD6-ED39CE759AC5}"/>
    <cellStyle name="Normal 14 2 2 8" xfId="5535" xr:uid="{164D2F78-E4B0-4EEC-95C5-70D22610BB03}"/>
    <cellStyle name="Normal 14 2 2 8 2" xfId="13915" xr:uid="{726CACE9-DD41-4B11-AA03-3A980F1004C1}"/>
    <cellStyle name="Normal 14 2 2 8 2 2" xfId="30675" xr:uid="{B927A622-C87E-48D2-8742-9D0DA2D503E8}"/>
    <cellStyle name="Normal 14 2 2 8 2 3" xfId="47434" xr:uid="{6CC23E30-5CCC-4FA4-8D92-E326D9940BDF}"/>
    <cellStyle name="Normal 14 2 2 8 3" xfId="22295" xr:uid="{8B75C0E5-E8A0-4116-BBB0-FAEE19EAA371}"/>
    <cellStyle name="Normal 14 2 2 8 4" xfId="39054" xr:uid="{DC81C9D3-4F4D-4018-8825-01544C971FEA}"/>
    <cellStyle name="Normal 14 2 2 9" xfId="7204" xr:uid="{33BC3CA7-81F3-4248-9A91-05488B1A547D}"/>
    <cellStyle name="Normal 14 2 2 9 2" xfId="15584" xr:uid="{FDEBCBE1-033B-4CEB-8EC2-1756358D4FD8}"/>
    <cellStyle name="Normal 14 2 2 9 2 2" xfId="32344" xr:uid="{C8801769-5AE1-4A60-B9E5-D900A3777DCA}"/>
    <cellStyle name="Normal 14 2 2 9 2 3" xfId="49103" xr:uid="{04F3AE07-4D16-4CEB-B748-B0E5614FC47B}"/>
    <cellStyle name="Normal 14 2 2 9 3" xfId="23964" xr:uid="{79977C2B-8790-4964-AB2E-5F8388F7D3AB}"/>
    <cellStyle name="Normal 14 2 2 9 4" xfId="40723" xr:uid="{6C3CAF4C-F1FD-4D64-9A7B-5B9B3286338A}"/>
    <cellStyle name="Normal 14 2 3" xfId="551" xr:uid="{2C23789A-C402-4BA4-A224-90F2502C3380}"/>
    <cellStyle name="Normal 14 2 3 10" xfId="8504" xr:uid="{EF2979DC-02F5-46B1-8251-336DE0EACDD4}"/>
    <cellStyle name="Normal 14 2 3 10 2" xfId="16884" xr:uid="{4B458755-1DDF-4874-9172-4D001BA31DDD}"/>
    <cellStyle name="Normal 14 2 3 10 2 2" xfId="33644" xr:uid="{7AA3538C-4C9B-4667-AFE6-774B4ED3725A}"/>
    <cellStyle name="Normal 14 2 3 10 2 3" xfId="50403" xr:uid="{02E5ADEC-100C-4589-B666-E0EBB4F6F702}"/>
    <cellStyle name="Normal 14 2 3 10 3" xfId="25264" xr:uid="{E3D88751-9C8B-4F73-9C5D-E5F3E23ECFBC}"/>
    <cellStyle name="Normal 14 2 3 10 4" xfId="42023" xr:uid="{F2E6C14C-0FE4-4FE6-B1FB-389E214B03A0}"/>
    <cellStyle name="Normal 14 2 3 11" xfId="2383" xr:uid="{4A94C48F-C92B-4953-9E2D-F64C9FB3CA7A}"/>
    <cellStyle name="Normal 14 2 3 11 2" xfId="10765" xr:uid="{9040DCED-EC83-4C39-8BA1-DE46057B77ED}"/>
    <cellStyle name="Normal 14 2 3 11 2 2" xfId="27525" xr:uid="{37407EC2-B5EC-4263-9033-9FF0C6B81C72}"/>
    <cellStyle name="Normal 14 2 3 11 2 3" xfId="44284" xr:uid="{22E95A2F-C86A-4931-B6FF-FF2BC922E1BC}"/>
    <cellStyle name="Normal 14 2 3 11 3" xfId="19145" xr:uid="{03B43901-6A8D-4EDD-9B0B-AE0D355F3E2B}"/>
    <cellStyle name="Normal 14 2 3 11 4" xfId="35904" xr:uid="{6ADF6C8A-2734-4429-BD00-160C331C486E}"/>
    <cellStyle name="Normal 14 2 3 12" xfId="8962" xr:uid="{A1CBFC43-F301-4E7C-8BE4-48CB7C2EB6AC}"/>
    <cellStyle name="Normal 14 2 3 12 2" xfId="25722" xr:uid="{8A96209B-0042-422B-BC3C-56C34E55196A}"/>
    <cellStyle name="Normal 14 2 3 12 3" xfId="42481" xr:uid="{35155684-D6A2-4BA9-886B-B2341AA8462E}"/>
    <cellStyle name="Normal 14 2 3 13" xfId="17342" xr:uid="{9EB76B03-D11D-4858-9E89-EB3F8862E617}"/>
    <cellStyle name="Normal 14 2 3 14" xfId="34101" xr:uid="{F7D03E4F-4CFC-4960-ABF7-3D24A88696FA}"/>
    <cellStyle name="Normal 14 2 3 2" xfId="993" xr:uid="{0CE42167-6D1A-4B03-BEC1-5132D1B409E1}"/>
    <cellStyle name="Normal 14 2 3 2 2" xfId="4388" xr:uid="{2CF99A02-0C57-4687-9CD5-4B1B2020AB19}"/>
    <cellStyle name="Normal 14 2 3 2 2 2" xfId="12768" xr:uid="{27F3B359-171D-4E74-A8ED-BF7A8F882CF4}"/>
    <cellStyle name="Normal 14 2 3 2 2 2 2" xfId="29528" xr:uid="{2D9A06BB-88C8-477A-A761-19E954C89083}"/>
    <cellStyle name="Normal 14 2 3 2 2 2 3" xfId="46287" xr:uid="{F22DF035-35BD-4212-BD25-B5C400D411A3}"/>
    <cellStyle name="Normal 14 2 3 2 2 3" xfId="21148" xr:uid="{5288E06A-9550-4786-8DBC-5DDEEA8D653A}"/>
    <cellStyle name="Normal 14 2 3 2 2 4" xfId="37907" xr:uid="{4E5D5B14-29FB-4EC3-B027-166693948547}"/>
    <cellStyle name="Normal 14 2 3 2 3" xfId="6075" xr:uid="{0BB333FE-8B0C-477D-B769-C8552C6EB00E}"/>
    <cellStyle name="Normal 14 2 3 2 3 2" xfId="14455" xr:uid="{86DC90F8-52D4-495F-A56F-A6FB63488B13}"/>
    <cellStyle name="Normal 14 2 3 2 3 2 2" xfId="31215" xr:uid="{94A4E51C-C63F-4826-BC1F-133034D33A3D}"/>
    <cellStyle name="Normal 14 2 3 2 3 2 3" xfId="47974" xr:uid="{C1E28151-5FB8-425C-B890-250761B9F260}"/>
    <cellStyle name="Normal 14 2 3 2 3 3" xfId="22835" xr:uid="{99C3A1AE-70BC-425B-87B3-3108E0E3EAAC}"/>
    <cellStyle name="Normal 14 2 3 2 3 4" xfId="39594" xr:uid="{F64B2B3B-2755-4244-A2E0-DBF2CA5D736C}"/>
    <cellStyle name="Normal 14 2 3 2 4" xfId="2811" xr:uid="{1E37B1F1-56BA-4B0C-A5A8-D462C4907F7B}"/>
    <cellStyle name="Normal 14 2 3 2 4 2" xfId="11191" xr:uid="{4D904904-146B-45EC-9B99-13F99AF07C91}"/>
    <cellStyle name="Normal 14 2 3 2 4 2 2" xfId="27951" xr:uid="{AC602E47-1ED9-4CCD-9229-E9A54B70091E}"/>
    <cellStyle name="Normal 14 2 3 2 4 2 3" xfId="44710" xr:uid="{0720D567-804C-4561-AB22-BEB39379B1E4}"/>
    <cellStyle name="Normal 14 2 3 2 4 3" xfId="19571" xr:uid="{F8A92CB7-4774-4A04-8506-67EBAB13C5E5}"/>
    <cellStyle name="Normal 14 2 3 2 4 4" xfId="36330" xr:uid="{3087F9EF-AE24-4870-BBD5-DFEC26B6DD47}"/>
    <cellStyle name="Normal 14 2 3 2 5" xfId="9388" xr:uid="{3808A08E-186F-4333-8F67-3D7649D5926A}"/>
    <cellStyle name="Normal 14 2 3 2 5 2" xfId="26148" xr:uid="{F6F30B9B-4CDF-4102-9CB1-8DB201E232FB}"/>
    <cellStyle name="Normal 14 2 3 2 5 3" xfId="42907" xr:uid="{0DEDBDA5-F784-4784-8A93-C58A18AFA501}"/>
    <cellStyle name="Normal 14 2 3 2 6" xfId="17768" xr:uid="{62077AD6-0E14-4C1B-8617-30789B8764E0}"/>
    <cellStyle name="Normal 14 2 3 2 7" xfId="34527" xr:uid="{4657BA40-0D62-4945-80F8-3ADD0B9654C9}"/>
    <cellStyle name="Normal 14 2 3 3" xfId="1427" xr:uid="{112E7525-CC65-4B60-BE6E-00623CD4F119}"/>
    <cellStyle name="Normal 14 2 3 3 2" xfId="4816" xr:uid="{532390BA-A867-4744-9D3D-99C25B1FA28F}"/>
    <cellStyle name="Normal 14 2 3 3 2 2" xfId="13196" xr:uid="{9F34B2B8-EB52-4D90-9D77-A961767191F1}"/>
    <cellStyle name="Normal 14 2 3 3 2 2 2" xfId="29956" xr:uid="{2A914805-14C3-4440-B87A-251C9132C552}"/>
    <cellStyle name="Normal 14 2 3 3 2 2 3" xfId="46715" xr:uid="{46289490-2072-4AE1-9C4F-674097CE5B9B}"/>
    <cellStyle name="Normal 14 2 3 3 2 3" xfId="21576" xr:uid="{AACA1AFC-89F6-4238-8AB2-7A1B404DD33F}"/>
    <cellStyle name="Normal 14 2 3 3 2 4" xfId="38335" xr:uid="{EB616036-5B11-4795-A5F1-7FD9C5F2E8E2}"/>
    <cellStyle name="Normal 14 2 3 3 3" xfId="6503" xr:uid="{CAA8B615-FE8B-4D2E-918C-DAEE999234EA}"/>
    <cellStyle name="Normal 14 2 3 3 3 2" xfId="14883" xr:uid="{CAB382CD-97EB-43C3-B560-AC89CCD9DC12}"/>
    <cellStyle name="Normal 14 2 3 3 3 2 2" xfId="31643" xr:uid="{D145DC28-A864-4932-9E03-BE2C8CD10D59}"/>
    <cellStyle name="Normal 14 2 3 3 3 2 3" xfId="48402" xr:uid="{C418858C-7FD3-41F3-9A56-26C1F8CF2C09}"/>
    <cellStyle name="Normal 14 2 3 3 3 3" xfId="23263" xr:uid="{54DFAE8E-B35D-430D-966A-7ED15D23A63D}"/>
    <cellStyle name="Normal 14 2 3 3 3 4" xfId="40022" xr:uid="{E166AB03-FF24-4495-B3E1-BADF5E6EB4B6}"/>
    <cellStyle name="Normal 14 2 3 3 4" xfId="3239" xr:uid="{0504FFFD-587B-41BE-BB19-0E83EC04708B}"/>
    <cellStyle name="Normal 14 2 3 3 4 2" xfId="11619" xr:uid="{A0E11FFE-0592-491D-81F8-C4AE664BAD8C}"/>
    <cellStyle name="Normal 14 2 3 3 4 2 2" xfId="28379" xr:uid="{0AF0B33B-E032-4E70-8C46-F2713561933F}"/>
    <cellStyle name="Normal 14 2 3 3 4 2 3" xfId="45138" xr:uid="{E370DF9D-0188-484B-B8C4-13BF847574B9}"/>
    <cellStyle name="Normal 14 2 3 3 4 3" xfId="19999" xr:uid="{5AA4386B-28FD-4679-9B34-DC48DE0AEA21}"/>
    <cellStyle name="Normal 14 2 3 3 4 4" xfId="36758" xr:uid="{F200C1F9-B3A1-4EE9-99D6-220BA02FD2C8}"/>
    <cellStyle name="Normal 14 2 3 3 5" xfId="9816" xr:uid="{94D0EE7F-9D01-490C-A57D-6B6A4238D02E}"/>
    <cellStyle name="Normal 14 2 3 3 5 2" xfId="26576" xr:uid="{E6453E46-DA9B-4BA2-8B79-2CC7E7B8581A}"/>
    <cellStyle name="Normal 14 2 3 3 5 3" xfId="43335" xr:uid="{B062CD49-D602-4CCE-9404-3C02E99B7DDB}"/>
    <cellStyle name="Normal 14 2 3 3 6" xfId="18196" xr:uid="{C0709EB3-E769-47F6-9870-87FF60864AC0}"/>
    <cellStyle name="Normal 14 2 3 3 7" xfId="34955" xr:uid="{F473CC99-EC84-42F6-A6FE-16957036E124}"/>
    <cellStyle name="Normal 14 2 3 4" xfId="1804" xr:uid="{E73699B6-6EBA-4BF5-8EAC-013B27857615}"/>
    <cellStyle name="Normal 14 2 3 4 2" xfId="5193" xr:uid="{EB31BE69-5C46-4507-98BD-D7536CF1FB0F}"/>
    <cellStyle name="Normal 14 2 3 4 2 2" xfId="13573" xr:uid="{F4D9F991-00D2-43F7-BD76-F14E6B9F5193}"/>
    <cellStyle name="Normal 14 2 3 4 2 2 2" xfId="30333" xr:uid="{A8CAAE35-E67E-4A69-9EB7-A3C95BB3E461}"/>
    <cellStyle name="Normal 14 2 3 4 2 2 3" xfId="47092" xr:uid="{D1186FC4-B9BE-43A3-AE77-C3D7AA561B4A}"/>
    <cellStyle name="Normal 14 2 3 4 2 3" xfId="21953" xr:uid="{4B8B1968-FD36-4361-8B39-6A3B2E2D2F87}"/>
    <cellStyle name="Normal 14 2 3 4 2 4" xfId="38712" xr:uid="{2E587C09-DF55-490D-A9F1-9B69B82F390C}"/>
    <cellStyle name="Normal 14 2 3 4 3" xfId="6880" xr:uid="{5E67E690-1508-4EB7-96F6-0AAD6C16D460}"/>
    <cellStyle name="Normal 14 2 3 4 3 2" xfId="15260" xr:uid="{ED83BA9F-9D1A-4673-83A4-7B034AC6CDF5}"/>
    <cellStyle name="Normal 14 2 3 4 3 2 2" xfId="32020" xr:uid="{C63C774D-83C6-4E76-A729-DED3F2B2BEA2}"/>
    <cellStyle name="Normal 14 2 3 4 3 2 3" xfId="48779" xr:uid="{77E5A4B4-32CA-4B2F-BB0D-D5089A609EE1}"/>
    <cellStyle name="Normal 14 2 3 4 3 3" xfId="23640" xr:uid="{FD160281-C5B0-4C8A-A0CE-1BF9861F3739}"/>
    <cellStyle name="Normal 14 2 3 4 3 4" xfId="40399" xr:uid="{3ACB1098-9A7D-4582-AC5E-6E23856E5392}"/>
    <cellStyle name="Normal 14 2 3 4 4" xfId="3504" xr:uid="{32041662-5488-4F06-97E6-F91E9AA6FFF3}"/>
    <cellStyle name="Normal 14 2 3 4 4 2" xfId="11884" xr:uid="{679DCDE9-C092-4A98-AEC5-303EF8F28475}"/>
    <cellStyle name="Normal 14 2 3 4 4 2 2" xfId="28644" xr:uid="{E89359BF-4F76-4556-8E4E-02792BF6D796}"/>
    <cellStyle name="Normal 14 2 3 4 4 2 3" xfId="45403" xr:uid="{DA75BACA-17FE-4464-8B12-19F97762CF47}"/>
    <cellStyle name="Normal 14 2 3 4 4 3" xfId="20264" xr:uid="{BBBCB483-5045-453F-B9F3-B725DB69B5FD}"/>
    <cellStyle name="Normal 14 2 3 4 4 4" xfId="37023" xr:uid="{E9CB0394-8D27-4EFC-AE8F-AA96320AA185}"/>
    <cellStyle name="Normal 14 2 3 4 5" xfId="10193" xr:uid="{9F93F00F-0001-422E-8F12-84B00BFCD3EE}"/>
    <cellStyle name="Normal 14 2 3 4 5 2" xfId="26953" xr:uid="{75ADE3DB-2625-4B80-B819-D63977AA9794}"/>
    <cellStyle name="Normal 14 2 3 4 5 3" xfId="43712" xr:uid="{51C71C03-E62A-46CC-83A5-CF5358D9BC76}"/>
    <cellStyle name="Normal 14 2 3 4 6" xfId="18573" xr:uid="{CC1A5765-AABA-400D-8D18-8F24023C914A}"/>
    <cellStyle name="Normal 14 2 3 4 7" xfId="35332" xr:uid="{36B972CB-F118-4C00-A4EC-8E4428031CE7}"/>
    <cellStyle name="Normal 14 2 3 5" xfId="3923" xr:uid="{7F9567AE-AAF9-4924-834B-B2F45B260780}"/>
    <cellStyle name="Normal 14 2 3 5 2" xfId="12303" xr:uid="{F8D6F675-6889-4345-AEA6-FAB220437AAF}"/>
    <cellStyle name="Normal 14 2 3 5 2 2" xfId="29063" xr:uid="{A7AE8262-246A-4703-8625-E078DBABE802}"/>
    <cellStyle name="Normal 14 2 3 5 2 3" xfId="45822" xr:uid="{1EEAA8C3-2416-4E22-AC64-F78C549FE6EC}"/>
    <cellStyle name="Normal 14 2 3 5 3" xfId="20683" xr:uid="{8CE030FF-8541-4A60-A08B-16805C66BF8C}"/>
    <cellStyle name="Normal 14 2 3 5 4" xfId="37442" xr:uid="{CD3EBCAD-EB2D-4769-8144-8C725B11687C}"/>
    <cellStyle name="Normal 14 2 3 6" xfId="5649" xr:uid="{B4BB7C2D-79D1-485C-9AAD-B21F734EE7BD}"/>
    <cellStyle name="Normal 14 2 3 6 2" xfId="14029" xr:uid="{D6DBE5BD-277E-4121-8C09-92B5C9004F2C}"/>
    <cellStyle name="Normal 14 2 3 6 2 2" xfId="30789" xr:uid="{C15AA5B7-AA03-46CA-96F7-52DF3608D916}"/>
    <cellStyle name="Normal 14 2 3 6 2 3" xfId="47548" xr:uid="{42E3CDFA-35BA-4A30-AC8C-168B6048A864}"/>
    <cellStyle name="Normal 14 2 3 6 3" xfId="22409" xr:uid="{1E8181AC-11D3-43E0-A239-170D03206A30}"/>
    <cellStyle name="Normal 14 2 3 6 4" xfId="39168" xr:uid="{0331AF6A-8F87-4BCB-AE7B-197E0E59DA38}"/>
    <cellStyle name="Normal 14 2 3 7" xfId="7286" xr:uid="{283F89B8-58E4-47B7-8652-7F9A15D5502B}"/>
    <cellStyle name="Normal 14 2 3 7 2" xfId="15666" xr:uid="{4AB2A679-88C5-4981-9851-715D8DC4A460}"/>
    <cellStyle name="Normal 14 2 3 7 2 2" xfId="32426" xr:uid="{59388D61-24D7-47DF-9450-99DE27FBD89E}"/>
    <cellStyle name="Normal 14 2 3 7 2 3" xfId="49185" xr:uid="{6F886D5F-4BCC-4138-9BEB-A0EF61DE0DFF}"/>
    <cellStyle name="Normal 14 2 3 7 3" xfId="24046" xr:uid="{75DB0D68-5AD1-4EE7-954E-AA8099519C87}"/>
    <cellStyle name="Normal 14 2 3 7 4" xfId="40805" xr:uid="{2D5385D3-0FCA-4C9E-8D71-AE136117DB91}"/>
    <cellStyle name="Normal 14 2 3 8" xfId="7692" xr:uid="{7ED8C904-F47C-4B4D-85E4-9FF979AE0C21}"/>
    <cellStyle name="Normal 14 2 3 8 2" xfId="16072" xr:uid="{A84E4955-1685-4E3A-9D93-F5D47938E2B3}"/>
    <cellStyle name="Normal 14 2 3 8 2 2" xfId="32832" xr:uid="{43758185-505F-4EA2-AA06-C767531FD6B3}"/>
    <cellStyle name="Normal 14 2 3 8 2 3" xfId="49591" xr:uid="{55AB9DA2-F459-4F74-90C2-07F43DF1A4CF}"/>
    <cellStyle name="Normal 14 2 3 8 3" xfId="24452" xr:uid="{E876B738-9BB1-44B6-AE24-6A88B0811D29}"/>
    <cellStyle name="Normal 14 2 3 8 4" xfId="41211" xr:uid="{85D123B0-CA8B-4037-B19A-E1E977610844}"/>
    <cellStyle name="Normal 14 2 3 9" xfId="8098" xr:uid="{0D76104F-3169-49AD-A743-6F927CDCD46B}"/>
    <cellStyle name="Normal 14 2 3 9 2" xfId="16478" xr:uid="{65B21CEB-E020-4B91-BB22-4DB108113D38}"/>
    <cellStyle name="Normal 14 2 3 9 2 2" xfId="33238" xr:uid="{2EA9DDC5-8358-4A98-9790-E836DF882D88}"/>
    <cellStyle name="Normal 14 2 3 9 2 3" xfId="49997" xr:uid="{EF895EBC-6EC3-4884-BC21-D9A0F36CB8A7}"/>
    <cellStyle name="Normal 14 2 3 9 3" xfId="24858" xr:uid="{7CD64B72-B3E2-4ED6-8CEC-4D23E453E844}"/>
    <cellStyle name="Normal 14 2 3 9 4" xfId="41617" xr:uid="{717E23E1-1A0E-41BF-A833-B30683C35414}"/>
    <cellStyle name="Normal 14 2 4" xfId="552" xr:uid="{5A8410BC-B916-45E6-B2EE-4C33B53ACCD6}"/>
    <cellStyle name="Normal 14 2 4 10" xfId="8641" xr:uid="{F8CCFCFF-9CE0-4E00-8ECA-24AE8DC0ECB2}"/>
    <cellStyle name="Normal 14 2 4 10 2" xfId="17021" xr:uid="{D0B8586D-CFA8-4851-A7D6-A6547A4AC8E9}"/>
    <cellStyle name="Normal 14 2 4 10 2 2" xfId="33781" xr:uid="{929D1EC1-7D24-4C51-8C22-0DFC52149932}"/>
    <cellStyle name="Normal 14 2 4 10 2 3" xfId="50540" xr:uid="{3339E3C4-DDAA-4F76-8C67-3EC940F09A10}"/>
    <cellStyle name="Normal 14 2 4 10 3" xfId="25401" xr:uid="{E8FAB9A8-67D8-4E68-853D-9C04124A8B13}"/>
    <cellStyle name="Normal 14 2 4 10 4" xfId="42160" xr:uid="{C7F52D5B-6309-4526-B9C1-DCC0C6E5D639}"/>
    <cellStyle name="Normal 14 2 4 11" xfId="2384" xr:uid="{9DDC1E8B-AF5A-4127-A579-CACA95082463}"/>
    <cellStyle name="Normal 14 2 4 11 2" xfId="10766" xr:uid="{71105267-CAEE-480B-8DDB-9238A2FA5695}"/>
    <cellStyle name="Normal 14 2 4 11 2 2" xfId="27526" xr:uid="{B19422EB-8B88-4F78-83EF-99A2C8DA8EEA}"/>
    <cellStyle name="Normal 14 2 4 11 2 3" xfId="44285" xr:uid="{F9E060D6-82D0-444F-A5DD-C54B5C2FDAC9}"/>
    <cellStyle name="Normal 14 2 4 11 3" xfId="19146" xr:uid="{C7BEAC9C-D16D-45DD-8158-E60CE63A1364}"/>
    <cellStyle name="Normal 14 2 4 11 4" xfId="35905" xr:uid="{3D282EB7-5EAF-4708-BC57-EC97FBE38DEC}"/>
    <cellStyle name="Normal 14 2 4 12" xfId="8963" xr:uid="{B41B76AE-CDBD-4D24-BD21-4E8252F46E9B}"/>
    <cellStyle name="Normal 14 2 4 12 2" xfId="25723" xr:uid="{D345D92F-0D7A-4529-B8EA-A89198910B1D}"/>
    <cellStyle name="Normal 14 2 4 12 3" xfId="42482" xr:uid="{8AB8D0DF-A755-4E93-B486-D1EA215F6AC7}"/>
    <cellStyle name="Normal 14 2 4 13" xfId="17343" xr:uid="{4D46A5C7-5F68-4127-A14E-86C59BF5757D}"/>
    <cellStyle name="Normal 14 2 4 14" xfId="34102" xr:uid="{499A1257-1F92-48DD-A8A9-7E626C7D00BB}"/>
    <cellStyle name="Normal 14 2 4 2" xfId="994" xr:uid="{10B3CE16-BDBB-4FF8-B59A-DAAE90AA010E}"/>
    <cellStyle name="Normal 14 2 4 2 2" xfId="4389" xr:uid="{3EB9D789-958B-4DBA-84B7-9B9EB57327A1}"/>
    <cellStyle name="Normal 14 2 4 2 2 2" xfId="12769" xr:uid="{F585DF65-BCB1-4D22-B01A-F582C90A8148}"/>
    <cellStyle name="Normal 14 2 4 2 2 2 2" xfId="29529" xr:uid="{E732BD76-65D9-49DE-9807-D6390CF3FC78}"/>
    <cellStyle name="Normal 14 2 4 2 2 2 3" xfId="46288" xr:uid="{62079D4D-3290-4976-AC9B-4C56F33B8284}"/>
    <cellStyle name="Normal 14 2 4 2 2 3" xfId="21149" xr:uid="{E94DE6D2-8AC9-40B8-813C-14005648F46E}"/>
    <cellStyle name="Normal 14 2 4 2 2 4" xfId="37908" xr:uid="{88095B26-3195-46C1-B938-50373D2B5F3B}"/>
    <cellStyle name="Normal 14 2 4 2 3" xfId="6076" xr:uid="{3B6FE3ED-C133-4048-8E85-30F593A415C2}"/>
    <cellStyle name="Normal 14 2 4 2 3 2" xfId="14456" xr:uid="{537920B2-557C-46CF-9E16-E71F39748949}"/>
    <cellStyle name="Normal 14 2 4 2 3 2 2" xfId="31216" xr:uid="{14A1E6DA-8FE2-47C1-8D59-FEEB6C86276A}"/>
    <cellStyle name="Normal 14 2 4 2 3 2 3" xfId="47975" xr:uid="{4A1672AA-7BBF-4C84-A974-BF9B9F0EF48F}"/>
    <cellStyle name="Normal 14 2 4 2 3 3" xfId="22836" xr:uid="{89676DEC-5AF5-4876-958E-7DEE824A2F0A}"/>
    <cellStyle name="Normal 14 2 4 2 3 4" xfId="39595" xr:uid="{9D8D0F27-D2CA-4C04-88BD-4BFA21C65A37}"/>
    <cellStyle name="Normal 14 2 4 2 4" xfId="2812" xr:uid="{C7E860E3-5E10-46BF-A517-82D0CF8A5F69}"/>
    <cellStyle name="Normal 14 2 4 2 4 2" xfId="11192" xr:uid="{7EE1449C-1C39-4C00-8324-1CD027960C73}"/>
    <cellStyle name="Normal 14 2 4 2 4 2 2" xfId="27952" xr:uid="{E1A940F5-048F-4861-8A5B-0E7EB0A2D660}"/>
    <cellStyle name="Normal 14 2 4 2 4 2 3" xfId="44711" xr:uid="{FA3F7F3E-2907-4EB9-8294-691B0698E942}"/>
    <cellStyle name="Normal 14 2 4 2 4 3" xfId="19572" xr:uid="{BBBEC211-9748-4830-BF4E-351B69A8DEA3}"/>
    <cellStyle name="Normal 14 2 4 2 4 4" xfId="36331" xr:uid="{1CE1383E-621D-4C09-B95C-9C11BEE82B9C}"/>
    <cellStyle name="Normal 14 2 4 2 5" xfId="9389" xr:uid="{9600A848-C9A7-45F6-8577-3D11260C936C}"/>
    <cellStyle name="Normal 14 2 4 2 5 2" xfId="26149" xr:uid="{4EB5F066-3E4D-4C68-81E5-D3B72512355B}"/>
    <cellStyle name="Normal 14 2 4 2 5 3" xfId="42908" xr:uid="{91DA429B-C3F5-47FB-95F6-4A94B0350268}"/>
    <cellStyle name="Normal 14 2 4 2 6" xfId="17769" xr:uid="{F56EC6DC-07C2-4BDA-962A-FE18AB053CB0}"/>
    <cellStyle name="Normal 14 2 4 2 7" xfId="34528" xr:uid="{2ABCD1DE-A27B-40B7-A7A7-6C44B867BD74}"/>
    <cellStyle name="Normal 14 2 4 3" xfId="1428" xr:uid="{6AFAA0DA-5150-4E1E-B91E-62EC4EF40BF3}"/>
    <cellStyle name="Normal 14 2 4 3 2" xfId="4817" xr:uid="{EA159DE5-212F-43BA-8EA1-D82D5490DFD8}"/>
    <cellStyle name="Normal 14 2 4 3 2 2" xfId="13197" xr:uid="{CC4DD741-FB0C-4C46-A4CE-D6B0E8AB11E9}"/>
    <cellStyle name="Normal 14 2 4 3 2 2 2" xfId="29957" xr:uid="{88B46829-06AD-4918-A144-43328512EFCE}"/>
    <cellStyle name="Normal 14 2 4 3 2 2 3" xfId="46716" xr:uid="{DF498291-CA66-4167-8EA8-7DF4DF4FB1DC}"/>
    <cellStyle name="Normal 14 2 4 3 2 3" xfId="21577" xr:uid="{7258D82C-7DCD-44DD-B304-2FD858351376}"/>
    <cellStyle name="Normal 14 2 4 3 2 4" xfId="38336" xr:uid="{CB08DE5E-D3A9-452F-B3FF-54E0A7F0BB6A}"/>
    <cellStyle name="Normal 14 2 4 3 3" xfId="6504" xr:uid="{D5AD245B-E145-4222-9610-DB695236B36D}"/>
    <cellStyle name="Normal 14 2 4 3 3 2" xfId="14884" xr:uid="{CB490B02-05E9-4CF9-A3B0-70DDBF7A923B}"/>
    <cellStyle name="Normal 14 2 4 3 3 2 2" xfId="31644" xr:uid="{34A61FE9-E4F0-4760-8CC1-6777735D626B}"/>
    <cellStyle name="Normal 14 2 4 3 3 2 3" xfId="48403" xr:uid="{B7DEC205-91B3-48E2-BD69-037B5A530455}"/>
    <cellStyle name="Normal 14 2 4 3 3 3" xfId="23264" xr:uid="{0DA35557-0098-40F4-B4EA-F313B2608CD5}"/>
    <cellStyle name="Normal 14 2 4 3 3 4" xfId="40023" xr:uid="{8B05A9D1-2316-4C42-ACFC-EEFB57B37D49}"/>
    <cellStyle name="Normal 14 2 4 3 4" xfId="3240" xr:uid="{1BAF044D-684F-4C51-96B3-FD568ADBB884}"/>
    <cellStyle name="Normal 14 2 4 3 4 2" xfId="11620" xr:uid="{2AB80D9F-D187-42BA-A53A-8EEFD68C72A3}"/>
    <cellStyle name="Normal 14 2 4 3 4 2 2" xfId="28380" xr:uid="{72ED83DB-4ABF-47E6-A92B-2B9CCEF92FF9}"/>
    <cellStyle name="Normal 14 2 4 3 4 2 3" xfId="45139" xr:uid="{9C55D592-914E-45FC-BAA5-220FCC825BB6}"/>
    <cellStyle name="Normal 14 2 4 3 4 3" xfId="20000" xr:uid="{6680AAE4-A4FF-47F1-BDE3-4D420BB1FAFB}"/>
    <cellStyle name="Normal 14 2 4 3 4 4" xfId="36759" xr:uid="{31706106-1A42-4D29-959C-B7CF4CF22680}"/>
    <cellStyle name="Normal 14 2 4 3 5" xfId="9817" xr:uid="{21792E7D-D418-490C-A26A-9DFD5380490C}"/>
    <cellStyle name="Normal 14 2 4 3 5 2" xfId="26577" xr:uid="{A0E5855C-B6D2-429C-823C-09EB41272240}"/>
    <cellStyle name="Normal 14 2 4 3 5 3" xfId="43336" xr:uid="{AC567913-3539-4A6E-8B06-00144DCF1D40}"/>
    <cellStyle name="Normal 14 2 4 3 6" xfId="18197" xr:uid="{5EEBFAF4-99B6-4A72-8E55-DBA79D6F1EC3}"/>
    <cellStyle name="Normal 14 2 4 3 7" xfId="34956" xr:uid="{BA83BF1C-B2B4-462F-B23A-5D188F192CC6}"/>
    <cellStyle name="Normal 14 2 4 4" xfId="1941" xr:uid="{93B1F5C1-CF89-4994-9243-4A2A14A8E616}"/>
    <cellStyle name="Normal 14 2 4 4 2" xfId="5330" xr:uid="{FFFA332A-2D36-4E3C-9A30-8A8B167ED5F0}"/>
    <cellStyle name="Normal 14 2 4 4 2 2" xfId="13710" xr:uid="{D96E4EE4-7246-4E65-8B28-B1984AF86A28}"/>
    <cellStyle name="Normal 14 2 4 4 2 2 2" xfId="30470" xr:uid="{A115D898-1443-4ED4-9AFB-9FAD6AC288C5}"/>
    <cellStyle name="Normal 14 2 4 4 2 2 3" xfId="47229" xr:uid="{3969C05A-5CEE-4862-89E0-F31D32004C4F}"/>
    <cellStyle name="Normal 14 2 4 4 2 3" xfId="22090" xr:uid="{2A58C8DB-8F5D-4BC2-87CA-4A0241BBDB53}"/>
    <cellStyle name="Normal 14 2 4 4 2 4" xfId="38849" xr:uid="{4DD850D9-D9FB-41D1-AFE4-C8B63304B1E2}"/>
    <cellStyle name="Normal 14 2 4 4 3" xfId="7017" xr:uid="{BDBA0D3C-4B90-4A15-8177-8C5471AE81B1}"/>
    <cellStyle name="Normal 14 2 4 4 3 2" xfId="15397" xr:uid="{C91DAF5A-0ECB-41E7-A763-8E30D4776808}"/>
    <cellStyle name="Normal 14 2 4 4 3 2 2" xfId="32157" xr:uid="{F7B4E58F-4CDA-422D-B5C7-B85689DFC0E8}"/>
    <cellStyle name="Normal 14 2 4 4 3 2 3" xfId="48916" xr:uid="{272E0455-7FAC-4EDB-905B-A83CD66E754C}"/>
    <cellStyle name="Normal 14 2 4 4 3 3" xfId="23777" xr:uid="{F5735E9C-5133-4B80-B68E-E12679C52B12}"/>
    <cellStyle name="Normal 14 2 4 4 3 4" xfId="40536" xr:uid="{A781E8BF-87A2-4D14-A80E-41D40D466DD4}"/>
    <cellStyle name="Normal 14 2 4 4 4" xfId="3640" xr:uid="{A78DA5E6-D288-4A94-BA06-CD58EC3D9665}"/>
    <cellStyle name="Normal 14 2 4 4 4 2" xfId="12020" xr:uid="{4FC23765-9709-40E9-8DBE-1CEA36541CFA}"/>
    <cellStyle name="Normal 14 2 4 4 4 2 2" xfId="28780" xr:uid="{B93D8879-93D6-4445-9635-E3BEF118432D}"/>
    <cellStyle name="Normal 14 2 4 4 4 2 3" xfId="45539" xr:uid="{928F835D-6139-47A4-BB3F-1502FCD279F1}"/>
    <cellStyle name="Normal 14 2 4 4 4 3" xfId="20400" xr:uid="{4D129D31-09A2-44FF-BDF9-CB0873A6C8DD}"/>
    <cellStyle name="Normal 14 2 4 4 4 4" xfId="37159" xr:uid="{262555A1-1E73-4DEE-B54D-A4CD57980699}"/>
    <cellStyle name="Normal 14 2 4 4 5" xfId="10330" xr:uid="{AF27638B-7BA9-409F-9CF6-F205A4295365}"/>
    <cellStyle name="Normal 14 2 4 4 5 2" xfId="27090" xr:uid="{462245F9-405A-4CB8-A12E-7FD5B963F63E}"/>
    <cellStyle name="Normal 14 2 4 4 5 3" xfId="43849" xr:uid="{58C53CE9-301E-4054-B9CB-97D3C2AED6DF}"/>
    <cellStyle name="Normal 14 2 4 4 6" xfId="18710" xr:uid="{F0786E9E-E739-4011-82C2-446572CE3B32}"/>
    <cellStyle name="Normal 14 2 4 4 7" xfId="35469" xr:uid="{051FB786-A829-4ED2-8F34-ABDA936F5136}"/>
    <cellStyle name="Normal 14 2 4 5" xfId="4060" xr:uid="{60B8D3E3-68B9-4C94-8E5C-5A690E4A5908}"/>
    <cellStyle name="Normal 14 2 4 5 2" xfId="12440" xr:uid="{98537184-C969-4078-ABEF-A2458306862C}"/>
    <cellStyle name="Normal 14 2 4 5 2 2" xfId="29200" xr:uid="{CB0395EE-B323-408C-9937-A129697603A1}"/>
    <cellStyle name="Normal 14 2 4 5 2 3" xfId="45959" xr:uid="{88262917-D717-4F46-90C7-97E2EB163A52}"/>
    <cellStyle name="Normal 14 2 4 5 3" xfId="20820" xr:uid="{193AFAEF-603D-4F8A-A821-C50B90209D7C}"/>
    <cellStyle name="Normal 14 2 4 5 4" xfId="37579" xr:uid="{FA66FD9D-D397-4C29-A3FF-A0E708FF66FA}"/>
    <cellStyle name="Normal 14 2 4 6" xfId="5650" xr:uid="{3B655915-935C-47A6-8458-2D7BF37AF916}"/>
    <cellStyle name="Normal 14 2 4 6 2" xfId="14030" xr:uid="{332B7FA1-7D89-4CA6-8AC5-7FA630EFCD5C}"/>
    <cellStyle name="Normal 14 2 4 6 2 2" xfId="30790" xr:uid="{0B4F223C-BF72-4794-82B0-B955FC504F4A}"/>
    <cellStyle name="Normal 14 2 4 6 2 3" xfId="47549" xr:uid="{D4B8B6BE-33ED-40BB-8705-E5F1FF1EAF21}"/>
    <cellStyle name="Normal 14 2 4 6 3" xfId="22410" xr:uid="{6E3C8FEA-CF15-40EA-9139-AE67D47888B2}"/>
    <cellStyle name="Normal 14 2 4 6 4" xfId="39169" xr:uid="{7A5097B9-F0DE-4EFF-A289-05F734714AD1}"/>
    <cellStyle name="Normal 14 2 4 7" xfId="7423" xr:uid="{1CB60D2E-37F5-4EA9-9C7E-07E0A1A70DFA}"/>
    <cellStyle name="Normal 14 2 4 7 2" xfId="15803" xr:uid="{FC5653EA-432F-4B3A-A3F6-165E43757985}"/>
    <cellStyle name="Normal 14 2 4 7 2 2" xfId="32563" xr:uid="{AEAF163B-9D10-480D-82E3-1142CF797685}"/>
    <cellStyle name="Normal 14 2 4 7 2 3" xfId="49322" xr:uid="{CB0E306F-14F9-4DB6-BBAC-543CE58BD4D0}"/>
    <cellStyle name="Normal 14 2 4 7 3" xfId="24183" xr:uid="{6DECFC1A-EDF8-4487-A4C0-D45A1855F071}"/>
    <cellStyle name="Normal 14 2 4 7 4" xfId="40942" xr:uid="{F8382835-F8A5-4D35-B3FE-63E47C7FC2F0}"/>
    <cellStyle name="Normal 14 2 4 8" xfId="7829" xr:uid="{C4183C24-0C0C-4173-9548-ED5880830A67}"/>
    <cellStyle name="Normal 14 2 4 8 2" xfId="16209" xr:uid="{06D5BD02-4039-4E8B-B21D-5693B38408C1}"/>
    <cellStyle name="Normal 14 2 4 8 2 2" xfId="32969" xr:uid="{0517A369-9A1D-4632-959C-FFD63C1986E7}"/>
    <cellStyle name="Normal 14 2 4 8 2 3" xfId="49728" xr:uid="{E4FE45AA-E1F6-4662-8E01-807BF8E97D93}"/>
    <cellStyle name="Normal 14 2 4 8 3" xfId="24589" xr:uid="{BA4F0A78-73BB-4F6D-9FED-6C2861A78582}"/>
    <cellStyle name="Normal 14 2 4 8 4" xfId="41348" xr:uid="{4B0E6301-2DC9-4A35-AF0F-AB2B4139304F}"/>
    <cellStyle name="Normal 14 2 4 9" xfId="8235" xr:uid="{A5336AAA-7E84-469D-8D44-D4180916933B}"/>
    <cellStyle name="Normal 14 2 4 9 2" xfId="16615" xr:uid="{932442F4-1D13-47A2-B90B-B0B0386DBF7E}"/>
    <cellStyle name="Normal 14 2 4 9 2 2" xfId="33375" xr:uid="{1329A32D-C3B4-4821-926D-0E266BE6B102}"/>
    <cellStyle name="Normal 14 2 4 9 2 3" xfId="50134" xr:uid="{7F0BD925-596B-4767-B721-D4897E03BB42}"/>
    <cellStyle name="Normal 14 2 4 9 3" xfId="24995" xr:uid="{2AFDC536-4DBB-4CE1-903E-0404579CDB77}"/>
    <cellStyle name="Normal 14 2 4 9 4" xfId="41754" xr:uid="{51375208-3E21-4FB9-A177-889A822872F8}"/>
    <cellStyle name="Normal 14 2 5" xfId="805" xr:uid="{E53EDDA6-13C5-492D-B43A-514FAC662DC6}"/>
    <cellStyle name="Normal 14 2 5 2" xfId="4200" xr:uid="{50E81FA3-5539-4C66-8335-9D42773902BE}"/>
    <cellStyle name="Normal 14 2 5 2 2" xfId="12580" xr:uid="{D620CD0D-800F-415A-A1B3-70AC0EA5B936}"/>
    <cellStyle name="Normal 14 2 5 2 2 2" xfId="29340" xr:uid="{F4D50FB5-EBDD-46D8-998A-D7DAF639FC04}"/>
    <cellStyle name="Normal 14 2 5 2 2 3" xfId="46099" xr:uid="{C9518EFC-84AD-424D-BE4F-0CDBFBD85F39}"/>
    <cellStyle name="Normal 14 2 5 2 3" xfId="20960" xr:uid="{667AEAE7-AC77-4C1E-B206-BCED7712357C}"/>
    <cellStyle name="Normal 14 2 5 2 4" xfId="37719" xr:uid="{79A09945-D5E9-4EAE-9B39-8A88066E14F7}"/>
    <cellStyle name="Normal 14 2 5 3" xfId="5887" xr:uid="{7ACCC329-ACF4-464B-BB1F-CB51FB000177}"/>
    <cellStyle name="Normal 14 2 5 3 2" xfId="14267" xr:uid="{8B63731A-B705-4D7E-AC91-CA7E82BA8352}"/>
    <cellStyle name="Normal 14 2 5 3 2 2" xfId="31027" xr:uid="{D548746B-FC8F-4F0D-917F-82B249E82D06}"/>
    <cellStyle name="Normal 14 2 5 3 2 3" xfId="47786" xr:uid="{F45C78D1-5A7B-49EF-8528-563DC9569ADC}"/>
    <cellStyle name="Normal 14 2 5 3 3" xfId="22647" xr:uid="{AADA2FE5-8671-4EB0-91CB-A2A4E4DE1A68}"/>
    <cellStyle name="Normal 14 2 5 3 4" xfId="39406" xr:uid="{B9FF70D7-3C20-411C-B7DE-4293053FE73C}"/>
    <cellStyle name="Normal 14 2 5 4" xfId="2623" xr:uid="{C010F339-FB4F-4474-BC8E-03D3E7812EDB}"/>
    <cellStyle name="Normal 14 2 5 4 2" xfId="11003" xr:uid="{8847A12F-EB4F-4B7D-B4B1-DB84B3FCE9A1}"/>
    <cellStyle name="Normal 14 2 5 4 2 2" xfId="27763" xr:uid="{1D73F74D-E6E9-45EC-8098-4B52C408EC02}"/>
    <cellStyle name="Normal 14 2 5 4 2 3" xfId="44522" xr:uid="{99B2EFD1-CFC3-4BAF-B515-AE46676667D3}"/>
    <cellStyle name="Normal 14 2 5 4 3" xfId="19383" xr:uid="{ECBBC9F1-08E7-4BAA-94CD-C47EA68823CF}"/>
    <cellStyle name="Normal 14 2 5 4 4" xfId="36142" xr:uid="{7B899F60-F26F-4F13-B24E-C65930210E62}"/>
    <cellStyle name="Normal 14 2 5 5" xfId="9200" xr:uid="{F6FA577B-BBA6-40C0-87FB-5021EAFB1789}"/>
    <cellStyle name="Normal 14 2 5 5 2" xfId="25960" xr:uid="{52B89600-5992-4817-8C2E-E2AB1D459990}"/>
    <cellStyle name="Normal 14 2 5 5 3" xfId="42719" xr:uid="{8172E216-1D5F-4A28-B4DB-C89543CEF4C8}"/>
    <cellStyle name="Normal 14 2 5 6" xfId="17580" xr:uid="{5B06270F-20F6-43D6-83EA-FD058A73F5F4}"/>
    <cellStyle name="Normal 14 2 5 7" xfId="34339" xr:uid="{02222001-890E-4E39-B40E-8B701860A038}"/>
    <cellStyle name="Normal 14 2 6" xfId="1239" xr:uid="{41AD39B8-EAAF-41E4-970C-C3B54359CFD4}"/>
    <cellStyle name="Normal 14 2 6 2" xfId="4628" xr:uid="{B16EDF76-B1C6-4334-9CF0-FA468AAFFEC5}"/>
    <cellStyle name="Normal 14 2 6 2 2" xfId="13008" xr:uid="{2CD65680-893F-48E7-A432-EDA73E8250E0}"/>
    <cellStyle name="Normal 14 2 6 2 2 2" xfId="29768" xr:uid="{2B4A1411-BA2D-4909-83E7-6F7403379E31}"/>
    <cellStyle name="Normal 14 2 6 2 2 3" xfId="46527" xr:uid="{39E2E89F-C694-4BEE-B98A-955B9D2EC07C}"/>
    <cellStyle name="Normal 14 2 6 2 3" xfId="21388" xr:uid="{7ED0750A-AAEC-472E-9772-661285046979}"/>
    <cellStyle name="Normal 14 2 6 2 4" xfId="38147" xr:uid="{7F66DCD0-0049-4765-B0C3-FEBD3A9A9B1D}"/>
    <cellStyle name="Normal 14 2 6 3" xfId="6315" xr:uid="{FB8D0AD6-37A2-4F50-80A4-91F846DED8DF}"/>
    <cellStyle name="Normal 14 2 6 3 2" xfId="14695" xr:uid="{7B04BF07-ED1C-47BD-AB25-0396B2E78E90}"/>
    <cellStyle name="Normal 14 2 6 3 2 2" xfId="31455" xr:uid="{3D6A49B8-37F1-4246-8A69-278F91C8C8E9}"/>
    <cellStyle name="Normal 14 2 6 3 2 3" xfId="48214" xr:uid="{C4927F6E-7BCC-41AF-8E11-DC6AB0303770}"/>
    <cellStyle name="Normal 14 2 6 3 3" xfId="23075" xr:uid="{5C7D1190-43FD-4ED9-BFCE-E07A0BFAD7C3}"/>
    <cellStyle name="Normal 14 2 6 3 4" xfId="39834" xr:uid="{81B00475-CF38-4113-957B-84E6D7FAFC83}"/>
    <cellStyle name="Normal 14 2 6 4" xfId="3051" xr:uid="{19DB15C6-A136-4C8A-8514-CD3EAD55B0E7}"/>
    <cellStyle name="Normal 14 2 6 4 2" xfId="11431" xr:uid="{581200FD-B688-4C81-BE97-882E3E63A075}"/>
    <cellStyle name="Normal 14 2 6 4 2 2" xfId="28191" xr:uid="{59BAE45A-54DF-43C3-A0E7-DAB01CE1AA70}"/>
    <cellStyle name="Normal 14 2 6 4 2 3" xfId="44950" xr:uid="{65CEFE6A-730E-426A-8E05-8EA49F7DB8CF}"/>
    <cellStyle name="Normal 14 2 6 4 3" xfId="19811" xr:uid="{799CB2B9-D381-4A56-A7E4-0E4EA3C209A5}"/>
    <cellStyle name="Normal 14 2 6 4 4" xfId="36570" xr:uid="{218A5670-1A71-466B-A7D6-C18953D0001D}"/>
    <cellStyle name="Normal 14 2 6 5" xfId="9628" xr:uid="{EEDE7B86-325F-465A-AB1C-E5E6EF4CF63E}"/>
    <cellStyle name="Normal 14 2 6 5 2" xfId="26388" xr:uid="{98804EE9-C278-4A84-BD32-371956F9637F}"/>
    <cellStyle name="Normal 14 2 6 5 3" xfId="43147" xr:uid="{BC26895A-DB27-4546-B5AD-31E31C5B9C50}"/>
    <cellStyle name="Normal 14 2 6 6" xfId="18008" xr:uid="{ABCF2430-9B2F-4F67-81E5-29CC580928DD}"/>
    <cellStyle name="Normal 14 2 6 7" xfId="34767" xr:uid="{F7D8DDF4-CA51-4605-946D-3D476D0A2C7D}"/>
    <cellStyle name="Normal 14 2 7" xfId="1670" xr:uid="{C74BD29D-9608-4073-86E3-887445E0381A}"/>
    <cellStyle name="Normal 14 2 7 2" xfId="5059" xr:uid="{459EF0C3-E41C-4036-A67F-41583ACB1E47}"/>
    <cellStyle name="Normal 14 2 7 2 2" xfId="13439" xr:uid="{5BC9EE47-DEF5-4BBD-BEA8-6FEE9BB1CC3B}"/>
    <cellStyle name="Normal 14 2 7 2 2 2" xfId="30199" xr:uid="{E281F63A-BBD7-4C55-8EE9-8EC9A70A2877}"/>
    <cellStyle name="Normal 14 2 7 2 2 3" xfId="46958" xr:uid="{C6788ED9-0836-4921-908C-F0314A2CF913}"/>
    <cellStyle name="Normal 14 2 7 2 3" xfId="21819" xr:uid="{67014CF9-90F7-4F42-8E84-75BDE1C72B47}"/>
    <cellStyle name="Normal 14 2 7 2 4" xfId="38578" xr:uid="{599189AB-2AA6-4C49-9222-E3B53244E8FF}"/>
    <cellStyle name="Normal 14 2 7 3" xfId="6746" xr:uid="{01D6B081-1981-4978-AB07-BBA700775F14}"/>
    <cellStyle name="Normal 14 2 7 3 2" xfId="15126" xr:uid="{773E7890-526B-40AD-94AD-1E2B09FC0E05}"/>
    <cellStyle name="Normal 14 2 7 3 2 2" xfId="31886" xr:uid="{7818510F-B73C-4F55-AED6-007B7D728FE1}"/>
    <cellStyle name="Normal 14 2 7 3 2 3" xfId="48645" xr:uid="{BC31EFDE-9061-470D-A3D1-18878848F464}"/>
    <cellStyle name="Normal 14 2 7 3 3" xfId="23506" xr:uid="{104CDA1C-884F-4F90-8062-EB6DF3170671}"/>
    <cellStyle name="Normal 14 2 7 3 4" xfId="40265" xr:uid="{DCD7D559-2D8E-474F-AEC2-CEA7A4D55E43}"/>
    <cellStyle name="Normal 14 2 7 4" xfId="2190" xr:uid="{049D1AF1-502A-4A98-B08A-F85CDB570732}"/>
    <cellStyle name="Normal 14 2 7 4 2" xfId="10577" xr:uid="{B119BAC3-8B8D-4C6C-8CD0-1264D2196B57}"/>
    <cellStyle name="Normal 14 2 7 4 2 2" xfId="27337" xr:uid="{A0066AAD-F69A-489D-A353-2C153E374ECD}"/>
    <cellStyle name="Normal 14 2 7 4 2 3" xfId="44096" xr:uid="{9D8FB6DA-7392-45D0-83CF-F82380551FFC}"/>
    <cellStyle name="Normal 14 2 7 4 3" xfId="18957" xr:uid="{CBF50CF1-9DF4-464B-AAB2-AFD13DB573F9}"/>
    <cellStyle name="Normal 14 2 7 4 4" xfId="35716" xr:uid="{8358D53D-110C-4291-9634-34D2E92B5072}"/>
    <cellStyle name="Normal 14 2 7 5" xfId="10059" xr:uid="{3DB333FC-67C7-47B8-8B3A-D68BE1409FC5}"/>
    <cellStyle name="Normal 14 2 7 5 2" xfId="26819" xr:uid="{E8A55F0D-6EF0-49BC-8065-D05261CF3DC5}"/>
    <cellStyle name="Normal 14 2 7 5 3" xfId="43578" xr:uid="{7FD3DDC1-749F-4C42-A03C-46DEB1C41313}"/>
    <cellStyle name="Normal 14 2 7 6" xfId="18439" xr:uid="{88FD455F-A348-4934-9410-D51E1CA5CEC2}"/>
    <cellStyle name="Normal 14 2 7 7" xfId="35198" xr:uid="{A4CEF1CF-978E-4760-AF92-0593DBEBCB72}"/>
    <cellStyle name="Normal 14 2 8" xfId="3788" xr:uid="{F1DF3434-D80D-4D47-803B-34E2ED81C68D}"/>
    <cellStyle name="Normal 14 2 8 2" xfId="12168" xr:uid="{E8C29D58-2474-473C-B155-8ED369121FF5}"/>
    <cellStyle name="Normal 14 2 8 2 2" xfId="28928" xr:uid="{47E4C17B-A8AD-4370-9C9D-65F9BF3FB7BE}"/>
    <cellStyle name="Normal 14 2 8 2 3" xfId="45687" xr:uid="{2DDEBAF5-DFF4-4FE4-82A9-E9BE3238ED1B}"/>
    <cellStyle name="Normal 14 2 8 3" xfId="20548" xr:uid="{E07DE2E5-3282-42B3-8A64-CD3834074279}"/>
    <cellStyle name="Normal 14 2 8 4" xfId="37307" xr:uid="{D65CB2C5-8A25-4CC0-871F-B31504171C3A}"/>
    <cellStyle name="Normal 14 2 9" xfId="5461" xr:uid="{F79744D1-C337-423A-B0E6-5A118C1451D0}"/>
    <cellStyle name="Normal 14 2 9 2" xfId="13841" xr:uid="{E20CFE7B-BCE1-4BD5-B9E3-1B23A938AF50}"/>
    <cellStyle name="Normal 14 2 9 2 2" xfId="30601" xr:uid="{F558F050-A0B4-41AD-BEDD-40281E2F86EC}"/>
    <cellStyle name="Normal 14 2 9 2 3" xfId="47360" xr:uid="{2839BCF3-4A13-4C38-8210-87E0F2D1C06C}"/>
    <cellStyle name="Normal 14 2 9 3" xfId="22221" xr:uid="{D6D97141-6C58-4D7B-AD62-4FB3B83B6844}"/>
    <cellStyle name="Normal 14 2 9 4" xfId="38980" xr:uid="{FBD99DEB-35B1-4A3F-9B63-A900E90D6427}"/>
    <cellStyle name="Normal 14 20" xfId="33885" xr:uid="{0055B5D9-6619-47E0-99E6-06E73108ADE6}"/>
    <cellStyle name="Normal 14 21" xfId="50935" xr:uid="{11ECBDA4-8F40-4EE6-85A3-D914332DCC1A}"/>
    <cellStyle name="Normal 14 22" xfId="272" xr:uid="{C669779E-37DE-41F0-8371-8DF7C07532EA}"/>
    <cellStyle name="Normal 14 3" xfId="356" xr:uid="{98275BEC-5E2B-43BC-9984-3FA855F088AC}"/>
    <cellStyle name="Normal 14 3 10" xfId="7559" xr:uid="{E78D8FA2-2029-4E44-9E38-597BBA11CE00}"/>
    <cellStyle name="Normal 14 3 10 2" xfId="15939" xr:uid="{BFC78D88-5B53-4344-A572-97D4E4461C77}"/>
    <cellStyle name="Normal 14 3 10 2 2" xfId="32699" xr:uid="{8C8D81E8-FDB3-411D-8A6B-CF9948923E47}"/>
    <cellStyle name="Normal 14 3 10 2 3" xfId="49458" xr:uid="{3F8BBBE3-9ED0-4B97-A248-10685956FB9E}"/>
    <cellStyle name="Normal 14 3 10 3" xfId="24319" xr:uid="{5DDAAE92-A911-40D9-856D-390377B3499D}"/>
    <cellStyle name="Normal 14 3 10 4" xfId="41078" xr:uid="{9A38371B-695B-429A-BB6B-1FC86C7ABB36}"/>
    <cellStyle name="Normal 14 3 11" xfId="7965" xr:uid="{1A6E35AF-165F-4277-9272-EC6232981C06}"/>
    <cellStyle name="Normal 14 3 11 2" xfId="16345" xr:uid="{1356FC38-F2FF-4C4E-9A04-546B6424A03B}"/>
    <cellStyle name="Normal 14 3 11 2 2" xfId="33105" xr:uid="{538729EC-795B-4656-9983-C9DC15BDEDFE}"/>
    <cellStyle name="Normal 14 3 11 2 3" xfId="49864" xr:uid="{4A8504FD-DA0C-40FD-BB56-A1E1EBE2A2F5}"/>
    <cellStyle name="Normal 14 3 11 3" xfId="24725" xr:uid="{4C590126-E9B0-4E86-92DA-992805F4C708}"/>
    <cellStyle name="Normal 14 3 11 4" xfId="41484" xr:uid="{5489CCC2-6CEF-4003-8655-3270C18176AC}"/>
    <cellStyle name="Normal 14 3 12" xfId="8371" xr:uid="{2E0F8C8F-0C68-488F-A164-F88036592418}"/>
    <cellStyle name="Normal 14 3 12 2" xfId="16751" xr:uid="{6BCBEA73-33BF-4A22-BD1B-F1E2457EC720}"/>
    <cellStyle name="Normal 14 3 12 2 2" xfId="33511" xr:uid="{64DBECF9-1CCF-4F57-9D0C-E5095144F2EA}"/>
    <cellStyle name="Normal 14 3 12 2 3" xfId="50270" xr:uid="{A5BB7C6F-9ADD-4F23-A2D5-3AB5D6ECDB27}"/>
    <cellStyle name="Normal 14 3 12 3" xfId="25131" xr:uid="{BD11E866-16A4-442C-BF7A-6C7968241090}"/>
    <cellStyle name="Normal 14 3 12 4" xfId="41890" xr:uid="{57DBF961-9FB8-476D-8514-556F21D6D1FB}"/>
    <cellStyle name="Normal 14 3 13" xfId="2086" xr:uid="{203EA5E8-FF3C-4729-AD2F-093DBE420D02}"/>
    <cellStyle name="Normal 14 3 13 2" xfId="10474" xr:uid="{E333A6A0-AAC4-4658-A40E-8BB2116C9E3C}"/>
    <cellStyle name="Normal 14 3 13 2 2" xfId="27234" xr:uid="{65AA5A1B-6F9D-4E7C-983F-9C75BED839E5}"/>
    <cellStyle name="Normal 14 3 13 2 3" xfId="43993" xr:uid="{36F8202E-D6A0-42AB-9E40-2212D34F3E6F}"/>
    <cellStyle name="Normal 14 3 13 3" xfId="18854" xr:uid="{4CAE839E-11DC-4726-A0B8-96D4181964E3}"/>
    <cellStyle name="Normal 14 3 13 4" xfId="35613" xr:uid="{81C3FD4F-ACF5-4E47-8D5E-B1B4B7402415}"/>
    <cellStyle name="Normal 14 3 14" xfId="8820" xr:uid="{01CE304D-327E-45BC-BBB9-55154DE91272}"/>
    <cellStyle name="Normal 14 3 14 2" xfId="25580" xr:uid="{0DE99001-7AF3-44A0-AAF7-13C7C6777D1E}"/>
    <cellStyle name="Normal 14 3 14 3" xfId="42339" xr:uid="{EF6A0000-2057-49DC-AA49-2F55D7559AE6}"/>
    <cellStyle name="Normal 14 3 15" xfId="17200" xr:uid="{34F95CC1-11D2-477E-B6CB-7EAF4F2652A0}"/>
    <cellStyle name="Normal 14 3 16" xfId="33959" xr:uid="{D01B7E48-A27E-40F5-A85A-7126135C4379}"/>
    <cellStyle name="Normal 14 3 2" xfId="553" xr:uid="{F8901D8B-9792-403C-A6AD-A638845FD8DB}"/>
    <cellStyle name="Normal 14 3 2 10" xfId="8506" xr:uid="{6913C20D-0B41-4D9E-AFE6-095AC755A800}"/>
    <cellStyle name="Normal 14 3 2 10 2" xfId="16886" xr:uid="{5AD03068-215F-45F4-BF17-BE8762FFA90C}"/>
    <cellStyle name="Normal 14 3 2 10 2 2" xfId="33646" xr:uid="{024C9724-B1F2-4FA6-A107-8BFDAE2268FE}"/>
    <cellStyle name="Normal 14 3 2 10 2 3" xfId="50405" xr:uid="{DE17A85F-6CF1-4226-9D47-910549534AE0}"/>
    <cellStyle name="Normal 14 3 2 10 3" xfId="25266" xr:uid="{6C7772C4-9BE2-4E97-8E54-BBE47072C042}"/>
    <cellStyle name="Normal 14 3 2 10 4" xfId="42025" xr:uid="{A8DF0B6B-7953-41ED-AE91-7C610156C30F}"/>
    <cellStyle name="Normal 14 3 2 11" xfId="2385" xr:uid="{3655C191-0DE2-4472-A5A7-3963CFCA4AA0}"/>
    <cellStyle name="Normal 14 3 2 11 2" xfId="10767" xr:uid="{118553E5-8F57-488F-8DD1-A1C9515B97D1}"/>
    <cellStyle name="Normal 14 3 2 11 2 2" xfId="27527" xr:uid="{A6507115-D682-4C70-93DB-B59E7F616CD2}"/>
    <cellStyle name="Normal 14 3 2 11 2 3" xfId="44286" xr:uid="{D76171C5-E058-4F9D-A7C4-553F09A0174B}"/>
    <cellStyle name="Normal 14 3 2 11 3" xfId="19147" xr:uid="{1FC57D30-7FA1-46E1-8C71-0BB03943B9B4}"/>
    <cellStyle name="Normal 14 3 2 11 4" xfId="35906" xr:uid="{48F6490C-8976-4123-A7CF-DD524715EDBE}"/>
    <cellStyle name="Normal 14 3 2 12" xfId="8964" xr:uid="{1D39DEFA-F859-4803-BD69-E3B5DEC63526}"/>
    <cellStyle name="Normal 14 3 2 12 2" xfId="25724" xr:uid="{51B199FF-68C2-4E0F-834B-702DA6696182}"/>
    <cellStyle name="Normal 14 3 2 12 3" xfId="42483" xr:uid="{898765B5-DE75-46FB-BFC2-7C41B12D4678}"/>
    <cellStyle name="Normal 14 3 2 13" xfId="17344" xr:uid="{F277A741-504A-4209-88DC-25D6A33A7718}"/>
    <cellStyle name="Normal 14 3 2 14" xfId="34103" xr:uid="{FE9C1DF9-150F-4A38-9ED5-A191F684F500}"/>
    <cellStyle name="Normal 14 3 2 2" xfId="995" xr:uid="{12325AFF-129B-4757-BA54-3C00A09149BD}"/>
    <cellStyle name="Normal 14 3 2 2 2" xfId="4390" xr:uid="{C4FE3CD1-4E85-4135-839A-A36F09DEBD91}"/>
    <cellStyle name="Normal 14 3 2 2 2 2" xfId="12770" xr:uid="{87241086-44B3-439D-B57F-FC2273EDB58F}"/>
    <cellStyle name="Normal 14 3 2 2 2 2 2" xfId="29530" xr:uid="{0A0FE20F-2FB0-4FD0-B44D-C90061603839}"/>
    <cellStyle name="Normal 14 3 2 2 2 2 3" xfId="46289" xr:uid="{D163D54A-1261-41B8-A107-83FBD6F3F0EB}"/>
    <cellStyle name="Normal 14 3 2 2 2 3" xfId="21150" xr:uid="{C96BAE15-CE08-4C5B-9C81-A2657100250E}"/>
    <cellStyle name="Normal 14 3 2 2 2 4" xfId="37909" xr:uid="{875B1CE6-C083-4F6F-BC84-4CF0D20213E6}"/>
    <cellStyle name="Normal 14 3 2 2 3" xfId="6077" xr:uid="{B8EB5FB2-C2EA-4AFF-8735-6A3FB2365870}"/>
    <cellStyle name="Normal 14 3 2 2 3 2" xfId="14457" xr:uid="{6A46BB06-7930-4757-9026-3408708805C7}"/>
    <cellStyle name="Normal 14 3 2 2 3 2 2" xfId="31217" xr:uid="{FB4790C2-B3BF-4B4A-A064-534E078A15AE}"/>
    <cellStyle name="Normal 14 3 2 2 3 2 3" xfId="47976" xr:uid="{465EE6F8-8171-44D2-9F1A-334C7D71EFF6}"/>
    <cellStyle name="Normal 14 3 2 2 3 3" xfId="22837" xr:uid="{3A70A1F9-3D3E-4DCE-9A22-962A0C96E896}"/>
    <cellStyle name="Normal 14 3 2 2 3 4" xfId="39596" xr:uid="{3C5C97D0-BBD4-4EE1-B1DE-6045C3768835}"/>
    <cellStyle name="Normal 14 3 2 2 4" xfId="2813" xr:uid="{E8E9C8F4-CC93-4E39-AFFE-CA09F5AA3CC9}"/>
    <cellStyle name="Normal 14 3 2 2 4 2" xfId="11193" xr:uid="{1BCE960C-7DFF-41DD-B190-3237912A37B1}"/>
    <cellStyle name="Normal 14 3 2 2 4 2 2" xfId="27953" xr:uid="{D5E34B1C-CDA3-4FA2-B9A1-C2D021E129F4}"/>
    <cellStyle name="Normal 14 3 2 2 4 2 3" xfId="44712" xr:uid="{8B0CD377-EB95-42B6-A211-C77B10EA9329}"/>
    <cellStyle name="Normal 14 3 2 2 4 3" xfId="19573" xr:uid="{C6053A24-8F35-4CB0-9699-C358649A40D4}"/>
    <cellStyle name="Normal 14 3 2 2 4 4" xfId="36332" xr:uid="{EEB43595-4F8E-4AB1-B4D8-0F939BCACEA2}"/>
    <cellStyle name="Normal 14 3 2 2 5" xfId="9390" xr:uid="{63BC39A5-09B8-47D2-931A-9E41434FB37B}"/>
    <cellStyle name="Normal 14 3 2 2 5 2" xfId="26150" xr:uid="{44F5CB70-14DC-4CF5-B257-9B42A48096A8}"/>
    <cellStyle name="Normal 14 3 2 2 5 3" xfId="42909" xr:uid="{EFE78783-7189-4272-98F5-8401211BE64E}"/>
    <cellStyle name="Normal 14 3 2 2 6" xfId="17770" xr:uid="{6C08F94D-E34A-465A-97DA-73BDE0A7BB46}"/>
    <cellStyle name="Normal 14 3 2 2 7" xfId="34529" xr:uid="{43D14B12-0B68-4548-ACD1-0F22413C1062}"/>
    <cellStyle name="Normal 14 3 2 3" xfId="1429" xr:uid="{10F9BE8B-C391-4A9D-A323-296A9DE5D1C6}"/>
    <cellStyle name="Normal 14 3 2 3 2" xfId="4818" xr:uid="{080A5193-E918-437A-A3B5-7200146B9EE5}"/>
    <cellStyle name="Normal 14 3 2 3 2 2" xfId="13198" xr:uid="{C1B1B083-7033-49DB-B6E9-0AD82FA8FEC5}"/>
    <cellStyle name="Normal 14 3 2 3 2 2 2" xfId="29958" xr:uid="{495E1F4E-9BA7-4689-885A-6A291AC149A4}"/>
    <cellStyle name="Normal 14 3 2 3 2 2 3" xfId="46717" xr:uid="{7ADD5EF5-CF48-4753-AA03-E5BB5A75E498}"/>
    <cellStyle name="Normal 14 3 2 3 2 3" xfId="21578" xr:uid="{852865E7-3B3E-4CC3-9A90-6F5C5CC1CB40}"/>
    <cellStyle name="Normal 14 3 2 3 2 4" xfId="38337" xr:uid="{785E3BAA-F3F4-420D-9E46-18C4BE239A3F}"/>
    <cellStyle name="Normal 14 3 2 3 3" xfId="6505" xr:uid="{E4DFCCAE-6A14-4FB2-8778-885EEDEB0F48}"/>
    <cellStyle name="Normal 14 3 2 3 3 2" xfId="14885" xr:uid="{75950D2B-D4A2-40F7-9493-8FB186CFC3B8}"/>
    <cellStyle name="Normal 14 3 2 3 3 2 2" xfId="31645" xr:uid="{E06A3EB2-5821-4347-8872-409C126D6100}"/>
    <cellStyle name="Normal 14 3 2 3 3 2 3" xfId="48404" xr:uid="{561DECF5-4CF1-4EE7-B568-430DF1CCABAD}"/>
    <cellStyle name="Normal 14 3 2 3 3 3" xfId="23265" xr:uid="{DD7BF741-485D-4EAB-A363-22CC7B70D36F}"/>
    <cellStyle name="Normal 14 3 2 3 3 4" xfId="40024" xr:uid="{0D46EB89-458D-45C3-B84B-0A6B15D43597}"/>
    <cellStyle name="Normal 14 3 2 3 4" xfId="3241" xr:uid="{41CF3767-B599-460F-9BE9-DEE78BD1DDA1}"/>
    <cellStyle name="Normal 14 3 2 3 4 2" xfId="11621" xr:uid="{EF76A2BF-D688-473E-9A07-CA5658D66BB8}"/>
    <cellStyle name="Normal 14 3 2 3 4 2 2" xfId="28381" xr:uid="{9FA57B32-46BB-4CFC-A2E7-2441511DB90F}"/>
    <cellStyle name="Normal 14 3 2 3 4 2 3" xfId="45140" xr:uid="{719C65E3-62F3-4DFC-8EB7-19DAC72C77CA}"/>
    <cellStyle name="Normal 14 3 2 3 4 3" xfId="20001" xr:uid="{944C707D-5B88-4A00-8918-2427AAF0CA42}"/>
    <cellStyle name="Normal 14 3 2 3 4 4" xfId="36760" xr:uid="{C98F93D5-B210-4459-86C8-9C694AAFECF8}"/>
    <cellStyle name="Normal 14 3 2 3 5" xfId="9818" xr:uid="{25E40F39-D99E-4CEF-9808-2CE956E7784F}"/>
    <cellStyle name="Normal 14 3 2 3 5 2" xfId="26578" xr:uid="{888803DC-148B-4FF8-A792-DF470C9988CE}"/>
    <cellStyle name="Normal 14 3 2 3 5 3" xfId="43337" xr:uid="{87397E4C-2C9B-479D-90B0-6A288EB2E581}"/>
    <cellStyle name="Normal 14 3 2 3 6" xfId="18198" xr:uid="{97AFBB38-C14D-4E77-8F91-B4FA5C324CE8}"/>
    <cellStyle name="Normal 14 3 2 3 7" xfId="34957" xr:uid="{B97D523B-2ADE-4F22-BBCC-9C17C1AE13A9}"/>
    <cellStyle name="Normal 14 3 2 4" xfId="1806" xr:uid="{5EC77B4B-4C6D-4B3F-B0AA-DE107518DFAC}"/>
    <cellStyle name="Normal 14 3 2 4 2" xfId="5195" xr:uid="{248727BF-F688-4CA8-8762-2BA83926FEC9}"/>
    <cellStyle name="Normal 14 3 2 4 2 2" xfId="13575" xr:uid="{907ED1CE-64B7-485D-8CE0-71A6560AA175}"/>
    <cellStyle name="Normal 14 3 2 4 2 2 2" xfId="30335" xr:uid="{1DC88D27-B8DF-45A1-845B-9CA2873A9660}"/>
    <cellStyle name="Normal 14 3 2 4 2 2 3" xfId="47094" xr:uid="{E0EDE2FD-2DE7-4063-886B-C974DAA81E37}"/>
    <cellStyle name="Normal 14 3 2 4 2 3" xfId="21955" xr:uid="{3DCB4ED3-7F09-48AE-8D1F-BE46EECA1033}"/>
    <cellStyle name="Normal 14 3 2 4 2 4" xfId="38714" xr:uid="{6421B6E4-6110-4172-BC61-6AC73ECDC941}"/>
    <cellStyle name="Normal 14 3 2 4 3" xfId="6882" xr:uid="{CDE731D6-2EB9-4F8B-AA2E-E13764F6ED29}"/>
    <cellStyle name="Normal 14 3 2 4 3 2" xfId="15262" xr:uid="{D8AB0353-A52C-4CC1-8AF8-534680BBF2F6}"/>
    <cellStyle name="Normal 14 3 2 4 3 2 2" xfId="32022" xr:uid="{0B38AF8B-F2D9-421D-ADF8-1BA7D0A2BD3E}"/>
    <cellStyle name="Normal 14 3 2 4 3 2 3" xfId="48781" xr:uid="{A200B104-F652-45B3-8BCD-70B261172229}"/>
    <cellStyle name="Normal 14 3 2 4 3 3" xfId="23642" xr:uid="{3BE80A1D-ADCC-4040-9128-1BFD0E2492C8}"/>
    <cellStyle name="Normal 14 3 2 4 3 4" xfId="40401" xr:uid="{EBD58910-52E0-4DDA-A530-A6EFB5B19CF2}"/>
    <cellStyle name="Normal 14 3 2 4 4" xfId="3506" xr:uid="{1281E4B9-C5D8-4163-98F0-3FCDDC554B3E}"/>
    <cellStyle name="Normal 14 3 2 4 4 2" xfId="11886" xr:uid="{1E03DAD7-FD39-4515-B3C3-31174FD052D9}"/>
    <cellStyle name="Normal 14 3 2 4 4 2 2" xfId="28646" xr:uid="{C818E45C-6BA7-4F5C-88CC-959E26DEB59E}"/>
    <cellStyle name="Normal 14 3 2 4 4 2 3" xfId="45405" xr:uid="{67B4DFDD-A62C-44DB-B972-72629539A605}"/>
    <cellStyle name="Normal 14 3 2 4 4 3" xfId="20266" xr:uid="{27B748E5-AB5A-48F8-A0BF-9857EE76C166}"/>
    <cellStyle name="Normal 14 3 2 4 4 4" xfId="37025" xr:uid="{82285604-4F83-4124-97B5-144A5E3487E8}"/>
    <cellStyle name="Normal 14 3 2 4 5" xfId="10195" xr:uid="{0E3BE116-52E7-4BD5-A208-3AD94C61859D}"/>
    <cellStyle name="Normal 14 3 2 4 5 2" xfId="26955" xr:uid="{92A7D7A9-7A95-4A8E-9515-10ED8911F214}"/>
    <cellStyle name="Normal 14 3 2 4 5 3" xfId="43714" xr:uid="{8076C65D-8813-4EA4-BF5E-222D7D03202E}"/>
    <cellStyle name="Normal 14 3 2 4 6" xfId="18575" xr:uid="{43FD6732-A2E2-4722-BB14-17D411AB8C37}"/>
    <cellStyle name="Normal 14 3 2 4 7" xfId="35334" xr:uid="{01C61A92-DAB9-44FE-A337-A9CCE29A8A4F}"/>
    <cellStyle name="Normal 14 3 2 5" xfId="3925" xr:uid="{C900C0B2-A192-47A9-89E7-76EC730A46B4}"/>
    <cellStyle name="Normal 14 3 2 5 2" xfId="12305" xr:uid="{79902012-49B5-4591-BD4D-59ED9B7CBFA9}"/>
    <cellStyle name="Normal 14 3 2 5 2 2" xfId="29065" xr:uid="{F8C08041-7F86-48A7-8E77-9B43164F4EFD}"/>
    <cellStyle name="Normal 14 3 2 5 2 3" xfId="45824" xr:uid="{8F8C3EDD-E90F-4F47-8DD9-7D0A6F32B337}"/>
    <cellStyle name="Normal 14 3 2 5 3" xfId="20685" xr:uid="{DA4925EF-F409-4187-A140-B77DC19E2C8B}"/>
    <cellStyle name="Normal 14 3 2 5 4" xfId="37444" xr:uid="{832F2547-0353-4448-88C0-6DB149C6994A}"/>
    <cellStyle name="Normal 14 3 2 6" xfId="5651" xr:uid="{FCDBAEBF-B5FC-4ACF-BF7B-3979A15DA7C0}"/>
    <cellStyle name="Normal 14 3 2 6 2" xfId="14031" xr:uid="{FFD4B545-66C6-43FF-80BE-FEE5511049A7}"/>
    <cellStyle name="Normal 14 3 2 6 2 2" xfId="30791" xr:uid="{DCFCA5DE-6BFE-4FBB-AA8F-3F06B6BF04B5}"/>
    <cellStyle name="Normal 14 3 2 6 2 3" xfId="47550" xr:uid="{18782C6A-A9D4-46F8-A185-29CD30F9919D}"/>
    <cellStyle name="Normal 14 3 2 6 3" xfId="22411" xr:uid="{B5BCDDFA-BA61-4CDA-A5B9-8BC899E21C36}"/>
    <cellStyle name="Normal 14 3 2 6 4" xfId="39170" xr:uid="{99C15B31-27BF-45EE-ABA2-F2E8D12295C1}"/>
    <cellStyle name="Normal 14 3 2 7" xfId="7288" xr:uid="{98DF3122-7071-4861-89A8-F1A7A687F7D0}"/>
    <cellStyle name="Normal 14 3 2 7 2" xfId="15668" xr:uid="{4D0A14DB-3221-4481-BD38-00B712D141B4}"/>
    <cellStyle name="Normal 14 3 2 7 2 2" xfId="32428" xr:uid="{0C5DCD99-C489-4616-BD94-BF9F60C5AEF2}"/>
    <cellStyle name="Normal 14 3 2 7 2 3" xfId="49187" xr:uid="{BA963BE5-D999-4A49-8E54-CDCC80EF20FB}"/>
    <cellStyle name="Normal 14 3 2 7 3" xfId="24048" xr:uid="{C4144591-DFEB-4CD5-A9EF-851EAFDEB8EB}"/>
    <cellStyle name="Normal 14 3 2 7 4" xfId="40807" xr:uid="{1489E472-CC35-4F82-A56A-92A244FFDBA4}"/>
    <cellStyle name="Normal 14 3 2 8" xfId="7694" xr:uid="{6E5C7760-5208-424A-9D33-0D5A9709B984}"/>
    <cellStyle name="Normal 14 3 2 8 2" xfId="16074" xr:uid="{FEE41EFD-9311-4A22-9CC8-C2AE6B1135A5}"/>
    <cellStyle name="Normal 14 3 2 8 2 2" xfId="32834" xr:uid="{F76D4F87-8E0C-4294-AED3-AC1BBCC32FA4}"/>
    <cellStyle name="Normal 14 3 2 8 2 3" xfId="49593" xr:uid="{3E0F804A-0EC9-4A2D-88B7-C2311C72F0CC}"/>
    <cellStyle name="Normal 14 3 2 8 3" xfId="24454" xr:uid="{D34C7A36-AED0-46A1-9BDD-3F66BE564E72}"/>
    <cellStyle name="Normal 14 3 2 8 4" xfId="41213" xr:uid="{4C2F87F8-9D27-4B7B-BFE0-CA819EEBE469}"/>
    <cellStyle name="Normal 14 3 2 9" xfId="8100" xr:uid="{DDE48A72-7DD9-43E9-80A4-4B8A7D87F99C}"/>
    <cellStyle name="Normal 14 3 2 9 2" xfId="16480" xr:uid="{182CC6C0-818F-4B1B-8A25-A5496574F00D}"/>
    <cellStyle name="Normal 14 3 2 9 2 2" xfId="33240" xr:uid="{3EDE9442-6823-4BD1-B10B-9F504CEF62A7}"/>
    <cellStyle name="Normal 14 3 2 9 2 3" xfId="49999" xr:uid="{5C2D8E8B-BA70-4571-8C37-321A2547FFE5}"/>
    <cellStyle name="Normal 14 3 2 9 3" xfId="24860" xr:uid="{118DE927-F4ED-4E77-A14E-42864E2066DF}"/>
    <cellStyle name="Normal 14 3 2 9 4" xfId="41619" xr:uid="{7FB48D46-3C36-4888-B98F-26766D48C692}"/>
    <cellStyle name="Normal 14 3 3" xfId="554" xr:uid="{838AAEB4-01A7-486F-B21E-3D1152F94A1A}"/>
    <cellStyle name="Normal 14 3 3 10" xfId="8642" xr:uid="{79E757DB-2484-45B4-91A4-58FCD833AABE}"/>
    <cellStyle name="Normal 14 3 3 10 2" xfId="17022" xr:uid="{CAF16EAF-51D1-4D74-ABC7-B4D5BCB3D9A9}"/>
    <cellStyle name="Normal 14 3 3 10 2 2" xfId="33782" xr:uid="{AD5D3E1F-71C0-47FF-9B21-1AFF33D937C2}"/>
    <cellStyle name="Normal 14 3 3 10 2 3" xfId="50541" xr:uid="{C5D6C7E9-07F5-4A60-AFE0-4D025CE42F2B}"/>
    <cellStyle name="Normal 14 3 3 10 3" xfId="25402" xr:uid="{87F819BD-7677-453A-9E88-3AF09BA64D8A}"/>
    <cellStyle name="Normal 14 3 3 10 4" xfId="42161" xr:uid="{CD2778F6-B2EB-40C6-A60D-F02D88F0C8B5}"/>
    <cellStyle name="Normal 14 3 3 11" xfId="2386" xr:uid="{BFAE55C6-6A98-4007-929E-F4ED0E9FFCB8}"/>
    <cellStyle name="Normal 14 3 3 11 2" xfId="10768" xr:uid="{2AAFEFDF-8189-4EB5-BC4A-30E798B546B7}"/>
    <cellStyle name="Normal 14 3 3 11 2 2" xfId="27528" xr:uid="{38288CE2-B634-4890-A75D-EC397E2FAB41}"/>
    <cellStyle name="Normal 14 3 3 11 2 3" xfId="44287" xr:uid="{EAF3952E-46A0-4B4D-87BE-71EC324791B1}"/>
    <cellStyle name="Normal 14 3 3 11 3" xfId="19148" xr:uid="{3A5AAE29-9333-45BC-8EE1-C3D4FF9A285C}"/>
    <cellStyle name="Normal 14 3 3 11 4" xfId="35907" xr:uid="{F3E6185B-A916-4E36-B91F-70D101C64EDC}"/>
    <cellStyle name="Normal 14 3 3 12" xfId="8965" xr:uid="{46DBE408-9FB7-4E47-B2D0-06C7975342F7}"/>
    <cellStyle name="Normal 14 3 3 12 2" xfId="25725" xr:uid="{7B06AC00-87DD-4272-8BEF-65FCB0988011}"/>
    <cellStyle name="Normal 14 3 3 12 3" xfId="42484" xr:uid="{F19993F8-06BA-4562-8083-C61CE4193D7D}"/>
    <cellStyle name="Normal 14 3 3 13" xfId="17345" xr:uid="{EDB3A07A-EAF1-4ED9-A708-394B4D6ACCF7}"/>
    <cellStyle name="Normal 14 3 3 14" xfId="34104" xr:uid="{B7A1490E-53BC-42BD-AB1E-783C46DC9B96}"/>
    <cellStyle name="Normal 14 3 3 2" xfId="996" xr:uid="{61B66E5E-DCB2-4D60-BEE8-3E56B34977BD}"/>
    <cellStyle name="Normal 14 3 3 2 2" xfId="4391" xr:uid="{74C00E51-677A-404E-8DD3-84F4B80C1646}"/>
    <cellStyle name="Normal 14 3 3 2 2 2" xfId="12771" xr:uid="{C82C6A73-1840-4F68-ABAB-49C23FEEB275}"/>
    <cellStyle name="Normal 14 3 3 2 2 2 2" xfId="29531" xr:uid="{B7B6D83C-5DE4-4C8F-AF83-A9210AB1E34D}"/>
    <cellStyle name="Normal 14 3 3 2 2 2 3" xfId="46290" xr:uid="{16C771B6-E96C-4287-B68A-732DA7C9D43E}"/>
    <cellStyle name="Normal 14 3 3 2 2 3" xfId="21151" xr:uid="{542FAD3B-242C-45FE-A160-AD4ED8A9E75A}"/>
    <cellStyle name="Normal 14 3 3 2 2 4" xfId="37910" xr:uid="{D37A726F-7D2C-49AF-96AC-EB15730D48E6}"/>
    <cellStyle name="Normal 14 3 3 2 3" xfId="6078" xr:uid="{96E87489-5D72-4790-A771-6CA3291E777C}"/>
    <cellStyle name="Normal 14 3 3 2 3 2" xfId="14458" xr:uid="{CB2228BF-7BE9-46E8-A03B-BB569800D773}"/>
    <cellStyle name="Normal 14 3 3 2 3 2 2" xfId="31218" xr:uid="{2A29B235-5472-45A6-9BDB-9C72AA8F619A}"/>
    <cellStyle name="Normal 14 3 3 2 3 2 3" xfId="47977" xr:uid="{BA28D4F6-8A5A-4351-B2F1-60FBA00B915E}"/>
    <cellStyle name="Normal 14 3 3 2 3 3" xfId="22838" xr:uid="{EE231725-2076-4234-905C-B48DB6EEE0BA}"/>
    <cellStyle name="Normal 14 3 3 2 3 4" xfId="39597" xr:uid="{F55B377C-8122-432B-B73C-7899F0F72549}"/>
    <cellStyle name="Normal 14 3 3 2 4" xfId="2814" xr:uid="{21CA23AC-D81B-4EBE-BAB6-EB3257DD85D1}"/>
    <cellStyle name="Normal 14 3 3 2 4 2" xfId="11194" xr:uid="{F4993D04-BFD8-4084-AF65-2FACEF5EB37E}"/>
    <cellStyle name="Normal 14 3 3 2 4 2 2" xfId="27954" xr:uid="{6DA5ECF1-4E47-4163-A0D3-09A659E0B2B3}"/>
    <cellStyle name="Normal 14 3 3 2 4 2 3" xfId="44713" xr:uid="{A2D48751-D850-42AE-A3C2-186B6AEA04B3}"/>
    <cellStyle name="Normal 14 3 3 2 4 3" xfId="19574" xr:uid="{1E06E346-EF7B-474B-8E67-A9CB7BA57426}"/>
    <cellStyle name="Normal 14 3 3 2 4 4" xfId="36333" xr:uid="{CED84885-7676-49ED-86A0-3E4911DC8306}"/>
    <cellStyle name="Normal 14 3 3 2 5" xfId="9391" xr:uid="{A8B365F3-64A6-4C47-8B8E-9B477A0C7B7B}"/>
    <cellStyle name="Normal 14 3 3 2 5 2" xfId="26151" xr:uid="{24FCC799-6E1B-4CC8-812D-C6B35F2EF1AA}"/>
    <cellStyle name="Normal 14 3 3 2 5 3" xfId="42910" xr:uid="{535EC571-6F67-4254-AAD4-B9F8CF5EDEEA}"/>
    <cellStyle name="Normal 14 3 3 2 6" xfId="17771" xr:uid="{DD87E936-1066-4425-8DCE-F7857A00133C}"/>
    <cellStyle name="Normal 14 3 3 2 7" xfId="34530" xr:uid="{FF1DF3E9-ECBA-47A4-8D1A-78AAFE03BC08}"/>
    <cellStyle name="Normal 14 3 3 3" xfId="1430" xr:uid="{16BD7227-CE54-489D-86A1-B36167EA28CF}"/>
    <cellStyle name="Normal 14 3 3 3 2" xfId="4819" xr:uid="{3BE51A86-A7D3-47E0-A018-DB876738AE76}"/>
    <cellStyle name="Normal 14 3 3 3 2 2" xfId="13199" xr:uid="{D515FA74-3EE2-42D3-A4BA-4E0F271950D1}"/>
    <cellStyle name="Normal 14 3 3 3 2 2 2" xfId="29959" xr:uid="{D80A87DA-8E3A-4580-97F9-8D298FF5C203}"/>
    <cellStyle name="Normal 14 3 3 3 2 2 3" xfId="46718" xr:uid="{D54532B5-AA9C-4A60-88A3-CEBC97144361}"/>
    <cellStyle name="Normal 14 3 3 3 2 3" xfId="21579" xr:uid="{27DE6C68-E67E-4A2D-9D03-D8FD23CCBF55}"/>
    <cellStyle name="Normal 14 3 3 3 2 4" xfId="38338" xr:uid="{A110F559-E508-41A8-8651-2F060C137ABE}"/>
    <cellStyle name="Normal 14 3 3 3 3" xfId="6506" xr:uid="{FB9CE22F-E81D-40CD-8648-D259747A8CEC}"/>
    <cellStyle name="Normal 14 3 3 3 3 2" xfId="14886" xr:uid="{35692B71-5064-40BE-A505-306706CD605F}"/>
    <cellStyle name="Normal 14 3 3 3 3 2 2" xfId="31646" xr:uid="{2F4973C5-CBA9-497A-88B2-A627C0D88AEF}"/>
    <cellStyle name="Normal 14 3 3 3 3 2 3" xfId="48405" xr:uid="{4FB12CA6-7827-4E17-AD82-0E37670E98E3}"/>
    <cellStyle name="Normal 14 3 3 3 3 3" xfId="23266" xr:uid="{DBE32540-88A3-4C44-912E-4DA23813B8B7}"/>
    <cellStyle name="Normal 14 3 3 3 3 4" xfId="40025" xr:uid="{E57FEBE9-4959-4C61-893E-E83492E2D40F}"/>
    <cellStyle name="Normal 14 3 3 3 4" xfId="3242" xr:uid="{6B64570F-9816-4FA9-9265-614663EBE500}"/>
    <cellStyle name="Normal 14 3 3 3 4 2" xfId="11622" xr:uid="{CA26C89B-05EB-4A70-95CF-1CAE76B4E6C1}"/>
    <cellStyle name="Normal 14 3 3 3 4 2 2" xfId="28382" xr:uid="{11A62433-B259-4B36-89CB-094E4A9CBA73}"/>
    <cellStyle name="Normal 14 3 3 3 4 2 3" xfId="45141" xr:uid="{D6FB7B35-3956-4A50-B56A-E8712833DB3F}"/>
    <cellStyle name="Normal 14 3 3 3 4 3" xfId="20002" xr:uid="{79663D86-F6C3-4276-9620-57D21497E128}"/>
    <cellStyle name="Normal 14 3 3 3 4 4" xfId="36761" xr:uid="{C7D35E47-39E2-4E34-984E-DCC7A64ACE31}"/>
    <cellStyle name="Normal 14 3 3 3 5" xfId="9819" xr:uid="{63687F4C-FF09-4993-AC8A-64E970EF4F78}"/>
    <cellStyle name="Normal 14 3 3 3 5 2" xfId="26579" xr:uid="{1BE810C5-15B8-45D3-A283-004231E66638}"/>
    <cellStyle name="Normal 14 3 3 3 5 3" xfId="43338" xr:uid="{5BF38BAD-32B5-49C6-924C-BD72E170CF2C}"/>
    <cellStyle name="Normal 14 3 3 3 6" xfId="18199" xr:uid="{F42B2FEC-351B-4F47-8C26-E35EBBFAE57C}"/>
    <cellStyle name="Normal 14 3 3 3 7" xfId="34958" xr:uid="{277F2583-0CCB-4BF6-A1C3-6906845FFB92}"/>
    <cellStyle name="Normal 14 3 3 4" xfId="1942" xr:uid="{DF511646-CEE8-431C-935D-9AD07E54D7F6}"/>
    <cellStyle name="Normal 14 3 3 4 2" xfId="5331" xr:uid="{5589A795-07D8-42FC-88BC-F28C8744DEA0}"/>
    <cellStyle name="Normal 14 3 3 4 2 2" xfId="13711" xr:uid="{C0CFB84F-55B4-4B2E-B575-BCD6C9E53244}"/>
    <cellStyle name="Normal 14 3 3 4 2 2 2" xfId="30471" xr:uid="{66B1641B-3234-4885-AD30-74B122121F0B}"/>
    <cellStyle name="Normal 14 3 3 4 2 2 3" xfId="47230" xr:uid="{B369D6F8-3C20-448A-8E88-E16B4D645746}"/>
    <cellStyle name="Normal 14 3 3 4 2 3" xfId="22091" xr:uid="{85D190E8-A07A-489D-8D39-7990AD08ED85}"/>
    <cellStyle name="Normal 14 3 3 4 2 4" xfId="38850" xr:uid="{83648A7C-ECF0-4948-953C-0D326B90ECBB}"/>
    <cellStyle name="Normal 14 3 3 4 3" xfId="7018" xr:uid="{740BCD11-1601-44AF-AF0F-31F185227E11}"/>
    <cellStyle name="Normal 14 3 3 4 3 2" xfId="15398" xr:uid="{2F5D0A30-C151-4B18-BE5B-E0397633E752}"/>
    <cellStyle name="Normal 14 3 3 4 3 2 2" xfId="32158" xr:uid="{5AE7A068-71DE-43FC-A77B-1F153D81E1C7}"/>
    <cellStyle name="Normal 14 3 3 4 3 2 3" xfId="48917" xr:uid="{9DB5F0F9-6E31-44CA-A171-CB4BCB3A4FCE}"/>
    <cellStyle name="Normal 14 3 3 4 3 3" xfId="23778" xr:uid="{0EF1B641-ED61-447D-9415-CA0CCDE4915E}"/>
    <cellStyle name="Normal 14 3 3 4 3 4" xfId="40537" xr:uid="{5EFA7C0C-ABDA-4E74-9D03-28A0295A7EB9}"/>
    <cellStyle name="Normal 14 3 3 4 4" xfId="3641" xr:uid="{B41B338D-3FA7-4136-985C-0D31F1D971BA}"/>
    <cellStyle name="Normal 14 3 3 4 4 2" xfId="12021" xr:uid="{460A070D-C400-4C13-AB05-5CE743C21455}"/>
    <cellStyle name="Normal 14 3 3 4 4 2 2" xfId="28781" xr:uid="{E7C1CFA3-C10F-4EF0-B29B-704AAE31A24B}"/>
    <cellStyle name="Normal 14 3 3 4 4 2 3" xfId="45540" xr:uid="{6AE7A13D-8040-4CA2-9A9B-D896F6EB857F}"/>
    <cellStyle name="Normal 14 3 3 4 4 3" xfId="20401" xr:uid="{3664E559-59CE-4949-B0F9-1667C0A22510}"/>
    <cellStyle name="Normal 14 3 3 4 4 4" xfId="37160" xr:uid="{581CB212-DE0F-4A94-9C93-7A67E2EEA4A7}"/>
    <cellStyle name="Normal 14 3 3 4 5" xfId="10331" xr:uid="{B572D8D3-E20B-4190-9283-75740C6E1F69}"/>
    <cellStyle name="Normal 14 3 3 4 5 2" xfId="27091" xr:uid="{EC71EF58-CDB8-4715-B819-46F6BA96FC37}"/>
    <cellStyle name="Normal 14 3 3 4 5 3" xfId="43850" xr:uid="{5A9007D2-7074-4A86-AB81-E9D04D1D4C33}"/>
    <cellStyle name="Normal 14 3 3 4 6" xfId="18711" xr:uid="{D874B1DC-8807-4479-A44D-D16EF637AEF7}"/>
    <cellStyle name="Normal 14 3 3 4 7" xfId="35470" xr:uid="{749BC359-4243-4A9A-9A9F-E01A7F994FD3}"/>
    <cellStyle name="Normal 14 3 3 5" xfId="4061" xr:uid="{9A9B7CEF-F418-47DB-8C74-294793FA4F75}"/>
    <cellStyle name="Normal 14 3 3 5 2" xfId="12441" xr:uid="{31AA7C80-241B-4BFD-97AC-07127B8FBB75}"/>
    <cellStyle name="Normal 14 3 3 5 2 2" xfId="29201" xr:uid="{5F15AAEE-1DC6-470E-B2AC-6F7DB50880F9}"/>
    <cellStyle name="Normal 14 3 3 5 2 3" xfId="45960" xr:uid="{35CCAF53-E23C-478A-A19C-EBB6BD7DFDC3}"/>
    <cellStyle name="Normal 14 3 3 5 3" xfId="20821" xr:uid="{D0037AA8-3B60-4EFA-B05C-A8DBAAEDBCEC}"/>
    <cellStyle name="Normal 14 3 3 5 4" xfId="37580" xr:uid="{F4BB5437-6A18-4995-ACFC-4D3A37471D9F}"/>
    <cellStyle name="Normal 14 3 3 6" xfId="5652" xr:uid="{89DC8FF8-6F60-4DDF-8BEE-A665543D99B8}"/>
    <cellStyle name="Normal 14 3 3 6 2" xfId="14032" xr:uid="{46326A51-7BC6-40D2-BEA3-DA0E715AC6B5}"/>
    <cellStyle name="Normal 14 3 3 6 2 2" xfId="30792" xr:uid="{87FE3AFE-3D6A-4EA5-B821-E78602E56480}"/>
    <cellStyle name="Normal 14 3 3 6 2 3" xfId="47551" xr:uid="{BAC2C709-0764-4DB6-A94E-646DD413C1BD}"/>
    <cellStyle name="Normal 14 3 3 6 3" xfId="22412" xr:uid="{71214DBA-5E0D-4ECC-9C22-389F847E420D}"/>
    <cellStyle name="Normal 14 3 3 6 4" xfId="39171" xr:uid="{5644226E-75C6-4AA8-95DC-770FF6A08576}"/>
    <cellStyle name="Normal 14 3 3 7" xfId="7424" xr:uid="{E2D3B63E-0B27-4F9B-A9FA-90FDBECE288F}"/>
    <cellStyle name="Normal 14 3 3 7 2" xfId="15804" xr:uid="{DE4BDB6D-CF3C-4246-B777-39B037415588}"/>
    <cellStyle name="Normal 14 3 3 7 2 2" xfId="32564" xr:uid="{1EFB2C20-3399-409F-A997-DDF7CAAB73E4}"/>
    <cellStyle name="Normal 14 3 3 7 2 3" xfId="49323" xr:uid="{E370B74E-9774-4F1E-B3E9-A76FB2BEAE5D}"/>
    <cellStyle name="Normal 14 3 3 7 3" xfId="24184" xr:uid="{B54D8121-1665-4EBC-8501-C5A109452B8D}"/>
    <cellStyle name="Normal 14 3 3 7 4" xfId="40943" xr:uid="{8D4CF4F8-4229-4395-BAAD-FEFCDD0167F2}"/>
    <cellStyle name="Normal 14 3 3 8" xfId="7830" xr:uid="{713BC3D5-467A-4D8C-AF4F-43EE55078287}"/>
    <cellStyle name="Normal 14 3 3 8 2" xfId="16210" xr:uid="{5210F69A-C681-4E01-9C67-ABB00042647B}"/>
    <cellStyle name="Normal 14 3 3 8 2 2" xfId="32970" xr:uid="{67CB7630-E18B-4B2B-8576-686A174F8EC9}"/>
    <cellStyle name="Normal 14 3 3 8 2 3" xfId="49729" xr:uid="{4C81F482-DBFD-41A3-BFBF-E0C97ABD352A}"/>
    <cellStyle name="Normal 14 3 3 8 3" xfId="24590" xr:uid="{15F31CDA-5081-4312-A2EF-3B3EEAB12898}"/>
    <cellStyle name="Normal 14 3 3 8 4" xfId="41349" xr:uid="{3E30C401-2ED9-4BD3-9B15-1EAD3D0BB6C9}"/>
    <cellStyle name="Normal 14 3 3 9" xfId="8236" xr:uid="{EEE7603D-DDB0-4B29-B6EA-83BB70E6E090}"/>
    <cellStyle name="Normal 14 3 3 9 2" xfId="16616" xr:uid="{C104E4DE-8489-474E-AB28-148732509A84}"/>
    <cellStyle name="Normal 14 3 3 9 2 2" xfId="33376" xr:uid="{F4DEF8B5-8FD4-416D-9B6D-7CE0195AC094}"/>
    <cellStyle name="Normal 14 3 3 9 2 3" xfId="50135" xr:uid="{8A602948-C7BC-41A4-880A-A986E9E9F4FB}"/>
    <cellStyle name="Normal 14 3 3 9 3" xfId="24996" xr:uid="{CE8ADEA1-980E-425D-80FD-E30B6A2E7152}"/>
    <cellStyle name="Normal 14 3 3 9 4" xfId="41755" xr:uid="{D9E71C61-F28F-4107-869E-BF536EFEF7EF}"/>
    <cellStyle name="Normal 14 3 4" xfId="851" xr:uid="{AFF5C415-6379-4DD2-BA05-2B5786090CB2}"/>
    <cellStyle name="Normal 14 3 4 2" xfId="4246" xr:uid="{91D3E707-BDEA-4EFB-A2D5-42F7CFD06A34}"/>
    <cellStyle name="Normal 14 3 4 2 2" xfId="12626" xr:uid="{E7D72ECF-A7D2-431D-9739-1B6AB8F46325}"/>
    <cellStyle name="Normal 14 3 4 2 2 2" xfId="29386" xr:uid="{A7F96C85-63DD-4B56-ADF1-F9D96EE12818}"/>
    <cellStyle name="Normal 14 3 4 2 2 3" xfId="46145" xr:uid="{570E820B-D656-4D95-881C-94536678D8D4}"/>
    <cellStyle name="Normal 14 3 4 2 3" xfId="21006" xr:uid="{C2D8AB30-7E48-4981-9CEF-14A391FD60E1}"/>
    <cellStyle name="Normal 14 3 4 2 4" xfId="37765" xr:uid="{1D7CA808-7206-4281-AB57-5C113017F127}"/>
    <cellStyle name="Normal 14 3 4 3" xfId="5933" xr:uid="{9305B774-EB90-49F4-9BCD-CFADB3887973}"/>
    <cellStyle name="Normal 14 3 4 3 2" xfId="14313" xr:uid="{F78B00C9-B24A-4710-837B-F391EF5D93EF}"/>
    <cellStyle name="Normal 14 3 4 3 2 2" xfId="31073" xr:uid="{3372D616-BFF7-4909-8CB2-980A5A20B81B}"/>
    <cellStyle name="Normal 14 3 4 3 2 3" xfId="47832" xr:uid="{DE23A0CC-B34C-4E56-AFD6-5DA559F11742}"/>
    <cellStyle name="Normal 14 3 4 3 3" xfId="22693" xr:uid="{3B50E805-8B9C-4745-8587-311FB3796D4B}"/>
    <cellStyle name="Normal 14 3 4 3 4" xfId="39452" xr:uid="{2A81F72C-50FB-412E-8B1E-615B7824C3D1}"/>
    <cellStyle name="Normal 14 3 4 4" xfId="2669" xr:uid="{E8971194-6A18-4095-8575-2D52557B5FD5}"/>
    <cellStyle name="Normal 14 3 4 4 2" xfId="11049" xr:uid="{802E5C6E-4891-4E63-9F26-DB2160C8E4B7}"/>
    <cellStyle name="Normal 14 3 4 4 2 2" xfId="27809" xr:uid="{07C58A68-FD1E-45F7-BAF4-90F13B97C58F}"/>
    <cellStyle name="Normal 14 3 4 4 2 3" xfId="44568" xr:uid="{5D136C5D-2BD0-4F8E-B9B7-A344E3F3A3FC}"/>
    <cellStyle name="Normal 14 3 4 4 3" xfId="19429" xr:uid="{5828F299-441E-44A6-AFAD-031EAFF94E36}"/>
    <cellStyle name="Normal 14 3 4 4 4" xfId="36188" xr:uid="{144FF355-1979-4B9B-9FBD-C6766C893A1B}"/>
    <cellStyle name="Normal 14 3 4 5" xfId="9246" xr:uid="{E3CE98B9-05B2-4A2A-9A52-CAA50141B5C9}"/>
    <cellStyle name="Normal 14 3 4 5 2" xfId="26006" xr:uid="{4D4AFE4D-95F8-4949-888E-41E72E7D8834}"/>
    <cellStyle name="Normal 14 3 4 5 3" xfId="42765" xr:uid="{8A141B70-3F16-4499-B433-24670E64E2B6}"/>
    <cellStyle name="Normal 14 3 4 6" xfId="17626" xr:uid="{93BD9BEC-6C13-4C15-802C-9F9036349A8A}"/>
    <cellStyle name="Normal 14 3 4 7" xfId="34385" xr:uid="{93F720E3-B77E-480B-89AE-33E6467D9858}"/>
    <cellStyle name="Normal 14 3 5" xfId="1285" xr:uid="{2F9A120B-77AF-4449-9EA7-6CBFE7688736}"/>
    <cellStyle name="Normal 14 3 5 2" xfId="4674" xr:uid="{1B4DA79D-E8AA-4E67-8FB6-5B9C0FE8393A}"/>
    <cellStyle name="Normal 14 3 5 2 2" xfId="13054" xr:uid="{E811D4C4-F447-4A07-B6BF-7260270084C5}"/>
    <cellStyle name="Normal 14 3 5 2 2 2" xfId="29814" xr:uid="{056696A1-BD8E-4B5D-9A8B-30AF88880B43}"/>
    <cellStyle name="Normal 14 3 5 2 2 3" xfId="46573" xr:uid="{77E2D2C6-8F5B-4B30-B0ED-C7198BB1FA5E}"/>
    <cellStyle name="Normal 14 3 5 2 3" xfId="21434" xr:uid="{D95FC008-F17E-4551-AD50-F4DBC8C6D62E}"/>
    <cellStyle name="Normal 14 3 5 2 4" xfId="38193" xr:uid="{F158CE31-7939-4A16-BDEA-FE9BD6873A14}"/>
    <cellStyle name="Normal 14 3 5 3" xfId="6361" xr:uid="{9745B835-93C5-4EEC-88A4-BE4E82D14CCE}"/>
    <cellStyle name="Normal 14 3 5 3 2" xfId="14741" xr:uid="{6C09790A-95FA-4D32-8F60-77802E18865C}"/>
    <cellStyle name="Normal 14 3 5 3 2 2" xfId="31501" xr:uid="{07CC3492-CCC0-4F76-B107-8A26420EF65B}"/>
    <cellStyle name="Normal 14 3 5 3 2 3" xfId="48260" xr:uid="{561D29DA-C1BE-4E7B-BE4F-BE9B92BCD5EC}"/>
    <cellStyle name="Normal 14 3 5 3 3" xfId="23121" xr:uid="{CB781E0B-153A-44EB-9C68-64F92C4D2537}"/>
    <cellStyle name="Normal 14 3 5 3 4" xfId="39880" xr:uid="{B2EEB127-A238-4AA3-AA9C-311AD890DF3B}"/>
    <cellStyle name="Normal 14 3 5 4" xfId="3097" xr:uid="{AA2C8540-281B-4CBD-ACEA-3AB74665DC1E}"/>
    <cellStyle name="Normal 14 3 5 4 2" xfId="11477" xr:uid="{00DEFE65-E28B-4577-BE01-ABADEDE0F4AC}"/>
    <cellStyle name="Normal 14 3 5 4 2 2" xfId="28237" xr:uid="{56EAAFAF-9F81-47AF-AA92-B1BA7FDEB28A}"/>
    <cellStyle name="Normal 14 3 5 4 2 3" xfId="44996" xr:uid="{DB6C689B-E25C-40C6-BC1D-EE19AEE07081}"/>
    <cellStyle name="Normal 14 3 5 4 3" xfId="19857" xr:uid="{A0A49CFA-F20E-4000-8383-C7DEF86802B2}"/>
    <cellStyle name="Normal 14 3 5 4 4" xfId="36616" xr:uid="{D98A0E55-8B36-41E1-A876-3F64FF0EC09E}"/>
    <cellStyle name="Normal 14 3 5 5" xfId="9674" xr:uid="{99B53AF2-5009-4893-A148-C0FB7F891FC6}"/>
    <cellStyle name="Normal 14 3 5 5 2" xfId="26434" xr:uid="{3BA67BCC-313B-4470-BFD4-34CDD3229AFD}"/>
    <cellStyle name="Normal 14 3 5 5 3" xfId="43193" xr:uid="{F195F8E6-3100-43AB-AD75-36EA767D56E2}"/>
    <cellStyle name="Normal 14 3 5 6" xfId="18054" xr:uid="{98ED412C-4EA1-4BEC-9D80-083DB2D17B3E}"/>
    <cellStyle name="Normal 14 3 5 7" xfId="34813" xr:uid="{F0E423DA-D1A9-46A8-81D4-FEE83BFDE77E}"/>
    <cellStyle name="Normal 14 3 6" xfId="1671" xr:uid="{F98A8818-D22A-415D-B50A-2DEB0ABB7DB1}"/>
    <cellStyle name="Normal 14 3 6 2" xfId="5060" xr:uid="{B36B168B-565A-4A72-82EB-BC6299C40A07}"/>
    <cellStyle name="Normal 14 3 6 2 2" xfId="13440" xr:uid="{17B7B903-9E19-48D8-B29A-13841636ED3D}"/>
    <cellStyle name="Normal 14 3 6 2 2 2" xfId="30200" xr:uid="{A1F8B950-7136-4A31-84AC-588D3696BABC}"/>
    <cellStyle name="Normal 14 3 6 2 2 3" xfId="46959" xr:uid="{59C08FCC-3C27-4892-9A1B-3A8E90FFBBF8}"/>
    <cellStyle name="Normal 14 3 6 2 3" xfId="21820" xr:uid="{F7801047-98EA-427A-B453-6545FEBE939C}"/>
    <cellStyle name="Normal 14 3 6 2 4" xfId="38579" xr:uid="{4B7FA3A6-906B-497B-94B8-75D1E1CF3E1C}"/>
    <cellStyle name="Normal 14 3 6 3" xfId="6747" xr:uid="{09BF4196-0F2B-4465-9661-506AAF5F979E}"/>
    <cellStyle name="Normal 14 3 6 3 2" xfId="15127" xr:uid="{A0DDE613-EB44-452C-BCC3-6895E8059848}"/>
    <cellStyle name="Normal 14 3 6 3 2 2" xfId="31887" xr:uid="{A251E43C-8416-4012-9590-026A47FE497D}"/>
    <cellStyle name="Normal 14 3 6 3 2 3" xfId="48646" xr:uid="{A5169BF0-4BE1-4C44-BB2A-F754357E4FB4}"/>
    <cellStyle name="Normal 14 3 6 3 3" xfId="23507" xr:uid="{FE48D781-816C-45B2-AED4-33AF4FB3A1AF}"/>
    <cellStyle name="Normal 14 3 6 3 4" xfId="40266" xr:uid="{9C471F6C-538E-4E6E-A605-CBDF3AADE0BB}"/>
    <cellStyle name="Normal 14 3 6 4" xfId="2239" xr:uid="{5759BAD3-003A-4D07-AE89-B957612A9E65}"/>
    <cellStyle name="Normal 14 3 6 4 2" xfId="10623" xr:uid="{CD9FFEB9-FEAF-49A9-BA50-140A3A1F3EC1}"/>
    <cellStyle name="Normal 14 3 6 4 2 2" xfId="27383" xr:uid="{AAC596F7-16D7-43BD-A047-D972BF4B5D6A}"/>
    <cellStyle name="Normal 14 3 6 4 2 3" xfId="44142" xr:uid="{616D73DF-442A-41EC-BD48-A389AC1F8AAD}"/>
    <cellStyle name="Normal 14 3 6 4 3" xfId="19003" xr:uid="{61B365BE-5A1C-4070-92BD-3DC450544279}"/>
    <cellStyle name="Normal 14 3 6 4 4" xfId="35762" xr:uid="{1587193C-A55F-4D74-B7E7-CCB3CE524ACB}"/>
    <cellStyle name="Normal 14 3 6 5" xfId="10060" xr:uid="{64CE4EE4-614D-4912-8084-EF9EAB68B855}"/>
    <cellStyle name="Normal 14 3 6 5 2" xfId="26820" xr:uid="{1B23BC97-9A70-45E6-A58A-7CB378C34D75}"/>
    <cellStyle name="Normal 14 3 6 5 3" xfId="43579" xr:uid="{3DDDFE95-964B-4274-AA14-F7808771E9C2}"/>
    <cellStyle name="Normal 14 3 6 6" xfId="18440" xr:uid="{469492A1-8A0C-4C0B-97B6-F333EA456724}"/>
    <cellStyle name="Normal 14 3 6 7" xfId="35199" xr:uid="{AC5D2D09-AB70-4189-8DBC-5B650BA48759}"/>
    <cellStyle name="Normal 14 3 7" xfId="3789" xr:uid="{F19537F6-2FFD-408E-A597-D930B3F7A47C}"/>
    <cellStyle name="Normal 14 3 7 2" xfId="12169" xr:uid="{4FD8C525-C300-460B-ABD1-460C893D8E21}"/>
    <cellStyle name="Normal 14 3 7 2 2" xfId="28929" xr:uid="{5D87454A-325C-4772-A3C1-7DF94DFE812C}"/>
    <cellStyle name="Normal 14 3 7 2 3" xfId="45688" xr:uid="{C8F2ECCA-9D0A-40F1-8599-8C73782E7AF8}"/>
    <cellStyle name="Normal 14 3 7 3" xfId="20549" xr:uid="{492F5D67-BBE2-4C46-906E-D5E6D1C7E90D}"/>
    <cellStyle name="Normal 14 3 7 4" xfId="37308" xr:uid="{60A09F90-07CB-44E2-BFD2-27EF7DF5E573}"/>
    <cellStyle name="Normal 14 3 8" xfId="5507" xr:uid="{4F7582D3-E534-4466-AB8A-C279E6562ABA}"/>
    <cellStyle name="Normal 14 3 8 2" xfId="13887" xr:uid="{87AA27DB-CE6B-4F63-86B1-BBC215E0F593}"/>
    <cellStyle name="Normal 14 3 8 2 2" xfId="30647" xr:uid="{33989DAD-3D98-4D3B-A948-D06643A8A0BB}"/>
    <cellStyle name="Normal 14 3 8 2 3" xfId="47406" xr:uid="{DC527852-A707-4315-9F92-57213D3E3F46}"/>
    <cellStyle name="Normal 14 3 8 3" xfId="22267" xr:uid="{A60FC456-1E86-4D69-90FA-CEA79598F4AA}"/>
    <cellStyle name="Normal 14 3 8 4" xfId="39026" xr:uid="{748E77C2-90F0-42FC-B40B-41E8C324CDB8}"/>
    <cellStyle name="Normal 14 3 9" xfId="7153" xr:uid="{39082B6C-23AE-41E4-9E58-7985F5A37DA9}"/>
    <cellStyle name="Normal 14 3 9 2" xfId="15533" xr:uid="{D4E582AA-5E91-4E25-B98B-D0D396C023DF}"/>
    <cellStyle name="Normal 14 3 9 2 2" xfId="32293" xr:uid="{DEF2288E-59EF-45FA-947E-788997C80CCF}"/>
    <cellStyle name="Normal 14 3 9 2 3" xfId="49052" xr:uid="{D464BA58-61F6-481C-9767-288986143D1F}"/>
    <cellStyle name="Normal 14 3 9 3" xfId="23913" xr:uid="{C9A24DF1-8776-4E31-9B78-1A4EFFCF1ADB}"/>
    <cellStyle name="Normal 14 3 9 4" xfId="40672" xr:uid="{03D3402F-8121-43E6-B84F-6C672B0B2EA0}"/>
    <cellStyle name="Normal 14 4" xfId="555" xr:uid="{5FDD77FB-CC4F-4127-942A-5A2813F467B1}"/>
    <cellStyle name="Normal 14 4 10" xfId="7560" xr:uid="{0F7F2D50-EEE2-4987-BF90-A1064A48F50A}"/>
    <cellStyle name="Normal 14 4 10 2" xfId="15940" xr:uid="{84B5DF94-EDD4-442F-B0F2-4E8D2B477421}"/>
    <cellStyle name="Normal 14 4 10 2 2" xfId="32700" xr:uid="{4F502EF3-A686-4EA1-89E6-996F9165D6AD}"/>
    <cellStyle name="Normal 14 4 10 2 3" xfId="49459" xr:uid="{F08261DA-EAAB-4B54-819B-A063ACD9BB74}"/>
    <cellStyle name="Normal 14 4 10 3" xfId="24320" xr:uid="{4CF999BE-50B3-4345-BBAB-C8E19F330FE4}"/>
    <cellStyle name="Normal 14 4 10 4" xfId="41079" xr:uid="{80924304-25AE-4107-B6B5-29A2EBAFF119}"/>
    <cellStyle name="Normal 14 4 11" xfId="7966" xr:uid="{097C5CA3-9E5C-4F6F-BD66-EF78D88ECD1D}"/>
    <cellStyle name="Normal 14 4 11 2" xfId="16346" xr:uid="{E0133ADE-8CDD-4A85-898A-FBD6DBB4AC2C}"/>
    <cellStyle name="Normal 14 4 11 2 2" xfId="33106" xr:uid="{5BF6C215-9154-4CCD-8327-8309249BD4A0}"/>
    <cellStyle name="Normal 14 4 11 2 3" xfId="49865" xr:uid="{52E900E7-D73B-4A2D-8887-E99586A7F014}"/>
    <cellStyle name="Normal 14 4 11 3" xfId="24726" xr:uid="{3DDF1ED1-00AA-4554-8A37-C400FEE38A44}"/>
    <cellStyle name="Normal 14 4 11 4" xfId="41485" xr:uid="{96B6228E-9D3F-4AE4-B644-C0B4E81B7930}"/>
    <cellStyle name="Normal 14 4 12" xfId="8372" xr:uid="{1C8D6BFA-E256-46BB-91A0-6FD5150AE4D8}"/>
    <cellStyle name="Normal 14 4 12 2" xfId="16752" xr:uid="{6F8EC6A8-B70D-4F1B-9435-F16F249509FE}"/>
    <cellStyle name="Normal 14 4 12 2 2" xfId="33512" xr:uid="{43BF0E02-D186-4EB7-AFA2-86B51AA04E34}"/>
    <cellStyle name="Normal 14 4 12 2 3" xfId="50271" xr:uid="{19AA0CD4-0734-440C-A648-EC042E2489D4}"/>
    <cellStyle name="Normal 14 4 12 3" xfId="25132" xr:uid="{4EF70978-EA0A-44D4-BFF7-05E9025F9395}"/>
    <cellStyle name="Normal 14 4 12 4" xfId="41891" xr:uid="{F7ACD280-C2B6-4F49-8FE6-F0F2F29B9884}"/>
    <cellStyle name="Normal 14 4 13" xfId="2112" xr:uid="{E953E22E-D745-4BA1-AC15-49C37DAD0196}"/>
    <cellStyle name="Normal 14 4 13 2" xfId="10500" xr:uid="{DB0EE5DD-9EA7-4103-B5F1-F352AA3788AF}"/>
    <cellStyle name="Normal 14 4 13 2 2" xfId="27260" xr:uid="{AE94B44C-579A-49EB-ADD2-2DAE6B96BC31}"/>
    <cellStyle name="Normal 14 4 13 2 3" xfId="44019" xr:uid="{9C708EEB-3ACC-4A16-84C6-4E9069A6EFB0}"/>
    <cellStyle name="Normal 14 4 13 3" xfId="18880" xr:uid="{9DEFB985-1E74-4B60-B19B-764C8D0D102A}"/>
    <cellStyle name="Normal 14 4 13 4" xfId="35639" xr:uid="{F1834217-C3F9-4C9E-BC45-CE0513069B23}"/>
    <cellStyle name="Normal 14 4 14" xfId="8966" xr:uid="{2095CF4E-87C3-45C8-979F-7149A175D586}"/>
    <cellStyle name="Normal 14 4 14 2" xfId="25726" xr:uid="{08A22F7D-A638-4731-A99A-B2D520A265C5}"/>
    <cellStyle name="Normal 14 4 14 3" xfId="42485" xr:uid="{947C5CB6-28E2-4E11-9DE9-745618D727D5}"/>
    <cellStyle name="Normal 14 4 15" xfId="17346" xr:uid="{CA28DC4F-056C-432B-9AEE-880690A0C5F0}"/>
    <cellStyle name="Normal 14 4 16" xfId="34105" xr:uid="{945DD094-69A7-46BB-9387-6C75FB026697}"/>
    <cellStyle name="Normal 14 4 2" xfId="556" xr:uid="{A28C3CB6-D19B-478B-A817-1A37277F79C6}"/>
    <cellStyle name="Normal 14 4 2 10" xfId="8507" xr:uid="{1148031C-161A-406E-9AB3-82DEC6BACE39}"/>
    <cellStyle name="Normal 14 4 2 10 2" xfId="16887" xr:uid="{3CB7A70F-BA51-4E6C-8001-DB8BC1FF2233}"/>
    <cellStyle name="Normal 14 4 2 10 2 2" xfId="33647" xr:uid="{B526EAB9-2677-4DD4-9B1F-49D4F4800472}"/>
    <cellStyle name="Normal 14 4 2 10 2 3" xfId="50406" xr:uid="{0D94778A-CB12-416B-AADC-6EB6B4A0FDE8}"/>
    <cellStyle name="Normal 14 4 2 10 3" xfId="25267" xr:uid="{328ACE09-BBAE-4A8B-8903-14588F3D3FDA}"/>
    <cellStyle name="Normal 14 4 2 10 4" xfId="42026" xr:uid="{4A280539-5081-44FE-9910-BC353DEE85EE}"/>
    <cellStyle name="Normal 14 4 2 11" xfId="2388" xr:uid="{D8128E57-F6E7-4E48-97FB-2D432ECD27D4}"/>
    <cellStyle name="Normal 14 4 2 11 2" xfId="10770" xr:uid="{7EA4CB06-D5B3-477B-BBD2-F6620AB4F169}"/>
    <cellStyle name="Normal 14 4 2 11 2 2" xfId="27530" xr:uid="{94C2B93A-4157-4207-AFE0-703FB25DAF51}"/>
    <cellStyle name="Normal 14 4 2 11 2 3" xfId="44289" xr:uid="{1BA6ECF8-9928-40A9-BFB4-C66EBF441892}"/>
    <cellStyle name="Normal 14 4 2 11 3" xfId="19150" xr:uid="{7F5731AF-EB85-4CE8-B524-46330F3720B3}"/>
    <cellStyle name="Normal 14 4 2 11 4" xfId="35909" xr:uid="{0E02934C-CF3F-4328-8562-0E6333FAB635}"/>
    <cellStyle name="Normal 14 4 2 12" xfId="8967" xr:uid="{2290D1F3-CDE3-42C3-AEAB-CB2AA3109AA6}"/>
    <cellStyle name="Normal 14 4 2 12 2" xfId="25727" xr:uid="{B1C9BEE4-E603-4EBA-B5EC-0DA7841440DF}"/>
    <cellStyle name="Normal 14 4 2 12 3" xfId="42486" xr:uid="{D133524B-5146-43CE-B572-2DB13CF89AE3}"/>
    <cellStyle name="Normal 14 4 2 13" xfId="17347" xr:uid="{F3D16C79-8D60-4F52-A6A6-11E5371D5FF0}"/>
    <cellStyle name="Normal 14 4 2 14" xfId="34106" xr:uid="{06B67646-6F4D-4F4A-AD5D-30889FA1A96C}"/>
    <cellStyle name="Normal 14 4 2 2" xfId="998" xr:uid="{28722EA5-75A0-4F36-BD8B-05F6CBDEC9E5}"/>
    <cellStyle name="Normal 14 4 2 2 2" xfId="4393" xr:uid="{46347B2A-6ED6-4FFC-85ED-63CA73C93D67}"/>
    <cellStyle name="Normal 14 4 2 2 2 2" xfId="12773" xr:uid="{702095FB-68C0-4F71-8B0B-A1556DC1261B}"/>
    <cellStyle name="Normal 14 4 2 2 2 2 2" xfId="29533" xr:uid="{C3B96FA0-8C9D-4B08-9D46-B65EC2A8B1D1}"/>
    <cellStyle name="Normal 14 4 2 2 2 2 3" xfId="46292" xr:uid="{D16EBC6C-CBD7-4764-BC36-299FF0AA2E7C}"/>
    <cellStyle name="Normal 14 4 2 2 2 3" xfId="21153" xr:uid="{73E02AE2-C928-4073-B5B8-B6076F15908E}"/>
    <cellStyle name="Normal 14 4 2 2 2 4" xfId="37912" xr:uid="{67716C43-F3A3-4C08-93EC-6B73F9637F96}"/>
    <cellStyle name="Normal 14 4 2 2 3" xfId="6080" xr:uid="{3D3EC8A5-0307-4205-918F-837EBAE2D8EA}"/>
    <cellStyle name="Normal 14 4 2 2 3 2" xfId="14460" xr:uid="{F88BA792-AB74-4729-86AD-AADB724961C3}"/>
    <cellStyle name="Normal 14 4 2 2 3 2 2" xfId="31220" xr:uid="{A502F09D-4AEE-41EA-8DE0-9C34DD319776}"/>
    <cellStyle name="Normal 14 4 2 2 3 2 3" xfId="47979" xr:uid="{393D922F-F1DE-4F47-BCE3-F0F215C5DF1D}"/>
    <cellStyle name="Normal 14 4 2 2 3 3" xfId="22840" xr:uid="{A42C236B-965B-488C-96B0-59D917FB50FF}"/>
    <cellStyle name="Normal 14 4 2 2 3 4" xfId="39599" xr:uid="{DEA69F65-730D-4850-A48D-D444AAC22E3C}"/>
    <cellStyle name="Normal 14 4 2 2 4" xfId="2816" xr:uid="{527E754E-1225-4C03-AD0F-6BF56D86B6A1}"/>
    <cellStyle name="Normal 14 4 2 2 4 2" xfId="11196" xr:uid="{C6AD596E-B6E8-470E-AD1C-B59A430AE0A4}"/>
    <cellStyle name="Normal 14 4 2 2 4 2 2" xfId="27956" xr:uid="{795EAE5F-B857-4863-BD92-12AD243E4184}"/>
    <cellStyle name="Normal 14 4 2 2 4 2 3" xfId="44715" xr:uid="{8B7F2318-E510-4488-A4F1-D2FC0D6F93BB}"/>
    <cellStyle name="Normal 14 4 2 2 4 3" xfId="19576" xr:uid="{3E43390E-3322-4AE4-A198-8A02D8557281}"/>
    <cellStyle name="Normal 14 4 2 2 4 4" xfId="36335" xr:uid="{CAA0F790-B71E-4AD2-AF5F-88E18F1B3ECD}"/>
    <cellStyle name="Normal 14 4 2 2 5" xfId="9393" xr:uid="{E044BE3E-7FEE-4DFE-9858-006ED39AA891}"/>
    <cellStyle name="Normal 14 4 2 2 5 2" xfId="26153" xr:uid="{4D0F6E6B-0E5D-4E8A-879B-989D35AF4544}"/>
    <cellStyle name="Normal 14 4 2 2 5 3" xfId="42912" xr:uid="{6750F941-F894-4A3C-8458-776431B603D1}"/>
    <cellStyle name="Normal 14 4 2 2 6" xfId="17773" xr:uid="{8E201CC4-BBF6-4C8B-9926-0836639E4536}"/>
    <cellStyle name="Normal 14 4 2 2 7" xfId="34532" xr:uid="{9ACA67DA-B70A-4623-9842-AB2D98724BD8}"/>
    <cellStyle name="Normal 14 4 2 3" xfId="1432" xr:uid="{EB6A9ABC-58C6-4ACE-8EA9-254E7A005D34}"/>
    <cellStyle name="Normal 14 4 2 3 2" xfId="4821" xr:uid="{071DE963-B061-4A6B-BA7B-5A89242AAA09}"/>
    <cellStyle name="Normal 14 4 2 3 2 2" xfId="13201" xr:uid="{F43346B4-4F14-48D9-90C8-7DC92CDE44C4}"/>
    <cellStyle name="Normal 14 4 2 3 2 2 2" xfId="29961" xr:uid="{7618BE27-C5C3-4710-882C-C054E8903917}"/>
    <cellStyle name="Normal 14 4 2 3 2 2 3" xfId="46720" xr:uid="{5C053093-9C43-42F9-90C1-A9B9EF7F6AC1}"/>
    <cellStyle name="Normal 14 4 2 3 2 3" xfId="21581" xr:uid="{1F18FA55-FE70-4B20-947F-FDB83A9BE5AF}"/>
    <cellStyle name="Normal 14 4 2 3 2 4" xfId="38340" xr:uid="{95F9334A-ABEF-4297-96E6-CB84E0ECD634}"/>
    <cellStyle name="Normal 14 4 2 3 3" xfId="6508" xr:uid="{5734D60C-0F8F-4827-9BDF-1C503A2F9AED}"/>
    <cellStyle name="Normal 14 4 2 3 3 2" xfId="14888" xr:uid="{6A596A99-CB4B-48FB-B928-4215E59535CC}"/>
    <cellStyle name="Normal 14 4 2 3 3 2 2" xfId="31648" xr:uid="{ED888406-76EA-4523-B744-B0691249BE61}"/>
    <cellStyle name="Normal 14 4 2 3 3 2 3" xfId="48407" xr:uid="{E15FBB60-535C-4768-B93F-30913F308E7D}"/>
    <cellStyle name="Normal 14 4 2 3 3 3" xfId="23268" xr:uid="{026EA118-7661-4E21-9D71-D628FBBCF3C6}"/>
    <cellStyle name="Normal 14 4 2 3 3 4" xfId="40027" xr:uid="{A4EDB090-854E-4C63-B620-FAF337913535}"/>
    <cellStyle name="Normal 14 4 2 3 4" xfId="3244" xr:uid="{66485396-CA24-4519-869D-199499BFC44B}"/>
    <cellStyle name="Normal 14 4 2 3 4 2" xfId="11624" xr:uid="{4164F0D8-86D1-4355-8EB6-3393B61E1E04}"/>
    <cellStyle name="Normal 14 4 2 3 4 2 2" xfId="28384" xr:uid="{48B40EDF-BE70-4B01-89DE-41C4E94BC40E}"/>
    <cellStyle name="Normal 14 4 2 3 4 2 3" xfId="45143" xr:uid="{BFE39907-134A-4D8F-B23B-E796A85E02AC}"/>
    <cellStyle name="Normal 14 4 2 3 4 3" xfId="20004" xr:uid="{EC8F054D-3BCE-4B86-80CB-F789F15B5B38}"/>
    <cellStyle name="Normal 14 4 2 3 4 4" xfId="36763" xr:uid="{D2261082-70C6-47DF-9660-24D8687E5294}"/>
    <cellStyle name="Normal 14 4 2 3 5" xfId="9821" xr:uid="{67AD1FA6-56F6-403A-A664-73C025C3C636}"/>
    <cellStyle name="Normal 14 4 2 3 5 2" xfId="26581" xr:uid="{4D18000B-822E-49C3-9F99-59EDD13D2DD5}"/>
    <cellStyle name="Normal 14 4 2 3 5 3" xfId="43340" xr:uid="{9345F084-C044-4463-BEF5-E7DB7C4BF0A6}"/>
    <cellStyle name="Normal 14 4 2 3 6" xfId="18201" xr:uid="{EFC4F13D-719A-4088-8247-49DF454B0574}"/>
    <cellStyle name="Normal 14 4 2 3 7" xfId="34960" xr:uid="{D22E9C3A-DE92-4490-8928-F8E889D59DC7}"/>
    <cellStyle name="Normal 14 4 2 4" xfId="1807" xr:uid="{D7864729-894F-41E8-900F-61CC4EA5DBEF}"/>
    <cellStyle name="Normal 14 4 2 4 2" xfId="5196" xr:uid="{3B3745A3-F9C8-4DBB-9522-9073458F9114}"/>
    <cellStyle name="Normal 14 4 2 4 2 2" xfId="13576" xr:uid="{9E70390E-2D55-434E-8458-0744485FF770}"/>
    <cellStyle name="Normal 14 4 2 4 2 2 2" xfId="30336" xr:uid="{0626DC09-D517-414E-B99E-A9B4B39DFFCB}"/>
    <cellStyle name="Normal 14 4 2 4 2 2 3" xfId="47095" xr:uid="{EEFA1376-F4B2-41C5-B66E-CBD8C6D2E27F}"/>
    <cellStyle name="Normal 14 4 2 4 2 3" xfId="21956" xr:uid="{9E73A612-B647-43D3-9355-B9BD894F895D}"/>
    <cellStyle name="Normal 14 4 2 4 2 4" xfId="38715" xr:uid="{922C8126-458F-48F4-A94D-4AA8DE7E91D2}"/>
    <cellStyle name="Normal 14 4 2 4 3" xfId="6883" xr:uid="{0A3E12A8-0A98-4039-9B06-B7235941CD45}"/>
    <cellStyle name="Normal 14 4 2 4 3 2" xfId="15263" xr:uid="{2B3D6F91-495A-472D-B25B-C5588DE31794}"/>
    <cellStyle name="Normal 14 4 2 4 3 2 2" xfId="32023" xr:uid="{22A49264-E604-42E9-A144-F0F103FA8DE6}"/>
    <cellStyle name="Normal 14 4 2 4 3 2 3" xfId="48782" xr:uid="{F3FC1777-1A07-4847-A5CB-338AD37C163A}"/>
    <cellStyle name="Normal 14 4 2 4 3 3" xfId="23643" xr:uid="{43E18BCF-CCC9-4816-ACC0-B0860D8CED4F}"/>
    <cellStyle name="Normal 14 4 2 4 3 4" xfId="40402" xr:uid="{DF7EC9A9-7146-4740-A8E6-8FE7A6164CDC}"/>
    <cellStyle name="Normal 14 4 2 4 4" xfId="3507" xr:uid="{CF415AB7-3916-4225-A143-454A50004045}"/>
    <cellStyle name="Normal 14 4 2 4 4 2" xfId="11887" xr:uid="{D449D4F6-FB5F-4122-860B-C8AE9EB12FF5}"/>
    <cellStyle name="Normal 14 4 2 4 4 2 2" xfId="28647" xr:uid="{C9B82251-E0FC-4818-8E88-6F4EDE2176D3}"/>
    <cellStyle name="Normal 14 4 2 4 4 2 3" xfId="45406" xr:uid="{BB790503-C66F-4B5C-A171-604658E3EB3E}"/>
    <cellStyle name="Normal 14 4 2 4 4 3" xfId="20267" xr:uid="{F205D9F8-E835-4E35-861E-9C9F409413B0}"/>
    <cellStyle name="Normal 14 4 2 4 4 4" xfId="37026" xr:uid="{11405C0E-AAA2-47E1-B539-50B422A561C4}"/>
    <cellStyle name="Normal 14 4 2 4 5" xfId="10196" xr:uid="{FD247CC8-8A2A-4A10-BCDE-DCE599CF592B}"/>
    <cellStyle name="Normal 14 4 2 4 5 2" xfId="26956" xr:uid="{EDAC112D-0897-4E22-AFF0-9AD47ECAB012}"/>
    <cellStyle name="Normal 14 4 2 4 5 3" xfId="43715" xr:uid="{A842D357-FDA7-4E34-9506-58CC59693A58}"/>
    <cellStyle name="Normal 14 4 2 4 6" xfId="18576" xr:uid="{BB085FBB-E46B-490E-B39C-B90CEA4D267E}"/>
    <cellStyle name="Normal 14 4 2 4 7" xfId="35335" xr:uid="{13D264AF-59BD-4C00-B54B-B870432A8581}"/>
    <cellStyle name="Normal 14 4 2 5" xfId="3926" xr:uid="{EA93CC11-DF61-44F4-95F2-03BBF2BF4B62}"/>
    <cellStyle name="Normal 14 4 2 5 2" xfId="12306" xr:uid="{1FB058B6-5128-41E1-9355-0D980E6AE5F9}"/>
    <cellStyle name="Normal 14 4 2 5 2 2" xfId="29066" xr:uid="{1AD49282-130F-4598-A324-3380960EDA75}"/>
    <cellStyle name="Normal 14 4 2 5 2 3" xfId="45825" xr:uid="{6B883FA8-E9B7-4E75-B5CD-B325E8CCAB39}"/>
    <cellStyle name="Normal 14 4 2 5 3" xfId="20686" xr:uid="{E28DA7E4-7E20-41BD-892B-D3722ECE326C}"/>
    <cellStyle name="Normal 14 4 2 5 4" xfId="37445" xr:uid="{6B57E1A0-79E7-47E2-9C01-DAFB780ED042}"/>
    <cellStyle name="Normal 14 4 2 6" xfId="5654" xr:uid="{31463AD0-6D2E-4DB7-880E-9B254E6EC66B}"/>
    <cellStyle name="Normal 14 4 2 6 2" xfId="14034" xr:uid="{3C42D7F2-BB31-49C0-AF32-BF94D8AD11B3}"/>
    <cellStyle name="Normal 14 4 2 6 2 2" xfId="30794" xr:uid="{2E459748-4BAE-4DD0-BC7C-EFC2695487F7}"/>
    <cellStyle name="Normal 14 4 2 6 2 3" xfId="47553" xr:uid="{AAA50496-DCB6-4D92-BDFD-A639DB749730}"/>
    <cellStyle name="Normal 14 4 2 6 3" xfId="22414" xr:uid="{F6789C74-340D-41E6-8846-061DE75C0292}"/>
    <cellStyle name="Normal 14 4 2 6 4" xfId="39173" xr:uid="{3191B945-21B9-4303-B0FC-07A803324A2F}"/>
    <cellStyle name="Normal 14 4 2 7" xfId="7289" xr:uid="{766074D0-AFF5-4E52-B6C5-4258DA1AA288}"/>
    <cellStyle name="Normal 14 4 2 7 2" xfId="15669" xr:uid="{9D609048-4563-4417-8DF9-3CB46A7CCC24}"/>
    <cellStyle name="Normal 14 4 2 7 2 2" xfId="32429" xr:uid="{51AF30D6-50AD-443C-8B0B-7ED9425B8451}"/>
    <cellStyle name="Normal 14 4 2 7 2 3" xfId="49188" xr:uid="{737DA601-E140-47D2-A1E0-33FF3EE8169A}"/>
    <cellStyle name="Normal 14 4 2 7 3" xfId="24049" xr:uid="{27D0A4BE-D479-4172-B7BA-61BF18C0A8AF}"/>
    <cellStyle name="Normal 14 4 2 7 4" xfId="40808" xr:uid="{18B3D646-A543-4388-B6C2-C10348C1D83A}"/>
    <cellStyle name="Normal 14 4 2 8" xfId="7695" xr:uid="{02FEAFCD-9156-443C-86B2-B60710C41E1B}"/>
    <cellStyle name="Normal 14 4 2 8 2" xfId="16075" xr:uid="{8FB0756A-7CBD-4DB3-A638-76D89B2771C4}"/>
    <cellStyle name="Normal 14 4 2 8 2 2" xfId="32835" xr:uid="{FAA69B6E-3E56-4728-B8CB-48A8CC12B82E}"/>
    <cellStyle name="Normal 14 4 2 8 2 3" xfId="49594" xr:uid="{B429BCA9-35B3-4971-A3C1-7976E028E7B0}"/>
    <cellStyle name="Normal 14 4 2 8 3" xfId="24455" xr:uid="{72B14A1B-84BE-4012-9609-9B9B8F5FC6C4}"/>
    <cellStyle name="Normal 14 4 2 8 4" xfId="41214" xr:uid="{66DB3662-1032-4CF1-B6DB-4C6E68F592B4}"/>
    <cellStyle name="Normal 14 4 2 9" xfId="8101" xr:uid="{714C74A1-B77F-4112-8670-1C1543B633A7}"/>
    <cellStyle name="Normal 14 4 2 9 2" xfId="16481" xr:uid="{22531FCA-8F4A-4CB7-839D-02FE01C0FE43}"/>
    <cellStyle name="Normal 14 4 2 9 2 2" xfId="33241" xr:uid="{9E883EA0-0D6B-4CAB-A564-0F05FF4543E0}"/>
    <cellStyle name="Normal 14 4 2 9 2 3" xfId="50000" xr:uid="{891F43B2-9E93-4EC6-9FFE-F9B1CF323854}"/>
    <cellStyle name="Normal 14 4 2 9 3" xfId="24861" xr:uid="{2B70E3FB-3C88-476D-87F0-30403E78A8F1}"/>
    <cellStyle name="Normal 14 4 2 9 4" xfId="41620" xr:uid="{C3AEBCD3-D301-463C-974A-8CB6603F004C}"/>
    <cellStyle name="Normal 14 4 3" xfId="557" xr:uid="{52753300-0D1E-4C08-ADA4-3B8AB5698881}"/>
    <cellStyle name="Normal 14 4 3 10" xfId="8643" xr:uid="{1411D7B4-31D8-454D-8526-BD29CE968DE2}"/>
    <cellStyle name="Normal 14 4 3 10 2" xfId="17023" xr:uid="{2C63F547-6AC6-4829-A0E7-018C4BAC6589}"/>
    <cellStyle name="Normal 14 4 3 10 2 2" xfId="33783" xr:uid="{A499F475-097F-4F9C-88EB-ACB2303C2329}"/>
    <cellStyle name="Normal 14 4 3 10 2 3" xfId="50542" xr:uid="{871279D1-6849-489B-9114-5003C7F1B17C}"/>
    <cellStyle name="Normal 14 4 3 10 3" xfId="25403" xr:uid="{C1107AC2-6F5F-40F0-83E1-259EE9BC034A}"/>
    <cellStyle name="Normal 14 4 3 10 4" xfId="42162" xr:uid="{7B95C7A8-CF05-4C85-BAAF-532C05C140C4}"/>
    <cellStyle name="Normal 14 4 3 11" xfId="2389" xr:uid="{61632F2C-019D-4ADE-B1F0-F45F98E3BDE7}"/>
    <cellStyle name="Normal 14 4 3 11 2" xfId="10771" xr:uid="{F9657F05-2C87-4024-831B-9F1E88DA3D2D}"/>
    <cellStyle name="Normal 14 4 3 11 2 2" xfId="27531" xr:uid="{86DA0EF1-08DF-4EC8-8F43-1BED5E280C56}"/>
    <cellStyle name="Normal 14 4 3 11 2 3" xfId="44290" xr:uid="{15A25BC4-F7FF-4A71-AF0A-6B6B782B56A1}"/>
    <cellStyle name="Normal 14 4 3 11 3" xfId="19151" xr:uid="{6106C42D-3AFF-405F-886B-0E7BE193977C}"/>
    <cellStyle name="Normal 14 4 3 11 4" xfId="35910" xr:uid="{43BD31B3-0F12-4DE7-AF20-D39F165CB5F0}"/>
    <cellStyle name="Normal 14 4 3 12" xfId="8968" xr:uid="{736FDADF-02E3-47C7-AD73-F13CC6EC602D}"/>
    <cellStyle name="Normal 14 4 3 12 2" xfId="25728" xr:uid="{DE1C1B0F-F0A6-4BB1-9985-D7C3B7FDEFFF}"/>
    <cellStyle name="Normal 14 4 3 12 3" xfId="42487" xr:uid="{C71ACE71-9C56-4F58-8996-AE91EDE5DFF3}"/>
    <cellStyle name="Normal 14 4 3 13" xfId="17348" xr:uid="{5BE4A4D1-3ADC-43FA-B6B9-FE9651D2CAFD}"/>
    <cellStyle name="Normal 14 4 3 14" xfId="34107" xr:uid="{D740981E-9EEA-4BAE-B176-F6B7821C8061}"/>
    <cellStyle name="Normal 14 4 3 2" xfId="999" xr:uid="{626CAA77-A834-4CBD-B0BC-7E0422C8F709}"/>
    <cellStyle name="Normal 14 4 3 2 2" xfId="4394" xr:uid="{B536010F-C921-4611-8F06-070BDCEE22C5}"/>
    <cellStyle name="Normal 14 4 3 2 2 2" xfId="12774" xr:uid="{D8F2E953-C229-48BF-B62D-557FA6CF3C13}"/>
    <cellStyle name="Normal 14 4 3 2 2 2 2" xfId="29534" xr:uid="{9B746239-4001-4FA2-BB76-0D087D3D06EC}"/>
    <cellStyle name="Normal 14 4 3 2 2 2 3" xfId="46293" xr:uid="{BD1ED014-01C7-4EF4-AA98-96949BB0AF08}"/>
    <cellStyle name="Normal 14 4 3 2 2 3" xfId="21154" xr:uid="{3444E33A-4CAF-4183-9ABB-7811E6A86797}"/>
    <cellStyle name="Normal 14 4 3 2 2 4" xfId="37913" xr:uid="{533DEA51-EDF5-4B86-8111-E27DD5803E1B}"/>
    <cellStyle name="Normal 14 4 3 2 3" xfId="6081" xr:uid="{6B5D8EB3-707C-42DF-8C65-D05E447A0E9F}"/>
    <cellStyle name="Normal 14 4 3 2 3 2" xfId="14461" xr:uid="{7C0FE853-3C71-479E-B8AB-785AED50158D}"/>
    <cellStyle name="Normal 14 4 3 2 3 2 2" xfId="31221" xr:uid="{21099AA4-92EB-4BF6-9D54-E9CF2EE4B8E0}"/>
    <cellStyle name="Normal 14 4 3 2 3 2 3" xfId="47980" xr:uid="{FBB81FD7-DB38-4B1E-AABA-12FF374A0495}"/>
    <cellStyle name="Normal 14 4 3 2 3 3" xfId="22841" xr:uid="{A344CE28-3634-446A-92D0-9A755FF45CB9}"/>
    <cellStyle name="Normal 14 4 3 2 3 4" xfId="39600" xr:uid="{14AF1154-4E34-409D-A374-692F5BEBD468}"/>
    <cellStyle name="Normal 14 4 3 2 4" xfId="2817" xr:uid="{C63672CB-649F-4777-9F19-B74290FD0983}"/>
    <cellStyle name="Normal 14 4 3 2 4 2" xfId="11197" xr:uid="{CF790EDE-9660-445A-BE4B-C1D2B0DAD5D6}"/>
    <cellStyle name="Normal 14 4 3 2 4 2 2" xfId="27957" xr:uid="{06C26C50-5672-4608-AA1D-983CB7811C93}"/>
    <cellStyle name="Normal 14 4 3 2 4 2 3" xfId="44716" xr:uid="{AFE2B706-64CD-4298-9C70-51861842F275}"/>
    <cellStyle name="Normal 14 4 3 2 4 3" xfId="19577" xr:uid="{7587ACD7-6033-4427-81DA-F12B21C5EBE7}"/>
    <cellStyle name="Normal 14 4 3 2 4 4" xfId="36336" xr:uid="{BC143AC7-3B90-4192-B496-E08D3CE881A0}"/>
    <cellStyle name="Normal 14 4 3 2 5" xfId="9394" xr:uid="{871181EC-AF2B-4784-B7F4-A64320D34DE5}"/>
    <cellStyle name="Normal 14 4 3 2 5 2" xfId="26154" xr:uid="{56626D03-3141-4C9E-BDD3-8A1136F0EA11}"/>
    <cellStyle name="Normal 14 4 3 2 5 3" xfId="42913" xr:uid="{68E06913-1BEF-476D-8D86-6B6A810C97CA}"/>
    <cellStyle name="Normal 14 4 3 2 6" xfId="17774" xr:uid="{541DB313-363C-44D5-93C9-7BA68C371D4B}"/>
    <cellStyle name="Normal 14 4 3 2 7" xfId="34533" xr:uid="{3659D1A0-6C93-4088-B4B2-1A3FECF7FCC6}"/>
    <cellStyle name="Normal 14 4 3 3" xfId="1433" xr:uid="{2A33F100-8E43-4134-99C1-DA9615D64D6D}"/>
    <cellStyle name="Normal 14 4 3 3 2" xfId="4822" xr:uid="{BCE0E9CF-2C36-4FBB-8E4D-057BEC09985A}"/>
    <cellStyle name="Normal 14 4 3 3 2 2" xfId="13202" xr:uid="{EAABAB6A-8594-4E9B-BEFB-ADA7F81B8D81}"/>
    <cellStyle name="Normal 14 4 3 3 2 2 2" xfId="29962" xr:uid="{CB6F64F5-B764-4059-9E20-05AAB1D390C5}"/>
    <cellStyle name="Normal 14 4 3 3 2 2 3" xfId="46721" xr:uid="{E9FDFD46-7F6E-4B86-A5FB-856D6347E838}"/>
    <cellStyle name="Normal 14 4 3 3 2 3" xfId="21582" xr:uid="{CC8ACF31-DE3A-4127-9840-09552CD7F69D}"/>
    <cellStyle name="Normal 14 4 3 3 2 4" xfId="38341" xr:uid="{19C21824-0C53-4CFE-8A30-0377A35F6C55}"/>
    <cellStyle name="Normal 14 4 3 3 3" xfId="6509" xr:uid="{772A0499-F759-49E3-B4F2-652927C0CB0C}"/>
    <cellStyle name="Normal 14 4 3 3 3 2" xfId="14889" xr:uid="{0A3015E2-A4A8-422B-AAB7-7F7FECF818FF}"/>
    <cellStyle name="Normal 14 4 3 3 3 2 2" xfId="31649" xr:uid="{98BA2C1F-37E7-4354-BB22-AE0FE91E229F}"/>
    <cellStyle name="Normal 14 4 3 3 3 2 3" xfId="48408" xr:uid="{04962C68-DD3E-4899-8A3E-B9B062658B86}"/>
    <cellStyle name="Normal 14 4 3 3 3 3" xfId="23269" xr:uid="{E9C72850-580C-49F6-B25A-82A2ABDE4CB9}"/>
    <cellStyle name="Normal 14 4 3 3 3 4" xfId="40028" xr:uid="{F241BF32-0F11-4EF0-B037-DC07E30B6D39}"/>
    <cellStyle name="Normal 14 4 3 3 4" xfId="3245" xr:uid="{C2C7EB12-A2C5-49F6-B3AC-6EDB9988C1CA}"/>
    <cellStyle name="Normal 14 4 3 3 4 2" xfId="11625" xr:uid="{11E8F728-6180-4475-BB87-FA715DDA2BB4}"/>
    <cellStyle name="Normal 14 4 3 3 4 2 2" xfId="28385" xr:uid="{EF1831A0-146A-4358-9861-30CDEF964B9E}"/>
    <cellStyle name="Normal 14 4 3 3 4 2 3" xfId="45144" xr:uid="{67BC30FB-5F78-4671-B165-A19EE3B55C49}"/>
    <cellStyle name="Normal 14 4 3 3 4 3" xfId="20005" xr:uid="{C9648C56-9B62-436E-A48E-E25AC36FBD7E}"/>
    <cellStyle name="Normal 14 4 3 3 4 4" xfId="36764" xr:uid="{BFFD9237-F3FD-4367-8788-1B41F7885391}"/>
    <cellStyle name="Normal 14 4 3 3 5" xfId="9822" xr:uid="{5FAF9B7A-C921-4FA1-B26A-85D1B9786ACC}"/>
    <cellStyle name="Normal 14 4 3 3 5 2" xfId="26582" xr:uid="{2DC3F4C0-26F8-460D-B29F-31BB7B717CFE}"/>
    <cellStyle name="Normal 14 4 3 3 5 3" xfId="43341" xr:uid="{969115DB-D97F-4F4F-80A1-876BEF2F47E9}"/>
    <cellStyle name="Normal 14 4 3 3 6" xfId="18202" xr:uid="{4568EB1C-1B25-4ACC-89AB-27587C0218E0}"/>
    <cellStyle name="Normal 14 4 3 3 7" xfId="34961" xr:uid="{423A7DD1-0AB4-4773-A561-F616DACB1D00}"/>
    <cellStyle name="Normal 14 4 3 4" xfId="1943" xr:uid="{21BE2018-59DF-4264-8CF2-5FD8B6F08D58}"/>
    <cellStyle name="Normal 14 4 3 4 2" xfId="5332" xr:uid="{2C52693C-709A-4BA0-935D-C434DE415C5F}"/>
    <cellStyle name="Normal 14 4 3 4 2 2" xfId="13712" xr:uid="{E13FC5FC-71FD-4196-888E-8B6078BF5344}"/>
    <cellStyle name="Normal 14 4 3 4 2 2 2" xfId="30472" xr:uid="{E4ABDC08-9D95-46ED-9A10-729E311AEC45}"/>
    <cellStyle name="Normal 14 4 3 4 2 2 3" xfId="47231" xr:uid="{E01B87B3-857E-4443-A364-B615C3AF8FC2}"/>
    <cellStyle name="Normal 14 4 3 4 2 3" xfId="22092" xr:uid="{5DB09B3F-0CE5-4B3B-8103-9D48772371BB}"/>
    <cellStyle name="Normal 14 4 3 4 2 4" xfId="38851" xr:uid="{3AE29919-E050-44EB-8097-7F58227684C6}"/>
    <cellStyle name="Normal 14 4 3 4 3" xfId="7019" xr:uid="{22B7767B-1910-4938-B9A4-16FC4235F020}"/>
    <cellStyle name="Normal 14 4 3 4 3 2" xfId="15399" xr:uid="{66C4A57E-5B81-4CCA-B6E9-14FA4437FFC9}"/>
    <cellStyle name="Normal 14 4 3 4 3 2 2" xfId="32159" xr:uid="{564CE288-D0B1-44F1-A686-8ADBBCFBB6E4}"/>
    <cellStyle name="Normal 14 4 3 4 3 2 3" xfId="48918" xr:uid="{B23C3AA9-06C2-4056-9CBA-156F36F8A473}"/>
    <cellStyle name="Normal 14 4 3 4 3 3" xfId="23779" xr:uid="{93A15F28-A8F2-42D0-B886-12ADFB5415C4}"/>
    <cellStyle name="Normal 14 4 3 4 3 4" xfId="40538" xr:uid="{EEFAC289-C798-47F0-86C4-2C8D0E8DE084}"/>
    <cellStyle name="Normal 14 4 3 4 4" xfId="3642" xr:uid="{E6876F5B-27C5-4E92-9035-B4D2AD431873}"/>
    <cellStyle name="Normal 14 4 3 4 4 2" xfId="12022" xr:uid="{B50ADD4C-B323-4857-A333-1148B1C52A2C}"/>
    <cellStyle name="Normal 14 4 3 4 4 2 2" xfId="28782" xr:uid="{76EE0A6B-B393-43B5-A782-221176FD65DC}"/>
    <cellStyle name="Normal 14 4 3 4 4 2 3" xfId="45541" xr:uid="{96EA00A8-B0BD-4AE2-A225-FAC9DA71256F}"/>
    <cellStyle name="Normal 14 4 3 4 4 3" xfId="20402" xr:uid="{7BA3FA8C-0D60-462F-BD9F-9F8EE13A6619}"/>
    <cellStyle name="Normal 14 4 3 4 4 4" xfId="37161" xr:uid="{FE642752-DBE8-405F-A537-997768708028}"/>
    <cellStyle name="Normal 14 4 3 4 5" xfId="10332" xr:uid="{B6DD96B9-8107-4543-BF6C-9ECAEA7E5402}"/>
    <cellStyle name="Normal 14 4 3 4 5 2" xfId="27092" xr:uid="{4D20B807-1FBE-48A8-A7BC-392EBA73FA15}"/>
    <cellStyle name="Normal 14 4 3 4 5 3" xfId="43851" xr:uid="{354C45F5-A173-4812-BD93-13F9822A086C}"/>
    <cellStyle name="Normal 14 4 3 4 6" xfId="18712" xr:uid="{CA5479A5-C9DA-4CBE-AE08-6E5783884617}"/>
    <cellStyle name="Normal 14 4 3 4 7" xfId="35471" xr:uid="{ACE6B628-76DA-4153-9D2F-296B5F710BA9}"/>
    <cellStyle name="Normal 14 4 3 5" xfId="4062" xr:uid="{A42F0640-28A1-4F7F-A106-1F03817A1E02}"/>
    <cellStyle name="Normal 14 4 3 5 2" xfId="12442" xr:uid="{08D09B5A-2AC3-4F20-BFE5-18D32E8A5506}"/>
    <cellStyle name="Normal 14 4 3 5 2 2" xfId="29202" xr:uid="{13D85FA5-349D-4826-9AE2-EB3B95DB45A0}"/>
    <cellStyle name="Normal 14 4 3 5 2 3" xfId="45961" xr:uid="{194176E5-5231-4A3B-9894-C4B45AF6829A}"/>
    <cellStyle name="Normal 14 4 3 5 3" xfId="20822" xr:uid="{6BB5B811-9A97-4DD6-846E-801E72067B89}"/>
    <cellStyle name="Normal 14 4 3 5 4" xfId="37581" xr:uid="{DE97BE43-1B58-40EE-BC2E-32C5A9219817}"/>
    <cellStyle name="Normal 14 4 3 6" xfId="5655" xr:uid="{CB4ADD2D-98D9-4560-A1A5-F67E214D93DB}"/>
    <cellStyle name="Normal 14 4 3 6 2" xfId="14035" xr:uid="{833793DE-A5D7-412D-BB58-3B7987A1D4A5}"/>
    <cellStyle name="Normal 14 4 3 6 2 2" xfId="30795" xr:uid="{A7D76644-6B3B-4F07-8075-49212E4265A1}"/>
    <cellStyle name="Normal 14 4 3 6 2 3" xfId="47554" xr:uid="{ED59FE54-588F-47D0-A240-F746470D81A2}"/>
    <cellStyle name="Normal 14 4 3 6 3" xfId="22415" xr:uid="{78CECB59-E6AE-4690-9E52-6F8A3F7C7C00}"/>
    <cellStyle name="Normal 14 4 3 6 4" xfId="39174" xr:uid="{0B245C2E-C8FC-4272-B431-B31253CF7DB0}"/>
    <cellStyle name="Normal 14 4 3 7" xfId="7425" xr:uid="{68F059EB-FEFB-422D-895D-D95FC20EC135}"/>
    <cellStyle name="Normal 14 4 3 7 2" xfId="15805" xr:uid="{EC43BF11-68A1-46AB-8944-9045CD4400AE}"/>
    <cellStyle name="Normal 14 4 3 7 2 2" xfId="32565" xr:uid="{6CC6C6F1-5C61-4558-A244-E0683FAC45D0}"/>
    <cellStyle name="Normal 14 4 3 7 2 3" xfId="49324" xr:uid="{42ED6AD7-49AF-444C-9480-3D4467A4E5D9}"/>
    <cellStyle name="Normal 14 4 3 7 3" xfId="24185" xr:uid="{15A076FC-FDFB-45E2-8FA3-CCAF80FB369E}"/>
    <cellStyle name="Normal 14 4 3 7 4" xfId="40944" xr:uid="{DC1F1486-4832-433A-8800-443E0981ED68}"/>
    <cellStyle name="Normal 14 4 3 8" xfId="7831" xr:uid="{057A89C7-3EE9-47F1-A64D-A4D827D0890D}"/>
    <cellStyle name="Normal 14 4 3 8 2" xfId="16211" xr:uid="{46304BA5-FEA1-43F7-9114-49EE4B2F15C1}"/>
    <cellStyle name="Normal 14 4 3 8 2 2" xfId="32971" xr:uid="{C60F9715-9195-4C60-AB8D-6C32E372556D}"/>
    <cellStyle name="Normal 14 4 3 8 2 3" xfId="49730" xr:uid="{21788F2E-668D-4962-9C3E-01D6A95BC4BB}"/>
    <cellStyle name="Normal 14 4 3 8 3" xfId="24591" xr:uid="{F624DF19-F6FB-40AB-B5A2-9A276839EA37}"/>
    <cellStyle name="Normal 14 4 3 8 4" xfId="41350" xr:uid="{C0B3057A-EAC8-4117-9FD8-154167ECEBF1}"/>
    <cellStyle name="Normal 14 4 3 9" xfId="8237" xr:uid="{BF1C9579-FCCA-42D6-BEAF-39A4F1FF088B}"/>
    <cellStyle name="Normal 14 4 3 9 2" xfId="16617" xr:uid="{B0BE29FC-F3A5-42E3-AC08-92D71B694AA4}"/>
    <cellStyle name="Normal 14 4 3 9 2 2" xfId="33377" xr:uid="{09C18B29-B9D7-44DD-B0FE-EE93BD0995BC}"/>
    <cellStyle name="Normal 14 4 3 9 2 3" xfId="50136" xr:uid="{C43DEBA8-4728-4A30-8191-7B20DFD560EA}"/>
    <cellStyle name="Normal 14 4 3 9 3" xfId="24997" xr:uid="{379751AC-1D62-41B4-BDEC-61E49F16D236}"/>
    <cellStyle name="Normal 14 4 3 9 4" xfId="41756" xr:uid="{DAD1121E-7B19-4A3E-9D45-6C4F27DFA30D}"/>
    <cellStyle name="Normal 14 4 4" xfId="997" xr:uid="{91BA4ABB-D4DD-4A0B-BF4C-C1D882BB033A}"/>
    <cellStyle name="Normal 14 4 4 2" xfId="4392" xr:uid="{2D45DE8F-13D7-4BCA-903E-6C50F1EC47CB}"/>
    <cellStyle name="Normal 14 4 4 2 2" xfId="12772" xr:uid="{BAFD30D2-C2AD-412D-A39D-B8E33E6E817C}"/>
    <cellStyle name="Normal 14 4 4 2 2 2" xfId="29532" xr:uid="{40154CA3-8770-4D51-B76B-1595E202C395}"/>
    <cellStyle name="Normal 14 4 4 2 2 3" xfId="46291" xr:uid="{19023F70-8A8B-4692-95E9-DD24A6DF1C28}"/>
    <cellStyle name="Normal 14 4 4 2 3" xfId="21152" xr:uid="{93876EF9-7CCA-4075-AC5D-AAB1E83C5018}"/>
    <cellStyle name="Normal 14 4 4 2 4" xfId="37911" xr:uid="{262008F1-728E-45C0-8AEE-DDD951D43DE2}"/>
    <cellStyle name="Normal 14 4 4 3" xfId="6079" xr:uid="{544CE754-5BB1-4126-954E-6A1461E63866}"/>
    <cellStyle name="Normal 14 4 4 3 2" xfId="14459" xr:uid="{D7D19063-ED61-485F-B7E9-FD7C15847EF9}"/>
    <cellStyle name="Normal 14 4 4 3 2 2" xfId="31219" xr:uid="{D670A59E-57C3-4A47-A8EF-CE82278A9542}"/>
    <cellStyle name="Normal 14 4 4 3 2 3" xfId="47978" xr:uid="{8FD608C2-7DA0-474F-8ABF-DB62EC21B5D6}"/>
    <cellStyle name="Normal 14 4 4 3 3" xfId="22839" xr:uid="{9B32B27C-981C-44D6-B1DA-76467A039784}"/>
    <cellStyle name="Normal 14 4 4 3 4" xfId="39598" xr:uid="{3419F5D2-B0F6-4ADE-9B72-C7E653DAD9D6}"/>
    <cellStyle name="Normal 14 4 4 4" xfId="2815" xr:uid="{2FC209C3-936A-4FB2-BCBB-E11086D48108}"/>
    <cellStyle name="Normal 14 4 4 4 2" xfId="11195" xr:uid="{A68839C5-00FD-4EF9-82A2-EDF88CABA47B}"/>
    <cellStyle name="Normal 14 4 4 4 2 2" xfId="27955" xr:uid="{F21B9D5A-6F57-4169-8933-5AB0B32C28EA}"/>
    <cellStyle name="Normal 14 4 4 4 2 3" xfId="44714" xr:uid="{722BA20B-22E5-43C3-8958-45131DC63E9C}"/>
    <cellStyle name="Normal 14 4 4 4 3" xfId="19575" xr:uid="{C6C1EDE0-A7C4-46F8-A96B-E8C6A7ADC2DF}"/>
    <cellStyle name="Normal 14 4 4 4 4" xfId="36334" xr:uid="{3377900C-609D-4BD8-B21A-5F7D6BBCC8EB}"/>
    <cellStyle name="Normal 14 4 4 5" xfId="9392" xr:uid="{C364381E-4A23-4528-91A0-F55F3C69027F}"/>
    <cellStyle name="Normal 14 4 4 5 2" xfId="26152" xr:uid="{1FF3EBB1-A840-4EA3-9422-314AD4C833DE}"/>
    <cellStyle name="Normal 14 4 4 5 3" xfId="42911" xr:uid="{37AC796F-FCFC-4541-AB54-38D61095DE2D}"/>
    <cellStyle name="Normal 14 4 4 6" xfId="17772" xr:uid="{4C9B8F8C-883E-421D-AB83-17CD8E83DDDC}"/>
    <cellStyle name="Normal 14 4 4 7" xfId="34531" xr:uid="{6E667277-9889-49A0-9BAC-6122CD8ED2FD}"/>
    <cellStyle name="Normal 14 4 5" xfId="1431" xr:uid="{DB0F3534-4A10-4098-ADBC-9A5900303207}"/>
    <cellStyle name="Normal 14 4 5 2" xfId="4820" xr:uid="{D106F7FA-DDE9-4F26-9015-BFF1729340E3}"/>
    <cellStyle name="Normal 14 4 5 2 2" xfId="13200" xr:uid="{B233EBA8-A8B1-4272-A83D-92D15F6DEC49}"/>
    <cellStyle name="Normal 14 4 5 2 2 2" xfId="29960" xr:uid="{02397A3B-EDC9-451C-9531-89B0586FDB2D}"/>
    <cellStyle name="Normal 14 4 5 2 2 3" xfId="46719" xr:uid="{B9AFCBF7-49C7-4BE3-BF40-709C6722860F}"/>
    <cellStyle name="Normal 14 4 5 2 3" xfId="21580" xr:uid="{886C5143-2027-4108-BAA3-C807E61D5617}"/>
    <cellStyle name="Normal 14 4 5 2 4" xfId="38339" xr:uid="{39270781-36A2-4614-9613-B614D35C3294}"/>
    <cellStyle name="Normal 14 4 5 3" xfId="6507" xr:uid="{AA098B0E-42EE-4E36-8F0B-1583EC62C889}"/>
    <cellStyle name="Normal 14 4 5 3 2" xfId="14887" xr:uid="{1DB46B41-48F2-4C62-9B84-EA50CC886B1B}"/>
    <cellStyle name="Normal 14 4 5 3 2 2" xfId="31647" xr:uid="{5D0D1D6A-BCA3-41DB-B21D-82DBADFBB2B7}"/>
    <cellStyle name="Normal 14 4 5 3 2 3" xfId="48406" xr:uid="{47A5020F-7FF9-42E6-ADE9-19D02D0D062E}"/>
    <cellStyle name="Normal 14 4 5 3 3" xfId="23267" xr:uid="{451F3086-AB6F-4770-8391-C76EB75E2C64}"/>
    <cellStyle name="Normal 14 4 5 3 4" xfId="40026" xr:uid="{EAFEB842-32AC-4883-8031-3DE56611B2E4}"/>
    <cellStyle name="Normal 14 4 5 4" xfId="3243" xr:uid="{2ECAE333-67F3-42F5-8EAE-9708152AC62D}"/>
    <cellStyle name="Normal 14 4 5 4 2" xfId="11623" xr:uid="{ECC30DFD-087E-4B3A-9219-FE4C607862A3}"/>
    <cellStyle name="Normal 14 4 5 4 2 2" xfId="28383" xr:uid="{D79E7C81-0967-4228-B977-ACDBD282CE9C}"/>
    <cellStyle name="Normal 14 4 5 4 2 3" xfId="45142" xr:uid="{1978E4D9-B69D-4C1C-9A76-3FBA5C2773F9}"/>
    <cellStyle name="Normal 14 4 5 4 3" xfId="20003" xr:uid="{5E893930-15D7-44A3-8123-4C656FD7D32F}"/>
    <cellStyle name="Normal 14 4 5 4 4" xfId="36762" xr:uid="{AC7499E3-A21C-4CA1-9D5A-AAB7B89ABBA3}"/>
    <cellStyle name="Normal 14 4 5 5" xfId="9820" xr:uid="{43A1E376-7D41-43E1-8592-E13675EC01F6}"/>
    <cellStyle name="Normal 14 4 5 5 2" xfId="26580" xr:uid="{88F91DD2-34EC-4193-B49D-C7FF0C4E0815}"/>
    <cellStyle name="Normal 14 4 5 5 3" xfId="43339" xr:uid="{1D2C0F03-6D75-48A0-87A0-8AB2BE5F6633}"/>
    <cellStyle name="Normal 14 4 5 6" xfId="18200" xr:uid="{72DDA397-61A1-4A34-A4C2-FE2F380CE14E}"/>
    <cellStyle name="Normal 14 4 5 7" xfId="34959" xr:uid="{B09D88EA-A7C8-437E-AF03-0C8F2695530C}"/>
    <cellStyle name="Normal 14 4 6" xfId="1672" xr:uid="{EFBF3DC5-6EE9-47E5-B4D5-60B560D1E04B}"/>
    <cellStyle name="Normal 14 4 6 2" xfId="5061" xr:uid="{8317D1A4-877D-4F1F-88BB-52C4937C1EC6}"/>
    <cellStyle name="Normal 14 4 6 2 2" xfId="13441" xr:uid="{6744ED1E-EDE6-4501-9092-DB773BBF8163}"/>
    <cellStyle name="Normal 14 4 6 2 2 2" xfId="30201" xr:uid="{CB52D13D-62AA-4773-8087-5ABC6BD85C36}"/>
    <cellStyle name="Normal 14 4 6 2 2 3" xfId="46960" xr:uid="{741747B6-8C06-4C16-93D4-B9577CE23853}"/>
    <cellStyle name="Normal 14 4 6 2 3" xfId="21821" xr:uid="{4AF92EEC-72EB-441F-961D-073DA27DE9CF}"/>
    <cellStyle name="Normal 14 4 6 2 4" xfId="38580" xr:uid="{47FBF770-1777-4311-988B-5434180F1D5C}"/>
    <cellStyle name="Normal 14 4 6 3" xfId="6748" xr:uid="{E3E29BC5-357D-458D-A0B9-27918C253EFC}"/>
    <cellStyle name="Normal 14 4 6 3 2" xfId="15128" xr:uid="{E13EAE7D-7DBA-4448-ABFF-3A019CCBDEB6}"/>
    <cellStyle name="Normal 14 4 6 3 2 2" xfId="31888" xr:uid="{774AA15B-488C-466B-82B8-0BAA67C36418}"/>
    <cellStyle name="Normal 14 4 6 3 2 3" xfId="48647" xr:uid="{9E30C625-BD93-4F7D-8BBA-E06FBE79B8A2}"/>
    <cellStyle name="Normal 14 4 6 3 3" xfId="23508" xr:uid="{2FC00F59-65AC-4587-A682-0F0AA4E76F3E}"/>
    <cellStyle name="Normal 14 4 6 3 4" xfId="40267" xr:uid="{75512D4A-76CA-4D47-BBA5-DE902571462E}"/>
    <cellStyle name="Normal 14 4 6 4" xfId="2387" xr:uid="{BA3613F5-FA4F-42CC-9132-7D638F676A24}"/>
    <cellStyle name="Normal 14 4 6 4 2" xfId="10769" xr:uid="{B53C4852-F44D-4320-AB07-3C61D13DDC29}"/>
    <cellStyle name="Normal 14 4 6 4 2 2" xfId="27529" xr:uid="{B01C1349-6C1C-4000-9A15-AA71F86424F9}"/>
    <cellStyle name="Normal 14 4 6 4 2 3" xfId="44288" xr:uid="{BB145EAA-7829-4776-BD96-993C9E4DF1A3}"/>
    <cellStyle name="Normal 14 4 6 4 3" xfId="19149" xr:uid="{013C9C46-742B-4554-BD0D-5EA9019CAED7}"/>
    <cellStyle name="Normal 14 4 6 4 4" xfId="35908" xr:uid="{F21909A1-7E97-471F-B457-AB41555D4A88}"/>
    <cellStyle name="Normal 14 4 6 5" xfId="10061" xr:uid="{9890DD70-3E21-4E3F-8F95-30A7DBD509DB}"/>
    <cellStyle name="Normal 14 4 6 5 2" xfId="26821" xr:uid="{B272B649-5B7F-4729-9452-D84E2805794D}"/>
    <cellStyle name="Normal 14 4 6 5 3" xfId="43580" xr:uid="{202D340A-9FD4-460D-8782-2F3AE5D11182}"/>
    <cellStyle name="Normal 14 4 6 6" xfId="18441" xr:uid="{2AD72B4E-431A-47F7-8A69-5CD14B23BA91}"/>
    <cellStyle name="Normal 14 4 6 7" xfId="35200" xr:uid="{D77E9F38-876A-48DA-9E28-EBD7118D17D6}"/>
    <cellStyle name="Normal 14 4 7" xfId="3790" xr:uid="{D9DFADD3-98A9-4908-A996-7E2E2EACEB6B}"/>
    <cellStyle name="Normal 14 4 7 2" xfId="12170" xr:uid="{41E9A0BF-68EE-439C-AB5C-5F4FEA379DF8}"/>
    <cellStyle name="Normal 14 4 7 2 2" xfId="28930" xr:uid="{EF46CA0B-41F3-4419-9DC5-2CF029614033}"/>
    <cellStyle name="Normal 14 4 7 2 3" xfId="45689" xr:uid="{7E1046CE-6278-44DB-AB5C-3A0DA1A49A6C}"/>
    <cellStyle name="Normal 14 4 7 3" xfId="20550" xr:uid="{26545207-01C3-4E15-B5DC-39301D099995}"/>
    <cellStyle name="Normal 14 4 7 4" xfId="37309" xr:uid="{0EA460AA-8D15-49FB-8B80-62FE266AA197}"/>
    <cellStyle name="Normal 14 4 8" xfId="5653" xr:uid="{494E4275-9B51-4CBA-858D-3432A11363D3}"/>
    <cellStyle name="Normal 14 4 8 2" xfId="14033" xr:uid="{2EA8911D-998D-4041-9910-6F5DFE2AAC67}"/>
    <cellStyle name="Normal 14 4 8 2 2" xfId="30793" xr:uid="{21E78B9C-D47A-4D1E-8566-3C2C2EA00FAB}"/>
    <cellStyle name="Normal 14 4 8 2 3" xfId="47552" xr:uid="{1DED4735-EB7C-4673-B8EA-6C9377458C50}"/>
    <cellStyle name="Normal 14 4 8 3" xfId="22413" xr:uid="{6385D467-1CC0-4BDB-8C88-9F140EACED6B}"/>
    <cellStyle name="Normal 14 4 8 4" xfId="39172" xr:uid="{CECA80CB-21E2-40DB-A327-BBC39271EB35}"/>
    <cellStyle name="Normal 14 4 9" xfId="7154" xr:uid="{F3E9557D-24E7-4249-BA67-E833C8B0F418}"/>
    <cellStyle name="Normal 14 4 9 2" xfId="15534" xr:uid="{1D5D837C-0151-4BD7-ABC3-12972E0C5AFC}"/>
    <cellStyle name="Normal 14 4 9 2 2" xfId="32294" xr:uid="{88A354A6-84E0-4C33-ACBE-7EC23CFA4FC6}"/>
    <cellStyle name="Normal 14 4 9 2 3" xfId="49053" xr:uid="{41061AFE-B107-48A5-A11F-B12AC38D0A5A}"/>
    <cellStyle name="Normal 14 4 9 3" xfId="23914" xr:uid="{D56F9017-A1AC-48EC-A5F3-BB9B8DA59659}"/>
    <cellStyle name="Normal 14 4 9 4" xfId="40673" xr:uid="{1B29EB16-D91A-4CB1-A7AE-50546285456B}"/>
    <cellStyle name="Normal 14 5" xfId="558" xr:uid="{93CFE4A8-3FC3-4E5C-BB79-EF5A9FC8B32D}"/>
    <cellStyle name="Normal 14 5 10" xfId="7637" xr:uid="{6D36154C-1731-41B8-931B-04D7A2E3946F}"/>
    <cellStyle name="Normal 14 5 10 2" xfId="16017" xr:uid="{741E7E2D-5436-4490-B2DB-98E0206CF753}"/>
    <cellStyle name="Normal 14 5 10 2 2" xfId="32777" xr:uid="{CABCF2DE-FDBC-4689-A8DE-582876F46A27}"/>
    <cellStyle name="Normal 14 5 10 2 3" xfId="49536" xr:uid="{123317CD-D7E4-49D0-BE29-60D6D9F2BB8B}"/>
    <cellStyle name="Normal 14 5 10 3" xfId="24397" xr:uid="{4E5E1198-AB31-4917-B7A9-0CA43E6DCD5D}"/>
    <cellStyle name="Normal 14 5 10 4" xfId="41156" xr:uid="{A5F5E794-8162-47A0-97A2-15B54B4758E2}"/>
    <cellStyle name="Normal 14 5 11" xfId="8043" xr:uid="{ED7C7272-74F6-4C4E-8AF2-3BFC286BF749}"/>
    <cellStyle name="Normal 14 5 11 2" xfId="16423" xr:uid="{9F0E94C3-9263-40E3-B53F-BA2F3E41D991}"/>
    <cellStyle name="Normal 14 5 11 2 2" xfId="33183" xr:uid="{E696098E-ADAF-48EC-87BE-E91145206420}"/>
    <cellStyle name="Normal 14 5 11 2 3" xfId="49942" xr:uid="{6DC855FA-F19B-49AD-9D7D-3782AC4001F5}"/>
    <cellStyle name="Normal 14 5 11 3" xfId="24803" xr:uid="{20322B4C-96E8-4BE3-9970-49CD61BE6BA1}"/>
    <cellStyle name="Normal 14 5 11 4" xfId="41562" xr:uid="{7BFAB667-6BAB-4C02-8218-198CDD1615FE}"/>
    <cellStyle name="Normal 14 5 12" xfId="8449" xr:uid="{856975BF-6D65-4653-9779-454BCB669544}"/>
    <cellStyle name="Normal 14 5 12 2" xfId="16829" xr:uid="{F62A32AA-919B-4ADF-AD56-E6847EF95B79}"/>
    <cellStyle name="Normal 14 5 12 2 2" xfId="33589" xr:uid="{089F953D-02D3-4D31-8FFE-D704D2D34D81}"/>
    <cellStyle name="Normal 14 5 12 2 3" xfId="50348" xr:uid="{7AE164BD-70FF-48DC-92EA-EBF95F58BBAE}"/>
    <cellStyle name="Normal 14 5 12 3" xfId="25209" xr:uid="{2B3D5FD8-9A12-4FA9-950D-56CF580A5E08}"/>
    <cellStyle name="Normal 14 5 12 4" xfId="41968" xr:uid="{269A6CF4-4C49-4246-BF60-E586576C85DC}"/>
    <cellStyle name="Normal 14 5 13" xfId="2136" xr:uid="{0C1E9976-1C5D-48FC-B838-EB73DA0C6AA1}"/>
    <cellStyle name="Normal 14 5 13 2" xfId="10524" xr:uid="{1CDAF6A4-5133-4ED1-BAC7-BE1145A3C762}"/>
    <cellStyle name="Normal 14 5 13 2 2" xfId="27284" xr:uid="{FF80333F-0F01-45F3-A8BD-E98B1ECC5473}"/>
    <cellStyle name="Normal 14 5 13 2 3" xfId="44043" xr:uid="{9A53E341-73B0-42BC-BDD4-7EF2361789A9}"/>
    <cellStyle name="Normal 14 5 13 3" xfId="18904" xr:uid="{2E3B0982-E3E4-4374-97A6-996F0BFCFFE0}"/>
    <cellStyle name="Normal 14 5 13 4" xfId="35663" xr:uid="{397DEC77-E150-4740-80C4-AF30B43E75A1}"/>
    <cellStyle name="Normal 14 5 14" xfId="8969" xr:uid="{6855B83E-E55D-4F70-AF31-2189A49419E9}"/>
    <cellStyle name="Normal 14 5 14 2" xfId="25729" xr:uid="{F58739FC-49C3-4F84-BF65-54CA1A676837}"/>
    <cellStyle name="Normal 14 5 14 3" xfId="42488" xr:uid="{FDBFA6DE-ECC0-4659-8B95-4BD275C46C94}"/>
    <cellStyle name="Normal 14 5 15" xfId="17349" xr:uid="{4D74F12A-18AC-4D4D-B53E-69368D70D41A}"/>
    <cellStyle name="Normal 14 5 16" xfId="34108" xr:uid="{139CDF6E-A3F2-4A92-AF7E-446E06293191}"/>
    <cellStyle name="Normal 14 5 2" xfId="559" xr:uid="{40DC7D9C-F773-41BC-B760-082D21B78948}"/>
    <cellStyle name="Normal 14 5 2 10" xfId="8508" xr:uid="{72F5BD0B-8F8C-413D-8EE2-74E5BCD0E3A3}"/>
    <cellStyle name="Normal 14 5 2 10 2" xfId="16888" xr:uid="{37C6E930-FF86-4FC1-97EE-BEA67D920E11}"/>
    <cellStyle name="Normal 14 5 2 10 2 2" xfId="33648" xr:uid="{4041349B-E3EB-4A40-86AB-A03F13F87812}"/>
    <cellStyle name="Normal 14 5 2 10 2 3" xfId="50407" xr:uid="{A1219879-B3F4-4A57-A005-31F195224701}"/>
    <cellStyle name="Normal 14 5 2 10 3" xfId="25268" xr:uid="{0FBAF736-0D75-46D7-9D8E-EB53E4EAD600}"/>
    <cellStyle name="Normal 14 5 2 10 4" xfId="42027" xr:uid="{35125102-C919-4C75-9DD5-C86F33C002AA}"/>
    <cellStyle name="Normal 14 5 2 11" xfId="2391" xr:uid="{A4CEBCF2-4E7D-4D69-B19E-68BAC4D4262D}"/>
    <cellStyle name="Normal 14 5 2 11 2" xfId="10773" xr:uid="{C975FD37-CFD4-41D9-9386-BF1821DD5939}"/>
    <cellStyle name="Normal 14 5 2 11 2 2" xfId="27533" xr:uid="{B3D71A50-2407-42DC-8979-A5A72988FE94}"/>
    <cellStyle name="Normal 14 5 2 11 2 3" xfId="44292" xr:uid="{AA53E173-5F0D-4ECE-9092-19B01FE87DE3}"/>
    <cellStyle name="Normal 14 5 2 11 3" xfId="19153" xr:uid="{0694B3CE-04BC-46C6-81BC-6A31C5A7B784}"/>
    <cellStyle name="Normal 14 5 2 11 4" xfId="35912" xr:uid="{0E18825A-7BEC-4404-9D12-94AD36DCCE6A}"/>
    <cellStyle name="Normal 14 5 2 12" xfId="8970" xr:uid="{EDCA3D7F-3F55-4313-B3E5-9814C3E074BB}"/>
    <cellStyle name="Normal 14 5 2 12 2" xfId="25730" xr:uid="{934EB4E2-D16E-4612-8F04-9D4A9E563982}"/>
    <cellStyle name="Normal 14 5 2 12 3" xfId="42489" xr:uid="{C83A59DD-607F-48F1-A361-6B78E308ECD9}"/>
    <cellStyle name="Normal 14 5 2 13" xfId="17350" xr:uid="{EE58DC39-7A50-4A25-AE29-B74500FA3B5E}"/>
    <cellStyle name="Normal 14 5 2 14" xfId="34109" xr:uid="{CDBAF3AF-BAF5-4AC1-A460-0FCDEF676267}"/>
    <cellStyle name="Normal 14 5 2 2" xfId="1001" xr:uid="{5A78A54B-17F8-450B-AAAE-2A58F87EF722}"/>
    <cellStyle name="Normal 14 5 2 2 2" xfId="4396" xr:uid="{F450A580-FF6A-4329-AAAD-31EF6FACFF27}"/>
    <cellStyle name="Normal 14 5 2 2 2 2" xfId="12776" xr:uid="{89D2CF4F-7756-48E2-92DA-294680E8EEA0}"/>
    <cellStyle name="Normal 14 5 2 2 2 2 2" xfId="29536" xr:uid="{F6116698-A449-44C9-BF54-4C99D0B4DF33}"/>
    <cellStyle name="Normal 14 5 2 2 2 2 3" xfId="46295" xr:uid="{02ED1D16-0378-4972-AF73-984BFF96F601}"/>
    <cellStyle name="Normal 14 5 2 2 2 3" xfId="21156" xr:uid="{B92DED11-979A-41C9-91A9-FD2B0AD9D11D}"/>
    <cellStyle name="Normal 14 5 2 2 2 4" xfId="37915" xr:uid="{63E384F4-4518-4B0F-8F57-6D1986F1999A}"/>
    <cellStyle name="Normal 14 5 2 2 3" xfId="6083" xr:uid="{9A183C83-D1D7-4687-8E02-5E1ECF005D68}"/>
    <cellStyle name="Normal 14 5 2 2 3 2" xfId="14463" xr:uid="{0B9E940F-A89C-4899-A75E-4A74B43C214A}"/>
    <cellStyle name="Normal 14 5 2 2 3 2 2" xfId="31223" xr:uid="{E2D0C020-3526-4B31-A890-8F8A23A506D7}"/>
    <cellStyle name="Normal 14 5 2 2 3 2 3" xfId="47982" xr:uid="{73103BDF-2429-46F9-988C-5A966A4F8BE1}"/>
    <cellStyle name="Normal 14 5 2 2 3 3" xfId="22843" xr:uid="{D3DE41C7-11D8-4C75-B80A-FF1EE9A5E9F7}"/>
    <cellStyle name="Normal 14 5 2 2 3 4" xfId="39602" xr:uid="{34D44E71-86FD-4EA1-93B4-4B7BC70D7484}"/>
    <cellStyle name="Normal 14 5 2 2 4" xfId="2819" xr:uid="{2B9D8292-7A1E-43DB-8E6D-AAE4EEED2D6B}"/>
    <cellStyle name="Normal 14 5 2 2 4 2" xfId="11199" xr:uid="{F30EFB07-5C8F-41D9-B3C6-4F6C9035D11A}"/>
    <cellStyle name="Normal 14 5 2 2 4 2 2" xfId="27959" xr:uid="{CD6FD7E0-5F36-4DF1-B9F2-9256E87CDD56}"/>
    <cellStyle name="Normal 14 5 2 2 4 2 3" xfId="44718" xr:uid="{93D7764D-A15D-41B9-9FBE-1B7A5864A7D3}"/>
    <cellStyle name="Normal 14 5 2 2 4 3" xfId="19579" xr:uid="{46AEF44A-4F7F-4D56-9A3C-060EC83EF902}"/>
    <cellStyle name="Normal 14 5 2 2 4 4" xfId="36338" xr:uid="{391C056F-F2F9-4251-8E01-F25D0BFEABA5}"/>
    <cellStyle name="Normal 14 5 2 2 5" xfId="9396" xr:uid="{C1C9E879-CDB7-434B-AA6D-C186C4E226E0}"/>
    <cellStyle name="Normal 14 5 2 2 5 2" xfId="26156" xr:uid="{F40C4C64-0F3F-4D84-8DD3-9F46366B6E44}"/>
    <cellStyle name="Normal 14 5 2 2 5 3" xfId="42915" xr:uid="{FFC44856-6CF0-4DDD-AC10-75D9350C3F1A}"/>
    <cellStyle name="Normal 14 5 2 2 6" xfId="17776" xr:uid="{B8B142C8-2F55-4491-B709-B6F737DDA468}"/>
    <cellStyle name="Normal 14 5 2 2 7" xfId="34535" xr:uid="{A592B261-15C4-459B-BF79-8689B4ED989F}"/>
    <cellStyle name="Normal 14 5 2 3" xfId="1435" xr:uid="{EFEAEC47-589B-4B5B-8D5E-A80F05CAB49A}"/>
    <cellStyle name="Normal 14 5 2 3 2" xfId="4824" xr:uid="{9324A24D-F071-4CAC-BF14-38CC6721AFF2}"/>
    <cellStyle name="Normal 14 5 2 3 2 2" xfId="13204" xr:uid="{A8CBEE6C-28AF-477D-A8BC-4801F9C71582}"/>
    <cellStyle name="Normal 14 5 2 3 2 2 2" xfId="29964" xr:uid="{D7CD727F-8ED7-4976-8ADB-74E570904C19}"/>
    <cellStyle name="Normal 14 5 2 3 2 2 3" xfId="46723" xr:uid="{8FE97613-2823-4C57-BA3D-760CFE05863B}"/>
    <cellStyle name="Normal 14 5 2 3 2 3" xfId="21584" xr:uid="{3A8F48B3-590D-4D18-8547-BDE5DAF23E61}"/>
    <cellStyle name="Normal 14 5 2 3 2 4" xfId="38343" xr:uid="{C0B32D5F-03B8-424E-AA9F-BA1B36173B2A}"/>
    <cellStyle name="Normal 14 5 2 3 3" xfId="6511" xr:uid="{1D563368-7226-4772-8A23-D14E1B9843F3}"/>
    <cellStyle name="Normal 14 5 2 3 3 2" xfId="14891" xr:uid="{379C942A-B08F-4E0D-888C-DE35BC97F55A}"/>
    <cellStyle name="Normal 14 5 2 3 3 2 2" xfId="31651" xr:uid="{046F9E4B-7CE7-41F2-B732-7C29C9D96FBC}"/>
    <cellStyle name="Normal 14 5 2 3 3 2 3" xfId="48410" xr:uid="{19536055-445D-4019-B658-62108B6B51ED}"/>
    <cellStyle name="Normal 14 5 2 3 3 3" xfId="23271" xr:uid="{F7817A5B-42A6-4A03-9A0D-E059837FBA5F}"/>
    <cellStyle name="Normal 14 5 2 3 3 4" xfId="40030" xr:uid="{F9E37013-8441-43CE-BB98-DCCFDAA7E0AB}"/>
    <cellStyle name="Normal 14 5 2 3 4" xfId="3247" xr:uid="{DAE0CF9A-9DDE-4414-9353-A1092FE5290E}"/>
    <cellStyle name="Normal 14 5 2 3 4 2" xfId="11627" xr:uid="{9F2E096E-9A03-4128-BF89-FF01A4E7B6D7}"/>
    <cellStyle name="Normal 14 5 2 3 4 2 2" xfId="28387" xr:uid="{DC01AA93-040D-4960-AE18-BA9FA9E85CBE}"/>
    <cellStyle name="Normal 14 5 2 3 4 2 3" xfId="45146" xr:uid="{0DE10DFF-A21C-4EF9-BC4A-841BE68060FC}"/>
    <cellStyle name="Normal 14 5 2 3 4 3" xfId="20007" xr:uid="{7E8C1D75-D59B-40D1-BF25-F335DE656913}"/>
    <cellStyle name="Normal 14 5 2 3 4 4" xfId="36766" xr:uid="{174251D5-9814-4C98-A752-4B7CB13AD06F}"/>
    <cellStyle name="Normal 14 5 2 3 5" xfId="9824" xr:uid="{AD3AA78A-D612-495A-9F5C-C68710EFC53E}"/>
    <cellStyle name="Normal 14 5 2 3 5 2" xfId="26584" xr:uid="{EDE75358-6FA3-4F3D-BA92-2D60300790A7}"/>
    <cellStyle name="Normal 14 5 2 3 5 3" xfId="43343" xr:uid="{172AD0F5-A99B-4BC4-83BA-BB501F78E1E3}"/>
    <cellStyle name="Normal 14 5 2 3 6" xfId="18204" xr:uid="{04091DEA-36E3-4C7D-84B6-DFB98852637E}"/>
    <cellStyle name="Normal 14 5 2 3 7" xfId="34963" xr:uid="{11C3E536-552A-42C8-A2AE-E1101CFD3B3C}"/>
    <cellStyle name="Normal 14 5 2 4" xfId="1808" xr:uid="{090F1719-F282-4E66-8DD6-8D559792F1AC}"/>
    <cellStyle name="Normal 14 5 2 4 2" xfId="5197" xr:uid="{7363D039-CCC5-4DCB-99A1-FF4726B92DB0}"/>
    <cellStyle name="Normal 14 5 2 4 2 2" xfId="13577" xr:uid="{5FFA4491-B219-4A40-8CCA-36C37F863D04}"/>
    <cellStyle name="Normal 14 5 2 4 2 2 2" xfId="30337" xr:uid="{ECD9BED4-8315-46E8-BD86-2D93DA730DDF}"/>
    <cellStyle name="Normal 14 5 2 4 2 2 3" xfId="47096" xr:uid="{25A42D88-6ED6-4D8B-A3C4-C9BBFA18FFE3}"/>
    <cellStyle name="Normal 14 5 2 4 2 3" xfId="21957" xr:uid="{7CBE5A86-6CB2-4B7B-B869-49172A28125E}"/>
    <cellStyle name="Normal 14 5 2 4 2 4" xfId="38716" xr:uid="{61DFE18F-6D79-4111-9396-6FB2F73BF8B4}"/>
    <cellStyle name="Normal 14 5 2 4 3" xfId="6884" xr:uid="{EF406FA3-5933-4D12-9307-39A330975C2E}"/>
    <cellStyle name="Normal 14 5 2 4 3 2" xfId="15264" xr:uid="{C6B5F65B-9519-4200-AF37-65F84CBC6777}"/>
    <cellStyle name="Normal 14 5 2 4 3 2 2" xfId="32024" xr:uid="{0DF33687-D39C-4BB6-B628-A0AC4EE5184D}"/>
    <cellStyle name="Normal 14 5 2 4 3 2 3" xfId="48783" xr:uid="{661658B2-647A-4DA7-9C1B-FE7A8C1E1FDD}"/>
    <cellStyle name="Normal 14 5 2 4 3 3" xfId="23644" xr:uid="{DC76E4FE-F27F-454F-A510-F05F4C4FAA4A}"/>
    <cellStyle name="Normal 14 5 2 4 3 4" xfId="40403" xr:uid="{3EF4932B-A57B-4CE5-BF4A-048C32340DA1}"/>
    <cellStyle name="Normal 14 5 2 4 4" xfId="3508" xr:uid="{0B6C22FF-275D-4203-90EC-66E00FCFBF00}"/>
    <cellStyle name="Normal 14 5 2 4 4 2" xfId="11888" xr:uid="{7B13C591-EBCD-4F75-B424-B82E170FAFD3}"/>
    <cellStyle name="Normal 14 5 2 4 4 2 2" xfId="28648" xr:uid="{C7CA7ADC-9C27-4131-9778-86C1CD79FB66}"/>
    <cellStyle name="Normal 14 5 2 4 4 2 3" xfId="45407" xr:uid="{F7E1BD72-3A58-4855-8EDC-41F747297926}"/>
    <cellStyle name="Normal 14 5 2 4 4 3" xfId="20268" xr:uid="{1F330253-B9B7-466C-8CDA-41BE5522DAC6}"/>
    <cellStyle name="Normal 14 5 2 4 4 4" xfId="37027" xr:uid="{CA86C064-E33D-42E0-807F-043E80A19820}"/>
    <cellStyle name="Normal 14 5 2 4 5" xfId="10197" xr:uid="{5A5C52E3-8B04-456A-A263-FCF2BB42E3B0}"/>
    <cellStyle name="Normal 14 5 2 4 5 2" xfId="26957" xr:uid="{8B1209DA-1925-4C2A-B276-449FBD7A53D0}"/>
    <cellStyle name="Normal 14 5 2 4 5 3" xfId="43716" xr:uid="{ECE3E152-5ADB-467C-990B-FF8FEACEFB0E}"/>
    <cellStyle name="Normal 14 5 2 4 6" xfId="18577" xr:uid="{976057CB-6D22-4D78-ADAE-117673170D37}"/>
    <cellStyle name="Normal 14 5 2 4 7" xfId="35336" xr:uid="{777374E0-267F-4995-B81A-37B52E4AE3BF}"/>
    <cellStyle name="Normal 14 5 2 5" xfId="3927" xr:uid="{58AA750B-8E8B-49FF-874F-DD1AEF2266B4}"/>
    <cellStyle name="Normal 14 5 2 5 2" xfId="12307" xr:uid="{DDCD4C74-F6F0-4710-8B96-61D488FD4BFD}"/>
    <cellStyle name="Normal 14 5 2 5 2 2" xfId="29067" xr:uid="{693FCC14-C716-42B7-84DE-7549E31FE268}"/>
    <cellStyle name="Normal 14 5 2 5 2 3" xfId="45826" xr:uid="{AE4079CF-96CE-41AF-8952-62F77E501BB0}"/>
    <cellStyle name="Normal 14 5 2 5 3" xfId="20687" xr:uid="{85F3ACC3-7843-45FC-BB61-3E79A71F2819}"/>
    <cellStyle name="Normal 14 5 2 5 4" xfId="37446" xr:uid="{F5C8953E-58FD-4E77-8A42-556663950F9D}"/>
    <cellStyle name="Normal 14 5 2 6" xfId="5657" xr:uid="{B22DAF23-383E-4411-92C6-70BDD27C121F}"/>
    <cellStyle name="Normal 14 5 2 6 2" xfId="14037" xr:uid="{86E2FA6A-9EFD-45EB-9A6F-EBEBA09B4402}"/>
    <cellStyle name="Normal 14 5 2 6 2 2" xfId="30797" xr:uid="{2F9513EC-B200-433D-96AA-504090281585}"/>
    <cellStyle name="Normal 14 5 2 6 2 3" xfId="47556" xr:uid="{89514CFF-8519-4547-86C8-7BF3A1D13127}"/>
    <cellStyle name="Normal 14 5 2 6 3" xfId="22417" xr:uid="{157FD37D-B687-4336-BF8C-99E25E408CF1}"/>
    <cellStyle name="Normal 14 5 2 6 4" xfId="39176" xr:uid="{B347C722-141C-4E47-BD96-35235848EBD5}"/>
    <cellStyle name="Normal 14 5 2 7" xfId="7290" xr:uid="{CF9D258B-7539-45D2-9FBD-481378605151}"/>
    <cellStyle name="Normal 14 5 2 7 2" xfId="15670" xr:uid="{518DAEB3-8C1C-435B-BD6F-04E612C3395F}"/>
    <cellStyle name="Normal 14 5 2 7 2 2" xfId="32430" xr:uid="{6E2F4CB3-A48A-425B-9D6C-600473072FD3}"/>
    <cellStyle name="Normal 14 5 2 7 2 3" xfId="49189" xr:uid="{484BC23A-82E9-44E9-8B2F-D398F4A90967}"/>
    <cellStyle name="Normal 14 5 2 7 3" xfId="24050" xr:uid="{A1EFE2D3-E614-4E1C-BEA8-2FD7EC1C24E4}"/>
    <cellStyle name="Normal 14 5 2 7 4" xfId="40809" xr:uid="{D4D0C9D3-C9DA-4000-975D-B53BFAF09C74}"/>
    <cellStyle name="Normal 14 5 2 8" xfId="7696" xr:uid="{1A81195A-FCFB-45A3-9BCD-9A4C54FA69DC}"/>
    <cellStyle name="Normal 14 5 2 8 2" xfId="16076" xr:uid="{1B22D3DB-0382-4300-AD32-8CA33B8B6085}"/>
    <cellStyle name="Normal 14 5 2 8 2 2" xfId="32836" xr:uid="{F2F03213-FB6D-4F3F-B103-C29A12A326E3}"/>
    <cellStyle name="Normal 14 5 2 8 2 3" xfId="49595" xr:uid="{A09181D6-37C7-4469-8354-17E1135CD1D2}"/>
    <cellStyle name="Normal 14 5 2 8 3" xfId="24456" xr:uid="{8AD42E56-F31E-41DB-AA55-6498BE43B6F5}"/>
    <cellStyle name="Normal 14 5 2 8 4" xfId="41215" xr:uid="{6032FC97-4CC5-471C-8D1F-E6E49A004559}"/>
    <cellStyle name="Normal 14 5 2 9" xfId="8102" xr:uid="{285E5DBB-CE25-46F0-B5A8-0760EF137595}"/>
    <cellStyle name="Normal 14 5 2 9 2" xfId="16482" xr:uid="{BB641FDE-65D2-4C00-B8E4-A7E5AA23F5B2}"/>
    <cellStyle name="Normal 14 5 2 9 2 2" xfId="33242" xr:uid="{01F661BC-D867-4E3C-8210-C1A4AB8AB805}"/>
    <cellStyle name="Normal 14 5 2 9 2 3" xfId="50001" xr:uid="{5BA37A53-DF72-43F8-970C-A2868CF95FB9}"/>
    <cellStyle name="Normal 14 5 2 9 3" xfId="24862" xr:uid="{1B652AAA-407E-41AE-94B1-3855E8CF395E}"/>
    <cellStyle name="Normal 14 5 2 9 4" xfId="41621" xr:uid="{03F12834-6F19-4B4F-A3A9-B856FDDEF157}"/>
    <cellStyle name="Normal 14 5 3" xfId="560" xr:uid="{674EAAC0-4B26-44C2-A006-F283BA82C371}"/>
    <cellStyle name="Normal 14 5 3 10" xfId="8720" xr:uid="{3F25A329-19BB-4561-BDE1-A1FDF2AB7D9F}"/>
    <cellStyle name="Normal 14 5 3 10 2" xfId="17100" xr:uid="{A29F1EB3-FDED-471D-83AB-C6A5026EDE42}"/>
    <cellStyle name="Normal 14 5 3 10 2 2" xfId="33860" xr:uid="{F23E975F-03FB-44A3-922F-87F921D71FB6}"/>
    <cellStyle name="Normal 14 5 3 10 2 3" xfId="50619" xr:uid="{0714C7F8-3440-43D6-B122-F711A47E0CB1}"/>
    <cellStyle name="Normal 14 5 3 10 3" xfId="25480" xr:uid="{53EFA2E3-B070-490F-939D-38B2E0CCA900}"/>
    <cellStyle name="Normal 14 5 3 10 4" xfId="42239" xr:uid="{6DD54453-B636-4E8D-9D88-54113763A6D8}"/>
    <cellStyle name="Normal 14 5 3 11" xfId="2392" xr:uid="{09FC37DE-37B1-4F9B-BB55-C57CCBC923A0}"/>
    <cellStyle name="Normal 14 5 3 11 2" xfId="10774" xr:uid="{AA05FACA-F9EC-4CCA-BC65-170822951055}"/>
    <cellStyle name="Normal 14 5 3 11 2 2" xfId="27534" xr:uid="{DAB22268-EBD2-452F-B463-6B545CF34B8B}"/>
    <cellStyle name="Normal 14 5 3 11 2 3" xfId="44293" xr:uid="{697AF829-5D87-4A30-B8F6-B280587566FB}"/>
    <cellStyle name="Normal 14 5 3 11 3" xfId="19154" xr:uid="{E23AF2EE-6804-4BDF-82A0-BFB1ABDE2B69}"/>
    <cellStyle name="Normal 14 5 3 11 4" xfId="35913" xr:uid="{CA947279-D190-4D26-9006-96140CAD8210}"/>
    <cellStyle name="Normal 14 5 3 12" xfId="8971" xr:uid="{6183DBC4-99AE-44F9-A3FB-335942FFD904}"/>
    <cellStyle name="Normal 14 5 3 12 2" xfId="25731" xr:uid="{85410C56-5327-41BF-9281-A0B5781B20BA}"/>
    <cellStyle name="Normal 14 5 3 12 3" xfId="42490" xr:uid="{3B15E3BC-C124-4912-B716-43F040FA20C6}"/>
    <cellStyle name="Normal 14 5 3 13" xfId="17351" xr:uid="{BE0157EB-517B-4C41-916E-965BE4846B1B}"/>
    <cellStyle name="Normal 14 5 3 14" xfId="34110" xr:uid="{F5BCEE71-55AB-4DFA-8B86-6BAB4EDD9F68}"/>
    <cellStyle name="Normal 14 5 3 2" xfId="1002" xr:uid="{B3B441E1-0FDC-4E38-9A78-67C4B4A32EEE}"/>
    <cellStyle name="Normal 14 5 3 2 2" xfId="4397" xr:uid="{CA94757C-6200-4558-96C4-EE82AB6F3E13}"/>
    <cellStyle name="Normal 14 5 3 2 2 2" xfId="12777" xr:uid="{C1487DF5-3517-4DBE-9385-8E9E9A6B95B2}"/>
    <cellStyle name="Normal 14 5 3 2 2 2 2" xfId="29537" xr:uid="{3B884BD4-FB4A-4F98-8806-097E7CC1CE26}"/>
    <cellStyle name="Normal 14 5 3 2 2 2 3" xfId="46296" xr:uid="{414263B0-3D7B-4C05-B7FB-94DAA3E0F627}"/>
    <cellStyle name="Normal 14 5 3 2 2 3" xfId="21157" xr:uid="{59E7ACAE-5F25-413E-85BC-C579538D90F0}"/>
    <cellStyle name="Normal 14 5 3 2 2 4" xfId="37916" xr:uid="{1E9A7902-EA9F-46A9-AE21-B02022743CCF}"/>
    <cellStyle name="Normal 14 5 3 2 3" xfId="6084" xr:uid="{C6B95EED-26BA-4B54-B97B-407B86897859}"/>
    <cellStyle name="Normal 14 5 3 2 3 2" xfId="14464" xr:uid="{55928ED5-E369-460C-BBE5-9CC06158D699}"/>
    <cellStyle name="Normal 14 5 3 2 3 2 2" xfId="31224" xr:uid="{6CF740EC-B5C8-4BB1-BA31-8FE513AB8248}"/>
    <cellStyle name="Normal 14 5 3 2 3 2 3" xfId="47983" xr:uid="{BF4D9711-9F57-4ABD-AD91-BB363395397E}"/>
    <cellStyle name="Normal 14 5 3 2 3 3" xfId="22844" xr:uid="{3E4D192B-0E7D-4AFA-9553-DC9AF9A00B8F}"/>
    <cellStyle name="Normal 14 5 3 2 3 4" xfId="39603" xr:uid="{6F5ED059-1A2F-47A3-8747-0DCCCDA8C7E0}"/>
    <cellStyle name="Normal 14 5 3 2 4" xfId="2820" xr:uid="{753BA202-EA48-451D-8CC7-6B46EA1AFA5E}"/>
    <cellStyle name="Normal 14 5 3 2 4 2" xfId="11200" xr:uid="{6FDE3760-F9CD-47C4-86B9-501F45D5B39C}"/>
    <cellStyle name="Normal 14 5 3 2 4 2 2" xfId="27960" xr:uid="{4CCB01AD-1368-4232-85DB-10D1B7327FB2}"/>
    <cellStyle name="Normal 14 5 3 2 4 2 3" xfId="44719" xr:uid="{C21AE630-73F5-4AE8-B630-7721F22C3C93}"/>
    <cellStyle name="Normal 14 5 3 2 4 3" xfId="19580" xr:uid="{3FC36688-C225-4D38-AD50-9455B823D8CB}"/>
    <cellStyle name="Normal 14 5 3 2 4 4" xfId="36339" xr:uid="{03A2249E-D27B-4110-8A05-EDE5116BE6A1}"/>
    <cellStyle name="Normal 14 5 3 2 5" xfId="9397" xr:uid="{D926B93A-EB71-4984-9DED-2B765D941AB7}"/>
    <cellStyle name="Normal 14 5 3 2 5 2" xfId="26157" xr:uid="{1EF66D03-CCE3-43F1-83AB-B8AF8ADA989D}"/>
    <cellStyle name="Normal 14 5 3 2 5 3" xfId="42916" xr:uid="{889713B7-8A21-43A8-90AD-3048BC85F030}"/>
    <cellStyle name="Normal 14 5 3 2 6" xfId="17777" xr:uid="{AA4BF773-2874-4D1C-97D6-A62DD21E0684}"/>
    <cellStyle name="Normal 14 5 3 2 7" xfId="34536" xr:uid="{1424701B-E41B-4EA0-AB29-62BA3871738C}"/>
    <cellStyle name="Normal 14 5 3 3" xfId="1436" xr:uid="{AFE615E3-CF65-4F40-A33D-3736289B4D6A}"/>
    <cellStyle name="Normal 14 5 3 3 2" xfId="4825" xr:uid="{3D1448A9-16F3-4675-8081-4A81D2BC1945}"/>
    <cellStyle name="Normal 14 5 3 3 2 2" xfId="13205" xr:uid="{7A6CC586-66A2-4AEF-AC41-47663B41C6DC}"/>
    <cellStyle name="Normal 14 5 3 3 2 2 2" xfId="29965" xr:uid="{3F0017CC-DEA1-4A5E-8B31-91FB366B8309}"/>
    <cellStyle name="Normal 14 5 3 3 2 2 3" xfId="46724" xr:uid="{1EF15BC5-26A2-4291-983B-D00A342CB94A}"/>
    <cellStyle name="Normal 14 5 3 3 2 3" xfId="21585" xr:uid="{1F1AF10A-3F7E-4EBB-B01A-76D2AE97A535}"/>
    <cellStyle name="Normal 14 5 3 3 2 4" xfId="38344" xr:uid="{269E43A8-1FF9-4FBC-9D8E-E0148B8C589B}"/>
    <cellStyle name="Normal 14 5 3 3 3" xfId="6512" xr:uid="{63A9C11E-399A-44CB-8387-E654A4533E0A}"/>
    <cellStyle name="Normal 14 5 3 3 3 2" xfId="14892" xr:uid="{67955B28-1F01-4A41-9BCD-A8E519A70CC1}"/>
    <cellStyle name="Normal 14 5 3 3 3 2 2" xfId="31652" xr:uid="{5C98450E-6D53-4525-B359-0CC87EFB8248}"/>
    <cellStyle name="Normal 14 5 3 3 3 2 3" xfId="48411" xr:uid="{FD76A376-B6C0-4B21-BEB0-055F738FAFFE}"/>
    <cellStyle name="Normal 14 5 3 3 3 3" xfId="23272" xr:uid="{3BB55CDB-6BA6-4165-AF71-2CB9338AFCE0}"/>
    <cellStyle name="Normal 14 5 3 3 3 4" xfId="40031" xr:uid="{8F66CBA1-9634-4E63-B043-A9C58133E4D2}"/>
    <cellStyle name="Normal 14 5 3 3 4" xfId="3248" xr:uid="{B4A891DD-79D1-4818-BF78-87985EDB7F45}"/>
    <cellStyle name="Normal 14 5 3 3 4 2" xfId="11628" xr:uid="{A1B41E9E-55D1-4136-8A24-0825E12BF95A}"/>
    <cellStyle name="Normal 14 5 3 3 4 2 2" xfId="28388" xr:uid="{D2619F34-FEB2-4EB9-A324-5C708C7921DC}"/>
    <cellStyle name="Normal 14 5 3 3 4 2 3" xfId="45147" xr:uid="{483396AB-1FB0-4B7C-B132-784A828F3520}"/>
    <cellStyle name="Normal 14 5 3 3 4 3" xfId="20008" xr:uid="{5CCD3174-1C05-4F43-B7B7-BE701890CEB2}"/>
    <cellStyle name="Normal 14 5 3 3 4 4" xfId="36767" xr:uid="{1E661441-30AF-4D8F-9FA9-88E5C272FD40}"/>
    <cellStyle name="Normal 14 5 3 3 5" xfId="9825" xr:uid="{C6B40731-4E57-42ED-8E5E-DC235F68517D}"/>
    <cellStyle name="Normal 14 5 3 3 5 2" xfId="26585" xr:uid="{5048A68B-65CC-47F3-8845-28ACF46991B0}"/>
    <cellStyle name="Normal 14 5 3 3 5 3" xfId="43344" xr:uid="{8FCCBE71-7DBF-43C3-9F15-877BE24276B2}"/>
    <cellStyle name="Normal 14 5 3 3 6" xfId="18205" xr:uid="{A5FA9E70-7966-43AD-9A6B-BD65B56A51F9}"/>
    <cellStyle name="Normal 14 5 3 3 7" xfId="34964" xr:uid="{05D6B3A8-9ECA-4457-B319-0F5EDE6AF761}"/>
    <cellStyle name="Normal 14 5 3 4" xfId="2020" xr:uid="{1656B67B-AE4C-43E6-A5C4-A48A16DA2DBE}"/>
    <cellStyle name="Normal 14 5 3 4 2" xfId="5409" xr:uid="{6D628D49-775B-413C-A6B3-CB0BB1C590C0}"/>
    <cellStyle name="Normal 14 5 3 4 2 2" xfId="13789" xr:uid="{F1EBDF6C-F6CD-46F4-B2B1-C8A0F54CA535}"/>
    <cellStyle name="Normal 14 5 3 4 2 2 2" xfId="30549" xr:uid="{1DC80760-F4FA-4FB0-83D9-21C3D94F6BCF}"/>
    <cellStyle name="Normal 14 5 3 4 2 2 3" xfId="47308" xr:uid="{43FDE7BF-3208-476E-8024-D243699846C7}"/>
    <cellStyle name="Normal 14 5 3 4 2 3" xfId="22169" xr:uid="{79658649-E86B-40D6-B4E8-DA78949B68BD}"/>
    <cellStyle name="Normal 14 5 3 4 2 4" xfId="38928" xr:uid="{8A27D202-E953-4A7C-B268-7A483A17622E}"/>
    <cellStyle name="Normal 14 5 3 4 3" xfId="7096" xr:uid="{2E942255-8AD6-4B8D-8EF4-A10C48644A65}"/>
    <cellStyle name="Normal 14 5 3 4 3 2" xfId="15476" xr:uid="{B9AC2220-E252-4B46-83E7-91B21DB1D8EC}"/>
    <cellStyle name="Normal 14 5 3 4 3 2 2" xfId="32236" xr:uid="{43FCE026-1AEF-4A23-B6B9-2E6BFD0978A7}"/>
    <cellStyle name="Normal 14 5 3 4 3 2 3" xfId="48995" xr:uid="{7E30588F-7001-4693-8ABB-9857315A67F6}"/>
    <cellStyle name="Normal 14 5 3 4 3 3" xfId="23856" xr:uid="{834403F1-A3C4-46A6-A1C0-08C85249AB71}"/>
    <cellStyle name="Normal 14 5 3 4 3 4" xfId="40615" xr:uid="{529004E7-DC21-41BF-9249-3ACD4C80A910}"/>
    <cellStyle name="Normal 14 5 3 4 4" xfId="3719" xr:uid="{280B51E3-86F4-4B5F-827E-5220D8C62EB8}"/>
    <cellStyle name="Normal 14 5 3 4 4 2" xfId="12099" xr:uid="{2E0946BB-D037-4EDF-BF2C-303A08A2233A}"/>
    <cellStyle name="Normal 14 5 3 4 4 2 2" xfId="28859" xr:uid="{6097514B-CF2B-47DC-A932-41B9F51B0CA1}"/>
    <cellStyle name="Normal 14 5 3 4 4 2 3" xfId="45618" xr:uid="{42927175-5A3A-4199-968F-342D7869A93D}"/>
    <cellStyle name="Normal 14 5 3 4 4 3" xfId="20479" xr:uid="{03F5E5E1-4984-4025-B3C4-BE263575F181}"/>
    <cellStyle name="Normal 14 5 3 4 4 4" xfId="37238" xr:uid="{0202FF5E-D868-4760-994B-561C9109FC39}"/>
    <cellStyle name="Normal 14 5 3 4 5" xfId="10409" xr:uid="{D233ADC3-ACFC-4E4F-82D4-EF75829DE4BB}"/>
    <cellStyle name="Normal 14 5 3 4 5 2" xfId="27169" xr:uid="{144525CD-2717-43B6-A5B0-4E70F259B34D}"/>
    <cellStyle name="Normal 14 5 3 4 5 3" xfId="43928" xr:uid="{37583DC2-5685-46FC-A82D-FD11EA716C88}"/>
    <cellStyle name="Normal 14 5 3 4 6" xfId="18789" xr:uid="{4E39555C-6D10-44B7-9094-1BD56260E23E}"/>
    <cellStyle name="Normal 14 5 3 4 7" xfId="35548" xr:uid="{707C02EA-297A-4CA8-B3C9-EC44DBBE0705}"/>
    <cellStyle name="Normal 14 5 3 5" xfId="4139" xr:uid="{307AF62F-71F0-4791-B18B-E057E0A3012F}"/>
    <cellStyle name="Normal 14 5 3 5 2" xfId="12519" xr:uid="{C03754C2-0CF7-4F43-AD8F-EEA963A91051}"/>
    <cellStyle name="Normal 14 5 3 5 2 2" xfId="29279" xr:uid="{0E58A6E0-AB10-489F-96F0-4017B83DC473}"/>
    <cellStyle name="Normal 14 5 3 5 2 3" xfId="46038" xr:uid="{63E68FCF-E8C7-4F78-AD31-E41B50BCCA85}"/>
    <cellStyle name="Normal 14 5 3 5 3" xfId="20899" xr:uid="{F7156A70-B22D-457D-AE8F-4C846E6DDD2A}"/>
    <cellStyle name="Normal 14 5 3 5 4" xfId="37658" xr:uid="{32247E04-4F4C-4C2B-9DF8-4A85D66D2B4C}"/>
    <cellStyle name="Normal 14 5 3 6" xfId="5658" xr:uid="{B3BC3EDB-769C-4F5A-A7D5-E8B959B21DEC}"/>
    <cellStyle name="Normal 14 5 3 6 2" xfId="14038" xr:uid="{6A178454-62A7-4DB5-A547-5E9023B2B307}"/>
    <cellStyle name="Normal 14 5 3 6 2 2" xfId="30798" xr:uid="{5703B1D3-B49B-40DE-87E2-7508E933E054}"/>
    <cellStyle name="Normal 14 5 3 6 2 3" xfId="47557" xr:uid="{414C5029-5759-4673-8191-E9368C05DFEC}"/>
    <cellStyle name="Normal 14 5 3 6 3" xfId="22418" xr:uid="{35E35EBE-1DD0-4CD8-A040-94FDAC1FF43E}"/>
    <cellStyle name="Normal 14 5 3 6 4" xfId="39177" xr:uid="{3F29334D-1D9B-478F-AC77-2D5948087921}"/>
    <cellStyle name="Normal 14 5 3 7" xfId="7502" xr:uid="{ACB23708-D3B8-4E85-8CED-2741609E3FD1}"/>
    <cellStyle name="Normal 14 5 3 7 2" xfId="15882" xr:uid="{4B067955-63E2-4467-BAEE-0D701AE3382C}"/>
    <cellStyle name="Normal 14 5 3 7 2 2" xfId="32642" xr:uid="{891D5F74-3D74-42DE-B8A4-986F22429F1C}"/>
    <cellStyle name="Normal 14 5 3 7 2 3" xfId="49401" xr:uid="{B6943361-22EA-4C28-A16A-79A2148FAD1D}"/>
    <cellStyle name="Normal 14 5 3 7 3" xfId="24262" xr:uid="{53EFD364-0F39-4BE0-BE15-C6AFEEA01646}"/>
    <cellStyle name="Normal 14 5 3 7 4" xfId="41021" xr:uid="{66B2F1C2-4E6E-4A23-8BD5-165A715C6AA1}"/>
    <cellStyle name="Normal 14 5 3 8" xfId="7908" xr:uid="{CCC33A2C-7B98-4C32-93F5-D70A69457161}"/>
    <cellStyle name="Normal 14 5 3 8 2" xfId="16288" xr:uid="{49303700-3AD1-464B-AE14-93DEBE56889E}"/>
    <cellStyle name="Normal 14 5 3 8 2 2" xfId="33048" xr:uid="{D79596A4-A7FE-4D66-98CD-CA1743DAE516}"/>
    <cellStyle name="Normal 14 5 3 8 2 3" xfId="49807" xr:uid="{0E22919E-F965-401E-9267-D2E30D8DA9CE}"/>
    <cellStyle name="Normal 14 5 3 8 3" xfId="24668" xr:uid="{E66AFB79-D944-4946-8C00-CCC7220F4636}"/>
    <cellStyle name="Normal 14 5 3 8 4" xfId="41427" xr:uid="{2AD86A07-6161-45D3-BA41-84FCCC57DC66}"/>
    <cellStyle name="Normal 14 5 3 9" xfId="8314" xr:uid="{EC06276D-7853-4F09-B842-0C701DCFEF6E}"/>
    <cellStyle name="Normal 14 5 3 9 2" xfId="16694" xr:uid="{45F6DE61-8F78-421E-B907-94ECEFF1B0B3}"/>
    <cellStyle name="Normal 14 5 3 9 2 2" xfId="33454" xr:uid="{8258351A-34D5-4E6E-AD05-25587F3B97BA}"/>
    <cellStyle name="Normal 14 5 3 9 2 3" xfId="50213" xr:uid="{CDC4A147-947D-429A-B7BC-F632616F8EA5}"/>
    <cellStyle name="Normal 14 5 3 9 3" xfId="25074" xr:uid="{4DCECD92-5A68-41F9-8653-E0B382950E23}"/>
    <cellStyle name="Normal 14 5 3 9 4" xfId="41833" xr:uid="{BE1E526E-9588-4F49-BEA6-1ADE6F0EE8B8}"/>
    <cellStyle name="Normal 14 5 4" xfId="1000" xr:uid="{1CFEC0D8-2382-43B3-8783-FD0AA10B6269}"/>
    <cellStyle name="Normal 14 5 4 2" xfId="4395" xr:uid="{60DDE952-17F8-42B4-BE69-91DF40BE1A73}"/>
    <cellStyle name="Normal 14 5 4 2 2" xfId="12775" xr:uid="{B1B66E97-4951-4889-AC70-77B926C0ED4D}"/>
    <cellStyle name="Normal 14 5 4 2 2 2" xfId="29535" xr:uid="{0253BE89-6E79-4ACB-84CA-DD07297FBFF2}"/>
    <cellStyle name="Normal 14 5 4 2 2 3" xfId="46294" xr:uid="{354D2244-017E-496F-8518-29A94C8CE176}"/>
    <cellStyle name="Normal 14 5 4 2 3" xfId="21155" xr:uid="{FF822590-179A-44A6-8027-27202B901324}"/>
    <cellStyle name="Normal 14 5 4 2 4" xfId="37914" xr:uid="{74073094-6435-4035-B144-68A8BF93B09E}"/>
    <cellStyle name="Normal 14 5 4 3" xfId="6082" xr:uid="{C47C4F8B-DFE4-4540-AD8A-4291EF1ED46C}"/>
    <cellStyle name="Normal 14 5 4 3 2" xfId="14462" xr:uid="{91FE1A37-6DBF-44D0-81D7-6ED03DACD88E}"/>
    <cellStyle name="Normal 14 5 4 3 2 2" xfId="31222" xr:uid="{C8170CA0-5337-4C17-ACE2-CB21713E632A}"/>
    <cellStyle name="Normal 14 5 4 3 2 3" xfId="47981" xr:uid="{38576045-61B0-4D45-A96E-538A01DA9683}"/>
    <cellStyle name="Normal 14 5 4 3 3" xfId="22842" xr:uid="{18715457-9F9C-4D32-BD7F-9F5B555DAC19}"/>
    <cellStyle name="Normal 14 5 4 3 4" xfId="39601" xr:uid="{9CE02BC3-9463-4CAE-BA74-69A8DEC67964}"/>
    <cellStyle name="Normal 14 5 4 4" xfId="2818" xr:uid="{483C517C-D7CD-4973-8C53-826DF316C6EA}"/>
    <cellStyle name="Normal 14 5 4 4 2" xfId="11198" xr:uid="{64CBA505-D311-4295-9238-0E00CF35276E}"/>
    <cellStyle name="Normal 14 5 4 4 2 2" xfId="27958" xr:uid="{7D3198DF-F412-4E94-A0DE-0650A4AB0356}"/>
    <cellStyle name="Normal 14 5 4 4 2 3" xfId="44717" xr:uid="{5ABB6A1C-8BF9-4CA8-94BE-68ED57191AC9}"/>
    <cellStyle name="Normal 14 5 4 4 3" xfId="19578" xr:uid="{BDF5EFFA-583A-4D2B-B151-BA203DD16AAA}"/>
    <cellStyle name="Normal 14 5 4 4 4" xfId="36337" xr:uid="{3DBD774E-A55D-4984-B829-45280D989595}"/>
    <cellStyle name="Normal 14 5 4 5" xfId="9395" xr:uid="{65F1E0B8-0DAE-478D-A416-C5CD38808667}"/>
    <cellStyle name="Normal 14 5 4 5 2" xfId="26155" xr:uid="{337D5515-8E1A-4A8F-850D-488B457727C7}"/>
    <cellStyle name="Normal 14 5 4 5 3" xfId="42914" xr:uid="{A3424B34-0C99-40AF-A15F-E99AFD4E3F3A}"/>
    <cellStyle name="Normal 14 5 4 6" xfId="17775" xr:uid="{D45D1D0D-AFDA-46FA-808A-56DE48DA1638}"/>
    <cellStyle name="Normal 14 5 4 7" xfId="34534" xr:uid="{EE647446-234A-4737-9A4B-FC51A976D63E}"/>
    <cellStyle name="Normal 14 5 5" xfId="1434" xr:uid="{4F75A82C-E414-4402-9FE4-A7F29DE4934B}"/>
    <cellStyle name="Normal 14 5 5 2" xfId="4823" xr:uid="{FDEAAA3D-78BE-414D-B98A-2E18925B3C00}"/>
    <cellStyle name="Normal 14 5 5 2 2" xfId="13203" xr:uid="{6AB139A1-77F9-4740-B6EC-CB87497D9302}"/>
    <cellStyle name="Normal 14 5 5 2 2 2" xfId="29963" xr:uid="{1E9EAE00-D704-4ED7-937E-48CBB50A942E}"/>
    <cellStyle name="Normal 14 5 5 2 2 3" xfId="46722" xr:uid="{85FA614B-F636-4675-B394-5C1664EAB93B}"/>
    <cellStyle name="Normal 14 5 5 2 3" xfId="21583" xr:uid="{41B7D05F-85FD-4907-935F-36B19D50638C}"/>
    <cellStyle name="Normal 14 5 5 2 4" xfId="38342" xr:uid="{8C047542-CECE-423B-8CBA-4F61ED749C73}"/>
    <cellStyle name="Normal 14 5 5 3" xfId="6510" xr:uid="{B0564AEF-563B-4CF1-98F9-8D00C003886D}"/>
    <cellStyle name="Normal 14 5 5 3 2" xfId="14890" xr:uid="{A4D0CE31-EE0B-48E9-BD36-567C56D44210}"/>
    <cellStyle name="Normal 14 5 5 3 2 2" xfId="31650" xr:uid="{19CF63D6-2411-4CDA-9F06-447CED835BEA}"/>
    <cellStyle name="Normal 14 5 5 3 2 3" xfId="48409" xr:uid="{7DD7F7BF-AFA7-458C-8774-518D14C8E2A7}"/>
    <cellStyle name="Normal 14 5 5 3 3" xfId="23270" xr:uid="{820557DF-11D8-414F-802D-3F36B47F02F5}"/>
    <cellStyle name="Normal 14 5 5 3 4" xfId="40029" xr:uid="{ABC3F717-5448-428E-887E-8D2B7D064830}"/>
    <cellStyle name="Normal 14 5 5 4" xfId="3246" xr:uid="{9A2A9A78-4B3E-4100-A977-4FAAB22E5188}"/>
    <cellStyle name="Normal 14 5 5 4 2" xfId="11626" xr:uid="{A9D28656-6268-4EC6-97F3-81F67BEEDBBC}"/>
    <cellStyle name="Normal 14 5 5 4 2 2" xfId="28386" xr:uid="{4FB1A356-4D9C-455E-B7CF-99E948BE587A}"/>
    <cellStyle name="Normal 14 5 5 4 2 3" xfId="45145" xr:uid="{A9525217-8919-4D8C-8379-D3F924CDBF2C}"/>
    <cellStyle name="Normal 14 5 5 4 3" xfId="20006" xr:uid="{64952E95-E425-4A66-9723-ABC19DDD18DD}"/>
    <cellStyle name="Normal 14 5 5 4 4" xfId="36765" xr:uid="{659E9A7D-1BAD-4ABF-8005-AE241E4C52EC}"/>
    <cellStyle name="Normal 14 5 5 5" xfId="9823" xr:uid="{408A833C-F408-4D51-B9AA-8E5A8BFD853A}"/>
    <cellStyle name="Normal 14 5 5 5 2" xfId="26583" xr:uid="{2E53A43F-BF0D-4178-9635-EA1E3C58ED06}"/>
    <cellStyle name="Normal 14 5 5 5 3" xfId="43342" xr:uid="{B095153D-1F7A-4845-B2B4-A00761CC3F8E}"/>
    <cellStyle name="Normal 14 5 5 6" xfId="18203" xr:uid="{A8969B33-6CE2-4D3C-9DEC-7B5BC68FCBF9}"/>
    <cellStyle name="Normal 14 5 5 7" xfId="34962" xr:uid="{9D08FF9A-1815-4F25-B927-99F597D22A57}"/>
    <cellStyle name="Normal 14 5 6" xfId="1749" xr:uid="{74129834-5C01-411E-B2C0-49160180079D}"/>
    <cellStyle name="Normal 14 5 6 2" xfId="5138" xr:uid="{6715ABBE-2F83-429F-AC1A-EF8B3B3F3394}"/>
    <cellStyle name="Normal 14 5 6 2 2" xfId="13518" xr:uid="{057D4277-F7A0-494B-98AD-60A1A3E8D2CA}"/>
    <cellStyle name="Normal 14 5 6 2 2 2" xfId="30278" xr:uid="{7E935F74-FE29-4852-8050-8F384FC0EBCB}"/>
    <cellStyle name="Normal 14 5 6 2 2 3" xfId="47037" xr:uid="{136BC550-4309-42F2-8F71-7F9EE8033519}"/>
    <cellStyle name="Normal 14 5 6 2 3" xfId="21898" xr:uid="{473800C6-9182-461E-A2D2-A049BA742331}"/>
    <cellStyle name="Normal 14 5 6 2 4" xfId="38657" xr:uid="{82AE0A4D-E6D5-404F-ADEB-502398BDB6E5}"/>
    <cellStyle name="Normal 14 5 6 3" xfId="6825" xr:uid="{C1FD07F2-AFE4-4FF9-B4BF-6F29B359DE35}"/>
    <cellStyle name="Normal 14 5 6 3 2" xfId="15205" xr:uid="{AE412D5C-7A48-4188-BB2D-BBFD85000F7B}"/>
    <cellStyle name="Normal 14 5 6 3 2 2" xfId="31965" xr:uid="{794638F8-865E-4535-B4A2-D26A3141CF11}"/>
    <cellStyle name="Normal 14 5 6 3 2 3" xfId="48724" xr:uid="{492B0850-CFF4-4692-9E9F-FC008C872478}"/>
    <cellStyle name="Normal 14 5 6 3 3" xfId="23585" xr:uid="{A4318969-21EE-4AB7-87A2-B5AE697E7992}"/>
    <cellStyle name="Normal 14 5 6 3 4" xfId="40344" xr:uid="{8C353E35-7A5E-452E-86AA-B0F1DA388EE7}"/>
    <cellStyle name="Normal 14 5 6 4" xfId="2390" xr:uid="{7B077E12-E58B-4149-BEA1-D41128CB1809}"/>
    <cellStyle name="Normal 14 5 6 4 2" xfId="10772" xr:uid="{4BC46BD0-CC7F-4247-AFBD-6C8E6A784042}"/>
    <cellStyle name="Normal 14 5 6 4 2 2" xfId="27532" xr:uid="{975D19A3-148A-4C1C-A76B-6356D00065B3}"/>
    <cellStyle name="Normal 14 5 6 4 2 3" xfId="44291" xr:uid="{CE6E8185-715A-435B-B24E-83379EBADD81}"/>
    <cellStyle name="Normal 14 5 6 4 3" xfId="19152" xr:uid="{E9D44D3D-2A7D-4F46-9822-754C469D20B4}"/>
    <cellStyle name="Normal 14 5 6 4 4" xfId="35911" xr:uid="{A45BE3C8-BF94-4464-A26F-08E5068592CB}"/>
    <cellStyle name="Normal 14 5 6 5" xfId="10138" xr:uid="{F727E1DB-6474-4DA1-9A5F-4F0B46A3FF0D}"/>
    <cellStyle name="Normal 14 5 6 5 2" xfId="26898" xr:uid="{2AC7DBE1-E4FE-4D7F-B260-3B08C32D6016}"/>
    <cellStyle name="Normal 14 5 6 5 3" xfId="43657" xr:uid="{02CD7E03-5CBC-473C-A016-230405BF919A}"/>
    <cellStyle name="Normal 14 5 6 6" xfId="18518" xr:uid="{3E8A1DDE-87FB-4C18-AF6E-824A7905294E}"/>
    <cellStyle name="Normal 14 5 6 7" xfId="35277" xr:uid="{92AEBE0C-F953-4F34-91D4-96E456D3B2AE}"/>
    <cellStyle name="Normal 14 5 7" xfId="3868" xr:uid="{2A94FD92-AFBD-42E4-AEB0-73EF443C8D9F}"/>
    <cellStyle name="Normal 14 5 7 2" xfId="12248" xr:uid="{B03504E7-F371-42A7-B834-5215CD0AFA5E}"/>
    <cellStyle name="Normal 14 5 7 2 2" xfId="29008" xr:uid="{DF55C292-4E75-4FAB-8194-18710C84E7D4}"/>
    <cellStyle name="Normal 14 5 7 2 3" xfId="45767" xr:uid="{423EEC14-704B-43E4-8062-940CA6725F97}"/>
    <cellStyle name="Normal 14 5 7 3" xfId="20628" xr:uid="{0BC20F29-8862-4455-B455-BFBF19971712}"/>
    <cellStyle name="Normal 14 5 7 4" xfId="37387" xr:uid="{994EBAEC-A47F-4144-A479-1F9F4C9A6CC8}"/>
    <cellStyle name="Normal 14 5 8" xfId="5656" xr:uid="{10857F67-1DF6-4801-81DF-A18C22047A62}"/>
    <cellStyle name="Normal 14 5 8 2" xfId="14036" xr:uid="{CB085A51-EEAC-452C-BABC-6A8FC50509B9}"/>
    <cellStyle name="Normal 14 5 8 2 2" xfId="30796" xr:uid="{0E8CF70C-3062-48D7-8BD2-3C3D1AB5DA55}"/>
    <cellStyle name="Normal 14 5 8 2 3" xfId="47555" xr:uid="{7C8438FE-B2FA-4B1D-86CC-FE6E644DE576}"/>
    <cellStyle name="Normal 14 5 8 3" xfId="22416" xr:uid="{CC1DEEDC-D415-409D-8491-8DC015B4ABF9}"/>
    <cellStyle name="Normal 14 5 8 4" xfId="39175" xr:uid="{1CD62967-FC71-4790-BBBA-17AA0A5B0607}"/>
    <cellStyle name="Normal 14 5 9" xfId="7231" xr:uid="{646127D6-90A4-465D-B147-B51B73332264}"/>
    <cellStyle name="Normal 14 5 9 2" xfId="15611" xr:uid="{435DF7CD-669E-4A51-A2D0-F39A96CA1DD1}"/>
    <cellStyle name="Normal 14 5 9 2 2" xfId="32371" xr:uid="{0E85F92A-EE67-4023-A334-39D75D9DA43D}"/>
    <cellStyle name="Normal 14 5 9 2 3" xfId="49130" xr:uid="{265CBEEB-EC51-42E8-AAED-FEE13CAD6F91}"/>
    <cellStyle name="Normal 14 5 9 3" xfId="23991" xr:uid="{C641B479-1B9D-49E2-8E2B-CE2B2DB359B7}"/>
    <cellStyle name="Normal 14 5 9 4" xfId="40750" xr:uid="{BCF101A1-DAC0-48C4-8BDD-0DF10E0E84BD}"/>
    <cellStyle name="Normal 14 6" xfId="561" xr:uid="{CC05584D-1F95-4F2D-8803-0896347CF125}"/>
    <cellStyle name="Normal 14 6 10" xfId="8503" xr:uid="{59085149-F7C6-4224-906A-A47CC791C64E}"/>
    <cellStyle name="Normal 14 6 10 2" xfId="16883" xr:uid="{F7E70679-9BA7-4AC9-8256-5ECFDB65CCEC}"/>
    <cellStyle name="Normal 14 6 10 2 2" xfId="33643" xr:uid="{37EF7AF3-3F88-46BB-A648-C9E94987E0EE}"/>
    <cellStyle name="Normal 14 6 10 2 3" xfId="50402" xr:uid="{20E2D6DF-C408-45E7-B76D-1344FA2BF72B}"/>
    <cellStyle name="Normal 14 6 10 3" xfId="25263" xr:uid="{A493934A-C7E5-444C-A2E2-8FC44E507E30}"/>
    <cellStyle name="Normal 14 6 10 4" xfId="42022" xr:uid="{43C7CF6A-CD9D-4B1C-9D6C-CAAF4FDEB01B}"/>
    <cellStyle name="Normal 14 6 11" xfId="2393" xr:uid="{469805D4-3FBB-4B1E-A73B-1CD3F980BBA7}"/>
    <cellStyle name="Normal 14 6 11 2" xfId="10775" xr:uid="{A0F4A1E0-1429-43DD-B151-5DDB4784264B}"/>
    <cellStyle name="Normal 14 6 11 2 2" xfId="27535" xr:uid="{A4EC38C6-4488-4DE3-A5B3-34EEEE135C2E}"/>
    <cellStyle name="Normal 14 6 11 2 3" xfId="44294" xr:uid="{5DC00E74-6A60-4D36-8428-EEEAB20AD0E1}"/>
    <cellStyle name="Normal 14 6 11 3" xfId="19155" xr:uid="{C016113A-4E97-41F5-9560-7A8D035A4611}"/>
    <cellStyle name="Normal 14 6 11 4" xfId="35914" xr:uid="{AF55DEBE-6E7A-4CD0-92DB-06E7A069DC46}"/>
    <cellStyle name="Normal 14 6 12" xfId="8972" xr:uid="{FBFAFF48-D632-4005-B6A8-2C2B88E90C58}"/>
    <cellStyle name="Normal 14 6 12 2" xfId="25732" xr:uid="{472C7957-D859-4714-BF1C-05429E67BE5B}"/>
    <cellStyle name="Normal 14 6 12 3" xfId="42491" xr:uid="{FE239F52-BB1A-42B4-81D0-0E3AF6B5E461}"/>
    <cellStyle name="Normal 14 6 13" xfId="17352" xr:uid="{E66881AE-283E-457D-A055-7A3D10134F3B}"/>
    <cellStyle name="Normal 14 6 14" xfId="34111" xr:uid="{80567F4E-8FD0-4BB9-9934-3AB1A7C37A17}"/>
    <cellStyle name="Normal 14 6 2" xfId="1003" xr:uid="{2CBCC17E-642F-416D-8678-51F0D8DCD588}"/>
    <cellStyle name="Normal 14 6 2 2" xfId="4398" xr:uid="{2664D734-8E16-4130-A833-A644DA633CA3}"/>
    <cellStyle name="Normal 14 6 2 2 2" xfId="12778" xr:uid="{FFCEFEB7-8F7E-4121-9523-D0C4ABAF7A69}"/>
    <cellStyle name="Normal 14 6 2 2 2 2" xfId="29538" xr:uid="{36E4956C-116A-4A89-9963-975E4C36A8FC}"/>
    <cellStyle name="Normal 14 6 2 2 2 3" xfId="46297" xr:uid="{9D74C2A9-85FF-43B0-99DF-C32914201374}"/>
    <cellStyle name="Normal 14 6 2 2 3" xfId="21158" xr:uid="{A9FC6AC0-8FDA-4DF0-B25E-D6FA45544E68}"/>
    <cellStyle name="Normal 14 6 2 2 4" xfId="37917" xr:uid="{2AF77F89-AD1E-48D1-9FCB-60B398326855}"/>
    <cellStyle name="Normal 14 6 2 3" xfId="6085" xr:uid="{35629DF1-605F-456F-BF58-60C636078ED3}"/>
    <cellStyle name="Normal 14 6 2 3 2" xfId="14465" xr:uid="{5706E964-F33F-4445-8FC4-61464B6A727A}"/>
    <cellStyle name="Normal 14 6 2 3 2 2" xfId="31225" xr:uid="{75107145-DF6A-4E7F-A03A-51B47EA01763}"/>
    <cellStyle name="Normal 14 6 2 3 2 3" xfId="47984" xr:uid="{002DC627-3260-4AF6-AAC8-5C423B30A7E0}"/>
    <cellStyle name="Normal 14 6 2 3 3" xfId="22845" xr:uid="{259C6F80-033F-45EB-A584-5B10625D7472}"/>
    <cellStyle name="Normal 14 6 2 3 4" xfId="39604" xr:uid="{05492FA2-09D7-4897-A601-63AE8B5CBBCA}"/>
    <cellStyle name="Normal 14 6 2 4" xfId="2821" xr:uid="{FEAAA434-D2CA-4B6F-B5CB-DBBA7E16B094}"/>
    <cellStyle name="Normal 14 6 2 4 2" xfId="11201" xr:uid="{98415165-BA98-4BEB-8CC4-38F380A29BBC}"/>
    <cellStyle name="Normal 14 6 2 4 2 2" xfId="27961" xr:uid="{2CBB8EB9-1F73-4871-85F5-271109449D82}"/>
    <cellStyle name="Normal 14 6 2 4 2 3" xfId="44720" xr:uid="{C67D0799-1BC3-4C83-8237-92090F2EFDF4}"/>
    <cellStyle name="Normal 14 6 2 4 3" xfId="19581" xr:uid="{113D4F53-8E87-44E0-A780-3B0804A8E366}"/>
    <cellStyle name="Normal 14 6 2 4 4" xfId="36340" xr:uid="{CE2A6515-7E48-47F1-BB5E-550EA4083A22}"/>
    <cellStyle name="Normal 14 6 2 5" xfId="9398" xr:uid="{E2F59924-861E-4788-B77A-93561673EAE5}"/>
    <cellStyle name="Normal 14 6 2 5 2" xfId="26158" xr:uid="{49866C49-F4B9-48F5-A85A-FE2CC54CC0F2}"/>
    <cellStyle name="Normal 14 6 2 5 3" xfId="42917" xr:uid="{10EBE26A-09DB-4CD8-80C7-5F8A00755BEE}"/>
    <cellStyle name="Normal 14 6 2 6" xfId="17778" xr:uid="{D57DD208-E895-4706-B15A-840085E72D08}"/>
    <cellStyle name="Normal 14 6 2 7" xfId="34537" xr:uid="{BD9E4145-5D05-4AC4-B181-EA2BE75E97F2}"/>
    <cellStyle name="Normal 14 6 3" xfId="1437" xr:uid="{163A4C25-FB06-430A-8102-21546AFFE6E5}"/>
    <cellStyle name="Normal 14 6 3 2" xfId="4826" xr:uid="{5EB76E39-B3E9-4242-937D-99ED601E1200}"/>
    <cellStyle name="Normal 14 6 3 2 2" xfId="13206" xr:uid="{C473777C-31D0-4305-9E84-644EDA9FDBA6}"/>
    <cellStyle name="Normal 14 6 3 2 2 2" xfId="29966" xr:uid="{050CE0D9-F559-43FA-9426-5DDD46F88EA2}"/>
    <cellStyle name="Normal 14 6 3 2 2 3" xfId="46725" xr:uid="{95FCED23-10A4-4F5F-9D25-0BB94794B88F}"/>
    <cellStyle name="Normal 14 6 3 2 3" xfId="21586" xr:uid="{328F7874-092D-43CE-9E9E-D04748AF14F4}"/>
    <cellStyle name="Normal 14 6 3 2 4" xfId="38345" xr:uid="{37C9705E-E7D1-48D8-8A36-F65703B4C680}"/>
    <cellStyle name="Normal 14 6 3 3" xfId="6513" xr:uid="{07BD59AC-C939-489F-8C26-EAF3A9543A8A}"/>
    <cellStyle name="Normal 14 6 3 3 2" xfId="14893" xr:uid="{198850D9-8D33-4890-97F7-2991E8F4FA47}"/>
    <cellStyle name="Normal 14 6 3 3 2 2" xfId="31653" xr:uid="{9F298B8B-C7E7-4DE4-82B9-579BA381CEF0}"/>
    <cellStyle name="Normal 14 6 3 3 2 3" xfId="48412" xr:uid="{28EBA296-0B41-408E-998C-31CE593D4C88}"/>
    <cellStyle name="Normal 14 6 3 3 3" xfId="23273" xr:uid="{25A86808-378B-4BD3-B777-F71ECA194E03}"/>
    <cellStyle name="Normal 14 6 3 3 4" xfId="40032" xr:uid="{80134279-770F-4D60-BAD2-7F2B200C3593}"/>
    <cellStyle name="Normal 14 6 3 4" xfId="3249" xr:uid="{4898C48C-62FD-41BD-855B-58FDA14E79B5}"/>
    <cellStyle name="Normal 14 6 3 4 2" xfId="11629" xr:uid="{324C5E1E-2AC9-44A8-B8BE-EC85AB2A99E7}"/>
    <cellStyle name="Normal 14 6 3 4 2 2" xfId="28389" xr:uid="{0AC6A2AC-0A99-4D36-A076-8FED44D892D7}"/>
    <cellStyle name="Normal 14 6 3 4 2 3" xfId="45148" xr:uid="{38E5DDD0-EEF6-4E51-BA1E-37EAEDAF0920}"/>
    <cellStyle name="Normal 14 6 3 4 3" xfId="20009" xr:uid="{3016D7BC-5CBF-4596-8F42-672A85FCA3A4}"/>
    <cellStyle name="Normal 14 6 3 4 4" xfId="36768" xr:uid="{C81E8B95-93D1-4597-82B9-203F7D3B3EE6}"/>
    <cellStyle name="Normal 14 6 3 5" xfId="9826" xr:uid="{BD5247D7-8AF1-41FB-A59F-FE9EDC2F7530}"/>
    <cellStyle name="Normal 14 6 3 5 2" xfId="26586" xr:uid="{A27D0D30-DEDB-43AC-B0FA-15C5988C7A44}"/>
    <cellStyle name="Normal 14 6 3 5 3" xfId="43345" xr:uid="{20186648-FBBB-4603-AD30-3675DE1C7254}"/>
    <cellStyle name="Normal 14 6 3 6" xfId="18206" xr:uid="{000D0BF6-D938-479D-9F2B-7FBACC146A8F}"/>
    <cellStyle name="Normal 14 6 3 7" xfId="34965" xr:uid="{6B6FF214-A72D-420A-AA59-6A8239ED374D}"/>
    <cellStyle name="Normal 14 6 4" xfId="1803" xr:uid="{69EC6CE6-2DCC-4034-9E16-F8E0C7A369AB}"/>
    <cellStyle name="Normal 14 6 4 2" xfId="5192" xr:uid="{8FF3083B-C47D-4D14-BE77-F9AEA2AE06D9}"/>
    <cellStyle name="Normal 14 6 4 2 2" xfId="13572" xr:uid="{D5120A72-2E88-4D0D-BB12-9CAB2ABF242E}"/>
    <cellStyle name="Normal 14 6 4 2 2 2" xfId="30332" xr:uid="{F2226748-28F3-4863-9AC6-970DC4EF6C2C}"/>
    <cellStyle name="Normal 14 6 4 2 2 3" xfId="47091" xr:uid="{D6964E8C-ECEF-4E04-A8C0-03A6339433A0}"/>
    <cellStyle name="Normal 14 6 4 2 3" xfId="21952" xr:uid="{1E291FD1-CF5F-447B-B0AA-274513BC9AC1}"/>
    <cellStyle name="Normal 14 6 4 2 4" xfId="38711" xr:uid="{D912EEBA-0307-473C-8084-1105E2F68F53}"/>
    <cellStyle name="Normal 14 6 4 3" xfId="6879" xr:uid="{E62C276B-9194-4885-8528-17309650EC73}"/>
    <cellStyle name="Normal 14 6 4 3 2" xfId="15259" xr:uid="{46A4BC29-1A99-4E07-AB92-597075968D4D}"/>
    <cellStyle name="Normal 14 6 4 3 2 2" xfId="32019" xr:uid="{74F0B56D-849D-4AC9-99F4-EF3D8FE32318}"/>
    <cellStyle name="Normal 14 6 4 3 2 3" xfId="48778" xr:uid="{73778687-7EF7-47F6-BD3C-155D7B1DD3CD}"/>
    <cellStyle name="Normal 14 6 4 3 3" xfId="23639" xr:uid="{8325515D-91CC-46A0-AEF3-705CB7778B66}"/>
    <cellStyle name="Normal 14 6 4 3 4" xfId="40398" xr:uid="{A07A920C-4609-4F39-B58B-DA35081F2045}"/>
    <cellStyle name="Normal 14 6 4 4" xfId="3503" xr:uid="{50A8D01B-D227-455C-8686-5D5F7607F661}"/>
    <cellStyle name="Normal 14 6 4 4 2" xfId="11883" xr:uid="{3773E543-2640-40DD-A6D1-F98FC081674C}"/>
    <cellStyle name="Normal 14 6 4 4 2 2" xfId="28643" xr:uid="{9DAE0981-A353-4F24-B717-668C77E05215}"/>
    <cellStyle name="Normal 14 6 4 4 2 3" xfId="45402" xr:uid="{26790705-DE87-476B-95E0-0F0ABF078BB2}"/>
    <cellStyle name="Normal 14 6 4 4 3" xfId="20263" xr:uid="{F51095D7-3014-478C-BAE2-46CB897F0337}"/>
    <cellStyle name="Normal 14 6 4 4 4" xfId="37022" xr:uid="{CF3638E0-3EA6-4F20-8FA0-55938EAF801F}"/>
    <cellStyle name="Normal 14 6 4 5" xfId="10192" xr:uid="{1F634369-DED9-4D8E-A22A-120C98152855}"/>
    <cellStyle name="Normal 14 6 4 5 2" xfId="26952" xr:uid="{C201065B-D668-4467-B139-D3C6834ED997}"/>
    <cellStyle name="Normal 14 6 4 5 3" xfId="43711" xr:uid="{22D8CA83-446B-43C8-BAC1-A6ABC0ED5F7C}"/>
    <cellStyle name="Normal 14 6 4 6" xfId="18572" xr:uid="{DD5B3E2F-C371-40A2-AAE8-BBF805731D8D}"/>
    <cellStyle name="Normal 14 6 4 7" xfId="35331" xr:uid="{C2D406EE-B3DC-445F-8B6B-B2E7EDE3F05F}"/>
    <cellStyle name="Normal 14 6 5" xfId="3922" xr:uid="{B89DCF9A-754A-4E8D-A5CE-194B263D19D8}"/>
    <cellStyle name="Normal 14 6 5 2" xfId="12302" xr:uid="{48BFD6BB-46C6-43F3-8023-3D84DDDFCE35}"/>
    <cellStyle name="Normal 14 6 5 2 2" xfId="29062" xr:uid="{D477906D-61F3-4A33-A1B6-C3EA2953F001}"/>
    <cellStyle name="Normal 14 6 5 2 3" xfId="45821" xr:uid="{C6466550-67DB-4B94-9392-81DA2ECEFF1C}"/>
    <cellStyle name="Normal 14 6 5 3" xfId="20682" xr:uid="{7024BAFE-F392-4BE4-BEEB-3836D336B7F7}"/>
    <cellStyle name="Normal 14 6 5 4" xfId="37441" xr:uid="{456EA560-716B-4D2F-922F-735328BEA9C4}"/>
    <cellStyle name="Normal 14 6 6" xfId="5659" xr:uid="{962932F0-926E-430E-A56C-6FF67B544024}"/>
    <cellStyle name="Normal 14 6 6 2" xfId="14039" xr:uid="{7A7512B3-9FA5-4090-9652-446A6A6EA75A}"/>
    <cellStyle name="Normal 14 6 6 2 2" xfId="30799" xr:uid="{408E4195-75B3-46A0-B981-9EF1EA1190F9}"/>
    <cellStyle name="Normal 14 6 6 2 3" xfId="47558" xr:uid="{B48CEDD0-8613-4DF8-89DD-1DEB0777B23A}"/>
    <cellStyle name="Normal 14 6 6 3" xfId="22419" xr:uid="{23FB4C8B-8575-4CC4-B8C9-0AABAE348B3D}"/>
    <cellStyle name="Normal 14 6 6 4" xfId="39178" xr:uid="{A36F564F-3EBA-4BCD-8866-02BAE6BBD177}"/>
    <cellStyle name="Normal 14 6 7" xfId="7285" xr:uid="{DC8546EF-A703-4CFE-B55C-194658C64E57}"/>
    <cellStyle name="Normal 14 6 7 2" xfId="15665" xr:uid="{C9DF1262-209E-4067-8451-959D66682950}"/>
    <cellStyle name="Normal 14 6 7 2 2" xfId="32425" xr:uid="{1301FBD1-2DB2-428C-BA81-5BCB5A69BEE2}"/>
    <cellStyle name="Normal 14 6 7 2 3" xfId="49184" xr:uid="{4ADD71E2-6F8E-418E-B67E-5388EE9946F0}"/>
    <cellStyle name="Normal 14 6 7 3" xfId="24045" xr:uid="{42A7767D-C740-4895-B92C-76883B3C1E55}"/>
    <cellStyle name="Normal 14 6 7 4" xfId="40804" xr:uid="{07B7BE6D-8B65-41A0-9D51-62E29C2BCB98}"/>
    <cellStyle name="Normal 14 6 8" xfId="7691" xr:uid="{633435D7-3F0D-47E1-AA29-60C341B92CF5}"/>
    <cellStyle name="Normal 14 6 8 2" xfId="16071" xr:uid="{907D2328-499D-4A4B-A853-2FCFCC7067AB}"/>
    <cellStyle name="Normal 14 6 8 2 2" xfId="32831" xr:uid="{77568B68-033F-4F0A-BF96-8671BBF6163E}"/>
    <cellStyle name="Normal 14 6 8 2 3" xfId="49590" xr:uid="{FE19FAD6-F461-410F-9F02-521D616B4E67}"/>
    <cellStyle name="Normal 14 6 8 3" xfId="24451" xr:uid="{F9B5362A-D70C-476D-A2FF-EBFECB10524D}"/>
    <cellStyle name="Normal 14 6 8 4" xfId="41210" xr:uid="{4EA37D17-F623-4481-A806-570E06F91163}"/>
    <cellStyle name="Normal 14 6 9" xfId="8097" xr:uid="{262448BC-B405-4A41-8526-8FA718DEB506}"/>
    <cellStyle name="Normal 14 6 9 2" xfId="16477" xr:uid="{3A841ECA-C95F-4FCE-9BFD-127BD4EE9512}"/>
    <cellStyle name="Normal 14 6 9 2 2" xfId="33237" xr:uid="{F94DD288-C8AB-4965-98FF-802505C25BD9}"/>
    <cellStyle name="Normal 14 6 9 2 3" xfId="49996" xr:uid="{ADE66807-01CF-4E14-A89A-F774C579EE21}"/>
    <cellStyle name="Normal 14 6 9 3" xfId="24857" xr:uid="{BDC45D87-E6DD-4686-A489-933C43E4F4ED}"/>
    <cellStyle name="Normal 14 6 9 4" xfId="41616" xr:uid="{E686DDF5-17AB-4379-9592-10A5B2DF1F70}"/>
    <cellStyle name="Normal 14 7" xfId="562" xr:uid="{D425C2BF-E9C9-49A0-BEA5-0C65B2476B0D}"/>
    <cellStyle name="Normal 14 7 10" xfId="8605" xr:uid="{599E75BB-35E5-4AB9-A4B3-84EB83B46AC4}"/>
    <cellStyle name="Normal 14 7 10 2" xfId="16985" xr:uid="{77D49609-52E6-4BD1-A603-0DB6BF827BB1}"/>
    <cellStyle name="Normal 14 7 10 2 2" xfId="33745" xr:uid="{3CD0DBDD-CA06-4386-8439-8E355A0AEC9A}"/>
    <cellStyle name="Normal 14 7 10 2 3" xfId="50504" xr:uid="{29F23580-81EF-4E2D-A1D1-1BE8AE1953BE}"/>
    <cellStyle name="Normal 14 7 10 3" xfId="25365" xr:uid="{8E95A479-AA49-482C-A61A-AF136B40B6EB}"/>
    <cellStyle name="Normal 14 7 10 4" xfId="42124" xr:uid="{31F7F45C-383A-4049-B26B-E813688A62AF}"/>
    <cellStyle name="Normal 14 7 11" xfId="2394" xr:uid="{2158644C-D8F5-45CC-8583-E6632C18D31B}"/>
    <cellStyle name="Normal 14 7 11 2" xfId="10776" xr:uid="{C4E4D793-2F96-4D25-BD2A-C10C0D82D994}"/>
    <cellStyle name="Normal 14 7 11 2 2" xfId="27536" xr:uid="{32232F79-239D-4BE7-BC8D-F0D065259695}"/>
    <cellStyle name="Normal 14 7 11 2 3" xfId="44295" xr:uid="{1BC95FC4-D177-4B95-AAC9-154AB6DE3555}"/>
    <cellStyle name="Normal 14 7 11 3" xfId="19156" xr:uid="{4BF20936-E7EC-4FC5-BF23-F85F275FB026}"/>
    <cellStyle name="Normal 14 7 11 4" xfId="35915" xr:uid="{6A678950-DDF8-44ED-B0BD-C16F20CE335F}"/>
    <cellStyle name="Normal 14 7 12" xfId="8973" xr:uid="{F70365E0-B1FF-4AB3-BC99-3C9CD54A01D7}"/>
    <cellStyle name="Normal 14 7 12 2" xfId="25733" xr:uid="{E189B588-9242-4B28-8D74-CB51565F6A2A}"/>
    <cellStyle name="Normal 14 7 12 3" xfId="42492" xr:uid="{E43A6CE5-E274-4F64-9FFC-FA0170E0B364}"/>
    <cellStyle name="Normal 14 7 13" xfId="17353" xr:uid="{6CE13DE7-9D44-4D9D-9D6C-51DDE3007673}"/>
    <cellStyle name="Normal 14 7 14" xfId="34112" xr:uid="{B6F25A81-5DAA-4054-89CC-BDD048F1F464}"/>
    <cellStyle name="Normal 14 7 2" xfId="1004" xr:uid="{24C9D885-AE5B-4425-A00C-41877D1F7D28}"/>
    <cellStyle name="Normal 14 7 2 2" xfId="4399" xr:uid="{2349D6CD-2FCB-4DFA-8DA7-728D16D9F428}"/>
    <cellStyle name="Normal 14 7 2 2 2" xfId="12779" xr:uid="{B39B1C61-88EB-41A1-A94E-E21366ACF45B}"/>
    <cellStyle name="Normal 14 7 2 2 2 2" xfId="29539" xr:uid="{E8B2FC1D-7851-4056-B45F-7F7CA5F95ECD}"/>
    <cellStyle name="Normal 14 7 2 2 2 3" xfId="46298" xr:uid="{E4E55DAE-43A3-4D0E-853D-A73DB02A27F3}"/>
    <cellStyle name="Normal 14 7 2 2 3" xfId="21159" xr:uid="{3EB92045-6CFE-4FC0-90C2-95A758FE8787}"/>
    <cellStyle name="Normal 14 7 2 2 4" xfId="37918" xr:uid="{31944E6E-C072-4198-AD61-D6964EAC4D0B}"/>
    <cellStyle name="Normal 14 7 2 3" xfId="6086" xr:uid="{22785BC3-3F1E-45CF-A4C2-20AABCDEB77B}"/>
    <cellStyle name="Normal 14 7 2 3 2" xfId="14466" xr:uid="{CF167C27-BBE9-4A49-A4BC-E6DA7EA120A5}"/>
    <cellStyle name="Normal 14 7 2 3 2 2" xfId="31226" xr:uid="{06A25E4A-74B9-4BC8-9572-5B5ECCBD206C}"/>
    <cellStyle name="Normal 14 7 2 3 2 3" xfId="47985" xr:uid="{2BB37C32-0FBC-44A0-93AF-F10DF4F4B5C7}"/>
    <cellStyle name="Normal 14 7 2 3 3" xfId="22846" xr:uid="{804003EF-B558-4688-A82D-8626FC612BB7}"/>
    <cellStyle name="Normal 14 7 2 3 4" xfId="39605" xr:uid="{0A0FCB6C-4D2B-4062-8F26-F77866CE1BBC}"/>
    <cellStyle name="Normal 14 7 2 4" xfId="2822" xr:uid="{FAC8793B-1527-4658-8A73-24E216F81674}"/>
    <cellStyle name="Normal 14 7 2 4 2" xfId="11202" xr:uid="{B8A9FD43-7DFF-4510-BBEF-0A60F8F9BF4D}"/>
    <cellStyle name="Normal 14 7 2 4 2 2" xfId="27962" xr:uid="{A75398FF-2346-4066-846B-20A177455210}"/>
    <cellStyle name="Normal 14 7 2 4 2 3" xfId="44721" xr:uid="{7C610A6E-29D3-47C1-B4AE-CAF61D125645}"/>
    <cellStyle name="Normal 14 7 2 4 3" xfId="19582" xr:uid="{0B2C24F8-7F67-43FA-A132-F55777FD49BD}"/>
    <cellStyle name="Normal 14 7 2 4 4" xfId="36341" xr:uid="{9F94E014-0E65-4AC1-9920-E5723BD53DD1}"/>
    <cellStyle name="Normal 14 7 2 5" xfId="9399" xr:uid="{72E25CD9-F3FF-48F5-B680-7D326B4A7B3E}"/>
    <cellStyle name="Normal 14 7 2 5 2" xfId="26159" xr:uid="{49F6741B-5357-449C-B1EA-C1A9F4247024}"/>
    <cellStyle name="Normal 14 7 2 5 3" xfId="42918" xr:uid="{997CDBDE-0DC9-460D-9348-9007AAB98F0C}"/>
    <cellStyle name="Normal 14 7 2 6" xfId="17779" xr:uid="{73711F80-F650-46DA-BABE-EDC552260B9A}"/>
    <cellStyle name="Normal 14 7 2 7" xfId="34538" xr:uid="{A73A4BA8-F648-408E-9CE1-8C5B506F7E7E}"/>
    <cellStyle name="Normal 14 7 3" xfId="1438" xr:uid="{4E77D687-686D-498F-8D41-F1D278CE9190}"/>
    <cellStyle name="Normal 14 7 3 2" xfId="4827" xr:uid="{65106DF1-F9D1-4D6B-8798-25D7A25D4AEA}"/>
    <cellStyle name="Normal 14 7 3 2 2" xfId="13207" xr:uid="{71D3CF4B-C02E-4D6F-8272-454CF73EB6F8}"/>
    <cellStyle name="Normal 14 7 3 2 2 2" xfId="29967" xr:uid="{26FAB8D9-D093-443C-85DA-BF88380EAA61}"/>
    <cellStyle name="Normal 14 7 3 2 2 3" xfId="46726" xr:uid="{6F7B9198-572A-437A-BED2-2C8C38CC237B}"/>
    <cellStyle name="Normal 14 7 3 2 3" xfId="21587" xr:uid="{2577881D-AD50-4B35-892E-EA876E29BC32}"/>
    <cellStyle name="Normal 14 7 3 2 4" xfId="38346" xr:uid="{B47A51A8-32BE-481F-9725-EC0B618A2FEB}"/>
    <cellStyle name="Normal 14 7 3 3" xfId="6514" xr:uid="{DFFD346D-A337-42BC-A50B-B95459F7E765}"/>
    <cellStyle name="Normal 14 7 3 3 2" xfId="14894" xr:uid="{62518CDF-0D33-4FE7-ADF9-54A0C1109020}"/>
    <cellStyle name="Normal 14 7 3 3 2 2" xfId="31654" xr:uid="{1F34CBD4-7834-488F-8BDB-949732825378}"/>
    <cellStyle name="Normal 14 7 3 3 2 3" xfId="48413" xr:uid="{01BAF37F-4CCF-4582-8BE6-91B432E16395}"/>
    <cellStyle name="Normal 14 7 3 3 3" xfId="23274" xr:uid="{390D7168-E5CC-47CC-8A1F-65D587C4B167}"/>
    <cellStyle name="Normal 14 7 3 3 4" xfId="40033" xr:uid="{69F920C6-91CB-4D32-812A-83F4E87928A2}"/>
    <cellStyle name="Normal 14 7 3 4" xfId="3250" xr:uid="{BE04B396-B044-4B24-9539-F492EFC6EA0B}"/>
    <cellStyle name="Normal 14 7 3 4 2" xfId="11630" xr:uid="{79EA3295-7BA8-4B2A-B306-DBACBBFE6171}"/>
    <cellStyle name="Normal 14 7 3 4 2 2" xfId="28390" xr:uid="{C8CC935A-7E1C-4ED7-A4C9-F80AFF34C84B}"/>
    <cellStyle name="Normal 14 7 3 4 2 3" xfId="45149" xr:uid="{2B67D039-862B-40C1-9559-659827148496}"/>
    <cellStyle name="Normal 14 7 3 4 3" xfId="20010" xr:uid="{C5AB73F1-FDB6-44E2-B9B8-87E344BEFB30}"/>
    <cellStyle name="Normal 14 7 3 4 4" xfId="36769" xr:uid="{061E31B0-D00D-41B6-A5BC-678C2C16EF15}"/>
    <cellStyle name="Normal 14 7 3 5" xfId="9827" xr:uid="{434D379C-137B-494F-B650-2EB998C055BC}"/>
    <cellStyle name="Normal 14 7 3 5 2" xfId="26587" xr:uid="{FE9D1A1F-9A45-4D18-B974-7CFE6589FB4A}"/>
    <cellStyle name="Normal 14 7 3 5 3" xfId="43346" xr:uid="{8732403E-AF89-47CD-8DBC-BE279064CF0C}"/>
    <cellStyle name="Normal 14 7 3 6" xfId="18207" xr:uid="{742FB871-410F-4900-94CF-2017684E957E}"/>
    <cellStyle name="Normal 14 7 3 7" xfId="34966" xr:uid="{00604813-F90E-4E9A-A4F4-53C1C5E654E4}"/>
    <cellStyle name="Normal 14 7 4" xfId="1905" xr:uid="{9E530C55-BA01-42CD-AC8B-971342BE4C6C}"/>
    <cellStyle name="Normal 14 7 4 2" xfId="5294" xr:uid="{E2D8E18B-C6CD-45FD-8026-6745A9058679}"/>
    <cellStyle name="Normal 14 7 4 2 2" xfId="13674" xr:uid="{D14ACF49-89A1-42DC-87C7-6772D9C11E12}"/>
    <cellStyle name="Normal 14 7 4 2 2 2" xfId="30434" xr:uid="{F51B2D1D-FBC3-4031-BDA4-6D3CE8D5BB6B}"/>
    <cellStyle name="Normal 14 7 4 2 2 3" xfId="47193" xr:uid="{31030145-FBD8-43D9-8ADE-4115076F7630}"/>
    <cellStyle name="Normal 14 7 4 2 3" xfId="22054" xr:uid="{36C31B86-5E1D-4382-AD78-DECEB305B795}"/>
    <cellStyle name="Normal 14 7 4 2 4" xfId="38813" xr:uid="{2CE185EC-F65C-4F42-83D2-31005A903DC8}"/>
    <cellStyle name="Normal 14 7 4 3" xfId="6981" xr:uid="{4005BCF9-EF0B-4CCD-97DD-CBE9950432FC}"/>
    <cellStyle name="Normal 14 7 4 3 2" xfId="15361" xr:uid="{CA1CA11C-CA65-44C5-95ED-181EDD51AB37}"/>
    <cellStyle name="Normal 14 7 4 3 2 2" xfId="32121" xr:uid="{FFF3F3E7-4337-4D27-A18D-08089B3C35F1}"/>
    <cellStyle name="Normal 14 7 4 3 2 3" xfId="48880" xr:uid="{46CC4F91-ACC6-46D6-9C23-81C4B00DEBEF}"/>
    <cellStyle name="Normal 14 7 4 3 3" xfId="23741" xr:uid="{48DA62BA-6C31-4808-9BC4-8AE42273B58F}"/>
    <cellStyle name="Normal 14 7 4 3 4" xfId="40500" xr:uid="{D0DC9D5B-B021-410C-AF1F-C76B21115489}"/>
    <cellStyle name="Normal 14 7 4 4" xfId="3604" xr:uid="{1C9DE2A7-84AF-4DF8-B9A3-8AF0056F30A7}"/>
    <cellStyle name="Normal 14 7 4 4 2" xfId="11984" xr:uid="{0C5185E7-DB90-4EB1-8441-9049E1474C1D}"/>
    <cellStyle name="Normal 14 7 4 4 2 2" xfId="28744" xr:uid="{C8348D79-7D88-4996-BD4F-F301D585D067}"/>
    <cellStyle name="Normal 14 7 4 4 2 3" xfId="45503" xr:uid="{BC419443-50A2-45F6-86DA-D490F8B7449F}"/>
    <cellStyle name="Normal 14 7 4 4 3" xfId="20364" xr:uid="{EF9622A1-0E65-440C-9D15-FF2FDFD78885}"/>
    <cellStyle name="Normal 14 7 4 4 4" xfId="37123" xr:uid="{6D1AA619-FC38-4021-8589-23CD053AD4A9}"/>
    <cellStyle name="Normal 14 7 4 5" xfId="10294" xr:uid="{570DFF54-F65B-4BA9-998B-054AFA3461C9}"/>
    <cellStyle name="Normal 14 7 4 5 2" xfId="27054" xr:uid="{EF5B3490-2A2F-47D7-B777-6F763BCBD43A}"/>
    <cellStyle name="Normal 14 7 4 5 3" xfId="43813" xr:uid="{7E2503BC-1789-4CAA-BD6A-04655EFD42F9}"/>
    <cellStyle name="Normal 14 7 4 6" xfId="18674" xr:uid="{538E183E-810D-44D2-9383-CEF01E74F4D4}"/>
    <cellStyle name="Normal 14 7 4 7" xfId="35433" xr:uid="{52A00FB3-100A-4E7F-8636-16D9733693A9}"/>
    <cellStyle name="Normal 14 7 5" xfId="4024" xr:uid="{AA2AA5D4-C398-4AAE-B430-66A0E0A8834F}"/>
    <cellStyle name="Normal 14 7 5 2" xfId="12404" xr:uid="{3E34C15E-8AAF-4982-BB5E-5304486D4F73}"/>
    <cellStyle name="Normal 14 7 5 2 2" xfId="29164" xr:uid="{95055313-0F8A-4705-8C17-7B3DA2364349}"/>
    <cellStyle name="Normal 14 7 5 2 3" xfId="45923" xr:uid="{407746F0-B4D1-492D-9FDF-8DC93F1EDDAE}"/>
    <cellStyle name="Normal 14 7 5 3" xfId="20784" xr:uid="{15B1B190-4491-43B2-A736-346783D5B056}"/>
    <cellStyle name="Normal 14 7 5 4" xfId="37543" xr:uid="{CBECEFF9-B9FB-422F-B3FA-B6EE35F2A470}"/>
    <cellStyle name="Normal 14 7 6" xfId="5660" xr:uid="{4E036C77-4919-49F5-9A84-BCD5636D8AC0}"/>
    <cellStyle name="Normal 14 7 6 2" xfId="14040" xr:uid="{44E34481-5D2D-40B6-AF8D-5674562E8F8D}"/>
    <cellStyle name="Normal 14 7 6 2 2" xfId="30800" xr:uid="{9F278DEF-501C-4808-BBE4-5A33F3D60206}"/>
    <cellStyle name="Normal 14 7 6 2 3" xfId="47559" xr:uid="{12ACFB81-1F61-4707-88E0-2E0FA5324232}"/>
    <cellStyle name="Normal 14 7 6 3" xfId="22420" xr:uid="{AE62C8B1-504F-46C3-B2F0-DC4DE547B765}"/>
    <cellStyle name="Normal 14 7 6 4" xfId="39179" xr:uid="{B5AC4056-4A9D-47EE-8B7C-97D513C01CA2}"/>
    <cellStyle name="Normal 14 7 7" xfId="7387" xr:uid="{5DCDEDAD-437E-49DE-B597-44817D2820A5}"/>
    <cellStyle name="Normal 14 7 7 2" xfId="15767" xr:uid="{25BB1A55-7E4E-4E5F-B09A-5EF81B7DBEFC}"/>
    <cellStyle name="Normal 14 7 7 2 2" xfId="32527" xr:uid="{69050B1F-9A28-45AB-9F2E-E3509C70E4E6}"/>
    <cellStyle name="Normal 14 7 7 2 3" xfId="49286" xr:uid="{BB650953-6033-4C91-A4D4-C459D160E1B7}"/>
    <cellStyle name="Normal 14 7 7 3" xfId="24147" xr:uid="{7D56B13C-FC58-4698-8865-712508D263D8}"/>
    <cellStyle name="Normal 14 7 7 4" xfId="40906" xr:uid="{F3BE10E6-2997-4E99-ADDA-91D8FC0F7B52}"/>
    <cellStyle name="Normal 14 7 8" xfId="7793" xr:uid="{88E8B98B-B6A9-4B5C-A0B3-5F5A378FB1E7}"/>
    <cellStyle name="Normal 14 7 8 2" xfId="16173" xr:uid="{3B5AAE93-1C67-4F01-A74E-786B5B0C02B4}"/>
    <cellStyle name="Normal 14 7 8 2 2" xfId="32933" xr:uid="{9B5350FB-9735-4F7E-A6F4-64EB4C6B3E44}"/>
    <cellStyle name="Normal 14 7 8 2 3" xfId="49692" xr:uid="{3C091AD3-E8ED-488B-A900-73B837061D29}"/>
    <cellStyle name="Normal 14 7 8 3" xfId="24553" xr:uid="{49E46559-2F82-4583-97E8-5EB4363C5CB4}"/>
    <cellStyle name="Normal 14 7 8 4" xfId="41312" xr:uid="{69A9A147-B4FD-4750-9DF9-3599522D280D}"/>
    <cellStyle name="Normal 14 7 9" xfId="8199" xr:uid="{8C066545-B3BD-4FA7-9596-AA5B66C81E39}"/>
    <cellStyle name="Normal 14 7 9 2" xfId="16579" xr:uid="{CDBD0715-C9F8-4A6E-A40D-59BAA0C803C5}"/>
    <cellStyle name="Normal 14 7 9 2 2" xfId="33339" xr:uid="{0F5921B6-AFC4-4C6C-A52A-B69EE84A9B33}"/>
    <cellStyle name="Normal 14 7 9 2 3" xfId="50098" xr:uid="{4C5A15C9-16A2-4363-BCC9-798D99460E85}"/>
    <cellStyle name="Normal 14 7 9 3" xfId="24959" xr:uid="{1EB2B7CE-0E40-43F6-87E2-1C47240E06D5}"/>
    <cellStyle name="Normal 14 7 9 4" xfId="41718" xr:uid="{B433897A-BB50-41F9-B0D2-71A9927928FB}"/>
    <cellStyle name="Normal 14 8" xfId="777" xr:uid="{01A540C2-77AB-4A49-861D-FF0DDF27CC1F}"/>
    <cellStyle name="Normal 14 8 2" xfId="4172" xr:uid="{55C24415-8033-4E89-8635-3B2BD8F76662}"/>
    <cellStyle name="Normal 14 8 2 2" xfId="12552" xr:uid="{630ADFC8-C5DE-4496-9C8D-8548D12DF19D}"/>
    <cellStyle name="Normal 14 8 2 2 2" xfId="29312" xr:uid="{1D705C4B-0FD9-479E-8673-93B9E6181B09}"/>
    <cellStyle name="Normal 14 8 2 2 3" xfId="46071" xr:uid="{5E62EF7F-6069-4EC4-A559-13A1C8C23685}"/>
    <cellStyle name="Normal 14 8 2 3" xfId="20932" xr:uid="{E4698EA9-20F7-4F81-9ECC-3B097CDC339C}"/>
    <cellStyle name="Normal 14 8 2 4" xfId="37691" xr:uid="{247B71E5-D9D3-4A24-A6DD-D2064F4AEA8D}"/>
    <cellStyle name="Normal 14 8 3" xfId="5859" xr:uid="{12CC538D-80FF-4CD3-9502-6736C06C0D1D}"/>
    <cellStyle name="Normal 14 8 3 2" xfId="14239" xr:uid="{CF545A2C-19E0-4798-AACA-9BFF6C554BD9}"/>
    <cellStyle name="Normal 14 8 3 2 2" xfId="30999" xr:uid="{7E844C73-041B-4521-8170-23354FD4370A}"/>
    <cellStyle name="Normal 14 8 3 2 3" xfId="47758" xr:uid="{BA7EC96F-E60C-45C3-95B9-188A7D9458A6}"/>
    <cellStyle name="Normal 14 8 3 3" xfId="22619" xr:uid="{0D6A0610-EECC-47F3-A20C-328535B2116D}"/>
    <cellStyle name="Normal 14 8 3 4" xfId="39378" xr:uid="{C83A4D0A-E458-4798-9D0D-3852DEF8B481}"/>
    <cellStyle name="Normal 14 8 4" xfId="2595" xr:uid="{46F2AB54-4939-4848-BD4E-71AF32708E5D}"/>
    <cellStyle name="Normal 14 8 4 2" xfId="10975" xr:uid="{2F6211AE-7BCC-4917-92E1-3508F5F8505A}"/>
    <cellStyle name="Normal 14 8 4 2 2" xfId="27735" xr:uid="{206A2FDD-2ECA-464F-BFE3-084BB97BFCF4}"/>
    <cellStyle name="Normal 14 8 4 2 3" xfId="44494" xr:uid="{E4FDE4A5-DA1D-4B55-903B-466436FED9D4}"/>
    <cellStyle name="Normal 14 8 4 3" xfId="19355" xr:uid="{0DC3160B-2B6D-4CA1-8375-09EDE59590BA}"/>
    <cellStyle name="Normal 14 8 4 4" xfId="36114" xr:uid="{6EEB36DD-9554-4DA5-8599-CF13A78F22E4}"/>
    <cellStyle name="Normal 14 8 5" xfId="9172" xr:uid="{F3FB6566-0C68-4C89-BE5B-3D855E650313}"/>
    <cellStyle name="Normal 14 8 5 2" xfId="25932" xr:uid="{B81300A3-89CE-4C82-81F0-C51A0E419D31}"/>
    <cellStyle name="Normal 14 8 5 3" xfId="42691" xr:uid="{BE1D975C-3E3B-4610-8943-736DF98FFCF5}"/>
    <cellStyle name="Normal 14 8 6" xfId="17552" xr:uid="{A1C73B66-BB35-426A-B1EC-301C92A92E48}"/>
    <cellStyle name="Normal 14 8 7" xfId="34311" xr:uid="{19F84571-BF30-4E45-A4A7-3E422B999F80}"/>
    <cellStyle name="Normal 14 9" xfId="1211" xr:uid="{B1A54D3D-F33A-4409-832E-2FE01D8A685F}"/>
    <cellStyle name="Normal 14 9 2" xfId="4600" xr:uid="{8F14CD29-3CF3-4F65-B157-B497FA58EC02}"/>
    <cellStyle name="Normal 14 9 2 2" xfId="12980" xr:uid="{88C60DA7-C0A5-4EAF-943E-B92789B094F9}"/>
    <cellStyle name="Normal 14 9 2 2 2" xfId="29740" xr:uid="{70C57BD5-9157-4AB3-BFAD-26FE5451B62A}"/>
    <cellStyle name="Normal 14 9 2 2 3" xfId="46499" xr:uid="{772FA83E-6670-441C-8FEB-0F2C6E1D85CB}"/>
    <cellStyle name="Normal 14 9 2 3" xfId="21360" xr:uid="{2D7798EE-5C52-4153-A2C6-FAED1EA26F6A}"/>
    <cellStyle name="Normal 14 9 2 4" xfId="38119" xr:uid="{4CB9C820-38F1-489C-A127-6012AA252862}"/>
    <cellStyle name="Normal 14 9 3" xfId="6287" xr:uid="{59AFA042-10EE-422B-8021-4D40F214B137}"/>
    <cellStyle name="Normal 14 9 3 2" xfId="14667" xr:uid="{CBEA31DC-BC0E-458C-8ACF-9D3EEF5437F6}"/>
    <cellStyle name="Normal 14 9 3 2 2" xfId="31427" xr:uid="{8F900E18-5AAC-4129-BA81-A2239CAE29A6}"/>
    <cellStyle name="Normal 14 9 3 2 3" xfId="48186" xr:uid="{98668BCD-1D87-4496-AAA0-7899BD66CC4E}"/>
    <cellStyle name="Normal 14 9 3 3" xfId="23047" xr:uid="{BBA990F0-69E9-4681-A25E-2AE206960F8A}"/>
    <cellStyle name="Normal 14 9 3 4" xfId="39806" xr:uid="{1B811C2F-62DF-44D5-81A1-CC3ACE1BDD11}"/>
    <cellStyle name="Normal 14 9 4" xfId="3023" xr:uid="{11B18CFD-E692-45DE-B851-1391CB55AC9E}"/>
    <cellStyle name="Normal 14 9 4 2" xfId="11403" xr:uid="{48881483-8FED-44FC-B921-F41AAC63500E}"/>
    <cellStyle name="Normal 14 9 4 2 2" xfId="28163" xr:uid="{01AE8FED-9D35-4F42-972F-472AE1C606AB}"/>
    <cellStyle name="Normal 14 9 4 2 3" xfId="44922" xr:uid="{71EF2A5B-7B42-4875-B9BD-8F0C40D736CB}"/>
    <cellStyle name="Normal 14 9 4 3" xfId="19783" xr:uid="{B2023753-AED0-4BA0-A08A-2FF9C2DA018F}"/>
    <cellStyle name="Normal 14 9 4 4" xfId="36542" xr:uid="{01D8724F-F9D5-407E-A933-DF40E2599266}"/>
    <cellStyle name="Normal 14 9 5" xfId="9600" xr:uid="{7E4B727B-ACA0-43D4-B498-FCD37BCEEB3E}"/>
    <cellStyle name="Normal 14 9 5 2" xfId="26360" xr:uid="{14BC0C27-E41E-400F-B72D-8DD6779AD0A1}"/>
    <cellStyle name="Normal 14 9 5 3" xfId="43119" xr:uid="{EC1635B8-0C81-4D1F-B113-70D6DE4C9346}"/>
    <cellStyle name="Normal 14 9 6" xfId="17980" xr:uid="{100B2767-0B28-4EBD-8922-641FB4685009}"/>
    <cellStyle name="Normal 14 9 7" xfId="34739" xr:uid="{1A1645D3-BA0F-46A2-AF86-2411126B5756}"/>
    <cellStyle name="Normal 15" xfId="152" xr:uid="{6E0D0DF9-816B-4691-AE85-5F656896EAA0}"/>
    <cellStyle name="Normal 15 10" xfId="1635" xr:uid="{C1AF9963-9249-4403-94BB-D7D74624B0FA}"/>
    <cellStyle name="Normal 15 10 2" xfId="5024" xr:uid="{D0EC00FE-52C8-416B-B64E-09995412182E}"/>
    <cellStyle name="Normal 15 10 2 2" xfId="13404" xr:uid="{32B87D00-6F23-4496-A7B3-591817BE7AA4}"/>
    <cellStyle name="Normal 15 10 2 2 2" xfId="30164" xr:uid="{ED90D057-E88E-4909-A280-415B07A901E2}"/>
    <cellStyle name="Normal 15 10 2 2 3" xfId="46923" xr:uid="{B2838E4A-F7C7-4A3F-8C29-C6311B6F2D38}"/>
    <cellStyle name="Normal 15 10 2 3" xfId="21784" xr:uid="{B8F17176-70D5-4BAA-8A0A-53BA5197D6A2}"/>
    <cellStyle name="Normal 15 10 2 4" xfId="38543" xr:uid="{6206788F-346E-439D-BDE7-F8440FCD823B}"/>
    <cellStyle name="Normal 15 10 3" xfId="6711" xr:uid="{6645EDBB-E8C1-45F0-A975-E176BF80EB8C}"/>
    <cellStyle name="Normal 15 10 3 2" xfId="15091" xr:uid="{1BA98BC3-A505-483C-BBE1-DAC25F862678}"/>
    <cellStyle name="Normal 15 10 3 2 2" xfId="31851" xr:uid="{5C71DE96-7CA3-4476-B806-B28F3FF98F03}"/>
    <cellStyle name="Normal 15 10 3 2 3" xfId="48610" xr:uid="{F6F16873-61D3-4AD0-A4E7-A74A1F5B4CCC}"/>
    <cellStyle name="Normal 15 10 3 3" xfId="23471" xr:uid="{4FF4FBF4-2E68-46B3-BEA5-1CDA5623E8B4}"/>
    <cellStyle name="Normal 15 10 3 4" xfId="40230" xr:uid="{47326417-1B67-4282-B1A5-223D55CE693E}"/>
    <cellStyle name="Normal 15 10 4" xfId="2162" xr:uid="{EB71DCC1-D475-4F52-A25F-D61BB7EBAD13}"/>
    <cellStyle name="Normal 15 10 4 2" xfId="10550" xr:uid="{038C2D4A-FCAF-4CC3-8D7B-106BE85E0DF7}"/>
    <cellStyle name="Normal 15 10 4 2 2" xfId="27310" xr:uid="{92A01ADF-851B-41D7-B522-22E1E0CA5689}"/>
    <cellStyle name="Normal 15 10 4 2 3" xfId="44069" xr:uid="{88EBF18F-1D29-48D5-8E96-4EE474D2EA73}"/>
    <cellStyle name="Normal 15 10 4 3" xfId="18930" xr:uid="{2D562507-C24A-4AF1-A301-BE2D1D429063}"/>
    <cellStyle name="Normal 15 10 4 4" xfId="35689" xr:uid="{1236BB56-DE5F-49C9-B181-52F8E4291E4D}"/>
    <cellStyle name="Normal 15 10 5" xfId="10024" xr:uid="{22CE2ED0-36E8-4C32-BD65-29E6953A6C10}"/>
    <cellStyle name="Normal 15 10 5 2" xfId="26784" xr:uid="{1E439A11-9903-4105-AAA0-64840CE54D5C}"/>
    <cellStyle name="Normal 15 10 5 3" xfId="43543" xr:uid="{811A4A8E-1C72-4635-B678-E4BF97637DDB}"/>
    <cellStyle name="Normal 15 10 6" xfId="18404" xr:uid="{272F76D9-A323-4CD8-8D98-3518144E3429}"/>
    <cellStyle name="Normal 15 10 7" xfId="35163" xr:uid="{04C086C2-3438-4CA1-9B0C-021BF5F0BFA4}"/>
    <cellStyle name="Normal 15 11" xfId="3740" xr:uid="{6FA8B003-6066-4DE4-9BD5-DEEDF05344ED}"/>
    <cellStyle name="Normal 15 11 2" xfId="12120" xr:uid="{812EBEF4-BA5E-4340-82A2-380AD32FD75B}"/>
    <cellStyle name="Normal 15 11 2 2" xfId="28880" xr:uid="{53D01C4C-60C7-41C8-BF3D-8173265AF940}"/>
    <cellStyle name="Normal 15 11 2 3" xfId="45639" xr:uid="{0224D0E4-14B8-4C23-BC28-E124AD5D8C93}"/>
    <cellStyle name="Normal 15 11 3" xfId="20500" xr:uid="{8262F3B1-B5B2-4659-9DC6-D8CFBE4DC9C5}"/>
    <cellStyle name="Normal 15 11 4" xfId="37259" xr:uid="{6EDB2BFF-D6A0-465F-B7CF-605454463726}"/>
    <cellStyle name="Normal 15 12" xfId="5434" xr:uid="{19213EBC-3C6C-48D7-9F9C-68579B9A8A5F}"/>
    <cellStyle name="Normal 15 12 2" xfId="13814" xr:uid="{DE68580B-EFB3-4E8F-BD57-FFE3B19DC3A0}"/>
    <cellStyle name="Normal 15 12 2 2" xfId="30574" xr:uid="{65A53E5B-F3D4-4561-B362-2C95408709A1}"/>
    <cellStyle name="Normal 15 12 2 3" xfId="47333" xr:uid="{61ED6DED-9F24-42F6-846E-D91B20E2A47C}"/>
    <cellStyle name="Normal 15 12 3" xfId="22194" xr:uid="{DA5A94E1-ADA5-4EBE-9096-DCB5040C3194}"/>
    <cellStyle name="Normal 15 12 4" xfId="38953" xr:uid="{47955E3D-E5F7-43BA-A523-7B70E696ADD6}"/>
    <cellStyle name="Normal 15 13" xfId="7117" xr:uid="{F882EDAD-AE3C-4190-A6DA-2A879F4D63C4}"/>
    <cellStyle name="Normal 15 13 2" xfId="15497" xr:uid="{301E8C51-B37A-4A5B-BAC5-BCDEC5EDED43}"/>
    <cellStyle name="Normal 15 13 2 2" xfId="32257" xr:uid="{1D18A76D-1423-4575-BE71-B672F3E05731}"/>
    <cellStyle name="Normal 15 13 2 3" xfId="49016" xr:uid="{814E1EB3-20A1-4DD0-8A2F-B570869CCF24}"/>
    <cellStyle name="Normal 15 13 3" xfId="23877" xr:uid="{D780D746-41AD-4CF5-A114-FF0F1229C6F9}"/>
    <cellStyle name="Normal 15 13 4" xfId="40636" xr:uid="{673CB9EA-AF9F-4067-91C8-265BB668A49D}"/>
    <cellStyle name="Normal 15 14" xfId="7523" xr:uid="{498C01C6-AB20-4280-99C4-05F748BFA534}"/>
    <cellStyle name="Normal 15 14 2" xfId="15903" xr:uid="{1A18BF64-8631-4C34-AADD-C5102FD3A884}"/>
    <cellStyle name="Normal 15 14 2 2" xfId="32663" xr:uid="{6D3C9783-D5CF-46FD-8C5F-3AC6E5A9D681}"/>
    <cellStyle name="Normal 15 14 2 3" xfId="49422" xr:uid="{D20865A6-4409-40E0-BFC0-28B966D6D31F}"/>
    <cellStyle name="Normal 15 14 3" xfId="24283" xr:uid="{6A9F8DBA-52EC-464D-82EB-5A2454C6AA36}"/>
    <cellStyle name="Normal 15 14 4" xfId="41042" xr:uid="{4E44FC7F-A136-45F9-A042-DB4CBAAF8867}"/>
    <cellStyle name="Normal 15 15" xfId="7929" xr:uid="{CF78C7C0-E189-4325-8467-B354C2C910F1}"/>
    <cellStyle name="Normal 15 15 2" xfId="16309" xr:uid="{1DF01114-3C69-448A-BE29-3CC00F10D634}"/>
    <cellStyle name="Normal 15 15 2 2" xfId="33069" xr:uid="{1E10320F-1271-4D34-8A32-25B08D89D3AF}"/>
    <cellStyle name="Normal 15 15 2 3" xfId="49828" xr:uid="{550B0A04-0094-47C3-92DD-7692C86F74EE}"/>
    <cellStyle name="Normal 15 15 3" xfId="24689" xr:uid="{3000C21E-F8D7-47D5-A890-7BEE500A3E9A}"/>
    <cellStyle name="Normal 15 15 4" xfId="41448" xr:uid="{10176CB9-2895-46E9-B73C-8C49298ACCA6}"/>
    <cellStyle name="Normal 15 16" xfId="8335" xr:uid="{40A760AA-6C8C-4817-B082-E07C6B4D6B92}"/>
    <cellStyle name="Normal 15 16 2" xfId="16715" xr:uid="{479571AF-252F-4523-A57F-48C9C07CBF2C}"/>
    <cellStyle name="Normal 15 16 2 2" xfId="33475" xr:uid="{83DD2143-BE12-455A-AF6F-B12442589323}"/>
    <cellStyle name="Normal 15 16 2 3" xfId="50234" xr:uid="{3EF8E50C-FB67-42D8-850D-AEB7B397A9AC}"/>
    <cellStyle name="Normal 15 16 3" xfId="25095" xr:uid="{CCD8607B-5756-43F8-8D71-119F22185D18}"/>
    <cellStyle name="Normal 15 16 4" xfId="41854" xr:uid="{2597C4B5-5091-412E-9424-CD4855F6086C}"/>
    <cellStyle name="Normal 15 17" xfId="2050" xr:uid="{50C8602B-89B9-492E-93B3-2F511E44833C}"/>
    <cellStyle name="Normal 15 17 2" xfId="10438" xr:uid="{F421A72B-497C-4F77-97C4-5F16FCE6F3E6}"/>
    <cellStyle name="Normal 15 17 2 2" xfId="27198" xr:uid="{30A070A2-4B6F-4E7F-9E32-84B66B9ED38F}"/>
    <cellStyle name="Normal 15 17 2 3" xfId="43957" xr:uid="{C0A769B4-CFD4-4438-8ED9-794048369D73}"/>
    <cellStyle name="Normal 15 17 3" xfId="18818" xr:uid="{BDFD6657-D2EB-4858-BB56-959607079637}"/>
    <cellStyle name="Normal 15 17 4" xfId="35577" xr:uid="{ECC8E0E5-35AC-4134-A4B6-13DDD9B874A9}"/>
    <cellStyle name="Normal 15 18" xfId="8747" xr:uid="{28CCD7D5-C1E3-4145-8096-BFF173CD474D}"/>
    <cellStyle name="Normal 15 18 2" xfId="25507" xr:uid="{32E3824D-F012-446B-BDA6-8BB86D210397}"/>
    <cellStyle name="Normal 15 18 3" xfId="42266" xr:uid="{D95E799D-9A4B-4A72-987E-1BCD1AB411A9}"/>
    <cellStyle name="Normal 15 19" xfId="17127" xr:uid="{C111D04B-A519-4C16-A8BE-EE8DAA797713}"/>
    <cellStyle name="Normal 15 2" xfId="226" xr:uid="{37F08E28-CDB7-49C6-9CCC-59E81788E2CE}"/>
    <cellStyle name="Normal 15 2 10" xfId="7561" xr:uid="{F1855D73-6F32-4482-82EB-460CB51C3A45}"/>
    <cellStyle name="Normal 15 2 10 2" xfId="15941" xr:uid="{87D764AB-06BF-465A-95AB-FDC5850DA96A}"/>
    <cellStyle name="Normal 15 2 10 2 2" xfId="32701" xr:uid="{1DF0F043-6EA8-48A9-8F3C-7CB5554A2B79}"/>
    <cellStyle name="Normal 15 2 10 2 3" xfId="49460" xr:uid="{2E723495-B9BB-49A4-8E8B-CF1037CAE1F6}"/>
    <cellStyle name="Normal 15 2 10 3" xfId="24321" xr:uid="{E1CF9E37-CD52-47FE-A70B-D4DEC8186317}"/>
    <cellStyle name="Normal 15 2 10 4" xfId="41080" xr:uid="{9B1BD24D-0FEB-4772-AC4F-A2F1AD53BC43}"/>
    <cellStyle name="Normal 15 2 11" xfId="7967" xr:uid="{91C3B7C0-5BE7-4351-9F67-EFB1D1F97A86}"/>
    <cellStyle name="Normal 15 2 11 2" xfId="16347" xr:uid="{AD8FCFAD-EC72-490A-A6EF-4741A78AF1EB}"/>
    <cellStyle name="Normal 15 2 11 2 2" xfId="33107" xr:uid="{75D1AD09-49C2-487A-B9B8-F7CD5EF0D70C}"/>
    <cellStyle name="Normal 15 2 11 2 3" xfId="49866" xr:uid="{C204EE1F-377C-4F7A-A324-0BF6C818ACCB}"/>
    <cellStyle name="Normal 15 2 11 3" xfId="24727" xr:uid="{3887B64A-ED1D-4F90-84B0-DD76E34AAD98}"/>
    <cellStyle name="Normal 15 2 11 4" xfId="41486" xr:uid="{13F398AA-C831-4B1F-9AA5-1681BAD9744B}"/>
    <cellStyle name="Normal 15 2 12" xfId="8373" xr:uid="{EBE874E0-9332-4BBF-9A5B-B6A8FCC4CABA}"/>
    <cellStyle name="Normal 15 2 12 2" xfId="16753" xr:uid="{017B3325-924B-4C1C-8525-D0803AE00578}"/>
    <cellStyle name="Normal 15 2 12 2 2" xfId="33513" xr:uid="{D7508815-AF84-44F9-B990-41872D4E0C7D}"/>
    <cellStyle name="Normal 15 2 12 2 3" xfId="50272" xr:uid="{BC6BF713-505C-4DB5-84CB-4C1F35FCB8DB}"/>
    <cellStyle name="Normal 15 2 12 3" xfId="25133" xr:uid="{CC260C34-9CF0-4042-AAED-EFE7F2BBB283}"/>
    <cellStyle name="Normal 15 2 12 4" xfId="41892" xr:uid="{0BC6EC9D-6BD2-4326-8FE1-9AA976F3D66F}"/>
    <cellStyle name="Normal 15 2 13" xfId="2068" xr:uid="{433204F6-FE49-4490-9913-E5DB5123348C}"/>
    <cellStyle name="Normal 15 2 13 2" xfId="10456" xr:uid="{9A58C1E4-3B5E-40A3-961F-32B5D4F88438}"/>
    <cellStyle name="Normal 15 2 13 2 2" xfId="27216" xr:uid="{81EB6705-41B4-4729-9CA3-3F3A5B5C1CE0}"/>
    <cellStyle name="Normal 15 2 13 2 3" xfId="43975" xr:uid="{24B274FF-49D4-4C43-A0A2-05947441C9F1}"/>
    <cellStyle name="Normal 15 2 13 3" xfId="18836" xr:uid="{3901BC41-7413-42FF-BEB8-C6FE3A8BC58A}"/>
    <cellStyle name="Normal 15 2 13 4" xfId="35595" xr:uid="{5C79DF29-0269-46A7-BD2C-EF36BC391E38}"/>
    <cellStyle name="Normal 15 2 14" xfId="8775" xr:uid="{31FF82CD-6CDB-4541-A683-C1D11834A280}"/>
    <cellStyle name="Normal 15 2 14 2" xfId="25535" xr:uid="{44F27ACC-8AF2-459D-BECA-B1E4732B79AB}"/>
    <cellStyle name="Normal 15 2 14 3" xfId="42294" xr:uid="{C157269B-989C-494F-9A20-865AF9974157}"/>
    <cellStyle name="Normal 15 2 15" xfId="17155" xr:uid="{925CBBA0-C920-41BD-B422-7F2B0DA1A32F}"/>
    <cellStyle name="Normal 15 2 16" xfId="33914" xr:uid="{8030342A-FD8A-4AD8-B6B1-32B1E09813CC}"/>
    <cellStyle name="Normal 15 2 17" xfId="302" xr:uid="{F8C7FE1F-EA67-40CD-B823-CDDDE43819FC}"/>
    <cellStyle name="Normal 15 2 2" xfId="385" xr:uid="{D2792E8A-8859-4338-9B38-1022814F76CC}"/>
    <cellStyle name="Normal 15 2 2 10" xfId="8510" xr:uid="{4D2C7597-6279-44A7-B5CD-C91FE96A86CB}"/>
    <cellStyle name="Normal 15 2 2 10 2" xfId="16890" xr:uid="{87F6F71E-F109-4DB4-89D4-F1375FC78C39}"/>
    <cellStyle name="Normal 15 2 2 10 2 2" xfId="33650" xr:uid="{C12DD409-5363-453D-AEAE-679C6B19A995}"/>
    <cellStyle name="Normal 15 2 2 10 2 3" xfId="50409" xr:uid="{9779157A-51B9-4C23-AC88-D409F304436C}"/>
    <cellStyle name="Normal 15 2 2 10 3" xfId="25270" xr:uid="{28DFAAC0-91DB-4684-9987-DB025A6F7865}"/>
    <cellStyle name="Normal 15 2 2 10 4" xfId="42029" xr:uid="{EB8146EE-947F-4BC6-82E8-864E83A683DB}"/>
    <cellStyle name="Normal 15 2 2 11" xfId="2268" xr:uid="{B511CDCF-7DF6-4787-A830-511FD203108D}"/>
    <cellStyle name="Normal 15 2 2 11 2" xfId="10652" xr:uid="{91B75DBE-679D-4B25-846C-909E141C54EB}"/>
    <cellStyle name="Normal 15 2 2 11 2 2" xfId="27412" xr:uid="{9AF41BAD-1CCC-4C41-AC4C-186A5B4C37CF}"/>
    <cellStyle name="Normal 15 2 2 11 2 3" xfId="44171" xr:uid="{49EC2D29-1F23-4307-AC77-0AC9690E21F7}"/>
    <cellStyle name="Normal 15 2 2 11 3" xfId="19032" xr:uid="{CB8DE1F7-BAAA-4385-A4D4-3BAD1F5BCEBF}"/>
    <cellStyle name="Normal 15 2 2 11 4" xfId="35791" xr:uid="{FACAA3CC-0D9E-4756-805B-239132B34B1C}"/>
    <cellStyle name="Normal 15 2 2 12" xfId="8849" xr:uid="{5AAE1616-69E2-4AA6-8502-BE40B5F5C19C}"/>
    <cellStyle name="Normal 15 2 2 12 2" xfId="25609" xr:uid="{0EC3A7E0-B765-4933-8967-711937668FE8}"/>
    <cellStyle name="Normal 15 2 2 12 3" xfId="42368" xr:uid="{4115DDA8-681F-43A0-B929-BD019F3CAD51}"/>
    <cellStyle name="Normal 15 2 2 13" xfId="17229" xr:uid="{7B723E5C-32E7-4D4F-B789-E12431D26149}"/>
    <cellStyle name="Normal 15 2 2 14" xfId="33988" xr:uid="{9DA6DF31-DFBA-41F4-B1D2-A5B95F40741F}"/>
    <cellStyle name="Normal 15 2 2 2" xfId="880" xr:uid="{4BFB8D9A-1547-4B74-B6A1-32B0FB779E60}"/>
    <cellStyle name="Normal 15 2 2 2 2" xfId="4275" xr:uid="{FC8D15B1-16BE-43AC-9B29-7A3E69192A1F}"/>
    <cellStyle name="Normal 15 2 2 2 2 2" xfId="12655" xr:uid="{93A059AE-CB43-48F9-8EFB-8213B774DDE4}"/>
    <cellStyle name="Normal 15 2 2 2 2 2 2" xfId="29415" xr:uid="{B8109705-6265-436E-A82D-E91221065502}"/>
    <cellStyle name="Normal 15 2 2 2 2 2 3" xfId="46174" xr:uid="{0C934EE4-9804-4679-BFDC-53F5DC80C677}"/>
    <cellStyle name="Normal 15 2 2 2 2 3" xfId="21035" xr:uid="{49542C79-078D-45CD-AF62-874F6FAFFDBA}"/>
    <cellStyle name="Normal 15 2 2 2 2 4" xfId="37794" xr:uid="{393A3176-EE43-4885-A775-E353874D85CC}"/>
    <cellStyle name="Normal 15 2 2 2 3" xfId="5962" xr:uid="{73993DF3-0AE7-4E8F-A613-370AD6D42A08}"/>
    <cellStyle name="Normal 15 2 2 2 3 2" xfId="14342" xr:uid="{E1303156-FF09-4EF2-9338-1507CEDA9BF3}"/>
    <cellStyle name="Normal 15 2 2 2 3 2 2" xfId="31102" xr:uid="{EC7D393A-F3E7-4D55-B5BB-2895995D0541}"/>
    <cellStyle name="Normal 15 2 2 2 3 2 3" xfId="47861" xr:uid="{7BFE8E17-DF9B-48F1-831A-662AE9968AA0}"/>
    <cellStyle name="Normal 15 2 2 2 3 3" xfId="22722" xr:uid="{287A7B90-FF7A-4C82-8432-F661E5DC36E1}"/>
    <cellStyle name="Normal 15 2 2 2 3 4" xfId="39481" xr:uid="{C072BC7A-2353-404D-988C-9F983E38C78F}"/>
    <cellStyle name="Normal 15 2 2 2 4" xfId="2698" xr:uid="{BE2C6517-D8DD-4141-BC47-D59E65800C8E}"/>
    <cellStyle name="Normal 15 2 2 2 4 2" xfId="11078" xr:uid="{885644B9-0FF8-481D-BFDB-9B3E5BF8408E}"/>
    <cellStyle name="Normal 15 2 2 2 4 2 2" xfId="27838" xr:uid="{BD025ADF-D0A7-4F94-BFCD-3C4502D6C82E}"/>
    <cellStyle name="Normal 15 2 2 2 4 2 3" xfId="44597" xr:uid="{9C8657A2-73F8-4B09-A867-351972C26DD4}"/>
    <cellStyle name="Normal 15 2 2 2 4 3" xfId="19458" xr:uid="{B5E39E8D-F7B9-42DD-8684-B127239C9D91}"/>
    <cellStyle name="Normal 15 2 2 2 4 4" xfId="36217" xr:uid="{DF04BD0D-29DC-4216-AFF4-01EE5BF5BEEE}"/>
    <cellStyle name="Normal 15 2 2 2 5" xfId="9275" xr:uid="{FEDA7785-F7A2-4091-8C72-90C9BA2BF9C9}"/>
    <cellStyle name="Normal 15 2 2 2 5 2" xfId="26035" xr:uid="{C1338A42-674A-498A-A359-012048D7581A}"/>
    <cellStyle name="Normal 15 2 2 2 5 3" xfId="42794" xr:uid="{17266495-8B46-4E04-ABAE-A63861C03F0B}"/>
    <cellStyle name="Normal 15 2 2 2 6" xfId="17655" xr:uid="{934C6A84-902C-4221-BF2E-61C61C2E0452}"/>
    <cellStyle name="Normal 15 2 2 2 7" xfId="34414" xr:uid="{58AC8A30-6A79-4527-8A9F-9D3370445382}"/>
    <cellStyle name="Normal 15 2 2 3" xfId="1314" xr:uid="{0756DB65-BF3F-4E84-A3E6-51705A34EA3A}"/>
    <cellStyle name="Normal 15 2 2 3 2" xfId="4703" xr:uid="{BA45F2FF-2351-477E-A560-454AE958DA14}"/>
    <cellStyle name="Normal 15 2 2 3 2 2" xfId="13083" xr:uid="{1F973BAB-D943-47C4-97F7-40BB18C3022B}"/>
    <cellStyle name="Normal 15 2 2 3 2 2 2" xfId="29843" xr:uid="{065E5613-FB41-4AFD-94D2-A8446968E4D0}"/>
    <cellStyle name="Normal 15 2 2 3 2 2 3" xfId="46602" xr:uid="{C365B740-01FD-4516-9CE9-1080AB5C0558}"/>
    <cellStyle name="Normal 15 2 2 3 2 3" xfId="21463" xr:uid="{18A9FB64-2E5D-4329-85DF-8A69829A1F4E}"/>
    <cellStyle name="Normal 15 2 2 3 2 4" xfId="38222" xr:uid="{6E9DCCDE-B430-43F7-A5B1-1204C165FA7F}"/>
    <cellStyle name="Normal 15 2 2 3 3" xfId="6390" xr:uid="{4302CA9F-97D9-4252-A493-8797854358D6}"/>
    <cellStyle name="Normal 15 2 2 3 3 2" xfId="14770" xr:uid="{E227CDA6-BC7F-496D-A719-732CE8AB1178}"/>
    <cellStyle name="Normal 15 2 2 3 3 2 2" xfId="31530" xr:uid="{0CC2AA1E-C4F0-46BA-923A-4888742740A2}"/>
    <cellStyle name="Normal 15 2 2 3 3 2 3" xfId="48289" xr:uid="{7DF6AC19-E6FE-44C7-85AD-752D64F0B1BF}"/>
    <cellStyle name="Normal 15 2 2 3 3 3" xfId="23150" xr:uid="{32DD5087-8932-44C4-9110-FB1BC8493FCC}"/>
    <cellStyle name="Normal 15 2 2 3 3 4" xfId="39909" xr:uid="{34A1D866-36C8-4C90-9E32-73568031D2E2}"/>
    <cellStyle name="Normal 15 2 2 3 4" xfId="3126" xr:uid="{0817FC88-5863-433D-B69E-33D21FB66B5F}"/>
    <cellStyle name="Normal 15 2 2 3 4 2" xfId="11506" xr:uid="{AAC5BC8F-DD8D-4499-BFC5-E28DCC04EE7C}"/>
    <cellStyle name="Normal 15 2 2 3 4 2 2" xfId="28266" xr:uid="{654EFFD6-738F-42C0-823F-8250EAD6B535}"/>
    <cellStyle name="Normal 15 2 2 3 4 2 3" xfId="45025" xr:uid="{46C4E950-41D7-42FA-9407-4AD3079008CB}"/>
    <cellStyle name="Normal 15 2 2 3 4 3" xfId="19886" xr:uid="{CB57CC0E-12CB-43A7-A9DC-8D85025E4E8F}"/>
    <cellStyle name="Normal 15 2 2 3 4 4" xfId="36645" xr:uid="{94B0F09B-2DDE-4204-A641-7967E41D0F4A}"/>
    <cellStyle name="Normal 15 2 2 3 5" xfId="9703" xr:uid="{2B8FE0EE-E086-4A8B-A524-EEAAE047278D}"/>
    <cellStyle name="Normal 15 2 2 3 5 2" xfId="26463" xr:uid="{60459564-E46D-4352-A845-57A1099D0DD0}"/>
    <cellStyle name="Normal 15 2 2 3 5 3" xfId="43222" xr:uid="{BDBE18D3-1901-44C3-871C-8A18B6B331E7}"/>
    <cellStyle name="Normal 15 2 2 3 6" xfId="18083" xr:uid="{F1BAFB8F-CAF9-47AA-A6BF-696B51D9ACAE}"/>
    <cellStyle name="Normal 15 2 2 3 7" xfId="34842" xr:uid="{8A498C01-A9C7-4A2A-8DC0-5F9D86C46CF9}"/>
    <cellStyle name="Normal 15 2 2 4" xfId="1810" xr:uid="{5EAB0D44-C7A7-4C02-950F-1CC964001388}"/>
    <cellStyle name="Normal 15 2 2 4 2" xfId="5199" xr:uid="{215581A5-A1F7-4473-BD56-B9293C7CF75D}"/>
    <cellStyle name="Normal 15 2 2 4 2 2" xfId="13579" xr:uid="{908CE080-F339-4210-B603-7A256A70D952}"/>
    <cellStyle name="Normal 15 2 2 4 2 2 2" xfId="30339" xr:uid="{363B1E03-4555-44F2-8319-2145ADEAABA5}"/>
    <cellStyle name="Normal 15 2 2 4 2 2 3" xfId="47098" xr:uid="{6D601DF8-A213-4AB1-85F0-0D5682CFC11C}"/>
    <cellStyle name="Normal 15 2 2 4 2 3" xfId="21959" xr:uid="{F24937BC-0267-4F5F-8CFC-F227F8D2AEA2}"/>
    <cellStyle name="Normal 15 2 2 4 2 4" xfId="38718" xr:uid="{276444CC-8AE2-4A79-9AE8-BDB07F168768}"/>
    <cellStyle name="Normal 15 2 2 4 3" xfId="6886" xr:uid="{12D9CB4D-4B4C-4A48-9E0F-E8C8C26E8BA8}"/>
    <cellStyle name="Normal 15 2 2 4 3 2" xfId="15266" xr:uid="{8B816774-AE96-4A96-9CEC-D3383834BBCA}"/>
    <cellStyle name="Normal 15 2 2 4 3 2 2" xfId="32026" xr:uid="{F0152F37-A915-41F0-8E5C-115EEA5019CE}"/>
    <cellStyle name="Normal 15 2 2 4 3 2 3" xfId="48785" xr:uid="{844D4388-B7D4-4C6A-8503-B33789EF0094}"/>
    <cellStyle name="Normal 15 2 2 4 3 3" xfId="23646" xr:uid="{B2431CFB-6017-4E61-AC44-160725D78B79}"/>
    <cellStyle name="Normal 15 2 2 4 3 4" xfId="40405" xr:uid="{A280FFE6-A222-4F75-A8B7-9AE82A9179CB}"/>
    <cellStyle name="Normal 15 2 2 4 4" xfId="3510" xr:uid="{10155302-6B14-4E8D-84CC-9A23A1E97E38}"/>
    <cellStyle name="Normal 15 2 2 4 4 2" xfId="11890" xr:uid="{474E09EE-F3E7-47CA-92B5-2557DE39999E}"/>
    <cellStyle name="Normal 15 2 2 4 4 2 2" xfId="28650" xr:uid="{1351D015-1A8C-4CB2-A18D-599E5AAA5753}"/>
    <cellStyle name="Normal 15 2 2 4 4 2 3" xfId="45409" xr:uid="{A19717A0-8C27-4ADA-85FA-04DD838095C6}"/>
    <cellStyle name="Normal 15 2 2 4 4 3" xfId="20270" xr:uid="{9995BDA0-D863-4D2E-818E-8FE97541E6AA}"/>
    <cellStyle name="Normal 15 2 2 4 4 4" xfId="37029" xr:uid="{251440AA-A066-443A-8A6F-6FFEB73B3BC1}"/>
    <cellStyle name="Normal 15 2 2 4 5" xfId="10199" xr:uid="{841106FE-97DC-4D17-AF96-E6EC4A9E3153}"/>
    <cellStyle name="Normal 15 2 2 4 5 2" xfId="26959" xr:uid="{51D9C8E1-C958-423B-9555-0E2DF747A666}"/>
    <cellStyle name="Normal 15 2 2 4 5 3" xfId="43718" xr:uid="{BB2486EE-C8F0-40A1-879C-86CB10F0CB20}"/>
    <cellStyle name="Normal 15 2 2 4 6" xfId="18579" xr:uid="{BD660DFE-7060-4E12-B1AB-914F2B91150B}"/>
    <cellStyle name="Normal 15 2 2 4 7" xfId="35338" xr:uid="{ECC6AAED-D3C8-4C7A-A24D-171EAB8DCCC1}"/>
    <cellStyle name="Normal 15 2 2 5" xfId="3929" xr:uid="{AB0E50A2-AA31-407A-8AA5-BB8C84ED00D8}"/>
    <cellStyle name="Normal 15 2 2 5 2" xfId="12309" xr:uid="{11F02170-EB0C-497D-B02F-18D929029A91}"/>
    <cellStyle name="Normal 15 2 2 5 2 2" xfId="29069" xr:uid="{F91639EE-41E2-4598-B3A9-857FB33FA5A9}"/>
    <cellStyle name="Normal 15 2 2 5 2 3" xfId="45828" xr:uid="{EF1E296C-97C8-46ED-8A5B-9313177C4907}"/>
    <cellStyle name="Normal 15 2 2 5 3" xfId="20689" xr:uid="{805CEFDF-BBA7-47DE-A1B4-952CC4FA641B}"/>
    <cellStyle name="Normal 15 2 2 5 4" xfId="37448" xr:uid="{4E3B059D-5C58-40B0-BE90-640EAACEE591}"/>
    <cellStyle name="Normal 15 2 2 6" xfId="5536" xr:uid="{916E2623-C1B6-4AAA-B2C3-16A5CC5EEA46}"/>
    <cellStyle name="Normal 15 2 2 6 2" xfId="13916" xr:uid="{0A28D1BA-A3CA-4EE5-96E7-59EC475F74E7}"/>
    <cellStyle name="Normal 15 2 2 6 2 2" xfId="30676" xr:uid="{5AA1EF5E-B66D-41CB-9B09-616910D7BB11}"/>
    <cellStyle name="Normal 15 2 2 6 2 3" xfId="47435" xr:uid="{FF5AD20D-57B8-4E20-B0AB-8E9FE9898DF2}"/>
    <cellStyle name="Normal 15 2 2 6 3" xfId="22296" xr:uid="{7F51499D-A223-475A-97DF-235F38D0822E}"/>
    <cellStyle name="Normal 15 2 2 6 4" xfId="39055" xr:uid="{F47A76AC-BFDD-4FA5-BAE4-84E744AA72C0}"/>
    <cellStyle name="Normal 15 2 2 7" xfId="7292" xr:uid="{8BC54063-7D58-40BD-88A2-5F0DC9991904}"/>
    <cellStyle name="Normal 15 2 2 7 2" xfId="15672" xr:uid="{D29DD708-C848-4FB8-9E90-C352E358BA50}"/>
    <cellStyle name="Normal 15 2 2 7 2 2" xfId="32432" xr:uid="{F2507391-C192-4A66-A1AB-1CD98A526244}"/>
    <cellStyle name="Normal 15 2 2 7 2 3" xfId="49191" xr:uid="{3C98E175-4BB8-4C6C-921C-04E2934516DB}"/>
    <cellStyle name="Normal 15 2 2 7 3" xfId="24052" xr:uid="{A339FC65-A3BE-4507-8BBA-DC25495C718A}"/>
    <cellStyle name="Normal 15 2 2 7 4" xfId="40811" xr:uid="{DF37470B-825E-4BFA-983F-A4D1A3A0BB14}"/>
    <cellStyle name="Normal 15 2 2 8" xfId="7698" xr:uid="{9CB0A051-EB0E-4465-B1C2-4CFEE2A8FC52}"/>
    <cellStyle name="Normal 15 2 2 8 2" xfId="16078" xr:uid="{F80DE69D-7C1A-45DE-8C4E-68F8F839390A}"/>
    <cellStyle name="Normal 15 2 2 8 2 2" xfId="32838" xr:uid="{2D060996-5C76-4DCB-B78D-04DAEE05C6CB}"/>
    <cellStyle name="Normal 15 2 2 8 2 3" xfId="49597" xr:uid="{0C7C0534-CDC9-4D25-9334-0725B54763B7}"/>
    <cellStyle name="Normal 15 2 2 8 3" xfId="24458" xr:uid="{EA8E3E74-7B6B-4B11-8740-A890D52E161E}"/>
    <cellStyle name="Normal 15 2 2 8 4" xfId="41217" xr:uid="{B7DA1D42-D29B-48D2-80B3-348BC92DE95B}"/>
    <cellStyle name="Normal 15 2 2 9" xfId="8104" xr:uid="{8A98320E-5F48-4B24-889E-CA841A5716DA}"/>
    <cellStyle name="Normal 15 2 2 9 2" xfId="16484" xr:uid="{DAD3A57A-3F08-46BC-871F-5933B680A412}"/>
    <cellStyle name="Normal 15 2 2 9 2 2" xfId="33244" xr:uid="{54F7A55A-0E8B-4997-AA3A-A3F34B1A06A3}"/>
    <cellStyle name="Normal 15 2 2 9 2 3" xfId="50003" xr:uid="{5DCEB747-630B-4000-80E3-278FA8CAB0DF}"/>
    <cellStyle name="Normal 15 2 2 9 3" xfId="24864" xr:uid="{15C08AFE-C2BA-4574-A618-2437A22BDF29}"/>
    <cellStyle name="Normal 15 2 2 9 4" xfId="41623" xr:uid="{3BFB1EE3-8F8F-4DEF-BC08-0A87B626868B}"/>
    <cellStyle name="Normal 15 2 3" xfId="563" xr:uid="{E44A131C-2CFF-4FF2-A6C7-6584434142AD}"/>
    <cellStyle name="Normal 15 2 3 10" xfId="8644" xr:uid="{F05DBA84-5B46-45F2-B95D-BB93F4B9758F}"/>
    <cellStyle name="Normal 15 2 3 10 2" xfId="17024" xr:uid="{407FCF22-5021-4383-B74C-4672024BB40D}"/>
    <cellStyle name="Normal 15 2 3 10 2 2" xfId="33784" xr:uid="{E10CD9F3-3698-4CAB-A316-FC8238D18FB8}"/>
    <cellStyle name="Normal 15 2 3 10 2 3" xfId="50543" xr:uid="{CF957257-0FFA-457E-A9C8-8B724CB4C9AF}"/>
    <cellStyle name="Normal 15 2 3 10 3" xfId="25404" xr:uid="{F1DB24A4-D0B1-403F-B4B7-EF91250CF542}"/>
    <cellStyle name="Normal 15 2 3 10 4" xfId="42163" xr:uid="{95CFA94B-B8AE-4598-9F76-28ECD5AC2B51}"/>
    <cellStyle name="Normal 15 2 3 11" xfId="2395" xr:uid="{1FA434C9-6F08-4837-8AE7-E74BD9CB9A54}"/>
    <cellStyle name="Normal 15 2 3 11 2" xfId="10777" xr:uid="{5C3D7B22-D479-4D3B-899C-48287FEE212A}"/>
    <cellStyle name="Normal 15 2 3 11 2 2" xfId="27537" xr:uid="{BEF4BB9B-2446-4B8E-861A-B5F403F087F0}"/>
    <cellStyle name="Normal 15 2 3 11 2 3" xfId="44296" xr:uid="{F72763F5-0D13-4BB9-9481-542CD274E941}"/>
    <cellStyle name="Normal 15 2 3 11 3" xfId="19157" xr:uid="{9E621693-BC4E-486F-9B07-0F8659587ECC}"/>
    <cellStyle name="Normal 15 2 3 11 4" xfId="35916" xr:uid="{BC5BA0FD-6F51-46D5-8FA7-8C8B93E29F83}"/>
    <cellStyle name="Normal 15 2 3 12" xfId="8974" xr:uid="{6C6C6865-F8B1-451C-ACBA-82396FE9704B}"/>
    <cellStyle name="Normal 15 2 3 12 2" xfId="25734" xr:uid="{830FBD60-C23D-4119-9556-38632386B359}"/>
    <cellStyle name="Normal 15 2 3 12 3" xfId="42493" xr:uid="{4C723778-B563-4A80-8BE7-2E38BD9A850B}"/>
    <cellStyle name="Normal 15 2 3 13" xfId="17354" xr:uid="{FCFB3610-CFCE-430E-8CF4-6AF1ED86776F}"/>
    <cellStyle name="Normal 15 2 3 14" xfId="34113" xr:uid="{10198C3E-E36D-4F0E-A852-DA431F353A6A}"/>
    <cellStyle name="Normal 15 2 3 2" xfId="1005" xr:uid="{C1B028A2-6123-4503-97CC-1C1537CCD141}"/>
    <cellStyle name="Normal 15 2 3 2 2" xfId="4400" xr:uid="{B265A3DA-53AA-4290-9B2E-C08BBDCD5CAA}"/>
    <cellStyle name="Normal 15 2 3 2 2 2" xfId="12780" xr:uid="{C98A258E-A71C-46EF-98DF-4667D4041531}"/>
    <cellStyle name="Normal 15 2 3 2 2 2 2" xfId="29540" xr:uid="{F0EABC74-58D0-4FD9-A959-66AC8FBBC6F3}"/>
    <cellStyle name="Normal 15 2 3 2 2 2 3" xfId="46299" xr:uid="{E59ACC0E-A37D-44BF-9D78-2EAAFAEDC035}"/>
    <cellStyle name="Normal 15 2 3 2 2 3" xfId="21160" xr:uid="{B270929B-7337-4B05-AE2A-B5237724D547}"/>
    <cellStyle name="Normal 15 2 3 2 2 4" xfId="37919" xr:uid="{0923BE96-91B9-4441-BEB2-E2FF8FA3AAF7}"/>
    <cellStyle name="Normal 15 2 3 2 3" xfId="6087" xr:uid="{53F984CF-35E5-4C4F-9F1C-6EF347E1E96A}"/>
    <cellStyle name="Normal 15 2 3 2 3 2" xfId="14467" xr:uid="{1B910E2C-F5F3-4960-B9C8-A8EDDD598CCC}"/>
    <cellStyle name="Normal 15 2 3 2 3 2 2" xfId="31227" xr:uid="{725DACD2-F713-4D42-8E38-52EC00E50232}"/>
    <cellStyle name="Normal 15 2 3 2 3 2 3" xfId="47986" xr:uid="{84F9CBF6-54D4-4DD6-B8E7-DB26BFDF59DE}"/>
    <cellStyle name="Normal 15 2 3 2 3 3" xfId="22847" xr:uid="{A4938FE4-0BB9-4782-8B78-582F194E4DD0}"/>
    <cellStyle name="Normal 15 2 3 2 3 4" xfId="39606" xr:uid="{D825AE15-01FE-4880-BD53-35E93B2286B1}"/>
    <cellStyle name="Normal 15 2 3 2 4" xfId="2823" xr:uid="{635EB1D4-A861-4A0F-826E-905F01522EC2}"/>
    <cellStyle name="Normal 15 2 3 2 4 2" xfId="11203" xr:uid="{C8DD2B9A-4454-41FC-8F24-F9F2FC55BF80}"/>
    <cellStyle name="Normal 15 2 3 2 4 2 2" xfId="27963" xr:uid="{26C8F6D5-98B1-4665-91F6-5F6C96960AA7}"/>
    <cellStyle name="Normal 15 2 3 2 4 2 3" xfId="44722" xr:uid="{827124E2-975D-48A0-8A88-FB46503E56DE}"/>
    <cellStyle name="Normal 15 2 3 2 4 3" xfId="19583" xr:uid="{A3EFAA87-15E7-49FB-8B4D-9DF46688AC8D}"/>
    <cellStyle name="Normal 15 2 3 2 4 4" xfId="36342" xr:uid="{08F07F6E-2A32-43D5-ACE0-1A5B8CEF2D40}"/>
    <cellStyle name="Normal 15 2 3 2 5" xfId="9400" xr:uid="{864899E9-9D72-4C45-8CE3-54C3220752BB}"/>
    <cellStyle name="Normal 15 2 3 2 5 2" xfId="26160" xr:uid="{B7F00EAA-8886-45F0-A7C4-32927A7C838E}"/>
    <cellStyle name="Normal 15 2 3 2 5 3" xfId="42919" xr:uid="{BD0A457D-CBE2-421D-9208-FB751F9F7A5A}"/>
    <cellStyle name="Normal 15 2 3 2 6" xfId="17780" xr:uid="{3E48782D-747E-4B5B-8E0F-CDD22BE002E0}"/>
    <cellStyle name="Normal 15 2 3 2 7" xfId="34539" xr:uid="{B8C58D0E-3FED-4E43-AC7A-376A0F27F59A}"/>
    <cellStyle name="Normal 15 2 3 3" xfId="1439" xr:uid="{525481DD-C400-49AE-8A55-0E5FBB32D37E}"/>
    <cellStyle name="Normal 15 2 3 3 2" xfId="4828" xr:uid="{7C5D2133-730C-493A-B0A2-EF1C18D38D46}"/>
    <cellStyle name="Normal 15 2 3 3 2 2" xfId="13208" xr:uid="{1D023931-FD59-482F-92EC-391B6264619C}"/>
    <cellStyle name="Normal 15 2 3 3 2 2 2" xfId="29968" xr:uid="{BF577ED9-990B-4762-BF2D-21C103002BF0}"/>
    <cellStyle name="Normal 15 2 3 3 2 2 3" xfId="46727" xr:uid="{C9B4ECC2-2E85-4E76-94EB-CDC778B01A7C}"/>
    <cellStyle name="Normal 15 2 3 3 2 3" xfId="21588" xr:uid="{F963DA7F-07E7-4FE8-996B-967E71D2BAA7}"/>
    <cellStyle name="Normal 15 2 3 3 2 4" xfId="38347" xr:uid="{DD4631C2-7698-4744-8AA6-21304368B7B9}"/>
    <cellStyle name="Normal 15 2 3 3 3" xfId="6515" xr:uid="{201C6B4C-7134-438D-8C9E-37E39063F259}"/>
    <cellStyle name="Normal 15 2 3 3 3 2" xfId="14895" xr:uid="{A13F6EC8-C26C-4D7C-AB00-14BCD94462AE}"/>
    <cellStyle name="Normal 15 2 3 3 3 2 2" xfId="31655" xr:uid="{F63B7DF6-0477-4A2E-91D5-67BC0570DA8A}"/>
    <cellStyle name="Normal 15 2 3 3 3 2 3" xfId="48414" xr:uid="{2401743E-DF04-456D-A5BC-1377A7383461}"/>
    <cellStyle name="Normal 15 2 3 3 3 3" xfId="23275" xr:uid="{11E6C41D-C819-4AE1-B841-939A27A8C79F}"/>
    <cellStyle name="Normal 15 2 3 3 3 4" xfId="40034" xr:uid="{92986E2C-AC39-4DBF-B0C3-B3C922EC7D94}"/>
    <cellStyle name="Normal 15 2 3 3 4" xfId="3251" xr:uid="{449B71B1-0F77-4BD6-A142-CD85C64BCA0C}"/>
    <cellStyle name="Normal 15 2 3 3 4 2" xfId="11631" xr:uid="{7E7FF6BF-B2F0-4B29-AC79-ABCBB5CDFBE8}"/>
    <cellStyle name="Normal 15 2 3 3 4 2 2" xfId="28391" xr:uid="{69874C3F-CD28-49B9-AFBA-337FA8B03ACC}"/>
    <cellStyle name="Normal 15 2 3 3 4 2 3" xfId="45150" xr:uid="{F413A8A4-0BCB-4E9C-8E2B-57AE6E1C24C2}"/>
    <cellStyle name="Normal 15 2 3 3 4 3" xfId="20011" xr:uid="{5CDF5788-F05B-4314-B6F0-AD9E467936C2}"/>
    <cellStyle name="Normal 15 2 3 3 4 4" xfId="36770" xr:uid="{88AAFFDA-C4B3-42AA-8855-51DEA41D8613}"/>
    <cellStyle name="Normal 15 2 3 3 5" xfId="9828" xr:uid="{082BA16E-493D-4B08-9AE8-2A0DDF846969}"/>
    <cellStyle name="Normal 15 2 3 3 5 2" xfId="26588" xr:uid="{92C12DE7-084D-4326-811E-4E3EDD4C8CD7}"/>
    <cellStyle name="Normal 15 2 3 3 5 3" xfId="43347" xr:uid="{D746B800-5098-4485-B341-57DB40996CDA}"/>
    <cellStyle name="Normal 15 2 3 3 6" xfId="18208" xr:uid="{F2BCB147-6D85-445E-B6EF-80FE1C53A98C}"/>
    <cellStyle name="Normal 15 2 3 3 7" xfId="34967" xr:uid="{E14667F4-505D-4FCA-A979-3B20B6A4A344}"/>
    <cellStyle name="Normal 15 2 3 4" xfId="1944" xr:uid="{4524AFD7-F86B-4430-B882-2367391FC709}"/>
    <cellStyle name="Normal 15 2 3 4 2" xfId="5333" xr:uid="{8BD6179E-FF5B-4B27-BB44-C5833C240178}"/>
    <cellStyle name="Normal 15 2 3 4 2 2" xfId="13713" xr:uid="{5A51609D-43A5-4BF7-BBD2-3993AE04B733}"/>
    <cellStyle name="Normal 15 2 3 4 2 2 2" xfId="30473" xr:uid="{C9813962-80E4-4CBE-AA77-B48930CDDFD9}"/>
    <cellStyle name="Normal 15 2 3 4 2 2 3" xfId="47232" xr:uid="{5C5CE11A-6BE2-4C22-B493-C553B97D0A22}"/>
    <cellStyle name="Normal 15 2 3 4 2 3" xfId="22093" xr:uid="{84D95A87-B9F7-4C29-9B6C-09CFCF50982C}"/>
    <cellStyle name="Normal 15 2 3 4 2 4" xfId="38852" xr:uid="{1015F0F8-7AD0-4F24-87F6-5958EB5DEE79}"/>
    <cellStyle name="Normal 15 2 3 4 3" xfId="7020" xr:uid="{4C786B57-A4B6-4A7C-AA19-F7AEF9ED7424}"/>
    <cellStyle name="Normal 15 2 3 4 3 2" xfId="15400" xr:uid="{5FF3F15C-6FB8-4637-A1F8-DF6648B4072A}"/>
    <cellStyle name="Normal 15 2 3 4 3 2 2" xfId="32160" xr:uid="{29724419-6370-4401-AC49-43D44264960E}"/>
    <cellStyle name="Normal 15 2 3 4 3 2 3" xfId="48919" xr:uid="{6FF20824-7BCB-40BF-87DF-EFE6DD8E978B}"/>
    <cellStyle name="Normal 15 2 3 4 3 3" xfId="23780" xr:uid="{95ADDF8A-42BA-42C3-929B-15783920EA7C}"/>
    <cellStyle name="Normal 15 2 3 4 3 4" xfId="40539" xr:uid="{643C07D0-EC6A-4100-ACD0-BC31F920D834}"/>
    <cellStyle name="Normal 15 2 3 4 4" xfId="3643" xr:uid="{ADCDAF38-5CFF-4923-A00F-BFB3F37843FB}"/>
    <cellStyle name="Normal 15 2 3 4 4 2" xfId="12023" xr:uid="{1C0E151A-8917-4A05-8B1E-3BAB4D5CAC71}"/>
    <cellStyle name="Normal 15 2 3 4 4 2 2" xfId="28783" xr:uid="{D5B84CEA-C0AA-4BCD-9F0E-74C7FDF13DF8}"/>
    <cellStyle name="Normal 15 2 3 4 4 2 3" xfId="45542" xr:uid="{980745E0-490E-45A2-831B-29FD0E2F1AA7}"/>
    <cellStyle name="Normal 15 2 3 4 4 3" xfId="20403" xr:uid="{5E473D04-4B9F-4AE6-8F40-587E3E160596}"/>
    <cellStyle name="Normal 15 2 3 4 4 4" xfId="37162" xr:uid="{8AEB4C0E-DA5E-45BD-9E14-8F41CA3242B7}"/>
    <cellStyle name="Normal 15 2 3 4 5" xfId="10333" xr:uid="{77416231-E940-4A14-BA4F-C18897037967}"/>
    <cellStyle name="Normal 15 2 3 4 5 2" xfId="27093" xr:uid="{540C4E60-2B78-46EB-8495-FF37AE080A2B}"/>
    <cellStyle name="Normal 15 2 3 4 5 3" xfId="43852" xr:uid="{1E59F8EB-4665-463C-8110-231B3DEBDE05}"/>
    <cellStyle name="Normal 15 2 3 4 6" xfId="18713" xr:uid="{0F8E4AF1-1A42-4596-A7A3-7EE6A0CDB2F2}"/>
    <cellStyle name="Normal 15 2 3 4 7" xfId="35472" xr:uid="{B0F2A5C4-079B-4632-BF77-7AA460275B38}"/>
    <cellStyle name="Normal 15 2 3 5" xfId="4063" xr:uid="{BC9CA1C3-5055-49C9-A794-3553CDF0C1BC}"/>
    <cellStyle name="Normal 15 2 3 5 2" xfId="12443" xr:uid="{478E51A6-490E-4256-B5A2-64018B38F197}"/>
    <cellStyle name="Normal 15 2 3 5 2 2" xfId="29203" xr:uid="{13FB46E7-FBCB-44D8-8BC1-0F50CA9D5C96}"/>
    <cellStyle name="Normal 15 2 3 5 2 3" xfId="45962" xr:uid="{DDDB577D-11CA-41E2-9622-BD8CC3247249}"/>
    <cellStyle name="Normal 15 2 3 5 3" xfId="20823" xr:uid="{039D5971-5BF6-4BD7-A383-AD9A4F513998}"/>
    <cellStyle name="Normal 15 2 3 5 4" xfId="37582" xr:uid="{A81DC9C7-701E-40F0-B3DD-60020EADB605}"/>
    <cellStyle name="Normal 15 2 3 6" xfId="5661" xr:uid="{87190DF9-463A-4E66-AB4C-778BE4382AAF}"/>
    <cellStyle name="Normal 15 2 3 6 2" xfId="14041" xr:uid="{1D8FEFFF-86D0-4321-B0C0-C2921A060B90}"/>
    <cellStyle name="Normal 15 2 3 6 2 2" xfId="30801" xr:uid="{930A3E5A-FF08-4FDC-A3E4-DA1612AB5019}"/>
    <cellStyle name="Normal 15 2 3 6 2 3" xfId="47560" xr:uid="{9AAE82F8-669D-44B8-A6D4-D12F69D236AA}"/>
    <cellStyle name="Normal 15 2 3 6 3" xfId="22421" xr:uid="{F6C617D2-83CE-4F8F-8850-C9A7947E5F96}"/>
    <cellStyle name="Normal 15 2 3 6 4" xfId="39180" xr:uid="{24CA33F4-9E9B-47C0-9687-381B518C971D}"/>
    <cellStyle name="Normal 15 2 3 7" xfId="7426" xr:uid="{09B0B8A3-1144-401C-8FB4-C3624A97FF30}"/>
    <cellStyle name="Normal 15 2 3 7 2" xfId="15806" xr:uid="{6480CE77-F58E-42BE-B33D-E109DA01CA9F}"/>
    <cellStyle name="Normal 15 2 3 7 2 2" xfId="32566" xr:uid="{7693CC45-D03F-47B9-9B18-1D2CBA3025E8}"/>
    <cellStyle name="Normal 15 2 3 7 2 3" xfId="49325" xr:uid="{4CEB2C13-44F8-4780-AE8B-A3411D7E4D34}"/>
    <cellStyle name="Normal 15 2 3 7 3" xfId="24186" xr:uid="{A90AE3C9-5FC6-471D-9F1E-F5B65B644433}"/>
    <cellStyle name="Normal 15 2 3 7 4" xfId="40945" xr:uid="{C0715B8D-8A08-4782-B5D7-D0B0B5EC2C42}"/>
    <cellStyle name="Normal 15 2 3 8" xfId="7832" xr:uid="{E7340E2C-A976-4690-B72F-E4A44D096DFB}"/>
    <cellStyle name="Normal 15 2 3 8 2" xfId="16212" xr:uid="{F2AB1935-B89F-474F-A6CD-28711AAA7881}"/>
    <cellStyle name="Normal 15 2 3 8 2 2" xfId="32972" xr:uid="{A7A661F0-4CAF-4033-AADE-BFDE6386D9BC}"/>
    <cellStyle name="Normal 15 2 3 8 2 3" xfId="49731" xr:uid="{9EAEE7B5-349F-489F-972F-39DEC9125EE5}"/>
    <cellStyle name="Normal 15 2 3 8 3" xfId="24592" xr:uid="{13F32309-C578-4D56-A5F2-4A0C7C9F3B2F}"/>
    <cellStyle name="Normal 15 2 3 8 4" xfId="41351" xr:uid="{1150308B-FE12-45D9-95B1-84A57E871012}"/>
    <cellStyle name="Normal 15 2 3 9" xfId="8238" xr:uid="{3932E551-9CCF-40B9-8AA6-B7BD3CECEC3E}"/>
    <cellStyle name="Normal 15 2 3 9 2" xfId="16618" xr:uid="{DFB22B84-4C25-484D-9C79-3192C33DED2B}"/>
    <cellStyle name="Normal 15 2 3 9 2 2" xfId="33378" xr:uid="{1B95E98C-7509-4EFB-B9CF-EA8F68758FA0}"/>
    <cellStyle name="Normal 15 2 3 9 2 3" xfId="50137" xr:uid="{B898FA0D-96D2-4C45-B06B-EB1936FAA28C}"/>
    <cellStyle name="Normal 15 2 3 9 3" xfId="24998" xr:uid="{FA51A8EA-DEAD-497D-A766-04DCB3531D24}"/>
    <cellStyle name="Normal 15 2 3 9 4" xfId="41757" xr:uid="{75C37391-8178-42C8-9251-52485DF132EF}"/>
    <cellStyle name="Normal 15 2 4" xfId="806" xr:uid="{2D7E8566-ED43-4316-984C-50FAE62E8A8B}"/>
    <cellStyle name="Normal 15 2 4 2" xfId="4201" xr:uid="{0A49F0AF-A5E7-4A28-ABBC-EA15F47F87C4}"/>
    <cellStyle name="Normal 15 2 4 2 2" xfId="12581" xr:uid="{C797B421-1909-45C2-B8F5-06F174A09658}"/>
    <cellStyle name="Normal 15 2 4 2 2 2" xfId="29341" xr:uid="{F5CA5FD3-DF47-445E-A986-49D98217DEC3}"/>
    <cellStyle name="Normal 15 2 4 2 2 3" xfId="46100" xr:uid="{67E23E63-80C6-45D3-B019-ACB4CCAFACAC}"/>
    <cellStyle name="Normal 15 2 4 2 3" xfId="20961" xr:uid="{CDB74E8B-F219-4404-8F32-14DBB5A7A310}"/>
    <cellStyle name="Normal 15 2 4 2 4" xfId="37720" xr:uid="{037F4432-1F25-4D21-A1CD-8FE21B30E293}"/>
    <cellStyle name="Normal 15 2 4 3" xfId="5888" xr:uid="{72516677-8E8F-461B-B926-CA1D1062DCB9}"/>
    <cellStyle name="Normal 15 2 4 3 2" xfId="14268" xr:uid="{CA86A9AC-FEB7-4907-B48B-67F71426CDEB}"/>
    <cellStyle name="Normal 15 2 4 3 2 2" xfId="31028" xr:uid="{9EC1A8F5-AD76-4E50-9B8C-A6418CA56450}"/>
    <cellStyle name="Normal 15 2 4 3 2 3" xfId="47787" xr:uid="{B96E90DE-C2A3-49D9-B8E8-C7EE389D58D7}"/>
    <cellStyle name="Normal 15 2 4 3 3" xfId="22648" xr:uid="{52156B27-7DEE-4032-ACC0-FDF15C667B79}"/>
    <cellStyle name="Normal 15 2 4 3 4" xfId="39407" xr:uid="{F4785FF3-1395-4F5D-87AB-2C681314B952}"/>
    <cellStyle name="Normal 15 2 4 4" xfId="2624" xr:uid="{4A88912E-120F-4191-8A54-38D371BCA685}"/>
    <cellStyle name="Normal 15 2 4 4 2" xfId="11004" xr:uid="{F38578A0-68A4-426B-98DC-86D785EA80AB}"/>
    <cellStyle name="Normal 15 2 4 4 2 2" xfId="27764" xr:uid="{19E47142-1A85-45EC-AA5B-1A51407C16F5}"/>
    <cellStyle name="Normal 15 2 4 4 2 3" xfId="44523" xr:uid="{3F8BE0A1-5273-4496-9B93-6E6974B5ADC8}"/>
    <cellStyle name="Normal 15 2 4 4 3" xfId="19384" xr:uid="{45750A5A-F659-4EA2-91EA-D2517201CD61}"/>
    <cellStyle name="Normal 15 2 4 4 4" xfId="36143" xr:uid="{2D1CF400-FFFE-4733-951B-5594580035F8}"/>
    <cellStyle name="Normal 15 2 4 5" xfId="9201" xr:uid="{28FDA5BC-4460-4BCF-B271-A20548D85281}"/>
    <cellStyle name="Normal 15 2 4 5 2" xfId="25961" xr:uid="{9454EEF0-F85C-4A46-9DC4-ECB219D3F289}"/>
    <cellStyle name="Normal 15 2 4 5 3" xfId="42720" xr:uid="{4598A861-89FF-4CC1-A172-AFA11EB2152B}"/>
    <cellStyle name="Normal 15 2 4 6" xfId="17581" xr:uid="{23FCB089-7AA3-49F2-BA0F-09EB92FC8D69}"/>
    <cellStyle name="Normal 15 2 4 7" xfId="34340" xr:uid="{10CDCFA8-D75E-4296-B097-3BF309CADEB6}"/>
    <cellStyle name="Normal 15 2 5" xfId="1240" xr:uid="{4342B42D-EF60-4E04-B563-532B111C8965}"/>
    <cellStyle name="Normal 15 2 5 2" xfId="4629" xr:uid="{B4BCB1BC-821D-4DC2-A23E-43ACC96A39E0}"/>
    <cellStyle name="Normal 15 2 5 2 2" xfId="13009" xr:uid="{D0AC92B8-FD11-4CE6-A011-D8E1DB2BE1EC}"/>
    <cellStyle name="Normal 15 2 5 2 2 2" xfId="29769" xr:uid="{2EF22D23-15C3-48CA-A752-6E1FE8EE6588}"/>
    <cellStyle name="Normal 15 2 5 2 2 3" xfId="46528" xr:uid="{CD5D0080-3D0A-481E-87CB-80D50CA3EE36}"/>
    <cellStyle name="Normal 15 2 5 2 3" xfId="21389" xr:uid="{6017F83E-80E8-4D50-8E4C-F52627BAF49F}"/>
    <cellStyle name="Normal 15 2 5 2 4" xfId="38148" xr:uid="{F40A8235-0421-48D4-B342-9F6E8D14FDAD}"/>
    <cellStyle name="Normal 15 2 5 3" xfId="6316" xr:uid="{5F99745D-349C-4EA4-ACB8-2C744AFE3538}"/>
    <cellStyle name="Normal 15 2 5 3 2" xfId="14696" xr:uid="{8C8D1961-9918-49C8-9B5D-B4DFAB128728}"/>
    <cellStyle name="Normal 15 2 5 3 2 2" xfId="31456" xr:uid="{35643149-DC3B-4678-B3AD-03E17EE2BA17}"/>
    <cellStyle name="Normal 15 2 5 3 2 3" xfId="48215" xr:uid="{D4CAA025-4F1C-4E89-8468-E397F8FE2FFC}"/>
    <cellStyle name="Normal 15 2 5 3 3" xfId="23076" xr:uid="{654D12B3-4AB7-46F3-92A4-64505E9F7182}"/>
    <cellStyle name="Normal 15 2 5 3 4" xfId="39835" xr:uid="{E4576ED9-6420-41DC-84E1-BF6437AC3FA0}"/>
    <cellStyle name="Normal 15 2 5 4" xfId="3052" xr:uid="{EF3122AE-EAA9-4B32-9A85-74FFD6A9E609}"/>
    <cellStyle name="Normal 15 2 5 4 2" xfId="11432" xr:uid="{2C496457-71FD-4984-99BE-A3082EE670A9}"/>
    <cellStyle name="Normal 15 2 5 4 2 2" xfId="28192" xr:uid="{04CBB8F8-6F1D-4A42-A703-F1A0E100B1C2}"/>
    <cellStyle name="Normal 15 2 5 4 2 3" xfId="44951" xr:uid="{11DB5D4A-6042-457E-A6D8-DCC16D9A8E0B}"/>
    <cellStyle name="Normal 15 2 5 4 3" xfId="19812" xr:uid="{354ED616-7913-4B05-95BD-6238F3534455}"/>
    <cellStyle name="Normal 15 2 5 4 4" xfId="36571" xr:uid="{914415BC-A8A0-41C1-A55B-F4ACA24A1D79}"/>
    <cellStyle name="Normal 15 2 5 5" xfId="9629" xr:uid="{1C83F475-7EA7-46CF-BDF2-3F8CCBB91AEF}"/>
    <cellStyle name="Normal 15 2 5 5 2" xfId="26389" xr:uid="{0BF7E09B-C210-48B4-935F-41DF48709862}"/>
    <cellStyle name="Normal 15 2 5 5 3" xfId="43148" xr:uid="{0411D02E-9810-4750-B4AC-1FAB85C300B6}"/>
    <cellStyle name="Normal 15 2 5 6" xfId="18009" xr:uid="{A1442202-CA8B-41CF-A322-9326E2BB71A9}"/>
    <cellStyle name="Normal 15 2 5 7" xfId="34768" xr:uid="{2FF62F2D-F2A7-488D-AEAE-2A43B61AC1C7}"/>
    <cellStyle name="Normal 15 2 6" xfId="1673" xr:uid="{D9AF9039-F9FD-4F71-8200-5D6A9B063AC5}"/>
    <cellStyle name="Normal 15 2 6 2" xfId="5062" xr:uid="{60764011-974E-4CC6-8C1A-1E2D4A8D8FE3}"/>
    <cellStyle name="Normal 15 2 6 2 2" xfId="13442" xr:uid="{50DEF078-03DB-4615-AC29-14E3D4DF302E}"/>
    <cellStyle name="Normal 15 2 6 2 2 2" xfId="30202" xr:uid="{40CA3E42-8153-4A4E-A579-E2D5E67D1784}"/>
    <cellStyle name="Normal 15 2 6 2 2 3" xfId="46961" xr:uid="{945CD91C-1C0F-41D9-975F-037E70CA4114}"/>
    <cellStyle name="Normal 15 2 6 2 3" xfId="21822" xr:uid="{11DD5C0F-7146-4EED-81C4-D65D7606164A}"/>
    <cellStyle name="Normal 15 2 6 2 4" xfId="38581" xr:uid="{177D6A44-0E89-4F91-B5A1-67AD2B73C9FB}"/>
    <cellStyle name="Normal 15 2 6 3" xfId="6749" xr:uid="{38FC526E-A405-4BE8-9783-9948DB983CB7}"/>
    <cellStyle name="Normal 15 2 6 3 2" xfId="15129" xr:uid="{5AD0B003-B246-49D3-BC34-69DF0A039CAA}"/>
    <cellStyle name="Normal 15 2 6 3 2 2" xfId="31889" xr:uid="{F3BC5CD1-4757-45A3-A46D-04A50583403F}"/>
    <cellStyle name="Normal 15 2 6 3 2 3" xfId="48648" xr:uid="{38E50662-5829-49F3-9266-68BEA49AD7ED}"/>
    <cellStyle name="Normal 15 2 6 3 3" xfId="23509" xr:uid="{7FE6AD56-D0BD-4997-AB78-CDBF65B56F43}"/>
    <cellStyle name="Normal 15 2 6 3 4" xfId="40268" xr:uid="{F37ADA2C-C803-45A8-9637-F0005D4F5E9F}"/>
    <cellStyle name="Normal 15 2 6 4" xfId="2191" xr:uid="{18C72E9D-3AC1-4E18-979E-974DC9673E0E}"/>
    <cellStyle name="Normal 15 2 6 4 2" xfId="10578" xr:uid="{E0204DE4-CA6B-4681-8CC5-8C9BDD380D30}"/>
    <cellStyle name="Normal 15 2 6 4 2 2" xfId="27338" xr:uid="{87369025-5B5B-45A4-B9E4-A56CD6506503}"/>
    <cellStyle name="Normal 15 2 6 4 2 3" xfId="44097" xr:uid="{6ED3C4D3-B12A-48AD-948F-01510AED1014}"/>
    <cellStyle name="Normal 15 2 6 4 3" xfId="18958" xr:uid="{C5FAC251-3A92-432D-A3B2-D9454D4DC5A3}"/>
    <cellStyle name="Normal 15 2 6 4 4" xfId="35717" xr:uid="{B4F3929A-F996-41E4-AFED-1DB3CBA9D3A9}"/>
    <cellStyle name="Normal 15 2 6 5" xfId="10062" xr:uid="{C25DA6BF-4757-4BB7-A8EA-5E9841A17BA3}"/>
    <cellStyle name="Normal 15 2 6 5 2" xfId="26822" xr:uid="{B3AA8D0A-C5DB-42EB-BBD6-1F33FFB5A32F}"/>
    <cellStyle name="Normal 15 2 6 5 3" xfId="43581" xr:uid="{5DE93CC5-5D38-4BB5-A8B9-BB054EC81B4B}"/>
    <cellStyle name="Normal 15 2 6 6" xfId="18442" xr:uid="{76369FB5-6F09-4F3C-A2AA-E8B15E6F911C}"/>
    <cellStyle name="Normal 15 2 6 7" xfId="35201" xr:uid="{0C964BCC-B853-4D40-ABD2-8A7296AB1E2D}"/>
    <cellStyle name="Normal 15 2 7" xfId="3791" xr:uid="{78B3A6B6-A746-4708-8E70-E9530C657FE1}"/>
    <cellStyle name="Normal 15 2 7 2" xfId="12171" xr:uid="{6C7BC5FC-507E-459F-94FC-EB1976ADB4A2}"/>
    <cellStyle name="Normal 15 2 7 2 2" xfId="28931" xr:uid="{0CB56E6F-B192-4BD4-A61D-3B352930B1C4}"/>
    <cellStyle name="Normal 15 2 7 2 3" xfId="45690" xr:uid="{B6275093-CC06-44C7-A32C-5A5911D146FF}"/>
    <cellStyle name="Normal 15 2 7 3" xfId="20551" xr:uid="{0A32932C-E138-4ED0-B04C-D0F6EDDB6B29}"/>
    <cellStyle name="Normal 15 2 7 4" xfId="37310" xr:uid="{31554F2B-B1B9-4C7E-952C-86C2DC57E08C}"/>
    <cellStyle name="Normal 15 2 8" xfId="5462" xr:uid="{5099B620-D29A-439C-88F5-87C2D0B63465}"/>
    <cellStyle name="Normal 15 2 8 2" xfId="13842" xr:uid="{096C76FE-3242-4446-BB81-8AF29808FF2D}"/>
    <cellStyle name="Normal 15 2 8 2 2" xfId="30602" xr:uid="{5BA2B626-E0E6-4031-948C-04F47A9DB336}"/>
    <cellStyle name="Normal 15 2 8 2 3" xfId="47361" xr:uid="{613CD964-C22E-4504-B2B3-49A4AA870311}"/>
    <cellStyle name="Normal 15 2 8 3" xfId="22222" xr:uid="{309252BF-CFE7-41C5-9E84-1849F614B892}"/>
    <cellStyle name="Normal 15 2 8 4" xfId="38981" xr:uid="{E2B08A4A-E63D-465F-A1B6-EC26AF80FECE}"/>
    <cellStyle name="Normal 15 2 9" xfId="7155" xr:uid="{1050F85A-5C37-41BA-9F38-D6883ECE79C4}"/>
    <cellStyle name="Normal 15 2 9 2" xfId="15535" xr:uid="{13AC6C14-367A-46DB-BD47-50A46F75FD19}"/>
    <cellStyle name="Normal 15 2 9 2 2" xfId="32295" xr:uid="{7C2D9A9E-331D-48D7-A57A-3C07A4282135}"/>
    <cellStyle name="Normal 15 2 9 2 3" xfId="49054" xr:uid="{D56B5A1F-2853-4EF4-9A2B-0D819D1474EF}"/>
    <cellStyle name="Normal 15 2 9 3" xfId="23915" xr:uid="{CBEF250A-A61E-414F-A99C-A344345C9D73}"/>
    <cellStyle name="Normal 15 2 9 4" xfId="40674" xr:uid="{40F547AE-8117-41EE-8603-DDA3CD0E8F5A}"/>
    <cellStyle name="Normal 15 20" xfId="33886" xr:uid="{987241C2-D3C4-4EEC-AAB4-593E474B6CBF}"/>
    <cellStyle name="Normal 15 21" xfId="50936" xr:uid="{EE35617E-B120-4964-B3C8-2E71A7E2BE56}"/>
    <cellStyle name="Normal 15 22" xfId="273" xr:uid="{6937641C-7923-4849-98B5-42B69EE2AF43}"/>
    <cellStyle name="Normal 15 3" xfId="357" xr:uid="{919E982C-DC24-4B0E-BC39-210E55E6FDFC}"/>
    <cellStyle name="Normal 15 3 10" xfId="7562" xr:uid="{E32156BE-BED9-4C64-B0C1-25FA14F0BF4A}"/>
    <cellStyle name="Normal 15 3 10 2" xfId="15942" xr:uid="{6C430F69-1577-4B7F-9F50-0D0904FEF15F}"/>
    <cellStyle name="Normal 15 3 10 2 2" xfId="32702" xr:uid="{894D776A-187A-42AF-A059-FA896B7D9C96}"/>
    <cellStyle name="Normal 15 3 10 2 3" xfId="49461" xr:uid="{FA494744-33F8-4280-8A77-D159FDBE7091}"/>
    <cellStyle name="Normal 15 3 10 3" xfId="24322" xr:uid="{551A50E0-F05D-4714-ABB4-26CFED9747AC}"/>
    <cellStyle name="Normal 15 3 10 4" xfId="41081" xr:uid="{C03C44FA-3105-41B0-89C6-CDCF0C2D2728}"/>
    <cellStyle name="Normal 15 3 11" xfId="7968" xr:uid="{D96BFA9E-64D3-4C22-8E34-C90FCC2BBA03}"/>
    <cellStyle name="Normal 15 3 11 2" xfId="16348" xr:uid="{FC941AA9-ACA2-48F7-8C49-EE4802C5277E}"/>
    <cellStyle name="Normal 15 3 11 2 2" xfId="33108" xr:uid="{8958DCD1-1376-4208-BD38-C732F17EEE41}"/>
    <cellStyle name="Normal 15 3 11 2 3" xfId="49867" xr:uid="{FD355211-A587-4991-A4BF-1B123DC48259}"/>
    <cellStyle name="Normal 15 3 11 3" xfId="24728" xr:uid="{6C182C0D-2DFD-4BBF-9BC8-9357B1995DDD}"/>
    <cellStyle name="Normal 15 3 11 4" xfId="41487" xr:uid="{E49FF237-1BE0-4106-A7E3-2C124D58D9FC}"/>
    <cellStyle name="Normal 15 3 12" xfId="8374" xr:uid="{BDE4F9C2-3A3C-4D6A-A037-E47E0098DDBA}"/>
    <cellStyle name="Normal 15 3 12 2" xfId="16754" xr:uid="{9190BAED-6027-4793-BF60-87243C802673}"/>
    <cellStyle name="Normal 15 3 12 2 2" xfId="33514" xr:uid="{D5551086-7538-4CFE-A4F8-3456C1865DB6}"/>
    <cellStyle name="Normal 15 3 12 2 3" xfId="50273" xr:uid="{6147366F-24DF-4BD1-AD99-A52A961337DD}"/>
    <cellStyle name="Normal 15 3 12 3" xfId="25134" xr:uid="{A146D206-2782-4807-8CCF-03128E45006A}"/>
    <cellStyle name="Normal 15 3 12 4" xfId="41893" xr:uid="{2B45A99B-216F-45F9-BCAB-B5595B378A0C}"/>
    <cellStyle name="Normal 15 3 13" xfId="2087" xr:uid="{0456BAC9-B76A-421E-B4F4-3C60C4FF33E5}"/>
    <cellStyle name="Normal 15 3 13 2" xfId="10475" xr:uid="{F718FA8F-B410-42D8-AEB8-12508E488DC1}"/>
    <cellStyle name="Normal 15 3 13 2 2" xfId="27235" xr:uid="{C5E91D7B-2170-45C3-B2E2-463A7D607A9D}"/>
    <cellStyle name="Normal 15 3 13 2 3" xfId="43994" xr:uid="{FD37E9A8-A37C-4EF9-B664-A5D31A9958A2}"/>
    <cellStyle name="Normal 15 3 13 3" xfId="18855" xr:uid="{58F605D7-04A6-4853-B9D1-00EC74529EE7}"/>
    <cellStyle name="Normal 15 3 13 4" xfId="35614" xr:uid="{83C3B403-4ABE-4C71-9728-F4761E725CD8}"/>
    <cellStyle name="Normal 15 3 14" xfId="8821" xr:uid="{8559B60E-255E-4E73-97BB-29D28D771E5B}"/>
    <cellStyle name="Normal 15 3 14 2" xfId="25581" xr:uid="{88850497-009D-4892-9E74-8AFC7D7EB34D}"/>
    <cellStyle name="Normal 15 3 14 3" xfId="42340" xr:uid="{A30686FE-AE8B-4EAE-B25D-4AF301E0B8AE}"/>
    <cellStyle name="Normal 15 3 15" xfId="17201" xr:uid="{DD54A58F-B377-495C-8D22-C378BE2CF24D}"/>
    <cellStyle name="Normal 15 3 16" xfId="33960" xr:uid="{E3AF299A-107C-4072-9726-FE8CCCBB2529}"/>
    <cellStyle name="Normal 15 3 2" xfId="564" xr:uid="{BD42C9BD-23C2-4C63-8142-BE8686F98D3D}"/>
    <cellStyle name="Normal 15 3 2 10" xfId="8511" xr:uid="{3DE93BE7-BA5E-42A4-AACA-924BA353E427}"/>
    <cellStyle name="Normal 15 3 2 10 2" xfId="16891" xr:uid="{C8D28F70-04E4-423F-B526-C10DF0F2129A}"/>
    <cellStyle name="Normal 15 3 2 10 2 2" xfId="33651" xr:uid="{EF85BFFF-027E-4F89-8A41-C83729F60334}"/>
    <cellStyle name="Normal 15 3 2 10 2 3" xfId="50410" xr:uid="{99FA85FF-F549-4F3C-AA13-582127158E69}"/>
    <cellStyle name="Normal 15 3 2 10 3" xfId="25271" xr:uid="{4C4410FD-A92D-4C6F-A2F5-A43B8B044E23}"/>
    <cellStyle name="Normal 15 3 2 10 4" xfId="42030" xr:uid="{86EC8414-89DC-4EFF-A198-EC59957D6239}"/>
    <cellStyle name="Normal 15 3 2 11" xfId="2396" xr:uid="{9519EE8E-6CCD-4405-9D6E-AD35A3B87CE7}"/>
    <cellStyle name="Normal 15 3 2 11 2" xfId="10778" xr:uid="{17F047F4-681D-4772-83D8-D69C22CFE96F}"/>
    <cellStyle name="Normal 15 3 2 11 2 2" xfId="27538" xr:uid="{741C6042-506E-4FD5-AC1F-5E4EFE26F20D}"/>
    <cellStyle name="Normal 15 3 2 11 2 3" xfId="44297" xr:uid="{9409A23A-E008-484E-97F4-09CA35876BCF}"/>
    <cellStyle name="Normal 15 3 2 11 3" xfId="19158" xr:uid="{3D60B6E5-BE4B-4D3E-B044-F4C6D6279852}"/>
    <cellStyle name="Normal 15 3 2 11 4" xfId="35917" xr:uid="{84FE482C-27BB-4D35-B6C5-25676478BEC3}"/>
    <cellStyle name="Normal 15 3 2 12" xfId="8975" xr:uid="{F058EC1C-18EC-45CA-8EB8-2D66B34C1251}"/>
    <cellStyle name="Normal 15 3 2 12 2" xfId="25735" xr:uid="{1F3D72F2-77FB-449E-8B1F-3D7B6A32BD74}"/>
    <cellStyle name="Normal 15 3 2 12 3" xfId="42494" xr:uid="{BB7AEC99-3D1E-404F-BF70-54CE40FDDDCB}"/>
    <cellStyle name="Normal 15 3 2 13" xfId="17355" xr:uid="{A4BF35B3-E267-427C-9F62-DA77267A2677}"/>
    <cellStyle name="Normal 15 3 2 14" xfId="34114" xr:uid="{4F3DD550-CBFA-4D4B-B419-ED4B5EDF0A7B}"/>
    <cellStyle name="Normal 15 3 2 2" xfId="1006" xr:uid="{7D450B50-D96C-473D-B17A-9F7BA5C515A1}"/>
    <cellStyle name="Normal 15 3 2 2 2" xfId="4401" xr:uid="{622FDD90-D4CC-4D9C-AA44-D9C6C5FEC123}"/>
    <cellStyle name="Normal 15 3 2 2 2 2" xfId="12781" xr:uid="{127A3177-2F7E-4BC7-A832-E5710BA7CD4F}"/>
    <cellStyle name="Normal 15 3 2 2 2 2 2" xfId="29541" xr:uid="{1214702F-83D4-413D-8F71-852E2E3C4CB5}"/>
    <cellStyle name="Normal 15 3 2 2 2 2 3" xfId="46300" xr:uid="{BC9C8B08-E1EE-4233-907B-C0BEF04DAA43}"/>
    <cellStyle name="Normal 15 3 2 2 2 3" xfId="21161" xr:uid="{513837B1-F780-4F11-BACA-896E3468DE4B}"/>
    <cellStyle name="Normal 15 3 2 2 2 4" xfId="37920" xr:uid="{8913278E-771A-4D07-93DD-DB3EC8C9640B}"/>
    <cellStyle name="Normal 15 3 2 2 3" xfId="6088" xr:uid="{605632CC-FE5D-4DD1-954C-759D2FD0805D}"/>
    <cellStyle name="Normal 15 3 2 2 3 2" xfId="14468" xr:uid="{9C53F9D2-16C6-4D2B-A0DE-70DCEBF03BA6}"/>
    <cellStyle name="Normal 15 3 2 2 3 2 2" xfId="31228" xr:uid="{C79113CF-AAA3-4A2D-B5C3-86F31CE939A4}"/>
    <cellStyle name="Normal 15 3 2 2 3 2 3" xfId="47987" xr:uid="{1151486A-7F1E-4EAE-AF6C-C953947E404F}"/>
    <cellStyle name="Normal 15 3 2 2 3 3" xfId="22848" xr:uid="{B638CBBA-D0D4-425E-9550-9870AE212B2A}"/>
    <cellStyle name="Normal 15 3 2 2 3 4" xfId="39607" xr:uid="{0ABCE10B-0981-4DEE-BB01-5C40D7447CBF}"/>
    <cellStyle name="Normal 15 3 2 2 4" xfId="2824" xr:uid="{FDE54D5F-983E-4F27-A088-5BA1EEF9AB86}"/>
    <cellStyle name="Normal 15 3 2 2 4 2" xfId="11204" xr:uid="{66C116BB-0D3C-4315-8E20-08ADE546C79C}"/>
    <cellStyle name="Normal 15 3 2 2 4 2 2" xfId="27964" xr:uid="{9D966A5B-00C8-4B81-BC9D-721DB189C83A}"/>
    <cellStyle name="Normal 15 3 2 2 4 2 3" xfId="44723" xr:uid="{435F2120-E0CC-4F8B-8B61-304C4B98486A}"/>
    <cellStyle name="Normal 15 3 2 2 4 3" xfId="19584" xr:uid="{99171A06-21B1-47C0-8B11-A47E2346B015}"/>
    <cellStyle name="Normal 15 3 2 2 4 4" xfId="36343" xr:uid="{9177F7C6-E887-47EE-B016-1952CAE60A14}"/>
    <cellStyle name="Normal 15 3 2 2 5" xfId="9401" xr:uid="{7366CD0E-00D4-4753-87B0-AF4E134A3A7C}"/>
    <cellStyle name="Normal 15 3 2 2 5 2" xfId="26161" xr:uid="{CDE19571-E076-4AA4-9E1E-F4E8B4477446}"/>
    <cellStyle name="Normal 15 3 2 2 5 3" xfId="42920" xr:uid="{88BEAD29-467D-432A-87C9-8B2C0FDD8376}"/>
    <cellStyle name="Normal 15 3 2 2 6" xfId="17781" xr:uid="{C2893016-6E59-4C41-B07D-AB672CBC68B5}"/>
    <cellStyle name="Normal 15 3 2 2 7" xfId="34540" xr:uid="{1E637878-7D60-4988-8AED-84CAAD8FE465}"/>
    <cellStyle name="Normal 15 3 2 3" xfId="1440" xr:uid="{49AAB1D4-5BC4-42DA-9BFC-26852C1B75EE}"/>
    <cellStyle name="Normal 15 3 2 3 2" xfId="4829" xr:uid="{86A64D70-59A0-45F5-88E1-5E7A19328FDC}"/>
    <cellStyle name="Normal 15 3 2 3 2 2" xfId="13209" xr:uid="{876F317E-E4E1-4E19-BD69-80F677ABCC51}"/>
    <cellStyle name="Normal 15 3 2 3 2 2 2" xfId="29969" xr:uid="{C5E6311E-6A63-4E59-B991-E6077B8B2878}"/>
    <cellStyle name="Normal 15 3 2 3 2 2 3" xfId="46728" xr:uid="{043445C5-7293-4027-BFCD-EB91D9522012}"/>
    <cellStyle name="Normal 15 3 2 3 2 3" xfId="21589" xr:uid="{F07A8918-81EF-4AB8-B894-83C50EE63797}"/>
    <cellStyle name="Normal 15 3 2 3 2 4" xfId="38348" xr:uid="{92692D4D-78C4-4342-B8B7-5240E95AC916}"/>
    <cellStyle name="Normal 15 3 2 3 3" xfId="6516" xr:uid="{EEEA5CE6-59D6-4D08-B9EE-4CEB695523AB}"/>
    <cellStyle name="Normal 15 3 2 3 3 2" xfId="14896" xr:uid="{9589A2FB-84B2-4E85-84BD-67DE777F89F9}"/>
    <cellStyle name="Normal 15 3 2 3 3 2 2" xfId="31656" xr:uid="{DBD5BF59-2AF9-4523-B56E-BF81B259BF2C}"/>
    <cellStyle name="Normal 15 3 2 3 3 2 3" xfId="48415" xr:uid="{A75A726F-1D90-4570-A4B5-E0F8620B05BE}"/>
    <cellStyle name="Normal 15 3 2 3 3 3" xfId="23276" xr:uid="{0B11E174-FD1E-4354-A74D-7398DEBBF67F}"/>
    <cellStyle name="Normal 15 3 2 3 3 4" xfId="40035" xr:uid="{23982E65-8D85-4224-8231-F80E0C151BDA}"/>
    <cellStyle name="Normal 15 3 2 3 4" xfId="3252" xr:uid="{51F8D734-3F2F-4F23-8D69-DE989DBE1DB3}"/>
    <cellStyle name="Normal 15 3 2 3 4 2" xfId="11632" xr:uid="{F9DB4BB9-1278-412A-9FB0-224DFA6CD1CA}"/>
    <cellStyle name="Normal 15 3 2 3 4 2 2" xfId="28392" xr:uid="{7CD51A95-A5E5-40CB-B266-AA9E642BE8C7}"/>
    <cellStyle name="Normal 15 3 2 3 4 2 3" xfId="45151" xr:uid="{75384E02-E77B-46A8-972B-A87F1B3970AE}"/>
    <cellStyle name="Normal 15 3 2 3 4 3" xfId="20012" xr:uid="{813AF885-7A29-4522-BB6C-F19F3A3B7512}"/>
    <cellStyle name="Normal 15 3 2 3 4 4" xfId="36771" xr:uid="{B19065F8-252F-4484-9938-7C3D77423510}"/>
    <cellStyle name="Normal 15 3 2 3 5" xfId="9829" xr:uid="{FD9E49C2-CDF9-486B-8E73-3ACF0064A2FC}"/>
    <cellStyle name="Normal 15 3 2 3 5 2" xfId="26589" xr:uid="{94EA0025-AB79-434F-8550-B8A43AFAA76E}"/>
    <cellStyle name="Normal 15 3 2 3 5 3" xfId="43348" xr:uid="{C77FB6B6-CAB9-4DFF-A6C9-0AE2E4CD8974}"/>
    <cellStyle name="Normal 15 3 2 3 6" xfId="18209" xr:uid="{0706420E-7996-46AE-A369-4AD1599E961F}"/>
    <cellStyle name="Normal 15 3 2 3 7" xfId="34968" xr:uid="{1EADFF23-4836-4831-BD92-DF89B0FB27D9}"/>
    <cellStyle name="Normal 15 3 2 4" xfId="1811" xr:uid="{9178CDFC-22E2-40D6-B1B6-B17A1C69AEF5}"/>
    <cellStyle name="Normal 15 3 2 4 2" xfId="5200" xr:uid="{1E96FF55-5C7E-4842-9A75-2DC0B6E92309}"/>
    <cellStyle name="Normal 15 3 2 4 2 2" xfId="13580" xr:uid="{4C7C93D7-1736-4C1F-99A4-36B3F4E423AF}"/>
    <cellStyle name="Normal 15 3 2 4 2 2 2" xfId="30340" xr:uid="{A4FB0A67-FEC8-423B-AF17-079E302D0581}"/>
    <cellStyle name="Normal 15 3 2 4 2 2 3" xfId="47099" xr:uid="{B3E04FAC-5740-4D32-85E8-0B9A574D0360}"/>
    <cellStyle name="Normal 15 3 2 4 2 3" xfId="21960" xr:uid="{53368737-7DDB-412A-84AD-FD13172263FD}"/>
    <cellStyle name="Normal 15 3 2 4 2 4" xfId="38719" xr:uid="{74CF1435-6631-40D4-BF39-0650EFF7BCB0}"/>
    <cellStyle name="Normal 15 3 2 4 3" xfId="6887" xr:uid="{2D485ED9-6EBB-4C11-A0FF-558BC44520CB}"/>
    <cellStyle name="Normal 15 3 2 4 3 2" xfId="15267" xr:uid="{1BB65D71-22E1-4504-87CF-B7C37014FA80}"/>
    <cellStyle name="Normal 15 3 2 4 3 2 2" xfId="32027" xr:uid="{B09F38D1-B795-4F44-91A3-BEFD1BF6393B}"/>
    <cellStyle name="Normal 15 3 2 4 3 2 3" xfId="48786" xr:uid="{88076549-C85F-42B8-BCCB-707FB89D70BF}"/>
    <cellStyle name="Normal 15 3 2 4 3 3" xfId="23647" xr:uid="{B9D7FCC7-98CD-49E5-B539-7FE44C9C74CD}"/>
    <cellStyle name="Normal 15 3 2 4 3 4" xfId="40406" xr:uid="{DEBBEBE4-ECCE-4FCF-9219-9957398EB597}"/>
    <cellStyle name="Normal 15 3 2 4 4" xfId="3511" xr:uid="{5BD1E44B-C910-4998-BD1D-37A46A4C0BE5}"/>
    <cellStyle name="Normal 15 3 2 4 4 2" xfId="11891" xr:uid="{F791885A-2E28-4762-9A90-0A0BB519167A}"/>
    <cellStyle name="Normal 15 3 2 4 4 2 2" xfId="28651" xr:uid="{3C4F154E-8E8A-4B0E-AA20-1FDCD44885EC}"/>
    <cellStyle name="Normal 15 3 2 4 4 2 3" xfId="45410" xr:uid="{6BD2A86C-81FA-4984-B681-457AEBB4E1B1}"/>
    <cellStyle name="Normal 15 3 2 4 4 3" xfId="20271" xr:uid="{A3680F1F-9126-4D8E-B11C-09B115672D9B}"/>
    <cellStyle name="Normal 15 3 2 4 4 4" xfId="37030" xr:uid="{26745EA5-56A5-4846-8CA2-B13E670D8F75}"/>
    <cellStyle name="Normal 15 3 2 4 5" xfId="10200" xr:uid="{BAA86D0B-8DE8-457E-A731-36F5E47B3CAF}"/>
    <cellStyle name="Normal 15 3 2 4 5 2" xfId="26960" xr:uid="{D0CD2B33-C02E-4B29-A882-08F56FDFA0E1}"/>
    <cellStyle name="Normal 15 3 2 4 5 3" xfId="43719" xr:uid="{BFE9640B-2AB4-4639-8D2D-9445DBAAA766}"/>
    <cellStyle name="Normal 15 3 2 4 6" xfId="18580" xr:uid="{17F9556A-9BF1-41B0-833B-4C568B746178}"/>
    <cellStyle name="Normal 15 3 2 4 7" xfId="35339" xr:uid="{3CCC82F0-2F98-42EB-B590-AABC384E4606}"/>
    <cellStyle name="Normal 15 3 2 5" xfId="3930" xr:uid="{70EECD8E-3C79-4F8C-82DF-31CD2BF10786}"/>
    <cellStyle name="Normal 15 3 2 5 2" xfId="12310" xr:uid="{C8EC82E0-1717-4188-920B-9DE8140C4D26}"/>
    <cellStyle name="Normal 15 3 2 5 2 2" xfId="29070" xr:uid="{D6843676-DB34-47AA-B6FE-94347D9F9B87}"/>
    <cellStyle name="Normal 15 3 2 5 2 3" xfId="45829" xr:uid="{EF2F8885-C558-4313-89B1-3612CC990EE4}"/>
    <cellStyle name="Normal 15 3 2 5 3" xfId="20690" xr:uid="{3BAA5AA1-7857-4282-AA93-EC2139AF03FB}"/>
    <cellStyle name="Normal 15 3 2 5 4" xfId="37449" xr:uid="{AF43AC5D-120D-4584-8975-CC345F9AEAE6}"/>
    <cellStyle name="Normal 15 3 2 6" xfId="5662" xr:uid="{035E42D4-2305-4918-B178-231E75FD3653}"/>
    <cellStyle name="Normal 15 3 2 6 2" xfId="14042" xr:uid="{8C8BEA0C-D0C9-407D-A5B0-C6BB7471E835}"/>
    <cellStyle name="Normal 15 3 2 6 2 2" xfId="30802" xr:uid="{465B2B8D-74E7-4934-972E-E47A87CBB97A}"/>
    <cellStyle name="Normal 15 3 2 6 2 3" xfId="47561" xr:uid="{4F567BCE-A7A3-4FB8-A12D-67F8CD2F2906}"/>
    <cellStyle name="Normal 15 3 2 6 3" xfId="22422" xr:uid="{4638CC16-E620-4A03-9E64-1BDE7BAE3EF6}"/>
    <cellStyle name="Normal 15 3 2 6 4" xfId="39181" xr:uid="{4FEBC90B-B69E-4F0B-BD71-58ABB8AE3234}"/>
    <cellStyle name="Normal 15 3 2 7" xfId="7293" xr:uid="{D2C44506-BE75-4E14-AC47-C44B917B4825}"/>
    <cellStyle name="Normal 15 3 2 7 2" xfId="15673" xr:uid="{293E4A76-8A25-4431-9E66-EB954B73AF68}"/>
    <cellStyle name="Normal 15 3 2 7 2 2" xfId="32433" xr:uid="{53E152C4-4413-4145-89D9-31FB91612CB1}"/>
    <cellStyle name="Normal 15 3 2 7 2 3" xfId="49192" xr:uid="{2D4ABCB4-969F-48CC-A125-30C7C73A7380}"/>
    <cellStyle name="Normal 15 3 2 7 3" xfId="24053" xr:uid="{BC98D3FD-9A34-40F1-A65D-0C6BFFB75B6F}"/>
    <cellStyle name="Normal 15 3 2 7 4" xfId="40812" xr:uid="{E044E47C-4AFB-404E-B8B0-676F84834E9D}"/>
    <cellStyle name="Normal 15 3 2 8" xfId="7699" xr:uid="{1772AAA6-3310-4E33-B8AA-71E90B856345}"/>
    <cellStyle name="Normal 15 3 2 8 2" xfId="16079" xr:uid="{6F0F8F4B-3854-4B9C-90E0-18B7292B1818}"/>
    <cellStyle name="Normal 15 3 2 8 2 2" xfId="32839" xr:uid="{2E19DFC9-AA1D-4BA9-8DC0-B32FBAA6DD5C}"/>
    <cellStyle name="Normal 15 3 2 8 2 3" xfId="49598" xr:uid="{44D7FFD9-B1BF-4D2E-B7F5-3C3801A07850}"/>
    <cellStyle name="Normal 15 3 2 8 3" xfId="24459" xr:uid="{B5E079FD-AB7E-427E-9ABB-7617E31FDE67}"/>
    <cellStyle name="Normal 15 3 2 8 4" xfId="41218" xr:uid="{8349B077-CF08-4DD2-A034-D6062DA6416E}"/>
    <cellStyle name="Normal 15 3 2 9" xfId="8105" xr:uid="{F2051CCB-C419-4946-9B6F-6015EFBD4EBD}"/>
    <cellStyle name="Normal 15 3 2 9 2" xfId="16485" xr:uid="{463C1BB9-EF55-4B37-9E81-5050E98EBE75}"/>
    <cellStyle name="Normal 15 3 2 9 2 2" xfId="33245" xr:uid="{010BCDA9-92FD-4051-B0EA-F9D026C9BDBA}"/>
    <cellStyle name="Normal 15 3 2 9 2 3" xfId="50004" xr:uid="{3A99FB0F-BD6C-48B4-A5E0-E018DC4B550D}"/>
    <cellStyle name="Normal 15 3 2 9 3" xfId="24865" xr:uid="{2221E1E8-515A-4B12-ADB1-DB9307311CAA}"/>
    <cellStyle name="Normal 15 3 2 9 4" xfId="41624" xr:uid="{4F6DE3AB-EAA0-4FFE-AD47-DB40AC8A35D0}"/>
    <cellStyle name="Normal 15 3 3" xfId="565" xr:uid="{9C3D614A-C054-4D6E-9613-8E39801726AF}"/>
    <cellStyle name="Normal 15 3 3 10" xfId="8645" xr:uid="{E896CB9A-F8BC-4ED9-8788-9E89A4D9AA28}"/>
    <cellStyle name="Normal 15 3 3 10 2" xfId="17025" xr:uid="{48B94303-D78F-4CA1-A40A-00F6D88C0A2D}"/>
    <cellStyle name="Normal 15 3 3 10 2 2" xfId="33785" xr:uid="{3292CBCA-F0F5-41DA-A188-50506374DBD5}"/>
    <cellStyle name="Normal 15 3 3 10 2 3" xfId="50544" xr:uid="{DD9AEC78-1DC0-4B4B-9E51-5C8C26954926}"/>
    <cellStyle name="Normal 15 3 3 10 3" xfId="25405" xr:uid="{449B42BB-6C96-49B4-95D6-73C0067DC472}"/>
    <cellStyle name="Normal 15 3 3 10 4" xfId="42164" xr:uid="{EF2F06BA-D293-402F-9FC8-56B2EF79D3E9}"/>
    <cellStyle name="Normal 15 3 3 11" xfId="2397" xr:uid="{3A90E5C3-C230-4220-8344-E48D6D416319}"/>
    <cellStyle name="Normal 15 3 3 11 2" xfId="10779" xr:uid="{53C4F380-3C0B-4417-942D-A9DB5D933A59}"/>
    <cellStyle name="Normal 15 3 3 11 2 2" xfId="27539" xr:uid="{AD023459-8B10-47D6-82A6-B61AE4D7B994}"/>
    <cellStyle name="Normal 15 3 3 11 2 3" xfId="44298" xr:uid="{6EA901EE-01A7-44EA-90F3-DCD3F3A9A447}"/>
    <cellStyle name="Normal 15 3 3 11 3" xfId="19159" xr:uid="{A0B8BF3C-EA36-4BB1-A235-CD72759B55AC}"/>
    <cellStyle name="Normal 15 3 3 11 4" xfId="35918" xr:uid="{8624CB98-0BE7-43B0-AF38-4D1890B53D98}"/>
    <cellStyle name="Normal 15 3 3 12" xfId="8976" xr:uid="{60F75E10-2A55-4F26-8877-B529BBAA9606}"/>
    <cellStyle name="Normal 15 3 3 12 2" xfId="25736" xr:uid="{9AC0210C-923A-4338-A3C1-3BDE55C6D5B8}"/>
    <cellStyle name="Normal 15 3 3 12 3" xfId="42495" xr:uid="{D6D67F9A-7723-41B6-AE8D-871D019E1DD5}"/>
    <cellStyle name="Normal 15 3 3 13" xfId="17356" xr:uid="{D5DE931B-F523-4150-9FAE-7F25603C2FF4}"/>
    <cellStyle name="Normal 15 3 3 14" xfId="34115" xr:uid="{90577C9B-49DE-4D0E-A3A0-0F67DFDC1F4A}"/>
    <cellStyle name="Normal 15 3 3 2" xfId="1007" xr:uid="{2A912817-6CC3-4A9F-8722-7AEAA92A04FF}"/>
    <cellStyle name="Normal 15 3 3 2 2" xfId="4402" xr:uid="{E0152AE1-5F08-4A4A-88FF-8C02DC7AF340}"/>
    <cellStyle name="Normal 15 3 3 2 2 2" xfId="12782" xr:uid="{19AD5CEE-2965-4255-BCDB-E63632C73687}"/>
    <cellStyle name="Normal 15 3 3 2 2 2 2" xfId="29542" xr:uid="{65A9769E-014B-4715-8DBA-744BD79B51A2}"/>
    <cellStyle name="Normal 15 3 3 2 2 2 3" xfId="46301" xr:uid="{2CE67495-E60C-44C8-B3A3-01513F10CED4}"/>
    <cellStyle name="Normal 15 3 3 2 2 3" xfId="21162" xr:uid="{827C6A47-D9CC-41CC-B31D-DA71804FE4A2}"/>
    <cellStyle name="Normal 15 3 3 2 2 4" xfId="37921" xr:uid="{7D667C87-1FE3-4272-B475-1E716A77FBDA}"/>
    <cellStyle name="Normal 15 3 3 2 3" xfId="6089" xr:uid="{1C5F1A6E-7C40-4B82-A391-3DBC0489F264}"/>
    <cellStyle name="Normal 15 3 3 2 3 2" xfId="14469" xr:uid="{18859BE1-C4AB-456F-9B47-825CAACAE2B1}"/>
    <cellStyle name="Normal 15 3 3 2 3 2 2" xfId="31229" xr:uid="{3B23EBFA-9ADD-4AB6-84A0-2238B1D94270}"/>
    <cellStyle name="Normal 15 3 3 2 3 2 3" xfId="47988" xr:uid="{D7F6F9C9-BF1D-4D99-91B4-1DF031E8E6EB}"/>
    <cellStyle name="Normal 15 3 3 2 3 3" xfId="22849" xr:uid="{C5709918-7425-428B-AA19-A36C7FE08499}"/>
    <cellStyle name="Normal 15 3 3 2 3 4" xfId="39608" xr:uid="{19B7BB29-4AA2-447D-86B0-349D00086DFB}"/>
    <cellStyle name="Normal 15 3 3 2 4" xfId="2825" xr:uid="{89501BA7-C087-4B85-89ED-5DBC45A179DC}"/>
    <cellStyle name="Normal 15 3 3 2 4 2" xfId="11205" xr:uid="{2BB26EEB-3D65-4E99-98E6-FABE1585A1AC}"/>
    <cellStyle name="Normal 15 3 3 2 4 2 2" xfId="27965" xr:uid="{523B004D-35EF-484B-909F-3B905FFB1BEE}"/>
    <cellStyle name="Normal 15 3 3 2 4 2 3" xfId="44724" xr:uid="{0040FDB3-7067-4534-897D-3A7062DD5236}"/>
    <cellStyle name="Normal 15 3 3 2 4 3" xfId="19585" xr:uid="{EADFC57C-DBD7-4ED6-80E0-C6AFA0898085}"/>
    <cellStyle name="Normal 15 3 3 2 4 4" xfId="36344" xr:uid="{2007FAB6-B388-4D3D-89EF-26CBCDFC2C2E}"/>
    <cellStyle name="Normal 15 3 3 2 5" xfId="9402" xr:uid="{382BBB8C-883B-4403-8806-B3E5ECB68989}"/>
    <cellStyle name="Normal 15 3 3 2 5 2" xfId="26162" xr:uid="{F03634EE-CF90-4A0E-99E7-BD317C9E4A3D}"/>
    <cellStyle name="Normal 15 3 3 2 5 3" xfId="42921" xr:uid="{5DE316A8-C53E-4A33-8551-8ACF91715D22}"/>
    <cellStyle name="Normal 15 3 3 2 6" xfId="17782" xr:uid="{2C8651B7-78FB-40FE-9EC5-FB4DD56EE185}"/>
    <cellStyle name="Normal 15 3 3 2 7" xfId="34541" xr:uid="{7CA58324-C5F8-4E5B-BE9B-C2A4C92EE904}"/>
    <cellStyle name="Normal 15 3 3 3" xfId="1441" xr:uid="{4A015EFF-1DC4-44C2-A526-02F1CE44E2CC}"/>
    <cellStyle name="Normal 15 3 3 3 2" xfId="4830" xr:uid="{1D4032ED-A211-4290-8439-B47651DB7A58}"/>
    <cellStyle name="Normal 15 3 3 3 2 2" xfId="13210" xr:uid="{511B41A6-23F8-472B-BEAB-B9F5085A0283}"/>
    <cellStyle name="Normal 15 3 3 3 2 2 2" xfId="29970" xr:uid="{4814CC01-5A66-452D-88BD-F3A9F768E5D1}"/>
    <cellStyle name="Normal 15 3 3 3 2 2 3" xfId="46729" xr:uid="{F7655B19-8130-4F50-907C-6718BC9D3E89}"/>
    <cellStyle name="Normal 15 3 3 3 2 3" xfId="21590" xr:uid="{0BC5C8B5-B7F4-40A4-B7C8-BEAFF60290F7}"/>
    <cellStyle name="Normal 15 3 3 3 2 4" xfId="38349" xr:uid="{60AFF2C8-B420-47C2-BA20-F8601FC79C56}"/>
    <cellStyle name="Normal 15 3 3 3 3" xfId="6517" xr:uid="{9B173628-3504-425B-8DB8-70C5F6663B0A}"/>
    <cellStyle name="Normal 15 3 3 3 3 2" xfId="14897" xr:uid="{CE5B6600-4976-4EA8-B7A2-D17BBE35672B}"/>
    <cellStyle name="Normal 15 3 3 3 3 2 2" xfId="31657" xr:uid="{0DE6D019-9C1D-4CA5-B8DC-D8C82A8F8DE0}"/>
    <cellStyle name="Normal 15 3 3 3 3 2 3" xfId="48416" xr:uid="{919FF802-AF4C-4EDA-AD2D-5B457FA39C32}"/>
    <cellStyle name="Normal 15 3 3 3 3 3" xfId="23277" xr:uid="{6CEB38B5-18B6-4D5B-B6D6-F9B8F5178250}"/>
    <cellStyle name="Normal 15 3 3 3 3 4" xfId="40036" xr:uid="{5FCAC07E-8F50-4C3E-8CBC-B09F0BB8E83B}"/>
    <cellStyle name="Normal 15 3 3 3 4" xfId="3253" xr:uid="{0314CB91-564C-4C53-BD5A-0429E7DA81E3}"/>
    <cellStyle name="Normal 15 3 3 3 4 2" xfId="11633" xr:uid="{10D48549-194C-4EF8-9127-ACE0EAFC108F}"/>
    <cellStyle name="Normal 15 3 3 3 4 2 2" xfId="28393" xr:uid="{E465F619-0B5D-401D-95C5-1BD927DB0FBC}"/>
    <cellStyle name="Normal 15 3 3 3 4 2 3" xfId="45152" xr:uid="{DF8A14C8-FFBA-45F4-AC7F-B2950CB4FE71}"/>
    <cellStyle name="Normal 15 3 3 3 4 3" xfId="20013" xr:uid="{B6D0575A-2F18-41AC-B33A-3E5603379EEB}"/>
    <cellStyle name="Normal 15 3 3 3 4 4" xfId="36772" xr:uid="{548E77C3-58D4-40B1-BB3F-8E0159378CB1}"/>
    <cellStyle name="Normal 15 3 3 3 5" xfId="9830" xr:uid="{746659AA-4561-4BA1-BC85-55A0EF077AF9}"/>
    <cellStyle name="Normal 15 3 3 3 5 2" xfId="26590" xr:uid="{4C9F3807-EB72-4BDD-993A-6CACB420E6DD}"/>
    <cellStyle name="Normal 15 3 3 3 5 3" xfId="43349" xr:uid="{DCEB59FD-57B8-4D88-B63A-AD01A0C8E327}"/>
    <cellStyle name="Normal 15 3 3 3 6" xfId="18210" xr:uid="{61B6455C-CFD2-4A07-BDDF-A9CBA379BF8F}"/>
    <cellStyle name="Normal 15 3 3 3 7" xfId="34969" xr:uid="{F9C92288-69AC-4A62-B08D-659DE4EE85F1}"/>
    <cellStyle name="Normal 15 3 3 4" xfId="1945" xr:uid="{5DB42617-397A-40F7-A031-A721EC49F4DA}"/>
    <cellStyle name="Normal 15 3 3 4 2" xfId="5334" xr:uid="{2ABEC58F-4D06-48DA-9D13-06BF7D810F98}"/>
    <cellStyle name="Normal 15 3 3 4 2 2" xfId="13714" xr:uid="{81AB7243-C8A8-4819-876F-DFAE184AD501}"/>
    <cellStyle name="Normal 15 3 3 4 2 2 2" xfId="30474" xr:uid="{B3B2D145-13F9-4E99-98D2-65E1322DC9D8}"/>
    <cellStyle name="Normal 15 3 3 4 2 2 3" xfId="47233" xr:uid="{5DAC1C07-ECFD-4A23-9458-B0F6AE3A4B41}"/>
    <cellStyle name="Normal 15 3 3 4 2 3" xfId="22094" xr:uid="{549856A2-859B-413B-9723-6FB138D289E2}"/>
    <cellStyle name="Normal 15 3 3 4 2 4" xfId="38853" xr:uid="{E2CE13D7-34FA-46DF-B9E8-381F2DD4942B}"/>
    <cellStyle name="Normal 15 3 3 4 3" xfId="7021" xr:uid="{DBB22C7B-E824-4569-8D9E-ADDE82A6EBAC}"/>
    <cellStyle name="Normal 15 3 3 4 3 2" xfId="15401" xr:uid="{4257A28B-61B8-4A0D-B19B-770DD319E074}"/>
    <cellStyle name="Normal 15 3 3 4 3 2 2" xfId="32161" xr:uid="{85EB2F87-FF79-41AB-A1BD-DD3DBE9FB05E}"/>
    <cellStyle name="Normal 15 3 3 4 3 2 3" xfId="48920" xr:uid="{8156853C-1ABC-4EAE-AD30-81CBAA0C7678}"/>
    <cellStyle name="Normal 15 3 3 4 3 3" xfId="23781" xr:uid="{0FE9E19C-C8F7-438C-B5C6-E9E2A6DF67E8}"/>
    <cellStyle name="Normal 15 3 3 4 3 4" xfId="40540" xr:uid="{B9785CBC-D439-4A9E-A533-814BB9812557}"/>
    <cellStyle name="Normal 15 3 3 4 4" xfId="3644" xr:uid="{23A8163E-71F7-46D4-B26C-C4EFAC7EBC21}"/>
    <cellStyle name="Normal 15 3 3 4 4 2" xfId="12024" xr:uid="{49BD473F-CF15-4DD4-AF5E-4EACBC264C81}"/>
    <cellStyle name="Normal 15 3 3 4 4 2 2" xfId="28784" xr:uid="{5AD54FBA-0BAA-4EBC-91BE-3814DE1CF039}"/>
    <cellStyle name="Normal 15 3 3 4 4 2 3" xfId="45543" xr:uid="{F5AD9AB6-DD72-45DD-8209-8384D3C2A787}"/>
    <cellStyle name="Normal 15 3 3 4 4 3" xfId="20404" xr:uid="{C08EA664-C381-468A-AC8B-21074910793B}"/>
    <cellStyle name="Normal 15 3 3 4 4 4" xfId="37163" xr:uid="{7C65F53C-0846-4FCB-BBE0-F986594271E5}"/>
    <cellStyle name="Normal 15 3 3 4 5" xfId="10334" xr:uid="{074D31C8-35CC-4219-B72D-5B2B5B78F6D3}"/>
    <cellStyle name="Normal 15 3 3 4 5 2" xfId="27094" xr:uid="{2E2BFA87-49DC-4305-9237-8464C154D416}"/>
    <cellStyle name="Normal 15 3 3 4 5 3" xfId="43853" xr:uid="{E8CCE42F-5430-4B8E-A36A-13A634E086E0}"/>
    <cellStyle name="Normal 15 3 3 4 6" xfId="18714" xr:uid="{40BDCFD7-E306-484E-B785-E5457C125C46}"/>
    <cellStyle name="Normal 15 3 3 4 7" xfId="35473" xr:uid="{5BB594BA-C066-4AC0-8640-A67C460A29C6}"/>
    <cellStyle name="Normal 15 3 3 5" xfId="4064" xr:uid="{4C7AF963-DCF1-42B1-A4ED-801BDACEFD6B}"/>
    <cellStyle name="Normal 15 3 3 5 2" xfId="12444" xr:uid="{B55DD7E4-3131-4C33-A4D0-0CBB26F57E2A}"/>
    <cellStyle name="Normal 15 3 3 5 2 2" xfId="29204" xr:uid="{2B68F73F-A8DA-4ACB-9763-84845C90FFEF}"/>
    <cellStyle name="Normal 15 3 3 5 2 3" xfId="45963" xr:uid="{045F060F-E2FC-482E-BBF2-E91459A2FFB6}"/>
    <cellStyle name="Normal 15 3 3 5 3" xfId="20824" xr:uid="{A7BB03A4-FC47-46B4-AC98-9B79D743E4A8}"/>
    <cellStyle name="Normal 15 3 3 5 4" xfId="37583" xr:uid="{68FAD816-E852-4236-90AF-8E9B1B80B060}"/>
    <cellStyle name="Normal 15 3 3 6" xfId="5663" xr:uid="{CAA65E3E-6418-455A-9EA9-04E95707DBF9}"/>
    <cellStyle name="Normal 15 3 3 6 2" xfId="14043" xr:uid="{7345D7BC-B9F9-40F5-808D-D2C7480294B3}"/>
    <cellStyle name="Normal 15 3 3 6 2 2" xfId="30803" xr:uid="{0E6FD1FE-716F-466C-965F-F416DEBA7FB3}"/>
    <cellStyle name="Normal 15 3 3 6 2 3" xfId="47562" xr:uid="{73571081-85E7-4D4D-96F3-05ACAA6E6272}"/>
    <cellStyle name="Normal 15 3 3 6 3" xfId="22423" xr:uid="{033B7EA5-CCAC-4082-8293-47215E47EF1F}"/>
    <cellStyle name="Normal 15 3 3 6 4" xfId="39182" xr:uid="{1860FD02-FB7C-42E8-87B6-E9FD74DFACE9}"/>
    <cellStyle name="Normal 15 3 3 7" xfId="7427" xr:uid="{B9955D5E-3E06-40CF-8B17-99361960D461}"/>
    <cellStyle name="Normal 15 3 3 7 2" xfId="15807" xr:uid="{233D20C1-DE32-4809-8775-06ECB3A54551}"/>
    <cellStyle name="Normal 15 3 3 7 2 2" xfId="32567" xr:uid="{E07D28CC-8414-44A8-A752-7EF0262D5BA9}"/>
    <cellStyle name="Normal 15 3 3 7 2 3" xfId="49326" xr:uid="{4E6540A4-E25C-4D35-BB02-55AA009EE8BE}"/>
    <cellStyle name="Normal 15 3 3 7 3" xfId="24187" xr:uid="{2D2FE4ED-E57B-43AD-BB42-0A67CD26B5E8}"/>
    <cellStyle name="Normal 15 3 3 7 4" xfId="40946" xr:uid="{2C2B569A-5026-4698-B326-0B8BBF2EE9CD}"/>
    <cellStyle name="Normal 15 3 3 8" xfId="7833" xr:uid="{4A075EE4-7796-472E-8C01-D08DA5F8555B}"/>
    <cellStyle name="Normal 15 3 3 8 2" xfId="16213" xr:uid="{4F3521D2-2EE5-4C68-8D21-FBCB11E9C20E}"/>
    <cellStyle name="Normal 15 3 3 8 2 2" xfId="32973" xr:uid="{EF21DC7B-BAE0-462E-B24B-2241E987575D}"/>
    <cellStyle name="Normal 15 3 3 8 2 3" xfId="49732" xr:uid="{D473E303-EF25-4CE3-8E55-D52A5560828C}"/>
    <cellStyle name="Normal 15 3 3 8 3" xfId="24593" xr:uid="{BD119C78-44CE-4270-ADC4-9E8F959AAB5A}"/>
    <cellStyle name="Normal 15 3 3 8 4" xfId="41352" xr:uid="{3E41671D-6291-4F81-9565-546D80430DDB}"/>
    <cellStyle name="Normal 15 3 3 9" xfId="8239" xr:uid="{A719EFEE-0982-440F-827E-8244EAAC4D6E}"/>
    <cellStyle name="Normal 15 3 3 9 2" xfId="16619" xr:uid="{C420DF84-4D9E-4424-8F7F-C1A4AA699F4C}"/>
    <cellStyle name="Normal 15 3 3 9 2 2" xfId="33379" xr:uid="{C33B454E-4827-4430-84B0-60B3348D54EB}"/>
    <cellStyle name="Normal 15 3 3 9 2 3" xfId="50138" xr:uid="{CA0F54FE-000B-4390-AB60-73D896DB1770}"/>
    <cellStyle name="Normal 15 3 3 9 3" xfId="24999" xr:uid="{AF14824C-E1BD-41DA-ABCB-86F596741662}"/>
    <cellStyle name="Normal 15 3 3 9 4" xfId="41758" xr:uid="{8CE2DD8E-E474-4F32-B366-EC158CC897FF}"/>
    <cellStyle name="Normal 15 3 4" xfId="852" xr:uid="{F5915409-CD3A-44F0-9210-3B6FA40EBE7C}"/>
    <cellStyle name="Normal 15 3 4 2" xfId="4247" xr:uid="{DC482D60-F3A2-4108-8115-EECAE303B2B0}"/>
    <cellStyle name="Normal 15 3 4 2 2" xfId="12627" xr:uid="{58CC44F4-BD9D-4687-A0C2-60F02A0EF77B}"/>
    <cellStyle name="Normal 15 3 4 2 2 2" xfId="29387" xr:uid="{FC617606-FA6C-4F3B-9E79-DFF2BE19DC96}"/>
    <cellStyle name="Normal 15 3 4 2 2 3" xfId="46146" xr:uid="{DFC61E3C-2978-459A-9C49-5D41D7CD3F1C}"/>
    <cellStyle name="Normal 15 3 4 2 3" xfId="21007" xr:uid="{415D75B2-9A0F-437D-AEB6-A1517B06B1D4}"/>
    <cellStyle name="Normal 15 3 4 2 4" xfId="37766" xr:uid="{8E9C6411-9EFB-43B5-8A21-6EBC66B5103C}"/>
    <cellStyle name="Normal 15 3 4 3" xfId="5934" xr:uid="{AA5533B7-75D8-4A7A-9A60-DE00B3B4BCBB}"/>
    <cellStyle name="Normal 15 3 4 3 2" xfId="14314" xr:uid="{02380869-DA23-4B3B-8CBB-E17E43F360D9}"/>
    <cellStyle name="Normal 15 3 4 3 2 2" xfId="31074" xr:uid="{D676BBB7-37BB-4DCB-BBE0-7AC0D2569798}"/>
    <cellStyle name="Normal 15 3 4 3 2 3" xfId="47833" xr:uid="{AB46B8A6-F14C-4520-AB63-C37339D25373}"/>
    <cellStyle name="Normal 15 3 4 3 3" xfId="22694" xr:uid="{98FAD10D-ADE9-40FB-9D5B-68C5545810B2}"/>
    <cellStyle name="Normal 15 3 4 3 4" xfId="39453" xr:uid="{1EA42B35-1861-412E-A8D5-7935C373CA1F}"/>
    <cellStyle name="Normal 15 3 4 4" xfId="2670" xr:uid="{70C96842-A8AB-4B5F-81DD-BE956309B509}"/>
    <cellStyle name="Normal 15 3 4 4 2" xfId="11050" xr:uid="{7A1EA5E1-98BF-4A05-A24A-9C83D09CFD33}"/>
    <cellStyle name="Normal 15 3 4 4 2 2" xfId="27810" xr:uid="{800C5E1C-6ECA-4E70-B4F3-6BAC712A7821}"/>
    <cellStyle name="Normal 15 3 4 4 2 3" xfId="44569" xr:uid="{14D3A2F4-26DB-4D69-88A5-20762951F971}"/>
    <cellStyle name="Normal 15 3 4 4 3" xfId="19430" xr:uid="{D6C96B09-C1F3-4AB7-AD31-EA64C623DD68}"/>
    <cellStyle name="Normal 15 3 4 4 4" xfId="36189" xr:uid="{9AB52755-AE77-422F-81A4-19682BEA15D0}"/>
    <cellStyle name="Normal 15 3 4 5" xfId="9247" xr:uid="{CFE41B42-8F44-4013-BD9A-92747A8B9EE3}"/>
    <cellStyle name="Normal 15 3 4 5 2" xfId="26007" xr:uid="{35E37DD6-D301-4B23-BCDE-A0D9038E360B}"/>
    <cellStyle name="Normal 15 3 4 5 3" xfId="42766" xr:uid="{4DC8B221-4BC2-449A-A65A-E18AD18EA46C}"/>
    <cellStyle name="Normal 15 3 4 6" xfId="17627" xr:uid="{1ED137EE-DA92-40D7-A3E3-CF1A51FAB593}"/>
    <cellStyle name="Normal 15 3 4 7" xfId="34386" xr:uid="{AFB59A46-B854-4FEC-B87F-DD51413FD339}"/>
    <cellStyle name="Normal 15 3 5" xfId="1286" xr:uid="{FF7FF578-7A73-4023-A95D-860D89EF09F0}"/>
    <cellStyle name="Normal 15 3 5 2" xfId="4675" xr:uid="{D57FCA84-0868-4829-92A3-78E5451CBC64}"/>
    <cellStyle name="Normal 15 3 5 2 2" xfId="13055" xr:uid="{12F073F9-2E4D-4AD7-8103-AC450E257B42}"/>
    <cellStyle name="Normal 15 3 5 2 2 2" xfId="29815" xr:uid="{78E5EE53-54DA-4D8C-B27B-2A6CFC6198C9}"/>
    <cellStyle name="Normal 15 3 5 2 2 3" xfId="46574" xr:uid="{E5D5A142-4F43-4178-A5F7-8318A4A56D48}"/>
    <cellStyle name="Normal 15 3 5 2 3" xfId="21435" xr:uid="{64004772-3E9B-4B60-AD33-97C5DC1511DB}"/>
    <cellStyle name="Normal 15 3 5 2 4" xfId="38194" xr:uid="{FEE13AB0-ECE2-4523-8872-87701A0B950B}"/>
    <cellStyle name="Normal 15 3 5 3" xfId="6362" xr:uid="{9E16A900-9659-4868-95F7-79AA0A7F6B20}"/>
    <cellStyle name="Normal 15 3 5 3 2" xfId="14742" xr:uid="{42FDC369-1C91-4016-A057-4EA93867EE11}"/>
    <cellStyle name="Normal 15 3 5 3 2 2" xfId="31502" xr:uid="{7EB2F4AC-720E-42B7-A247-D694B5593A98}"/>
    <cellStyle name="Normal 15 3 5 3 2 3" xfId="48261" xr:uid="{CD915C18-99C7-4BAA-96C3-0F45ABA849CA}"/>
    <cellStyle name="Normal 15 3 5 3 3" xfId="23122" xr:uid="{76172C2B-410F-4B37-BD06-757CC99901D0}"/>
    <cellStyle name="Normal 15 3 5 3 4" xfId="39881" xr:uid="{D1C83AF8-593C-44E7-8448-3FD29720F14E}"/>
    <cellStyle name="Normal 15 3 5 4" xfId="3098" xr:uid="{EFAC3BD3-AF1C-4CC5-AEDA-4A5D516FEE58}"/>
    <cellStyle name="Normal 15 3 5 4 2" xfId="11478" xr:uid="{579FBF22-503B-4398-BCE0-FCE238FDFEE6}"/>
    <cellStyle name="Normal 15 3 5 4 2 2" xfId="28238" xr:uid="{78792C5D-E325-4F47-8468-A735E68652A5}"/>
    <cellStyle name="Normal 15 3 5 4 2 3" xfId="44997" xr:uid="{F8022503-1A12-4DDF-A001-82A886D8DC96}"/>
    <cellStyle name="Normal 15 3 5 4 3" xfId="19858" xr:uid="{C5443ABA-0890-4EBB-95F6-55B256A7D577}"/>
    <cellStyle name="Normal 15 3 5 4 4" xfId="36617" xr:uid="{40188EE5-34AB-4EA6-B11D-F57E312F0063}"/>
    <cellStyle name="Normal 15 3 5 5" xfId="9675" xr:uid="{9DA100F5-F6F6-4DFB-AB20-2C7E6A0CC672}"/>
    <cellStyle name="Normal 15 3 5 5 2" xfId="26435" xr:uid="{0845E0DD-5F6A-48A8-A55F-F7B099367CE0}"/>
    <cellStyle name="Normal 15 3 5 5 3" xfId="43194" xr:uid="{95C8A166-B4F5-4CC2-9EBE-EF6DFFF7D58F}"/>
    <cellStyle name="Normal 15 3 5 6" xfId="18055" xr:uid="{9A4A6E07-A8DB-4C17-B45C-C6D01269D167}"/>
    <cellStyle name="Normal 15 3 5 7" xfId="34814" xr:uid="{9932EDFE-3D36-4CDF-AC2A-B9BE1D841FEF}"/>
    <cellStyle name="Normal 15 3 6" xfId="1674" xr:uid="{DCEC62FE-9A38-4F1D-BEB4-3AD27D2F9731}"/>
    <cellStyle name="Normal 15 3 6 2" xfId="5063" xr:uid="{B8B702C6-0280-418C-9F72-BCDBC45CC5CA}"/>
    <cellStyle name="Normal 15 3 6 2 2" xfId="13443" xr:uid="{E5A2309E-AB42-4DA9-8E29-BA40D1F70F02}"/>
    <cellStyle name="Normal 15 3 6 2 2 2" xfId="30203" xr:uid="{84094052-DBF9-45F4-ADB6-24CDC6B76F59}"/>
    <cellStyle name="Normal 15 3 6 2 2 3" xfId="46962" xr:uid="{5BF9D308-E3C3-480C-94F4-8C0E83C1B23E}"/>
    <cellStyle name="Normal 15 3 6 2 3" xfId="21823" xr:uid="{3D349939-6FE6-412D-8FCB-61864D918356}"/>
    <cellStyle name="Normal 15 3 6 2 4" xfId="38582" xr:uid="{070DB62A-0587-4F8D-96FF-1696D28B59C3}"/>
    <cellStyle name="Normal 15 3 6 3" xfId="6750" xr:uid="{2006A483-3773-43F9-8519-E13646772334}"/>
    <cellStyle name="Normal 15 3 6 3 2" xfId="15130" xr:uid="{773638A5-2F03-4741-8C5B-19D489F93A2E}"/>
    <cellStyle name="Normal 15 3 6 3 2 2" xfId="31890" xr:uid="{E9B4145E-534B-4F2A-861A-A4BFAB37DF7E}"/>
    <cellStyle name="Normal 15 3 6 3 2 3" xfId="48649" xr:uid="{94E95F25-80DD-4EA9-91D6-DE294ABD8DDE}"/>
    <cellStyle name="Normal 15 3 6 3 3" xfId="23510" xr:uid="{1647D9F4-CE37-4709-A07D-07987E1CDF23}"/>
    <cellStyle name="Normal 15 3 6 3 4" xfId="40269" xr:uid="{885CB16C-A223-45E0-964A-4E05CE206EE9}"/>
    <cellStyle name="Normal 15 3 6 4" xfId="2240" xr:uid="{61DB3F03-BF9A-4A0B-ACFC-EC31B4C1181E}"/>
    <cellStyle name="Normal 15 3 6 4 2" xfId="10624" xr:uid="{B77C94FF-B5B0-46A0-99A2-A1553444F684}"/>
    <cellStyle name="Normal 15 3 6 4 2 2" xfId="27384" xr:uid="{BAE080E3-9991-4924-8040-518182BC57CD}"/>
    <cellStyle name="Normal 15 3 6 4 2 3" xfId="44143" xr:uid="{7ED5CDA0-D15C-4696-BADA-45F6EF030116}"/>
    <cellStyle name="Normal 15 3 6 4 3" xfId="19004" xr:uid="{F3C64067-FFCC-4943-B6A5-4052C3E045EB}"/>
    <cellStyle name="Normal 15 3 6 4 4" xfId="35763" xr:uid="{1AB9FA9D-5A20-4CEC-BD30-B575C2596267}"/>
    <cellStyle name="Normal 15 3 6 5" xfId="10063" xr:uid="{C9B33979-2552-42F6-BB4C-9837C85D2D5F}"/>
    <cellStyle name="Normal 15 3 6 5 2" xfId="26823" xr:uid="{9B5C5D07-7E72-4FA3-A734-4CF64632D0B1}"/>
    <cellStyle name="Normal 15 3 6 5 3" xfId="43582" xr:uid="{EF1257D7-2DA4-48AF-B38C-6B06516E0E3E}"/>
    <cellStyle name="Normal 15 3 6 6" xfId="18443" xr:uid="{3664E5E0-5095-4575-AC35-B1D02E1F807D}"/>
    <cellStyle name="Normal 15 3 6 7" xfId="35202" xr:uid="{BCCEDEA0-D135-4881-BEB8-E6832E304213}"/>
    <cellStyle name="Normal 15 3 7" xfId="3792" xr:uid="{BEED1D1F-AFBE-40D7-8A81-EB4C58F604A3}"/>
    <cellStyle name="Normal 15 3 7 2" xfId="12172" xr:uid="{0519B4CD-6E05-48EB-8DA4-E40D93C2B495}"/>
    <cellStyle name="Normal 15 3 7 2 2" xfId="28932" xr:uid="{A8574EC0-04A5-4CAC-B366-6D32C76CCEE7}"/>
    <cellStyle name="Normal 15 3 7 2 3" xfId="45691" xr:uid="{E599AA75-60CB-4323-934D-F830FD4C7291}"/>
    <cellStyle name="Normal 15 3 7 3" xfId="20552" xr:uid="{0010D979-3E2B-45E0-8512-44F09E09AF01}"/>
    <cellStyle name="Normal 15 3 7 4" xfId="37311" xr:uid="{83C87DFB-B409-42B4-81B4-B1941B1FA41B}"/>
    <cellStyle name="Normal 15 3 8" xfId="5508" xr:uid="{4BA5DB2E-5859-4DDB-A0EE-2961A4CC48AD}"/>
    <cellStyle name="Normal 15 3 8 2" xfId="13888" xr:uid="{891890B5-E1C1-4190-B14A-0E100290D4DB}"/>
    <cellStyle name="Normal 15 3 8 2 2" xfId="30648" xr:uid="{CA14C6AF-889F-4AE4-B2E8-E0F0AEF54A0D}"/>
    <cellStyle name="Normal 15 3 8 2 3" xfId="47407" xr:uid="{8544D974-178E-459D-B566-45F71F99B915}"/>
    <cellStyle name="Normal 15 3 8 3" xfId="22268" xr:uid="{48B1E0AA-F6B0-452B-8DF3-B104AE241767}"/>
    <cellStyle name="Normal 15 3 8 4" xfId="39027" xr:uid="{18C31189-23A0-4C31-B982-4980CA1C1277}"/>
    <cellStyle name="Normal 15 3 9" xfId="7156" xr:uid="{23AFCD5B-51FD-44EC-94B1-C3895170D402}"/>
    <cellStyle name="Normal 15 3 9 2" xfId="15536" xr:uid="{F79F6448-C659-420B-A199-3A60109F5FAA}"/>
    <cellStyle name="Normal 15 3 9 2 2" xfId="32296" xr:uid="{6145FAAE-721E-467C-A8AB-4ECD040192A4}"/>
    <cellStyle name="Normal 15 3 9 2 3" xfId="49055" xr:uid="{F7FDFA50-237F-4267-BEE7-2E94FD6781EA}"/>
    <cellStyle name="Normal 15 3 9 3" xfId="23916" xr:uid="{6739B19D-9421-4916-99F7-60DDEE877751}"/>
    <cellStyle name="Normal 15 3 9 4" xfId="40675" xr:uid="{F8E0C41F-D6EB-45D7-AFE5-46067B14BBD1}"/>
    <cellStyle name="Normal 15 4" xfId="566" xr:uid="{D8CFC962-FFC2-4C74-B8A5-994365C7C0AF}"/>
    <cellStyle name="Normal 15 4 10" xfId="7563" xr:uid="{88197CAF-7BF6-4D8B-AE20-1DB7D5959611}"/>
    <cellStyle name="Normal 15 4 10 2" xfId="15943" xr:uid="{1F1E269E-2839-454A-9137-25A0710FFCF7}"/>
    <cellStyle name="Normal 15 4 10 2 2" xfId="32703" xr:uid="{A79E4DEA-0D4B-4CCB-A017-2CB9A5E379E6}"/>
    <cellStyle name="Normal 15 4 10 2 3" xfId="49462" xr:uid="{2F9C1AAB-DAAF-4BDA-99B7-14D8E125E9C9}"/>
    <cellStyle name="Normal 15 4 10 3" xfId="24323" xr:uid="{63E07316-F19B-4447-8E73-D3A85E4A066E}"/>
    <cellStyle name="Normal 15 4 10 4" xfId="41082" xr:uid="{66D28989-B496-42C3-9B21-F2B19A31F703}"/>
    <cellStyle name="Normal 15 4 11" xfId="7969" xr:uid="{B1185AE9-6665-4C03-9A20-C8531F3DCD48}"/>
    <cellStyle name="Normal 15 4 11 2" xfId="16349" xr:uid="{25AC536A-6969-4D24-9DD8-481E170E5424}"/>
    <cellStyle name="Normal 15 4 11 2 2" xfId="33109" xr:uid="{5137A650-9345-41FF-BCC4-61C16579D100}"/>
    <cellStyle name="Normal 15 4 11 2 3" xfId="49868" xr:uid="{32924E71-3451-401E-850A-FA5022233170}"/>
    <cellStyle name="Normal 15 4 11 3" xfId="24729" xr:uid="{543E3BBD-44D3-4389-B4B2-F774BFEF36FB}"/>
    <cellStyle name="Normal 15 4 11 4" xfId="41488" xr:uid="{86CDCAEF-A18E-486C-8A74-48AF79106D47}"/>
    <cellStyle name="Normal 15 4 12" xfId="8375" xr:uid="{005DCF2F-2180-4372-B30F-A6E391DEE234}"/>
    <cellStyle name="Normal 15 4 12 2" xfId="16755" xr:uid="{A5B94993-D4A7-4E6F-87DA-017273CFBB0B}"/>
    <cellStyle name="Normal 15 4 12 2 2" xfId="33515" xr:uid="{AB83C6E7-B445-442F-9965-5DB26F4270BE}"/>
    <cellStyle name="Normal 15 4 12 2 3" xfId="50274" xr:uid="{9B6B0453-437A-47C7-9ACF-903F878640E5}"/>
    <cellStyle name="Normal 15 4 12 3" xfId="25135" xr:uid="{6E98F814-E042-4F7D-812A-82BA5CCF4470}"/>
    <cellStyle name="Normal 15 4 12 4" xfId="41894" xr:uid="{165ABE47-4C51-44EC-8C95-C295F0AE2E2A}"/>
    <cellStyle name="Normal 15 4 13" xfId="2113" xr:uid="{A1EA9C15-81C6-41C1-9825-E3166646ED99}"/>
    <cellStyle name="Normal 15 4 13 2" xfId="10501" xr:uid="{712AB889-D257-4B5D-A622-4290C565B93A}"/>
    <cellStyle name="Normal 15 4 13 2 2" xfId="27261" xr:uid="{2194F8CC-EAA8-4DE2-8482-FAB0EF0CC9AF}"/>
    <cellStyle name="Normal 15 4 13 2 3" xfId="44020" xr:uid="{C01D75D8-DA13-4524-A6F1-C48128A204F0}"/>
    <cellStyle name="Normal 15 4 13 3" xfId="18881" xr:uid="{FB85C0C1-20B6-4290-8B02-105DAFBC43F4}"/>
    <cellStyle name="Normal 15 4 13 4" xfId="35640" xr:uid="{2FE2F02F-2AC8-49D0-8CD2-DAD79C1463B7}"/>
    <cellStyle name="Normal 15 4 14" xfId="8977" xr:uid="{DD3BDC25-B03C-4E6D-A7DD-449D9BFE8C69}"/>
    <cellStyle name="Normal 15 4 14 2" xfId="25737" xr:uid="{4FD8E141-5323-4259-980C-108C5CD10008}"/>
    <cellStyle name="Normal 15 4 14 3" xfId="42496" xr:uid="{8BA8FF58-4349-4561-A24F-A656AE9F2726}"/>
    <cellStyle name="Normal 15 4 15" xfId="17357" xr:uid="{B9677787-4C70-4CD8-AF2D-D4B4F6652409}"/>
    <cellStyle name="Normal 15 4 16" xfId="34116" xr:uid="{229ACB87-91E3-4BE4-99D6-002AE62FB49A}"/>
    <cellStyle name="Normal 15 4 2" xfId="567" xr:uid="{24B7EC61-C56B-478B-BAD5-95F5E5F878B4}"/>
    <cellStyle name="Normal 15 4 2 10" xfId="8512" xr:uid="{47D8EE47-0C2B-4B63-8E5F-36C2B5221665}"/>
    <cellStyle name="Normal 15 4 2 10 2" xfId="16892" xr:uid="{1EF14E8F-5A99-4809-98DB-6F5430851BB7}"/>
    <cellStyle name="Normal 15 4 2 10 2 2" xfId="33652" xr:uid="{9A83BA6A-EA36-4BE6-8895-931480CDDD6B}"/>
    <cellStyle name="Normal 15 4 2 10 2 3" xfId="50411" xr:uid="{FF981623-D8EF-479D-A3AD-A63DCF7F34DF}"/>
    <cellStyle name="Normal 15 4 2 10 3" xfId="25272" xr:uid="{C2F256BD-1C08-4FC0-935F-C473F523F88F}"/>
    <cellStyle name="Normal 15 4 2 10 4" xfId="42031" xr:uid="{3476E772-105D-4C48-A24D-C171794BF7F1}"/>
    <cellStyle name="Normal 15 4 2 11" xfId="2399" xr:uid="{B998DD1A-4A88-436C-B6C1-C59B13A50A10}"/>
    <cellStyle name="Normal 15 4 2 11 2" xfId="10781" xr:uid="{55D809B5-8EDC-41D8-9A6A-AF9200376FF7}"/>
    <cellStyle name="Normal 15 4 2 11 2 2" xfId="27541" xr:uid="{BBB7ED6E-F7C8-4F25-9490-E48B82494050}"/>
    <cellStyle name="Normal 15 4 2 11 2 3" xfId="44300" xr:uid="{A21C556D-C114-4823-ABD4-6DD048991FB8}"/>
    <cellStyle name="Normal 15 4 2 11 3" xfId="19161" xr:uid="{0E8967CA-6704-4EE6-B81D-EECD641D6507}"/>
    <cellStyle name="Normal 15 4 2 11 4" xfId="35920" xr:uid="{373E9552-68AF-4C85-B249-8B09CB14D117}"/>
    <cellStyle name="Normal 15 4 2 12" xfId="8978" xr:uid="{590DE395-38E6-46DB-80C3-04BF7B62D081}"/>
    <cellStyle name="Normal 15 4 2 12 2" xfId="25738" xr:uid="{E90908E1-15D0-4874-B077-5206DA4D0F43}"/>
    <cellStyle name="Normal 15 4 2 12 3" xfId="42497" xr:uid="{A9937DFE-5FF9-458B-8CC8-B2521D61D4AA}"/>
    <cellStyle name="Normal 15 4 2 13" xfId="17358" xr:uid="{DF3812C0-89EA-4737-9FE6-7765F392912E}"/>
    <cellStyle name="Normal 15 4 2 14" xfId="34117" xr:uid="{76A3D9F9-97CF-4567-B7D6-24644ED9274C}"/>
    <cellStyle name="Normal 15 4 2 2" xfId="1009" xr:uid="{3DD3E423-D0BB-4B99-802A-0298D10B81DD}"/>
    <cellStyle name="Normal 15 4 2 2 2" xfId="4404" xr:uid="{60022324-D991-4998-9D78-5D97E975096B}"/>
    <cellStyle name="Normal 15 4 2 2 2 2" xfId="12784" xr:uid="{99A9C029-FBAE-4E96-8BE2-0202BD053CA7}"/>
    <cellStyle name="Normal 15 4 2 2 2 2 2" xfId="29544" xr:uid="{0374601E-5A09-490C-880A-8D0C89557520}"/>
    <cellStyle name="Normal 15 4 2 2 2 2 3" xfId="46303" xr:uid="{E14642F3-7174-4B6C-B2DC-A1A4FD0B6B3F}"/>
    <cellStyle name="Normal 15 4 2 2 2 3" xfId="21164" xr:uid="{6C2E5B01-18E9-4C04-8A08-E0913E334196}"/>
    <cellStyle name="Normal 15 4 2 2 2 4" xfId="37923" xr:uid="{25D640C8-62C5-44CF-B29C-31E90EB2B48E}"/>
    <cellStyle name="Normal 15 4 2 2 3" xfId="6091" xr:uid="{C7907E54-30F9-4ED7-BF62-BF986DD6B8A4}"/>
    <cellStyle name="Normal 15 4 2 2 3 2" xfId="14471" xr:uid="{303B35DC-8FE4-44C0-B14A-E3D5185DD8F9}"/>
    <cellStyle name="Normal 15 4 2 2 3 2 2" xfId="31231" xr:uid="{1455DE12-2775-4B65-9CB1-DD4158B0AEEC}"/>
    <cellStyle name="Normal 15 4 2 2 3 2 3" xfId="47990" xr:uid="{3F3261FD-5604-4F4A-BBF9-794DA88096B9}"/>
    <cellStyle name="Normal 15 4 2 2 3 3" xfId="22851" xr:uid="{BD4B2AFF-8A8E-4644-B387-2EDF6201976A}"/>
    <cellStyle name="Normal 15 4 2 2 3 4" xfId="39610" xr:uid="{5CC298D3-6B1E-4CD0-B235-28D39E0BEB94}"/>
    <cellStyle name="Normal 15 4 2 2 4" xfId="2827" xr:uid="{D05CBAB4-0DFE-4B94-97A7-E71CA2D81327}"/>
    <cellStyle name="Normal 15 4 2 2 4 2" xfId="11207" xr:uid="{24FDFEA3-D00A-48C3-B346-883701824BA0}"/>
    <cellStyle name="Normal 15 4 2 2 4 2 2" xfId="27967" xr:uid="{C2E4DA31-FDBD-4985-9C06-3C6B9B3D6357}"/>
    <cellStyle name="Normal 15 4 2 2 4 2 3" xfId="44726" xr:uid="{50CEDC84-2512-4E21-BB5F-EB92A8E2C4C5}"/>
    <cellStyle name="Normal 15 4 2 2 4 3" xfId="19587" xr:uid="{665D8AFC-D24F-445B-8A13-162627963569}"/>
    <cellStyle name="Normal 15 4 2 2 4 4" xfId="36346" xr:uid="{0A865398-6393-4824-A4A6-6B24F53B66EB}"/>
    <cellStyle name="Normal 15 4 2 2 5" xfId="9404" xr:uid="{F4117688-0084-481D-9C98-484EC0ABDD6E}"/>
    <cellStyle name="Normal 15 4 2 2 5 2" xfId="26164" xr:uid="{838052CA-E6D8-41AB-91FA-88A8CFCE962D}"/>
    <cellStyle name="Normal 15 4 2 2 5 3" xfId="42923" xr:uid="{10481F73-282A-4AE5-98D5-5E38A85E0806}"/>
    <cellStyle name="Normal 15 4 2 2 6" xfId="17784" xr:uid="{DD43BF3F-8032-4838-9F11-CFA180D30FEF}"/>
    <cellStyle name="Normal 15 4 2 2 7" xfId="34543" xr:uid="{75F182C2-0017-4FDC-837C-BA6BD6AC117B}"/>
    <cellStyle name="Normal 15 4 2 3" xfId="1443" xr:uid="{A52FB965-B512-4B04-AF8D-0162EEFEBCD3}"/>
    <cellStyle name="Normal 15 4 2 3 2" xfId="4832" xr:uid="{B69A33BD-7695-47F9-9DE2-E297C729FDF8}"/>
    <cellStyle name="Normal 15 4 2 3 2 2" xfId="13212" xr:uid="{F95B31A7-E482-4C40-9600-99D6862E7942}"/>
    <cellStyle name="Normal 15 4 2 3 2 2 2" xfId="29972" xr:uid="{B85C5A48-231D-4EA4-A6D4-A04EE06E11E2}"/>
    <cellStyle name="Normal 15 4 2 3 2 2 3" xfId="46731" xr:uid="{AB6688A1-1983-47C7-AE2C-C439C66FD26A}"/>
    <cellStyle name="Normal 15 4 2 3 2 3" xfId="21592" xr:uid="{8C33206B-3FF0-4718-9964-E6E080BB5CD3}"/>
    <cellStyle name="Normal 15 4 2 3 2 4" xfId="38351" xr:uid="{927B1977-01F8-492B-A479-8EC9FFDD8092}"/>
    <cellStyle name="Normal 15 4 2 3 3" xfId="6519" xr:uid="{BF563A2D-E92F-4755-9238-86F7ADB69923}"/>
    <cellStyle name="Normal 15 4 2 3 3 2" xfId="14899" xr:uid="{0C2369D1-ADDD-4108-A29D-348FA2D73CC5}"/>
    <cellStyle name="Normal 15 4 2 3 3 2 2" xfId="31659" xr:uid="{226E8348-DE9A-48F3-907F-BB42A2568ACA}"/>
    <cellStyle name="Normal 15 4 2 3 3 2 3" xfId="48418" xr:uid="{C5B03F7C-DE5E-4867-BFA3-A6F3CF3AF7E9}"/>
    <cellStyle name="Normal 15 4 2 3 3 3" xfId="23279" xr:uid="{0986349F-CB6D-40CF-B0FD-3CC49094B85C}"/>
    <cellStyle name="Normal 15 4 2 3 3 4" xfId="40038" xr:uid="{92CA7872-277E-47B1-8CD3-8A45B047D24E}"/>
    <cellStyle name="Normal 15 4 2 3 4" xfId="3255" xr:uid="{43237AE5-3110-4E2F-879C-807976BC83EE}"/>
    <cellStyle name="Normal 15 4 2 3 4 2" xfId="11635" xr:uid="{36837862-883A-4B3E-87D7-3C748977AAEB}"/>
    <cellStyle name="Normal 15 4 2 3 4 2 2" xfId="28395" xr:uid="{855A490D-3995-481D-860E-26C248866D36}"/>
    <cellStyle name="Normal 15 4 2 3 4 2 3" xfId="45154" xr:uid="{384CE62E-72B2-457A-9376-DDC13873142A}"/>
    <cellStyle name="Normal 15 4 2 3 4 3" xfId="20015" xr:uid="{EC7503B3-B49B-40E2-8611-77E7F8DDE035}"/>
    <cellStyle name="Normal 15 4 2 3 4 4" xfId="36774" xr:uid="{D15CCE18-1079-4D06-B6A6-C4BC9DE0E9EA}"/>
    <cellStyle name="Normal 15 4 2 3 5" xfId="9832" xr:uid="{A6C5E7C9-F9BE-401A-A3B6-0630F9EB358B}"/>
    <cellStyle name="Normal 15 4 2 3 5 2" xfId="26592" xr:uid="{AD7316CE-80F8-42B4-B360-9D0024FB08B4}"/>
    <cellStyle name="Normal 15 4 2 3 5 3" xfId="43351" xr:uid="{E8D7DFD2-F262-480E-B0EE-756598275720}"/>
    <cellStyle name="Normal 15 4 2 3 6" xfId="18212" xr:uid="{638592AD-6194-4580-9216-63F42CCC438A}"/>
    <cellStyle name="Normal 15 4 2 3 7" xfId="34971" xr:uid="{B6FBC736-628F-4369-B7E7-18303E66A049}"/>
    <cellStyle name="Normal 15 4 2 4" xfId="1812" xr:uid="{518F3923-D8D7-4FE5-B4F5-44A5440CD64F}"/>
    <cellStyle name="Normal 15 4 2 4 2" xfId="5201" xr:uid="{0AA8AB40-A8FD-40A6-BC5D-B46EAFFF23DD}"/>
    <cellStyle name="Normal 15 4 2 4 2 2" xfId="13581" xr:uid="{E1E2EA22-0C4D-479B-ADDC-2740D6690EE4}"/>
    <cellStyle name="Normal 15 4 2 4 2 2 2" xfId="30341" xr:uid="{AB3FF625-F010-4021-8C90-7499B401C7CC}"/>
    <cellStyle name="Normal 15 4 2 4 2 2 3" xfId="47100" xr:uid="{6E40C61B-CAB0-4FC1-A3B2-0B0737C276A9}"/>
    <cellStyle name="Normal 15 4 2 4 2 3" xfId="21961" xr:uid="{3FAB9754-8DDD-4FF4-A3C3-03889BDF5656}"/>
    <cellStyle name="Normal 15 4 2 4 2 4" xfId="38720" xr:uid="{15589ADC-F6DC-4A85-A91B-C7C2A1B4F959}"/>
    <cellStyle name="Normal 15 4 2 4 3" xfId="6888" xr:uid="{3F847344-D0A6-44AF-A5E2-B863C599B142}"/>
    <cellStyle name="Normal 15 4 2 4 3 2" xfId="15268" xr:uid="{E368A61F-6FA8-499D-92F8-2BE487D90F5E}"/>
    <cellStyle name="Normal 15 4 2 4 3 2 2" xfId="32028" xr:uid="{E1D4B8B6-6392-4D95-AA3F-AD96C9B6D7EF}"/>
    <cellStyle name="Normal 15 4 2 4 3 2 3" xfId="48787" xr:uid="{A1D72E80-8A15-43F3-94B4-127B7DFA4EEC}"/>
    <cellStyle name="Normal 15 4 2 4 3 3" xfId="23648" xr:uid="{2F56ABF2-6DF8-4885-979B-BC4B446DF2F8}"/>
    <cellStyle name="Normal 15 4 2 4 3 4" xfId="40407" xr:uid="{A22B19D1-5679-4116-94B7-4F45D5689438}"/>
    <cellStyle name="Normal 15 4 2 4 4" xfId="3512" xr:uid="{796C1CFA-2F04-4216-AB85-2C916D1368DF}"/>
    <cellStyle name="Normal 15 4 2 4 4 2" xfId="11892" xr:uid="{7420BD89-84FA-4AFF-BD8B-29F93516DAD5}"/>
    <cellStyle name="Normal 15 4 2 4 4 2 2" xfId="28652" xr:uid="{CC47F5D9-8906-4C11-9EF6-180F86E32A75}"/>
    <cellStyle name="Normal 15 4 2 4 4 2 3" xfId="45411" xr:uid="{43186C28-566D-4AB2-8293-568379793D73}"/>
    <cellStyle name="Normal 15 4 2 4 4 3" xfId="20272" xr:uid="{CA27AB6D-88F2-4140-B823-EC01C3877EEA}"/>
    <cellStyle name="Normal 15 4 2 4 4 4" xfId="37031" xr:uid="{254F36DB-AF19-4BCB-8B19-0C5D97CB3E23}"/>
    <cellStyle name="Normal 15 4 2 4 5" xfId="10201" xr:uid="{2FFB502C-195E-4AAC-8B3B-D1C579534EBF}"/>
    <cellStyle name="Normal 15 4 2 4 5 2" xfId="26961" xr:uid="{98DA5BE5-EB68-4C03-950F-66B7DF1E429E}"/>
    <cellStyle name="Normal 15 4 2 4 5 3" xfId="43720" xr:uid="{4FE0A142-8723-422F-9B11-61BEBFE09F18}"/>
    <cellStyle name="Normal 15 4 2 4 6" xfId="18581" xr:uid="{BEE48EFE-2348-4D58-99D4-0024444C3761}"/>
    <cellStyle name="Normal 15 4 2 4 7" xfId="35340" xr:uid="{A3D5BA74-592D-4A59-9CF2-42344E92E208}"/>
    <cellStyle name="Normal 15 4 2 5" xfId="3931" xr:uid="{6CA5FC7E-84E4-4DE0-A187-BF46835E09E3}"/>
    <cellStyle name="Normal 15 4 2 5 2" xfId="12311" xr:uid="{CC638AFD-DD2A-464F-81F6-3CA26D555BCB}"/>
    <cellStyle name="Normal 15 4 2 5 2 2" xfId="29071" xr:uid="{A22BE3ED-0C08-4AFB-8637-C0BE6B0D6C83}"/>
    <cellStyle name="Normal 15 4 2 5 2 3" xfId="45830" xr:uid="{63144CA7-CC3F-4C60-95B4-EB77B9861252}"/>
    <cellStyle name="Normal 15 4 2 5 3" xfId="20691" xr:uid="{AFDAE040-93BC-4D9D-B474-36CB168B45E3}"/>
    <cellStyle name="Normal 15 4 2 5 4" xfId="37450" xr:uid="{84D00F31-B86A-4989-A169-DBF0D9206F4B}"/>
    <cellStyle name="Normal 15 4 2 6" xfId="5665" xr:uid="{45E66164-86D5-4AB5-860D-F536E737FDE6}"/>
    <cellStyle name="Normal 15 4 2 6 2" xfId="14045" xr:uid="{09BE05A8-9025-43AB-9804-741E643B31F4}"/>
    <cellStyle name="Normal 15 4 2 6 2 2" xfId="30805" xr:uid="{1C341A9A-E103-4140-A1BA-DF35CC801E9D}"/>
    <cellStyle name="Normal 15 4 2 6 2 3" xfId="47564" xr:uid="{235DB183-42AB-4F55-81D4-BEC3BF339905}"/>
    <cellStyle name="Normal 15 4 2 6 3" xfId="22425" xr:uid="{B68D47F7-4F1C-428C-8965-14F94FBA999A}"/>
    <cellStyle name="Normal 15 4 2 6 4" xfId="39184" xr:uid="{61461949-36A5-45D7-AA22-4C0DE8B0F246}"/>
    <cellStyle name="Normal 15 4 2 7" xfId="7294" xr:uid="{F2279483-B985-49A7-88BC-A6EFE9FA418A}"/>
    <cellStyle name="Normal 15 4 2 7 2" xfId="15674" xr:uid="{F9804663-F936-4A3A-9BB2-40482AE51929}"/>
    <cellStyle name="Normal 15 4 2 7 2 2" xfId="32434" xr:uid="{DAAD5400-B526-4841-BED0-26AB4D5C96B6}"/>
    <cellStyle name="Normal 15 4 2 7 2 3" xfId="49193" xr:uid="{9B055A7C-CD7C-4D72-AF14-A26CD7F41C06}"/>
    <cellStyle name="Normal 15 4 2 7 3" xfId="24054" xr:uid="{85968455-ACC6-48A1-9587-91276814C73F}"/>
    <cellStyle name="Normal 15 4 2 7 4" xfId="40813" xr:uid="{A8D7BDD5-90D1-4BFD-ABF1-D76B0C51ADCD}"/>
    <cellStyle name="Normal 15 4 2 8" xfId="7700" xr:uid="{63644C85-01C6-493C-B5E5-7384119B01A2}"/>
    <cellStyle name="Normal 15 4 2 8 2" xfId="16080" xr:uid="{D0E06061-6B52-4739-85C4-32823A805F72}"/>
    <cellStyle name="Normal 15 4 2 8 2 2" xfId="32840" xr:uid="{DC3C6839-B053-4849-B717-1A77F7E9809F}"/>
    <cellStyle name="Normal 15 4 2 8 2 3" xfId="49599" xr:uid="{EB24CAA5-B0FA-40DE-83D3-9A5AFA38547A}"/>
    <cellStyle name="Normal 15 4 2 8 3" xfId="24460" xr:uid="{EBB7C707-82FC-4EDD-83FE-8EA1A57641B9}"/>
    <cellStyle name="Normal 15 4 2 8 4" xfId="41219" xr:uid="{A3641147-51FC-47EB-B887-C741EEB88044}"/>
    <cellStyle name="Normal 15 4 2 9" xfId="8106" xr:uid="{DD2E99A5-2130-46C9-B280-0E03B84025F6}"/>
    <cellStyle name="Normal 15 4 2 9 2" xfId="16486" xr:uid="{0ED01F49-FCA7-4410-8313-DE8077B21ECB}"/>
    <cellStyle name="Normal 15 4 2 9 2 2" xfId="33246" xr:uid="{142B01B0-1838-483B-B580-AE67DE011AB0}"/>
    <cellStyle name="Normal 15 4 2 9 2 3" xfId="50005" xr:uid="{9A3DE1C9-F789-42E7-B37A-0DB5FFDA57FB}"/>
    <cellStyle name="Normal 15 4 2 9 3" xfId="24866" xr:uid="{481638AF-B4CF-4CD6-BBCD-0A3D7FB1DE9B}"/>
    <cellStyle name="Normal 15 4 2 9 4" xfId="41625" xr:uid="{825393E5-B060-49B5-8A2E-487E3C473CB9}"/>
    <cellStyle name="Normal 15 4 3" xfId="568" xr:uid="{EE14F85E-EC30-4DAC-BA35-6EB3723CF68B}"/>
    <cellStyle name="Normal 15 4 3 10" xfId="8646" xr:uid="{3C344149-24C7-4437-92D1-E6060277EFE3}"/>
    <cellStyle name="Normal 15 4 3 10 2" xfId="17026" xr:uid="{F33A847E-D5AB-47B4-9B9C-3725FF81B2C5}"/>
    <cellStyle name="Normal 15 4 3 10 2 2" xfId="33786" xr:uid="{D68E6D37-0448-45D0-A07D-861A4ACBA788}"/>
    <cellStyle name="Normal 15 4 3 10 2 3" xfId="50545" xr:uid="{1BB3D2A3-7A6F-46D1-9E04-32DA6BD57259}"/>
    <cellStyle name="Normal 15 4 3 10 3" xfId="25406" xr:uid="{E59B45D0-0740-48A3-80F7-6C14B7C4F8D6}"/>
    <cellStyle name="Normal 15 4 3 10 4" xfId="42165" xr:uid="{C813F5AB-2B58-4790-AAA1-D41E4E45CFE5}"/>
    <cellStyle name="Normal 15 4 3 11" xfId="2400" xr:uid="{B59CFCF3-6B15-440B-8786-7C2175979868}"/>
    <cellStyle name="Normal 15 4 3 11 2" xfId="10782" xr:uid="{FC48C4DA-DD3E-4660-8209-201A3C9F1800}"/>
    <cellStyle name="Normal 15 4 3 11 2 2" xfId="27542" xr:uid="{87151716-8DE1-4582-B43F-76C25150BE21}"/>
    <cellStyle name="Normal 15 4 3 11 2 3" xfId="44301" xr:uid="{7CEC1C72-BF2D-4850-8FA4-68E03FD1C4B3}"/>
    <cellStyle name="Normal 15 4 3 11 3" xfId="19162" xr:uid="{901E8488-7CAC-424D-A13C-D1823E665DFC}"/>
    <cellStyle name="Normal 15 4 3 11 4" xfId="35921" xr:uid="{2352FB7A-8282-41D1-B30E-30C22D40F565}"/>
    <cellStyle name="Normal 15 4 3 12" xfId="8979" xr:uid="{82267AA8-04FB-4410-99B5-88AD951AB2C5}"/>
    <cellStyle name="Normal 15 4 3 12 2" xfId="25739" xr:uid="{C497611A-2412-4492-AE89-6E5DED636632}"/>
    <cellStyle name="Normal 15 4 3 12 3" xfId="42498" xr:uid="{27A44344-5DC6-450A-BEBB-5387B2EDC8D7}"/>
    <cellStyle name="Normal 15 4 3 13" xfId="17359" xr:uid="{B41DC2C7-4574-480C-A101-D1EB2520A354}"/>
    <cellStyle name="Normal 15 4 3 14" xfId="34118" xr:uid="{B79ADD6E-5743-4677-BBE1-76B77EE5B46F}"/>
    <cellStyle name="Normal 15 4 3 2" xfId="1010" xr:uid="{6712C4B2-531B-46CE-BC62-DF90910E1470}"/>
    <cellStyle name="Normal 15 4 3 2 2" xfId="4405" xr:uid="{75AFE959-1B94-4F58-85B6-C757669E76B3}"/>
    <cellStyle name="Normal 15 4 3 2 2 2" xfId="12785" xr:uid="{930AE916-CF35-4333-8860-7E55268DBE3F}"/>
    <cellStyle name="Normal 15 4 3 2 2 2 2" xfId="29545" xr:uid="{25E5EC23-BC0A-4808-AD77-780DCE466ECB}"/>
    <cellStyle name="Normal 15 4 3 2 2 2 3" xfId="46304" xr:uid="{56495172-76F7-4CA7-A8D1-430EEFA7069C}"/>
    <cellStyle name="Normal 15 4 3 2 2 3" xfId="21165" xr:uid="{23C42E15-B874-4F22-9E11-67C725FE98D2}"/>
    <cellStyle name="Normal 15 4 3 2 2 4" xfId="37924" xr:uid="{C39751D9-99A4-40D0-9375-D0BF870B1016}"/>
    <cellStyle name="Normal 15 4 3 2 3" xfId="6092" xr:uid="{AC2956CC-3541-4D3A-9BED-E18BE35D3A5F}"/>
    <cellStyle name="Normal 15 4 3 2 3 2" xfId="14472" xr:uid="{C650D2E4-B028-43E7-86B3-CABFBC8E4149}"/>
    <cellStyle name="Normal 15 4 3 2 3 2 2" xfId="31232" xr:uid="{4AFCF7A2-C878-438C-9661-BAF82A9E0CC2}"/>
    <cellStyle name="Normal 15 4 3 2 3 2 3" xfId="47991" xr:uid="{C1F25721-4CF2-41E4-AF0C-EC7434A286FB}"/>
    <cellStyle name="Normal 15 4 3 2 3 3" xfId="22852" xr:uid="{1480B9B2-6C52-43B6-8329-3B8FB1B9C11E}"/>
    <cellStyle name="Normal 15 4 3 2 3 4" xfId="39611" xr:uid="{B1E38365-DDF6-4565-A2B5-BB68DF93EA6B}"/>
    <cellStyle name="Normal 15 4 3 2 4" xfId="2828" xr:uid="{CBCD2849-2E49-4B2D-8FBF-B92863476E32}"/>
    <cellStyle name="Normal 15 4 3 2 4 2" xfId="11208" xr:uid="{2F169C7F-D20D-42D2-99B8-6C8614AC5884}"/>
    <cellStyle name="Normal 15 4 3 2 4 2 2" xfId="27968" xr:uid="{93B7807F-667C-4F7D-91C7-14B8AF197B1F}"/>
    <cellStyle name="Normal 15 4 3 2 4 2 3" xfId="44727" xr:uid="{3D3508A9-86E2-4332-A952-371CBD06D9E7}"/>
    <cellStyle name="Normal 15 4 3 2 4 3" xfId="19588" xr:uid="{47A93F53-DE39-4E47-9317-FABE8FF13BF4}"/>
    <cellStyle name="Normal 15 4 3 2 4 4" xfId="36347" xr:uid="{9DD4906E-E2DD-4376-853A-26E19CC9644F}"/>
    <cellStyle name="Normal 15 4 3 2 5" xfId="9405" xr:uid="{D88A2338-33C2-43CC-BDDF-8009987C16D9}"/>
    <cellStyle name="Normal 15 4 3 2 5 2" xfId="26165" xr:uid="{4B657236-8218-4BEB-92D0-33AA541736F7}"/>
    <cellStyle name="Normal 15 4 3 2 5 3" xfId="42924" xr:uid="{03FEAD79-D135-4915-97B8-C6B5081CB756}"/>
    <cellStyle name="Normal 15 4 3 2 6" xfId="17785" xr:uid="{A1BA60BC-301C-46AC-A3BA-CE0B701D8399}"/>
    <cellStyle name="Normal 15 4 3 2 7" xfId="34544" xr:uid="{3309CC8F-30B2-4AF0-A9D7-40D714CC420D}"/>
    <cellStyle name="Normal 15 4 3 3" xfId="1444" xr:uid="{5FEB443C-7D35-436C-979B-8211FC26A501}"/>
    <cellStyle name="Normal 15 4 3 3 2" xfId="4833" xr:uid="{42B5FC79-3FEA-4768-911D-45E775BC7D0C}"/>
    <cellStyle name="Normal 15 4 3 3 2 2" xfId="13213" xr:uid="{21654EA5-6F6C-4AAB-8D19-F5EA63A77802}"/>
    <cellStyle name="Normal 15 4 3 3 2 2 2" xfId="29973" xr:uid="{BBE30BB7-52BF-4C61-A0EA-54850658643F}"/>
    <cellStyle name="Normal 15 4 3 3 2 2 3" xfId="46732" xr:uid="{96EA03AA-AD98-40F6-9D61-80D92E712C0E}"/>
    <cellStyle name="Normal 15 4 3 3 2 3" xfId="21593" xr:uid="{055DF3FC-F64E-4B9C-BFFD-1F3F58F31B31}"/>
    <cellStyle name="Normal 15 4 3 3 2 4" xfId="38352" xr:uid="{A4BEE4A3-5A6D-4E13-ADC3-5E8DA8522E1F}"/>
    <cellStyle name="Normal 15 4 3 3 3" xfId="6520" xr:uid="{89E8FE05-BE03-41C1-8B62-9E32ACDB80FA}"/>
    <cellStyle name="Normal 15 4 3 3 3 2" xfId="14900" xr:uid="{82513D61-85F8-47E6-93B5-9D23AEF90B4F}"/>
    <cellStyle name="Normal 15 4 3 3 3 2 2" xfId="31660" xr:uid="{DBE3CC14-9D3F-4121-B357-326CF9BFFEBF}"/>
    <cellStyle name="Normal 15 4 3 3 3 2 3" xfId="48419" xr:uid="{45D4CF1F-5BC4-41B4-A5AA-D2527113BA6D}"/>
    <cellStyle name="Normal 15 4 3 3 3 3" xfId="23280" xr:uid="{13046ED4-8D20-4E29-A298-5A07C7699934}"/>
    <cellStyle name="Normal 15 4 3 3 3 4" xfId="40039" xr:uid="{EAA8FB6D-2EDF-4151-B5FE-DE18B2A1D9ED}"/>
    <cellStyle name="Normal 15 4 3 3 4" xfId="3256" xr:uid="{E387AFBC-FA37-4F8E-A05F-19BEC060CD8B}"/>
    <cellStyle name="Normal 15 4 3 3 4 2" xfId="11636" xr:uid="{54FC29DA-BB4D-4283-A684-55B8D5CCE34A}"/>
    <cellStyle name="Normal 15 4 3 3 4 2 2" xfId="28396" xr:uid="{E98E0397-0510-47FF-85C9-76AFB30B48B5}"/>
    <cellStyle name="Normal 15 4 3 3 4 2 3" xfId="45155" xr:uid="{96F49251-0CA2-4D55-9C3A-372481E5F576}"/>
    <cellStyle name="Normal 15 4 3 3 4 3" xfId="20016" xr:uid="{9F536A3E-1943-43F6-9656-DC414C86120E}"/>
    <cellStyle name="Normal 15 4 3 3 4 4" xfId="36775" xr:uid="{CD127D94-41E9-49F0-AE4E-D40DFBE3F3EC}"/>
    <cellStyle name="Normal 15 4 3 3 5" xfId="9833" xr:uid="{9F75A92A-3CE3-4113-BE55-6B6F2010CC8D}"/>
    <cellStyle name="Normal 15 4 3 3 5 2" xfId="26593" xr:uid="{28C9FF49-2FAB-4D24-B0BD-15935750B7C9}"/>
    <cellStyle name="Normal 15 4 3 3 5 3" xfId="43352" xr:uid="{69D16EBB-9E39-4C65-90E6-2300B63F3184}"/>
    <cellStyle name="Normal 15 4 3 3 6" xfId="18213" xr:uid="{A9ACDFA6-8C64-4B9E-B72E-1E1172E6E93A}"/>
    <cellStyle name="Normal 15 4 3 3 7" xfId="34972" xr:uid="{2562F3D5-2EF4-499E-858B-5E0117E9F762}"/>
    <cellStyle name="Normal 15 4 3 4" xfId="1946" xr:uid="{7B0FFD5A-A6FD-49AA-86B1-D49E4699500C}"/>
    <cellStyle name="Normal 15 4 3 4 2" xfId="5335" xr:uid="{8857CD5F-6B12-49F9-A252-775F5B439C09}"/>
    <cellStyle name="Normal 15 4 3 4 2 2" xfId="13715" xr:uid="{5978B55A-A048-41A6-8D7D-A50C6F425057}"/>
    <cellStyle name="Normal 15 4 3 4 2 2 2" xfId="30475" xr:uid="{555DB818-45A0-44D1-A190-C1AD97AB0488}"/>
    <cellStyle name="Normal 15 4 3 4 2 2 3" xfId="47234" xr:uid="{A86377A2-1531-4A38-BACC-3401CACB1B53}"/>
    <cellStyle name="Normal 15 4 3 4 2 3" xfId="22095" xr:uid="{E119FB84-AC36-4D54-AEB8-B0EC0324576B}"/>
    <cellStyle name="Normal 15 4 3 4 2 4" xfId="38854" xr:uid="{7B08A276-4A9D-4A07-95A3-625B229D1CEA}"/>
    <cellStyle name="Normal 15 4 3 4 3" xfId="7022" xr:uid="{1B037C07-1453-4347-8D2A-125EFAA866A2}"/>
    <cellStyle name="Normal 15 4 3 4 3 2" xfId="15402" xr:uid="{F3FBBEF7-245A-453A-9F0A-2DFB54229E5F}"/>
    <cellStyle name="Normal 15 4 3 4 3 2 2" xfId="32162" xr:uid="{4BA6A36F-6D0A-486A-B532-38E3EE301B2E}"/>
    <cellStyle name="Normal 15 4 3 4 3 2 3" xfId="48921" xr:uid="{46A23563-3761-4AE4-B6A8-97A4DE4346F7}"/>
    <cellStyle name="Normal 15 4 3 4 3 3" xfId="23782" xr:uid="{894B1EBD-75D1-4FE1-9C8D-22D0313C5107}"/>
    <cellStyle name="Normal 15 4 3 4 3 4" xfId="40541" xr:uid="{A43B5703-0D27-4E3F-B94E-D7CA328F7442}"/>
    <cellStyle name="Normal 15 4 3 4 4" xfId="3645" xr:uid="{84682017-1716-4653-8D25-1C7425DA0152}"/>
    <cellStyle name="Normal 15 4 3 4 4 2" xfId="12025" xr:uid="{5A7D00A8-02F7-4796-BC9C-7498490F56C3}"/>
    <cellStyle name="Normal 15 4 3 4 4 2 2" xfId="28785" xr:uid="{64DF2939-563C-4560-93E2-25A961F64AEF}"/>
    <cellStyle name="Normal 15 4 3 4 4 2 3" xfId="45544" xr:uid="{C7FF8CD8-F4C1-43A6-BF1B-083411186B98}"/>
    <cellStyle name="Normal 15 4 3 4 4 3" xfId="20405" xr:uid="{C7082E74-4EC2-4CAD-AE45-F2CFE67C4F62}"/>
    <cellStyle name="Normal 15 4 3 4 4 4" xfId="37164" xr:uid="{483511FC-B326-4A64-BDC2-E37CC4A9C8E5}"/>
    <cellStyle name="Normal 15 4 3 4 5" xfId="10335" xr:uid="{B62C1A81-D6CE-4CD1-A3AE-481C64D7956B}"/>
    <cellStyle name="Normal 15 4 3 4 5 2" xfId="27095" xr:uid="{C9723431-78AA-4011-A63F-520CA5DEAD01}"/>
    <cellStyle name="Normal 15 4 3 4 5 3" xfId="43854" xr:uid="{F687543E-0D21-4137-A2FF-5E70009F4B42}"/>
    <cellStyle name="Normal 15 4 3 4 6" xfId="18715" xr:uid="{0654208A-8F69-42FB-8AB7-E1FC6A1FF4E3}"/>
    <cellStyle name="Normal 15 4 3 4 7" xfId="35474" xr:uid="{94DC6D7A-175A-4B62-9C9A-A91711D5BB15}"/>
    <cellStyle name="Normal 15 4 3 5" xfId="4065" xr:uid="{500BA2B7-1F3A-4105-AA51-B6EC7DE5B3F7}"/>
    <cellStyle name="Normal 15 4 3 5 2" xfId="12445" xr:uid="{430991F0-FBF3-4A5A-9BCA-EF1E0D1A5AD2}"/>
    <cellStyle name="Normal 15 4 3 5 2 2" xfId="29205" xr:uid="{1B69679E-9886-47F0-8843-5024298E1722}"/>
    <cellStyle name="Normal 15 4 3 5 2 3" xfId="45964" xr:uid="{5D39918C-215D-4785-A709-FB28F9A332B8}"/>
    <cellStyle name="Normal 15 4 3 5 3" xfId="20825" xr:uid="{02466F42-01B4-41C0-A604-79416F84C649}"/>
    <cellStyle name="Normal 15 4 3 5 4" xfId="37584" xr:uid="{DE3243CD-6467-4E94-A206-348DC4366B1B}"/>
    <cellStyle name="Normal 15 4 3 6" xfId="5666" xr:uid="{4BF4CE01-CA61-4FB9-8A1E-206FFF823549}"/>
    <cellStyle name="Normal 15 4 3 6 2" xfId="14046" xr:uid="{A851F3C2-20B6-4402-9329-766CB51FF979}"/>
    <cellStyle name="Normal 15 4 3 6 2 2" xfId="30806" xr:uid="{910946FD-F773-4181-B354-94A622F190CC}"/>
    <cellStyle name="Normal 15 4 3 6 2 3" xfId="47565" xr:uid="{6EDA48BC-A746-4841-A577-F355619A90D4}"/>
    <cellStyle name="Normal 15 4 3 6 3" xfId="22426" xr:uid="{E361B36B-17BE-4058-AF62-147E03D28A8D}"/>
    <cellStyle name="Normal 15 4 3 6 4" xfId="39185" xr:uid="{6451A3AB-2E29-4618-AF78-32D9B13AC67F}"/>
    <cellStyle name="Normal 15 4 3 7" xfId="7428" xr:uid="{2A435A7B-8EF0-47F7-A154-4B5EBE8AC464}"/>
    <cellStyle name="Normal 15 4 3 7 2" xfId="15808" xr:uid="{C29AD416-33DC-48A6-B19C-D63668D85F3A}"/>
    <cellStyle name="Normal 15 4 3 7 2 2" xfId="32568" xr:uid="{4734F7F9-39C0-4B03-AB6B-40B59B1E558D}"/>
    <cellStyle name="Normal 15 4 3 7 2 3" xfId="49327" xr:uid="{D7879070-5363-4C97-AC3B-08F6770C5EB7}"/>
    <cellStyle name="Normal 15 4 3 7 3" xfId="24188" xr:uid="{5E5BC795-2F2E-4D7C-A474-9E27525D6866}"/>
    <cellStyle name="Normal 15 4 3 7 4" xfId="40947" xr:uid="{AC7A02BD-74C9-4A9C-9CFD-9097771C48B7}"/>
    <cellStyle name="Normal 15 4 3 8" xfId="7834" xr:uid="{131D2F49-4CB3-4B83-AC83-D979A938ABDD}"/>
    <cellStyle name="Normal 15 4 3 8 2" xfId="16214" xr:uid="{725CEE91-A5CE-4C5B-BA12-07FAEAB03C5A}"/>
    <cellStyle name="Normal 15 4 3 8 2 2" xfId="32974" xr:uid="{D75110CB-C0D1-4414-90DF-B66D103CF4FD}"/>
    <cellStyle name="Normal 15 4 3 8 2 3" xfId="49733" xr:uid="{3BE37826-D37A-47E2-AB36-4A462F35CF6E}"/>
    <cellStyle name="Normal 15 4 3 8 3" xfId="24594" xr:uid="{E990ECF0-DD99-4787-A124-5957819D2DF5}"/>
    <cellStyle name="Normal 15 4 3 8 4" xfId="41353" xr:uid="{E981F018-A1E5-49E7-9170-61614A0A0B2D}"/>
    <cellStyle name="Normal 15 4 3 9" xfId="8240" xr:uid="{61FCAA1B-F9F8-4FD9-95AE-B95A3AEFFD52}"/>
    <cellStyle name="Normal 15 4 3 9 2" xfId="16620" xr:uid="{CD1A94CC-D132-4787-B5BD-007A61A11388}"/>
    <cellStyle name="Normal 15 4 3 9 2 2" xfId="33380" xr:uid="{932E3F8A-7EDE-46B6-AF3C-E7B7701DEDC2}"/>
    <cellStyle name="Normal 15 4 3 9 2 3" xfId="50139" xr:uid="{E84763ED-0F25-4254-AFD4-AF8BEE75B346}"/>
    <cellStyle name="Normal 15 4 3 9 3" xfId="25000" xr:uid="{230D1351-6C41-4C08-9AA1-938DD9638CC8}"/>
    <cellStyle name="Normal 15 4 3 9 4" xfId="41759" xr:uid="{253E8C36-9C5C-46F3-8589-36CAEEB5B5BC}"/>
    <cellStyle name="Normal 15 4 4" xfId="1008" xr:uid="{390845CE-6817-4D38-9F86-F0E57664FC51}"/>
    <cellStyle name="Normal 15 4 4 2" xfId="4403" xr:uid="{52C5DB07-295C-40C5-9235-6FAF4733E83F}"/>
    <cellStyle name="Normal 15 4 4 2 2" xfId="12783" xr:uid="{A426E861-ADF6-485C-86B2-EEB3E0EE05CA}"/>
    <cellStyle name="Normal 15 4 4 2 2 2" xfId="29543" xr:uid="{9CD539C4-F995-497D-8E38-685596759879}"/>
    <cellStyle name="Normal 15 4 4 2 2 3" xfId="46302" xr:uid="{5F26DEB4-383A-4323-B6B4-29FCBC01C2EE}"/>
    <cellStyle name="Normal 15 4 4 2 3" xfId="21163" xr:uid="{8A23CBBA-05D4-4B36-85AF-3996478629AC}"/>
    <cellStyle name="Normal 15 4 4 2 4" xfId="37922" xr:uid="{295B4664-F384-4117-8FD5-2FAD21B303F8}"/>
    <cellStyle name="Normal 15 4 4 3" xfId="6090" xr:uid="{5A1B8357-EF86-4CA6-A9EA-68F1384F231D}"/>
    <cellStyle name="Normal 15 4 4 3 2" xfId="14470" xr:uid="{C08BD6ED-5BD3-44A3-8413-E82D986320DD}"/>
    <cellStyle name="Normal 15 4 4 3 2 2" xfId="31230" xr:uid="{536953DB-C42A-4ADB-8B72-08F7DA2D43F7}"/>
    <cellStyle name="Normal 15 4 4 3 2 3" xfId="47989" xr:uid="{64EE5FE3-3E7D-43E0-BBC4-0E818CFD97CA}"/>
    <cellStyle name="Normal 15 4 4 3 3" xfId="22850" xr:uid="{DA5EA403-BC0D-4796-B8DF-10BD4B8DF72E}"/>
    <cellStyle name="Normal 15 4 4 3 4" xfId="39609" xr:uid="{5B40D27F-04C8-43F4-A2DA-183FA6595E0E}"/>
    <cellStyle name="Normal 15 4 4 4" xfId="2826" xr:uid="{D71CAE8F-FF9C-44A2-B0DC-D5E956AE9254}"/>
    <cellStyle name="Normal 15 4 4 4 2" xfId="11206" xr:uid="{0A2B0619-69AF-4D7A-AFA5-79F8153FBE2B}"/>
    <cellStyle name="Normal 15 4 4 4 2 2" xfId="27966" xr:uid="{C4B76F65-0383-4B2F-82EB-48B86E05477A}"/>
    <cellStyle name="Normal 15 4 4 4 2 3" xfId="44725" xr:uid="{B715C9B4-356E-4DA1-97D2-7D5F9E4E57E4}"/>
    <cellStyle name="Normal 15 4 4 4 3" xfId="19586" xr:uid="{0899A344-1693-4523-B97E-E8D3A3C74A66}"/>
    <cellStyle name="Normal 15 4 4 4 4" xfId="36345" xr:uid="{6AEDBFDE-9B93-4685-8057-F54937766B20}"/>
    <cellStyle name="Normal 15 4 4 5" xfId="9403" xr:uid="{D6997919-4281-4E0E-AD2D-54470F4AA93F}"/>
    <cellStyle name="Normal 15 4 4 5 2" xfId="26163" xr:uid="{6BC6C137-5C8D-4F90-A3E1-BFCD3879B8C0}"/>
    <cellStyle name="Normal 15 4 4 5 3" xfId="42922" xr:uid="{D61A2AD0-63D4-481F-9EB2-CAFF050164E0}"/>
    <cellStyle name="Normal 15 4 4 6" xfId="17783" xr:uid="{9FBA7D92-3F3E-4A37-9C38-A576D4519AA9}"/>
    <cellStyle name="Normal 15 4 4 7" xfId="34542" xr:uid="{DBFC21AA-D6A9-4557-81FE-18995C815B7B}"/>
    <cellStyle name="Normal 15 4 5" xfId="1442" xr:uid="{57D126E9-D45B-49EF-A365-4125FD33C336}"/>
    <cellStyle name="Normal 15 4 5 2" xfId="4831" xr:uid="{377B403E-220E-4DFF-AAAF-14EC3A925097}"/>
    <cellStyle name="Normal 15 4 5 2 2" xfId="13211" xr:uid="{876E730A-9BB1-45C7-AEB5-A4AEE694EA73}"/>
    <cellStyle name="Normal 15 4 5 2 2 2" xfId="29971" xr:uid="{A59399AF-3EA2-4EB2-B75A-579624C26A2F}"/>
    <cellStyle name="Normal 15 4 5 2 2 3" xfId="46730" xr:uid="{C48A6A8F-4CA8-4F7D-8D1C-F62C389DA646}"/>
    <cellStyle name="Normal 15 4 5 2 3" xfId="21591" xr:uid="{81A0D0E6-3C86-4D25-850C-CCC3D255847F}"/>
    <cellStyle name="Normal 15 4 5 2 4" xfId="38350" xr:uid="{5F9DA2C8-BC4B-4D76-AD59-23EC550DA276}"/>
    <cellStyle name="Normal 15 4 5 3" xfId="6518" xr:uid="{BD818650-9490-4B81-9BE8-7B676A18D695}"/>
    <cellStyle name="Normal 15 4 5 3 2" xfId="14898" xr:uid="{DB2B1397-396A-424C-A654-586D33BC9FE2}"/>
    <cellStyle name="Normal 15 4 5 3 2 2" xfId="31658" xr:uid="{FCCE6924-667B-4BE1-BB4D-95FB5E65F6C2}"/>
    <cellStyle name="Normal 15 4 5 3 2 3" xfId="48417" xr:uid="{641F5415-98FE-41B5-852A-37E1FBC45C28}"/>
    <cellStyle name="Normal 15 4 5 3 3" xfId="23278" xr:uid="{84E3B0BA-876D-490C-93EF-440BF22E4A30}"/>
    <cellStyle name="Normal 15 4 5 3 4" xfId="40037" xr:uid="{EEEC547E-6042-4ABC-9BEA-B8967900E12B}"/>
    <cellStyle name="Normal 15 4 5 4" xfId="3254" xr:uid="{AEC9AE2D-0D4D-4C66-82B7-92C4D83D50EC}"/>
    <cellStyle name="Normal 15 4 5 4 2" xfId="11634" xr:uid="{3F93C0E7-D0EA-413D-92F3-64201F8FA8FF}"/>
    <cellStyle name="Normal 15 4 5 4 2 2" xfId="28394" xr:uid="{D147C58D-30EE-4522-A692-5EF70DEDE2E8}"/>
    <cellStyle name="Normal 15 4 5 4 2 3" xfId="45153" xr:uid="{01244145-1561-45C1-90FB-C4297792971C}"/>
    <cellStyle name="Normal 15 4 5 4 3" xfId="20014" xr:uid="{454F7112-456C-4CB9-835C-A1A37B1ADDD6}"/>
    <cellStyle name="Normal 15 4 5 4 4" xfId="36773" xr:uid="{482F7E07-7FBD-4609-BA65-61CB6AE7B8E0}"/>
    <cellStyle name="Normal 15 4 5 5" xfId="9831" xr:uid="{E8A6A1EB-631E-4453-80DE-88BFCA63D186}"/>
    <cellStyle name="Normal 15 4 5 5 2" xfId="26591" xr:uid="{9E197C3B-B0DC-4109-AB3F-5E018DB8F277}"/>
    <cellStyle name="Normal 15 4 5 5 3" xfId="43350" xr:uid="{36DAD3B7-D6B1-494D-A8C2-281E7AE78CA3}"/>
    <cellStyle name="Normal 15 4 5 6" xfId="18211" xr:uid="{E8EEB19F-8C6D-43C8-ACA0-3E28C8B2B087}"/>
    <cellStyle name="Normal 15 4 5 7" xfId="34970" xr:uid="{30F1B637-43D3-4507-8CB6-7A8455A5D476}"/>
    <cellStyle name="Normal 15 4 6" xfId="1675" xr:uid="{AEAC26EB-6615-4C0F-92BF-FA170F9FB6C8}"/>
    <cellStyle name="Normal 15 4 6 2" xfId="5064" xr:uid="{93CAF6E2-4DD8-4311-80E7-D912B6BF2C10}"/>
    <cellStyle name="Normal 15 4 6 2 2" xfId="13444" xr:uid="{F5FB8409-A046-427E-A72B-07CBA771944F}"/>
    <cellStyle name="Normal 15 4 6 2 2 2" xfId="30204" xr:uid="{EBBD277A-0BB7-466B-87AA-47B805911763}"/>
    <cellStyle name="Normal 15 4 6 2 2 3" xfId="46963" xr:uid="{10365C69-9818-4D80-A5D0-43D7FF4C29A1}"/>
    <cellStyle name="Normal 15 4 6 2 3" xfId="21824" xr:uid="{7A9C222A-782F-49AD-907F-C17CE0D8A77A}"/>
    <cellStyle name="Normal 15 4 6 2 4" xfId="38583" xr:uid="{561A47E0-46C5-4F9C-A3E0-8F5C5DC49611}"/>
    <cellStyle name="Normal 15 4 6 3" xfId="6751" xr:uid="{EE2513B4-8B7B-49B4-900D-37528E7AAB0E}"/>
    <cellStyle name="Normal 15 4 6 3 2" xfId="15131" xr:uid="{2368F204-2825-46F5-8262-E693BA5AA0AC}"/>
    <cellStyle name="Normal 15 4 6 3 2 2" xfId="31891" xr:uid="{63908102-84A1-4771-9D7F-79C57470FBBE}"/>
    <cellStyle name="Normal 15 4 6 3 2 3" xfId="48650" xr:uid="{F02C5B09-805E-40F5-A297-80453DB96D17}"/>
    <cellStyle name="Normal 15 4 6 3 3" xfId="23511" xr:uid="{978FDEF0-BC11-49E6-B495-90BB3F53E93A}"/>
    <cellStyle name="Normal 15 4 6 3 4" xfId="40270" xr:uid="{1CBD463E-6D93-48BF-9047-15E284E5FC9A}"/>
    <cellStyle name="Normal 15 4 6 4" xfId="2398" xr:uid="{14581023-FB66-4F36-8626-0436355F0930}"/>
    <cellStyle name="Normal 15 4 6 4 2" xfId="10780" xr:uid="{7272E11E-FA26-4E3E-A4F2-CAF6F67CB74C}"/>
    <cellStyle name="Normal 15 4 6 4 2 2" xfId="27540" xr:uid="{5DBA0BA0-568B-4DE7-A7A7-8518E7093C08}"/>
    <cellStyle name="Normal 15 4 6 4 2 3" xfId="44299" xr:uid="{F06589E6-43D9-4C55-995E-7BCCEFFDEDCC}"/>
    <cellStyle name="Normal 15 4 6 4 3" xfId="19160" xr:uid="{BC5921C7-D171-42DC-99F9-B1D3B6BE4A06}"/>
    <cellStyle name="Normal 15 4 6 4 4" xfId="35919" xr:uid="{61D50299-6FAC-43AD-AC24-6C74BD79D726}"/>
    <cellStyle name="Normal 15 4 6 5" xfId="10064" xr:uid="{147DACC2-AD53-485A-9046-E1D3B8265F2D}"/>
    <cellStyle name="Normal 15 4 6 5 2" xfId="26824" xr:uid="{75304BD1-8485-4578-A5E0-FB3DB702E2E9}"/>
    <cellStyle name="Normal 15 4 6 5 3" xfId="43583" xr:uid="{22B41732-BEA0-4861-8B55-A98D48D02494}"/>
    <cellStyle name="Normal 15 4 6 6" xfId="18444" xr:uid="{3A3C651E-73A2-4012-921B-EB6B34A3A4F9}"/>
    <cellStyle name="Normal 15 4 6 7" xfId="35203" xr:uid="{3B186186-1286-49B0-8738-F92A631390FF}"/>
    <cellStyle name="Normal 15 4 7" xfId="3793" xr:uid="{C2CA2794-9A14-4E77-9FEF-EBEF1AB2D7C4}"/>
    <cellStyle name="Normal 15 4 7 2" xfId="12173" xr:uid="{A8C8AAEB-C611-4BA6-995D-FEBFAC77D876}"/>
    <cellStyle name="Normal 15 4 7 2 2" xfId="28933" xr:uid="{D356CE25-9786-438F-B246-95D462AF45B3}"/>
    <cellStyle name="Normal 15 4 7 2 3" xfId="45692" xr:uid="{189B3EAF-5665-472C-A780-8548519CE508}"/>
    <cellStyle name="Normal 15 4 7 3" xfId="20553" xr:uid="{6CC28496-58A9-4A82-9EA1-5606809A6C71}"/>
    <cellStyle name="Normal 15 4 7 4" xfId="37312" xr:uid="{B09572EC-7FD8-439E-86A2-FE36FC8CD039}"/>
    <cellStyle name="Normal 15 4 8" xfId="5664" xr:uid="{D87738B3-3A74-436F-82A7-B8C1FC4EA47C}"/>
    <cellStyle name="Normal 15 4 8 2" xfId="14044" xr:uid="{571A141E-B57A-4AB1-9AA4-9AE463B75D99}"/>
    <cellStyle name="Normal 15 4 8 2 2" xfId="30804" xr:uid="{6B0D1632-21F4-42A2-8921-1EE6FC2A19DE}"/>
    <cellStyle name="Normal 15 4 8 2 3" xfId="47563" xr:uid="{C68EFC32-A8EB-4A40-95CD-1DC5F78043DF}"/>
    <cellStyle name="Normal 15 4 8 3" xfId="22424" xr:uid="{804629FC-358D-4DFA-9727-2894A3F63F16}"/>
    <cellStyle name="Normal 15 4 8 4" xfId="39183" xr:uid="{08985C95-0D7D-4DD0-83A6-20ADE8636495}"/>
    <cellStyle name="Normal 15 4 9" xfId="7157" xr:uid="{F230024D-CAAD-45A9-AE2D-CF523B36E755}"/>
    <cellStyle name="Normal 15 4 9 2" xfId="15537" xr:uid="{8B0F1EDD-B12E-46CB-A553-6D628134C5C7}"/>
    <cellStyle name="Normal 15 4 9 2 2" xfId="32297" xr:uid="{CAF367C7-0452-4746-9679-7B9297A7AA18}"/>
    <cellStyle name="Normal 15 4 9 2 3" xfId="49056" xr:uid="{B35D50DA-C0C9-4F96-BDC5-76945BB25AF9}"/>
    <cellStyle name="Normal 15 4 9 3" xfId="23917" xr:uid="{B6C758D8-3433-4F2C-BE36-818F462D1C76}"/>
    <cellStyle name="Normal 15 4 9 4" xfId="40676" xr:uid="{6AD17D8C-871E-4596-8C4C-B95C5EEC989E}"/>
    <cellStyle name="Normal 15 5" xfId="569" xr:uid="{64B2C750-04FE-4CEC-A92A-F5591942CE8B}"/>
    <cellStyle name="Normal 15 5 10" xfId="7638" xr:uid="{18A73448-2AD5-4BCF-8858-6C0A4440BAA5}"/>
    <cellStyle name="Normal 15 5 10 2" xfId="16018" xr:uid="{0D4AB3A0-0604-4EF4-98A3-E8BD50269A94}"/>
    <cellStyle name="Normal 15 5 10 2 2" xfId="32778" xr:uid="{2821F52A-C8A6-49F8-A935-6DC402422926}"/>
    <cellStyle name="Normal 15 5 10 2 3" xfId="49537" xr:uid="{16322A85-2180-492D-ABF1-BB4D1CF81325}"/>
    <cellStyle name="Normal 15 5 10 3" xfId="24398" xr:uid="{597F5BE7-2F91-419E-BD83-F75F8696C971}"/>
    <cellStyle name="Normal 15 5 10 4" xfId="41157" xr:uid="{1AC9483E-9188-47B9-86B3-ACEA1C36EB68}"/>
    <cellStyle name="Normal 15 5 11" xfId="8044" xr:uid="{8BB83E09-2F94-404F-B006-88FE49BB5156}"/>
    <cellStyle name="Normal 15 5 11 2" xfId="16424" xr:uid="{F1EDA7E9-547D-425A-BA56-CF180A6CCD54}"/>
    <cellStyle name="Normal 15 5 11 2 2" xfId="33184" xr:uid="{AD225932-E0C0-44E2-850C-488C84CE0E9B}"/>
    <cellStyle name="Normal 15 5 11 2 3" xfId="49943" xr:uid="{69B9C776-8D74-49E6-B9C1-457F2EFA2434}"/>
    <cellStyle name="Normal 15 5 11 3" xfId="24804" xr:uid="{1173BFE1-9185-4848-B0F6-830394E87A01}"/>
    <cellStyle name="Normal 15 5 11 4" xfId="41563" xr:uid="{C228C58A-E138-4130-8477-FF0152CA50A5}"/>
    <cellStyle name="Normal 15 5 12" xfId="8450" xr:uid="{E1C8A3B8-8BF4-4F1A-88DF-007F4E6887CA}"/>
    <cellStyle name="Normal 15 5 12 2" xfId="16830" xr:uid="{4B0836BE-DDB7-4462-84E1-2BD19A0E1723}"/>
    <cellStyle name="Normal 15 5 12 2 2" xfId="33590" xr:uid="{0B75E91C-8353-40C8-8FE2-2E9110400DA6}"/>
    <cellStyle name="Normal 15 5 12 2 3" xfId="50349" xr:uid="{0CE6C609-E59B-4AF1-9DDC-119370BC02E1}"/>
    <cellStyle name="Normal 15 5 12 3" xfId="25210" xr:uid="{497CB022-8463-4420-A75D-86082CA157F3}"/>
    <cellStyle name="Normal 15 5 12 4" xfId="41969" xr:uid="{2CB8CDDF-572F-4429-BA04-4AAFBD4EDD34}"/>
    <cellStyle name="Normal 15 5 13" xfId="2137" xr:uid="{DD1E6F48-785B-416D-AF18-0D14DFE7D1B6}"/>
    <cellStyle name="Normal 15 5 13 2" xfId="10525" xr:uid="{2CB3EAE5-2604-4441-8DE8-6EF7FF542ADD}"/>
    <cellStyle name="Normal 15 5 13 2 2" xfId="27285" xr:uid="{B9E9573E-3792-40A8-9A79-49E3ADC188EF}"/>
    <cellStyle name="Normal 15 5 13 2 3" xfId="44044" xr:uid="{B45706BB-5708-48C7-A067-D27BD23C2501}"/>
    <cellStyle name="Normal 15 5 13 3" xfId="18905" xr:uid="{3E88F2EB-D871-4B9B-A9AC-037F10C6090D}"/>
    <cellStyle name="Normal 15 5 13 4" xfId="35664" xr:uid="{55793E19-0238-4F93-A475-AAEDBECC8D42}"/>
    <cellStyle name="Normal 15 5 14" xfId="8980" xr:uid="{1775A2D7-A3C6-4FBE-B700-EE8E4BB50E60}"/>
    <cellStyle name="Normal 15 5 14 2" xfId="25740" xr:uid="{E54E5547-17F6-473F-BCA7-0480BD1677D7}"/>
    <cellStyle name="Normal 15 5 14 3" xfId="42499" xr:uid="{A63EB034-4CE9-4931-829E-F16E26544474}"/>
    <cellStyle name="Normal 15 5 15" xfId="17360" xr:uid="{8533FC9C-E305-43EA-B0FA-29D5568F239C}"/>
    <cellStyle name="Normal 15 5 16" xfId="34119" xr:uid="{7859A097-9363-4057-BC65-60B0AD5E8F52}"/>
    <cellStyle name="Normal 15 5 2" xfId="570" xr:uid="{7C4F9F85-B334-48EE-ADD9-071A4C1A943E}"/>
    <cellStyle name="Normal 15 5 2 10" xfId="8513" xr:uid="{077D0945-CA13-447A-956E-1D1003718A79}"/>
    <cellStyle name="Normal 15 5 2 10 2" xfId="16893" xr:uid="{99BB66DD-E91E-4ADA-9B50-7FB9259065AB}"/>
    <cellStyle name="Normal 15 5 2 10 2 2" xfId="33653" xr:uid="{CD159BDF-65F7-464B-91F5-B1105C5B5368}"/>
    <cellStyle name="Normal 15 5 2 10 2 3" xfId="50412" xr:uid="{DCDC31F9-3FB2-4FC1-A8BC-3660AB94C422}"/>
    <cellStyle name="Normal 15 5 2 10 3" xfId="25273" xr:uid="{86E04286-A037-41A9-A313-13AD568A8DEC}"/>
    <cellStyle name="Normal 15 5 2 10 4" xfId="42032" xr:uid="{88298547-87CF-44E3-8860-D043612BD6B3}"/>
    <cellStyle name="Normal 15 5 2 11" xfId="2402" xr:uid="{AB320562-2F86-4435-AB8C-20EB510335F2}"/>
    <cellStyle name="Normal 15 5 2 11 2" xfId="10784" xr:uid="{B3AD5C04-4351-4252-9D0D-55CB208BAA74}"/>
    <cellStyle name="Normal 15 5 2 11 2 2" xfId="27544" xr:uid="{429BFC96-52BC-478B-8AAE-1FBF869BADCC}"/>
    <cellStyle name="Normal 15 5 2 11 2 3" xfId="44303" xr:uid="{8A53EC25-4A02-491E-AB0F-0FC3CABBBE1D}"/>
    <cellStyle name="Normal 15 5 2 11 3" xfId="19164" xr:uid="{18FD754C-FBAC-4AEA-9C73-D132C24DB932}"/>
    <cellStyle name="Normal 15 5 2 11 4" xfId="35923" xr:uid="{1B892011-8DBE-4CDC-89E2-C155F102B007}"/>
    <cellStyle name="Normal 15 5 2 12" xfId="8981" xr:uid="{F132EFAF-CD1D-4E26-92C3-C43D595ECCAA}"/>
    <cellStyle name="Normal 15 5 2 12 2" xfId="25741" xr:uid="{58B05274-2490-4254-8B20-52E3B29A5D6D}"/>
    <cellStyle name="Normal 15 5 2 12 3" xfId="42500" xr:uid="{C1B4D077-ED4A-4D54-9FF5-9616C2FB02C0}"/>
    <cellStyle name="Normal 15 5 2 13" xfId="17361" xr:uid="{39C721B5-A38D-4500-A712-9AA25C3DFE2D}"/>
    <cellStyle name="Normal 15 5 2 14" xfId="34120" xr:uid="{9A7A9345-2DB4-430D-9D63-ABA802F8CC30}"/>
    <cellStyle name="Normal 15 5 2 2" xfId="1012" xr:uid="{D5979068-9A9D-4645-B57C-199B54E4D91B}"/>
    <cellStyle name="Normal 15 5 2 2 2" xfId="4407" xr:uid="{27AABA57-5E76-48D9-A139-9C40F90BC3EE}"/>
    <cellStyle name="Normal 15 5 2 2 2 2" xfId="12787" xr:uid="{5596A45E-263C-438E-B754-DC12D0EF0BCC}"/>
    <cellStyle name="Normal 15 5 2 2 2 2 2" xfId="29547" xr:uid="{2297AF4E-468C-46B2-B004-E75DA0F82D12}"/>
    <cellStyle name="Normal 15 5 2 2 2 2 3" xfId="46306" xr:uid="{7B4412A2-884E-4753-8CFC-B51F2A90B8E2}"/>
    <cellStyle name="Normal 15 5 2 2 2 3" xfId="21167" xr:uid="{8AE9B771-0822-4EC5-AD83-FEA8E639CE36}"/>
    <cellStyle name="Normal 15 5 2 2 2 4" xfId="37926" xr:uid="{09D05145-220C-4918-B16E-F38F4C3DA83F}"/>
    <cellStyle name="Normal 15 5 2 2 3" xfId="6094" xr:uid="{70803F7E-E713-4A09-BC18-C1625377ED28}"/>
    <cellStyle name="Normal 15 5 2 2 3 2" xfId="14474" xr:uid="{A96ADFF5-68DC-4687-B2B4-6028AE6C0C4D}"/>
    <cellStyle name="Normal 15 5 2 2 3 2 2" xfId="31234" xr:uid="{3EDC5426-F71F-4A6F-8DA0-40C09EC497BF}"/>
    <cellStyle name="Normal 15 5 2 2 3 2 3" xfId="47993" xr:uid="{49026B4C-4F33-4445-977C-1E1B478F8F97}"/>
    <cellStyle name="Normal 15 5 2 2 3 3" xfId="22854" xr:uid="{8A79B7BB-777A-4E75-9FB0-361AE6DE3B68}"/>
    <cellStyle name="Normal 15 5 2 2 3 4" xfId="39613" xr:uid="{96335358-6C40-4B15-BB46-FF989EE0D73B}"/>
    <cellStyle name="Normal 15 5 2 2 4" xfId="2830" xr:uid="{0A006D19-62C3-4E36-83CB-5FA4A82526D4}"/>
    <cellStyle name="Normal 15 5 2 2 4 2" xfId="11210" xr:uid="{7ABC31D4-89CE-4024-8695-9CC649B48D01}"/>
    <cellStyle name="Normal 15 5 2 2 4 2 2" xfId="27970" xr:uid="{327A14B2-7232-41F4-BABE-70A510A6BDFB}"/>
    <cellStyle name="Normal 15 5 2 2 4 2 3" xfId="44729" xr:uid="{4B9954C2-1A74-40DC-AD55-635B63819215}"/>
    <cellStyle name="Normal 15 5 2 2 4 3" xfId="19590" xr:uid="{4772525E-A054-42D4-A303-03D377DCD0AF}"/>
    <cellStyle name="Normal 15 5 2 2 4 4" xfId="36349" xr:uid="{BA7154C4-D06E-471C-AA14-6F30900E7702}"/>
    <cellStyle name="Normal 15 5 2 2 5" xfId="9407" xr:uid="{0A214CF8-4550-4CAA-9387-F8EC1323A9DF}"/>
    <cellStyle name="Normal 15 5 2 2 5 2" xfId="26167" xr:uid="{A13D13F7-97C6-4890-9B53-30415593A503}"/>
    <cellStyle name="Normal 15 5 2 2 5 3" xfId="42926" xr:uid="{D60A2AB9-B7C8-44EA-AB45-A4808FAB87E5}"/>
    <cellStyle name="Normal 15 5 2 2 6" xfId="17787" xr:uid="{A0F3F927-42FB-4766-A5DD-F92024CCBBD3}"/>
    <cellStyle name="Normal 15 5 2 2 7" xfId="34546" xr:uid="{357F0D8C-4ECA-437C-9FBE-9C2B45FA4C16}"/>
    <cellStyle name="Normal 15 5 2 3" xfId="1446" xr:uid="{A6B7F716-4A5A-4D57-8CA6-5083D01AD78D}"/>
    <cellStyle name="Normal 15 5 2 3 2" xfId="4835" xr:uid="{F3DCD60B-DA2D-4FF1-8765-497A82DE780D}"/>
    <cellStyle name="Normal 15 5 2 3 2 2" xfId="13215" xr:uid="{EF41D3ED-741D-4F73-AE83-E2BE7E800C42}"/>
    <cellStyle name="Normal 15 5 2 3 2 2 2" xfId="29975" xr:uid="{F56A937A-0D82-4472-B358-F4FBEF8464E8}"/>
    <cellStyle name="Normal 15 5 2 3 2 2 3" xfId="46734" xr:uid="{37BFDE1D-28F8-49E3-B775-0F2A6BF37E66}"/>
    <cellStyle name="Normal 15 5 2 3 2 3" xfId="21595" xr:uid="{6159BF16-108B-4D00-BD88-66A20DE04D10}"/>
    <cellStyle name="Normal 15 5 2 3 2 4" xfId="38354" xr:uid="{B4CC43C9-49A1-4274-9E66-AF20FF2FD0AE}"/>
    <cellStyle name="Normal 15 5 2 3 3" xfId="6522" xr:uid="{7E30CCC2-4E4D-4490-AAEE-758D19598D18}"/>
    <cellStyle name="Normal 15 5 2 3 3 2" xfId="14902" xr:uid="{D8288243-0687-487F-8993-AAE4833B17FC}"/>
    <cellStyle name="Normal 15 5 2 3 3 2 2" xfId="31662" xr:uid="{6A34F10D-A35C-4EB5-80CC-026BB9B0E4C9}"/>
    <cellStyle name="Normal 15 5 2 3 3 2 3" xfId="48421" xr:uid="{96D79A46-8498-4DDE-A5AC-942DE76E857A}"/>
    <cellStyle name="Normal 15 5 2 3 3 3" xfId="23282" xr:uid="{8CF7A605-353A-405C-8447-E8D7548E48BF}"/>
    <cellStyle name="Normal 15 5 2 3 3 4" xfId="40041" xr:uid="{99C8A6D9-5BAC-4F62-A5F8-6D8F9766B5FD}"/>
    <cellStyle name="Normal 15 5 2 3 4" xfId="3258" xr:uid="{6C96FA2B-078E-4151-BC6C-BF05D464496D}"/>
    <cellStyle name="Normal 15 5 2 3 4 2" xfId="11638" xr:uid="{DECB8E39-0DE7-496E-BF73-CA34E7352FBB}"/>
    <cellStyle name="Normal 15 5 2 3 4 2 2" xfId="28398" xr:uid="{41043776-4E12-4A52-B137-6019519B67AB}"/>
    <cellStyle name="Normal 15 5 2 3 4 2 3" xfId="45157" xr:uid="{F35BCE32-59D4-442C-B99A-5EF77028B868}"/>
    <cellStyle name="Normal 15 5 2 3 4 3" xfId="20018" xr:uid="{4CFE09E3-E374-4383-A7AA-9B91B731C4FE}"/>
    <cellStyle name="Normal 15 5 2 3 4 4" xfId="36777" xr:uid="{4A05444A-276E-4610-B57C-B38F1D8CF36B}"/>
    <cellStyle name="Normal 15 5 2 3 5" xfId="9835" xr:uid="{F677AA2F-6745-4F26-BFCB-25FAB6B4A69C}"/>
    <cellStyle name="Normal 15 5 2 3 5 2" xfId="26595" xr:uid="{A4CB0929-3378-444A-A33D-8E1C6FCEE2EC}"/>
    <cellStyle name="Normal 15 5 2 3 5 3" xfId="43354" xr:uid="{0143A815-7CE3-4F4E-A05E-24B470D94E41}"/>
    <cellStyle name="Normal 15 5 2 3 6" xfId="18215" xr:uid="{0A3E9F78-7378-4520-B417-B4ABBA484544}"/>
    <cellStyle name="Normal 15 5 2 3 7" xfId="34974" xr:uid="{9E6DD5C5-37FF-434A-B083-6CFF6D891454}"/>
    <cellStyle name="Normal 15 5 2 4" xfId="1813" xr:uid="{BCD407DC-55D6-49E7-929F-B0D5D9BF2738}"/>
    <cellStyle name="Normal 15 5 2 4 2" xfId="5202" xr:uid="{BBD6CF3B-8469-4327-94FA-6C4B7F4B8CEF}"/>
    <cellStyle name="Normal 15 5 2 4 2 2" xfId="13582" xr:uid="{A3B92F27-8EF4-4EE0-8373-BE9C45D531A5}"/>
    <cellStyle name="Normal 15 5 2 4 2 2 2" xfId="30342" xr:uid="{36747A50-B477-44C7-A576-017541194669}"/>
    <cellStyle name="Normal 15 5 2 4 2 2 3" xfId="47101" xr:uid="{250396AF-1717-42B0-A16F-0957FBDA5CAA}"/>
    <cellStyle name="Normal 15 5 2 4 2 3" xfId="21962" xr:uid="{B8AFBFE5-5063-418B-8AAA-1EDAA2D84943}"/>
    <cellStyle name="Normal 15 5 2 4 2 4" xfId="38721" xr:uid="{7423BD99-B848-48A5-B27A-C805E2E4078C}"/>
    <cellStyle name="Normal 15 5 2 4 3" xfId="6889" xr:uid="{9E990754-D35D-4B8E-BA4F-E48AA95AFD41}"/>
    <cellStyle name="Normal 15 5 2 4 3 2" xfId="15269" xr:uid="{842AE635-BC86-4C08-87C3-FF60EF9E6F3F}"/>
    <cellStyle name="Normal 15 5 2 4 3 2 2" xfId="32029" xr:uid="{C8378329-E690-4EEB-B722-31EFE620459E}"/>
    <cellStyle name="Normal 15 5 2 4 3 2 3" xfId="48788" xr:uid="{6FBB593C-0E22-4B8A-96B3-020412728E7E}"/>
    <cellStyle name="Normal 15 5 2 4 3 3" xfId="23649" xr:uid="{EDB0B39D-BF3D-4ACB-BC73-B4A18DADD4B0}"/>
    <cellStyle name="Normal 15 5 2 4 3 4" xfId="40408" xr:uid="{CFA2480A-7C50-4CEC-945F-2C9EB47AD4A0}"/>
    <cellStyle name="Normal 15 5 2 4 4" xfId="3513" xr:uid="{ACD79984-241F-4D85-8F4F-AE547D7DCE41}"/>
    <cellStyle name="Normal 15 5 2 4 4 2" xfId="11893" xr:uid="{8333B93C-A09F-4C07-9448-CC393B5E88EE}"/>
    <cellStyle name="Normal 15 5 2 4 4 2 2" xfId="28653" xr:uid="{C3DDCF00-77E0-41E5-A84C-BB0136E3B025}"/>
    <cellStyle name="Normal 15 5 2 4 4 2 3" xfId="45412" xr:uid="{6B932F20-C11B-407C-9200-7EE20166ED8A}"/>
    <cellStyle name="Normal 15 5 2 4 4 3" xfId="20273" xr:uid="{5E0BB013-D6F1-4AC5-9DB7-D794846BD6FF}"/>
    <cellStyle name="Normal 15 5 2 4 4 4" xfId="37032" xr:uid="{EAC3634C-D84F-489E-B012-F4C85CA689EA}"/>
    <cellStyle name="Normal 15 5 2 4 5" xfId="10202" xr:uid="{9060FCA2-8978-429B-ADC2-D8C72DF0B96B}"/>
    <cellStyle name="Normal 15 5 2 4 5 2" xfId="26962" xr:uid="{D40473FE-0DC6-4694-BD40-D57BB510C1C4}"/>
    <cellStyle name="Normal 15 5 2 4 5 3" xfId="43721" xr:uid="{21ADDD31-CC58-46D0-8DE4-1C0FC5D59F28}"/>
    <cellStyle name="Normal 15 5 2 4 6" xfId="18582" xr:uid="{14CB1EB9-65C4-49E6-A967-E4F3CC5FE26F}"/>
    <cellStyle name="Normal 15 5 2 4 7" xfId="35341" xr:uid="{8C936D18-2DCB-45E9-8D38-7D9AF1064062}"/>
    <cellStyle name="Normal 15 5 2 5" xfId="3932" xr:uid="{ECDEE04B-3248-4F64-B25F-BA3D528E2896}"/>
    <cellStyle name="Normal 15 5 2 5 2" xfId="12312" xr:uid="{5781380F-5FA8-4043-AF49-2B49D53BDC4F}"/>
    <cellStyle name="Normal 15 5 2 5 2 2" xfId="29072" xr:uid="{8802074E-FA1C-4832-B054-9845C5C7E384}"/>
    <cellStyle name="Normal 15 5 2 5 2 3" xfId="45831" xr:uid="{00455862-39F6-43D9-9DA1-F7A3A676F6CB}"/>
    <cellStyle name="Normal 15 5 2 5 3" xfId="20692" xr:uid="{1A2F821D-6848-4A55-A8FC-F0389D7C1047}"/>
    <cellStyle name="Normal 15 5 2 5 4" xfId="37451" xr:uid="{CEE626D1-4DBB-47CE-A340-D8BC92CF2523}"/>
    <cellStyle name="Normal 15 5 2 6" xfId="5668" xr:uid="{19424CEE-0423-4CE3-B410-4DE400300B17}"/>
    <cellStyle name="Normal 15 5 2 6 2" xfId="14048" xr:uid="{7AECD8DF-3FCD-4281-8714-7764B2779EB4}"/>
    <cellStyle name="Normal 15 5 2 6 2 2" xfId="30808" xr:uid="{5F38461D-AC78-4CF8-91E9-9979A5E4E397}"/>
    <cellStyle name="Normal 15 5 2 6 2 3" xfId="47567" xr:uid="{BC2D1AC4-20F7-476A-B12A-676F018F365D}"/>
    <cellStyle name="Normal 15 5 2 6 3" xfId="22428" xr:uid="{267D5615-8BA1-498C-8A3A-E5F884CA7DBB}"/>
    <cellStyle name="Normal 15 5 2 6 4" xfId="39187" xr:uid="{47A6CA51-3DCD-4FF0-8300-C2581ADB68C3}"/>
    <cellStyle name="Normal 15 5 2 7" xfId="7295" xr:uid="{47830254-ED63-4960-AA99-AFC958F1D75C}"/>
    <cellStyle name="Normal 15 5 2 7 2" xfId="15675" xr:uid="{B1BDA94E-036D-4D49-8FBF-379FF74A038F}"/>
    <cellStyle name="Normal 15 5 2 7 2 2" xfId="32435" xr:uid="{2F4A6BAC-5E9A-475D-BBF5-8C7070AF8A67}"/>
    <cellStyle name="Normal 15 5 2 7 2 3" xfId="49194" xr:uid="{D9C2961B-B154-49DE-978B-B68C771FC9CB}"/>
    <cellStyle name="Normal 15 5 2 7 3" xfId="24055" xr:uid="{FA9F35F8-4382-471B-BBC2-E294C6CF67CC}"/>
    <cellStyle name="Normal 15 5 2 7 4" xfId="40814" xr:uid="{87E2340D-E37D-4410-883D-7945C0F75802}"/>
    <cellStyle name="Normal 15 5 2 8" xfId="7701" xr:uid="{0EFB4D31-4C52-4D59-976C-A2D4ED058F55}"/>
    <cellStyle name="Normal 15 5 2 8 2" xfId="16081" xr:uid="{AC8FA04A-2158-4944-AD56-BACA1EFA98F1}"/>
    <cellStyle name="Normal 15 5 2 8 2 2" xfId="32841" xr:uid="{75C55838-2427-4ACA-91C6-7E626A254617}"/>
    <cellStyle name="Normal 15 5 2 8 2 3" xfId="49600" xr:uid="{DB8F7954-1D15-4D79-8668-59A4B497B4A9}"/>
    <cellStyle name="Normal 15 5 2 8 3" xfId="24461" xr:uid="{11664503-85A1-438D-982B-26FA8BB26478}"/>
    <cellStyle name="Normal 15 5 2 8 4" xfId="41220" xr:uid="{16815946-F42B-4568-A51C-CB8381B1F6D0}"/>
    <cellStyle name="Normal 15 5 2 9" xfId="8107" xr:uid="{D9115E27-31F9-4C95-8F6E-CDDE2F927A6C}"/>
    <cellStyle name="Normal 15 5 2 9 2" xfId="16487" xr:uid="{B80603D4-49FF-40AF-B708-8B0F71EC6CD6}"/>
    <cellStyle name="Normal 15 5 2 9 2 2" xfId="33247" xr:uid="{CCE11556-E6DA-4B6B-8E22-1CDA5E4B898E}"/>
    <cellStyle name="Normal 15 5 2 9 2 3" xfId="50006" xr:uid="{16850A31-414D-4703-8F64-B62460B65615}"/>
    <cellStyle name="Normal 15 5 2 9 3" xfId="24867" xr:uid="{C283D933-74CD-4587-91CA-F60056B3564F}"/>
    <cellStyle name="Normal 15 5 2 9 4" xfId="41626" xr:uid="{68F3DE6E-EF37-41BE-9B2E-CC391F2907E1}"/>
    <cellStyle name="Normal 15 5 3" xfId="571" xr:uid="{568C4ACB-C6D3-4557-ABF2-9E6CB2FBE6E3}"/>
    <cellStyle name="Normal 15 5 3 10" xfId="8721" xr:uid="{56F56BE2-ADAC-4F8E-A507-BA82515AC147}"/>
    <cellStyle name="Normal 15 5 3 10 2" xfId="17101" xr:uid="{030FB4E0-C5D9-4F49-854F-FAB4BF0B147D}"/>
    <cellStyle name="Normal 15 5 3 10 2 2" xfId="33861" xr:uid="{EF964065-6F76-4737-BA67-411050C6410C}"/>
    <cellStyle name="Normal 15 5 3 10 2 3" xfId="50620" xr:uid="{C8CADEAF-7C94-492A-B2B9-197EDBA7842E}"/>
    <cellStyle name="Normal 15 5 3 10 3" xfId="25481" xr:uid="{A71913AA-47C9-4539-A973-55B13B95E13F}"/>
    <cellStyle name="Normal 15 5 3 10 4" xfId="42240" xr:uid="{61358B88-9E9F-4CC9-84C6-15EF61DBFA40}"/>
    <cellStyle name="Normal 15 5 3 11" xfId="2403" xr:uid="{E5881EA5-4163-4BD8-B1B5-C201C481C5A7}"/>
    <cellStyle name="Normal 15 5 3 11 2" xfId="10785" xr:uid="{E2CDAC7A-D5EF-4D8D-8E8B-20FC682AC7AF}"/>
    <cellStyle name="Normal 15 5 3 11 2 2" xfId="27545" xr:uid="{43C16A39-3C12-49AA-A4B1-F8D754BBDDE0}"/>
    <cellStyle name="Normal 15 5 3 11 2 3" xfId="44304" xr:uid="{6E089A0B-A227-4C0E-A0C5-0423D5A2603C}"/>
    <cellStyle name="Normal 15 5 3 11 3" xfId="19165" xr:uid="{23BF1083-78D9-441F-8054-A94DC08C6891}"/>
    <cellStyle name="Normal 15 5 3 11 4" xfId="35924" xr:uid="{DF38FB7E-3CA3-4483-97DE-C1111CA3CD07}"/>
    <cellStyle name="Normal 15 5 3 12" xfId="8982" xr:uid="{636ABD27-18C3-403F-9032-CB822181D8D7}"/>
    <cellStyle name="Normal 15 5 3 12 2" xfId="25742" xr:uid="{DA9DD386-DCBE-4D39-9C3B-AAD41AD4D3CF}"/>
    <cellStyle name="Normal 15 5 3 12 3" xfId="42501" xr:uid="{E4C5D473-775A-40A5-8B38-061A7AE04139}"/>
    <cellStyle name="Normal 15 5 3 13" xfId="17362" xr:uid="{B1CD7675-1315-4FEA-8470-9D9897752B37}"/>
    <cellStyle name="Normal 15 5 3 14" xfId="34121" xr:uid="{C852A541-F2F2-497F-A34A-B6853B5ECDD1}"/>
    <cellStyle name="Normal 15 5 3 2" xfId="1013" xr:uid="{F2A8DCF9-16DF-480C-A473-00941C165C0E}"/>
    <cellStyle name="Normal 15 5 3 2 2" xfId="4408" xr:uid="{CC14BE37-D2C7-4990-962D-C7F86F448AC4}"/>
    <cellStyle name="Normal 15 5 3 2 2 2" xfId="12788" xr:uid="{07A3194C-E798-44E1-9916-F78FDB47022A}"/>
    <cellStyle name="Normal 15 5 3 2 2 2 2" xfId="29548" xr:uid="{52841C97-E5FD-4586-9877-38773DA2AF99}"/>
    <cellStyle name="Normal 15 5 3 2 2 2 3" xfId="46307" xr:uid="{8FC27F2E-D477-4463-BF82-8388EB63C002}"/>
    <cellStyle name="Normal 15 5 3 2 2 3" xfId="21168" xr:uid="{38621FF5-B56A-4EDE-A66D-035C822B27EF}"/>
    <cellStyle name="Normal 15 5 3 2 2 4" xfId="37927" xr:uid="{32F6EB42-188D-40EF-A0C9-470D7D691B7E}"/>
    <cellStyle name="Normal 15 5 3 2 3" xfId="6095" xr:uid="{291D61E2-38F1-4C36-A636-E1CB1A36FDB2}"/>
    <cellStyle name="Normal 15 5 3 2 3 2" xfId="14475" xr:uid="{AD61565C-B668-4062-8724-7B3BC325D17C}"/>
    <cellStyle name="Normal 15 5 3 2 3 2 2" xfId="31235" xr:uid="{39A46D26-6F49-42FE-86A5-4DA1BD31F334}"/>
    <cellStyle name="Normal 15 5 3 2 3 2 3" xfId="47994" xr:uid="{C8B46D34-5ECC-48DB-8B77-0F0F56BB154F}"/>
    <cellStyle name="Normal 15 5 3 2 3 3" xfId="22855" xr:uid="{23A84CA2-079A-40B7-B57B-F5373A333B3E}"/>
    <cellStyle name="Normal 15 5 3 2 3 4" xfId="39614" xr:uid="{485078C2-0186-4715-9E51-05B7508BA2D6}"/>
    <cellStyle name="Normal 15 5 3 2 4" xfId="2831" xr:uid="{CE6417BF-462E-40EE-8D33-B65B4ABD343D}"/>
    <cellStyle name="Normal 15 5 3 2 4 2" xfId="11211" xr:uid="{71612C06-5270-498F-AC9C-812CC06123A8}"/>
    <cellStyle name="Normal 15 5 3 2 4 2 2" xfId="27971" xr:uid="{BE31FF79-8D8E-431D-B956-A21E1B5DF69B}"/>
    <cellStyle name="Normal 15 5 3 2 4 2 3" xfId="44730" xr:uid="{DA8B5103-FBDD-4017-B7B2-8AEC2F762B80}"/>
    <cellStyle name="Normal 15 5 3 2 4 3" xfId="19591" xr:uid="{02A04C62-CA4E-411A-803F-0EA64C892A5F}"/>
    <cellStyle name="Normal 15 5 3 2 4 4" xfId="36350" xr:uid="{06149A71-C31C-4349-AA47-F633773E06BD}"/>
    <cellStyle name="Normal 15 5 3 2 5" xfId="9408" xr:uid="{C5E1E191-DA8F-4A64-BF8B-12D2D6DDC245}"/>
    <cellStyle name="Normal 15 5 3 2 5 2" xfId="26168" xr:uid="{F60AEAA4-2171-4314-A57A-355316929A32}"/>
    <cellStyle name="Normal 15 5 3 2 5 3" xfId="42927" xr:uid="{F455EEDD-7CCB-4AB0-AAAB-791EF81EC319}"/>
    <cellStyle name="Normal 15 5 3 2 6" xfId="17788" xr:uid="{26A6EA5D-5428-49DD-A517-2FFBC5244844}"/>
    <cellStyle name="Normal 15 5 3 2 7" xfId="34547" xr:uid="{A893A229-C348-4662-851C-6946645FEF31}"/>
    <cellStyle name="Normal 15 5 3 3" xfId="1447" xr:uid="{FAF0AFE9-D1BE-4ABF-AB19-C035C105561E}"/>
    <cellStyle name="Normal 15 5 3 3 2" xfId="4836" xr:uid="{E36B43E4-BD5E-4035-9F26-15444060D896}"/>
    <cellStyle name="Normal 15 5 3 3 2 2" xfId="13216" xr:uid="{BD71FB7E-0B4D-49D5-9E69-3E30BDF42682}"/>
    <cellStyle name="Normal 15 5 3 3 2 2 2" xfId="29976" xr:uid="{D8C19D84-66BC-425D-9BC1-AFD1730358F4}"/>
    <cellStyle name="Normal 15 5 3 3 2 2 3" xfId="46735" xr:uid="{8BA32F17-FF9F-4491-8AFA-0CD04F1A4150}"/>
    <cellStyle name="Normal 15 5 3 3 2 3" xfId="21596" xr:uid="{97FD261C-07FF-4E86-85C3-8987F2AD7E1D}"/>
    <cellStyle name="Normal 15 5 3 3 2 4" xfId="38355" xr:uid="{486966A5-2BCC-4895-BD10-FBF91556A193}"/>
    <cellStyle name="Normal 15 5 3 3 3" xfId="6523" xr:uid="{FF5AC177-C690-4726-B02A-304800AF48C8}"/>
    <cellStyle name="Normal 15 5 3 3 3 2" xfId="14903" xr:uid="{FC72FBB1-D2BA-44B7-B0FF-FE1B332358F1}"/>
    <cellStyle name="Normal 15 5 3 3 3 2 2" xfId="31663" xr:uid="{DFDF9D24-0F23-4B3F-B3B6-B382333AE605}"/>
    <cellStyle name="Normal 15 5 3 3 3 2 3" xfId="48422" xr:uid="{8773F00E-E9F8-4936-97E0-569FD747D39D}"/>
    <cellStyle name="Normal 15 5 3 3 3 3" xfId="23283" xr:uid="{A27AD40B-9B0C-4B22-9025-27D233DD9673}"/>
    <cellStyle name="Normal 15 5 3 3 3 4" xfId="40042" xr:uid="{70DDCC9D-C59B-4E7B-9B55-F94497911429}"/>
    <cellStyle name="Normal 15 5 3 3 4" xfId="3259" xr:uid="{2CA02C55-3289-41B9-B534-2F399906D7E8}"/>
    <cellStyle name="Normal 15 5 3 3 4 2" xfId="11639" xr:uid="{3E787DCE-F7BD-4AC5-8C37-AC6C667BEE95}"/>
    <cellStyle name="Normal 15 5 3 3 4 2 2" xfId="28399" xr:uid="{02DA48F1-AC35-4CDD-9520-F981C609C86D}"/>
    <cellStyle name="Normal 15 5 3 3 4 2 3" xfId="45158" xr:uid="{79587080-A283-4CCF-8C88-A405CFFDBC37}"/>
    <cellStyle name="Normal 15 5 3 3 4 3" xfId="20019" xr:uid="{11D0B95A-DC2A-44EC-B358-787FD5216933}"/>
    <cellStyle name="Normal 15 5 3 3 4 4" xfId="36778" xr:uid="{80FE0145-7158-44FE-8A4C-1EA469FB16DF}"/>
    <cellStyle name="Normal 15 5 3 3 5" xfId="9836" xr:uid="{375A6E68-5BDB-49ED-97A0-F208815C73C1}"/>
    <cellStyle name="Normal 15 5 3 3 5 2" xfId="26596" xr:uid="{46AC7944-A540-41A5-AAFE-36C21761D1F3}"/>
    <cellStyle name="Normal 15 5 3 3 5 3" xfId="43355" xr:uid="{1099487B-7121-4154-B9C6-C852B8DADF07}"/>
    <cellStyle name="Normal 15 5 3 3 6" xfId="18216" xr:uid="{E18A2D20-8259-4066-90D2-92F09D40C2F7}"/>
    <cellStyle name="Normal 15 5 3 3 7" xfId="34975" xr:uid="{00EEAAD4-36E9-4E53-A4BA-81F1FA937AC6}"/>
    <cellStyle name="Normal 15 5 3 4" xfId="2021" xr:uid="{A8821705-4E35-4500-83A2-6CF990F2D0BC}"/>
    <cellStyle name="Normal 15 5 3 4 2" xfId="5410" xr:uid="{24BDD1A4-EAFC-480B-969E-56C952C46576}"/>
    <cellStyle name="Normal 15 5 3 4 2 2" xfId="13790" xr:uid="{EC445D06-2FE7-4311-A66A-99726EC9C101}"/>
    <cellStyle name="Normal 15 5 3 4 2 2 2" xfId="30550" xr:uid="{13C34899-0444-450C-AE5B-DFB5A9B1A7D4}"/>
    <cellStyle name="Normal 15 5 3 4 2 2 3" xfId="47309" xr:uid="{8AC3EC7B-155B-411E-8069-FA455EC44105}"/>
    <cellStyle name="Normal 15 5 3 4 2 3" xfId="22170" xr:uid="{6D13BBFA-531E-4779-B471-FCDD21D6A6A7}"/>
    <cellStyle name="Normal 15 5 3 4 2 4" xfId="38929" xr:uid="{2169D041-1118-413D-9943-D9A83CC91250}"/>
    <cellStyle name="Normal 15 5 3 4 3" xfId="7097" xr:uid="{D85888B8-BBE4-4E31-875B-3D02C6D9538C}"/>
    <cellStyle name="Normal 15 5 3 4 3 2" xfId="15477" xr:uid="{CF0A3162-636A-4B5F-9AD5-DAA1696BB185}"/>
    <cellStyle name="Normal 15 5 3 4 3 2 2" xfId="32237" xr:uid="{D82B61C9-B1C7-426C-BB1C-93076B115959}"/>
    <cellStyle name="Normal 15 5 3 4 3 2 3" xfId="48996" xr:uid="{FCE8E937-D734-4764-B494-1B5FFDF27E67}"/>
    <cellStyle name="Normal 15 5 3 4 3 3" xfId="23857" xr:uid="{D1A73C3A-E01C-43FB-A476-F4C0E404C220}"/>
    <cellStyle name="Normal 15 5 3 4 3 4" xfId="40616" xr:uid="{F1F88F4A-5F74-4728-AE5B-4061241F5F9A}"/>
    <cellStyle name="Normal 15 5 3 4 4" xfId="3720" xr:uid="{72F488B5-700E-4234-8B81-D25E4EEF324E}"/>
    <cellStyle name="Normal 15 5 3 4 4 2" xfId="12100" xr:uid="{957EFCCA-22C9-4D47-BB9B-AED95D4F6B48}"/>
    <cellStyle name="Normal 15 5 3 4 4 2 2" xfId="28860" xr:uid="{F5ECC4E4-BC9D-4BCF-9B27-067D9672EA69}"/>
    <cellStyle name="Normal 15 5 3 4 4 2 3" xfId="45619" xr:uid="{4B2C92FB-EFB5-4A7B-89D6-FAF5157938FD}"/>
    <cellStyle name="Normal 15 5 3 4 4 3" xfId="20480" xr:uid="{7001125A-C6E3-49CA-88E0-356E39EF8DA2}"/>
    <cellStyle name="Normal 15 5 3 4 4 4" xfId="37239" xr:uid="{4B4E2B60-0B3D-4D18-9681-5CF6BCA96187}"/>
    <cellStyle name="Normal 15 5 3 4 5" xfId="10410" xr:uid="{871CF640-81A4-4CA1-A1D8-140125B5A38B}"/>
    <cellStyle name="Normal 15 5 3 4 5 2" xfId="27170" xr:uid="{17C0BE4E-B287-434E-993C-462E7C8DD7C3}"/>
    <cellStyle name="Normal 15 5 3 4 5 3" xfId="43929" xr:uid="{A75B0A3A-D5B0-4345-86BC-A2E41B2A963D}"/>
    <cellStyle name="Normal 15 5 3 4 6" xfId="18790" xr:uid="{CEB9C1E6-1643-43C1-9268-F299EE80A9CC}"/>
    <cellStyle name="Normal 15 5 3 4 7" xfId="35549" xr:uid="{08758F09-C41A-42AB-902B-BB38F0A03951}"/>
    <cellStyle name="Normal 15 5 3 5" xfId="4140" xr:uid="{90A9A277-D02C-4EBC-96B3-A915917E4056}"/>
    <cellStyle name="Normal 15 5 3 5 2" xfId="12520" xr:uid="{05646643-A662-43CA-AE68-4E4AAA6DF6C5}"/>
    <cellStyle name="Normal 15 5 3 5 2 2" xfId="29280" xr:uid="{D46DB442-F3AD-45BF-91ED-7F8B92C66940}"/>
    <cellStyle name="Normal 15 5 3 5 2 3" xfId="46039" xr:uid="{7350EBB7-9343-423E-A813-3BC04369F33A}"/>
    <cellStyle name="Normal 15 5 3 5 3" xfId="20900" xr:uid="{0A9339A0-2604-4928-8589-8225EDAC18E3}"/>
    <cellStyle name="Normal 15 5 3 5 4" xfId="37659" xr:uid="{1A432F42-1A63-4581-AB32-7E7BB0302B6F}"/>
    <cellStyle name="Normal 15 5 3 6" xfId="5669" xr:uid="{4682F93A-D8D2-46C9-ADC5-AD024339234B}"/>
    <cellStyle name="Normal 15 5 3 6 2" xfId="14049" xr:uid="{9D27C486-66CE-4A8E-BBB4-28D13559B1DE}"/>
    <cellStyle name="Normal 15 5 3 6 2 2" xfId="30809" xr:uid="{A2ED51DC-76C2-4844-9828-2F4F3C18921D}"/>
    <cellStyle name="Normal 15 5 3 6 2 3" xfId="47568" xr:uid="{51E8ACAF-99F0-4EA1-94AE-A2C1E89D6AEC}"/>
    <cellStyle name="Normal 15 5 3 6 3" xfId="22429" xr:uid="{BACAAEAA-722F-4422-8FC8-8F90EA4F95FE}"/>
    <cellStyle name="Normal 15 5 3 6 4" xfId="39188" xr:uid="{3F710A1F-CF25-4916-A434-0CD22B82812A}"/>
    <cellStyle name="Normal 15 5 3 7" xfId="7503" xr:uid="{F423D261-ED77-4ADF-8F9B-EE93715E63B4}"/>
    <cellStyle name="Normal 15 5 3 7 2" xfId="15883" xr:uid="{041490A4-B1A0-4A35-9BE8-4A129B87835D}"/>
    <cellStyle name="Normal 15 5 3 7 2 2" xfId="32643" xr:uid="{FDDFD3BD-DF7A-4EF0-A5CC-B89698C02E42}"/>
    <cellStyle name="Normal 15 5 3 7 2 3" xfId="49402" xr:uid="{0BC6B52C-B478-4A61-9470-40616E3580F2}"/>
    <cellStyle name="Normal 15 5 3 7 3" xfId="24263" xr:uid="{2C8E2CAC-5035-45C9-BAA7-46A6F3531ADC}"/>
    <cellStyle name="Normal 15 5 3 7 4" xfId="41022" xr:uid="{BDF65A1A-589C-4606-8B99-5323927D93CC}"/>
    <cellStyle name="Normal 15 5 3 8" xfId="7909" xr:uid="{226C8000-B1F3-482A-AF99-4E752AE7AC57}"/>
    <cellStyle name="Normal 15 5 3 8 2" xfId="16289" xr:uid="{B52DF1BC-875B-4D6F-A8C3-5010CD1D8528}"/>
    <cellStyle name="Normal 15 5 3 8 2 2" xfId="33049" xr:uid="{ECAA5859-0C1B-4A04-B930-5F3EE1532B21}"/>
    <cellStyle name="Normal 15 5 3 8 2 3" xfId="49808" xr:uid="{FE305256-228F-4850-BF48-494A62D0553F}"/>
    <cellStyle name="Normal 15 5 3 8 3" xfId="24669" xr:uid="{F387C0FE-6504-4963-8C8B-4236EFF16773}"/>
    <cellStyle name="Normal 15 5 3 8 4" xfId="41428" xr:uid="{79F62871-F568-463F-95F2-C5F75B0F9145}"/>
    <cellStyle name="Normal 15 5 3 9" xfId="8315" xr:uid="{909A3354-B274-4C1A-96C9-FA83BEFA3F8C}"/>
    <cellStyle name="Normal 15 5 3 9 2" xfId="16695" xr:uid="{946A9364-392F-4E95-A7B3-D5F3E586768F}"/>
    <cellStyle name="Normal 15 5 3 9 2 2" xfId="33455" xr:uid="{3E8A8FFF-CFB6-412B-8CD9-13659E803E8E}"/>
    <cellStyle name="Normal 15 5 3 9 2 3" xfId="50214" xr:uid="{421143E8-2703-4C1F-973D-5CEEB00E3917}"/>
    <cellStyle name="Normal 15 5 3 9 3" xfId="25075" xr:uid="{DD6100D9-473B-4A71-9587-655544F3EE81}"/>
    <cellStyle name="Normal 15 5 3 9 4" xfId="41834" xr:uid="{8D5E902C-7271-4317-AA55-325E89490AFF}"/>
    <cellStyle name="Normal 15 5 4" xfId="1011" xr:uid="{01A423A0-31B6-4618-8EC6-1ACE69BD269C}"/>
    <cellStyle name="Normal 15 5 4 2" xfId="4406" xr:uid="{9EBA3FCB-662F-4E8D-B843-3F74C3019A97}"/>
    <cellStyle name="Normal 15 5 4 2 2" xfId="12786" xr:uid="{13C6705B-46A1-41AB-84F7-3A0E5F9B8516}"/>
    <cellStyle name="Normal 15 5 4 2 2 2" xfId="29546" xr:uid="{583ACCA8-3D8E-4A89-81B0-331B726BD7C5}"/>
    <cellStyle name="Normal 15 5 4 2 2 3" xfId="46305" xr:uid="{25CDD099-A1B1-4D45-B02B-1F30F961DF26}"/>
    <cellStyle name="Normal 15 5 4 2 3" xfId="21166" xr:uid="{26E275EB-9C3F-4768-B6F6-ED713DAC709C}"/>
    <cellStyle name="Normal 15 5 4 2 4" xfId="37925" xr:uid="{80715B87-7CA5-470D-8358-BB94146EEFA7}"/>
    <cellStyle name="Normal 15 5 4 3" xfId="6093" xr:uid="{DDEC2B21-856E-4667-A0D4-3A889DE34567}"/>
    <cellStyle name="Normal 15 5 4 3 2" xfId="14473" xr:uid="{B4472948-5B3B-454A-AEF1-A6AACFB6425F}"/>
    <cellStyle name="Normal 15 5 4 3 2 2" xfId="31233" xr:uid="{6563E5FF-DDFB-456A-9D60-B3E4DDA635F1}"/>
    <cellStyle name="Normal 15 5 4 3 2 3" xfId="47992" xr:uid="{FDE11971-0BC2-4035-81D2-0FCD6E5474ED}"/>
    <cellStyle name="Normal 15 5 4 3 3" xfId="22853" xr:uid="{155FA4C6-FD8B-4026-A2C4-A78AB6381CEF}"/>
    <cellStyle name="Normal 15 5 4 3 4" xfId="39612" xr:uid="{E62B27C9-6E47-4F73-9C5E-0281FF94BA2E}"/>
    <cellStyle name="Normal 15 5 4 4" xfId="2829" xr:uid="{60AEB60A-E7A9-4BE4-9C79-C76C477106D1}"/>
    <cellStyle name="Normal 15 5 4 4 2" xfId="11209" xr:uid="{47DC4619-178C-4556-AF0A-2AB339E99495}"/>
    <cellStyle name="Normal 15 5 4 4 2 2" xfId="27969" xr:uid="{907CB12B-A296-424E-9C65-6E41859172FA}"/>
    <cellStyle name="Normal 15 5 4 4 2 3" xfId="44728" xr:uid="{96919DDA-84B7-4EED-B2BC-EB534F074E9C}"/>
    <cellStyle name="Normal 15 5 4 4 3" xfId="19589" xr:uid="{CDCA5134-EAEF-45E0-9515-628B0075922B}"/>
    <cellStyle name="Normal 15 5 4 4 4" xfId="36348" xr:uid="{17CFB754-43FA-43F6-96B3-EAACB8D3DF79}"/>
    <cellStyle name="Normal 15 5 4 5" xfId="9406" xr:uid="{1805F280-A52B-4E16-9C05-F45C27EEBFCC}"/>
    <cellStyle name="Normal 15 5 4 5 2" xfId="26166" xr:uid="{110AFDFF-978B-4FE5-B452-148B4F6DD632}"/>
    <cellStyle name="Normal 15 5 4 5 3" xfId="42925" xr:uid="{7A5009C7-3B5A-4342-B3A5-23F616A5406F}"/>
    <cellStyle name="Normal 15 5 4 6" xfId="17786" xr:uid="{481D9011-09D4-434A-B78D-8E5744D3AAAD}"/>
    <cellStyle name="Normal 15 5 4 7" xfId="34545" xr:uid="{B69EFDA7-A5D5-48EA-AB0B-ECF10C230133}"/>
    <cellStyle name="Normal 15 5 5" xfId="1445" xr:uid="{0E8B1A15-7730-4D33-B31E-6F2CFFCA97AC}"/>
    <cellStyle name="Normal 15 5 5 2" xfId="4834" xr:uid="{D55688DE-1A89-4B07-8304-41639F91B53F}"/>
    <cellStyle name="Normal 15 5 5 2 2" xfId="13214" xr:uid="{FDE5337B-1D47-4340-80C5-A895D5A2A067}"/>
    <cellStyle name="Normal 15 5 5 2 2 2" xfId="29974" xr:uid="{7D551C6D-EBF3-48A2-A1AF-9014E9A928ED}"/>
    <cellStyle name="Normal 15 5 5 2 2 3" xfId="46733" xr:uid="{C1C334FC-8036-4381-9BC2-1E515FD106C4}"/>
    <cellStyle name="Normal 15 5 5 2 3" xfId="21594" xr:uid="{5FA8AC95-76BC-40BC-9F40-7A3F840A6E0A}"/>
    <cellStyle name="Normal 15 5 5 2 4" xfId="38353" xr:uid="{F268A870-B1A8-438D-AF51-915A957DE5A6}"/>
    <cellStyle name="Normal 15 5 5 3" xfId="6521" xr:uid="{F567829F-4A73-4033-B6F2-6CA431476704}"/>
    <cellStyle name="Normal 15 5 5 3 2" xfId="14901" xr:uid="{B2D05CEF-746C-4E9E-934E-B1F541EE8393}"/>
    <cellStyle name="Normal 15 5 5 3 2 2" xfId="31661" xr:uid="{F1FC3038-B168-4F15-9ACE-B1581420AB6E}"/>
    <cellStyle name="Normal 15 5 5 3 2 3" xfId="48420" xr:uid="{9B188614-BBF1-4736-897F-1E40B3DD88D0}"/>
    <cellStyle name="Normal 15 5 5 3 3" xfId="23281" xr:uid="{48B25B60-B8D6-4D32-A472-91B333A12149}"/>
    <cellStyle name="Normal 15 5 5 3 4" xfId="40040" xr:uid="{7A93A999-F04C-4630-9EB4-DCA440DC549B}"/>
    <cellStyle name="Normal 15 5 5 4" xfId="3257" xr:uid="{D5A135CA-A083-4A28-8F03-233AE4E41D72}"/>
    <cellStyle name="Normal 15 5 5 4 2" xfId="11637" xr:uid="{FDA9A4C5-B4AC-4D73-94A0-7358A3E9C276}"/>
    <cellStyle name="Normal 15 5 5 4 2 2" xfId="28397" xr:uid="{DBA13A8A-A71F-43F6-9B49-7B6D4F8CFBDE}"/>
    <cellStyle name="Normal 15 5 5 4 2 3" xfId="45156" xr:uid="{1D837B74-B37D-4EE8-AF5E-35C94B0FE64D}"/>
    <cellStyle name="Normal 15 5 5 4 3" xfId="20017" xr:uid="{10E84CF7-2AB3-4CA2-8524-BEFD08ABC71D}"/>
    <cellStyle name="Normal 15 5 5 4 4" xfId="36776" xr:uid="{D307F4D2-C0B9-4D2C-B5C4-9208C4487DAB}"/>
    <cellStyle name="Normal 15 5 5 5" xfId="9834" xr:uid="{1A4FC315-472C-40C5-B57D-DA1622331FDF}"/>
    <cellStyle name="Normal 15 5 5 5 2" xfId="26594" xr:uid="{CA9D1E5F-1D2F-4C01-B5FD-4080993E469C}"/>
    <cellStyle name="Normal 15 5 5 5 3" xfId="43353" xr:uid="{D3353B4C-AFB7-4634-8C4F-9BC624DF143C}"/>
    <cellStyle name="Normal 15 5 5 6" xfId="18214" xr:uid="{4B37FCC9-3FCF-4877-804B-AFE0E0864DD4}"/>
    <cellStyle name="Normal 15 5 5 7" xfId="34973" xr:uid="{7C9AD139-C707-4CB0-A16D-1B2132235012}"/>
    <cellStyle name="Normal 15 5 6" xfId="1750" xr:uid="{4B726419-B5AD-4676-8B9E-9572BC1C529E}"/>
    <cellStyle name="Normal 15 5 6 2" xfId="5139" xr:uid="{1B3FC3C3-BE57-4076-A5DE-CFDD17C984CB}"/>
    <cellStyle name="Normal 15 5 6 2 2" xfId="13519" xr:uid="{B05429DC-7110-40A6-B714-5F4393E984EB}"/>
    <cellStyle name="Normal 15 5 6 2 2 2" xfId="30279" xr:uid="{3800A559-742A-4057-89EC-E624E9D7D4F4}"/>
    <cellStyle name="Normal 15 5 6 2 2 3" xfId="47038" xr:uid="{2AC588BA-932C-4BD1-BE15-949C46638F02}"/>
    <cellStyle name="Normal 15 5 6 2 3" xfId="21899" xr:uid="{43E1C61A-760A-4092-9746-1E759F55476E}"/>
    <cellStyle name="Normal 15 5 6 2 4" xfId="38658" xr:uid="{7991B6F1-260D-4D70-92DF-3CD536FBB287}"/>
    <cellStyle name="Normal 15 5 6 3" xfId="6826" xr:uid="{F72F1CA4-48AB-4727-BC13-4D341FC795D4}"/>
    <cellStyle name="Normal 15 5 6 3 2" xfId="15206" xr:uid="{8DB2E4B9-622B-43AE-8FD4-74A9CEFB05F3}"/>
    <cellStyle name="Normal 15 5 6 3 2 2" xfId="31966" xr:uid="{FE566A76-0866-4880-ADFC-3B8D44A5DA31}"/>
    <cellStyle name="Normal 15 5 6 3 2 3" xfId="48725" xr:uid="{429E0D1A-1BE0-4A15-BE2C-85AF1E309B08}"/>
    <cellStyle name="Normal 15 5 6 3 3" xfId="23586" xr:uid="{DA6F2643-5C1E-4388-997D-81820DE68FBF}"/>
    <cellStyle name="Normal 15 5 6 3 4" xfId="40345" xr:uid="{B1FA4A3B-EADA-4AE7-90A1-A92EBFD15832}"/>
    <cellStyle name="Normal 15 5 6 4" xfId="2401" xr:uid="{02FC9FEF-F08C-4688-A20E-4DCC105CC59E}"/>
    <cellStyle name="Normal 15 5 6 4 2" xfId="10783" xr:uid="{2B3907FC-7442-4E7A-B601-EB3E3DE4F260}"/>
    <cellStyle name="Normal 15 5 6 4 2 2" xfId="27543" xr:uid="{D92D7612-2D0B-4C6F-9096-398B853F1531}"/>
    <cellStyle name="Normal 15 5 6 4 2 3" xfId="44302" xr:uid="{22B3D194-7261-4C32-BFD3-43E82DAD138B}"/>
    <cellStyle name="Normal 15 5 6 4 3" xfId="19163" xr:uid="{FACDE285-AFB0-4883-85C8-106C4B86E32B}"/>
    <cellStyle name="Normal 15 5 6 4 4" xfId="35922" xr:uid="{120ED666-39D2-48D1-8F45-7FAC4E0BC898}"/>
    <cellStyle name="Normal 15 5 6 5" xfId="10139" xr:uid="{5ED9D494-9257-47D1-B214-6B6A8749B440}"/>
    <cellStyle name="Normal 15 5 6 5 2" xfId="26899" xr:uid="{CCEB5F9F-E44A-4E6C-9E02-48976BC2B5BA}"/>
    <cellStyle name="Normal 15 5 6 5 3" xfId="43658" xr:uid="{B3A484E1-5D05-49BC-9A36-4E9F0BF9F570}"/>
    <cellStyle name="Normal 15 5 6 6" xfId="18519" xr:uid="{03C6D12C-372F-4AF8-83B1-2E3509E7C104}"/>
    <cellStyle name="Normal 15 5 6 7" xfId="35278" xr:uid="{D3EA7DC1-674D-46D6-922D-6DEE1C52D24F}"/>
    <cellStyle name="Normal 15 5 7" xfId="3869" xr:uid="{62E72C4E-421D-4713-BAB6-DF4F3A8AA02A}"/>
    <cellStyle name="Normal 15 5 7 2" xfId="12249" xr:uid="{F1761848-FC72-4680-8041-C05920DEB486}"/>
    <cellStyle name="Normal 15 5 7 2 2" xfId="29009" xr:uid="{27B1ABDD-1262-4DCE-BA33-0ABA438D5955}"/>
    <cellStyle name="Normal 15 5 7 2 3" xfId="45768" xr:uid="{386EB847-26D5-4DA0-9F39-393E66C27612}"/>
    <cellStyle name="Normal 15 5 7 3" xfId="20629" xr:uid="{E1210A2E-A74C-4284-9DC9-A824F546F5E1}"/>
    <cellStyle name="Normal 15 5 7 4" xfId="37388" xr:uid="{DFD0E9E1-54F7-4BC5-B6DB-2C6E9C6E0B5D}"/>
    <cellStyle name="Normal 15 5 8" xfId="5667" xr:uid="{6E9519D1-BCF9-4DE8-A439-966AB6788B35}"/>
    <cellStyle name="Normal 15 5 8 2" xfId="14047" xr:uid="{C70ED040-7969-4EA2-A0B4-0280CF06436E}"/>
    <cellStyle name="Normal 15 5 8 2 2" xfId="30807" xr:uid="{F7406CDD-BB78-4430-85A9-8705045867BA}"/>
    <cellStyle name="Normal 15 5 8 2 3" xfId="47566" xr:uid="{0496D406-DFF2-4AA7-8E7E-A06DBAF81EA7}"/>
    <cellStyle name="Normal 15 5 8 3" xfId="22427" xr:uid="{34310D96-E8B0-4C9E-B67E-7638D440A37A}"/>
    <cellStyle name="Normal 15 5 8 4" xfId="39186" xr:uid="{F1CF57A5-70EC-421C-9B01-D6463F13FD00}"/>
    <cellStyle name="Normal 15 5 9" xfId="7232" xr:uid="{24AEA556-2DFB-4AFA-9AC5-57E6C5B55C3F}"/>
    <cellStyle name="Normal 15 5 9 2" xfId="15612" xr:uid="{9A96455E-B58D-4522-9ED6-354C2BB34BED}"/>
    <cellStyle name="Normal 15 5 9 2 2" xfId="32372" xr:uid="{43AA3EF2-E315-4093-9CDC-2D1042682D43}"/>
    <cellStyle name="Normal 15 5 9 2 3" xfId="49131" xr:uid="{FAA3A6BE-B167-4B17-B4DE-D55A6467018F}"/>
    <cellStyle name="Normal 15 5 9 3" xfId="23992" xr:uid="{C9B20B1C-D339-4A9A-A48E-A267B5B18441}"/>
    <cellStyle name="Normal 15 5 9 4" xfId="40751" xr:uid="{AD02DB54-42B6-4B2E-BF38-DBD89A6A63E2}"/>
    <cellStyle name="Normal 15 6" xfId="572" xr:uid="{2D1FE1D5-F8C2-432C-BABC-9D6D78B02A3F}"/>
    <cellStyle name="Normal 15 6 10" xfId="8509" xr:uid="{E7292D5E-5271-476A-9B46-F34EB571DC6B}"/>
    <cellStyle name="Normal 15 6 10 2" xfId="16889" xr:uid="{5B52A18F-DF08-49BB-BF07-277546CFCC89}"/>
    <cellStyle name="Normal 15 6 10 2 2" xfId="33649" xr:uid="{5B10325F-98DA-4331-9981-E9371C06D0A5}"/>
    <cellStyle name="Normal 15 6 10 2 3" xfId="50408" xr:uid="{231849F0-DE8A-41FE-A2DE-92BAE042FA40}"/>
    <cellStyle name="Normal 15 6 10 3" xfId="25269" xr:uid="{7B4422CB-F19E-4B2D-97D4-B0A594F9B8AA}"/>
    <cellStyle name="Normal 15 6 10 4" xfId="42028" xr:uid="{93379611-432C-4CF8-B79F-87E05E4497FF}"/>
    <cellStyle name="Normal 15 6 11" xfId="2404" xr:uid="{D20D3F07-2FD1-43FA-A199-4D63F9E4B3BE}"/>
    <cellStyle name="Normal 15 6 11 2" xfId="10786" xr:uid="{5F68B28D-5657-45C2-A7F5-ED8BF5E807B4}"/>
    <cellStyle name="Normal 15 6 11 2 2" xfId="27546" xr:uid="{A51606E8-ADB8-457F-B8AC-38A3D2BB15CB}"/>
    <cellStyle name="Normal 15 6 11 2 3" xfId="44305" xr:uid="{519D8A20-75CF-465B-A5A4-3D5AAC9584CF}"/>
    <cellStyle name="Normal 15 6 11 3" xfId="19166" xr:uid="{6230B4D2-FCE0-4AED-A785-D5F1D3146D4A}"/>
    <cellStyle name="Normal 15 6 11 4" xfId="35925" xr:uid="{B65E3F4F-E700-45F9-A920-30E20EE2DE26}"/>
    <cellStyle name="Normal 15 6 12" xfId="8983" xr:uid="{7D7C238A-3368-43AE-A28E-212BCA9EE247}"/>
    <cellStyle name="Normal 15 6 12 2" xfId="25743" xr:uid="{56EF17B6-5D65-4248-BC3F-DB27CC76F5AA}"/>
    <cellStyle name="Normal 15 6 12 3" xfId="42502" xr:uid="{09CC6B60-4AD6-4AB3-90AA-5F9E37A2BB6C}"/>
    <cellStyle name="Normal 15 6 13" xfId="17363" xr:uid="{0E5B4CDA-DA7A-45C1-B82A-DD5C6C93C1EF}"/>
    <cellStyle name="Normal 15 6 14" xfId="34122" xr:uid="{168FBD55-A3F7-46C5-B8FB-777F0FE99C89}"/>
    <cellStyle name="Normal 15 6 2" xfId="1014" xr:uid="{C0BA89D1-4F73-4FB0-9BE6-9248F03C6A12}"/>
    <cellStyle name="Normal 15 6 2 2" xfId="4409" xr:uid="{86587153-59E0-4244-B485-5CA3D523B942}"/>
    <cellStyle name="Normal 15 6 2 2 2" xfId="12789" xr:uid="{11511389-ED38-49A2-A1F5-E3BA2BB25A40}"/>
    <cellStyle name="Normal 15 6 2 2 2 2" xfId="29549" xr:uid="{C8E9A977-91CE-44AC-8456-23016CA19A75}"/>
    <cellStyle name="Normal 15 6 2 2 2 3" xfId="46308" xr:uid="{8DEB39EB-1C7A-4E19-862C-2337379B7A87}"/>
    <cellStyle name="Normal 15 6 2 2 3" xfId="21169" xr:uid="{E1FC79AA-42B5-414F-9404-7FF5D3D7C014}"/>
    <cellStyle name="Normal 15 6 2 2 4" xfId="37928" xr:uid="{7B835BEB-DCCA-4C4B-859E-C4EE5EAD303F}"/>
    <cellStyle name="Normal 15 6 2 3" xfId="6096" xr:uid="{E1D33945-BC3A-4115-9A83-3BBD464E7FD9}"/>
    <cellStyle name="Normal 15 6 2 3 2" xfId="14476" xr:uid="{0D6C1293-3BFE-4D6D-AA75-0393310157AA}"/>
    <cellStyle name="Normal 15 6 2 3 2 2" xfId="31236" xr:uid="{30651378-3689-421B-9932-55D41F9CEC17}"/>
    <cellStyle name="Normal 15 6 2 3 2 3" xfId="47995" xr:uid="{266785CB-3495-4264-8F63-C3261F1B44D1}"/>
    <cellStyle name="Normal 15 6 2 3 3" xfId="22856" xr:uid="{B16B2539-7337-4055-B8DF-F38D36B50632}"/>
    <cellStyle name="Normal 15 6 2 3 4" xfId="39615" xr:uid="{F6A5EED7-D4A8-4182-8E0B-E31F9F9FA764}"/>
    <cellStyle name="Normal 15 6 2 4" xfId="2832" xr:uid="{757D747C-9EB2-4FC3-97A2-A395D9B9F2D3}"/>
    <cellStyle name="Normal 15 6 2 4 2" xfId="11212" xr:uid="{59C400A8-8E2E-4D8C-B7A3-ADDC3D3D1FF8}"/>
    <cellStyle name="Normal 15 6 2 4 2 2" xfId="27972" xr:uid="{456269B9-1CCE-4579-93F4-4C9D1700D870}"/>
    <cellStyle name="Normal 15 6 2 4 2 3" xfId="44731" xr:uid="{EB0FD790-B749-43F6-8858-14F0B90B20FE}"/>
    <cellStyle name="Normal 15 6 2 4 3" xfId="19592" xr:uid="{7270676A-F26B-436B-87FB-A7A46E451021}"/>
    <cellStyle name="Normal 15 6 2 4 4" xfId="36351" xr:uid="{B2AD6622-5253-40AA-9FC5-573CD8149415}"/>
    <cellStyle name="Normal 15 6 2 5" xfId="9409" xr:uid="{7B8BB4B9-AB83-46E1-8287-6A2BCE333A02}"/>
    <cellStyle name="Normal 15 6 2 5 2" xfId="26169" xr:uid="{EAFEF63E-38D9-436F-95E5-C9F38E3F083C}"/>
    <cellStyle name="Normal 15 6 2 5 3" xfId="42928" xr:uid="{C9D84FC1-44B6-4004-971C-25F0828991E8}"/>
    <cellStyle name="Normal 15 6 2 6" xfId="17789" xr:uid="{68C17370-7D1C-472D-8251-9D46F674DA1F}"/>
    <cellStyle name="Normal 15 6 2 7" xfId="34548" xr:uid="{7198BC70-CE39-40FE-A9B7-F365775CF6FA}"/>
    <cellStyle name="Normal 15 6 3" xfId="1448" xr:uid="{0B74125A-E32B-4384-A9C2-6A86406DFF99}"/>
    <cellStyle name="Normal 15 6 3 2" xfId="4837" xr:uid="{F4F9AF9D-EFFB-4BE5-96C2-B9DF225F408F}"/>
    <cellStyle name="Normal 15 6 3 2 2" xfId="13217" xr:uid="{4523335E-8E13-41F2-9F79-910B42A72651}"/>
    <cellStyle name="Normal 15 6 3 2 2 2" xfId="29977" xr:uid="{6FFE7315-0E3A-41AF-8B47-89CB1C722BF4}"/>
    <cellStyle name="Normal 15 6 3 2 2 3" xfId="46736" xr:uid="{6560412E-1A8C-4829-9FED-C82D55A257B6}"/>
    <cellStyle name="Normal 15 6 3 2 3" xfId="21597" xr:uid="{CC2ECDB0-2B27-4DB2-B8DD-2032A24F26B2}"/>
    <cellStyle name="Normal 15 6 3 2 4" xfId="38356" xr:uid="{4AE87FE0-F7E3-49CE-8354-4A477A40527A}"/>
    <cellStyle name="Normal 15 6 3 3" xfId="6524" xr:uid="{0F41558E-3091-4A89-B73E-9A0B18105C77}"/>
    <cellStyle name="Normal 15 6 3 3 2" xfId="14904" xr:uid="{A42475B0-147C-4C97-AD02-D2ACBB32513C}"/>
    <cellStyle name="Normal 15 6 3 3 2 2" xfId="31664" xr:uid="{6B4B0416-FB06-4032-ACBD-6750D24659CF}"/>
    <cellStyle name="Normal 15 6 3 3 2 3" xfId="48423" xr:uid="{33C6DC72-E86F-4DC2-A69D-3357850BD325}"/>
    <cellStyle name="Normal 15 6 3 3 3" xfId="23284" xr:uid="{2B1249A7-AAC3-4C0B-B099-5C968EA2CCE4}"/>
    <cellStyle name="Normal 15 6 3 3 4" xfId="40043" xr:uid="{E2E5F644-EE27-44E4-9DE4-703B3E2A9345}"/>
    <cellStyle name="Normal 15 6 3 4" xfId="3260" xr:uid="{617F35BD-C2F4-488C-8654-E2E033B10AF1}"/>
    <cellStyle name="Normal 15 6 3 4 2" xfId="11640" xr:uid="{112CFC9C-A30B-4A97-AAE7-203D44380CFA}"/>
    <cellStyle name="Normal 15 6 3 4 2 2" xfId="28400" xr:uid="{B7D99A1D-35F9-447A-9025-A8B172412151}"/>
    <cellStyle name="Normal 15 6 3 4 2 3" xfId="45159" xr:uid="{543B6399-4870-4EB6-BFD8-C5A7FA7D4BCB}"/>
    <cellStyle name="Normal 15 6 3 4 3" xfId="20020" xr:uid="{5108019E-EB4D-41F0-A4D6-578F7D149C0D}"/>
    <cellStyle name="Normal 15 6 3 4 4" xfId="36779" xr:uid="{FE41DE25-9FC2-4234-90C0-F0861ED249B7}"/>
    <cellStyle name="Normal 15 6 3 5" xfId="9837" xr:uid="{94BF44D6-C22F-4D0F-ACAC-75DBEC43B5BE}"/>
    <cellStyle name="Normal 15 6 3 5 2" xfId="26597" xr:uid="{C7686C12-2AA5-43BA-9042-6E13755E593E}"/>
    <cellStyle name="Normal 15 6 3 5 3" xfId="43356" xr:uid="{BC0BA8E4-2274-4558-8ADE-E0F8A21AB0B2}"/>
    <cellStyle name="Normal 15 6 3 6" xfId="18217" xr:uid="{B6D70CC2-675B-4870-A509-CBD8ACA86EB1}"/>
    <cellStyle name="Normal 15 6 3 7" xfId="34976" xr:uid="{083DEC70-B12F-4364-8F93-3A9D14E55589}"/>
    <cellStyle name="Normal 15 6 4" xfId="1809" xr:uid="{07300044-2D9F-47CF-9A9B-998E558DEE22}"/>
    <cellStyle name="Normal 15 6 4 2" xfId="5198" xr:uid="{12C029AB-0057-4518-8184-94D98A13FE5F}"/>
    <cellStyle name="Normal 15 6 4 2 2" xfId="13578" xr:uid="{EB6A279B-055F-4299-B647-A5215AD6372C}"/>
    <cellStyle name="Normal 15 6 4 2 2 2" xfId="30338" xr:uid="{D021BB0B-2B49-491C-BC60-EA6671C5D697}"/>
    <cellStyle name="Normal 15 6 4 2 2 3" xfId="47097" xr:uid="{25663CFD-0D81-48FF-AB56-F2B0FE5D14A8}"/>
    <cellStyle name="Normal 15 6 4 2 3" xfId="21958" xr:uid="{6DFFE63B-7A53-4B14-8C56-4066C0E57B5A}"/>
    <cellStyle name="Normal 15 6 4 2 4" xfId="38717" xr:uid="{1755D315-B732-483E-B945-AC7F21A5D5A3}"/>
    <cellStyle name="Normal 15 6 4 3" xfId="6885" xr:uid="{BB82F706-50AC-4428-ADE9-388539812664}"/>
    <cellStyle name="Normal 15 6 4 3 2" xfId="15265" xr:uid="{9CBBDD6F-0427-496D-8DE2-235C38ACBA5C}"/>
    <cellStyle name="Normal 15 6 4 3 2 2" xfId="32025" xr:uid="{4B0DB038-6858-47CA-A4AD-28F58D73006E}"/>
    <cellStyle name="Normal 15 6 4 3 2 3" xfId="48784" xr:uid="{3AD43BDF-69B4-473B-B36B-20CB2C421CDF}"/>
    <cellStyle name="Normal 15 6 4 3 3" xfId="23645" xr:uid="{4010180F-09C8-4DB7-B251-BE145BAC08EB}"/>
    <cellStyle name="Normal 15 6 4 3 4" xfId="40404" xr:uid="{9FE417F5-1CCC-46FB-9E7D-4CBD6437892D}"/>
    <cellStyle name="Normal 15 6 4 4" xfId="3509" xr:uid="{0EF4F3E9-2DC5-4E3B-8D9B-79A6FE82E911}"/>
    <cellStyle name="Normal 15 6 4 4 2" xfId="11889" xr:uid="{5EBE5881-CC5D-401C-B337-05FD4624168C}"/>
    <cellStyle name="Normal 15 6 4 4 2 2" xfId="28649" xr:uid="{C471AE35-6312-42F9-8F50-7CBB744F05ED}"/>
    <cellStyle name="Normal 15 6 4 4 2 3" xfId="45408" xr:uid="{ADB9684F-0A37-4B93-AF18-D7592AB1EB37}"/>
    <cellStyle name="Normal 15 6 4 4 3" xfId="20269" xr:uid="{94D0B104-A3EF-4C54-BA9E-EF1A721B2C33}"/>
    <cellStyle name="Normal 15 6 4 4 4" xfId="37028" xr:uid="{696E36CA-204D-41F0-B47E-DA0D0DF65BC4}"/>
    <cellStyle name="Normal 15 6 4 5" xfId="10198" xr:uid="{371D14C0-BCD7-4F60-9A95-639C9500E971}"/>
    <cellStyle name="Normal 15 6 4 5 2" xfId="26958" xr:uid="{C2FD851E-5D9E-4322-B3D5-8F602026BCF1}"/>
    <cellStyle name="Normal 15 6 4 5 3" xfId="43717" xr:uid="{80870C56-9670-4EF6-BB2C-05A2D8FDF599}"/>
    <cellStyle name="Normal 15 6 4 6" xfId="18578" xr:uid="{CDC815C5-9406-4751-BF2A-2E33E7257DD4}"/>
    <cellStyle name="Normal 15 6 4 7" xfId="35337" xr:uid="{E1EEDDCE-DBB4-43DF-B0EC-E3375DA78055}"/>
    <cellStyle name="Normal 15 6 5" xfId="3928" xr:uid="{2E9D60EC-B81D-4AD3-8BA9-8E976DD5BC6A}"/>
    <cellStyle name="Normal 15 6 5 2" xfId="12308" xr:uid="{6EC8C8B0-275C-424D-9E37-EB188E1205CF}"/>
    <cellStyle name="Normal 15 6 5 2 2" xfId="29068" xr:uid="{102FCCA8-6F97-4EEB-B0A3-F5C50230938F}"/>
    <cellStyle name="Normal 15 6 5 2 3" xfId="45827" xr:uid="{5A01D95A-311D-4907-BBCD-BB53496BA886}"/>
    <cellStyle name="Normal 15 6 5 3" xfId="20688" xr:uid="{76CB9D99-64E2-4D59-8A5D-21D5B494123E}"/>
    <cellStyle name="Normal 15 6 5 4" xfId="37447" xr:uid="{1175007B-FFB8-4BD9-B04D-EA17EB302111}"/>
    <cellStyle name="Normal 15 6 6" xfId="5670" xr:uid="{564D3959-1FEA-44C4-B6A3-65E1F0A2FED1}"/>
    <cellStyle name="Normal 15 6 6 2" xfId="14050" xr:uid="{A6385AF5-8310-4C31-A02E-34D68590B81A}"/>
    <cellStyle name="Normal 15 6 6 2 2" xfId="30810" xr:uid="{FCA32AC6-5A97-4839-A7EA-AB7F72CD297C}"/>
    <cellStyle name="Normal 15 6 6 2 3" xfId="47569" xr:uid="{E68366DF-D4A7-43A9-AA5F-346FF5526F63}"/>
    <cellStyle name="Normal 15 6 6 3" xfId="22430" xr:uid="{0F150361-8D18-44E0-B459-34283041BB7B}"/>
    <cellStyle name="Normal 15 6 6 4" xfId="39189" xr:uid="{6F23DFDE-F599-489A-8576-68E11E99C8BE}"/>
    <cellStyle name="Normal 15 6 7" xfId="7291" xr:uid="{2318EBDA-7C83-43C6-B540-729801A70827}"/>
    <cellStyle name="Normal 15 6 7 2" xfId="15671" xr:uid="{7485CEF5-2A5F-4BDF-ACEF-8D72AE6AE709}"/>
    <cellStyle name="Normal 15 6 7 2 2" xfId="32431" xr:uid="{8BC787B2-A5C6-4855-85CF-3980F4E5E956}"/>
    <cellStyle name="Normal 15 6 7 2 3" xfId="49190" xr:uid="{D0F6826F-EE6A-492D-ACDB-58C6D157DD95}"/>
    <cellStyle name="Normal 15 6 7 3" xfId="24051" xr:uid="{60C2C3AF-6F21-4CC9-A721-C0D889FE1578}"/>
    <cellStyle name="Normal 15 6 7 4" xfId="40810" xr:uid="{D8E4A19E-EA9E-46B1-8CA3-1D647CD1EA41}"/>
    <cellStyle name="Normal 15 6 8" xfId="7697" xr:uid="{33D1BEAB-2246-49B0-B069-2C4BD99EB851}"/>
    <cellStyle name="Normal 15 6 8 2" xfId="16077" xr:uid="{9E167160-70DB-4886-86EF-0B7C6CFCB579}"/>
    <cellStyle name="Normal 15 6 8 2 2" xfId="32837" xr:uid="{4D4CCB70-771A-4EF8-ABE6-1FDE1C30CE06}"/>
    <cellStyle name="Normal 15 6 8 2 3" xfId="49596" xr:uid="{273DD030-9806-4F66-8642-1169E930D949}"/>
    <cellStyle name="Normal 15 6 8 3" xfId="24457" xr:uid="{1D6203E8-7633-4219-9E8D-AB8420976255}"/>
    <cellStyle name="Normal 15 6 8 4" xfId="41216" xr:uid="{53083CA4-2267-4620-8EA4-1DEDCB98317E}"/>
    <cellStyle name="Normal 15 6 9" xfId="8103" xr:uid="{C3363533-AF4B-4B3E-8CAF-D1D488E707E9}"/>
    <cellStyle name="Normal 15 6 9 2" xfId="16483" xr:uid="{C1306BED-109E-4E61-82EC-973676248379}"/>
    <cellStyle name="Normal 15 6 9 2 2" xfId="33243" xr:uid="{094B1211-5EC6-442D-894F-2B06E8977144}"/>
    <cellStyle name="Normal 15 6 9 2 3" xfId="50002" xr:uid="{6275D677-AEE3-4EBF-AD51-C699E8F33644}"/>
    <cellStyle name="Normal 15 6 9 3" xfId="24863" xr:uid="{7F6FF043-E44B-4717-90E5-B6D59D8450AE}"/>
    <cellStyle name="Normal 15 6 9 4" xfId="41622" xr:uid="{6248DE70-2D97-4D0D-B9B3-B37B6958D1B4}"/>
    <cellStyle name="Normal 15 7" xfId="573" xr:uid="{B288D87F-C2E7-42AE-9E0B-98E433FB50EB}"/>
    <cellStyle name="Normal 15 7 10" xfId="8606" xr:uid="{B91A8222-033F-4058-8DD0-9602B1EA0962}"/>
    <cellStyle name="Normal 15 7 10 2" xfId="16986" xr:uid="{8E88F8AE-CBE4-4129-B9F9-1BA1CCA58274}"/>
    <cellStyle name="Normal 15 7 10 2 2" xfId="33746" xr:uid="{F610D006-D8D1-486D-A6C8-4A9403BF0D0D}"/>
    <cellStyle name="Normal 15 7 10 2 3" xfId="50505" xr:uid="{D9789134-4D49-433B-B504-C3B0F9224608}"/>
    <cellStyle name="Normal 15 7 10 3" xfId="25366" xr:uid="{E8239CD5-69BC-42E3-8B11-62E71ED64F4A}"/>
    <cellStyle name="Normal 15 7 10 4" xfId="42125" xr:uid="{141D4BEA-A311-4052-A249-C6B19879D9BA}"/>
    <cellStyle name="Normal 15 7 11" xfId="2405" xr:uid="{DAFEF949-7F79-44A1-87A6-15048E484437}"/>
    <cellStyle name="Normal 15 7 11 2" xfId="10787" xr:uid="{30AA7EAF-A89B-4859-BEA8-9605F1D17C7B}"/>
    <cellStyle name="Normal 15 7 11 2 2" xfId="27547" xr:uid="{F74B388A-3150-4C65-85A9-045F2FCB67F3}"/>
    <cellStyle name="Normal 15 7 11 2 3" xfId="44306" xr:uid="{A5464879-067C-4DB3-89CE-EB252AB8368C}"/>
    <cellStyle name="Normal 15 7 11 3" xfId="19167" xr:uid="{7A8A3D0A-DB18-4C09-8FD0-3AD82D8254A5}"/>
    <cellStyle name="Normal 15 7 11 4" xfId="35926" xr:uid="{E75BD813-26E1-499C-A546-DA523BB148CB}"/>
    <cellStyle name="Normal 15 7 12" xfId="8984" xr:uid="{7920956D-94B3-40DF-8288-76A3BF4C70B8}"/>
    <cellStyle name="Normal 15 7 12 2" xfId="25744" xr:uid="{8354C305-F8DF-41DA-A68E-228CFBE5BEC4}"/>
    <cellStyle name="Normal 15 7 12 3" xfId="42503" xr:uid="{FFE8B2D5-2F7A-4A87-8D7A-51097AC85DAB}"/>
    <cellStyle name="Normal 15 7 13" xfId="17364" xr:uid="{EFF137CE-4691-47DC-9B3B-CC627A034018}"/>
    <cellStyle name="Normal 15 7 14" xfId="34123" xr:uid="{FFFAA8EB-09F5-4135-AEB5-559734C92F09}"/>
    <cellStyle name="Normal 15 7 2" xfId="1015" xr:uid="{A6B169EE-5E57-472A-9DA6-201DD70725A6}"/>
    <cellStyle name="Normal 15 7 2 2" xfId="4410" xr:uid="{A59A5E42-249D-4456-803A-CDAFA90D3B8A}"/>
    <cellStyle name="Normal 15 7 2 2 2" xfId="12790" xr:uid="{99CACEF7-4020-444E-BAB4-F163C9CD29A0}"/>
    <cellStyle name="Normal 15 7 2 2 2 2" xfId="29550" xr:uid="{EABB5C67-15FB-49DE-805D-B2B1EB924090}"/>
    <cellStyle name="Normal 15 7 2 2 2 3" xfId="46309" xr:uid="{B4BA3835-47FE-4305-9ED5-1FB6886EDE27}"/>
    <cellStyle name="Normal 15 7 2 2 3" xfId="21170" xr:uid="{C04DC731-2FDB-4304-BF1F-40E9FBB37F57}"/>
    <cellStyle name="Normal 15 7 2 2 4" xfId="37929" xr:uid="{43A42C0B-31B9-46BF-8E61-343C0DCCD735}"/>
    <cellStyle name="Normal 15 7 2 3" xfId="6097" xr:uid="{7ACDE7D7-052B-425D-97D2-FDD507E114AF}"/>
    <cellStyle name="Normal 15 7 2 3 2" xfId="14477" xr:uid="{FC5A2341-B751-4349-8562-968CD069E2CE}"/>
    <cellStyle name="Normal 15 7 2 3 2 2" xfId="31237" xr:uid="{5172BC1C-5C19-4C70-B312-55428FE38784}"/>
    <cellStyle name="Normal 15 7 2 3 2 3" xfId="47996" xr:uid="{18D393D9-6501-4080-ADEE-AB0C41051867}"/>
    <cellStyle name="Normal 15 7 2 3 3" xfId="22857" xr:uid="{9E891061-DF27-4415-9C9A-39893BAD68C6}"/>
    <cellStyle name="Normal 15 7 2 3 4" xfId="39616" xr:uid="{FBA53137-5FF7-486E-A00F-BC8250722C24}"/>
    <cellStyle name="Normal 15 7 2 4" xfId="2833" xr:uid="{8FFCD61D-847D-4355-8C26-9B2CDB2A8EEB}"/>
    <cellStyle name="Normal 15 7 2 4 2" xfId="11213" xr:uid="{22BACE0F-388C-40E8-B0DE-9727DF385E1E}"/>
    <cellStyle name="Normal 15 7 2 4 2 2" xfId="27973" xr:uid="{0A70AFAC-D6C3-4491-882B-A1A3AB169267}"/>
    <cellStyle name="Normal 15 7 2 4 2 3" xfId="44732" xr:uid="{8B4EAF54-A86F-4336-82B9-15117A0317BB}"/>
    <cellStyle name="Normal 15 7 2 4 3" xfId="19593" xr:uid="{8B4A7920-363D-4E09-8060-EF248CB13B5B}"/>
    <cellStyle name="Normal 15 7 2 4 4" xfId="36352" xr:uid="{184EBADD-0562-4442-ACD3-FD066ABF41D4}"/>
    <cellStyle name="Normal 15 7 2 5" xfId="9410" xr:uid="{4EB8B675-22CC-4718-A0F3-445B57248917}"/>
    <cellStyle name="Normal 15 7 2 5 2" xfId="26170" xr:uid="{7558527B-DC53-4253-BECA-66D4D192A0B7}"/>
    <cellStyle name="Normal 15 7 2 5 3" xfId="42929" xr:uid="{B0EBE34F-BC4D-4391-9E23-1D5488AB7258}"/>
    <cellStyle name="Normal 15 7 2 6" xfId="17790" xr:uid="{860CD193-ADE5-4486-81EA-30FEBFC0661E}"/>
    <cellStyle name="Normal 15 7 2 7" xfId="34549" xr:uid="{0F6B1499-A73B-4594-8083-AC85DD242EA8}"/>
    <cellStyle name="Normal 15 7 3" xfId="1449" xr:uid="{9386D5D6-97C3-4018-9823-A94E4A8ADFD9}"/>
    <cellStyle name="Normal 15 7 3 2" xfId="4838" xr:uid="{56F56544-45F8-4F41-9909-9E55D7145E5E}"/>
    <cellStyle name="Normal 15 7 3 2 2" xfId="13218" xr:uid="{BDFDA400-0A25-4A19-AD65-93CDC7EDA796}"/>
    <cellStyle name="Normal 15 7 3 2 2 2" xfId="29978" xr:uid="{911DA80B-D6F4-4F18-A742-F400FE1296B8}"/>
    <cellStyle name="Normal 15 7 3 2 2 3" xfId="46737" xr:uid="{1DC7B210-F9B5-46BD-BCD3-05234CC73867}"/>
    <cellStyle name="Normal 15 7 3 2 3" xfId="21598" xr:uid="{BC9BCD57-3CE9-4768-AE67-14AF68C9DAA3}"/>
    <cellStyle name="Normal 15 7 3 2 4" xfId="38357" xr:uid="{D1F5E4D4-76AB-431E-9FA3-3B8691C0F959}"/>
    <cellStyle name="Normal 15 7 3 3" xfId="6525" xr:uid="{FCBAF72F-638E-4731-B35A-A9ED439E801F}"/>
    <cellStyle name="Normal 15 7 3 3 2" xfId="14905" xr:uid="{DEADE172-3628-49AF-BD37-11FF6C8C7840}"/>
    <cellStyle name="Normal 15 7 3 3 2 2" xfId="31665" xr:uid="{351AE080-33A3-44F3-9E4D-B468653D179B}"/>
    <cellStyle name="Normal 15 7 3 3 2 3" xfId="48424" xr:uid="{A0D43841-6147-4621-AAE4-AC6955A9D92A}"/>
    <cellStyle name="Normal 15 7 3 3 3" xfId="23285" xr:uid="{4E66D16F-AD03-4498-8DB7-A30FDA1B4EB9}"/>
    <cellStyle name="Normal 15 7 3 3 4" xfId="40044" xr:uid="{F7C4E482-39CE-4C45-960F-889FBB802EB1}"/>
    <cellStyle name="Normal 15 7 3 4" xfId="3261" xr:uid="{23D74BC3-6DB9-4062-809C-4C3E23567070}"/>
    <cellStyle name="Normal 15 7 3 4 2" xfId="11641" xr:uid="{9124D857-6CE8-4308-9CBE-3D7A15BA0017}"/>
    <cellStyle name="Normal 15 7 3 4 2 2" xfId="28401" xr:uid="{7628DC84-582B-4755-B470-22AB8437203D}"/>
    <cellStyle name="Normal 15 7 3 4 2 3" xfId="45160" xr:uid="{5A772B9C-D321-4BE5-9412-34D323FE3FC3}"/>
    <cellStyle name="Normal 15 7 3 4 3" xfId="20021" xr:uid="{B40396C5-E6A1-4CD5-BAA6-7C4E641C1858}"/>
    <cellStyle name="Normal 15 7 3 4 4" xfId="36780" xr:uid="{0858568B-20AE-4097-A923-BD2020412FBA}"/>
    <cellStyle name="Normal 15 7 3 5" xfId="9838" xr:uid="{0C9D9EC8-3581-480C-9EED-832B4BCC9E8F}"/>
    <cellStyle name="Normal 15 7 3 5 2" xfId="26598" xr:uid="{2A496A34-6A4E-49A8-8893-2F358D37650E}"/>
    <cellStyle name="Normal 15 7 3 5 3" xfId="43357" xr:uid="{08114EAF-51DC-4742-A535-F5F0D5CC4C50}"/>
    <cellStyle name="Normal 15 7 3 6" xfId="18218" xr:uid="{C1D7C1B6-A8F5-4487-9EC5-B9C292540DB4}"/>
    <cellStyle name="Normal 15 7 3 7" xfId="34977" xr:uid="{0E7FBB04-B169-4927-B39C-FDD3B9D5FBB2}"/>
    <cellStyle name="Normal 15 7 4" xfId="1906" xr:uid="{C7DD918B-C6AE-4904-B0A4-58F82823798D}"/>
    <cellStyle name="Normal 15 7 4 2" xfId="5295" xr:uid="{FD27A08D-0BB9-4875-8F27-1A42818CAC0C}"/>
    <cellStyle name="Normal 15 7 4 2 2" xfId="13675" xr:uid="{584EA61D-9707-44BF-9DE5-F21821E4C0F3}"/>
    <cellStyle name="Normal 15 7 4 2 2 2" xfId="30435" xr:uid="{0D5C9D56-286C-4608-BB7E-DF8EED125152}"/>
    <cellStyle name="Normal 15 7 4 2 2 3" xfId="47194" xr:uid="{5DB08FB6-98F3-4004-8747-1E62463562D5}"/>
    <cellStyle name="Normal 15 7 4 2 3" xfId="22055" xr:uid="{467ED8AE-203F-4DB5-9FA9-D2FBE6FB1BE0}"/>
    <cellStyle name="Normal 15 7 4 2 4" xfId="38814" xr:uid="{5B363A02-FCE6-4631-AC64-B6C493007431}"/>
    <cellStyle name="Normal 15 7 4 3" xfId="6982" xr:uid="{4E3D5649-A440-493F-8E9F-09315B201D9C}"/>
    <cellStyle name="Normal 15 7 4 3 2" xfId="15362" xr:uid="{8DF2C197-7E3B-488F-A840-2C268ABC2CEA}"/>
    <cellStyle name="Normal 15 7 4 3 2 2" xfId="32122" xr:uid="{EDDE5B76-10CB-437B-B7F7-035AE033AD73}"/>
    <cellStyle name="Normal 15 7 4 3 2 3" xfId="48881" xr:uid="{428A5788-9E39-4407-B0E6-20142EC70416}"/>
    <cellStyle name="Normal 15 7 4 3 3" xfId="23742" xr:uid="{13EB5CE7-1B1B-4C63-8CC9-2B7F701F166B}"/>
    <cellStyle name="Normal 15 7 4 3 4" xfId="40501" xr:uid="{391DC576-DF3E-4CF7-A342-D941E6A2E256}"/>
    <cellStyle name="Normal 15 7 4 4" xfId="3605" xr:uid="{1F9E1ECF-BEB1-4D63-8963-38F6A5580663}"/>
    <cellStyle name="Normal 15 7 4 4 2" xfId="11985" xr:uid="{F276EC58-DCCA-4B06-86B4-96F84D70432B}"/>
    <cellStyle name="Normal 15 7 4 4 2 2" xfId="28745" xr:uid="{1A71B3F5-46E8-481E-81A2-E8B025B7BB57}"/>
    <cellStyle name="Normal 15 7 4 4 2 3" xfId="45504" xr:uid="{8B6CC5E9-64D3-4E7D-BA09-D64A53DA55A0}"/>
    <cellStyle name="Normal 15 7 4 4 3" xfId="20365" xr:uid="{68FF2D84-15F7-4971-9824-57E267727752}"/>
    <cellStyle name="Normal 15 7 4 4 4" xfId="37124" xr:uid="{D600AE56-CD0F-4802-830A-978D64EE2F97}"/>
    <cellStyle name="Normal 15 7 4 5" xfId="10295" xr:uid="{5BFE4FCB-712E-4F49-8BD2-295F2A0064F6}"/>
    <cellStyle name="Normal 15 7 4 5 2" xfId="27055" xr:uid="{75BB4B29-9625-41F3-9343-14EAC6C84AEE}"/>
    <cellStyle name="Normal 15 7 4 5 3" xfId="43814" xr:uid="{3EC119A4-41A7-420F-9A96-402C74A57451}"/>
    <cellStyle name="Normal 15 7 4 6" xfId="18675" xr:uid="{94C6E82B-330C-4A8A-8242-3E2F349FA3EE}"/>
    <cellStyle name="Normal 15 7 4 7" xfId="35434" xr:uid="{2E44FAB4-D86A-4ADB-9215-46746027A163}"/>
    <cellStyle name="Normal 15 7 5" xfId="4025" xr:uid="{D4BE328C-77D5-433D-A684-504334C93E91}"/>
    <cellStyle name="Normal 15 7 5 2" xfId="12405" xr:uid="{2C7EE7DA-2AFA-45B9-9295-4EF3F5472908}"/>
    <cellStyle name="Normal 15 7 5 2 2" xfId="29165" xr:uid="{5E21BE3D-F702-4D8C-834A-02C2CB7CE07A}"/>
    <cellStyle name="Normal 15 7 5 2 3" xfId="45924" xr:uid="{1E3FC6A5-22D4-4063-91AB-500EB2437A86}"/>
    <cellStyle name="Normal 15 7 5 3" xfId="20785" xr:uid="{0C2257CE-5B6F-4A98-A5D7-2D1285E9B154}"/>
    <cellStyle name="Normal 15 7 5 4" xfId="37544" xr:uid="{25F7CB76-B620-45F0-B4D1-B99B7755FFF8}"/>
    <cellStyle name="Normal 15 7 6" xfId="5671" xr:uid="{E59B8D15-A3A6-4B90-9FCF-2A395AF2D544}"/>
    <cellStyle name="Normal 15 7 6 2" xfId="14051" xr:uid="{CA678ED4-7F24-4DC1-8142-9931362A6BE5}"/>
    <cellStyle name="Normal 15 7 6 2 2" xfId="30811" xr:uid="{0706A873-1031-4280-980E-85F3BB1F91D6}"/>
    <cellStyle name="Normal 15 7 6 2 3" xfId="47570" xr:uid="{48AA59D6-82D9-400B-AE7B-41755DE41AA3}"/>
    <cellStyle name="Normal 15 7 6 3" xfId="22431" xr:uid="{E256CC20-D96A-4C9A-ABDC-E2593BB57FD3}"/>
    <cellStyle name="Normal 15 7 6 4" xfId="39190" xr:uid="{ECD22E9F-26B1-424C-8AC9-35D9EDB2F8FA}"/>
    <cellStyle name="Normal 15 7 7" xfId="7388" xr:uid="{FC77B0E3-5130-44E3-9637-D3F8036F6685}"/>
    <cellStyle name="Normal 15 7 7 2" xfId="15768" xr:uid="{8DE80883-B3CC-4E52-9062-C1621C4B4C5B}"/>
    <cellStyle name="Normal 15 7 7 2 2" xfId="32528" xr:uid="{D5750F2B-49F6-47B1-A300-B343276B6AA1}"/>
    <cellStyle name="Normal 15 7 7 2 3" xfId="49287" xr:uid="{83DDA02F-0B5B-4505-9F5F-56471E4070FD}"/>
    <cellStyle name="Normal 15 7 7 3" xfId="24148" xr:uid="{E2D076B0-1D27-493F-9E20-72308B2E3099}"/>
    <cellStyle name="Normal 15 7 7 4" xfId="40907" xr:uid="{8F5BB367-1B82-46CE-A607-00123DE5D59C}"/>
    <cellStyle name="Normal 15 7 8" xfId="7794" xr:uid="{2A44E663-767C-4C86-959F-BDA61314E968}"/>
    <cellStyle name="Normal 15 7 8 2" xfId="16174" xr:uid="{372258A0-B49F-49C3-BB3E-07B2C897575F}"/>
    <cellStyle name="Normal 15 7 8 2 2" xfId="32934" xr:uid="{DAEEDCCD-7C02-4AB3-ACC3-079A09FEEBA5}"/>
    <cellStyle name="Normal 15 7 8 2 3" xfId="49693" xr:uid="{640D0243-8409-4A4E-B365-CBDAA48636A7}"/>
    <cellStyle name="Normal 15 7 8 3" xfId="24554" xr:uid="{9ECEB0A3-218C-4A09-907F-462F70539ABF}"/>
    <cellStyle name="Normal 15 7 8 4" xfId="41313" xr:uid="{AE200701-DA57-4A9A-B930-2A081BB571A1}"/>
    <cellStyle name="Normal 15 7 9" xfId="8200" xr:uid="{C8EDF742-96D2-4DAE-8434-28F9CDD292F1}"/>
    <cellStyle name="Normal 15 7 9 2" xfId="16580" xr:uid="{915E0220-29F1-49C5-84B5-269540E371DA}"/>
    <cellStyle name="Normal 15 7 9 2 2" xfId="33340" xr:uid="{6C5F74E9-DF48-4993-A568-A507489661B2}"/>
    <cellStyle name="Normal 15 7 9 2 3" xfId="50099" xr:uid="{523F7A01-8631-48A0-B905-8E1D4F2D6A1E}"/>
    <cellStyle name="Normal 15 7 9 3" xfId="24960" xr:uid="{E2AFCF1D-42AB-4B5E-9820-B4A4533688E2}"/>
    <cellStyle name="Normal 15 7 9 4" xfId="41719" xr:uid="{33BB531F-6BB3-4340-822B-8B968A16B019}"/>
    <cellStyle name="Normal 15 8" xfId="778" xr:uid="{455A5C03-00CC-4CD7-8E6C-85CF6EA457C7}"/>
    <cellStyle name="Normal 15 8 2" xfId="4173" xr:uid="{F8DD3406-40CF-494E-AA75-69C7A17A30D8}"/>
    <cellStyle name="Normal 15 8 2 2" xfId="12553" xr:uid="{9205B83F-F34E-4B86-8FFB-4692A5C937AB}"/>
    <cellStyle name="Normal 15 8 2 2 2" xfId="29313" xr:uid="{BB325D35-E706-4AD0-AE2C-FCA50CD11D5B}"/>
    <cellStyle name="Normal 15 8 2 2 3" xfId="46072" xr:uid="{9AB3DDBC-470A-4401-BEA5-51A31D8FE77B}"/>
    <cellStyle name="Normal 15 8 2 3" xfId="20933" xr:uid="{81A613D7-8E8C-46DD-AB4E-635AAB0E26F6}"/>
    <cellStyle name="Normal 15 8 2 4" xfId="37692" xr:uid="{0751AFE1-F452-42CC-821D-06E32116C3C5}"/>
    <cellStyle name="Normal 15 8 3" xfId="5860" xr:uid="{C37D29F2-01C8-4AB6-896C-AEF8D16CDDC7}"/>
    <cellStyle name="Normal 15 8 3 2" xfId="14240" xr:uid="{67F2DED9-8656-4840-ADD2-FDDFED2CD08B}"/>
    <cellStyle name="Normal 15 8 3 2 2" xfId="31000" xr:uid="{73F7F8B8-087A-47C1-AF79-FD981929905E}"/>
    <cellStyle name="Normal 15 8 3 2 3" xfId="47759" xr:uid="{0FA046BB-996A-42B4-ABAB-842A431FF194}"/>
    <cellStyle name="Normal 15 8 3 3" xfId="22620" xr:uid="{857A48C5-E9B1-472F-ACFF-341A0CAE4E63}"/>
    <cellStyle name="Normal 15 8 3 4" xfId="39379" xr:uid="{A690D2D7-7D00-407E-8E5A-8AD3D7783027}"/>
    <cellStyle name="Normal 15 8 4" xfId="2596" xr:uid="{27D0D813-FB94-41F2-9758-3565CD190713}"/>
    <cellStyle name="Normal 15 8 4 2" xfId="10976" xr:uid="{5992EFB9-D127-48AE-9659-C78005AF80F8}"/>
    <cellStyle name="Normal 15 8 4 2 2" xfId="27736" xr:uid="{2981719B-D7DD-437F-BA7B-1DB4568ED8B6}"/>
    <cellStyle name="Normal 15 8 4 2 3" xfId="44495" xr:uid="{BA0BEA1E-7639-445C-ADC4-0B0F0B50782E}"/>
    <cellStyle name="Normal 15 8 4 3" xfId="19356" xr:uid="{777C8B89-49E1-47D9-9978-7BDF4EDD1ECC}"/>
    <cellStyle name="Normal 15 8 4 4" xfId="36115" xr:uid="{A718118E-E3DB-43AC-BDB4-2A5A203C44F1}"/>
    <cellStyle name="Normal 15 8 5" xfId="9173" xr:uid="{EA1B8CAC-A73E-4AFC-8D0D-8C8FE4213CE7}"/>
    <cellStyle name="Normal 15 8 5 2" xfId="25933" xr:uid="{083190DE-0523-4B3F-94D9-3486DD2DB0BF}"/>
    <cellStyle name="Normal 15 8 5 3" xfId="42692" xr:uid="{09A539C8-468B-4785-8496-B3CA65E01B12}"/>
    <cellStyle name="Normal 15 8 6" xfId="17553" xr:uid="{704AE026-2B4A-4162-B366-09FDC2B141B8}"/>
    <cellStyle name="Normal 15 8 7" xfId="34312" xr:uid="{FE6D8224-DC53-4451-8BE5-037AECDE133E}"/>
    <cellStyle name="Normal 15 9" xfId="1212" xr:uid="{8C580D13-E8E1-40BA-8EC4-0F1D0614C526}"/>
    <cellStyle name="Normal 15 9 2" xfId="4601" xr:uid="{75A986CA-C9D6-48CD-B644-62B22270E52A}"/>
    <cellStyle name="Normal 15 9 2 2" xfId="12981" xr:uid="{97997BB8-B659-424B-8CEB-0AAA0F8F95E3}"/>
    <cellStyle name="Normal 15 9 2 2 2" xfId="29741" xr:uid="{9C2BD65A-FF5F-4021-849F-E4F9DC5E4914}"/>
    <cellStyle name="Normal 15 9 2 2 3" xfId="46500" xr:uid="{F01102BE-DAC8-4759-9BA6-51F2DEE7F491}"/>
    <cellStyle name="Normal 15 9 2 3" xfId="21361" xr:uid="{E2D9B9C1-5F37-444E-B919-DBF927B8E546}"/>
    <cellStyle name="Normal 15 9 2 4" xfId="38120" xr:uid="{EB9E92DC-ADCA-44A4-8913-963FE8041741}"/>
    <cellStyle name="Normal 15 9 3" xfId="6288" xr:uid="{3A8BFD41-FB9B-4246-8B21-8ACFF49E6C7C}"/>
    <cellStyle name="Normal 15 9 3 2" xfId="14668" xr:uid="{0323DDAD-63C9-4393-A1E9-003E9F4098B7}"/>
    <cellStyle name="Normal 15 9 3 2 2" xfId="31428" xr:uid="{FB74385A-3434-42BB-BAED-BE78576DBDAE}"/>
    <cellStyle name="Normal 15 9 3 2 3" xfId="48187" xr:uid="{E10FF7EE-970F-4853-8BE5-AEACA9DF32D9}"/>
    <cellStyle name="Normal 15 9 3 3" xfId="23048" xr:uid="{E43613CE-7AE1-4C32-88EE-E073AD461E30}"/>
    <cellStyle name="Normal 15 9 3 4" xfId="39807" xr:uid="{D9F7B54E-F616-4166-8E82-2C5783CE9280}"/>
    <cellStyle name="Normal 15 9 4" xfId="3024" xr:uid="{32E8F98C-9620-465B-BC92-545B94279067}"/>
    <cellStyle name="Normal 15 9 4 2" xfId="11404" xr:uid="{289DBADC-0FB1-41E7-A820-8EA8A17C3BE1}"/>
    <cellStyle name="Normal 15 9 4 2 2" xfId="28164" xr:uid="{9F28243A-F161-424C-97B5-6985B8969EE6}"/>
    <cellStyle name="Normal 15 9 4 2 3" xfId="44923" xr:uid="{51DA4377-3FCC-46F8-B650-A0580E0BBA3D}"/>
    <cellStyle name="Normal 15 9 4 3" xfId="19784" xr:uid="{62AF9D42-B4C0-44F5-B96C-74FCEBE175C8}"/>
    <cellStyle name="Normal 15 9 4 4" xfId="36543" xr:uid="{CD20580D-B1EB-4C6E-B8F2-5738F678C836}"/>
    <cellStyle name="Normal 15 9 5" xfId="9601" xr:uid="{82B3FBC3-183E-494B-95AF-8CAA0E94AC0B}"/>
    <cellStyle name="Normal 15 9 5 2" xfId="26361" xr:uid="{173F0F66-76CA-45DB-B292-87B48088CFFC}"/>
    <cellStyle name="Normal 15 9 5 3" xfId="43120" xr:uid="{78B0EFDE-88A9-412B-A706-2A41101761EF}"/>
    <cellStyle name="Normal 15 9 6" xfId="17981" xr:uid="{59A96F08-2ED3-436A-A26E-054B4053980E}"/>
    <cellStyle name="Normal 15 9 7" xfId="34740" xr:uid="{E4AEE02E-75E4-47ED-B44B-07AE32592268}"/>
    <cellStyle name="Normal 16" xfId="153" xr:uid="{2E90E33D-5591-48CB-A708-62CB97B45987}"/>
    <cellStyle name="Normal 16 10" xfId="1636" xr:uid="{E9F775AE-EC38-4AE6-A74B-D2118454DFA0}"/>
    <cellStyle name="Normal 16 10 2" xfId="5025" xr:uid="{D5C91AB3-47BD-4721-B025-8EB47AB085D0}"/>
    <cellStyle name="Normal 16 10 2 2" xfId="13405" xr:uid="{A021A25E-F9E5-4E11-BB7E-E22F011375B8}"/>
    <cellStyle name="Normal 16 10 2 2 2" xfId="30165" xr:uid="{BC2BBA38-B871-42F2-A1ED-3FDA12B11079}"/>
    <cellStyle name="Normal 16 10 2 2 3" xfId="46924" xr:uid="{BD386109-FE67-4811-907A-E69F5E069186}"/>
    <cellStyle name="Normal 16 10 2 3" xfId="21785" xr:uid="{E6E53BC1-90E5-4D36-B514-D55DAD046AF2}"/>
    <cellStyle name="Normal 16 10 2 4" xfId="38544" xr:uid="{EB418FFD-83F3-4F47-ABEF-975B970EB9AB}"/>
    <cellStyle name="Normal 16 10 3" xfId="6712" xr:uid="{420752F3-4810-4557-ABAD-33406B13F74F}"/>
    <cellStyle name="Normal 16 10 3 2" xfId="15092" xr:uid="{56E22DDA-FFC5-4618-8B6A-45B80E51EF44}"/>
    <cellStyle name="Normal 16 10 3 2 2" xfId="31852" xr:uid="{4D9D9F3E-19BC-47EF-9ADD-B2AD87295678}"/>
    <cellStyle name="Normal 16 10 3 2 3" xfId="48611" xr:uid="{4B4E670E-A691-4931-8AD0-570ED2DD3F46}"/>
    <cellStyle name="Normal 16 10 3 3" xfId="23472" xr:uid="{E497AD96-E89F-41A6-9D82-5B57A830C892}"/>
    <cellStyle name="Normal 16 10 3 4" xfId="40231" xr:uid="{0C4A7B0D-B34E-4928-B240-246439434DBB}"/>
    <cellStyle name="Normal 16 10 4" xfId="2163" xr:uid="{3ED45BB7-41DF-4260-B8DE-343DE5D833B6}"/>
    <cellStyle name="Normal 16 10 4 2" xfId="10551" xr:uid="{4A7C7DA9-A4A1-4A95-A105-7B638A444F24}"/>
    <cellStyle name="Normal 16 10 4 2 2" xfId="27311" xr:uid="{BF5C6FCB-C8F2-49A0-A6F2-7B7CC5707EC9}"/>
    <cellStyle name="Normal 16 10 4 2 3" xfId="44070" xr:uid="{027B089D-3395-489A-AD81-A2148DFF1A3D}"/>
    <cellStyle name="Normal 16 10 4 3" xfId="18931" xr:uid="{5FD55237-69A7-418E-AA59-409AF37165A2}"/>
    <cellStyle name="Normal 16 10 4 4" xfId="35690" xr:uid="{1AAD356A-720A-4C2F-BE6C-3C1CEC5E1215}"/>
    <cellStyle name="Normal 16 10 5" xfId="10025" xr:uid="{C42898E3-7981-4DDA-AC16-52FCA73EC1F0}"/>
    <cellStyle name="Normal 16 10 5 2" xfId="26785" xr:uid="{222BDF36-3105-47D1-BCCF-63EB9F137C73}"/>
    <cellStyle name="Normal 16 10 5 3" xfId="43544" xr:uid="{4886D2C7-A057-466D-A3D8-32AF211DD609}"/>
    <cellStyle name="Normal 16 10 6" xfId="18405" xr:uid="{79CF6AE2-C553-4772-88A4-34FDC1C801D8}"/>
    <cellStyle name="Normal 16 10 7" xfId="35164" xr:uid="{D40BE6F2-CCEC-4B82-87D4-9EE13F716440}"/>
    <cellStyle name="Normal 16 11" xfId="3741" xr:uid="{477E6BF9-DC6C-418F-BFD7-5E94153361D7}"/>
    <cellStyle name="Normal 16 11 2" xfId="12121" xr:uid="{E57B409E-6BAB-4BB3-ACAE-CB2A1577376E}"/>
    <cellStyle name="Normal 16 11 2 2" xfId="28881" xr:uid="{A9E2EAFB-A83B-4F48-A087-1792EF852341}"/>
    <cellStyle name="Normal 16 11 2 3" xfId="45640" xr:uid="{9A258E64-0BF4-4186-9FDD-0E57A665408F}"/>
    <cellStyle name="Normal 16 11 3" xfId="20501" xr:uid="{53FFF6EA-5B80-45C0-9780-9B76C09656BF}"/>
    <cellStyle name="Normal 16 11 4" xfId="37260" xr:uid="{58CE6DB3-556C-4583-B76F-EA5CDBDFC9C7}"/>
    <cellStyle name="Normal 16 12" xfId="5435" xr:uid="{E57FB3A1-60B4-4A57-B464-1C5FB77B1A42}"/>
    <cellStyle name="Normal 16 12 2" xfId="13815" xr:uid="{A70C6748-5FB2-4897-A0C6-9A71DE848242}"/>
    <cellStyle name="Normal 16 12 2 2" xfId="30575" xr:uid="{03B9BB59-AA06-40FA-B998-B2C82236DD8D}"/>
    <cellStyle name="Normal 16 12 2 3" xfId="47334" xr:uid="{906FF0D7-5338-495D-A9E4-F51CE2FB22EC}"/>
    <cellStyle name="Normal 16 12 3" xfId="22195" xr:uid="{C566A5A6-AEE6-4E6A-9E81-F30BD7C02B53}"/>
    <cellStyle name="Normal 16 12 4" xfId="38954" xr:uid="{6C77BA2F-1853-4FC2-B2CF-AC93414C5434}"/>
    <cellStyle name="Normal 16 13" xfId="7118" xr:uid="{9E3987DE-CDDE-4BDE-A01C-52FDB36F1781}"/>
    <cellStyle name="Normal 16 13 2" xfId="15498" xr:uid="{7450540A-5C13-4850-BB60-77D55D2D5510}"/>
    <cellStyle name="Normal 16 13 2 2" xfId="32258" xr:uid="{3D9DE10A-3E85-4129-B976-C458EFDE7465}"/>
    <cellStyle name="Normal 16 13 2 3" xfId="49017" xr:uid="{1D32B2A3-94A0-4114-AE4F-D854281F9816}"/>
    <cellStyle name="Normal 16 13 3" xfId="23878" xr:uid="{35673401-222D-43B6-9AC7-903645FB2CE7}"/>
    <cellStyle name="Normal 16 13 4" xfId="40637" xr:uid="{73834117-8291-4318-A5AB-F391E69A69A8}"/>
    <cellStyle name="Normal 16 14" xfId="7524" xr:uid="{263CE9E6-5B67-4BF2-BC6C-4401655E8F66}"/>
    <cellStyle name="Normal 16 14 2" xfId="15904" xr:uid="{6DA5DD72-9647-40AC-8D3C-BFB97CDFA465}"/>
    <cellStyle name="Normal 16 14 2 2" xfId="32664" xr:uid="{B951DDAE-65C5-49C0-98B3-9BC418F23219}"/>
    <cellStyle name="Normal 16 14 2 3" xfId="49423" xr:uid="{6C518151-F4DC-4F69-89DC-704A9A61D444}"/>
    <cellStyle name="Normal 16 14 3" xfId="24284" xr:uid="{51F8F883-F58F-4C74-809D-2D286F2CA15E}"/>
    <cellStyle name="Normal 16 14 4" xfId="41043" xr:uid="{96F650B8-E346-4653-B2FA-79ADCCF762BA}"/>
    <cellStyle name="Normal 16 15" xfId="7930" xr:uid="{7FD602AD-1DBB-43FC-81F6-EB417A487F57}"/>
    <cellStyle name="Normal 16 15 2" xfId="16310" xr:uid="{F988607A-2D22-499E-A7B8-7293F3C871DE}"/>
    <cellStyle name="Normal 16 15 2 2" xfId="33070" xr:uid="{A4F0587C-447D-44B9-9E8B-AC5D46507CF8}"/>
    <cellStyle name="Normal 16 15 2 3" xfId="49829" xr:uid="{170657AC-FCE9-46EF-B3D5-F5161C44B4AE}"/>
    <cellStyle name="Normal 16 15 3" xfId="24690" xr:uid="{7F30E620-62A7-4DC9-83F9-2E11C115BE39}"/>
    <cellStyle name="Normal 16 15 4" xfId="41449" xr:uid="{8C2D1642-A09F-4D0C-AEC1-8ABF271A828F}"/>
    <cellStyle name="Normal 16 16" xfId="8336" xr:uid="{036B6639-55D1-44A4-8ABC-B9FC09793273}"/>
    <cellStyle name="Normal 16 16 2" xfId="16716" xr:uid="{9DA40DE7-74A1-4BEE-8BE5-E4C974DE6CF2}"/>
    <cellStyle name="Normal 16 16 2 2" xfId="33476" xr:uid="{9365931E-596D-4007-8A06-4A1CBA4821EF}"/>
    <cellStyle name="Normal 16 16 2 3" xfId="50235" xr:uid="{A15C8C9E-DC0F-428C-82EC-B9E099DF4683}"/>
    <cellStyle name="Normal 16 16 3" xfId="25096" xr:uid="{D39D5D65-408F-49C4-9CE5-FC57BD7B2A80}"/>
    <cellStyle name="Normal 16 16 4" xfId="41855" xr:uid="{AAC70FA0-FE95-4472-BF6A-38613DBB09B1}"/>
    <cellStyle name="Normal 16 17" xfId="2051" xr:uid="{0DC13AD8-0607-4484-AA71-0738CF9DAE80}"/>
    <cellStyle name="Normal 16 17 2" xfId="10439" xr:uid="{A4CF1D9C-3EAE-4D06-9D43-1300899493C0}"/>
    <cellStyle name="Normal 16 17 2 2" xfId="27199" xr:uid="{072BC765-A762-4701-A458-882848E6BF88}"/>
    <cellStyle name="Normal 16 17 2 3" xfId="43958" xr:uid="{71545A95-0860-4533-83D5-15A3B4DDACC6}"/>
    <cellStyle name="Normal 16 17 3" xfId="18819" xr:uid="{BF0D216D-8632-4596-8360-C3CD9D0A53F4}"/>
    <cellStyle name="Normal 16 17 4" xfId="35578" xr:uid="{C91FD870-FC14-4BD0-AB30-6E6A7A87C07C}"/>
    <cellStyle name="Normal 16 18" xfId="8748" xr:uid="{5616AB03-39C0-4F13-BE57-19DD7F924E61}"/>
    <cellStyle name="Normal 16 18 2" xfId="25508" xr:uid="{B90167FA-F5CD-4E22-A429-9D15E5999D23}"/>
    <cellStyle name="Normal 16 18 3" xfId="42267" xr:uid="{3DBFE19B-54E4-4B66-B2A9-CE3DAB3E5507}"/>
    <cellStyle name="Normal 16 19" xfId="17128" xr:uid="{05A91AA6-EC69-4B3A-9942-34DD76EC203A}"/>
    <cellStyle name="Normal 16 2" xfId="227" xr:uid="{4F57886C-DB80-4A10-A571-DA02B4319D40}"/>
    <cellStyle name="Normal 16 2 10" xfId="7564" xr:uid="{FE8B1007-9A6F-49FF-9DD5-480E2823B4ED}"/>
    <cellStyle name="Normal 16 2 10 2" xfId="15944" xr:uid="{09FB2C84-37DE-487F-BCA5-CA8902F89556}"/>
    <cellStyle name="Normal 16 2 10 2 2" xfId="32704" xr:uid="{B7DEEF16-A69A-44D6-8D9A-ABD58D401608}"/>
    <cellStyle name="Normal 16 2 10 2 3" xfId="49463" xr:uid="{CF793794-16A3-4C4C-836B-DD68458685FB}"/>
    <cellStyle name="Normal 16 2 10 3" xfId="24324" xr:uid="{A65D27C3-9C18-408C-B3DD-2D2F89ACEA86}"/>
    <cellStyle name="Normal 16 2 10 4" xfId="41083" xr:uid="{3247FC66-36B6-4FB9-B709-417DF26974A8}"/>
    <cellStyle name="Normal 16 2 11" xfId="7970" xr:uid="{96C1EE56-E5AC-431C-9CDB-6FE22F1E31B5}"/>
    <cellStyle name="Normal 16 2 11 2" xfId="16350" xr:uid="{6E335C8A-7BCA-4F68-81BE-8A92EF7826C4}"/>
    <cellStyle name="Normal 16 2 11 2 2" xfId="33110" xr:uid="{B816D267-34DC-4F6C-8912-EAA1B83D5144}"/>
    <cellStyle name="Normal 16 2 11 2 3" xfId="49869" xr:uid="{52242BC2-CDC8-4D83-BEE9-3FD0B00CDB59}"/>
    <cellStyle name="Normal 16 2 11 3" xfId="24730" xr:uid="{71E5BAEB-654D-45EC-9151-C883C7659BCE}"/>
    <cellStyle name="Normal 16 2 11 4" xfId="41489" xr:uid="{BF1856FD-6F5B-438F-9D3D-CADEA4D8BD25}"/>
    <cellStyle name="Normal 16 2 12" xfId="8376" xr:uid="{CDCBF905-F36C-4C83-9ADE-BB4EF96332B4}"/>
    <cellStyle name="Normal 16 2 12 2" xfId="16756" xr:uid="{AD733335-ECC5-4FFF-814B-5DDF2A375CA0}"/>
    <cellStyle name="Normal 16 2 12 2 2" xfId="33516" xr:uid="{104EA855-366C-4A60-AA1B-B921AAE067E7}"/>
    <cellStyle name="Normal 16 2 12 2 3" xfId="50275" xr:uid="{3B55D673-2143-4862-B57C-B4A67D6453B9}"/>
    <cellStyle name="Normal 16 2 12 3" xfId="25136" xr:uid="{1C237306-71D7-4053-B4A6-6E3EA781AFC0}"/>
    <cellStyle name="Normal 16 2 12 4" xfId="41895" xr:uid="{C2BC9A59-04D6-45EF-80A1-BECA785A8892}"/>
    <cellStyle name="Normal 16 2 13" xfId="2069" xr:uid="{CC99B66B-A34D-4EB0-ACF0-C3DD88AA247E}"/>
    <cellStyle name="Normal 16 2 13 2" xfId="10457" xr:uid="{B4B09278-91D5-435A-8CE1-582C1B039E24}"/>
    <cellStyle name="Normal 16 2 13 2 2" xfId="27217" xr:uid="{42618B84-520A-46C0-8F09-DC13BCEF24F7}"/>
    <cellStyle name="Normal 16 2 13 2 3" xfId="43976" xr:uid="{00A8E7B2-9BB4-48C3-A2D5-94539A427958}"/>
    <cellStyle name="Normal 16 2 13 3" xfId="18837" xr:uid="{543D03F0-D3C8-4BFC-8428-925E46275194}"/>
    <cellStyle name="Normal 16 2 13 4" xfId="35596" xr:uid="{9586F32C-BAEF-413C-A3BA-7F6BBD344C4F}"/>
    <cellStyle name="Normal 16 2 14" xfId="8776" xr:uid="{72D46E94-6229-4FF3-AA92-BD7155D30BDB}"/>
    <cellStyle name="Normal 16 2 14 2" xfId="25536" xr:uid="{87ADDA73-DD8F-46B7-844F-A3FBC662E2C9}"/>
    <cellStyle name="Normal 16 2 14 3" xfId="42295" xr:uid="{DCE6999D-B0E9-4AAB-9467-063E0C8A487B}"/>
    <cellStyle name="Normal 16 2 15" xfId="17156" xr:uid="{BA1A4FB8-5368-4C2D-9EDC-28460073A572}"/>
    <cellStyle name="Normal 16 2 16" xfId="33915" xr:uid="{8443DBC9-FFA2-4CAE-924F-7515A3D4CE73}"/>
    <cellStyle name="Normal 16 2 17" xfId="303" xr:uid="{74F2A9AD-A86A-4199-999E-AA6453B3B2AE}"/>
    <cellStyle name="Normal 16 2 2" xfId="386" xr:uid="{9294812F-8772-41D3-9002-62BD931BFBE5}"/>
    <cellStyle name="Normal 16 2 2 10" xfId="8515" xr:uid="{A83E50E1-6EFB-41EA-9756-33E8BE7350AB}"/>
    <cellStyle name="Normal 16 2 2 10 2" xfId="16895" xr:uid="{A9758B81-5D06-4439-A42B-BD3C3A8FFE0F}"/>
    <cellStyle name="Normal 16 2 2 10 2 2" xfId="33655" xr:uid="{F15C61F9-6086-47FA-854F-A3A9E9848585}"/>
    <cellStyle name="Normal 16 2 2 10 2 3" xfId="50414" xr:uid="{B618885A-A2F1-49AD-BEB2-F817049B3843}"/>
    <cellStyle name="Normal 16 2 2 10 3" xfId="25275" xr:uid="{5824CA18-21D3-4027-B6B3-3C8EAD41D3D6}"/>
    <cellStyle name="Normal 16 2 2 10 4" xfId="42034" xr:uid="{0FD08D37-E05A-44E5-B76B-7BB475DAF0B7}"/>
    <cellStyle name="Normal 16 2 2 11" xfId="2269" xr:uid="{B7D1CFBC-41E8-46AB-A6D2-37EBCC2A7E5E}"/>
    <cellStyle name="Normal 16 2 2 11 2" xfId="10653" xr:uid="{554DC92B-1851-43D9-BCB4-52C1A845D85D}"/>
    <cellStyle name="Normal 16 2 2 11 2 2" xfId="27413" xr:uid="{E22C514B-E851-48BE-B06E-5B2635A8DE11}"/>
    <cellStyle name="Normal 16 2 2 11 2 3" xfId="44172" xr:uid="{B6A8E079-801B-4CE0-A019-2837AE807F61}"/>
    <cellStyle name="Normal 16 2 2 11 3" xfId="19033" xr:uid="{CACAF5D3-B83B-4A10-B49B-3CB6CF04663A}"/>
    <cellStyle name="Normal 16 2 2 11 4" xfId="35792" xr:uid="{077C57F3-64F9-40B8-8453-B08CC85601C9}"/>
    <cellStyle name="Normal 16 2 2 12" xfId="8850" xr:uid="{203BBB54-AA38-46A0-B4B4-447AC00AA71B}"/>
    <cellStyle name="Normal 16 2 2 12 2" xfId="25610" xr:uid="{B89EE023-CF61-4315-BFEE-2D822E18EDB4}"/>
    <cellStyle name="Normal 16 2 2 12 3" xfId="42369" xr:uid="{A987F8C9-8212-41A3-9A13-142590943C6B}"/>
    <cellStyle name="Normal 16 2 2 13" xfId="17230" xr:uid="{C02210CB-A374-4E8D-8B00-8633D341661B}"/>
    <cellStyle name="Normal 16 2 2 14" xfId="33989" xr:uid="{F9EC9E17-B182-4A52-BC86-6D179E10D65B}"/>
    <cellStyle name="Normal 16 2 2 2" xfId="881" xr:uid="{7A420F60-C35B-46F5-AC0D-AB0B48DE8EA8}"/>
    <cellStyle name="Normal 16 2 2 2 2" xfId="4276" xr:uid="{087EA3DD-71EC-4148-84F8-0A9C0203A0A0}"/>
    <cellStyle name="Normal 16 2 2 2 2 2" xfId="12656" xr:uid="{077362DC-6B04-43DB-BA74-5E9C8A7D5B02}"/>
    <cellStyle name="Normal 16 2 2 2 2 2 2" xfId="29416" xr:uid="{C3CAEF0A-8740-4B4A-940B-DECB59CB5600}"/>
    <cellStyle name="Normal 16 2 2 2 2 2 3" xfId="46175" xr:uid="{509E762E-03B7-48E9-96A9-0EB4AA3ACFB3}"/>
    <cellStyle name="Normal 16 2 2 2 2 3" xfId="21036" xr:uid="{3009B9A4-DA81-442B-9F62-EDDA32A1D762}"/>
    <cellStyle name="Normal 16 2 2 2 2 4" xfId="37795" xr:uid="{F77DA571-858E-4955-996A-83C63FA6576A}"/>
    <cellStyle name="Normal 16 2 2 2 3" xfId="5963" xr:uid="{8BEE1D69-0876-4F64-B0C5-92F2A34FDD9A}"/>
    <cellStyle name="Normal 16 2 2 2 3 2" xfId="14343" xr:uid="{13368762-8955-4F11-8F9D-AA09897FD09B}"/>
    <cellStyle name="Normal 16 2 2 2 3 2 2" xfId="31103" xr:uid="{AA1A14D0-E507-40EC-8328-FF46FE25E80F}"/>
    <cellStyle name="Normal 16 2 2 2 3 2 3" xfId="47862" xr:uid="{A501AB48-E4FA-420F-9386-1657EB45A6DB}"/>
    <cellStyle name="Normal 16 2 2 2 3 3" xfId="22723" xr:uid="{6F7992C8-4E4C-44BF-AF7E-3C9C39BAEE36}"/>
    <cellStyle name="Normal 16 2 2 2 3 4" xfId="39482" xr:uid="{E733E98D-06AD-4D0A-AA35-3EC84505A22A}"/>
    <cellStyle name="Normal 16 2 2 2 4" xfId="2699" xr:uid="{C22E0329-A898-43D8-B50F-F0065508E76F}"/>
    <cellStyle name="Normal 16 2 2 2 4 2" xfId="11079" xr:uid="{4B2C43B6-C3C6-4159-8777-08C22694C7C7}"/>
    <cellStyle name="Normal 16 2 2 2 4 2 2" xfId="27839" xr:uid="{18F1A901-413C-40F9-9E17-BAC3C092E6F2}"/>
    <cellStyle name="Normal 16 2 2 2 4 2 3" xfId="44598" xr:uid="{99437BFD-E0E2-4E30-B619-35F47B900983}"/>
    <cellStyle name="Normal 16 2 2 2 4 3" xfId="19459" xr:uid="{804AAAFA-B630-4EAD-AC88-EAE587B3D815}"/>
    <cellStyle name="Normal 16 2 2 2 4 4" xfId="36218" xr:uid="{A59EE69D-6D01-489B-8A6D-4371D11C50A4}"/>
    <cellStyle name="Normal 16 2 2 2 5" xfId="9276" xr:uid="{D720C062-B345-4BA8-9645-646CF09522B8}"/>
    <cellStyle name="Normal 16 2 2 2 5 2" xfId="26036" xr:uid="{8AAF9665-0729-460D-A10F-0CA84F5E8A19}"/>
    <cellStyle name="Normal 16 2 2 2 5 3" xfId="42795" xr:uid="{DBC11608-85C4-460C-AB80-2D8FCD95170D}"/>
    <cellStyle name="Normal 16 2 2 2 6" xfId="17656" xr:uid="{93B3FC67-B4FB-4C2F-8FBB-581AEA69DC69}"/>
    <cellStyle name="Normal 16 2 2 2 7" xfId="34415" xr:uid="{C5036C2C-7458-4F0A-9C06-30CE403E8AF2}"/>
    <cellStyle name="Normal 16 2 2 3" xfId="1315" xr:uid="{D7E0C586-2AC8-4430-B9FE-D614B557E6A1}"/>
    <cellStyle name="Normal 16 2 2 3 2" xfId="4704" xr:uid="{D940C690-AB12-423E-A53A-C2DD03E4B57F}"/>
    <cellStyle name="Normal 16 2 2 3 2 2" xfId="13084" xr:uid="{3BBE0A91-A10D-46C4-9274-5C5A7C5CC065}"/>
    <cellStyle name="Normal 16 2 2 3 2 2 2" xfId="29844" xr:uid="{BB10B3DD-8ADA-4AE6-9536-B9D113C5EC1D}"/>
    <cellStyle name="Normal 16 2 2 3 2 2 3" xfId="46603" xr:uid="{D9DE84DA-C3F7-4033-9249-6B77D5EBBD65}"/>
    <cellStyle name="Normal 16 2 2 3 2 3" xfId="21464" xr:uid="{732EE20B-06BF-47D9-AAD4-6FE2AAFBBD23}"/>
    <cellStyle name="Normal 16 2 2 3 2 4" xfId="38223" xr:uid="{C28A0462-B426-4D61-AB3D-1D1FBD7F7BB5}"/>
    <cellStyle name="Normal 16 2 2 3 3" xfId="6391" xr:uid="{F00EE265-143E-4901-8A0B-ECEB9C85AC62}"/>
    <cellStyle name="Normal 16 2 2 3 3 2" xfId="14771" xr:uid="{24159D21-02BE-4F9A-B3E5-C1057CAA3E8A}"/>
    <cellStyle name="Normal 16 2 2 3 3 2 2" xfId="31531" xr:uid="{ECA5C231-F86A-4A3E-9E14-EDE5995448F3}"/>
    <cellStyle name="Normal 16 2 2 3 3 2 3" xfId="48290" xr:uid="{99FF7494-D3FB-4293-9916-1E117AC173E4}"/>
    <cellStyle name="Normal 16 2 2 3 3 3" xfId="23151" xr:uid="{06479EEF-290D-4FB6-992F-E6F5FD0AD2C1}"/>
    <cellStyle name="Normal 16 2 2 3 3 4" xfId="39910" xr:uid="{FC1CDE6B-59AF-464C-AC3C-9F8A24346F25}"/>
    <cellStyle name="Normal 16 2 2 3 4" xfId="3127" xr:uid="{F0AB0284-B476-410B-A99C-C4C1CF9B43A5}"/>
    <cellStyle name="Normal 16 2 2 3 4 2" xfId="11507" xr:uid="{00835D85-D276-4BF2-A1FF-A4F7BCD3F2E3}"/>
    <cellStyle name="Normal 16 2 2 3 4 2 2" xfId="28267" xr:uid="{6874E890-222D-43FF-AFB2-E83AECBB1039}"/>
    <cellStyle name="Normal 16 2 2 3 4 2 3" xfId="45026" xr:uid="{D58FA1B6-0C33-48BA-BDDD-04EFF2844400}"/>
    <cellStyle name="Normal 16 2 2 3 4 3" xfId="19887" xr:uid="{7E9D22F5-8BF0-4C29-BB09-AFBB17CD1223}"/>
    <cellStyle name="Normal 16 2 2 3 4 4" xfId="36646" xr:uid="{46E9A032-59E0-41AC-85E8-194C5FD54B2E}"/>
    <cellStyle name="Normal 16 2 2 3 5" xfId="9704" xr:uid="{A85AAD7A-0C63-4869-994E-A878BDA9F0AD}"/>
    <cellStyle name="Normal 16 2 2 3 5 2" xfId="26464" xr:uid="{924508CE-7E37-42B8-BD0B-D2A9D6BDB4E9}"/>
    <cellStyle name="Normal 16 2 2 3 5 3" xfId="43223" xr:uid="{C63E3963-F5DC-4FF9-A6EC-15C7F208A138}"/>
    <cellStyle name="Normal 16 2 2 3 6" xfId="18084" xr:uid="{8F0F6CC8-CC30-486F-84E2-AE3015711716}"/>
    <cellStyle name="Normal 16 2 2 3 7" xfId="34843" xr:uid="{AB8A4B9E-E590-4D89-B442-B3FA17434307}"/>
    <cellStyle name="Normal 16 2 2 4" xfId="1815" xr:uid="{2E82E9F2-104F-496A-9C0B-6D9677DC13EA}"/>
    <cellStyle name="Normal 16 2 2 4 2" xfId="5204" xr:uid="{B57A550A-7D69-490C-922B-4D3E7E5E0A09}"/>
    <cellStyle name="Normal 16 2 2 4 2 2" xfId="13584" xr:uid="{BE63366E-DFA3-42CF-B3EF-786B0F633624}"/>
    <cellStyle name="Normal 16 2 2 4 2 2 2" xfId="30344" xr:uid="{855398CC-6F6F-4690-AD6A-D36824EC12C5}"/>
    <cellStyle name="Normal 16 2 2 4 2 2 3" xfId="47103" xr:uid="{5EC615D0-6900-4ED3-A15A-331F549A55D6}"/>
    <cellStyle name="Normal 16 2 2 4 2 3" xfId="21964" xr:uid="{D8A0F4DC-B13A-4FE2-8B92-A6CDE472DE0A}"/>
    <cellStyle name="Normal 16 2 2 4 2 4" xfId="38723" xr:uid="{785AF4D7-6852-4612-8961-23E3FA51B66F}"/>
    <cellStyle name="Normal 16 2 2 4 3" xfId="6891" xr:uid="{657796DD-3851-4268-BE07-EDA87D3AB536}"/>
    <cellStyle name="Normal 16 2 2 4 3 2" xfId="15271" xr:uid="{DAD36FB3-F257-44D6-93AF-B7E3DC25ED35}"/>
    <cellStyle name="Normal 16 2 2 4 3 2 2" xfId="32031" xr:uid="{8C45DED8-7649-45AE-A096-85ECF9EF3BCF}"/>
    <cellStyle name="Normal 16 2 2 4 3 2 3" xfId="48790" xr:uid="{632417DF-068C-45F6-90A8-FEEA823FA81C}"/>
    <cellStyle name="Normal 16 2 2 4 3 3" xfId="23651" xr:uid="{4F1A459B-B952-4A6F-9815-151FC1A3B189}"/>
    <cellStyle name="Normal 16 2 2 4 3 4" xfId="40410" xr:uid="{B7AD26F7-6687-4C76-8F71-B3301A485E73}"/>
    <cellStyle name="Normal 16 2 2 4 4" xfId="3515" xr:uid="{01F7CA03-F11F-4FEF-A632-7A37E712F5B1}"/>
    <cellStyle name="Normal 16 2 2 4 4 2" xfId="11895" xr:uid="{2EA48129-9BF9-4BA3-B0D2-7258E5149FF6}"/>
    <cellStyle name="Normal 16 2 2 4 4 2 2" xfId="28655" xr:uid="{F50A2454-37D7-4472-9F6A-D1CC717C1F08}"/>
    <cellStyle name="Normal 16 2 2 4 4 2 3" xfId="45414" xr:uid="{5869EDA5-5726-4BBD-9A7B-F23FDAA1C5DB}"/>
    <cellStyle name="Normal 16 2 2 4 4 3" xfId="20275" xr:uid="{B88AA320-F64F-44A1-BDF2-A6C09358FB9F}"/>
    <cellStyle name="Normal 16 2 2 4 4 4" xfId="37034" xr:uid="{4876EB41-D7A8-4F77-85AE-4CC5CCF63712}"/>
    <cellStyle name="Normal 16 2 2 4 5" xfId="10204" xr:uid="{F7925D13-9084-4127-8B2C-AD1369804BA8}"/>
    <cellStyle name="Normal 16 2 2 4 5 2" xfId="26964" xr:uid="{E89C30E5-FF4D-40B5-9BB3-36842A49A13A}"/>
    <cellStyle name="Normal 16 2 2 4 5 3" xfId="43723" xr:uid="{2BFA2D27-EFD8-4213-AA86-02A59C4F5E8C}"/>
    <cellStyle name="Normal 16 2 2 4 6" xfId="18584" xr:uid="{2E455B0A-1FE9-4CB4-B97B-5DE8EF48B058}"/>
    <cellStyle name="Normal 16 2 2 4 7" xfId="35343" xr:uid="{E083ED6B-385E-479F-A98A-AB52DDF58FAF}"/>
    <cellStyle name="Normal 16 2 2 5" xfId="3934" xr:uid="{C1F37A7D-791F-4810-B999-A356C8917A62}"/>
    <cellStyle name="Normal 16 2 2 5 2" xfId="12314" xr:uid="{94E34D19-EF26-45BC-A6A0-3777A750FA9D}"/>
    <cellStyle name="Normal 16 2 2 5 2 2" xfId="29074" xr:uid="{58A44A25-7F38-4E8E-BEC4-46017FB15650}"/>
    <cellStyle name="Normal 16 2 2 5 2 3" xfId="45833" xr:uid="{A4D73A5F-BFA0-48F5-831D-1F9806C826AC}"/>
    <cellStyle name="Normal 16 2 2 5 3" xfId="20694" xr:uid="{61151778-6CCC-4308-888E-411A8FB9CAB0}"/>
    <cellStyle name="Normal 16 2 2 5 4" xfId="37453" xr:uid="{40BBB968-0C76-4073-B783-80C4700C3BB6}"/>
    <cellStyle name="Normal 16 2 2 6" xfId="5537" xr:uid="{63361399-AC54-4F34-9349-ABCAB20966CF}"/>
    <cellStyle name="Normal 16 2 2 6 2" xfId="13917" xr:uid="{E8845FB2-03E7-4A46-83E7-878A8807F469}"/>
    <cellStyle name="Normal 16 2 2 6 2 2" xfId="30677" xr:uid="{5E33644A-7475-43F6-9978-4F2A98F0639A}"/>
    <cellStyle name="Normal 16 2 2 6 2 3" xfId="47436" xr:uid="{D4286824-C746-49E7-A4DF-8A7BD2692201}"/>
    <cellStyle name="Normal 16 2 2 6 3" xfId="22297" xr:uid="{EB98DF97-7F60-4B1B-8569-F0E435736A89}"/>
    <cellStyle name="Normal 16 2 2 6 4" xfId="39056" xr:uid="{9C1DDFE3-D958-4CB6-AD76-0355C3919B7A}"/>
    <cellStyle name="Normal 16 2 2 7" xfId="7297" xr:uid="{05174EF5-506D-4E0B-9B3C-850A7740BCFC}"/>
    <cellStyle name="Normal 16 2 2 7 2" xfId="15677" xr:uid="{3822BC4E-2FC6-4ADE-A256-9F5BE5BA89F8}"/>
    <cellStyle name="Normal 16 2 2 7 2 2" xfId="32437" xr:uid="{F303DB96-A67A-43B4-B7C9-E5B29572C924}"/>
    <cellStyle name="Normal 16 2 2 7 2 3" xfId="49196" xr:uid="{38A269C7-FC1D-451E-9998-A640467D29BD}"/>
    <cellStyle name="Normal 16 2 2 7 3" xfId="24057" xr:uid="{75EDCD53-E036-49F8-8433-8D37E893036A}"/>
    <cellStyle name="Normal 16 2 2 7 4" xfId="40816" xr:uid="{CF49B6C4-C021-4E0E-9FD4-FEC1DD48ED15}"/>
    <cellStyle name="Normal 16 2 2 8" xfId="7703" xr:uid="{5E75100F-F4BC-4D0A-874C-94D6F57B56EB}"/>
    <cellStyle name="Normal 16 2 2 8 2" xfId="16083" xr:uid="{49405AD9-5597-4F26-8442-D74513BADEAE}"/>
    <cellStyle name="Normal 16 2 2 8 2 2" xfId="32843" xr:uid="{3DDB28DC-2F3E-48B2-8A3E-A0860928172F}"/>
    <cellStyle name="Normal 16 2 2 8 2 3" xfId="49602" xr:uid="{5649FBE2-0088-4B6D-A2E9-C2FB9F4201F9}"/>
    <cellStyle name="Normal 16 2 2 8 3" xfId="24463" xr:uid="{3DEACC85-2A07-4BD3-8235-200244870BF7}"/>
    <cellStyle name="Normal 16 2 2 8 4" xfId="41222" xr:uid="{2A5833CE-7B4D-457C-AB79-8F26DD083474}"/>
    <cellStyle name="Normal 16 2 2 9" xfId="8109" xr:uid="{230963FC-BBAE-4907-A98D-34F5ECBC9243}"/>
    <cellStyle name="Normal 16 2 2 9 2" xfId="16489" xr:uid="{36442F28-6590-49F3-A6F4-9DFB4DD4AC2C}"/>
    <cellStyle name="Normal 16 2 2 9 2 2" xfId="33249" xr:uid="{31EA4449-A9C5-4BB2-9EB8-F48AB49E0911}"/>
    <cellStyle name="Normal 16 2 2 9 2 3" xfId="50008" xr:uid="{DE868523-83A3-49D0-9054-B9659DF89D72}"/>
    <cellStyle name="Normal 16 2 2 9 3" xfId="24869" xr:uid="{A9D2B1F7-550E-4D53-9867-A48C61C09CB5}"/>
    <cellStyle name="Normal 16 2 2 9 4" xfId="41628" xr:uid="{9CC97DF7-E5B2-4918-A657-98E3265127CB}"/>
    <cellStyle name="Normal 16 2 3" xfId="574" xr:uid="{A8A9CA6C-14C9-418F-81CD-6CB3D145DAFC}"/>
    <cellStyle name="Normal 16 2 3 10" xfId="8647" xr:uid="{6076C55F-B2C4-45B5-9200-DCBA3D8C7C2C}"/>
    <cellStyle name="Normal 16 2 3 10 2" xfId="17027" xr:uid="{0B479665-5FC9-41CB-A76A-8B4848D5BE44}"/>
    <cellStyle name="Normal 16 2 3 10 2 2" xfId="33787" xr:uid="{B5B3B221-86D4-45E3-8C34-6D3E74EFA72C}"/>
    <cellStyle name="Normal 16 2 3 10 2 3" xfId="50546" xr:uid="{D219B0CE-C7E3-4D70-9C08-3D5CC12DF7F4}"/>
    <cellStyle name="Normal 16 2 3 10 3" xfId="25407" xr:uid="{AF5A4F72-9F08-46F5-B224-2D966072FAE6}"/>
    <cellStyle name="Normal 16 2 3 10 4" xfId="42166" xr:uid="{79047903-5534-46D1-8652-CF4D6C937A9C}"/>
    <cellStyle name="Normal 16 2 3 11" xfId="2406" xr:uid="{9F59F1D3-B39E-4E2A-B705-A8CD35A92C7C}"/>
    <cellStyle name="Normal 16 2 3 11 2" xfId="10788" xr:uid="{5996C2DE-4C61-49C0-A045-C09254628D3E}"/>
    <cellStyle name="Normal 16 2 3 11 2 2" xfId="27548" xr:uid="{4DF91394-B646-41E1-83C2-67595251BAD0}"/>
    <cellStyle name="Normal 16 2 3 11 2 3" xfId="44307" xr:uid="{3618488A-8FC3-4E36-9A68-263273196A9F}"/>
    <cellStyle name="Normal 16 2 3 11 3" xfId="19168" xr:uid="{19A509E3-A827-41C8-AB7F-D263125EC82B}"/>
    <cellStyle name="Normal 16 2 3 11 4" xfId="35927" xr:uid="{A0F8A1D9-E978-49FE-A3F7-E7A80AC6FA5C}"/>
    <cellStyle name="Normal 16 2 3 12" xfId="8985" xr:uid="{C1D5B9C5-4F31-4967-A1FF-5C5BBB6F4891}"/>
    <cellStyle name="Normal 16 2 3 12 2" xfId="25745" xr:uid="{7E6083F2-AA79-48C3-856A-21E41197083A}"/>
    <cellStyle name="Normal 16 2 3 12 3" xfId="42504" xr:uid="{E315A398-BD7B-4538-845C-364DC642235B}"/>
    <cellStyle name="Normal 16 2 3 13" xfId="17365" xr:uid="{BB0A46E0-A523-49FC-B922-2E980E84A2EE}"/>
    <cellStyle name="Normal 16 2 3 14" xfId="34124" xr:uid="{80CA5232-D12E-4859-938B-CF2255EF384E}"/>
    <cellStyle name="Normal 16 2 3 2" xfId="1016" xr:uid="{CF6CF873-D20D-44C9-A001-C3BF612678BD}"/>
    <cellStyle name="Normal 16 2 3 2 2" xfId="4411" xr:uid="{108B4E0E-94EC-4D3A-97E6-C26B04136707}"/>
    <cellStyle name="Normal 16 2 3 2 2 2" xfId="12791" xr:uid="{406AA9C4-38FD-4C8A-8FCF-E7D6287E9B01}"/>
    <cellStyle name="Normal 16 2 3 2 2 2 2" xfId="29551" xr:uid="{E4411FEB-52EB-42BF-8736-5565B29D39E2}"/>
    <cellStyle name="Normal 16 2 3 2 2 2 3" xfId="46310" xr:uid="{100B1F77-D3E4-41E9-8023-76C3F0D431E2}"/>
    <cellStyle name="Normal 16 2 3 2 2 3" xfId="21171" xr:uid="{CE80C9D9-B46D-41D0-A6B8-69E7DFE060CB}"/>
    <cellStyle name="Normal 16 2 3 2 2 4" xfId="37930" xr:uid="{729F6293-1E8F-4FA1-9C43-23F59C4F18BC}"/>
    <cellStyle name="Normal 16 2 3 2 3" xfId="6098" xr:uid="{71C15CCB-3C43-4A39-964B-937BE89E0A21}"/>
    <cellStyle name="Normal 16 2 3 2 3 2" xfId="14478" xr:uid="{19BF3CA0-815E-46EB-A74A-4C00D82A1D82}"/>
    <cellStyle name="Normal 16 2 3 2 3 2 2" xfId="31238" xr:uid="{5533BF2E-7110-4750-8A6D-0FC1FAE50549}"/>
    <cellStyle name="Normal 16 2 3 2 3 2 3" xfId="47997" xr:uid="{55B366E2-59AF-402A-A6AE-68AF06BA4C96}"/>
    <cellStyle name="Normal 16 2 3 2 3 3" xfId="22858" xr:uid="{293F4038-0DF4-4F9C-9DA3-208F3866DA36}"/>
    <cellStyle name="Normal 16 2 3 2 3 4" xfId="39617" xr:uid="{86DC3E0B-31CB-48A0-BFC7-027A1CD486E7}"/>
    <cellStyle name="Normal 16 2 3 2 4" xfId="2834" xr:uid="{4D252C80-AD51-4650-8060-33C883337E2F}"/>
    <cellStyle name="Normal 16 2 3 2 4 2" xfId="11214" xr:uid="{16C350A7-2E3F-41E7-BDDB-C2B23BF76D29}"/>
    <cellStyle name="Normal 16 2 3 2 4 2 2" xfId="27974" xr:uid="{AD3C577E-F824-4631-86E5-501A723CCA11}"/>
    <cellStyle name="Normal 16 2 3 2 4 2 3" xfId="44733" xr:uid="{02C1CD56-A908-4887-BE7C-D29EBEFCF582}"/>
    <cellStyle name="Normal 16 2 3 2 4 3" xfId="19594" xr:uid="{D9159490-E96C-4253-9F6D-CF3DAAC1B10B}"/>
    <cellStyle name="Normal 16 2 3 2 4 4" xfId="36353" xr:uid="{361183A4-59A6-4688-BEB9-043152590566}"/>
    <cellStyle name="Normal 16 2 3 2 5" xfId="9411" xr:uid="{04047D36-58FE-4FF9-8ADB-A1174161E993}"/>
    <cellStyle name="Normal 16 2 3 2 5 2" xfId="26171" xr:uid="{F1E685A6-48FE-4373-846A-FA83E0810005}"/>
    <cellStyle name="Normal 16 2 3 2 5 3" xfId="42930" xr:uid="{F8440FA4-0D28-4E98-B5A2-728190BF5884}"/>
    <cellStyle name="Normal 16 2 3 2 6" xfId="17791" xr:uid="{2407B50C-C8EC-4F0C-8553-8213188547C1}"/>
    <cellStyle name="Normal 16 2 3 2 7" xfId="34550" xr:uid="{DE2072E5-BE6C-40BB-9FC6-0EA4944F8801}"/>
    <cellStyle name="Normal 16 2 3 3" xfId="1450" xr:uid="{25A33DD1-683D-4995-BF50-025D267CE9D6}"/>
    <cellStyle name="Normal 16 2 3 3 2" xfId="4839" xr:uid="{65B36EC2-93DE-4EE8-9061-2EA0BCB540E2}"/>
    <cellStyle name="Normal 16 2 3 3 2 2" xfId="13219" xr:uid="{E65A2906-BF02-4969-985A-38EC0DEA130B}"/>
    <cellStyle name="Normal 16 2 3 3 2 2 2" xfId="29979" xr:uid="{07CB3FB8-BC0C-48B8-A770-24CAA878A5A7}"/>
    <cellStyle name="Normal 16 2 3 3 2 2 3" xfId="46738" xr:uid="{62216C03-A891-4F70-BB5B-1ADEEEE0DF90}"/>
    <cellStyle name="Normal 16 2 3 3 2 3" xfId="21599" xr:uid="{7BA2A346-DF19-4D8A-A8FC-4ADFD286558C}"/>
    <cellStyle name="Normal 16 2 3 3 2 4" xfId="38358" xr:uid="{EC33B796-A9DE-4B38-87A5-5893FAE9EA94}"/>
    <cellStyle name="Normal 16 2 3 3 3" xfId="6526" xr:uid="{524E5CB5-F246-4387-9F84-1E0B9C296F1B}"/>
    <cellStyle name="Normal 16 2 3 3 3 2" xfId="14906" xr:uid="{FB950E15-0DFA-4C90-B065-91E6FCC62DEE}"/>
    <cellStyle name="Normal 16 2 3 3 3 2 2" xfId="31666" xr:uid="{58CB9F53-FB24-4D23-9C8A-CD162B8AEB60}"/>
    <cellStyle name="Normal 16 2 3 3 3 2 3" xfId="48425" xr:uid="{FAA06B22-6AE5-49D6-AEF7-E670E2634AA7}"/>
    <cellStyle name="Normal 16 2 3 3 3 3" xfId="23286" xr:uid="{336D59D1-E09D-4041-BC0A-C740035A7CC6}"/>
    <cellStyle name="Normal 16 2 3 3 3 4" xfId="40045" xr:uid="{B9282083-69FA-4507-8271-FE73F6E6C1C4}"/>
    <cellStyle name="Normal 16 2 3 3 4" xfId="3262" xr:uid="{4B752D37-CFA4-4DDD-8CF1-42AE384A0FD8}"/>
    <cellStyle name="Normal 16 2 3 3 4 2" xfId="11642" xr:uid="{B0FE1CCC-0023-4CF2-BA2D-5B704521E23C}"/>
    <cellStyle name="Normal 16 2 3 3 4 2 2" xfId="28402" xr:uid="{8E4F5791-8CF0-4E8F-AD49-79B40D791CC2}"/>
    <cellStyle name="Normal 16 2 3 3 4 2 3" xfId="45161" xr:uid="{DB3FC799-880B-420A-B37C-08CDC10FC5E3}"/>
    <cellStyle name="Normal 16 2 3 3 4 3" xfId="20022" xr:uid="{98FB1299-9BDB-4532-A5D7-45E9D3C64E17}"/>
    <cellStyle name="Normal 16 2 3 3 4 4" xfId="36781" xr:uid="{2BC1E108-E5D5-49DF-A708-B566EBD5E9D9}"/>
    <cellStyle name="Normal 16 2 3 3 5" xfId="9839" xr:uid="{7DA25B66-A5D0-4494-A742-77CD1D57C7D1}"/>
    <cellStyle name="Normal 16 2 3 3 5 2" xfId="26599" xr:uid="{65FC8DDD-A869-4DA8-B2DE-E8B372C8028D}"/>
    <cellStyle name="Normal 16 2 3 3 5 3" xfId="43358" xr:uid="{EB4DD7A0-FFDE-4F05-B8E3-E29E3A5742D6}"/>
    <cellStyle name="Normal 16 2 3 3 6" xfId="18219" xr:uid="{2B8E4AAB-7042-4CF3-B851-FF155FD52E01}"/>
    <cellStyle name="Normal 16 2 3 3 7" xfId="34978" xr:uid="{B12EE9AE-2369-4947-BCF4-5AFDFF067A5C}"/>
    <cellStyle name="Normal 16 2 3 4" xfId="1947" xr:uid="{CC75BFCF-9F7A-4B8C-8F4B-B794E973BDBB}"/>
    <cellStyle name="Normal 16 2 3 4 2" xfId="5336" xr:uid="{4FA64453-E373-4061-B256-7109B7BC869B}"/>
    <cellStyle name="Normal 16 2 3 4 2 2" xfId="13716" xr:uid="{EA1E170B-626D-4C9F-B3C3-125E6AF30438}"/>
    <cellStyle name="Normal 16 2 3 4 2 2 2" xfId="30476" xr:uid="{A05347E6-1398-40FA-B43F-020A12FC7D18}"/>
    <cellStyle name="Normal 16 2 3 4 2 2 3" xfId="47235" xr:uid="{EBFB5298-3F80-46F7-A229-CBFCECFBAF70}"/>
    <cellStyle name="Normal 16 2 3 4 2 3" xfId="22096" xr:uid="{520FC75A-9C7D-4A3C-A49E-11BEF46E9E58}"/>
    <cellStyle name="Normal 16 2 3 4 2 4" xfId="38855" xr:uid="{321501F5-1627-4EA2-8C40-EA469B28E304}"/>
    <cellStyle name="Normal 16 2 3 4 3" xfId="7023" xr:uid="{40F1EAF1-E105-461F-8B51-0741B65745E6}"/>
    <cellStyle name="Normal 16 2 3 4 3 2" xfId="15403" xr:uid="{787BDDFD-E773-42B5-94A7-8DBCF5D750BD}"/>
    <cellStyle name="Normal 16 2 3 4 3 2 2" xfId="32163" xr:uid="{C09809B4-3212-4F88-94EA-81BAE8A2D20C}"/>
    <cellStyle name="Normal 16 2 3 4 3 2 3" xfId="48922" xr:uid="{D8878596-A11B-4A96-8CC0-0B3025DCEA3F}"/>
    <cellStyle name="Normal 16 2 3 4 3 3" xfId="23783" xr:uid="{187B2822-9F9C-44F8-B31C-5A95DEF0EB66}"/>
    <cellStyle name="Normal 16 2 3 4 3 4" xfId="40542" xr:uid="{9CAFBD50-B550-4914-9B2D-B025C9D7ABEC}"/>
    <cellStyle name="Normal 16 2 3 4 4" xfId="3646" xr:uid="{85E61567-008F-4DA0-88E5-894CB1A39BE3}"/>
    <cellStyle name="Normal 16 2 3 4 4 2" xfId="12026" xr:uid="{3960065A-F766-4753-8E92-039AE30424E4}"/>
    <cellStyle name="Normal 16 2 3 4 4 2 2" xfId="28786" xr:uid="{FF040671-AC75-4BE0-A6B3-0602131DF8E2}"/>
    <cellStyle name="Normal 16 2 3 4 4 2 3" xfId="45545" xr:uid="{5F226B90-F118-4E36-8D26-DC72FF37085C}"/>
    <cellStyle name="Normal 16 2 3 4 4 3" xfId="20406" xr:uid="{90D832D7-2091-426F-914E-997F512F32D5}"/>
    <cellStyle name="Normal 16 2 3 4 4 4" xfId="37165" xr:uid="{CFFA8D52-6989-4734-80EF-40C761F5F568}"/>
    <cellStyle name="Normal 16 2 3 4 5" xfId="10336" xr:uid="{5AF1F019-9A1D-43BE-99F8-0742BF3F5895}"/>
    <cellStyle name="Normal 16 2 3 4 5 2" xfId="27096" xr:uid="{678101F1-658F-4520-AE57-148AB4821870}"/>
    <cellStyle name="Normal 16 2 3 4 5 3" xfId="43855" xr:uid="{2C3714A1-21A7-428F-8BD8-22086053A3A2}"/>
    <cellStyle name="Normal 16 2 3 4 6" xfId="18716" xr:uid="{8D6B5E35-40C5-4855-A3B2-A7548B30146D}"/>
    <cellStyle name="Normal 16 2 3 4 7" xfId="35475" xr:uid="{9C2B01FC-50A9-4736-9FBE-BA0695EFA057}"/>
    <cellStyle name="Normal 16 2 3 5" xfId="4066" xr:uid="{5E64978D-4DE0-45A7-B560-78BF34B4EB1C}"/>
    <cellStyle name="Normal 16 2 3 5 2" xfId="12446" xr:uid="{3C0CEB58-3243-49ED-B2DF-4D8BF176A8D2}"/>
    <cellStyle name="Normal 16 2 3 5 2 2" xfId="29206" xr:uid="{73E1E9FB-2524-49BB-842C-D0FD8A4FDD35}"/>
    <cellStyle name="Normal 16 2 3 5 2 3" xfId="45965" xr:uid="{F8F6866F-E37D-4DE5-B447-A4E4C02C0928}"/>
    <cellStyle name="Normal 16 2 3 5 3" xfId="20826" xr:uid="{0BD72548-7BC1-42F1-B005-BA4A2DA3F7A2}"/>
    <cellStyle name="Normal 16 2 3 5 4" xfId="37585" xr:uid="{B7589788-1DC8-4263-851E-5BC2F86806BD}"/>
    <cellStyle name="Normal 16 2 3 6" xfId="5672" xr:uid="{08F4DB34-D261-4E8B-936C-368FE1E21475}"/>
    <cellStyle name="Normal 16 2 3 6 2" xfId="14052" xr:uid="{330242B8-CCDE-450F-9F7F-D2CE7EF2A04C}"/>
    <cellStyle name="Normal 16 2 3 6 2 2" xfId="30812" xr:uid="{BD7B8D79-3866-4324-B3FC-3135FF82F00B}"/>
    <cellStyle name="Normal 16 2 3 6 2 3" xfId="47571" xr:uid="{AAD1E3FA-41B7-4AA9-9559-A3B200CB7A22}"/>
    <cellStyle name="Normal 16 2 3 6 3" xfId="22432" xr:uid="{69EAF75A-1857-478A-BD35-9E293848852D}"/>
    <cellStyle name="Normal 16 2 3 6 4" xfId="39191" xr:uid="{A67DBDF9-2B84-473A-89D9-6CA12199544A}"/>
    <cellStyle name="Normal 16 2 3 7" xfId="7429" xr:uid="{7ACCD846-A4C8-4451-BAAB-3FAB30C3805B}"/>
    <cellStyle name="Normal 16 2 3 7 2" xfId="15809" xr:uid="{3058D452-AE10-49C7-9A72-30B71126D13D}"/>
    <cellStyle name="Normal 16 2 3 7 2 2" xfId="32569" xr:uid="{336635C8-E6D9-4F16-A50C-AD9C3BDE6887}"/>
    <cellStyle name="Normal 16 2 3 7 2 3" xfId="49328" xr:uid="{32328F68-F154-436E-8A83-47A48D447914}"/>
    <cellStyle name="Normal 16 2 3 7 3" xfId="24189" xr:uid="{582931C0-15B9-463F-B39E-20E7F2F0AF14}"/>
    <cellStyle name="Normal 16 2 3 7 4" xfId="40948" xr:uid="{3896840F-758D-4C04-9570-468EF3EAE421}"/>
    <cellStyle name="Normal 16 2 3 8" xfId="7835" xr:uid="{EA06929E-126F-4B36-A7DB-F1F2D077DD85}"/>
    <cellStyle name="Normal 16 2 3 8 2" xfId="16215" xr:uid="{2694C6DD-82A3-4091-99D9-0F3F6C0D6695}"/>
    <cellStyle name="Normal 16 2 3 8 2 2" xfId="32975" xr:uid="{68C65ABB-2EDA-40DC-8A0D-423B05F3F06D}"/>
    <cellStyle name="Normal 16 2 3 8 2 3" xfId="49734" xr:uid="{9B52B1BA-BE3F-41E8-BF4B-3F4AD3BA126D}"/>
    <cellStyle name="Normal 16 2 3 8 3" xfId="24595" xr:uid="{10F43587-FF64-40FF-BA8D-547EC9582773}"/>
    <cellStyle name="Normal 16 2 3 8 4" xfId="41354" xr:uid="{D48601AD-7495-4661-97C7-1AE0427D9959}"/>
    <cellStyle name="Normal 16 2 3 9" xfId="8241" xr:uid="{ABD5B9DA-779D-4C05-B275-A419E2933A31}"/>
    <cellStyle name="Normal 16 2 3 9 2" xfId="16621" xr:uid="{5115F574-DB2B-4C23-9829-399C5E4F297B}"/>
    <cellStyle name="Normal 16 2 3 9 2 2" xfId="33381" xr:uid="{8178FBF9-4544-45EE-BC4A-9523556C0E12}"/>
    <cellStyle name="Normal 16 2 3 9 2 3" xfId="50140" xr:uid="{7300B254-B658-472C-A2EA-A9742D2275A3}"/>
    <cellStyle name="Normal 16 2 3 9 3" xfId="25001" xr:uid="{D806EC47-8F2E-493B-ACDC-490B837E08BA}"/>
    <cellStyle name="Normal 16 2 3 9 4" xfId="41760" xr:uid="{4E256E17-8D94-47DD-8EB5-40D27D07EEEB}"/>
    <cellStyle name="Normal 16 2 4" xfId="807" xr:uid="{694863FB-34F2-4E26-B075-019B505F8329}"/>
    <cellStyle name="Normal 16 2 4 2" xfId="4202" xr:uid="{31969D3F-8973-4090-B8B2-4A4AE2D17AB4}"/>
    <cellStyle name="Normal 16 2 4 2 2" xfId="12582" xr:uid="{0C65EA48-D94F-4661-8041-9F5A2B405995}"/>
    <cellStyle name="Normal 16 2 4 2 2 2" xfId="29342" xr:uid="{36E8870F-C27C-4F47-ABF7-E2FC2C5946A6}"/>
    <cellStyle name="Normal 16 2 4 2 2 3" xfId="46101" xr:uid="{0E935E0A-C7F1-4352-8257-F6F784F0567D}"/>
    <cellStyle name="Normal 16 2 4 2 3" xfId="20962" xr:uid="{6F88A037-B589-464D-807E-ED8E1EE799DB}"/>
    <cellStyle name="Normal 16 2 4 2 4" xfId="37721" xr:uid="{6173D47A-77A4-47E2-A2DB-0C6C0D7B6BCD}"/>
    <cellStyle name="Normal 16 2 4 3" xfId="5889" xr:uid="{49BB36D7-4768-4A0A-96B8-40E7C3AC9BDA}"/>
    <cellStyle name="Normal 16 2 4 3 2" xfId="14269" xr:uid="{67EE5E7D-EC7B-4E13-B622-AC978D23EBAD}"/>
    <cellStyle name="Normal 16 2 4 3 2 2" xfId="31029" xr:uid="{F0593D21-4A2E-44AB-9B61-CCD53D947172}"/>
    <cellStyle name="Normal 16 2 4 3 2 3" xfId="47788" xr:uid="{6C497725-4EF5-429C-8C1A-F82A3EF70954}"/>
    <cellStyle name="Normal 16 2 4 3 3" xfId="22649" xr:uid="{93B30EDD-8151-4900-A983-BBFD1CE79DD3}"/>
    <cellStyle name="Normal 16 2 4 3 4" xfId="39408" xr:uid="{433C6041-F003-4257-9B14-3C13054F79F0}"/>
    <cellStyle name="Normal 16 2 4 4" xfId="2625" xr:uid="{2F59BFBD-A120-478A-BEDF-3725F40BBDEE}"/>
    <cellStyle name="Normal 16 2 4 4 2" xfId="11005" xr:uid="{ABDA0535-EF80-44D9-A565-C9C7E3CA8610}"/>
    <cellStyle name="Normal 16 2 4 4 2 2" xfId="27765" xr:uid="{51C77B04-2B19-402D-B2A8-8C254BD141C8}"/>
    <cellStyle name="Normal 16 2 4 4 2 3" xfId="44524" xr:uid="{082BD5E1-62AA-478F-8A8B-0BD1206C7C00}"/>
    <cellStyle name="Normal 16 2 4 4 3" xfId="19385" xr:uid="{B9FDBF29-733D-4CFB-A10E-E103B8E79884}"/>
    <cellStyle name="Normal 16 2 4 4 4" xfId="36144" xr:uid="{C8BE2C19-0F49-473F-8D5A-344EF40E450F}"/>
    <cellStyle name="Normal 16 2 4 5" xfId="9202" xr:uid="{58D04D30-AD48-49C1-BDAA-2FE75ABF2DD5}"/>
    <cellStyle name="Normal 16 2 4 5 2" xfId="25962" xr:uid="{BC5C3ECE-5C14-49FC-91FE-520C99C12870}"/>
    <cellStyle name="Normal 16 2 4 5 3" xfId="42721" xr:uid="{E27B3FFB-3A6B-444C-A53A-906A0EA668F4}"/>
    <cellStyle name="Normal 16 2 4 6" xfId="17582" xr:uid="{15348958-8AB0-48C0-A2CB-7C8DC62517A8}"/>
    <cellStyle name="Normal 16 2 4 7" xfId="34341" xr:uid="{A58CB434-5D21-4080-8D07-8B2CAFCBA75B}"/>
    <cellStyle name="Normal 16 2 5" xfId="1241" xr:uid="{197C1E43-CB24-4A9B-A2A2-B99BAF0C2975}"/>
    <cellStyle name="Normal 16 2 5 2" xfId="4630" xr:uid="{124F4CF0-3915-446B-A752-FEC7CD423AD5}"/>
    <cellStyle name="Normal 16 2 5 2 2" xfId="13010" xr:uid="{69E2F287-F832-4762-B5A7-3128BE14B999}"/>
    <cellStyle name="Normal 16 2 5 2 2 2" xfId="29770" xr:uid="{B4B18E3E-C670-49A6-9AE4-FC0AFC0895B5}"/>
    <cellStyle name="Normal 16 2 5 2 2 3" xfId="46529" xr:uid="{EDDA5B54-E170-4F70-B257-F94534DC210A}"/>
    <cellStyle name="Normal 16 2 5 2 3" xfId="21390" xr:uid="{4A7A62B1-D1EF-4EE2-97DE-625175FAF8C5}"/>
    <cellStyle name="Normal 16 2 5 2 4" xfId="38149" xr:uid="{310C7F00-9B6A-4055-AC3C-5855094C82FE}"/>
    <cellStyle name="Normal 16 2 5 3" xfId="6317" xr:uid="{506F293C-17F7-449B-8C2A-E0ACB7B1CD19}"/>
    <cellStyle name="Normal 16 2 5 3 2" xfId="14697" xr:uid="{1155D394-70F4-4577-BD6E-F1E0F5C0AA95}"/>
    <cellStyle name="Normal 16 2 5 3 2 2" xfId="31457" xr:uid="{EF0D556D-1BEC-4AA2-AB18-5266122FB1B2}"/>
    <cellStyle name="Normal 16 2 5 3 2 3" xfId="48216" xr:uid="{2AB8686E-CDCD-497B-B688-FBE2CC475C3F}"/>
    <cellStyle name="Normal 16 2 5 3 3" xfId="23077" xr:uid="{7AFEE25D-C87D-4B52-B24B-458FA96D99C0}"/>
    <cellStyle name="Normal 16 2 5 3 4" xfId="39836" xr:uid="{B168ED51-0479-4314-A246-5A61B2602F66}"/>
    <cellStyle name="Normal 16 2 5 4" xfId="3053" xr:uid="{62C93FBF-B5CF-4C3F-8522-026B964D46F9}"/>
    <cellStyle name="Normal 16 2 5 4 2" xfId="11433" xr:uid="{7BFD35C1-E0D5-414C-B38B-5D12FA9DC213}"/>
    <cellStyle name="Normal 16 2 5 4 2 2" xfId="28193" xr:uid="{013DE9D5-34ED-47AF-A915-523BE145A2F5}"/>
    <cellStyle name="Normal 16 2 5 4 2 3" xfId="44952" xr:uid="{27AE5AE3-2FBB-4446-8217-36ABBFBD7930}"/>
    <cellStyle name="Normal 16 2 5 4 3" xfId="19813" xr:uid="{0A900475-E42C-403C-A76D-E4C8882A77BA}"/>
    <cellStyle name="Normal 16 2 5 4 4" xfId="36572" xr:uid="{9A6DC4AA-6B10-4D3A-B16C-D518F9484B2E}"/>
    <cellStyle name="Normal 16 2 5 5" xfId="9630" xr:uid="{29CAED62-432A-4870-862D-7EB3C83BB34C}"/>
    <cellStyle name="Normal 16 2 5 5 2" xfId="26390" xr:uid="{744932EE-754E-4184-BA1E-18EF219AB1CE}"/>
    <cellStyle name="Normal 16 2 5 5 3" xfId="43149" xr:uid="{8842A9CC-0EA5-4070-A6EC-F95FB431863D}"/>
    <cellStyle name="Normal 16 2 5 6" xfId="18010" xr:uid="{3CBD2EAC-B230-4C72-AFDF-D778C6F0E4CB}"/>
    <cellStyle name="Normal 16 2 5 7" xfId="34769" xr:uid="{47925634-BC8A-4C30-A0FA-9FF0716A323F}"/>
    <cellStyle name="Normal 16 2 6" xfId="1676" xr:uid="{62FD28CD-C6AF-4E80-866A-3DBC0B6DD6E5}"/>
    <cellStyle name="Normal 16 2 6 2" xfId="5065" xr:uid="{1AA70E60-0EED-4723-9023-8A8AE7E843E8}"/>
    <cellStyle name="Normal 16 2 6 2 2" xfId="13445" xr:uid="{78E913F1-444C-47A2-8456-6E3B16B9CFCB}"/>
    <cellStyle name="Normal 16 2 6 2 2 2" xfId="30205" xr:uid="{B4A0CEDE-CD56-4C96-8CE4-F3F62A4830BC}"/>
    <cellStyle name="Normal 16 2 6 2 2 3" xfId="46964" xr:uid="{015C8ED5-FCA5-41E0-8660-71A65084FD6F}"/>
    <cellStyle name="Normal 16 2 6 2 3" xfId="21825" xr:uid="{9D33CFE6-B35B-4A3C-8A36-7A7944499743}"/>
    <cellStyle name="Normal 16 2 6 2 4" xfId="38584" xr:uid="{0245E876-793A-4DA2-B7E3-E33EDB1E9C0C}"/>
    <cellStyle name="Normal 16 2 6 3" xfId="6752" xr:uid="{EB528335-3CC4-4298-8D53-F11C920B6985}"/>
    <cellStyle name="Normal 16 2 6 3 2" xfId="15132" xr:uid="{F11BC272-E3AD-47CD-96AF-6F83A98C2CA3}"/>
    <cellStyle name="Normal 16 2 6 3 2 2" xfId="31892" xr:uid="{3C344090-69FA-4174-A4C3-E93C6A0EF117}"/>
    <cellStyle name="Normal 16 2 6 3 2 3" xfId="48651" xr:uid="{5343C3F1-3E00-4721-8AD9-EA59C257B3FF}"/>
    <cellStyle name="Normal 16 2 6 3 3" xfId="23512" xr:uid="{7BEBE162-C68D-4F18-8D39-92C71A5EC43F}"/>
    <cellStyle name="Normal 16 2 6 3 4" xfId="40271" xr:uid="{28DB0478-6E8B-4585-91C1-8044857B8015}"/>
    <cellStyle name="Normal 16 2 6 4" xfId="2192" xr:uid="{538C581E-D057-4C97-B6F7-73477AAE015E}"/>
    <cellStyle name="Normal 16 2 6 4 2" xfId="10579" xr:uid="{B4C0A90B-0265-4FE7-AC8B-1619200C1B86}"/>
    <cellStyle name="Normal 16 2 6 4 2 2" xfId="27339" xr:uid="{F9D6395B-B15F-463E-8E50-498C08A75895}"/>
    <cellStyle name="Normal 16 2 6 4 2 3" xfId="44098" xr:uid="{A1CBF401-8748-4B17-8236-8001158ACC6B}"/>
    <cellStyle name="Normal 16 2 6 4 3" xfId="18959" xr:uid="{56359C49-98AF-4FE6-A9DD-5607D1F8F9F3}"/>
    <cellStyle name="Normal 16 2 6 4 4" xfId="35718" xr:uid="{C6707765-97E5-4D4F-B77E-30D141EB7FF7}"/>
    <cellStyle name="Normal 16 2 6 5" xfId="10065" xr:uid="{29288F80-D072-429C-9365-02158997A0B7}"/>
    <cellStyle name="Normal 16 2 6 5 2" xfId="26825" xr:uid="{967F65DE-EA16-4CBE-BCD8-6576ECCE17ED}"/>
    <cellStyle name="Normal 16 2 6 5 3" xfId="43584" xr:uid="{AC2CAF71-431E-495D-96FC-74E8F8D64662}"/>
    <cellStyle name="Normal 16 2 6 6" xfId="18445" xr:uid="{1C346629-B14A-414A-AF97-75848F141B3E}"/>
    <cellStyle name="Normal 16 2 6 7" xfId="35204" xr:uid="{047F2BD4-8B8E-462B-ACA8-1720AB2960A3}"/>
    <cellStyle name="Normal 16 2 7" xfId="3794" xr:uid="{01EB2BA9-D52B-4C1E-ABA2-531DF10D5F6C}"/>
    <cellStyle name="Normal 16 2 7 2" xfId="12174" xr:uid="{DB4D844F-1F24-4863-AF92-14EC53B87A4C}"/>
    <cellStyle name="Normal 16 2 7 2 2" xfId="28934" xr:uid="{5F18CBCF-E66A-455A-95F2-F62617E98E69}"/>
    <cellStyle name="Normal 16 2 7 2 3" xfId="45693" xr:uid="{EDE0AC53-0075-402F-A435-8EC027C4DBC2}"/>
    <cellStyle name="Normal 16 2 7 3" xfId="20554" xr:uid="{3EC538F2-151E-495D-9472-6EB8E3C0B69A}"/>
    <cellStyle name="Normal 16 2 7 4" xfId="37313" xr:uid="{A471ADCE-3F4F-49C1-BD24-F193E1C27A93}"/>
    <cellStyle name="Normal 16 2 8" xfId="5463" xr:uid="{DCB7D14A-A6F8-499A-9B81-2ADF20B4B8D7}"/>
    <cellStyle name="Normal 16 2 8 2" xfId="13843" xr:uid="{B6C01B3D-84B3-45D9-84F8-A79B04DCAA86}"/>
    <cellStyle name="Normal 16 2 8 2 2" xfId="30603" xr:uid="{7FD8876E-C9A5-4474-BDE1-B04E9CBBD0F1}"/>
    <cellStyle name="Normal 16 2 8 2 3" xfId="47362" xr:uid="{4F2C2969-22CA-46DB-8194-8041DE0EC1E8}"/>
    <cellStyle name="Normal 16 2 8 3" xfId="22223" xr:uid="{483BE864-46B8-432B-A7A6-06D7AAD72EBF}"/>
    <cellStyle name="Normal 16 2 8 4" xfId="38982" xr:uid="{E0B47CC9-236D-4565-A344-04CB243873EB}"/>
    <cellStyle name="Normal 16 2 9" xfId="7158" xr:uid="{2B668971-1C80-4B28-BFDC-5E5705D1BB49}"/>
    <cellStyle name="Normal 16 2 9 2" xfId="15538" xr:uid="{5EAB4B27-A2AF-438D-8E95-79998089770E}"/>
    <cellStyle name="Normal 16 2 9 2 2" xfId="32298" xr:uid="{449325AB-CDE4-417F-90A1-D755AE3F5433}"/>
    <cellStyle name="Normal 16 2 9 2 3" xfId="49057" xr:uid="{A16DB386-DEA3-4032-83BD-8F60BC7EE07D}"/>
    <cellStyle name="Normal 16 2 9 3" xfId="23918" xr:uid="{0769CF78-63F9-4828-BE3B-337B92D4684E}"/>
    <cellStyle name="Normal 16 2 9 4" xfId="40677" xr:uid="{622B9018-31CC-488B-A5F9-4D3962B29088}"/>
    <cellStyle name="Normal 16 20" xfId="33887" xr:uid="{25AACB24-B356-40EA-B212-1E507F9F4E59}"/>
    <cellStyle name="Normal 16 21" xfId="50937" xr:uid="{74D370FB-2DE3-4194-816C-7478B58542AF}"/>
    <cellStyle name="Normal 16 22" xfId="274" xr:uid="{349FB72C-42AC-4DD7-AC01-C452E0EDE1B4}"/>
    <cellStyle name="Normal 16 3" xfId="358" xr:uid="{0F28852C-D761-4026-B9AB-666CF52BCFE8}"/>
    <cellStyle name="Normal 16 3 10" xfId="7565" xr:uid="{E87FFDC7-B348-49AD-80C2-7DBB6E84FFCC}"/>
    <cellStyle name="Normal 16 3 10 2" xfId="15945" xr:uid="{516C02A7-8289-4BC1-9DFA-A9E80AB1F33C}"/>
    <cellStyle name="Normal 16 3 10 2 2" xfId="32705" xr:uid="{197EE354-7DAA-490D-8E58-6DD631E195FF}"/>
    <cellStyle name="Normal 16 3 10 2 3" xfId="49464" xr:uid="{FB4FA15E-18D7-4322-ABFB-12441FB2C922}"/>
    <cellStyle name="Normal 16 3 10 3" xfId="24325" xr:uid="{FF784056-A8D7-4BB6-A708-028A096F83F0}"/>
    <cellStyle name="Normal 16 3 10 4" xfId="41084" xr:uid="{8D907291-6EA2-4C7A-98D0-1E39E3BC72E0}"/>
    <cellStyle name="Normal 16 3 11" xfId="7971" xr:uid="{D134031C-9A87-416E-AD95-6E4FDF597B7B}"/>
    <cellStyle name="Normal 16 3 11 2" xfId="16351" xr:uid="{B9E90C6B-31E8-407C-807C-0DB515D2FA0F}"/>
    <cellStyle name="Normal 16 3 11 2 2" xfId="33111" xr:uid="{7D5A3B53-2BFE-4609-BBF2-41C32B1B7EFC}"/>
    <cellStyle name="Normal 16 3 11 2 3" xfId="49870" xr:uid="{FD77B535-FB6E-4240-89DF-6A408CFE852B}"/>
    <cellStyle name="Normal 16 3 11 3" xfId="24731" xr:uid="{0BE0E40A-DC7E-4068-8FA8-4209DF61C6BB}"/>
    <cellStyle name="Normal 16 3 11 4" xfId="41490" xr:uid="{C97C6DE8-468A-4741-8EFA-132E8E225EED}"/>
    <cellStyle name="Normal 16 3 12" xfId="8377" xr:uid="{71F863C8-6719-438E-81F9-A74573DF0722}"/>
    <cellStyle name="Normal 16 3 12 2" xfId="16757" xr:uid="{09A635B2-8EDB-467D-824F-138865396BF4}"/>
    <cellStyle name="Normal 16 3 12 2 2" xfId="33517" xr:uid="{776BBBB3-E79D-48F0-9D32-DDFEE3D3299A}"/>
    <cellStyle name="Normal 16 3 12 2 3" xfId="50276" xr:uid="{201F0344-7EA6-47F0-BABF-5093BCC8CC75}"/>
    <cellStyle name="Normal 16 3 12 3" xfId="25137" xr:uid="{E13AE539-3B0F-4205-A98F-B4961F24B5DF}"/>
    <cellStyle name="Normal 16 3 12 4" xfId="41896" xr:uid="{1BAC8A3A-B56D-49C0-9A76-769481F6BA22}"/>
    <cellStyle name="Normal 16 3 13" xfId="2088" xr:uid="{20201E94-DA68-4E89-898C-8FA338FC253C}"/>
    <cellStyle name="Normal 16 3 13 2" xfId="10476" xr:uid="{15AE6519-1C03-4631-8A44-2189AA5C6FE1}"/>
    <cellStyle name="Normal 16 3 13 2 2" xfId="27236" xr:uid="{7EDB4182-CD65-4FEF-9F7F-EAB740FC780F}"/>
    <cellStyle name="Normal 16 3 13 2 3" xfId="43995" xr:uid="{155F7805-BCAA-4B5E-AB15-889C23EE498C}"/>
    <cellStyle name="Normal 16 3 13 3" xfId="18856" xr:uid="{7E4B8092-AB32-452E-8E07-DF545AED3E98}"/>
    <cellStyle name="Normal 16 3 13 4" xfId="35615" xr:uid="{34B940CA-C528-4C9D-AC01-966F204D6FBC}"/>
    <cellStyle name="Normal 16 3 14" xfId="8822" xr:uid="{6A03306B-A85F-4D67-A698-85DB32834BCA}"/>
    <cellStyle name="Normal 16 3 14 2" xfId="25582" xr:uid="{DAD018B6-8FA4-4E11-8CBB-E215CB667C0C}"/>
    <cellStyle name="Normal 16 3 14 3" xfId="42341" xr:uid="{077B145B-9D8E-4AB6-B265-C8260967062D}"/>
    <cellStyle name="Normal 16 3 15" xfId="17202" xr:uid="{297E5936-9FFD-4ABA-9D54-D7A2D1693657}"/>
    <cellStyle name="Normal 16 3 16" xfId="33961" xr:uid="{7E26F551-B8E8-4D27-80DC-037180125ED9}"/>
    <cellStyle name="Normal 16 3 2" xfId="575" xr:uid="{B34AA8A4-D929-4DA5-8F00-60FF6808D62B}"/>
    <cellStyle name="Normal 16 3 2 10" xfId="8516" xr:uid="{2B311285-43B2-4DA0-A282-DC3BB40ADBF2}"/>
    <cellStyle name="Normal 16 3 2 10 2" xfId="16896" xr:uid="{4022F37D-E591-4EAB-9857-8E5CC759E896}"/>
    <cellStyle name="Normal 16 3 2 10 2 2" xfId="33656" xr:uid="{17AE7B81-B296-4F29-A35E-51E85FC45DBA}"/>
    <cellStyle name="Normal 16 3 2 10 2 3" xfId="50415" xr:uid="{E86710D5-97A3-426F-8463-9192D1516A73}"/>
    <cellStyle name="Normal 16 3 2 10 3" xfId="25276" xr:uid="{716313A8-D765-4787-8BFE-2B1A29483784}"/>
    <cellStyle name="Normal 16 3 2 10 4" xfId="42035" xr:uid="{DBC43D25-33E3-41C4-8DDD-3C743F7CFA9E}"/>
    <cellStyle name="Normal 16 3 2 11" xfId="2407" xr:uid="{B86F3A7C-1354-4636-9858-D12C48C7B1B5}"/>
    <cellStyle name="Normal 16 3 2 11 2" xfId="10789" xr:uid="{30FA8402-712E-4D09-BB41-31806484BFB6}"/>
    <cellStyle name="Normal 16 3 2 11 2 2" xfId="27549" xr:uid="{626CFDFF-9DDC-4793-8FEC-9BA11E156FC9}"/>
    <cellStyle name="Normal 16 3 2 11 2 3" xfId="44308" xr:uid="{4B81518C-DB50-4828-B3C6-C1C0B7133F70}"/>
    <cellStyle name="Normal 16 3 2 11 3" xfId="19169" xr:uid="{153F2743-1C24-4F6A-9FC0-761CA7911381}"/>
    <cellStyle name="Normal 16 3 2 11 4" xfId="35928" xr:uid="{61E08DA9-6D4C-4CDE-9EE7-F3AC40A653EA}"/>
    <cellStyle name="Normal 16 3 2 12" xfId="8986" xr:uid="{B25DFCD5-A7CF-42BD-8BBC-D652C2FA1D6B}"/>
    <cellStyle name="Normal 16 3 2 12 2" xfId="25746" xr:uid="{886CF3B5-1182-49AE-84C6-FB6AF6560DC0}"/>
    <cellStyle name="Normal 16 3 2 12 3" xfId="42505" xr:uid="{E2EB7598-3FD3-4175-95E4-2EE8770B5823}"/>
    <cellStyle name="Normal 16 3 2 13" xfId="17366" xr:uid="{0D10691E-5EC6-4D47-AC5C-0AA05F02BF80}"/>
    <cellStyle name="Normal 16 3 2 14" xfId="34125" xr:uid="{333BBA3B-80DE-4091-8940-3CE821106370}"/>
    <cellStyle name="Normal 16 3 2 2" xfId="1017" xr:uid="{0380D1EB-5BD5-4C20-AF8C-F815E1F46F17}"/>
    <cellStyle name="Normal 16 3 2 2 2" xfId="4412" xr:uid="{DD5076A0-8A84-41E6-B3C6-D1D0BFC6F489}"/>
    <cellStyle name="Normal 16 3 2 2 2 2" xfId="12792" xr:uid="{A5041BC4-FC5B-4BC1-B19D-0D2BBB4AB29B}"/>
    <cellStyle name="Normal 16 3 2 2 2 2 2" xfId="29552" xr:uid="{114528EF-F9C5-4C96-B6F1-0D9A975DC11F}"/>
    <cellStyle name="Normal 16 3 2 2 2 2 3" xfId="46311" xr:uid="{9E0031A5-0F64-4D6A-A911-157BEB5A6C28}"/>
    <cellStyle name="Normal 16 3 2 2 2 3" xfId="21172" xr:uid="{35C8E8CE-C1DD-439B-BDEE-FFDD71533E4F}"/>
    <cellStyle name="Normal 16 3 2 2 2 4" xfId="37931" xr:uid="{819F6E1C-5243-42A1-AD72-DD81B5D16F84}"/>
    <cellStyle name="Normal 16 3 2 2 3" xfId="6099" xr:uid="{32256F1D-3F5A-4EAD-8BF6-5C6397ECD0D4}"/>
    <cellStyle name="Normal 16 3 2 2 3 2" xfId="14479" xr:uid="{1397E4DA-E252-4540-946F-7F3F002ECF04}"/>
    <cellStyle name="Normal 16 3 2 2 3 2 2" xfId="31239" xr:uid="{1C32379F-65E9-4F58-9E0A-81D1FE3A72AF}"/>
    <cellStyle name="Normal 16 3 2 2 3 2 3" xfId="47998" xr:uid="{6FE5190D-BF51-4F64-8734-12463E592A7B}"/>
    <cellStyle name="Normal 16 3 2 2 3 3" xfId="22859" xr:uid="{E76767F8-32FA-4453-BD30-C1E027D55552}"/>
    <cellStyle name="Normal 16 3 2 2 3 4" xfId="39618" xr:uid="{127CC8AE-C48E-400C-9516-FF9F944B83BF}"/>
    <cellStyle name="Normal 16 3 2 2 4" xfId="2835" xr:uid="{F9E8FF70-5726-4AE3-9E00-FDDB75A0C0B5}"/>
    <cellStyle name="Normal 16 3 2 2 4 2" xfId="11215" xr:uid="{E851824B-CC4A-430E-ADB7-E3CD93AD9250}"/>
    <cellStyle name="Normal 16 3 2 2 4 2 2" xfId="27975" xr:uid="{22BD4A40-80E1-433F-A5D0-A6F060392632}"/>
    <cellStyle name="Normal 16 3 2 2 4 2 3" xfId="44734" xr:uid="{3FADC021-1DAF-4E6C-9536-C1CA5023D8CD}"/>
    <cellStyle name="Normal 16 3 2 2 4 3" xfId="19595" xr:uid="{5A662778-0AC3-41D7-9CF7-7A911B505D1D}"/>
    <cellStyle name="Normal 16 3 2 2 4 4" xfId="36354" xr:uid="{9A4017D6-1BBD-4FB0-B3C0-910AC912FB57}"/>
    <cellStyle name="Normal 16 3 2 2 5" xfId="9412" xr:uid="{0EA7670E-06A7-46AB-963C-66D50C397392}"/>
    <cellStyle name="Normal 16 3 2 2 5 2" xfId="26172" xr:uid="{64C3AE90-1FB9-4FAA-9FA1-688269E83FFA}"/>
    <cellStyle name="Normal 16 3 2 2 5 3" xfId="42931" xr:uid="{FE30A453-978D-4D92-9635-E7C283561AE9}"/>
    <cellStyle name="Normal 16 3 2 2 6" xfId="17792" xr:uid="{36A3856B-C374-42A6-8AF1-DA98B5633F01}"/>
    <cellStyle name="Normal 16 3 2 2 7" xfId="34551" xr:uid="{33FBEDFD-80CF-43F3-8DB5-41BD57E7B2F0}"/>
    <cellStyle name="Normal 16 3 2 3" xfId="1451" xr:uid="{7616835E-7514-467E-AC2C-C5A2F3E20A18}"/>
    <cellStyle name="Normal 16 3 2 3 2" xfId="4840" xr:uid="{D54316C5-5D8C-42A8-B563-2EC6A9C618AF}"/>
    <cellStyle name="Normal 16 3 2 3 2 2" xfId="13220" xr:uid="{719F0D60-CAB2-4279-B05A-4B6122967DC0}"/>
    <cellStyle name="Normal 16 3 2 3 2 2 2" xfId="29980" xr:uid="{30746EB9-CACB-40F0-B704-269B75486011}"/>
    <cellStyle name="Normal 16 3 2 3 2 2 3" xfId="46739" xr:uid="{76BAFB78-06CD-44F8-821D-51D39AA837CB}"/>
    <cellStyle name="Normal 16 3 2 3 2 3" xfId="21600" xr:uid="{85536CE2-5AAE-4175-9FE6-28A22983C16C}"/>
    <cellStyle name="Normal 16 3 2 3 2 4" xfId="38359" xr:uid="{2A862DCB-C93E-459A-8CCF-ABC9B55C5AEF}"/>
    <cellStyle name="Normal 16 3 2 3 3" xfId="6527" xr:uid="{CD23FA23-6818-4341-9979-CCFF3042FDF6}"/>
    <cellStyle name="Normal 16 3 2 3 3 2" xfId="14907" xr:uid="{8D69AA58-90F1-4965-A964-13DC34F0E45B}"/>
    <cellStyle name="Normal 16 3 2 3 3 2 2" xfId="31667" xr:uid="{1E26C0EF-2550-4686-A2A7-B34EFD3AFD79}"/>
    <cellStyle name="Normal 16 3 2 3 3 2 3" xfId="48426" xr:uid="{27426F67-0693-4C36-9A97-5A784A4762FB}"/>
    <cellStyle name="Normal 16 3 2 3 3 3" xfId="23287" xr:uid="{D9E24D46-D321-40DB-BD90-9C1206868985}"/>
    <cellStyle name="Normal 16 3 2 3 3 4" xfId="40046" xr:uid="{BE8CDF19-CB41-4E86-A329-971E516582D9}"/>
    <cellStyle name="Normal 16 3 2 3 4" xfId="3263" xr:uid="{6C65054D-0270-4A86-9A51-0E46578764AF}"/>
    <cellStyle name="Normal 16 3 2 3 4 2" xfId="11643" xr:uid="{E4A058E9-423E-4597-A2F4-9BD94608A59D}"/>
    <cellStyle name="Normal 16 3 2 3 4 2 2" xfId="28403" xr:uid="{490CC5A2-B265-451E-9AFD-191D6CCC05C1}"/>
    <cellStyle name="Normal 16 3 2 3 4 2 3" xfId="45162" xr:uid="{69A655B8-E207-459C-A2FE-C1AA14EE3564}"/>
    <cellStyle name="Normal 16 3 2 3 4 3" xfId="20023" xr:uid="{1D87BF00-4AE6-462B-83E7-8C723C5CA011}"/>
    <cellStyle name="Normal 16 3 2 3 4 4" xfId="36782" xr:uid="{A9E68095-F4E5-4DA7-B4F5-83F380F113F4}"/>
    <cellStyle name="Normal 16 3 2 3 5" xfId="9840" xr:uid="{92B4FF6E-1357-43F0-AD0E-5A7481C01D68}"/>
    <cellStyle name="Normal 16 3 2 3 5 2" xfId="26600" xr:uid="{31B9D549-4FAE-4BEF-A402-90E4F745EC94}"/>
    <cellStyle name="Normal 16 3 2 3 5 3" xfId="43359" xr:uid="{C3C35931-FF0A-41AC-8B61-E6C30E797D94}"/>
    <cellStyle name="Normal 16 3 2 3 6" xfId="18220" xr:uid="{9D7B9308-C227-499F-8C67-72E68D52C60E}"/>
    <cellStyle name="Normal 16 3 2 3 7" xfId="34979" xr:uid="{1E7B8DC6-276B-4747-923D-ACFEC14F49BC}"/>
    <cellStyle name="Normal 16 3 2 4" xfId="1816" xr:uid="{95DE72F1-3A23-407A-B0EC-BD714AC79689}"/>
    <cellStyle name="Normal 16 3 2 4 2" xfId="5205" xr:uid="{2144166D-8FDB-40B6-9EB6-C11CDF382F6C}"/>
    <cellStyle name="Normal 16 3 2 4 2 2" xfId="13585" xr:uid="{A5B07B86-B5C4-4CC4-A903-15F3DC94B94F}"/>
    <cellStyle name="Normal 16 3 2 4 2 2 2" xfId="30345" xr:uid="{6758389A-FFDE-48C8-BF84-859DC4B07C64}"/>
    <cellStyle name="Normal 16 3 2 4 2 2 3" xfId="47104" xr:uid="{A8B0786D-74E8-4BCA-819E-B7D85CCF9A8F}"/>
    <cellStyle name="Normal 16 3 2 4 2 3" xfId="21965" xr:uid="{DE4B258E-A564-4466-B822-19049A90E809}"/>
    <cellStyle name="Normal 16 3 2 4 2 4" xfId="38724" xr:uid="{3EB03BB9-7D81-4790-BC7D-31C2F9EFD29C}"/>
    <cellStyle name="Normal 16 3 2 4 3" xfId="6892" xr:uid="{716E76FF-F903-4FF5-A724-FAAEDEB91F0F}"/>
    <cellStyle name="Normal 16 3 2 4 3 2" xfId="15272" xr:uid="{9D6D7D04-355F-4152-B533-7013B989F9B0}"/>
    <cellStyle name="Normal 16 3 2 4 3 2 2" xfId="32032" xr:uid="{3429F185-1C5E-4A7F-84B2-57727FECE6B4}"/>
    <cellStyle name="Normal 16 3 2 4 3 2 3" xfId="48791" xr:uid="{2044BF12-9CB0-4E7F-8D11-C47792E95C9B}"/>
    <cellStyle name="Normal 16 3 2 4 3 3" xfId="23652" xr:uid="{3FB6D2CC-FC4C-46D6-B555-B26B0E5C764F}"/>
    <cellStyle name="Normal 16 3 2 4 3 4" xfId="40411" xr:uid="{269DD735-18FE-4CEC-9A25-9C66CEB18750}"/>
    <cellStyle name="Normal 16 3 2 4 4" xfId="3516" xr:uid="{532164E5-3D0A-41B0-9882-D1B9880F3404}"/>
    <cellStyle name="Normal 16 3 2 4 4 2" xfId="11896" xr:uid="{21B486B3-EC9B-4328-9332-91B9F2626B65}"/>
    <cellStyle name="Normal 16 3 2 4 4 2 2" xfId="28656" xr:uid="{73B05576-C515-4483-B2C7-24E4F39FDC80}"/>
    <cellStyle name="Normal 16 3 2 4 4 2 3" xfId="45415" xr:uid="{B321E7A0-6AE7-4A3D-8580-CE62087A8C19}"/>
    <cellStyle name="Normal 16 3 2 4 4 3" xfId="20276" xr:uid="{716662EC-5DA2-4713-A18B-6C05B4AEC4F6}"/>
    <cellStyle name="Normal 16 3 2 4 4 4" xfId="37035" xr:uid="{14B7E05A-797A-4A84-BE87-313DB075528B}"/>
    <cellStyle name="Normal 16 3 2 4 5" xfId="10205" xr:uid="{67D689C8-8B5B-4A1D-86BA-1B35B15E5A68}"/>
    <cellStyle name="Normal 16 3 2 4 5 2" xfId="26965" xr:uid="{5B3DAC0B-86FA-4960-9920-566F95D45674}"/>
    <cellStyle name="Normal 16 3 2 4 5 3" xfId="43724" xr:uid="{3C288319-B984-4686-B118-C934874A2381}"/>
    <cellStyle name="Normal 16 3 2 4 6" xfId="18585" xr:uid="{43E15D15-73F2-464D-B542-2CF8AA07C0E2}"/>
    <cellStyle name="Normal 16 3 2 4 7" xfId="35344" xr:uid="{FF61B6C2-6B91-4309-9298-4A3B58863A1B}"/>
    <cellStyle name="Normal 16 3 2 5" xfId="3935" xr:uid="{50B11C2F-4804-4FBF-9888-669777E0203C}"/>
    <cellStyle name="Normal 16 3 2 5 2" xfId="12315" xr:uid="{3239C0AD-8C46-4B34-8B8C-1C4D7892DAE2}"/>
    <cellStyle name="Normal 16 3 2 5 2 2" xfId="29075" xr:uid="{CEB343B4-66B4-4910-AFDC-DE1B40951DA6}"/>
    <cellStyle name="Normal 16 3 2 5 2 3" xfId="45834" xr:uid="{1F0BA0D0-8ED5-4D69-9721-8AFA690305DF}"/>
    <cellStyle name="Normal 16 3 2 5 3" xfId="20695" xr:uid="{48A98C87-7CFD-4F5F-81FB-7CCB877DA6B6}"/>
    <cellStyle name="Normal 16 3 2 5 4" xfId="37454" xr:uid="{54D683A2-B31F-43A8-AD61-2583F18E7CFC}"/>
    <cellStyle name="Normal 16 3 2 6" xfId="5673" xr:uid="{10EE7D95-3A8F-4F87-8960-9349F03C7287}"/>
    <cellStyle name="Normal 16 3 2 6 2" xfId="14053" xr:uid="{9080D393-0CD4-43EA-9923-CAC7C5375B79}"/>
    <cellStyle name="Normal 16 3 2 6 2 2" xfId="30813" xr:uid="{311B0FD6-6443-4C0A-A7D3-01E8608BAE32}"/>
    <cellStyle name="Normal 16 3 2 6 2 3" xfId="47572" xr:uid="{FE03268A-BE7F-42E3-8DB2-DD204778034D}"/>
    <cellStyle name="Normal 16 3 2 6 3" xfId="22433" xr:uid="{2ACA62D1-70D2-4BAF-A58C-2BF03AE0EF96}"/>
    <cellStyle name="Normal 16 3 2 6 4" xfId="39192" xr:uid="{D616399C-F526-4D1A-A6A6-C95F6A8A61AD}"/>
    <cellStyle name="Normal 16 3 2 7" xfId="7298" xr:uid="{75C3B857-3C52-4FE1-9CC0-5DCF5A14DE4C}"/>
    <cellStyle name="Normal 16 3 2 7 2" xfId="15678" xr:uid="{F923FAFC-B4CC-46A3-88C5-4060D2367C44}"/>
    <cellStyle name="Normal 16 3 2 7 2 2" xfId="32438" xr:uid="{0D35A6F5-7021-4E61-9F45-7D6D1DE20B4F}"/>
    <cellStyle name="Normal 16 3 2 7 2 3" xfId="49197" xr:uid="{AF28AB72-B62C-4D50-8847-40F9BE3B464D}"/>
    <cellStyle name="Normal 16 3 2 7 3" xfId="24058" xr:uid="{1C8A95C9-09DD-4096-A37A-35790B52B0B9}"/>
    <cellStyle name="Normal 16 3 2 7 4" xfId="40817" xr:uid="{C139844E-1BEA-4661-8471-92226569DF6D}"/>
    <cellStyle name="Normal 16 3 2 8" xfId="7704" xr:uid="{8E7A26B6-544F-462C-B2B2-5BFE232C05FB}"/>
    <cellStyle name="Normal 16 3 2 8 2" xfId="16084" xr:uid="{B196BC6B-C5D6-4A5D-A453-BD52945CAC19}"/>
    <cellStyle name="Normal 16 3 2 8 2 2" xfId="32844" xr:uid="{439B1883-41E2-4F2F-8519-199B9E0DFC8C}"/>
    <cellStyle name="Normal 16 3 2 8 2 3" xfId="49603" xr:uid="{DEF8E8AE-4F14-42A0-8E30-E23C81D7F58B}"/>
    <cellStyle name="Normal 16 3 2 8 3" xfId="24464" xr:uid="{91927022-40DA-4785-B265-E176367AEF5B}"/>
    <cellStyle name="Normal 16 3 2 8 4" xfId="41223" xr:uid="{0F32623E-A765-4264-9B22-F9500FF374CC}"/>
    <cellStyle name="Normal 16 3 2 9" xfId="8110" xr:uid="{4B014122-FEB3-4B15-A776-965BFA20AD43}"/>
    <cellStyle name="Normal 16 3 2 9 2" xfId="16490" xr:uid="{5F4C9634-7E0D-436C-86E3-E60C342B1BA8}"/>
    <cellStyle name="Normal 16 3 2 9 2 2" xfId="33250" xr:uid="{A89D4E95-F200-46C9-89D6-7784F82C5C25}"/>
    <cellStyle name="Normal 16 3 2 9 2 3" xfId="50009" xr:uid="{CE1C943D-F94F-40E2-A91C-5898B3105128}"/>
    <cellStyle name="Normal 16 3 2 9 3" xfId="24870" xr:uid="{6CC7A208-9F77-4EAA-876B-43CB72D9194D}"/>
    <cellStyle name="Normal 16 3 2 9 4" xfId="41629" xr:uid="{B9CA0A00-8A90-4F51-9A6B-78E0F7CC5212}"/>
    <cellStyle name="Normal 16 3 3" xfId="576" xr:uid="{1D2F9EEE-EA59-4590-B8C9-D9E8FB873079}"/>
    <cellStyle name="Normal 16 3 3 10" xfId="8648" xr:uid="{496EE5BC-0F40-456A-99FA-135F222EA456}"/>
    <cellStyle name="Normal 16 3 3 10 2" xfId="17028" xr:uid="{06A0BA89-32A4-4A22-AF8E-1A99D29916D6}"/>
    <cellStyle name="Normal 16 3 3 10 2 2" xfId="33788" xr:uid="{50B633DD-50C8-4DF2-989C-1A6204B310A9}"/>
    <cellStyle name="Normal 16 3 3 10 2 3" xfId="50547" xr:uid="{007224ED-9860-46D4-9BEA-3421F1342957}"/>
    <cellStyle name="Normal 16 3 3 10 3" xfId="25408" xr:uid="{A8AA62AE-BE1B-40C5-931B-FFF36B9D0BAC}"/>
    <cellStyle name="Normal 16 3 3 10 4" xfId="42167" xr:uid="{7B2921DB-898A-45ED-9F85-57AB2E2066E9}"/>
    <cellStyle name="Normal 16 3 3 11" xfId="2408" xr:uid="{FE538BB9-D8D3-4BFF-98A3-B757D64CD036}"/>
    <cellStyle name="Normal 16 3 3 11 2" xfId="10790" xr:uid="{915962B1-8BCA-4E1D-B334-4147F52C1375}"/>
    <cellStyle name="Normal 16 3 3 11 2 2" xfId="27550" xr:uid="{B47F59B5-BF52-4A01-93F7-0A7A830C6FF2}"/>
    <cellStyle name="Normal 16 3 3 11 2 3" xfId="44309" xr:uid="{A99B5D1E-5F11-4296-8106-201BA294932B}"/>
    <cellStyle name="Normal 16 3 3 11 3" xfId="19170" xr:uid="{D167DB9D-B2F7-44A6-A966-49E636CD1F99}"/>
    <cellStyle name="Normal 16 3 3 11 4" xfId="35929" xr:uid="{6319A781-579A-4268-98BB-ABAA7A2DE12E}"/>
    <cellStyle name="Normal 16 3 3 12" xfId="8987" xr:uid="{224B6CA5-A5E8-4D63-964B-664EDC976340}"/>
    <cellStyle name="Normal 16 3 3 12 2" xfId="25747" xr:uid="{94471F13-ED60-47A3-B99E-5935560DC814}"/>
    <cellStyle name="Normal 16 3 3 12 3" xfId="42506" xr:uid="{17BB17B5-9290-4BE0-AC97-BC36C3633B60}"/>
    <cellStyle name="Normal 16 3 3 13" xfId="17367" xr:uid="{91EBE042-AE49-4F9D-99AD-A94A472C01F2}"/>
    <cellStyle name="Normal 16 3 3 14" xfId="34126" xr:uid="{0834E3E8-D9F8-407A-A118-044922F64EEC}"/>
    <cellStyle name="Normal 16 3 3 2" xfId="1018" xr:uid="{984450C4-31A6-4F33-9048-46FFBCC30699}"/>
    <cellStyle name="Normal 16 3 3 2 2" xfId="4413" xr:uid="{E53B6D2D-4E6F-4C39-9FBE-0F9055CB598B}"/>
    <cellStyle name="Normal 16 3 3 2 2 2" xfId="12793" xr:uid="{A2F6079A-1068-4DE1-83E6-E68C02540A28}"/>
    <cellStyle name="Normal 16 3 3 2 2 2 2" xfId="29553" xr:uid="{4C5D79AE-3BBC-4A47-8DE7-73BB83265887}"/>
    <cellStyle name="Normal 16 3 3 2 2 2 3" xfId="46312" xr:uid="{BA4FA94D-1443-4378-8A68-C3DBFFFAED97}"/>
    <cellStyle name="Normal 16 3 3 2 2 3" xfId="21173" xr:uid="{69801B04-5BCC-4236-9560-C2E9618F9931}"/>
    <cellStyle name="Normal 16 3 3 2 2 4" xfId="37932" xr:uid="{9548EA23-A504-4FAC-B45D-4227133D92CF}"/>
    <cellStyle name="Normal 16 3 3 2 3" xfId="6100" xr:uid="{B379887D-2719-4F58-BC73-DE176E65E4B0}"/>
    <cellStyle name="Normal 16 3 3 2 3 2" xfId="14480" xr:uid="{A317DC7B-7626-4E22-8E89-BAD478AF8B84}"/>
    <cellStyle name="Normal 16 3 3 2 3 2 2" xfId="31240" xr:uid="{4A091474-F332-4C43-A716-B2C26F4D86A5}"/>
    <cellStyle name="Normal 16 3 3 2 3 2 3" xfId="47999" xr:uid="{3C83C09F-DF70-4752-A367-7526839B74CC}"/>
    <cellStyle name="Normal 16 3 3 2 3 3" xfId="22860" xr:uid="{85E48FED-5567-44C5-969C-6F6B5837D953}"/>
    <cellStyle name="Normal 16 3 3 2 3 4" xfId="39619" xr:uid="{DB5E7386-AA0B-4D14-92FC-51D0614D26C0}"/>
    <cellStyle name="Normal 16 3 3 2 4" xfId="2836" xr:uid="{4D726D52-510D-41F1-9174-B330441D2045}"/>
    <cellStyle name="Normal 16 3 3 2 4 2" xfId="11216" xr:uid="{666269D0-2C2D-4E63-AE1F-E56C6B15105D}"/>
    <cellStyle name="Normal 16 3 3 2 4 2 2" xfId="27976" xr:uid="{B3361073-245E-46F6-A053-DA0193A389C5}"/>
    <cellStyle name="Normal 16 3 3 2 4 2 3" xfId="44735" xr:uid="{0A3E3DB7-37A6-4549-933A-BA563B0ECAE8}"/>
    <cellStyle name="Normal 16 3 3 2 4 3" xfId="19596" xr:uid="{64C70BFC-01B1-4FE3-AE88-F36DEAE50B0C}"/>
    <cellStyle name="Normal 16 3 3 2 4 4" xfId="36355" xr:uid="{59E1A047-11D7-46CB-8A4D-12EC98BB882D}"/>
    <cellStyle name="Normal 16 3 3 2 5" xfId="9413" xr:uid="{E9D9D7F7-8CF1-4528-BFA3-6B6CB02D4C52}"/>
    <cellStyle name="Normal 16 3 3 2 5 2" xfId="26173" xr:uid="{D7B4FDD8-CEAD-40BD-8890-ACF935DE20E2}"/>
    <cellStyle name="Normal 16 3 3 2 5 3" xfId="42932" xr:uid="{8ED09A8B-05EE-45A4-AE9E-D264399B83D0}"/>
    <cellStyle name="Normal 16 3 3 2 6" xfId="17793" xr:uid="{F45A69E9-2089-45B8-BC80-AFF7790C0530}"/>
    <cellStyle name="Normal 16 3 3 2 7" xfId="34552" xr:uid="{3FAE2D15-DB36-451F-B641-47519D81F4AE}"/>
    <cellStyle name="Normal 16 3 3 3" xfId="1452" xr:uid="{1D4FAC2A-CC68-4569-89CE-E5C2AF0CF16C}"/>
    <cellStyle name="Normal 16 3 3 3 2" xfId="4841" xr:uid="{BDBC674A-D827-4502-8719-3D6E858F15C2}"/>
    <cellStyle name="Normal 16 3 3 3 2 2" xfId="13221" xr:uid="{04646C48-D145-4ADB-96D5-528A42299559}"/>
    <cellStyle name="Normal 16 3 3 3 2 2 2" xfId="29981" xr:uid="{9379F61A-08F7-4447-91C7-AB94AD8D4B21}"/>
    <cellStyle name="Normal 16 3 3 3 2 2 3" xfId="46740" xr:uid="{2CA32E6E-7E89-4891-AD9A-D28F63B630E1}"/>
    <cellStyle name="Normal 16 3 3 3 2 3" xfId="21601" xr:uid="{079395D8-90F4-43B5-A83F-C708F2ED1272}"/>
    <cellStyle name="Normal 16 3 3 3 2 4" xfId="38360" xr:uid="{65387DFA-4654-4566-9E38-F53962CE4827}"/>
    <cellStyle name="Normal 16 3 3 3 3" xfId="6528" xr:uid="{98ACB998-8C18-473F-8CD6-2D98327815D5}"/>
    <cellStyle name="Normal 16 3 3 3 3 2" xfId="14908" xr:uid="{1A0E9B52-54AA-4470-9752-DC0430D34F3F}"/>
    <cellStyle name="Normal 16 3 3 3 3 2 2" xfId="31668" xr:uid="{77F3B88B-0924-4F1A-909D-450B9C7B1EAA}"/>
    <cellStyle name="Normal 16 3 3 3 3 2 3" xfId="48427" xr:uid="{1E85DF84-24D5-47A2-9646-D739D8FA1761}"/>
    <cellStyle name="Normal 16 3 3 3 3 3" xfId="23288" xr:uid="{9922B71F-B48D-44F2-A54F-F7EA2AE304B2}"/>
    <cellStyle name="Normal 16 3 3 3 3 4" xfId="40047" xr:uid="{85FA339F-B196-45F3-98D2-BFC3108A2A55}"/>
    <cellStyle name="Normal 16 3 3 3 4" xfId="3264" xr:uid="{646FFFA5-1564-465D-91B4-3062FBEEE88E}"/>
    <cellStyle name="Normal 16 3 3 3 4 2" xfId="11644" xr:uid="{69D5A3B5-D7D1-43F0-AEB6-D0D53B51D300}"/>
    <cellStyle name="Normal 16 3 3 3 4 2 2" xfId="28404" xr:uid="{6CBC37C2-44CC-4489-948F-D6C324C905C9}"/>
    <cellStyle name="Normal 16 3 3 3 4 2 3" xfId="45163" xr:uid="{27E63016-A6B0-405A-93D7-0FBFC6D709A0}"/>
    <cellStyle name="Normal 16 3 3 3 4 3" xfId="20024" xr:uid="{D6C99C3B-3AC5-4F89-A42C-B7A0ADC87A8E}"/>
    <cellStyle name="Normal 16 3 3 3 4 4" xfId="36783" xr:uid="{A2B7C05B-0984-46A4-BD3B-F73D526498CC}"/>
    <cellStyle name="Normal 16 3 3 3 5" xfId="9841" xr:uid="{6E65AA83-1961-4E22-BD55-81826998382E}"/>
    <cellStyle name="Normal 16 3 3 3 5 2" xfId="26601" xr:uid="{6E42BAD9-186C-44B2-846B-419CF48D8830}"/>
    <cellStyle name="Normal 16 3 3 3 5 3" xfId="43360" xr:uid="{41791C2B-1E51-4EEA-87DF-A65491F89731}"/>
    <cellStyle name="Normal 16 3 3 3 6" xfId="18221" xr:uid="{61A0F1A8-4501-4239-BCF2-E336429D3380}"/>
    <cellStyle name="Normal 16 3 3 3 7" xfId="34980" xr:uid="{5258E516-78A5-41AF-94E7-167A36858A4D}"/>
    <cellStyle name="Normal 16 3 3 4" xfId="1948" xr:uid="{1D32D085-30A8-4B8F-ABCF-19D9D7CB0B82}"/>
    <cellStyle name="Normal 16 3 3 4 2" xfId="5337" xr:uid="{93B2204E-B548-47DE-A6B0-4BB2E1A1D048}"/>
    <cellStyle name="Normal 16 3 3 4 2 2" xfId="13717" xr:uid="{8F155134-C4C7-4AB3-8278-893CD5561241}"/>
    <cellStyle name="Normal 16 3 3 4 2 2 2" xfId="30477" xr:uid="{940A0466-06AF-4F4C-938B-B9B46481A0CF}"/>
    <cellStyle name="Normal 16 3 3 4 2 2 3" xfId="47236" xr:uid="{C3C79B8E-33A2-4F16-9E3D-19BCCBA98707}"/>
    <cellStyle name="Normal 16 3 3 4 2 3" xfId="22097" xr:uid="{F5D3770B-5CB1-4C78-AD85-D129997DA5C2}"/>
    <cellStyle name="Normal 16 3 3 4 2 4" xfId="38856" xr:uid="{EB701DFD-59A7-44BE-806D-F90919D9232B}"/>
    <cellStyle name="Normal 16 3 3 4 3" xfId="7024" xr:uid="{656778A1-71B3-4EDE-9EAA-4414A9EE9CA9}"/>
    <cellStyle name="Normal 16 3 3 4 3 2" xfId="15404" xr:uid="{372ADAE9-9081-412E-A7EC-F3944F5EA8D2}"/>
    <cellStyle name="Normal 16 3 3 4 3 2 2" xfId="32164" xr:uid="{8D88FD97-075C-4420-A34F-C3C9F0D4C5C4}"/>
    <cellStyle name="Normal 16 3 3 4 3 2 3" xfId="48923" xr:uid="{D4FD8BEF-460C-458A-83B2-1F309A10EB69}"/>
    <cellStyle name="Normal 16 3 3 4 3 3" xfId="23784" xr:uid="{FEFB65B0-29AC-4C53-A032-50BD0ADEE849}"/>
    <cellStyle name="Normal 16 3 3 4 3 4" xfId="40543" xr:uid="{FD6DF3F2-5AB1-47E0-9B1C-F54227B08F3C}"/>
    <cellStyle name="Normal 16 3 3 4 4" xfId="3647" xr:uid="{82969466-A2A3-4D40-9CF9-267E9E294083}"/>
    <cellStyle name="Normal 16 3 3 4 4 2" xfId="12027" xr:uid="{F5F269D9-ADAB-4B86-AF35-BE4A455DEF0D}"/>
    <cellStyle name="Normal 16 3 3 4 4 2 2" xfId="28787" xr:uid="{B336820E-3733-4EB8-839F-25191E4788C1}"/>
    <cellStyle name="Normal 16 3 3 4 4 2 3" xfId="45546" xr:uid="{7F730806-7327-4DF9-9171-51661F81C149}"/>
    <cellStyle name="Normal 16 3 3 4 4 3" xfId="20407" xr:uid="{77C5B956-C8DB-45C1-9C90-6E4295BB56E2}"/>
    <cellStyle name="Normal 16 3 3 4 4 4" xfId="37166" xr:uid="{7A42FA43-E127-4BAC-B461-613121E51315}"/>
    <cellStyle name="Normal 16 3 3 4 5" xfId="10337" xr:uid="{9902E401-F358-48DE-A5D3-C1DC71E54241}"/>
    <cellStyle name="Normal 16 3 3 4 5 2" xfId="27097" xr:uid="{E75265ED-1177-43CF-9F7C-3D15BBE19FE7}"/>
    <cellStyle name="Normal 16 3 3 4 5 3" xfId="43856" xr:uid="{94A3DF44-C503-48A0-B77B-CBB99BDA7A21}"/>
    <cellStyle name="Normal 16 3 3 4 6" xfId="18717" xr:uid="{FA78FD7A-A62D-48FD-BDF7-B901C10F7E64}"/>
    <cellStyle name="Normal 16 3 3 4 7" xfId="35476" xr:uid="{7D989177-6969-42FA-BF72-8504CEAD27FB}"/>
    <cellStyle name="Normal 16 3 3 5" xfId="4067" xr:uid="{243D5BE5-FCEC-4B0B-8500-0BBDDB11C1FA}"/>
    <cellStyle name="Normal 16 3 3 5 2" xfId="12447" xr:uid="{4B7814F8-9D49-4776-A032-BB12745889A6}"/>
    <cellStyle name="Normal 16 3 3 5 2 2" xfId="29207" xr:uid="{1334CA07-F622-41FA-BF18-CFE2096AF99F}"/>
    <cellStyle name="Normal 16 3 3 5 2 3" xfId="45966" xr:uid="{D8BEF4DC-86ED-4E4B-8A6D-8D1838547B16}"/>
    <cellStyle name="Normal 16 3 3 5 3" xfId="20827" xr:uid="{E9C6A6E0-F64F-4883-A07B-DB93B14539B7}"/>
    <cellStyle name="Normal 16 3 3 5 4" xfId="37586" xr:uid="{7612B144-AAEB-459B-B2CE-26705A1020F1}"/>
    <cellStyle name="Normal 16 3 3 6" xfId="5674" xr:uid="{3441A19C-2F5E-4C0E-A8C7-E665A6CEE858}"/>
    <cellStyle name="Normal 16 3 3 6 2" xfId="14054" xr:uid="{B09378FD-0113-4631-93E1-210C6CD795DD}"/>
    <cellStyle name="Normal 16 3 3 6 2 2" xfId="30814" xr:uid="{BA9B2ED0-9678-4164-832A-039CC49A5593}"/>
    <cellStyle name="Normal 16 3 3 6 2 3" xfId="47573" xr:uid="{75A4382C-979E-4955-9AA7-7AB159408798}"/>
    <cellStyle name="Normal 16 3 3 6 3" xfId="22434" xr:uid="{841D3D9D-89C7-4122-9D73-86B2297E73F6}"/>
    <cellStyle name="Normal 16 3 3 6 4" xfId="39193" xr:uid="{70B8D06F-B8A7-4BC5-BFAC-768DE91F44FA}"/>
    <cellStyle name="Normal 16 3 3 7" xfId="7430" xr:uid="{50318787-80AB-4E18-AB1C-32B9DE57BA74}"/>
    <cellStyle name="Normal 16 3 3 7 2" xfId="15810" xr:uid="{C3CDBF9B-468E-4368-A4E6-740A940FA8D6}"/>
    <cellStyle name="Normal 16 3 3 7 2 2" xfId="32570" xr:uid="{5F916563-016B-4677-B2E1-6414B9D7F4E5}"/>
    <cellStyle name="Normal 16 3 3 7 2 3" xfId="49329" xr:uid="{BEDDDE90-391F-4A51-8397-3E9727B87085}"/>
    <cellStyle name="Normal 16 3 3 7 3" xfId="24190" xr:uid="{E8E35C9F-3C8A-432E-9518-FB170BB968BE}"/>
    <cellStyle name="Normal 16 3 3 7 4" xfId="40949" xr:uid="{3E2BB561-72A2-4DDE-AF29-C2A69408F0E8}"/>
    <cellStyle name="Normal 16 3 3 8" xfId="7836" xr:uid="{53E11FDE-7DD5-4A2F-A802-B3679762C154}"/>
    <cellStyle name="Normal 16 3 3 8 2" xfId="16216" xr:uid="{EDEAD608-005E-47ED-B12E-4F15030D9CE9}"/>
    <cellStyle name="Normal 16 3 3 8 2 2" xfId="32976" xr:uid="{0C637F12-AD6C-451E-A047-2D2D39DA3F26}"/>
    <cellStyle name="Normal 16 3 3 8 2 3" xfId="49735" xr:uid="{798EC062-5638-48B8-85D9-77F25B6A1EF8}"/>
    <cellStyle name="Normal 16 3 3 8 3" xfId="24596" xr:uid="{566D147C-779D-4804-9C24-8BC46B1CC0D0}"/>
    <cellStyle name="Normal 16 3 3 8 4" xfId="41355" xr:uid="{E49C5EEE-193D-4A22-B8AD-EC8C315F1ECD}"/>
    <cellStyle name="Normal 16 3 3 9" xfId="8242" xr:uid="{054023E9-4FEE-40FD-96D4-998A1C9111B9}"/>
    <cellStyle name="Normal 16 3 3 9 2" xfId="16622" xr:uid="{53654B3B-1D24-4E87-91E7-0C7A691AD916}"/>
    <cellStyle name="Normal 16 3 3 9 2 2" xfId="33382" xr:uid="{A84BA829-5129-4095-A132-60F1ABE8B63C}"/>
    <cellStyle name="Normal 16 3 3 9 2 3" xfId="50141" xr:uid="{B52A9D37-BA0D-4072-9461-BE2940B7A080}"/>
    <cellStyle name="Normal 16 3 3 9 3" xfId="25002" xr:uid="{C63E7576-6585-4D3E-AE85-5667A3736D04}"/>
    <cellStyle name="Normal 16 3 3 9 4" xfId="41761" xr:uid="{B59867E5-4E54-431B-97BD-58EF8F13540D}"/>
    <cellStyle name="Normal 16 3 4" xfId="853" xr:uid="{929B3424-812A-4134-9D36-CE3BEB7575D2}"/>
    <cellStyle name="Normal 16 3 4 2" xfId="4248" xr:uid="{5B7A9AA1-2A7D-43B3-9A39-F6034FE3C03E}"/>
    <cellStyle name="Normal 16 3 4 2 2" xfId="12628" xr:uid="{B598D291-6159-4319-A9A5-F2A5580E147E}"/>
    <cellStyle name="Normal 16 3 4 2 2 2" xfId="29388" xr:uid="{9ACF8ADA-8A38-46CE-AC49-9C4885B88A0C}"/>
    <cellStyle name="Normal 16 3 4 2 2 3" xfId="46147" xr:uid="{773C8C89-40B8-41E2-AADF-03B00AF445EF}"/>
    <cellStyle name="Normal 16 3 4 2 3" xfId="21008" xr:uid="{548BEC53-8A7A-4C05-ADDE-8533E19D3F2F}"/>
    <cellStyle name="Normal 16 3 4 2 4" xfId="37767" xr:uid="{1C7D1E73-C35D-4A40-B3CC-6ED45F949061}"/>
    <cellStyle name="Normal 16 3 4 3" xfId="5935" xr:uid="{72A55B06-0A36-44AF-B80E-41DFF74444C8}"/>
    <cellStyle name="Normal 16 3 4 3 2" xfId="14315" xr:uid="{D268FFDB-8C8A-45B1-BE20-D34B274E75DC}"/>
    <cellStyle name="Normal 16 3 4 3 2 2" xfId="31075" xr:uid="{9645B5C8-077E-4374-8B0A-7A6D5574626C}"/>
    <cellStyle name="Normal 16 3 4 3 2 3" xfId="47834" xr:uid="{3324784D-BC37-425D-8474-A3A3B0ED2881}"/>
    <cellStyle name="Normal 16 3 4 3 3" xfId="22695" xr:uid="{EEA56802-3C1D-4ED2-A513-52CD42340DCD}"/>
    <cellStyle name="Normal 16 3 4 3 4" xfId="39454" xr:uid="{C0C043BF-0588-4460-93D0-225E71CA344F}"/>
    <cellStyle name="Normal 16 3 4 4" xfId="2671" xr:uid="{D8E3FF80-381E-49D7-915B-923F9FBBD937}"/>
    <cellStyle name="Normal 16 3 4 4 2" xfId="11051" xr:uid="{676112CE-5519-4881-BEB1-3683D101BF66}"/>
    <cellStyle name="Normal 16 3 4 4 2 2" xfId="27811" xr:uid="{E2C030BB-E0A5-4AF8-B3E2-E8BBCE91D361}"/>
    <cellStyle name="Normal 16 3 4 4 2 3" xfId="44570" xr:uid="{21C3E31A-A7E7-429D-87CB-6C6B53262FBB}"/>
    <cellStyle name="Normal 16 3 4 4 3" xfId="19431" xr:uid="{D6DD0F9F-02A3-44F6-BD02-F9C806C366F4}"/>
    <cellStyle name="Normal 16 3 4 4 4" xfId="36190" xr:uid="{65282CC8-E9A1-441B-858E-66FCE0EF1964}"/>
    <cellStyle name="Normal 16 3 4 5" xfId="9248" xr:uid="{2448E124-3CE4-4DA3-9FAB-E891D3F4DEC8}"/>
    <cellStyle name="Normal 16 3 4 5 2" xfId="26008" xr:uid="{A04E699B-BF5A-4C74-81ED-C75379B12A8F}"/>
    <cellStyle name="Normal 16 3 4 5 3" xfId="42767" xr:uid="{A5217C30-2901-44CE-BC3E-F7D8548CB61A}"/>
    <cellStyle name="Normal 16 3 4 6" xfId="17628" xr:uid="{ACD57BE4-90A1-4B2F-B99A-C83DD5FC6C5D}"/>
    <cellStyle name="Normal 16 3 4 7" xfId="34387" xr:uid="{400C1A80-DA91-455D-B569-B2BDBCF3F4D0}"/>
    <cellStyle name="Normal 16 3 5" xfId="1287" xr:uid="{43224334-AD9B-4775-AEEE-533941AF6671}"/>
    <cellStyle name="Normal 16 3 5 2" xfId="4676" xr:uid="{7DE62D9E-36C9-4686-BDE5-696CC076113F}"/>
    <cellStyle name="Normal 16 3 5 2 2" xfId="13056" xr:uid="{9C6C1E76-7EC9-4FAF-8C34-48656094193B}"/>
    <cellStyle name="Normal 16 3 5 2 2 2" xfId="29816" xr:uid="{81487FB2-CD42-4802-B4FC-5ADCBFC04AEC}"/>
    <cellStyle name="Normal 16 3 5 2 2 3" xfId="46575" xr:uid="{A683870D-49C8-4DA1-ABF9-F2291C6EE204}"/>
    <cellStyle name="Normal 16 3 5 2 3" xfId="21436" xr:uid="{EBE9974D-646A-4567-89A8-F2EA1150F7D8}"/>
    <cellStyle name="Normal 16 3 5 2 4" xfId="38195" xr:uid="{2F8D3F08-3180-4547-897C-3D609188D89A}"/>
    <cellStyle name="Normal 16 3 5 3" xfId="6363" xr:uid="{87D35905-9D0A-4958-89A4-D48523C1EC9E}"/>
    <cellStyle name="Normal 16 3 5 3 2" xfId="14743" xr:uid="{F82B3CA8-D1E6-49F9-BA8B-2A95605D6B0F}"/>
    <cellStyle name="Normal 16 3 5 3 2 2" xfId="31503" xr:uid="{0FE15F50-8757-4A77-B55B-E69B83795099}"/>
    <cellStyle name="Normal 16 3 5 3 2 3" xfId="48262" xr:uid="{A305BDC8-CA18-4915-9EA4-9ED4452E1714}"/>
    <cellStyle name="Normal 16 3 5 3 3" xfId="23123" xr:uid="{0029C2CC-D7D8-4611-9C79-2EDB329C954C}"/>
    <cellStyle name="Normal 16 3 5 3 4" xfId="39882" xr:uid="{95655951-4BBB-4170-9D9F-51EA5C666677}"/>
    <cellStyle name="Normal 16 3 5 4" xfId="3099" xr:uid="{6E3DE274-E932-4062-83C3-34CACAB4A4B3}"/>
    <cellStyle name="Normal 16 3 5 4 2" xfId="11479" xr:uid="{E4CB3979-E102-4B76-AE0A-4FAC98CCC6D4}"/>
    <cellStyle name="Normal 16 3 5 4 2 2" xfId="28239" xr:uid="{F2861DEA-4A45-4867-A4A1-EDB37326D4F7}"/>
    <cellStyle name="Normal 16 3 5 4 2 3" xfId="44998" xr:uid="{52DC2BF4-CFBE-4913-B1C0-77320C036903}"/>
    <cellStyle name="Normal 16 3 5 4 3" xfId="19859" xr:uid="{21FE7B09-71A2-4821-8381-24674D83F6D0}"/>
    <cellStyle name="Normal 16 3 5 4 4" xfId="36618" xr:uid="{D64C487E-A1C9-44F0-B5F8-9D5F3769D7D9}"/>
    <cellStyle name="Normal 16 3 5 5" xfId="9676" xr:uid="{B171CF77-547E-467C-9845-B3C4ED20F34C}"/>
    <cellStyle name="Normal 16 3 5 5 2" xfId="26436" xr:uid="{4DDA6CCC-5BF8-469F-BF7A-23F1A9196312}"/>
    <cellStyle name="Normal 16 3 5 5 3" xfId="43195" xr:uid="{80E9458B-62F2-4DC0-890D-9EFA1680B4B5}"/>
    <cellStyle name="Normal 16 3 5 6" xfId="18056" xr:uid="{CCD20D45-DD07-464E-B632-A14874B07711}"/>
    <cellStyle name="Normal 16 3 5 7" xfId="34815" xr:uid="{FEC42B95-39E0-48F3-AD6E-7195F8504DD0}"/>
    <cellStyle name="Normal 16 3 6" xfId="1677" xr:uid="{FF7BF0D8-8FA4-460C-88DB-20FFBED5B7C2}"/>
    <cellStyle name="Normal 16 3 6 2" xfId="5066" xr:uid="{D51D673F-86C1-438F-A8D8-524D4179AB93}"/>
    <cellStyle name="Normal 16 3 6 2 2" xfId="13446" xr:uid="{873E7D8C-A137-47E8-AD7E-2727D3390DEA}"/>
    <cellStyle name="Normal 16 3 6 2 2 2" xfId="30206" xr:uid="{DBCEB195-43F8-4351-8820-F473CC53BC83}"/>
    <cellStyle name="Normal 16 3 6 2 2 3" xfId="46965" xr:uid="{E9EC0328-3FCB-4A0A-8569-534C1B925B71}"/>
    <cellStyle name="Normal 16 3 6 2 3" xfId="21826" xr:uid="{A5D1E1A3-BECE-49D7-B426-B7D1FABBFF45}"/>
    <cellStyle name="Normal 16 3 6 2 4" xfId="38585" xr:uid="{4DD720DE-326C-48DD-B093-8369BA746890}"/>
    <cellStyle name="Normal 16 3 6 3" xfId="6753" xr:uid="{D8F0934C-C695-40ED-B294-129DA6D8392E}"/>
    <cellStyle name="Normal 16 3 6 3 2" xfId="15133" xr:uid="{879C8D39-E8B7-4F9D-B159-A3D440AC725C}"/>
    <cellStyle name="Normal 16 3 6 3 2 2" xfId="31893" xr:uid="{89DF25D2-D69D-475F-AFAE-31C3DADACCC4}"/>
    <cellStyle name="Normal 16 3 6 3 2 3" xfId="48652" xr:uid="{B25714A8-BAFC-492B-AA65-5F6016419C63}"/>
    <cellStyle name="Normal 16 3 6 3 3" xfId="23513" xr:uid="{41A9D2CE-A55C-4EE8-A4BF-1AC4D30527F4}"/>
    <cellStyle name="Normal 16 3 6 3 4" xfId="40272" xr:uid="{5229E389-DE01-4661-9216-CD5EE8F959D8}"/>
    <cellStyle name="Normal 16 3 6 4" xfId="2241" xr:uid="{137FB115-8147-4E35-AABB-31981EA3471B}"/>
    <cellStyle name="Normal 16 3 6 4 2" xfId="10625" xr:uid="{987C37AA-D94B-42A0-A2AC-D7DB361FC355}"/>
    <cellStyle name="Normal 16 3 6 4 2 2" xfId="27385" xr:uid="{7E25D3AA-E251-4385-B80D-2D9220D2C191}"/>
    <cellStyle name="Normal 16 3 6 4 2 3" xfId="44144" xr:uid="{BE6EC623-BA2C-4A9D-8099-9238C8427663}"/>
    <cellStyle name="Normal 16 3 6 4 3" xfId="19005" xr:uid="{081DFDF1-FFD7-439D-BF2F-F8D71C747A0C}"/>
    <cellStyle name="Normal 16 3 6 4 4" xfId="35764" xr:uid="{0EC9BF7A-E40A-4E62-B4D3-EC315F71CFD9}"/>
    <cellStyle name="Normal 16 3 6 5" xfId="10066" xr:uid="{973F7315-B44E-4A22-BAE5-CDA80DD1721F}"/>
    <cellStyle name="Normal 16 3 6 5 2" xfId="26826" xr:uid="{E0F96E76-5634-4244-BC01-2016F641D386}"/>
    <cellStyle name="Normal 16 3 6 5 3" xfId="43585" xr:uid="{972B3EE6-26B5-4444-A1F0-3634E4D3F88F}"/>
    <cellStyle name="Normal 16 3 6 6" xfId="18446" xr:uid="{5E66639C-90C1-49F4-8363-87967DE2387D}"/>
    <cellStyle name="Normal 16 3 6 7" xfId="35205" xr:uid="{93D3C045-F9C0-446B-AB77-11DE7292D839}"/>
    <cellStyle name="Normal 16 3 7" xfId="3795" xr:uid="{BB98C58A-AF80-4AC5-BEFD-DCEF1FD13DF2}"/>
    <cellStyle name="Normal 16 3 7 2" xfId="12175" xr:uid="{6AEDFB3B-FE3A-4FB1-996E-BFA8B06B7A08}"/>
    <cellStyle name="Normal 16 3 7 2 2" xfId="28935" xr:uid="{A7EB3744-F57E-4195-96F3-1749180E181D}"/>
    <cellStyle name="Normal 16 3 7 2 3" xfId="45694" xr:uid="{D343595F-24CB-4937-99E0-73B33886B695}"/>
    <cellStyle name="Normal 16 3 7 3" xfId="20555" xr:uid="{FAC64CFA-2444-4816-804C-1B880759BCC2}"/>
    <cellStyle name="Normal 16 3 7 4" xfId="37314" xr:uid="{6D58D449-871A-4F65-9F21-BDDCA2D90A2A}"/>
    <cellStyle name="Normal 16 3 8" xfId="5509" xr:uid="{1684885A-C690-47E0-BA75-9625DEAAA709}"/>
    <cellStyle name="Normal 16 3 8 2" xfId="13889" xr:uid="{97D60137-90CF-44DC-8318-359DF05F4D82}"/>
    <cellStyle name="Normal 16 3 8 2 2" xfId="30649" xr:uid="{F92040E5-861E-42B5-ACB3-A9BF4E8F0EE3}"/>
    <cellStyle name="Normal 16 3 8 2 3" xfId="47408" xr:uid="{DD0D3C87-11BA-4A6B-998E-2FCF37C924D6}"/>
    <cellStyle name="Normal 16 3 8 3" xfId="22269" xr:uid="{391264C0-46FB-4069-A923-94F11016B7B8}"/>
    <cellStyle name="Normal 16 3 8 4" xfId="39028" xr:uid="{33B7432B-F108-457B-99C7-E0056E3670BA}"/>
    <cellStyle name="Normal 16 3 9" xfId="7159" xr:uid="{DBCD0889-6F75-4377-805F-B3ED4268AA9A}"/>
    <cellStyle name="Normal 16 3 9 2" xfId="15539" xr:uid="{D5CB2822-9CB6-4189-BC0D-888C808459F2}"/>
    <cellStyle name="Normal 16 3 9 2 2" xfId="32299" xr:uid="{B356F228-D2A7-46ED-94D9-82CE9477E0CA}"/>
    <cellStyle name="Normal 16 3 9 2 3" xfId="49058" xr:uid="{B6E12529-5424-4543-A6D1-981F15CD0CBC}"/>
    <cellStyle name="Normal 16 3 9 3" xfId="23919" xr:uid="{1FB7DA45-E4E3-4A7C-B92D-FFEA9D1DB0F4}"/>
    <cellStyle name="Normal 16 3 9 4" xfId="40678" xr:uid="{7E6C5B77-B49D-4241-8C3B-EF95C73F96B0}"/>
    <cellStyle name="Normal 16 4" xfId="577" xr:uid="{CAFAAE08-DE00-4A18-B5D3-9D6E07B33474}"/>
    <cellStyle name="Normal 16 4 10" xfId="7566" xr:uid="{224B5564-FDCD-4DB2-8B0A-23A1685BC22D}"/>
    <cellStyle name="Normal 16 4 10 2" xfId="15946" xr:uid="{F8153D67-D40F-4F3A-B2AE-329CF2E49AF1}"/>
    <cellStyle name="Normal 16 4 10 2 2" xfId="32706" xr:uid="{ED098722-137B-4145-BA0D-67A7F148A69C}"/>
    <cellStyle name="Normal 16 4 10 2 3" xfId="49465" xr:uid="{BC4FE059-21B3-48DA-89C4-206E1763DA9D}"/>
    <cellStyle name="Normal 16 4 10 3" xfId="24326" xr:uid="{6DE3A742-E8F7-452C-9C31-A4D07525BD51}"/>
    <cellStyle name="Normal 16 4 10 4" xfId="41085" xr:uid="{77609C27-DB13-4161-B581-827181D74139}"/>
    <cellStyle name="Normal 16 4 11" xfId="7972" xr:uid="{EE35FE29-5432-4C4D-9554-6C1B18A4ACD7}"/>
    <cellStyle name="Normal 16 4 11 2" xfId="16352" xr:uid="{768B60B9-2617-44F1-A779-8109EAEBA810}"/>
    <cellStyle name="Normal 16 4 11 2 2" xfId="33112" xr:uid="{6F41D5B1-157C-4ACA-BDDA-D9FC6136C222}"/>
    <cellStyle name="Normal 16 4 11 2 3" xfId="49871" xr:uid="{ED093C87-1AA9-4586-AC67-36390F2522A8}"/>
    <cellStyle name="Normal 16 4 11 3" xfId="24732" xr:uid="{A47C03E7-A46B-493D-9CDA-2CD22E5CA02C}"/>
    <cellStyle name="Normal 16 4 11 4" xfId="41491" xr:uid="{A09141DB-79E3-4CC6-8285-F32D52F4C099}"/>
    <cellStyle name="Normal 16 4 12" xfId="8378" xr:uid="{405C9902-3157-4712-9E5A-24646866DD40}"/>
    <cellStyle name="Normal 16 4 12 2" xfId="16758" xr:uid="{E79BA13A-9560-4474-989B-8ECF9AD11A45}"/>
    <cellStyle name="Normal 16 4 12 2 2" xfId="33518" xr:uid="{BF2521F8-C5D8-49E2-AA75-65C083744579}"/>
    <cellStyle name="Normal 16 4 12 2 3" xfId="50277" xr:uid="{4D12F8D4-3B09-4653-A0AA-F6E22CD2167F}"/>
    <cellStyle name="Normal 16 4 12 3" xfId="25138" xr:uid="{CB33FEE8-ADAC-4A6E-8AF2-D84026932DDE}"/>
    <cellStyle name="Normal 16 4 12 4" xfId="41897" xr:uid="{2457D5D7-FDD8-4C2A-9EF8-336DA8D14678}"/>
    <cellStyle name="Normal 16 4 13" xfId="2114" xr:uid="{B8EDD717-6468-4A94-A9F1-2EF9907E51CD}"/>
    <cellStyle name="Normal 16 4 13 2" xfId="10502" xr:uid="{CF14E7A7-17C2-4FD6-8739-E057A79941D0}"/>
    <cellStyle name="Normal 16 4 13 2 2" xfId="27262" xr:uid="{5671829E-8846-43F1-B739-B9C4A9D7AA94}"/>
    <cellStyle name="Normal 16 4 13 2 3" xfId="44021" xr:uid="{A04332AA-653A-4A2E-8118-FE15204D6768}"/>
    <cellStyle name="Normal 16 4 13 3" xfId="18882" xr:uid="{B8C689D0-AFFB-4954-B78F-76195F78E862}"/>
    <cellStyle name="Normal 16 4 13 4" xfId="35641" xr:uid="{D2A25D80-974F-485B-863C-83BE257F8FDF}"/>
    <cellStyle name="Normal 16 4 14" xfId="8988" xr:uid="{A879D3C2-1BB6-4BEC-ADA8-6120E7707B36}"/>
    <cellStyle name="Normal 16 4 14 2" xfId="25748" xr:uid="{49F6FF88-0A81-4571-B62B-03DDEAA83365}"/>
    <cellStyle name="Normal 16 4 14 3" xfId="42507" xr:uid="{D402E404-D17B-4D0C-9397-3B7D573FA438}"/>
    <cellStyle name="Normal 16 4 15" xfId="17368" xr:uid="{658BC818-FC4E-4DD5-9F13-C5FDACF6CFDB}"/>
    <cellStyle name="Normal 16 4 16" xfId="34127" xr:uid="{05841A2F-269F-4296-87C2-4856B0744946}"/>
    <cellStyle name="Normal 16 4 2" xfId="578" xr:uid="{8702CD42-EF4A-4A37-BED3-F588F77868F2}"/>
    <cellStyle name="Normal 16 4 2 10" xfId="8517" xr:uid="{9EB9377C-C9F6-43A1-A4C3-064A7F81F531}"/>
    <cellStyle name="Normal 16 4 2 10 2" xfId="16897" xr:uid="{BC6DE17E-31AD-481E-825C-9F974C970A2C}"/>
    <cellStyle name="Normal 16 4 2 10 2 2" xfId="33657" xr:uid="{D55116E9-F8BF-4FF6-B5B5-36CBBCDFA5D1}"/>
    <cellStyle name="Normal 16 4 2 10 2 3" xfId="50416" xr:uid="{ED3B9367-4745-4272-91F3-9883464D3E58}"/>
    <cellStyle name="Normal 16 4 2 10 3" xfId="25277" xr:uid="{58651DDA-594A-4335-99D1-0C2731A8F8B5}"/>
    <cellStyle name="Normal 16 4 2 10 4" xfId="42036" xr:uid="{A543FD9F-0C45-48E1-ADF6-10CF39541EB6}"/>
    <cellStyle name="Normal 16 4 2 11" xfId="2410" xr:uid="{82999ABE-4B24-45B4-81A8-8B9CA620402D}"/>
    <cellStyle name="Normal 16 4 2 11 2" xfId="10792" xr:uid="{EEE563AD-DA2C-4A27-99A5-9E6C1DF43853}"/>
    <cellStyle name="Normal 16 4 2 11 2 2" xfId="27552" xr:uid="{10CC9D53-8508-491F-B9F0-B2338BA2132D}"/>
    <cellStyle name="Normal 16 4 2 11 2 3" xfId="44311" xr:uid="{9EBF926F-EAFC-4B8A-8AD0-76CD3677F615}"/>
    <cellStyle name="Normal 16 4 2 11 3" xfId="19172" xr:uid="{58C07122-72C5-4639-9B62-E6BDE85618F8}"/>
    <cellStyle name="Normal 16 4 2 11 4" xfId="35931" xr:uid="{0655CC01-DFC4-4BAF-BCCA-93AA53A03944}"/>
    <cellStyle name="Normal 16 4 2 12" xfId="8989" xr:uid="{6B0C63FF-8008-4D96-B5D1-58E83E9DF0C1}"/>
    <cellStyle name="Normal 16 4 2 12 2" xfId="25749" xr:uid="{79EEB357-01C9-40D9-9368-D011CCE4BA45}"/>
    <cellStyle name="Normal 16 4 2 12 3" xfId="42508" xr:uid="{28D167DC-5936-4FD1-B1DF-D2A95D639549}"/>
    <cellStyle name="Normal 16 4 2 13" xfId="17369" xr:uid="{0342DE76-BE8E-4BD3-9AD8-E14FC77353CF}"/>
    <cellStyle name="Normal 16 4 2 14" xfId="34128" xr:uid="{E517127D-9C6C-4871-A54A-89084C2FE6EF}"/>
    <cellStyle name="Normal 16 4 2 2" xfId="1020" xr:uid="{A6C36BB8-548F-4CC3-BC66-49AB886388A9}"/>
    <cellStyle name="Normal 16 4 2 2 2" xfId="4415" xr:uid="{8EA66857-026B-4733-A9D4-89050C437B63}"/>
    <cellStyle name="Normal 16 4 2 2 2 2" xfId="12795" xr:uid="{A1B91D29-4E2F-469F-AC18-509CA2C00FC7}"/>
    <cellStyle name="Normal 16 4 2 2 2 2 2" xfId="29555" xr:uid="{6A75C0E7-4A2C-4D83-AEBF-9B816F190595}"/>
    <cellStyle name="Normal 16 4 2 2 2 2 3" xfId="46314" xr:uid="{C32127A7-3DE4-4F99-B4DE-CA6F7BC0FB3B}"/>
    <cellStyle name="Normal 16 4 2 2 2 3" xfId="21175" xr:uid="{6B2BDEF0-4A0B-4D90-8432-6C5915576678}"/>
    <cellStyle name="Normal 16 4 2 2 2 4" xfId="37934" xr:uid="{62BAE306-1BF1-40A0-BC82-EEF5C3CC16DB}"/>
    <cellStyle name="Normal 16 4 2 2 3" xfId="6102" xr:uid="{678EAA5D-3C9F-499B-B2EA-9C3CBD68845B}"/>
    <cellStyle name="Normal 16 4 2 2 3 2" xfId="14482" xr:uid="{17F9C733-78C1-479A-83AA-12BA6F9EC029}"/>
    <cellStyle name="Normal 16 4 2 2 3 2 2" xfId="31242" xr:uid="{3E7C8952-FEB0-4756-ABDB-7D368561156C}"/>
    <cellStyle name="Normal 16 4 2 2 3 2 3" xfId="48001" xr:uid="{FA74A455-9D40-497B-B100-FAB1BDB4EB5C}"/>
    <cellStyle name="Normal 16 4 2 2 3 3" xfId="22862" xr:uid="{75D6B92E-3F0D-484F-BE47-B291B058C9A1}"/>
    <cellStyle name="Normal 16 4 2 2 3 4" xfId="39621" xr:uid="{3BDC5028-1E65-47F7-AC24-57558F5F0436}"/>
    <cellStyle name="Normal 16 4 2 2 4" xfId="2838" xr:uid="{306ECA5B-FBB6-465C-ADA8-217B28BACD7D}"/>
    <cellStyle name="Normal 16 4 2 2 4 2" xfId="11218" xr:uid="{C9EB4F05-86F5-4CAC-814E-F3B8922315D7}"/>
    <cellStyle name="Normal 16 4 2 2 4 2 2" xfId="27978" xr:uid="{89868422-D7D6-4DFE-9359-4DDEC979601B}"/>
    <cellStyle name="Normal 16 4 2 2 4 2 3" xfId="44737" xr:uid="{7BD412BE-F2C9-400B-A67B-D507F5E0067C}"/>
    <cellStyle name="Normal 16 4 2 2 4 3" xfId="19598" xr:uid="{AC4E6BA6-D0D2-4B2A-B2A1-8480D0C1E5EA}"/>
    <cellStyle name="Normal 16 4 2 2 4 4" xfId="36357" xr:uid="{7AA14E1F-9B5C-43B9-BE9A-9C440EA7C718}"/>
    <cellStyle name="Normal 16 4 2 2 5" xfId="9415" xr:uid="{5E3006C7-452C-4F71-804E-690B64557BEF}"/>
    <cellStyle name="Normal 16 4 2 2 5 2" xfId="26175" xr:uid="{0684425E-3A52-47F9-8621-ADFC3A6030D5}"/>
    <cellStyle name="Normal 16 4 2 2 5 3" xfId="42934" xr:uid="{D0124D2B-BB12-4440-885A-594DF8509B87}"/>
    <cellStyle name="Normal 16 4 2 2 6" xfId="17795" xr:uid="{4B293F41-8D95-47DD-877E-E016E899E018}"/>
    <cellStyle name="Normal 16 4 2 2 7" xfId="34554" xr:uid="{6127F953-F50F-44FB-87B4-C39EA8A55176}"/>
    <cellStyle name="Normal 16 4 2 3" xfId="1454" xr:uid="{B096150E-09D5-4F6F-8EA3-5B32236B2DE1}"/>
    <cellStyle name="Normal 16 4 2 3 2" xfId="4843" xr:uid="{1323DF7F-8940-4346-A953-EDF8559877D5}"/>
    <cellStyle name="Normal 16 4 2 3 2 2" xfId="13223" xr:uid="{476F1116-65DD-4626-B6C7-C8E97CD83EBD}"/>
    <cellStyle name="Normal 16 4 2 3 2 2 2" xfId="29983" xr:uid="{26C4044C-08F3-45E0-82C9-C39E7EA1B03B}"/>
    <cellStyle name="Normal 16 4 2 3 2 2 3" xfId="46742" xr:uid="{04C29D97-C506-45E4-BB7B-5CFBA8DDABFD}"/>
    <cellStyle name="Normal 16 4 2 3 2 3" xfId="21603" xr:uid="{EEE10931-FE0B-43BF-A1E2-48CDEB5D3B79}"/>
    <cellStyle name="Normal 16 4 2 3 2 4" xfId="38362" xr:uid="{A0DD4493-20A3-420D-8FFC-226834E076D8}"/>
    <cellStyle name="Normal 16 4 2 3 3" xfId="6530" xr:uid="{251F6EB0-22DA-45FC-B14E-E1397476D780}"/>
    <cellStyle name="Normal 16 4 2 3 3 2" xfId="14910" xr:uid="{7FE0F7E7-E8D1-45CC-A82E-5A9768AD7268}"/>
    <cellStyle name="Normal 16 4 2 3 3 2 2" xfId="31670" xr:uid="{B9D1C503-6BAE-4EB9-980D-4A2269B10C29}"/>
    <cellStyle name="Normal 16 4 2 3 3 2 3" xfId="48429" xr:uid="{404F0B29-B580-4191-94D3-85A0DABAC05F}"/>
    <cellStyle name="Normal 16 4 2 3 3 3" xfId="23290" xr:uid="{232C6A70-8186-48B3-81B3-E39CD2C20B97}"/>
    <cellStyle name="Normal 16 4 2 3 3 4" xfId="40049" xr:uid="{D31D9367-1D73-42D5-AEB9-2DD1168BA070}"/>
    <cellStyle name="Normal 16 4 2 3 4" xfId="3266" xr:uid="{4FDB5DC7-7827-4804-9271-E0CC22C3939B}"/>
    <cellStyle name="Normal 16 4 2 3 4 2" xfId="11646" xr:uid="{9B9D9FA1-3349-4CBD-8280-A99334D36343}"/>
    <cellStyle name="Normal 16 4 2 3 4 2 2" xfId="28406" xr:uid="{189DC8D1-93B7-4450-A433-AAAAE6F35745}"/>
    <cellStyle name="Normal 16 4 2 3 4 2 3" xfId="45165" xr:uid="{56E72779-B497-436A-9456-E97765764427}"/>
    <cellStyle name="Normal 16 4 2 3 4 3" xfId="20026" xr:uid="{6F9E150A-1138-497E-B09E-7EEFE8390475}"/>
    <cellStyle name="Normal 16 4 2 3 4 4" xfId="36785" xr:uid="{3F64EEE6-93B8-4BE7-8B84-6F474ECC5E85}"/>
    <cellStyle name="Normal 16 4 2 3 5" xfId="9843" xr:uid="{6302C2AE-D107-427C-89E9-97FA49F908C5}"/>
    <cellStyle name="Normal 16 4 2 3 5 2" xfId="26603" xr:uid="{068CABB0-CAE5-44FA-87B9-11DB5038C3EF}"/>
    <cellStyle name="Normal 16 4 2 3 5 3" xfId="43362" xr:uid="{8942B460-FE18-4E63-B77A-A37651A087C1}"/>
    <cellStyle name="Normal 16 4 2 3 6" xfId="18223" xr:uid="{75119DDA-7B2A-414B-BD6A-91A376A9ADA4}"/>
    <cellStyle name="Normal 16 4 2 3 7" xfId="34982" xr:uid="{F638E20E-A804-462B-B23D-B2743C33640E}"/>
    <cellStyle name="Normal 16 4 2 4" xfId="1817" xr:uid="{6D6E61D4-3B50-4E63-89E0-E5346B5424D3}"/>
    <cellStyle name="Normal 16 4 2 4 2" xfId="5206" xr:uid="{0DACAB62-7FC1-4AF3-BE11-20D81B944CC0}"/>
    <cellStyle name="Normal 16 4 2 4 2 2" xfId="13586" xr:uid="{C6EDD55F-FEA9-437B-A477-7AF507938D9E}"/>
    <cellStyle name="Normal 16 4 2 4 2 2 2" xfId="30346" xr:uid="{5A4D051D-EA3B-4699-9717-BEEE30300470}"/>
    <cellStyle name="Normal 16 4 2 4 2 2 3" xfId="47105" xr:uid="{24AC39B0-2115-402F-9ED7-9653762E902D}"/>
    <cellStyle name="Normal 16 4 2 4 2 3" xfId="21966" xr:uid="{9B8496D2-74D5-4149-919A-D7B88AB70708}"/>
    <cellStyle name="Normal 16 4 2 4 2 4" xfId="38725" xr:uid="{C67BE8DF-3C8C-4C8B-A39A-321B3F9AD505}"/>
    <cellStyle name="Normal 16 4 2 4 3" xfId="6893" xr:uid="{1D5C225D-FB20-4BCA-AACF-3AB88BD922B3}"/>
    <cellStyle name="Normal 16 4 2 4 3 2" xfId="15273" xr:uid="{57134AB2-A497-4F36-81F2-1F29D6A4B6C4}"/>
    <cellStyle name="Normal 16 4 2 4 3 2 2" xfId="32033" xr:uid="{F388DCBB-50CB-49DE-AE5C-C1C1F828D995}"/>
    <cellStyle name="Normal 16 4 2 4 3 2 3" xfId="48792" xr:uid="{693F4D19-090E-4DED-AA35-5C5B330CE7E2}"/>
    <cellStyle name="Normal 16 4 2 4 3 3" xfId="23653" xr:uid="{36D807FD-FAC3-473E-A860-7663DC706006}"/>
    <cellStyle name="Normal 16 4 2 4 3 4" xfId="40412" xr:uid="{812B894B-56FE-4E18-8865-277ED8978CC1}"/>
    <cellStyle name="Normal 16 4 2 4 4" xfId="3517" xr:uid="{83BF305E-F813-42AD-8CEB-CFAF680E6068}"/>
    <cellStyle name="Normal 16 4 2 4 4 2" xfId="11897" xr:uid="{C295BBB8-F07D-4674-B68E-DA5FF4CCC5F1}"/>
    <cellStyle name="Normal 16 4 2 4 4 2 2" xfId="28657" xr:uid="{3A6FC6B9-D91D-4674-B085-9E6D5A406963}"/>
    <cellStyle name="Normal 16 4 2 4 4 2 3" xfId="45416" xr:uid="{CED59D9F-2940-4ACA-ADDB-130D05B3684D}"/>
    <cellStyle name="Normal 16 4 2 4 4 3" xfId="20277" xr:uid="{5823A852-BB3B-408A-9BD5-A34F53C148EC}"/>
    <cellStyle name="Normal 16 4 2 4 4 4" xfId="37036" xr:uid="{4CDD68CE-CBB8-4546-9DCD-9ADD0CFE6F5C}"/>
    <cellStyle name="Normal 16 4 2 4 5" xfId="10206" xr:uid="{16C8AF44-F5B7-4A29-AB4E-DCF97CFDF5D1}"/>
    <cellStyle name="Normal 16 4 2 4 5 2" xfId="26966" xr:uid="{16A2DFBC-821F-466C-9B5E-F5EB5BD68146}"/>
    <cellStyle name="Normal 16 4 2 4 5 3" xfId="43725" xr:uid="{48412FBA-B773-47ED-B426-8F759F302FCF}"/>
    <cellStyle name="Normal 16 4 2 4 6" xfId="18586" xr:uid="{636AEC5D-8FCC-45A7-9382-7FDC7F5AD6B1}"/>
    <cellStyle name="Normal 16 4 2 4 7" xfId="35345" xr:uid="{189C114F-1E0B-42DD-A5E3-B8663DD956AC}"/>
    <cellStyle name="Normal 16 4 2 5" xfId="3936" xr:uid="{83B864D3-21D2-49B6-B2CC-EED8FA190BFD}"/>
    <cellStyle name="Normal 16 4 2 5 2" xfId="12316" xr:uid="{084115EB-DB2A-48B5-BD2F-8173CEC95A23}"/>
    <cellStyle name="Normal 16 4 2 5 2 2" xfId="29076" xr:uid="{C2F1C5C7-B2D5-491D-83F8-B507CD6FC791}"/>
    <cellStyle name="Normal 16 4 2 5 2 3" xfId="45835" xr:uid="{C11BBF91-860D-4A24-A293-AC91490EBEB6}"/>
    <cellStyle name="Normal 16 4 2 5 3" xfId="20696" xr:uid="{720BF5E0-92BF-41F7-834B-6F4BE8272107}"/>
    <cellStyle name="Normal 16 4 2 5 4" xfId="37455" xr:uid="{11FCB8C9-DBCC-4B99-85B0-E87DA17D7F16}"/>
    <cellStyle name="Normal 16 4 2 6" xfId="5676" xr:uid="{B46E28DC-3250-4713-A54E-CD2EFE336608}"/>
    <cellStyle name="Normal 16 4 2 6 2" xfId="14056" xr:uid="{622E1BD5-4CCB-41D1-A261-B71DE1193909}"/>
    <cellStyle name="Normal 16 4 2 6 2 2" xfId="30816" xr:uid="{EC12AB37-006B-4027-9B18-BBFA78F20060}"/>
    <cellStyle name="Normal 16 4 2 6 2 3" xfId="47575" xr:uid="{FD7C3DC9-0476-46D0-B944-4BEA8589F7EF}"/>
    <cellStyle name="Normal 16 4 2 6 3" xfId="22436" xr:uid="{2584F881-7155-4D4D-A93C-8A865C49E8A0}"/>
    <cellStyle name="Normal 16 4 2 6 4" xfId="39195" xr:uid="{93DA9E12-1509-4677-913D-2674C7338655}"/>
    <cellStyle name="Normal 16 4 2 7" xfId="7299" xr:uid="{B217ED48-E1F2-4C29-8732-838B62553EDB}"/>
    <cellStyle name="Normal 16 4 2 7 2" xfId="15679" xr:uid="{E1B9967F-F042-4362-85F3-C130A4ADE297}"/>
    <cellStyle name="Normal 16 4 2 7 2 2" xfId="32439" xr:uid="{CBAECA7B-6CFA-4BAE-A1AE-D180FDA19567}"/>
    <cellStyle name="Normal 16 4 2 7 2 3" xfId="49198" xr:uid="{9FDA7173-7168-4D76-A7D1-699A50C7C4DB}"/>
    <cellStyle name="Normal 16 4 2 7 3" xfId="24059" xr:uid="{00918369-FE45-4965-B623-834EF6362518}"/>
    <cellStyle name="Normal 16 4 2 7 4" xfId="40818" xr:uid="{B521AF50-0FAE-42FA-BB0D-2D73804969E1}"/>
    <cellStyle name="Normal 16 4 2 8" xfId="7705" xr:uid="{F6B8CA0C-2C3D-4F1E-965D-1BE933B3E38F}"/>
    <cellStyle name="Normal 16 4 2 8 2" xfId="16085" xr:uid="{0AFAD4ED-99DE-4515-839C-AEA233E7CDC9}"/>
    <cellStyle name="Normal 16 4 2 8 2 2" xfId="32845" xr:uid="{5C54FB87-C6B4-4F54-A461-56EC9BE72643}"/>
    <cellStyle name="Normal 16 4 2 8 2 3" xfId="49604" xr:uid="{3F0D6132-2B36-4EC0-9797-240833DF13E7}"/>
    <cellStyle name="Normal 16 4 2 8 3" xfId="24465" xr:uid="{354DC60C-81BB-4602-9928-C2D364524AC8}"/>
    <cellStyle name="Normal 16 4 2 8 4" xfId="41224" xr:uid="{C06C91ED-562E-4B22-B5E3-EAC68343C634}"/>
    <cellStyle name="Normal 16 4 2 9" xfId="8111" xr:uid="{A3A5EF97-6BDA-4F9C-8B4C-9AD775C7D3FB}"/>
    <cellStyle name="Normal 16 4 2 9 2" xfId="16491" xr:uid="{2E273650-3F66-494A-9CD9-FCB7A670403B}"/>
    <cellStyle name="Normal 16 4 2 9 2 2" xfId="33251" xr:uid="{42D31018-F4B3-407F-9635-EC0C1FAB68EB}"/>
    <cellStyle name="Normal 16 4 2 9 2 3" xfId="50010" xr:uid="{01E23694-3AD0-4315-9F18-58C501621308}"/>
    <cellStyle name="Normal 16 4 2 9 3" xfId="24871" xr:uid="{318A1E3B-505F-48AD-AEDF-65B73F2F1C75}"/>
    <cellStyle name="Normal 16 4 2 9 4" xfId="41630" xr:uid="{BF7AFDA5-DADF-47C0-8DAB-E98DE87A1C67}"/>
    <cellStyle name="Normal 16 4 3" xfId="579" xr:uid="{86E2066B-7BBD-428D-94FE-289D477F523F}"/>
    <cellStyle name="Normal 16 4 3 10" xfId="8649" xr:uid="{13E5EF96-66F0-4683-89EB-5A07A179885C}"/>
    <cellStyle name="Normal 16 4 3 10 2" xfId="17029" xr:uid="{F0FE5E68-1AFC-4669-8044-69805B10A0B0}"/>
    <cellStyle name="Normal 16 4 3 10 2 2" xfId="33789" xr:uid="{AB10F720-E7BE-4254-B023-EA499246AC8C}"/>
    <cellStyle name="Normal 16 4 3 10 2 3" xfId="50548" xr:uid="{493DDC92-1E57-44AE-BBB8-0EC98F8EF267}"/>
    <cellStyle name="Normal 16 4 3 10 3" xfId="25409" xr:uid="{521FB112-B4B5-4971-9F2A-4DA45CFF6B19}"/>
    <cellStyle name="Normal 16 4 3 10 4" xfId="42168" xr:uid="{58F1F97C-DBA9-403B-89FA-DF04FB1E6D2B}"/>
    <cellStyle name="Normal 16 4 3 11" xfId="2411" xr:uid="{9276B597-6D8D-4142-9B83-65F853B80B61}"/>
    <cellStyle name="Normal 16 4 3 11 2" xfId="10793" xr:uid="{9685A1F5-F98C-4714-9B21-9F55296939D1}"/>
    <cellStyle name="Normal 16 4 3 11 2 2" xfId="27553" xr:uid="{A7207D65-72E7-46AD-86FB-D7A4F8813D68}"/>
    <cellStyle name="Normal 16 4 3 11 2 3" xfId="44312" xr:uid="{EA137EFA-591A-44E9-A797-7EB236FD8FF1}"/>
    <cellStyle name="Normal 16 4 3 11 3" xfId="19173" xr:uid="{37B4CACF-5F75-44D8-87EE-AABB69682102}"/>
    <cellStyle name="Normal 16 4 3 11 4" xfId="35932" xr:uid="{88DC7975-ED31-4F64-AF72-3DAA281242E8}"/>
    <cellStyle name="Normal 16 4 3 12" xfId="8990" xr:uid="{D7F73106-190C-4E85-A458-22CEE2E687D4}"/>
    <cellStyle name="Normal 16 4 3 12 2" xfId="25750" xr:uid="{3224F46B-6874-415A-A6CB-2DFCFA00F13F}"/>
    <cellStyle name="Normal 16 4 3 12 3" xfId="42509" xr:uid="{BDCB25ED-C204-4737-A781-9F9E128D86C0}"/>
    <cellStyle name="Normal 16 4 3 13" xfId="17370" xr:uid="{B2125EA5-CD7C-48B6-935C-A3790026B673}"/>
    <cellStyle name="Normal 16 4 3 14" xfId="34129" xr:uid="{DE914BFB-A901-41EC-B50F-00EB8DB0E49F}"/>
    <cellStyle name="Normal 16 4 3 2" xfId="1021" xr:uid="{0ED042A6-1F36-4B03-B088-1C25B50D7446}"/>
    <cellStyle name="Normal 16 4 3 2 2" xfId="4416" xr:uid="{5BE2971D-674A-4399-95EB-A972EF9F30DC}"/>
    <cellStyle name="Normal 16 4 3 2 2 2" xfId="12796" xr:uid="{1DE3B8C1-BF3A-459E-9565-82EA4A360D73}"/>
    <cellStyle name="Normal 16 4 3 2 2 2 2" xfId="29556" xr:uid="{7BD54502-4C67-4541-9B9F-31D3E2EC5621}"/>
    <cellStyle name="Normal 16 4 3 2 2 2 3" xfId="46315" xr:uid="{914FFB69-DE45-457B-8312-972DA984B8C6}"/>
    <cellStyle name="Normal 16 4 3 2 2 3" xfId="21176" xr:uid="{B1111932-CB6A-415A-BEBD-0B52324B6859}"/>
    <cellStyle name="Normal 16 4 3 2 2 4" xfId="37935" xr:uid="{2948876C-5311-44E9-863A-4CCDED079B64}"/>
    <cellStyle name="Normal 16 4 3 2 3" xfId="6103" xr:uid="{607E00CE-A717-43D0-86EC-4A7E700AC574}"/>
    <cellStyle name="Normal 16 4 3 2 3 2" xfId="14483" xr:uid="{CF843DCF-1188-412F-AE8D-5ADF1826AA56}"/>
    <cellStyle name="Normal 16 4 3 2 3 2 2" xfId="31243" xr:uid="{546671ED-2B0F-47C6-AA7F-FB54F652DDD3}"/>
    <cellStyle name="Normal 16 4 3 2 3 2 3" xfId="48002" xr:uid="{0A56A85A-D0B3-43CB-B072-2FB4F1CD9E99}"/>
    <cellStyle name="Normal 16 4 3 2 3 3" xfId="22863" xr:uid="{A6E65EF0-DFA7-4846-846F-5BD4B056BC1A}"/>
    <cellStyle name="Normal 16 4 3 2 3 4" xfId="39622" xr:uid="{2EA4C440-42D0-463B-9F47-9C9BF04AC3AD}"/>
    <cellStyle name="Normal 16 4 3 2 4" xfId="2839" xr:uid="{1FFBA6A5-1D61-42F5-AD30-8898EFF1AF6D}"/>
    <cellStyle name="Normal 16 4 3 2 4 2" xfId="11219" xr:uid="{2F64F0B1-4E74-4E0F-94E0-4D3AB9068FBF}"/>
    <cellStyle name="Normal 16 4 3 2 4 2 2" xfId="27979" xr:uid="{58508673-B2F0-4186-BD68-D980BA0C7534}"/>
    <cellStyle name="Normal 16 4 3 2 4 2 3" xfId="44738" xr:uid="{FE09D226-1A8F-4D18-AF61-2839DAA79F8A}"/>
    <cellStyle name="Normal 16 4 3 2 4 3" xfId="19599" xr:uid="{B6B57B3A-EC3D-40E5-A31E-5645CBBBF676}"/>
    <cellStyle name="Normal 16 4 3 2 4 4" xfId="36358" xr:uid="{682D82DC-0A6F-4DE5-B6CE-C5A9C96CA864}"/>
    <cellStyle name="Normal 16 4 3 2 5" xfId="9416" xr:uid="{4871F2A9-7F16-4960-8B56-ED8F47F45128}"/>
    <cellStyle name="Normal 16 4 3 2 5 2" xfId="26176" xr:uid="{7FC480AC-99A4-4866-9ED9-0588DAA610C7}"/>
    <cellStyle name="Normal 16 4 3 2 5 3" xfId="42935" xr:uid="{5E567732-78DA-40FC-A070-3AFEFB04069A}"/>
    <cellStyle name="Normal 16 4 3 2 6" xfId="17796" xr:uid="{F7C50E88-776E-48DC-B4E4-5F51C3ACE666}"/>
    <cellStyle name="Normal 16 4 3 2 7" xfId="34555" xr:uid="{A20A2F34-D67D-40A5-BBB5-EB473884ACB6}"/>
    <cellStyle name="Normal 16 4 3 3" xfId="1455" xr:uid="{5988C10A-8D8F-4125-9E4C-53FEDEEF04F8}"/>
    <cellStyle name="Normal 16 4 3 3 2" xfId="4844" xr:uid="{96D3C1D7-FEAF-4923-AD82-1E994BE4CE43}"/>
    <cellStyle name="Normal 16 4 3 3 2 2" xfId="13224" xr:uid="{2C2DC8A3-519D-4F52-920A-B6F59F138AFE}"/>
    <cellStyle name="Normal 16 4 3 3 2 2 2" xfId="29984" xr:uid="{DCA8538F-3694-4E7B-AC02-A59AFFCE1D8A}"/>
    <cellStyle name="Normal 16 4 3 3 2 2 3" xfId="46743" xr:uid="{1A4D9B2D-BBB5-4DC8-8B38-EABBA4272EE4}"/>
    <cellStyle name="Normal 16 4 3 3 2 3" xfId="21604" xr:uid="{AE675033-F290-49A8-BC35-39B7A5252778}"/>
    <cellStyle name="Normal 16 4 3 3 2 4" xfId="38363" xr:uid="{36173BF3-5111-41E1-A342-80FCEFA9CCEE}"/>
    <cellStyle name="Normal 16 4 3 3 3" xfId="6531" xr:uid="{CAF579A6-C0A4-4F7F-BC30-85A38008F6D6}"/>
    <cellStyle name="Normal 16 4 3 3 3 2" xfId="14911" xr:uid="{71EC8F02-9262-438A-A2F6-6D6B0B96A19F}"/>
    <cellStyle name="Normal 16 4 3 3 3 2 2" xfId="31671" xr:uid="{6D31D0E1-A4D8-41FD-8AD3-239A05557BFB}"/>
    <cellStyle name="Normal 16 4 3 3 3 2 3" xfId="48430" xr:uid="{325E3E7C-403B-4642-BA9C-F3FC8B75358E}"/>
    <cellStyle name="Normal 16 4 3 3 3 3" xfId="23291" xr:uid="{9B1A6428-3556-47AC-AD84-E1ED3D3E84DB}"/>
    <cellStyle name="Normal 16 4 3 3 3 4" xfId="40050" xr:uid="{8B8046A3-D4FE-4C25-969F-AC0574C56471}"/>
    <cellStyle name="Normal 16 4 3 3 4" xfId="3267" xr:uid="{9FF28496-03D8-4D51-9100-C0ECA14B5429}"/>
    <cellStyle name="Normal 16 4 3 3 4 2" xfId="11647" xr:uid="{B88F6257-A4D8-46DB-8DC5-59BD1829ACED}"/>
    <cellStyle name="Normal 16 4 3 3 4 2 2" xfId="28407" xr:uid="{A3E513DD-FE93-4C3A-B46B-8CB297B7BE39}"/>
    <cellStyle name="Normal 16 4 3 3 4 2 3" xfId="45166" xr:uid="{2291C83C-FA51-4074-8F4B-712DF107997F}"/>
    <cellStyle name="Normal 16 4 3 3 4 3" xfId="20027" xr:uid="{9A6ACE55-396E-4CE3-8A0A-2732A1419C12}"/>
    <cellStyle name="Normal 16 4 3 3 4 4" xfId="36786" xr:uid="{A4F5F33E-602A-40AB-8552-36F406C75B68}"/>
    <cellStyle name="Normal 16 4 3 3 5" xfId="9844" xr:uid="{1C88D3E9-4914-40F6-9846-4EB076AEBC60}"/>
    <cellStyle name="Normal 16 4 3 3 5 2" xfId="26604" xr:uid="{76BDFCBD-C197-4E75-A7CE-FF2107130C0A}"/>
    <cellStyle name="Normal 16 4 3 3 5 3" xfId="43363" xr:uid="{3C69A2F8-1742-4A7B-9690-F0D736F5DD4A}"/>
    <cellStyle name="Normal 16 4 3 3 6" xfId="18224" xr:uid="{4653CF88-16D1-482E-A74C-855BA8D4EBA0}"/>
    <cellStyle name="Normal 16 4 3 3 7" xfId="34983" xr:uid="{7113619D-E073-4B78-B559-2B6469C2D276}"/>
    <cellStyle name="Normal 16 4 3 4" xfId="1949" xr:uid="{76626678-FF12-4BD0-8648-DEB4EA6581B4}"/>
    <cellStyle name="Normal 16 4 3 4 2" xfId="5338" xr:uid="{0EBFAE45-A01D-4051-B7F9-462B5FDF915B}"/>
    <cellStyle name="Normal 16 4 3 4 2 2" xfId="13718" xr:uid="{A04E2DEA-32E7-4DAA-8877-96F5C3E16E49}"/>
    <cellStyle name="Normal 16 4 3 4 2 2 2" xfId="30478" xr:uid="{723BA999-E561-4AA0-876A-B6449FE3DEF0}"/>
    <cellStyle name="Normal 16 4 3 4 2 2 3" xfId="47237" xr:uid="{7F87C63C-B9AB-40C3-9300-1057A9F045BB}"/>
    <cellStyle name="Normal 16 4 3 4 2 3" xfId="22098" xr:uid="{D0B03C72-65D1-4F38-A3FC-494A59CB9A54}"/>
    <cellStyle name="Normal 16 4 3 4 2 4" xfId="38857" xr:uid="{FC5E56EE-404E-4B3D-97CD-8959CEF00176}"/>
    <cellStyle name="Normal 16 4 3 4 3" xfId="7025" xr:uid="{FB55B151-739B-4B4E-A331-81655B9B0355}"/>
    <cellStyle name="Normal 16 4 3 4 3 2" xfId="15405" xr:uid="{DD720D87-ED31-4831-8839-0848A2E9B1AD}"/>
    <cellStyle name="Normal 16 4 3 4 3 2 2" xfId="32165" xr:uid="{4565108D-A9B9-4D3C-902B-23FBF4AE91CE}"/>
    <cellStyle name="Normal 16 4 3 4 3 2 3" xfId="48924" xr:uid="{E6EA7728-D225-44D1-9F12-3D020CE4B7E0}"/>
    <cellStyle name="Normal 16 4 3 4 3 3" xfId="23785" xr:uid="{19DE6386-E6E9-4D15-99D9-28DDBAE584B9}"/>
    <cellStyle name="Normal 16 4 3 4 3 4" xfId="40544" xr:uid="{4A6EA5B5-CE6B-4DE0-92E1-5E8B0BA50512}"/>
    <cellStyle name="Normal 16 4 3 4 4" xfId="3648" xr:uid="{4E66C98D-8584-410B-B37F-0813B9006B4B}"/>
    <cellStyle name="Normal 16 4 3 4 4 2" xfId="12028" xr:uid="{43D4C8FE-3F27-4916-9E46-957AFBB282B1}"/>
    <cellStyle name="Normal 16 4 3 4 4 2 2" xfId="28788" xr:uid="{E041B69E-C92C-46E7-8AF1-4875B3E3A5DE}"/>
    <cellStyle name="Normal 16 4 3 4 4 2 3" xfId="45547" xr:uid="{56929414-7B92-437B-AE27-44D66AB79749}"/>
    <cellStyle name="Normal 16 4 3 4 4 3" xfId="20408" xr:uid="{1EF3B031-3764-4077-B770-800B06B240C7}"/>
    <cellStyle name="Normal 16 4 3 4 4 4" xfId="37167" xr:uid="{9F6654E0-062E-4700-8A1D-B125E333BB7C}"/>
    <cellStyle name="Normal 16 4 3 4 5" xfId="10338" xr:uid="{D4FDF5AA-9487-4086-BA55-870575FC5A62}"/>
    <cellStyle name="Normal 16 4 3 4 5 2" xfId="27098" xr:uid="{17132FEC-6DFE-4C3F-B4F8-A3ACD4A24E8E}"/>
    <cellStyle name="Normal 16 4 3 4 5 3" xfId="43857" xr:uid="{BCBAA484-8BF9-409E-A040-4AB7531DC9CB}"/>
    <cellStyle name="Normal 16 4 3 4 6" xfId="18718" xr:uid="{1217CA95-6B63-421A-A9C3-9191B94E0756}"/>
    <cellStyle name="Normal 16 4 3 4 7" xfId="35477" xr:uid="{EEF7B31B-AF93-4CAD-BAF3-C7D37F3CB514}"/>
    <cellStyle name="Normal 16 4 3 5" xfId="4068" xr:uid="{5302EC6F-6CE4-42D0-8ED2-373738EBB7E6}"/>
    <cellStyle name="Normal 16 4 3 5 2" xfId="12448" xr:uid="{4D20E5AE-E9AB-47D5-B795-F1BAD7D36963}"/>
    <cellStyle name="Normal 16 4 3 5 2 2" xfId="29208" xr:uid="{AEE3D4AC-38EA-4200-BB06-D9B5545D4043}"/>
    <cellStyle name="Normal 16 4 3 5 2 3" xfId="45967" xr:uid="{14A81480-7C8A-4F8A-BF1C-45C560877A55}"/>
    <cellStyle name="Normal 16 4 3 5 3" xfId="20828" xr:uid="{632847F7-4458-4B53-9DB2-59399CF94A98}"/>
    <cellStyle name="Normal 16 4 3 5 4" xfId="37587" xr:uid="{F7A8605D-CCDB-440A-A54C-8DDD356F9EB1}"/>
    <cellStyle name="Normal 16 4 3 6" xfId="5677" xr:uid="{2A9F1480-5714-40F1-9A2E-390B9513F388}"/>
    <cellStyle name="Normal 16 4 3 6 2" xfId="14057" xr:uid="{9AF74884-AFE7-4BD7-B1C0-1CDCB0BC7556}"/>
    <cellStyle name="Normal 16 4 3 6 2 2" xfId="30817" xr:uid="{54E81982-6E93-4F90-8883-85DE5EAE1DAE}"/>
    <cellStyle name="Normal 16 4 3 6 2 3" xfId="47576" xr:uid="{56DD2903-51AA-4E31-AFDF-A7CBD2C6D589}"/>
    <cellStyle name="Normal 16 4 3 6 3" xfId="22437" xr:uid="{AD0CFD9E-2BF9-4E10-8FA4-3F480B5A4CDD}"/>
    <cellStyle name="Normal 16 4 3 6 4" xfId="39196" xr:uid="{235DC600-83B0-409F-88BB-32CCA4C239A1}"/>
    <cellStyle name="Normal 16 4 3 7" xfId="7431" xr:uid="{042B7274-1B9D-411F-98B5-7667181580C5}"/>
    <cellStyle name="Normal 16 4 3 7 2" xfId="15811" xr:uid="{6A4B744C-28F0-4674-913E-C9D5FD2C6B34}"/>
    <cellStyle name="Normal 16 4 3 7 2 2" xfId="32571" xr:uid="{09E05121-9354-48C9-A07C-37FCCC8D8676}"/>
    <cellStyle name="Normal 16 4 3 7 2 3" xfId="49330" xr:uid="{1D669C0E-1CC8-4AFC-85CE-AFEB8197C1D5}"/>
    <cellStyle name="Normal 16 4 3 7 3" xfId="24191" xr:uid="{D2503BD3-C95A-4E4F-8894-7A796B2ACD7A}"/>
    <cellStyle name="Normal 16 4 3 7 4" xfId="40950" xr:uid="{D90DAC08-F84C-4635-9BCA-AB43DD464971}"/>
    <cellStyle name="Normal 16 4 3 8" xfId="7837" xr:uid="{8F2DD409-4612-4C7E-ADFB-0320759DF39C}"/>
    <cellStyle name="Normal 16 4 3 8 2" xfId="16217" xr:uid="{C85D6D88-5FB0-4312-82CA-37CDCB78932F}"/>
    <cellStyle name="Normal 16 4 3 8 2 2" xfId="32977" xr:uid="{9F7DC52E-1EA8-40D7-B850-EF8623238096}"/>
    <cellStyle name="Normal 16 4 3 8 2 3" xfId="49736" xr:uid="{150B8439-B55C-4BF4-9DC4-783415C77A28}"/>
    <cellStyle name="Normal 16 4 3 8 3" xfId="24597" xr:uid="{29FD5885-5162-4DD8-9A73-257F5249D683}"/>
    <cellStyle name="Normal 16 4 3 8 4" xfId="41356" xr:uid="{F49DC483-DC39-41AE-BAF6-4FAAEDEF4C01}"/>
    <cellStyle name="Normal 16 4 3 9" xfId="8243" xr:uid="{AF814856-3A3A-4AB4-B8E4-E5BA4A7C93DB}"/>
    <cellStyle name="Normal 16 4 3 9 2" xfId="16623" xr:uid="{108D46F5-2CB8-482F-AA34-9BFE5E47D66D}"/>
    <cellStyle name="Normal 16 4 3 9 2 2" xfId="33383" xr:uid="{1EA7D8B6-E57D-45E5-A8C1-63162C17D804}"/>
    <cellStyle name="Normal 16 4 3 9 2 3" xfId="50142" xr:uid="{551E6EF9-903C-403A-835E-76B84DC6AFC3}"/>
    <cellStyle name="Normal 16 4 3 9 3" xfId="25003" xr:uid="{2AC48711-B808-4874-93B7-C4E2C00D4C79}"/>
    <cellStyle name="Normal 16 4 3 9 4" xfId="41762" xr:uid="{99F4B24D-C54A-44AC-8E51-55D1CEB9C8F6}"/>
    <cellStyle name="Normal 16 4 4" xfId="1019" xr:uid="{59EF5367-8379-4186-9AA8-2920C51FB575}"/>
    <cellStyle name="Normal 16 4 4 2" xfId="4414" xr:uid="{CFB99DEE-FCBF-4918-9426-EDF0A3A5291C}"/>
    <cellStyle name="Normal 16 4 4 2 2" xfId="12794" xr:uid="{3FD73269-9D78-4C18-960C-206FEB07F9BF}"/>
    <cellStyle name="Normal 16 4 4 2 2 2" xfId="29554" xr:uid="{AEA0CFB3-6B19-442D-80EB-97C7D71EAF91}"/>
    <cellStyle name="Normal 16 4 4 2 2 3" xfId="46313" xr:uid="{7BAB0E93-BCA4-48A9-BAEB-4BA0B63F534F}"/>
    <cellStyle name="Normal 16 4 4 2 3" xfId="21174" xr:uid="{2E2CE768-EF9B-4DB0-AE05-521AA4812B32}"/>
    <cellStyle name="Normal 16 4 4 2 4" xfId="37933" xr:uid="{B66FDCD6-2A99-4E52-8F7E-7DC22D6D6620}"/>
    <cellStyle name="Normal 16 4 4 3" xfId="6101" xr:uid="{FE679BE3-555C-42E0-94FF-2D1245590A6E}"/>
    <cellStyle name="Normal 16 4 4 3 2" xfId="14481" xr:uid="{E836BEA6-8278-440D-802D-0FE4185FF17C}"/>
    <cellStyle name="Normal 16 4 4 3 2 2" xfId="31241" xr:uid="{CB74C210-CB33-4962-81D7-6559F960156E}"/>
    <cellStyle name="Normal 16 4 4 3 2 3" xfId="48000" xr:uid="{9CE91ECB-6ABC-43EE-940C-86C873C5A2CE}"/>
    <cellStyle name="Normal 16 4 4 3 3" xfId="22861" xr:uid="{E66BCB7E-FAD8-40C8-AE5E-CC01BBF2F4A6}"/>
    <cellStyle name="Normal 16 4 4 3 4" xfId="39620" xr:uid="{9383D67C-816B-4C16-B653-58A69A4F6214}"/>
    <cellStyle name="Normal 16 4 4 4" xfId="2837" xr:uid="{33F7DE56-96EC-46B5-B86D-906EDBA33948}"/>
    <cellStyle name="Normal 16 4 4 4 2" xfId="11217" xr:uid="{740C603D-E711-40C0-A08C-4FB1C827DD48}"/>
    <cellStyle name="Normal 16 4 4 4 2 2" xfId="27977" xr:uid="{2CFDD7D8-EA12-491A-BBA4-FBE833AEC55A}"/>
    <cellStyle name="Normal 16 4 4 4 2 3" xfId="44736" xr:uid="{48736C08-EC80-41B9-B5E2-99D9924460EB}"/>
    <cellStyle name="Normal 16 4 4 4 3" xfId="19597" xr:uid="{B38CF701-216E-4C8C-8E28-721A384FFF03}"/>
    <cellStyle name="Normal 16 4 4 4 4" xfId="36356" xr:uid="{A064184F-FB16-449D-955B-8CAAB60C18A1}"/>
    <cellStyle name="Normal 16 4 4 5" xfId="9414" xr:uid="{ACED5861-08DD-480F-A959-A282E22B3820}"/>
    <cellStyle name="Normal 16 4 4 5 2" xfId="26174" xr:uid="{5414910A-BA64-4E76-BEE2-E55BA8BE8E01}"/>
    <cellStyle name="Normal 16 4 4 5 3" xfId="42933" xr:uid="{37473BE8-D169-4EAF-99C8-EBF06563FB6B}"/>
    <cellStyle name="Normal 16 4 4 6" xfId="17794" xr:uid="{9BE0B8B9-03BB-4D9F-B7B1-C3E0E1653AB2}"/>
    <cellStyle name="Normal 16 4 4 7" xfId="34553" xr:uid="{206E148C-4080-4F99-ADA1-CB7AAC30CF7D}"/>
    <cellStyle name="Normal 16 4 5" xfId="1453" xr:uid="{3F586B69-4E27-4C6F-A542-FD726B700737}"/>
    <cellStyle name="Normal 16 4 5 2" xfId="4842" xr:uid="{74DD94CC-E717-4472-84A5-DA8EB3682C1A}"/>
    <cellStyle name="Normal 16 4 5 2 2" xfId="13222" xr:uid="{7BEC299D-FC91-405E-AA8C-7C861CCE4FA8}"/>
    <cellStyle name="Normal 16 4 5 2 2 2" xfId="29982" xr:uid="{76B8B904-329C-4BA8-8166-50C456F82CE0}"/>
    <cellStyle name="Normal 16 4 5 2 2 3" xfId="46741" xr:uid="{80D5AD23-55CB-4EB1-82D9-D6C129C78034}"/>
    <cellStyle name="Normal 16 4 5 2 3" xfId="21602" xr:uid="{D7B56C32-8224-41C1-95E4-E4B91A5B0336}"/>
    <cellStyle name="Normal 16 4 5 2 4" xfId="38361" xr:uid="{3E35A746-8482-425A-A896-DFF6A505B373}"/>
    <cellStyle name="Normal 16 4 5 3" xfId="6529" xr:uid="{7FCF74E8-8FD6-4670-A5F1-E50AA0ADADF2}"/>
    <cellStyle name="Normal 16 4 5 3 2" xfId="14909" xr:uid="{2D01F3F6-57C8-460A-9B34-44FAE31791CC}"/>
    <cellStyle name="Normal 16 4 5 3 2 2" xfId="31669" xr:uid="{C4E9087A-B35E-4ECD-9D04-3EF97CB7A32D}"/>
    <cellStyle name="Normal 16 4 5 3 2 3" xfId="48428" xr:uid="{FA5933CA-06AE-4136-A690-7D65F4D2172E}"/>
    <cellStyle name="Normal 16 4 5 3 3" xfId="23289" xr:uid="{004516FB-A0E8-425C-838A-5CD1DDAC53E3}"/>
    <cellStyle name="Normal 16 4 5 3 4" xfId="40048" xr:uid="{CD691015-431C-4C01-8352-D83917C5E873}"/>
    <cellStyle name="Normal 16 4 5 4" xfId="3265" xr:uid="{35CC4CD0-8BFD-4D8A-8AF1-1FCE0D1D8048}"/>
    <cellStyle name="Normal 16 4 5 4 2" xfId="11645" xr:uid="{1478EB90-26FF-4DF1-A0B2-7AEDE6AFE660}"/>
    <cellStyle name="Normal 16 4 5 4 2 2" xfId="28405" xr:uid="{68030E14-1371-4BA0-A930-8E3707CC09DC}"/>
    <cellStyle name="Normal 16 4 5 4 2 3" xfId="45164" xr:uid="{69CF1DBD-0485-4FE6-BD6C-9B00E74EF6B9}"/>
    <cellStyle name="Normal 16 4 5 4 3" xfId="20025" xr:uid="{0CC1FA6B-CEA9-42B4-B7DD-DD99456A98F0}"/>
    <cellStyle name="Normal 16 4 5 4 4" xfId="36784" xr:uid="{F99EFE2F-B6C1-41F4-AC5E-D5D7A6AECB2D}"/>
    <cellStyle name="Normal 16 4 5 5" xfId="9842" xr:uid="{723C974E-CD9F-46C3-B57B-E7266453700A}"/>
    <cellStyle name="Normal 16 4 5 5 2" xfId="26602" xr:uid="{882F210F-A298-4A1A-A710-E8E51F9726DA}"/>
    <cellStyle name="Normal 16 4 5 5 3" xfId="43361" xr:uid="{0B012AD3-D093-489F-ABD9-4BE534ABAA3D}"/>
    <cellStyle name="Normal 16 4 5 6" xfId="18222" xr:uid="{CD78C829-2EBD-4C3C-A100-27E7AFC489B8}"/>
    <cellStyle name="Normal 16 4 5 7" xfId="34981" xr:uid="{BD286169-E891-4A80-B465-FBB93725191C}"/>
    <cellStyle name="Normal 16 4 6" xfId="1678" xr:uid="{72B75C17-0DE9-47DA-8CCF-378FAF157A1B}"/>
    <cellStyle name="Normal 16 4 6 2" xfId="5067" xr:uid="{6C85417D-5B69-40D7-A8FA-FC6F89F64C2A}"/>
    <cellStyle name="Normal 16 4 6 2 2" xfId="13447" xr:uid="{8C691403-9206-4C7C-9CB3-17E76F8CA60B}"/>
    <cellStyle name="Normal 16 4 6 2 2 2" xfId="30207" xr:uid="{50CBB3C7-97D8-475A-A57A-903F8EF7D94F}"/>
    <cellStyle name="Normal 16 4 6 2 2 3" xfId="46966" xr:uid="{7F7A6425-53A8-4054-8852-BED146A79107}"/>
    <cellStyle name="Normal 16 4 6 2 3" xfId="21827" xr:uid="{C2B2C341-4860-44A3-9932-02CFF272A87A}"/>
    <cellStyle name="Normal 16 4 6 2 4" xfId="38586" xr:uid="{8E92DE4B-85D2-491D-A7EB-7FADD9272EAC}"/>
    <cellStyle name="Normal 16 4 6 3" xfId="6754" xr:uid="{63ED4F98-ED32-4182-8564-1B74BDA605F2}"/>
    <cellStyle name="Normal 16 4 6 3 2" xfId="15134" xr:uid="{82907987-7554-407E-8113-9FD4E00E001E}"/>
    <cellStyle name="Normal 16 4 6 3 2 2" xfId="31894" xr:uid="{740E0795-9A4B-465F-95C5-6CC02B403E09}"/>
    <cellStyle name="Normal 16 4 6 3 2 3" xfId="48653" xr:uid="{35B5E9D1-5D5A-4EF8-90D4-94C6941DF619}"/>
    <cellStyle name="Normal 16 4 6 3 3" xfId="23514" xr:uid="{79353901-8801-4177-8093-1FB1836AEE11}"/>
    <cellStyle name="Normal 16 4 6 3 4" xfId="40273" xr:uid="{82EFD42E-0758-48F4-823D-7B3F0B4463AA}"/>
    <cellStyle name="Normal 16 4 6 4" xfId="2409" xr:uid="{33C696E3-D0B8-461E-9D2B-550BBE6BBA90}"/>
    <cellStyle name="Normal 16 4 6 4 2" xfId="10791" xr:uid="{66555B8C-47C4-45BA-943D-2AA282561778}"/>
    <cellStyle name="Normal 16 4 6 4 2 2" xfId="27551" xr:uid="{1CE4B1B4-D4AB-44DC-9667-D5083E71E004}"/>
    <cellStyle name="Normal 16 4 6 4 2 3" xfId="44310" xr:uid="{C3FC89C3-D1B9-4846-84A7-CEE0CB27FA0C}"/>
    <cellStyle name="Normal 16 4 6 4 3" xfId="19171" xr:uid="{AB74FE23-81CA-43F3-A014-1B3BB7E95FA4}"/>
    <cellStyle name="Normal 16 4 6 4 4" xfId="35930" xr:uid="{02BB8B9C-A214-44C1-A7DC-31DF40F58581}"/>
    <cellStyle name="Normal 16 4 6 5" xfId="10067" xr:uid="{91C718E4-67E4-4B13-B819-8685E8E9A600}"/>
    <cellStyle name="Normal 16 4 6 5 2" xfId="26827" xr:uid="{E3F3A78D-7C86-4AB4-A97E-846BEC03538B}"/>
    <cellStyle name="Normal 16 4 6 5 3" xfId="43586" xr:uid="{368803EA-EDBB-447D-A534-5003984523DE}"/>
    <cellStyle name="Normal 16 4 6 6" xfId="18447" xr:uid="{4D65009B-4B5E-4DCF-8D7E-38A492BEDB54}"/>
    <cellStyle name="Normal 16 4 6 7" xfId="35206" xr:uid="{6DDDEED5-B885-4998-8AEC-A818169CED47}"/>
    <cellStyle name="Normal 16 4 7" xfId="3796" xr:uid="{14D45F04-9BA3-45A3-9C37-BF3B43CBDBD8}"/>
    <cellStyle name="Normal 16 4 7 2" xfId="12176" xr:uid="{EA18C124-A561-4D1D-9B83-0DAEB40E34F9}"/>
    <cellStyle name="Normal 16 4 7 2 2" xfId="28936" xr:uid="{8F41BC41-0982-4D8C-A699-56F4306519B5}"/>
    <cellStyle name="Normal 16 4 7 2 3" xfId="45695" xr:uid="{5A094691-60FA-4592-8321-335B20AEF6C6}"/>
    <cellStyle name="Normal 16 4 7 3" xfId="20556" xr:uid="{29A4177C-CF00-40B0-8572-53401F77858C}"/>
    <cellStyle name="Normal 16 4 7 4" xfId="37315" xr:uid="{877E767E-6B46-444E-829F-F14F257944CB}"/>
    <cellStyle name="Normal 16 4 8" xfId="5675" xr:uid="{A6828CF0-8DA4-4E97-A157-DD63B84FA258}"/>
    <cellStyle name="Normal 16 4 8 2" xfId="14055" xr:uid="{EBD766B8-CC73-40FE-9997-CF182F6C393F}"/>
    <cellStyle name="Normal 16 4 8 2 2" xfId="30815" xr:uid="{FF67DD9B-D916-44C1-900C-CD4BD36F33EA}"/>
    <cellStyle name="Normal 16 4 8 2 3" xfId="47574" xr:uid="{5B2CCB25-0513-4C94-8503-B77FB3BF76C5}"/>
    <cellStyle name="Normal 16 4 8 3" xfId="22435" xr:uid="{E722F40C-18C2-45C4-BCC1-E08EF2F1E636}"/>
    <cellStyle name="Normal 16 4 8 4" xfId="39194" xr:uid="{27AC5722-8363-4707-B5D4-274AA2F4E763}"/>
    <cellStyle name="Normal 16 4 9" xfId="7160" xr:uid="{5307A4A3-45BB-4052-8450-09F22099A7D5}"/>
    <cellStyle name="Normal 16 4 9 2" xfId="15540" xr:uid="{60DDC051-DCE8-40FF-8D99-13F4138646EE}"/>
    <cellStyle name="Normal 16 4 9 2 2" xfId="32300" xr:uid="{17DED11B-C9C4-412E-9311-B5DD938C9768}"/>
    <cellStyle name="Normal 16 4 9 2 3" xfId="49059" xr:uid="{074611F7-7D5B-4C91-BB11-4E7E6C2DA06A}"/>
    <cellStyle name="Normal 16 4 9 3" xfId="23920" xr:uid="{D92FF610-068E-47CF-9D66-76E078AE964A}"/>
    <cellStyle name="Normal 16 4 9 4" xfId="40679" xr:uid="{476777CC-1680-4591-B8DF-DFD059FB42E7}"/>
    <cellStyle name="Normal 16 5" xfId="580" xr:uid="{FCAA8AB2-566A-4C2B-99D8-B6EA3A5DD267}"/>
    <cellStyle name="Normal 16 5 10" xfId="7639" xr:uid="{016929E7-B45C-4CEC-A4C4-26A6F8C8380D}"/>
    <cellStyle name="Normal 16 5 10 2" xfId="16019" xr:uid="{BCC69111-4FCB-4CF8-8146-685C10079EE8}"/>
    <cellStyle name="Normal 16 5 10 2 2" xfId="32779" xr:uid="{64C04738-A963-4F18-8CA7-6A00C414745D}"/>
    <cellStyle name="Normal 16 5 10 2 3" xfId="49538" xr:uid="{9DF0C447-810C-4D1F-9699-8FD8BF03A7DC}"/>
    <cellStyle name="Normal 16 5 10 3" xfId="24399" xr:uid="{33109E38-62CF-4CBB-97BC-E699C546E1CB}"/>
    <cellStyle name="Normal 16 5 10 4" xfId="41158" xr:uid="{F23A08DC-E8E9-4933-A491-9C5A28DAC77B}"/>
    <cellStyle name="Normal 16 5 11" xfId="8045" xr:uid="{24FED993-3604-42B5-9998-661D8E547CA9}"/>
    <cellStyle name="Normal 16 5 11 2" xfId="16425" xr:uid="{1F5F5134-BE53-4262-A4F3-CE6C498C0373}"/>
    <cellStyle name="Normal 16 5 11 2 2" xfId="33185" xr:uid="{F5C48ED3-1CE4-492D-AF14-CC2A8C6DE93E}"/>
    <cellStyle name="Normal 16 5 11 2 3" xfId="49944" xr:uid="{93F272E2-8C40-4089-BF42-29D014B5D25C}"/>
    <cellStyle name="Normal 16 5 11 3" xfId="24805" xr:uid="{1048820E-2AE2-4D99-B82D-C1845AB3D9F9}"/>
    <cellStyle name="Normal 16 5 11 4" xfId="41564" xr:uid="{21B3948F-6C8B-430A-ABCA-49B8A8E62C6F}"/>
    <cellStyle name="Normal 16 5 12" xfId="8451" xr:uid="{D4D778A3-97C3-49B7-AF22-20BB14576534}"/>
    <cellStyle name="Normal 16 5 12 2" xfId="16831" xr:uid="{CE9D2725-AA81-40E0-8DC2-1249800ABA01}"/>
    <cellStyle name="Normal 16 5 12 2 2" xfId="33591" xr:uid="{ED7A9050-146D-4AC1-B7F3-A6AB4560C437}"/>
    <cellStyle name="Normal 16 5 12 2 3" xfId="50350" xr:uid="{80307850-DE14-4BC5-977A-3EFA0B2C9D87}"/>
    <cellStyle name="Normal 16 5 12 3" xfId="25211" xr:uid="{CC801132-3127-40DC-8B0E-70CEDC70D58B}"/>
    <cellStyle name="Normal 16 5 12 4" xfId="41970" xr:uid="{A74E6606-C199-46DD-BC6F-B79222AE721D}"/>
    <cellStyle name="Normal 16 5 13" xfId="2138" xr:uid="{7400A24F-307D-4F5B-AC40-2BDDAC754BDF}"/>
    <cellStyle name="Normal 16 5 13 2" xfId="10526" xr:uid="{7E3E5CAA-251D-4708-AFBD-0F3032CCE1E1}"/>
    <cellStyle name="Normal 16 5 13 2 2" xfId="27286" xr:uid="{00E59776-C2BD-4089-988A-CC1715A4FDDA}"/>
    <cellStyle name="Normal 16 5 13 2 3" xfId="44045" xr:uid="{B92A99DF-ED0A-4A4F-98F4-C3CC34903FBC}"/>
    <cellStyle name="Normal 16 5 13 3" xfId="18906" xr:uid="{1600962C-D29E-42E5-9776-F20A52A29CAB}"/>
    <cellStyle name="Normal 16 5 13 4" xfId="35665" xr:uid="{CA90A877-C5C1-42DD-9F01-B07FED982DB4}"/>
    <cellStyle name="Normal 16 5 14" xfId="8991" xr:uid="{ED51B2F6-8DCC-41A8-ACA3-4A5D6B9F0C00}"/>
    <cellStyle name="Normal 16 5 14 2" xfId="25751" xr:uid="{CFBA8C14-A701-443C-836C-0E9C52EDDB9E}"/>
    <cellStyle name="Normal 16 5 14 3" xfId="42510" xr:uid="{4B73F571-8537-40B1-8DF5-3207F674523D}"/>
    <cellStyle name="Normal 16 5 15" xfId="17371" xr:uid="{60340987-A740-48AB-91B7-F3D55D123C59}"/>
    <cellStyle name="Normal 16 5 16" xfId="34130" xr:uid="{439C9342-0F27-4143-90D5-1E048C696479}"/>
    <cellStyle name="Normal 16 5 2" xfId="581" xr:uid="{CAB9673B-91D6-4A09-A7A1-AA9B430D701A}"/>
    <cellStyle name="Normal 16 5 2 10" xfId="8518" xr:uid="{C7591F3F-C6C0-45F6-9348-5BB912F9F5F1}"/>
    <cellStyle name="Normal 16 5 2 10 2" xfId="16898" xr:uid="{1CDEE9DC-A8A3-4515-A7F3-E560449B0077}"/>
    <cellStyle name="Normal 16 5 2 10 2 2" xfId="33658" xr:uid="{0456F51D-753E-4AF2-9A9C-748FCA38BC5B}"/>
    <cellStyle name="Normal 16 5 2 10 2 3" xfId="50417" xr:uid="{DFCAF413-365A-4B80-9E4B-A1316B307D7D}"/>
    <cellStyle name="Normal 16 5 2 10 3" xfId="25278" xr:uid="{B1664202-56A7-4D52-B2AB-F04F4596936E}"/>
    <cellStyle name="Normal 16 5 2 10 4" xfId="42037" xr:uid="{B0206962-EEBF-4D08-8674-805730EB71DB}"/>
    <cellStyle name="Normal 16 5 2 11" xfId="2413" xr:uid="{8275812E-CC26-42CA-9F12-615082645365}"/>
    <cellStyle name="Normal 16 5 2 11 2" xfId="10795" xr:uid="{EFC769B7-D6AF-4BE7-8008-FC4671A3D4CB}"/>
    <cellStyle name="Normal 16 5 2 11 2 2" xfId="27555" xr:uid="{DB5714A5-FE57-425B-B980-1C01249387C6}"/>
    <cellStyle name="Normal 16 5 2 11 2 3" xfId="44314" xr:uid="{046EB9AA-8725-4AD5-8109-F51B26A9B39C}"/>
    <cellStyle name="Normal 16 5 2 11 3" xfId="19175" xr:uid="{6DBD29F8-2114-4448-A0FF-38E9900A0223}"/>
    <cellStyle name="Normal 16 5 2 11 4" xfId="35934" xr:uid="{FBC997FE-24BC-42D3-BE62-411817C263ED}"/>
    <cellStyle name="Normal 16 5 2 12" xfId="8992" xr:uid="{DF72A638-68A9-44E6-AB4E-2A27BB238F32}"/>
    <cellStyle name="Normal 16 5 2 12 2" xfId="25752" xr:uid="{C61E229D-15BD-491D-A002-F4DEC63E0120}"/>
    <cellStyle name="Normal 16 5 2 12 3" xfId="42511" xr:uid="{92F54177-E749-4657-BC06-CACF9FDB7E8F}"/>
    <cellStyle name="Normal 16 5 2 13" xfId="17372" xr:uid="{D44A89E7-11BC-49A4-A0FA-91E4B9A34148}"/>
    <cellStyle name="Normal 16 5 2 14" xfId="34131" xr:uid="{A4D758C1-4F0A-47D5-B2F3-2C5D84D763B4}"/>
    <cellStyle name="Normal 16 5 2 2" xfId="1023" xr:uid="{102B9A41-9D92-44A1-9EF0-E398FD774646}"/>
    <cellStyle name="Normal 16 5 2 2 2" xfId="4418" xr:uid="{499BFB99-AADD-4B9C-930D-F6A16417181F}"/>
    <cellStyle name="Normal 16 5 2 2 2 2" xfId="12798" xr:uid="{18F43522-8AF1-4F7F-92EC-0E30ED526E0A}"/>
    <cellStyle name="Normal 16 5 2 2 2 2 2" xfId="29558" xr:uid="{EE081370-1037-4525-8DBF-1489D045E463}"/>
    <cellStyle name="Normal 16 5 2 2 2 2 3" xfId="46317" xr:uid="{703B596F-A059-4E4B-83F1-80C9EA515813}"/>
    <cellStyle name="Normal 16 5 2 2 2 3" xfId="21178" xr:uid="{C6CAA9F0-8831-4314-817A-400FE85BC86E}"/>
    <cellStyle name="Normal 16 5 2 2 2 4" xfId="37937" xr:uid="{A76CB5D2-B233-45E1-BF14-AF6FAF474473}"/>
    <cellStyle name="Normal 16 5 2 2 3" xfId="6105" xr:uid="{67727287-494F-446A-AA77-343E1D8DD4B7}"/>
    <cellStyle name="Normal 16 5 2 2 3 2" xfId="14485" xr:uid="{252C1930-8468-4A46-8389-307BB9DBCDCE}"/>
    <cellStyle name="Normal 16 5 2 2 3 2 2" xfId="31245" xr:uid="{A84468C3-3D3F-40C6-B0B9-DE5C95658609}"/>
    <cellStyle name="Normal 16 5 2 2 3 2 3" xfId="48004" xr:uid="{DB331C09-984B-4304-B630-DB155A2B4190}"/>
    <cellStyle name="Normal 16 5 2 2 3 3" xfId="22865" xr:uid="{1B35A988-D641-4ACF-B70B-7D8FB8786931}"/>
    <cellStyle name="Normal 16 5 2 2 3 4" xfId="39624" xr:uid="{B2A9A56C-265E-49CF-B989-59A3319D60AE}"/>
    <cellStyle name="Normal 16 5 2 2 4" xfId="2841" xr:uid="{1FFCC86A-7657-436A-AEAD-81DB86D807AA}"/>
    <cellStyle name="Normal 16 5 2 2 4 2" xfId="11221" xr:uid="{68409F01-D414-4CFB-8FDA-7195C2C7571A}"/>
    <cellStyle name="Normal 16 5 2 2 4 2 2" xfId="27981" xr:uid="{DB94B30C-3CC9-400B-819C-05446B380B35}"/>
    <cellStyle name="Normal 16 5 2 2 4 2 3" xfId="44740" xr:uid="{797085E7-ED83-4431-934F-DA0A0015DA39}"/>
    <cellStyle name="Normal 16 5 2 2 4 3" xfId="19601" xr:uid="{BC6EAC85-77A6-4037-B077-06380F101F48}"/>
    <cellStyle name="Normal 16 5 2 2 4 4" xfId="36360" xr:uid="{780FC1D1-47E4-47E6-875A-19AC5C619C7E}"/>
    <cellStyle name="Normal 16 5 2 2 5" xfId="9418" xr:uid="{073D44FA-91E5-43B3-97A5-5C2CBF7951E2}"/>
    <cellStyle name="Normal 16 5 2 2 5 2" xfId="26178" xr:uid="{2E8A648D-B3A2-49BF-A338-869282F7C95F}"/>
    <cellStyle name="Normal 16 5 2 2 5 3" xfId="42937" xr:uid="{B9A42D49-3E98-4570-B2B0-BD891183730E}"/>
    <cellStyle name="Normal 16 5 2 2 6" xfId="17798" xr:uid="{7759E794-43AF-494F-A276-03681B387093}"/>
    <cellStyle name="Normal 16 5 2 2 7" xfId="34557" xr:uid="{DD4A2DB2-CEE9-4CC6-9090-3E9345D21791}"/>
    <cellStyle name="Normal 16 5 2 3" xfId="1457" xr:uid="{9DC838D2-233E-4328-A68B-898629BDBBE0}"/>
    <cellStyle name="Normal 16 5 2 3 2" xfId="4846" xr:uid="{90870453-DCAF-4151-BFC3-7A15493F9755}"/>
    <cellStyle name="Normal 16 5 2 3 2 2" xfId="13226" xr:uid="{3E18FA6A-586B-43E3-9192-1301F21EC708}"/>
    <cellStyle name="Normal 16 5 2 3 2 2 2" xfId="29986" xr:uid="{D2D427DE-8CA9-43D1-9297-8A03DB03DC8E}"/>
    <cellStyle name="Normal 16 5 2 3 2 2 3" xfId="46745" xr:uid="{843B3808-4D2A-4EBC-8387-8E2D3E672B74}"/>
    <cellStyle name="Normal 16 5 2 3 2 3" xfId="21606" xr:uid="{4B337B46-ABEA-4C8B-908B-A12690565B91}"/>
    <cellStyle name="Normal 16 5 2 3 2 4" xfId="38365" xr:uid="{9FC93EBE-D995-4680-85E8-CEB4E9ED61F9}"/>
    <cellStyle name="Normal 16 5 2 3 3" xfId="6533" xr:uid="{CF42BD1C-18C4-4CED-91A2-18C54FAF1E88}"/>
    <cellStyle name="Normal 16 5 2 3 3 2" xfId="14913" xr:uid="{A2FF2391-DAFF-470A-B0A8-B31269977646}"/>
    <cellStyle name="Normal 16 5 2 3 3 2 2" xfId="31673" xr:uid="{059099D2-19E5-485E-9369-A795225224E8}"/>
    <cellStyle name="Normal 16 5 2 3 3 2 3" xfId="48432" xr:uid="{F6B2FC23-3C51-4B87-BA92-EBECFA8D3A1A}"/>
    <cellStyle name="Normal 16 5 2 3 3 3" xfId="23293" xr:uid="{D3835231-4C6C-425C-9A43-97DA2B27C619}"/>
    <cellStyle name="Normal 16 5 2 3 3 4" xfId="40052" xr:uid="{6F89DF0D-8C9C-4327-BB28-AEAF70DEF1CE}"/>
    <cellStyle name="Normal 16 5 2 3 4" xfId="3269" xr:uid="{E5B1CEFF-5738-4928-B72A-3A9FE97AD248}"/>
    <cellStyle name="Normal 16 5 2 3 4 2" xfId="11649" xr:uid="{89AC288F-E917-4F7F-919E-7E3058590EAC}"/>
    <cellStyle name="Normal 16 5 2 3 4 2 2" xfId="28409" xr:uid="{9CB5F411-4CE0-4982-90B2-DD864F8AE700}"/>
    <cellStyle name="Normal 16 5 2 3 4 2 3" xfId="45168" xr:uid="{93839247-B67D-4299-A90C-472FA9114A06}"/>
    <cellStyle name="Normal 16 5 2 3 4 3" xfId="20029" xr:uid="{66A600DE-2F7F-4127-B91B-E7CBDB91D0A2}"/>
    <cellStyle name="Normal 16 5 2 3 4 4" xfId="36788" xr:uid="{6113AD5F-5ABA-4D3B-B26E-BB6063E43284}"/>
    <cellStyle name="Normal 16 5 2 3 5" xfId="9846" xr:uid="{308916EE-6FCC-4903-9714-727018093DFB}"/>
    <cellStyle name="Normal 16 5 2 3 5 2" xfId="26606" xr:uid="{9F37347B-8B09-4882-BCE2-500C7967A8FD}"/>
    <cellStyle name="Normal 16 5 2 3 5 3" xfId="43365" xr:uid="{0F88C2F4-75DC-41AF-BFC2-652BF7F95293}"/>
    <cellStyle name="Normal 16 5 2 3 6" xfId="18226" xr:uid="{46EF942C-DC78-4195-B549-EBB5D8F902C7}"/>
    <cellStyle name="Normal 16 5 2 3 7" xfId="34985" xr:uid="{271558BA-27A1-434A-9BB7-F3353030C20F}"/>
    <cellStyle name="Normal 16 5 2 4" xfId="1818" xr:uid="{78C4C326-B277-4C5B-8304-D784EBDB7E6A}"/>
    <cellStyle name="Normal 16 5 2 4 2" xfId="5207" xr:uid="{029FA5B3-5A3A-4048-91BE-AC241601233F}"/>
    <cellStyle name="Normal 16 5 2 4 2 2" xfId="13587" xr:uid="{111CF47A-F658-4D09-99EE-24FE7120CE94}"/>
    <cellStyle name="Normal 16 5 2 4 2 2 2" xfId="30347" xr:uid="{7C895D97-29F8-4341-96BB-0A6B8F61C647}"/>
    <cellStyle name="Normal 16 5 2 4 2 2 3" xfId="47106" xr:uid="{3449EC20-C68F-40F4-8B80-0D810A481A40}"/>
    <cellStyle name="Normal 16 5 2 4 2 3" xfId="21967" xr:uid="{B7E26E71-4780-4CE4-8CCD-66A4D240AE35}"/>
    <cellStyle name="Normal 16 5 2 4 2 4" xfId="38726" xr:uid="{C4647584-7698-4F11-A276-11705BBA0129}"/>
    <cellStyle name="Normal 16 5 2 4 3" xfId="6894" xr:uid="{F62567FD-1158-44DD-99E2-5DD5E0D4D863}"/>
    <cellStyle name="Normal 16 5 2 4 3 2" xfId="15274" xr:uid="{AF5C5CF9-160F-4095-83DB-238372157F61}"/>
    <cellStyle name="Normal 16 5 2 4 3 2 2" xfId="32034" xr:uid="{B79A50A1-EB7B-4C18-80DA-B4F6BCF9446A}"/>
    <cellStyle name="Normal 16 5 2 4 3 2 3" xfId="48793" xr:uid="{870F99C6-8135-4C23-BC38-2886C3EFE816}"/>
    <cellStyle name="Normal 16 5 2 4 3 3" xfId="23654" xr:uid="{21C085BD-AF79-4F22-8514-1140012DA6AB}"/>
    <cellStyle name="Normal 16 5 2 4 3 4" xfId="40413" xr:uid="{D3A0FFEC-C80A-4D03-A075-9B081278EAC7}"/>
    <cellStyle name="Normal 16 5 2 4 4" xfId="3518" xr:uid="{58F744A3-DDC0-4663-BCCB-CBFEB272C49C}"/>
    <cellStyle name="Normal 16 5 2 4 4 2" xfId="11898" xr:uid="{8B23FA8F-E5C4-4EE7-99AB-29319C3FB8BD}"/>
    <cellStyle name="Normal 16 5 2 4 4 2 2" xfId="28658" xr:uid="{5E15BAF4-9780-41E1-9523-59C9F655D891}"/>
    <cellStyle name="Normal 16 5 2 4 4 2 3" xfId="45417" xr:uid="{ED4F0EE9-1866-45FB-B4DF-0DF401C7CCBE}"/>
    <cellStyle name="Normal 16 5 2 4 4 3" xfId="20278" xr:uid="{C0C4D4BC-561A-4F49-9805-4A3CA80BE566}"/>
    <cellStyle name="Normal 16 5 2 4 4 4" xfId="37037" xr:uid="{BC3D7271-A26B-4968-8A33-06DC9B3C581C}"/>
    <cellStyle name="Normal 16 5 2 4 5" xfId="10207" xr:uid="{491BC033-10E8-4AA5-BFB5-DB6D88C0C767}"/>
    <cellStyle name="Normal 16 5 2 4 5 2" xfId="26967" xr:uid="{B0DCAEAC-69DC-457C-A61E-EFC84208B6C9}"/>
    <cellStyle name="Normal 16 5 2 4 5 3" xfId="43726" xr:uid="{39800AE9-383F-401C-9DEB-500993D5D817}"/>
    <cellStyle name="Normal 16 5 2 4 6" xfId="18587" xr:uid="{35190525-8869-465E-8004-80328B2C4944}"/>
    <cellStyle name="Normal 16 5 2 4 7" xfId="35346" xr:uid="{8EE0B864-4F88-4C4D-9A2C-0DB25C9EC490}"/>
    <cellStyle name="Normal 16 5 2 5" xfId="3937" xr:uid="{0DD3102A-2B4C-4B0A-AC00-4954DC8ABED2}"/>
    <cellStyle name="Normal 16 5 2 5 2" xfId="12317" xr:uid="{B1FF2C01-2F40-4B6C-8126-3B91A33AD048}"/>
    <cellStyle name="Normal 16 5 2 5 2 2" xfId="29077" xr:uid="{7E7463F9-C7B2-4F77-89A3-DD353490E4A8}"/>
    <cellStyle name="Normal 16 5 2 5 2 3" xfId="45836" xr:uid="{B421848E-240D-421C-AE5E-7AC6B007116C}"/>
    <cellStyle name="Normal 16 5 2 5 3" xfId="20697" xr:uid="{DB1EAB3A-5478-45C5-894F-400A02BD4418}"/>
    <cellStyle name="Normal 16 5 2 5 4" xfId="37456" xr:uid="{46274707-543C-47C8-9507-5690FBBCC426}"/>
    <cellStyle name="Normal 16 5 2 6" xfId="5679" xr:uid="{7D347BE4-F8B0-4ABD-8DCC-F446E3A0ACF3}"/>
    <cellStyle name="Normal 16 5 2 6 2" xfId="14059" xr:uid="{5195B0A4-CC70-44DA-8039-7A521A0B2F90}"/>
    <cellStyle name="Normal 16 5 2 6 2 2" xfId="30819" xr:uid="{AB1C5866-0D2A-406D-A403-0561EE2FFDEE}"/>
    <cellStyle name="Normal 16 5 2 6 2 3" xfId="47578" xr:uid="{A9D75034-D793-4E11-8140-C0B604DFD310}"/>
    <cellStyle name="Normal 16 5 2 6 3" xfId="22439" xr:uid="{7A387529-A4DE-47A4-8C04-5028A941FF92}"/>
    <cellStyle name="Normal 16 5 2 6 4" xfId="39198" xr:uid="{1E68D867-E183-4DDB-9579-3816D7E19FD2}"/>
    <cellStyle name="Normal 16 5 2 7" xfId="7300" xr:uid="{60DE2002-F771-43B5-89BD-2A734448C98B}"/>
    <cellStyle name="Normal 16 5 2 7 2" xfId="15680" xr:uid="{0D40E0BC-5C42-4FC3-8E39-7F1E74A2F48A}"/>
    <cellStyle name="Normal 16 5 2 7 2 2" xfId="32440" xr:uid="{4880079F-2FD3-4D4C-9210-EEDFD9734DDA}"/>
    <cellStyle name="Normal 16 5 2 7 2 3" xfId="49199" xr:uid="{2D9999B1-7C73-4E03-A698-299AE1CC5E48}"/>
    <cellStyle name="Normal 16 5 2 7 3" xfId="24060" xr:uid="{DAC27F7D-15AF-447E-99FC-596941C7A4C3}"/>
    <cellStyle name="Normal 16 5 2 7 4" xfId="40819" xr:uid="{275DC545-2B05-49C7-A885-EAC805DA5262}"/>
    <cellStyle name="Normal 16 5 2 8" xfId="7706" xr:uid="{800EC925-B8C3-4628-AD60-9F112D8A22C7}"/>
    <cellStyle name="Normal 16 5 2 8 2" xfId="16086" xr:uid="{252CFA33-29A8-40BC-80FC-C8CFBA9EA021}"/>
    <cellStyle name="Normal 16 5 2 8 2 2" xfId="32846" xr:uid="{C4D2D03B-F5EA-4A0C-B2FA-6E6B0A8ECF57}"/>
    <cellStyle name="Normal 16 5 2 8 2 3" xfId="49605" xr:uid="{DED84759-3216-4643-B0E9-053F29348640}"/>
    <cellStyle name="Normal 16 5 2 8 3" xfId="24466" xr:uid="{B4D96E96-C9F0-4786-AF6F-3201D2BFD71C}"/>
    <cellStyle name="Normal 16 5 2 8 4" xfId="41225" xr:uid="{7B7CC3B0-A1E5-4062-B6E4-3333991FD7B7}"/>
    <cellStyle name="Normal 16 5 2 9" xfId="8112" xr:uid="{51E39E31-7B60-42C3-BC5B-2E64804A933E}"/>
    <cellStyle name="Normal 16 5 2 9 2" xfId="16492" xr:uid="{CF899C2F-639F-4DD6-91EA-94CAFA1ECAE3}"/>
    <cellStyle name="Normal 16 5 2 9 2 2" xfId="33252" xr:uid="{FD4B2111-A949-405A-8DE2-2FBAA8172119}"/>
    <cellStyle name="Normal 16 5 2 9 2 3" xfId="50011" xr:uid="{5A314CD6-7646-4608-874B-45038C9B0F0C}"/>
    <cellStyle name="Normal 16 5 2 9 3" xfId="24872" xr:uid="{FCE3FA79-683E-4520-8EC7-7EAD44F49052}"/>
    <cellStyle name="Normal 16 5 2 9 4" xfId="41631" xr:uid="{93BBC78B-9579-4C4F-BD17-36840B2BF04F}"/>
    <cellStyle name="Normal 16 5 3" xfId="582" xr:uid="{DEBE8F6A-731A-4B77-80A7-1A3C5763A54A}"/>
    <cellStyle name="Normal 16 5 3 10" xfId="8722" xr:uid="{AFDA7AD7-3828-4AA0-B60A-707ADC0057F1}"/>
    <cellStyle name="Normal 16 5 3 10 2" xfId="17102" xr:uid="{C2D6FF45-8D43-4534-9AF9-4D3D60477883}"/>
    <cellStyle name="Normal 16 5 3 10 2 2" xfId="33862" xr:uid="{F4F5A9BE-8937-4322-A5A4-7C9C0D8EDDD3}"/>
    <cellStyle name="Normal 16 5 3 10 2 3" xfId="50621" xr:uid="{7152A410-5FA3-40ED-8546-2B6773D8C4C6}"/>
    <cellStyle name="Normal 16 5 3 10 3" xfId="25482" xr:uid="{70C20EC8-7B41-4200-827D-B1E1F5238E93}"/>
    <cellStyle name="Normal 16 5 3 10 4" xfId="42241" xr:uid="{9577F7B7-6FC7-4166-BCFC-22EC33DD7607}"/>
    <cellStyle name="Normal 16 5 3 11" xfId="2414" xr:uid="{ED16E3F7-F83D-45C9-8CE2-D66C7C268025}"/>
    <cellStyle name="Normal 16 5 3 11 2" xfId="10796" xr:uid="{2B25F4CD-2ADC-49D6-9190-A8D36F224938}"/>
    <cellStyle name="Normal 16 5 3 11 2 2" xfId="27556" xr:uid="{1CD76C89-0D19-42FB-AA5B-C5948CF2602F}"/>
    <cellStyle name="Normal 16 5 3 11 2 3" xfId="44315" xr:uid="{C347344C-FC69-4E76-A198-B2F22FF66FE6}"/>
    <cellStyle name="Normal 16 5 3 11 3" xfId="19176" xr:uid="{C795306A-1AB9-4EE4-9184-54445FD2B967}"/>
    <cellStyle name="Normal 16 5 3 11 4" xfId="35935" xr:uid="{BA10C353-39F9-4DFE-9FF4-B41F69E78C79}"/>
    <cellStyle name="Normal 16 5 3 12" xfId="8993" xr:uid="{E0791BE8-C1AB-40DA-AD4E-8EB3F735F29F}"/>
    <cellStyle name="Normal 16 5 3 12 2" xfId="25753" xr:uid="{1EA90748-D608-4838-A1F9-9BCDB2E7821C}"/>
    <cellStyle name="Normal 16 5 3 12 3" xfId="42512" xr:uid="{D013DB2A-4BC7-4520-B66B-0AA439DEA861}"/>
    <cellStyle name="Normal 16 5 3 13" xfId="17373" xr:uid="{6D3B650C-B2E5-453A-9F51-5B37E6C7E480}"/>
    <cellStyle name="Normal 16 5 3 14" xfId="34132" xr:uid="{CC1ABA82-BDE1-4851-A2CC-9717B3546E14}"/>
    <cellStyle name="Normal 16 5 3 2" xfId="1024" xr:uid="{C82EAA7B-AB69-4B57-9146-39A3944A60B3}"/>
    <cellStyle name="Normal 16 5 3 2 2" xfId="4419" xr:uid="{FB3838A0-8179-44AE-BE46-9A2BA99B6655}"/>
    <cellStyle name="Normal 16 5 3 2 2 2" xfId="12799" xr:uid="{A0A37F8B-01D2-487C-8A3B-09A00B95467B}"/>
    <cellStyle name="Normal 16 5 3 2 2 2 2" xfId="29559" xr:uid="{0DD39CFC-1879-432E-98E1-DB94B1D9F7CC}"/>
    <cellStyle name="Normal 16 5 3 2 2 2 3" xfId="46318" xr:uid="{1BA3EEA9-A1EC-40A5-A8CF-D7030E082EF7}"/>
    <cellStyle name="Normal 16 5 3 2 2 3" xfId="21179" xr:uid="{0F6C6D8D-377F-4AC3-8127-518FF2B3B7F6}"/>
    <cellStyle name="Normal 16 5 3 2 2 4" xfId="37938" xr:uid="{EC1B98AB-4EAF-4BD6-A522-A5AAD1FD9D10}"/>
    <cellStyle name="Normal 16 5 3 2 3" xfId="6106" xr:uid="{F2724BA9-D2E3-4BE6-831E-8A5F4A90DE48}"/>
    <cellStyle name="Normal 16 5 3 2 3 2" xfId="14486" xr:uid="{18DB34FE-9DB8-469E-A502-67F796D9B2CC}"/>
    <cellStyle name="Normal 16 5 3 2 3 2 2" xfId="31246" xr:uid="{7747B362-843E-4D64-87BD-0459F89221E4}"/>
    <cellStyle name="Normal 16 5 3 2 3 2 3" xfId="48005" xr:uid="{C0A40E4B-2ADB-482D-A9D1-6A35149D8F3A}"/>
    <cellStyle name="Normal 16 5 3 2 3 3" xfId="22866" xr:uid="{435B50B4-AEB3-4D79-BCB4-7308B75E4262}"/>
    <cellStyle name="Normal 16 5 3 2 3 4" xfId="39625" xr:uid="{8A5589E1-661D-4BE4-AF68-059B21F5EC11}"/>
    <cellStyle name="Normal 16 5 3 2 4" xfId="2842" xr:uid="{B6917FA8-7F03-432C-9604-ED15D98DBBE3}"/>
    <cellStyle name="Normal 16 5 3 2 4 2" xfId="11222" xr:uid="{010725CF-3339-4BAE-9BA5-CAB6184BF6C4}"/>
    <cellStyle name="Normal 16 5 3 2 4 2 2" xfId="27982" xr:uid="{99612608-BCE4-4CC9-873D-3AAFBB133D12}"/>
    <cellStyle name="Normal 16 5 3 2 4 2 3" xfId="44741" xr:uid="{C30A285F-E6F2-438D-AB71-007E23A9CEEC}"/>
    <cellStyle name="Normal 16 5 3 2 4 3" xfId="19602" xr:uid="{5B8C0C8D-7179-4A94-A511-DF45A5469BB5}"/>
    <cellStyle name="Normal 16 5 3 2 4 4" xfId="36361" xr:uid="{EF1591AE-7DEA-4029-A45C-5545B288F478}"/>
    <cellStyle name="Normal 16 5 3 2 5" xfId="9419" xr:uid="{E34B07BF-9D5B-4C10-8C67-9149B6C7C15C}"/>
    <cellStyle name="Normal 16 5 3 2 5 2" xfId="26179" xr:uid="{5027709E-C9D8-4102-9C5F-A4CE1B8F2F8C}"/>
    <cellStyle name="Normal 16 5 3 2 5 3" xfId="42938" xr:uid="{B2D1325F-52D4-4E4A-BE63-FE6E21637341}"/>
    <cellStyle name="Normal 16 5 3 2 6" xfId="17799" xr:uid="{AFAB1849-8AFA-4113-B9DB-61B5727F234B}"/>
    <cellStyle name="Normal 16 5 3 2 7" xfId="34558" xr:uid="{292C4DA8-4C3E-48FA-870C-648D10F395F5}"/>
    <cellStyle name="Normal 16 5 3 3" xfId="1458" xr:uid="{FEEC463B-EE91-4DD3-ADC5-621384AB08E9}"/>
    <cellStyle name="Normal 16 5 3 3 2" xfId="4847" xr:uid="{17033E54-054F-4EDB-9F1A-85A260BD61AA}"/>
    <cellStyle name="Normal 16 5 3 3 2 2" xfId="13227" xr:uid="{7B7B0222-B5AF-44DF-9963-530D515772B9}"/>
    <cellStyle name="Normal 16 5 3 3 2 2 2" xfId="29987" xr:uid="{707BF05A-D71E-4BE2-8912-6F2260B60174}"/>
    <cellStyle name="Normal 16 5 3 3 2 2 3" xfId="46746" xr:uid="{C5A883FE-E9B3-4A1B-B66B-AA39F5DD7DFD}"/>
    <cellStyle name="Normal 16 5 3 3 2 3" xfId="21607" xr:uid="{80DD0DCC-A3E0-4283-AA99-9E854386C8F6}"/>
    <cellStyle name="Normal 16 5 3 3 2 4" xfId="38366" xr:uid="{C6713CEB-EA01-49D6-9E81-88588FA39AB1}"/>
    <cellStyle name="Normal 16 5 3 3 3" xfId="6534" xr:uid="{6B1CABBA-0E64-45AB-8CD2-7A6C83E1301A}"/>
    <cellStyle name="Normal 16 5 3 3 3 2" xfId="14914" xr:uid="{314C0144-2724-408D-99DB-7E3547EF5AB3}"/>
    <cellStyle name="Normal 16 5 3 3 3 2 2" xfId="31674" xr:uid="{39778675-3E95-4570-B034-AF5ABC7D1D78}"/>
    <cellStyle name="Normal 16 5 3 3 3 2 3" xfId="48433" xr:uid="{AABCE77E-4935-4DD7-B812-46A9C341B6A6}"/>
    <cellStyle name="Normal 16 5 3 3 3 3" xfId="23294" xr:uid="{AADA9608-C309-4C7B-BD26-695A0EAC83E4}"/>
    <cellStyle name="Normal 16 5 3 3 3 4" xfId="40053" xr:uid="{F2600977-8D20-482B-A2F3-9F2A6F30674E}"/>
    <cellStyle name="Normal 16 5 3 3 4" xfId="3270" xr:uid="{4ADC6C3E-18DD-444E-8237-A8587FCDFE93}"/>
    <cellStyle name="Normal 16 5 3 3 4 2" xfId="11650" xr:uid="{C30EB9DC-9026-4886-87BA-4096E3DF5DD7}"/>
    <cellStyle name="Normal 16 5 3 3 4 2 2" xfId="28410" xr:uid="{3F89C9CB-FA77-4610-A0BA-7A3A624C70DE}"/>
    <cellStyle name="Normal 16 5 3 3 4 2 3" xfId="45169" xr:uid="{0F047E29-8586-4E68-B017-49E5E1988A95}"/>
    <cellStyle name="Normal 16 5 3 3 4 3" xfId="20030" xr:uid="{8602AE62-5720-42C2-8927-313414BA9738}"/>
    <cellStyle name="Normal 16 5 3 3 4 4" xfId="36789" xr:uid="{3EDF622D-E6DB-416F-BA13-3EE999734AB0}"/>
    <cellStyle name="Normal 16 5 3 3 5" xfId="9847" xr:uid="{14C66C40-2294-4BC4-840F-96045767B25F}"/>
    <cellStyle name="Normal 16 5 3 3 5 2" xfId="26607" xr:uid="{A846296A-5246-47CA-83B5-C881B1FB61F5}"/>
    <cellStyle name="Normal 16 5 3 3 5 3" xfId="43366" xr:uid="{ECEB4B52-3685-4080-B199-BB93253175D0}"/>
    <cellStyle name="Normal 16 5 3 3 6" xfId="18227" xr:uid="{DAE95DBE-A328-43E6-B431-996F3154ECAB}"/>
    <cellStyle name="Normal 16 5 3 3 7" xfId="34986" xr:uid="{E2B58195-F3C8-49F3-8313-7E2AFECD09B0}"/>
    <cellStyle name="Normal 16 5 3 4" xfId="2022" xr:uid="{29E25F71-CAE3-4388-9043-18D14BB93870}"/>
    <cellStyle name="Normal 16 5 3 4 2" xfId="5411" xr:uid="{15265BFD-3AE5-4DE6-ACD6-B1ABD7418725}"/>
    <cellStyle name="Normal 16 5 3 4 2 2" xfId="13791" xr:uid="{B9925E5B-4A51-4D9B-B14C-343196BC6FDF}"/>
    <cellStyle name="Normal 16 5 3 4 2 2 2" xfId="30551" xr:uid="{4B209F82-28B2-427E-BCF8-408FC8703595}"/>
    <cellStyle name="Normal 16 5 3 4 2 2 3" xfId="47310" xr:uid="{C428BFE4-787B-43A5-8704-1A2F2DE40077}"/>
    <cellStyle name="Normal 16 5 3 4 2 3" xfId="22171" xr:uid="{BAE3140F-2BFA-4B95-B4CB-7887E2B77116}"/>
    <cellStyle name="Normal 16 5 3 4 2 4" xfId="38930" xr:uid="{F2C724FC-C403-4132-A734-E17BA4D7F791}"/>
    <cellStyle name="Normal 16 5 3 4 3" xfId="7098" xr:uid="{82759E31-1E54-4BDC-AE81-54921EA74E48}"/>
    <cellStyle name="Normal 16 5 3 4 3 2" xfId="15478" xr:uid="{C2DB14BA-6B76-42E7-BDD7-F1DD4C913E8E}"/>
    <cellStyle name="Normal 16 5 3 4 3 2 2" xfId="32238" xr:uid="{18FA1560-46F0-490F-9FBD-54694EA8AB42}"/>
    <cellStyle name="Normal 16 5 3 4 3 2 3" xfId="48997" xr:uid="{64B1AF30-C558-43DC-99A4-700577953460}"/>
    <cellStyle name="Normal 16 5 3 4 3 3" xfId="23858" xr:uid="{93EF0DE9-D77C-4FCC-82AE-9AA43B2CF78E}"/>
    <cellStyle name="Normal 16 5 3 4 3 4" xfId="40617" xr:uid="{21DEC553-0D65-40E8-A226-4483FA02A044}"/>
    <cellStyle name="Normal 16 5 3 4 4" xfId="3721" xr:uid="{6AB18A58-13FC-4808-B35C-27C58B0EDF19}"/>
    <cellStyle name="Normal 16 5 3 4 4 2" xfId="12101" xr:uid="{D2E3CBD3-B9C3-4564-9752-783690B37D80}"/>
    <cellStyle name="Normal 16 5 3 4 4 2 2" xfId="28861" xr:uid="{E100B150-9729-4CAB-9ECA-F1B1F965CEA3}"/>
    <cellStyle name="Normal 16 5 3 4 4 2 3" xfId="45620" xr:uid="{2A9D6F1E-6D76-4A58-A845-A3C60686686F}"/>
    <cellStyle name="Normal 16 5 3 4 4 3" xfId="20481" xr:uid="{726DAB94-BF91-4DAE-87BA-EC9C67A092B2}"/>
    <cellStyle name="Normal 16 5 3 4 4 4" xfId="37240" xr:uid="{80A9FE82-53EF-47CE-AD90-12CDCCF1136B}"/>
    <cellStyle name="Normal 16 5 3 4 5" xfId="10411" xr:uid="{EFAB4A44-C824-4D55-852B-314DA8D41724}"/>
    <cellStyle name="Normal 16 5 3 4 5 2" xfId="27171" xr:uid="{F84E4B3B-B897-490E-94E4-8D65F5C4F556}"/>
    <cellStyle name="Normal 16 5 3 4 5 3" xfId="43930" xr:uid="{334BC2CA-7276-4C90-A60E-E13458B39E40}"/>
    <cellStyle name="Normal 16 5 3 4 6" xfId="18791" xr:uid="{E4875DAB-BD77-4351-A2AE-50F90CEA8F46}"/>
    <cellStyle name="Normal 16 5 3 4 7" xfId="35550" xr:uid="{8A80FFB2-51A5-45C4-B295-ED2DD11C2311}"/>
    <cellStyle name="Normal 16 5 3 5" xfId="4141" xr:uid="{CD0AA747-A928-4755-9FC6-9977CD08E0C0}"/>
    <cellStyle name="Normal 16 5 3 5 2" xfId="12521" xr:uid="{06841E04-E30B-48E8-A624-AC6AFEC76D7B}"/>
    <cellStyle name="Normal 16 5 3 5 2 2" xfId="29281" xr:uid="{08A70FFC-352C-432F-BBA9-A0F0ED534373}"/>
    <cellStyle name="Normal 16 5 3 5 2 3" xfId="46040" xr:uid="{B3EA1692-520A-4BCF-8C99-5C304F8522BE}"/>
    <cellStyle name="Normal 16 5 3 5 3" xfId="20901" xr:uid="{C32A21DD-AC21-4AF6-BE6D-9A22262A1D3A}"/>
    <cellStyle name="Normal 16 5 3 5 4" xfId="37660" xr:uid="{A55CDBC1-7C1E-4481-9E0E-6A446A579F1C}"/>
    <cellStyle name="Normal 16 5 3 6" xfId="5680" xr:uid="{383984BE-1FD8-4898-B444-1545DECEFF22}"/>
    <cellStyle name="Normal 16 5 3 6 2" xfId="14060" xr:uid="{B0BCF7A4-540D-42E7-90A1-4809CBA12282}"/>
    <cellStyle name="Normal 16 5 3 6 2 2" xfId="30820" xr:uid="{14D01160-0A6E-4A84-BBC5-F52D9BBFC726}"/>
    <cellStyle name="Normal 16 5 3 6 2 3" xfId="47579" xr:uid="{87FC3A32-810E-42A0-BDC3-4E3D5CEAA75A}"/>
    <cellStyle name="Normal 16 5 3 6 3" xfId="22440" xr:uid="{D024DB8E-0783-4446-8C9E-70DE8084210F}"/>
    <cellStyle name="Normal 16 5 3 6 4" xfId="39199" xr:uid="{F2624588-3785-4368-825B-8BC13EA0411A}"/>
    <cellStyle name="Normal 16 5 3 7" xfId="7504" xr:uid="{CEE1A22B-6424-4F3A-9F71-3DE3F304AF0E}"/>
    <cellStyle name="Normal 16 5 3 7 2" xfId="15884" xr:uid="{E00544A0-36F4-4A9F-8D6F-6F97617648DB}"/>
    <cellStyle name="Normal 16 5 3 7 2 2" xfId="32644" xr:uid="{874E60A7-D155-4547-B994-8594C9C73586}"/>
    <cellStyle name="Normal 16 5 3 7 2 3" xfId="49403" xr:uid="{65EF0300-85B2-4793-A96E-AB592C88EB01}"/>
    <cellStyle name="Normal 16 5 3 7 3" xfId="24264" xr:uid="{B78393C5-A943-43F1-A1DD-22B8155E0F37}"/>
    <cellStyle name="Normal 16 5 3 7 4" xfId="41023" xr:uid="{C5BAA7DD-8E8A-492A-834F-7CBD542DB19F}"/>
    <cellStyle name="Normal 16 5 3 8" xfId="7910" xr:uid="{CD343DF7-B642-4D55-B6EA-20AF7FDF3C8B}"/>
    <cellStyle name="Normal 16 5 3 8 2" xfId="16290" xr:uid="{C1F0174C-0B85-467E-B568-EE125B72F2B4}"/>
    <cellStyle name="Normal 16 5 3 8 2 2" xfId="33050" xr:uid="{E9550A6E-F133-4D7E-BB7C-09706CCA2C42}"/>
    <cellStyle name="Normal 16 5 3 8 2 3" xfId="49809" xr:uid="{68896CF7-E097-4C7C-B79A-97222D9F89E0}"/>
    <cellStyle name="Normal 16 5 3 8 3" xfId="24670" xr:uid="{7A95FE6A-FE58-475F-A330-25A40C88AC86}"/>
    <cellStyle name="Normal 16 5 3 8 4" xfId="41429" xr:uid="{CE5D5114-E69D-4AA0-BFD3-FAD46F607F27}"/>
    <cellStyle name="Normal 16 5 3 9" xfId="8316" xr:uid="{0105AECF-729F-463C-8FE2-D880CE06B738}"/>
    <cellStyle name="Normal 16 5 3 9 2" xfId="16696" xr:uid="{22DF1DEE-8E04-40D2-BFAF-21E7D43A43F0}"/>
    <cellStyle name="Normal 16 5 3 9 2 2" xfId="33456" xr:uid="{6878FF29-0ED2-4593-B63B-15F1B31E0CC7}"/>
    <cellStyle name="Normal 16 5 3 9 2 3" xfId="50215" xr:uid="{149F76CF-6910-4DCC-86AB-33FE8F507F35}"/>
    <cellStyle name="Normal 16 5 3 9 3" xfId="25076" xr:uid="{5F869E26-F7BA-4954-B1D9-40D9B480B6BA}"/>
    <cellStyle name="Normal 16 5 3 9 4" xfId="41835" xr:uid="{2376CFA9-3D3D-4789-A828-286A69FFB6B3}"/>
    <cellStyle name="Normal 16 5 4" xfId="1022" xr:uid="{055B2C27-FA65-40CF-A598-3B73F8A7635E}"/>
    <cellStyle name="Normal 16 5 4 2" xfId="4417" xr:uid="{0C2CE7A3-B4A8-4B17-94F1-5EFEE9F2090F}"/>
    <cellStyle name="Normal 16 5 4 2 2" xfId="12797" xr:uid="{12BEC41F-514E-4515-BEEB-215760CE07BF}"/>
    <cellStyle name="Normal 16 5 4 2 2 2" xfId="29557" xr:uid="{D658B137-4A63-4F9B-92E9-DD3D6D1E1143}"/>
    <cellStyle name="Normal 16 5 4 2 2 3" xfId="46316" xr:uid="{73D394DB-22E1-4DF8-B0BD-A1CBDD1AB432}"/>
    <cellStyle name="Normal 16 5 4 2 3" xfId="21177" xr:uid="{4270D1F5-4ED3-4347-92F2-75A65C982CDD}"/>
    <cellStyle name="Normal 16 5 4 2 4" xfId="37936" xr:uid="{B6753BF4-D72F-4D23-B9D3-B5E694535A12}"/>
    <cellStyle name="Normal 16 5 4 3" xfId="6104" xr:uid="{060517FB-646F-46F4-9FF5-8642055666F8}"/>
    <cellStyle name="Normal 16 5 4 3 2" xfId="14484" xr:uid="{97F437DF-B9BD-4D26-B232-36891A830FE5}"/>
    <cellStyle name="Normal 16 5 4 3 2 2" xfId="31244" xr:uid="{97F3CEBA-AD6F-4B3E-8F48-245C0657ED4E}"/>
    <cellStyle name="Normal 16 5 4 3 2 3" xfId="48003" xr:uid="{4CAA1916-B84A-4D82-9D04-75FB77B02AFD}"/>
    <cellStyle name="Normal 16 5 4 3 3" xfId="22864" xr:uid="{C8FA15B3-B5C4-4CEA-A466-CFE8C7E72E72}"/>
    <cellStyle name="Normal 16 5 4 3 4" xfId="39623" xr:uid="{7AE08E84-FBA9-45CB-BFF5-D7384CAC6A26}"/>
    <cellStyle name="Normal 16 5 4 4" xfId="2840" xr:uid="{671A728C-DEC1-4FE0-B627-1B4DCE831CE9}"/>
    <cellStyle name="Normal 16 5 4 4 2" xfId="11220" xr:uid="{A97B6A69-40A0-4B99-9A6A-92AF2BF10C57}"/>
    <cellStyle name="Normal 16 5 4 4 2 2" xfId="27980" xr:uid="{ADD20532-F4C5-494B-BC1B-0FD8FF019691}"/>
    <cellStyle name="Normal 16 5 4 4 2 3" xfId="44739" xr:uid="{48FE0191-1EDA-4E4F-9360-506C3D8329B1}"/>
    <cellStyle name="Normal 16 5 4 4 3" xfId="19600" xr:uid="{ED375B5D-E6B2-4DFC-85F0-476D493C0772}"/>
    <cellStyle name="Normal 16 5 4 4 4" xfId="36359" xr:uid="{ED3D71B7-B0B8-4346-B9B5-821D6C3442F0}"/>
    <cellStyle name="Normal 16 5 4 5" xfId="9417" xr:uid="{7AA45F8B-CA14-4608-A533-33FA84492854}"/>
    <cellStyle name="Normal 16 5 4 5 2" xfId="26177" xr:uid="{88731946-DF23-41AE-800F-2CF38B800CB3}"/>
    <cellStyle name="Normal 16 5 4 5 3" xfId="42936" xr:uid="{798A33C4-C071-4BE9-A1FA-A874ACB16708}"/>
    <cellStyle name="Normal 16 5 4 6" xfId="17797" xr:uid="{B4942B8F-D85D-4BF8-B65F-E86CEE30D56F}"/>
    <cellStyle name="Normal 16 5 4 7" xfId="34556" xr:uid="{35F1D75F-A70B-4430-8E9F-F5A2A821F138}"/>
    <cellStyle name="Normal 16 5 5" xfId="1456" xr:uid="{81F9A321-B2D1-4C39-A686-03477984ADDD}"/>
    <cellStyle name="Normal 16 5 5 2" xfId="4845" xr:uid="{726AFCDC-D274-4484-AF04-D246C00D57B9}"/>
    <cellStyle name="Normal 16 5 5 2 2" xfId="13225" xr:uid="{0FF3B5D4-4567-44CA-9639-23B4F366AC87}"/>
    <cellStyle name="Normal 16 5 5 2 2 2" xfId="29985" xr:uid="{C61B685C-651E-4D0F-B602-0DDF1FFA046A}"/>
    <cellStyle name="Normal 16 5 5 2 2 3" xfId="46744" xr:uid="{0B8E1942-F038-403D-996A-2B3941F2B375}"/>
    <cellStyle name="Normal 16 5 5 2 3" xfId="21605" xr:uid="{C9515839-24AF-4F28-91DD-6DFFF3771039}"/>
    <cellStyle name="Normal 16 5 5 2 4" xfId="38364" xr:uid="{0D1FE92D-A4BD-4FC9-8734-9F1166FE7E7D}"/>
    <cellStyle name="Normal 16 5 5 3" xfId="6532" xr:uid="{A39CA6E3-70FF-4FAE-87AA-E8B1EDFFE711}"/>
    <cellStyle name="Normal 16 5 5 3 2" xfId="14912" xr:uid="{B9659C76-A777-47FB-B78B-E70EB8020533}"/>
    <cellStyle name="Normal 16 5 5 3 2 2" xfId="31672" xr:uid="{4E7616AE-0BD5-40D7-8A64-3ABAC09232EC}"/>
    <cellStyle name="Normal 16 5 5 3 2 3" xfId="48431" xr:uid="{4793749D-DDA8-4FF9-B14E-B827D02F6A72}"/>
    <cellStyle name="Normal 16 5 5 3 3" xfId="23292" xr:uid="{0FB6D4BC-F69E-484C-AD2F-64810C6D44F1}"/>
    <cellStyle name="Normal 16 5 5 3 4" xfId="40051" xr:uid="{D23629FF-8D17-4BED-8F3C-F7B8C2846F09}"/>
    <cellStyle name="Normal 16 5 5 4" xfId="3268" xr:uid="{ACFDB45C-A44B-478B-A844-EA1F08CBBC76}"/>
    <cellStyle name="Normal 16 5 5 4 2" xfId="11648" xr:uid="{E1C72BB6-A0BF-4D69-A6B8-5DBDEE69BD7F}"/>
    <cellStyle name="Normal 16 5 5 4 2 2" xfId="28408" xr:uid="{E291E609-1BF3-45D5-A5D3-484F3865943C}"/>
    <cellStyle name="Normal 16 5 5 4 2 3" xfId="45167" xr:uid="{E4F0A07C-F31E-46D8-BB16-CB152BCBA065}"/>
    <cellStyle name="Normal 16 5 5 4 3" xfId="20028" xr:uid="{CB89A76D-518B-4A52-8763-15C156F055BD}"/>
    <cellStyle name="Normal 16 5 5 4 4" xfId="36787" xr:uid="{1A0FEF30-7651-4BE3-99BC-6B2E68346380}"/>
    <cellStyle name="Normal 16 5 5 5" xfId="9845" xr:uid="{71854C11-A197-4D83-964D-B45D4D505F9D}"/>
    <cellStyle name="Normal 16 5 5 5 2" xfId="26605" xr:uid="{4E757DB7-F057-418D-AB42-B07BEC9B5C53}"/>
    <cellStyle name="Normal 16 5 5 5 3" xfId="43364" xr:uid="{0E05E9CE-8B41-4909-AE3C-909C20E598B7}"/>
    <cellStyle name="Normal 16 5 5 6" xfId="18225" xr:uid="{B82395CB-DB66-402A-BF37-A72EF12F4DE7}"/>
    <cellStyle name="Normal 16 5 5 7" xfId="34984" xr:uid="{7F742991-1DE3-4A8F-8290-5B5B032A9D78}"/>
    <cellStyle name="Normal 16 5 6" xfId="1751" xr:uid="{AC8E083E-0E49-4D34-BE33-43DE4C298098}"/>
    <cellStyle name="Normal 16 5 6 2" xfId="5140" xr:uid="{D2D857CC-30AD-4647-AAF3-550BE36E92AF}"/>
    <cellStyle name="Normal 16 5 6 2 2" xfId="13520" xr:uid="{EBFEF045-413E-4B61-BBA1-641030328907}"/>
    <cellStyle name="Normal 16 5 6 2 2 2" xfId="30280" xr:uid="{5FDD0288-4C3C-4FB7-B6F9-D97FAC854FD8}"/>
    <cellStyle name="Normal 16 5 6 2 2 3" xfId="47039" xr:uid="{99687E00-86C0-4336-94C3-3451B8133E3D}"/>
    <cellStyle name="Normal 16 5 6 2 3" xfId="21900" xr:uid="{2B9942A1-E6D1-4F1C-BE31-E1E579F5641D}"/>
    <cellStyle name="Normal 16 5 6 2 4" xfId="38659" xr:uid="{3ACFCE17-AB7B-46A8-91D3-FB4FF4A92E14}"/>
    <cellStyle name="Normal 16 5 6 3" xfId="6827" xr:uid="{55BA063B-1DC1-4DE6-B971-35CA2750CA49}"/>
    <cellStyle name="Normal 16 5 6 3 2" xfId="15207" xr:uid="{39A9CF86-9FFD-410E-B76A-688A61625A32}"/>
    <cellStyle name="Normal 16 5 6 3 2 2" xfId="31967" xr:uid="{F90F2C10-4284-4450-8517-331DDA62C54D}"/>
    <cellStyle name="Normal 16 5 6 3 2 3" xfId="48726" xr:uid="{C0D72088-3518-4D4C-8948-08D64EBF43A5}"/>
    <cellStyle name="Normal 16 5 6 3 3" xfId="23587" xr:uid="{DE58607E-0CDC-4B98-BA63-438B4AE43AF4}"/>
    <cellStyle name="Normal 16 5 6 3 4" xfId="40346" xr:uid="{B67177F5-2BF9-4A62-AB8C-A62461A16C55}"/>
    <cellStyle name="Normal 16 5 6 4" xfId="2412" xr:uid="{6152506A-C5F3-4B1B-BF6E-261A1A7EB714}"/>
    <cellStyle name="Normal 16 5 6 4 2" xfId="10794" xr:uid="{00FE994E-29A4-4433-B003-7936E4D0C46D}"/>
    <cellStyle name="Normal 16 5 6 4 2 2" xfId="27554" xr:uid="{8DD77720-91F1-4A8C-BA0C-A26A02E2BFBC}"/>
    <cellStyle name="Normal 16 5 6 4 2 3" xfId="44313" xr:uid="{97BA172C-4D72-45CE-9229-EC914C620CBF}"/>
    <cellStyle name="Normal 16 5 6 4 3" xfId="19174" xr:uid="{7F741C17-6518-4E0C-9BEB-3CFEEDCA7C1E}"/>
    <cellStyle name="Normal 16 5 6 4 4" xfId="35933" xr:uid="{F93514E7-B868-48A5-9799-F8869DB7CA57}"/>
    <cellStyle name="Normal 16 5 6 5" xfId="10140" xr:uid="{28E03452-C8A0-4C94-9DAF-A560438FC4CD}"/>
    <cellStyle name="Normal 16 5 6 5 2" xfId="26900" xr:uid="{87B454D8-2C92-458D-8B27-5B8A867EB42A}"/>
    <cellStyle name="Normal 16 5 6 5 3" xfId="43659" xr:uid="{883C9B42-1AFF-4FB5-9EE6-06DA6718B00E}"/>
    <cellStyle name="Normal 16 5 6 6" xfId="18520" xr:uid="{3CB9688D-64CF-44B4-87B2-785D699D2498}"/>
    <cellStyle name="Normal 16 5 6 7" xfId="35279" xr:uid="{E89A77B1-34B2-4911-ABE6-73E2DD15A900}"/>
    <cellStyle name="Normal 16 5 7" xfId="3870" xr:uid="{1FBE5CD3-91E0-4B85-B576-109963FC776A}"/>
    <cellStyle name="Normal 16 5 7 2" xfId="12250" xr:uid="{94BC293B-A329-407C-BBE1-6638E4F7B2CD}"/>
    <cellStyle name="Normal 16 5 7 2 2" xfId="29010" xr:uid="{8A66B1A7-5E8C-4328-90DC-9E72D22B2423}"/>
    <cellStyle name="Normal 16 5 7 2 3" xfId="45769" xr:uid="{98C41CE1-765B-40ED-8891-03E8A4D79F21}"/>
    <cellStyle name="Normal 16 5 7 3" xfId="20630" xr:uid="{E8EBA45E-4685-4DFC-B08E-493B1D6B8271}"/>
    <cellStyle name="Normal 16 5 7 4" xfId="37389" xr:uid="{F2F5FE35-7EA3-4280-9489-A0004D1D728E}"/>
    <cellStyle name="Normal 16 5 8" xfId="5678" xr:uid="{0D63F289-57C0-44F0-8076-7AF1E54D565C}"/>
    <cellStyle name="Normal 16 5 8 2" xfId="14058" xr:uid="{131F1BA1-77B7-4C83-A728-85CEE9365B9C}"/>
    <cellStyle name="Normal 16 5 8 2 2" xfId="30818" xr:uid="{A722B234-3D6E-4F38-9C79-06A25FEA6A54}"/>
    <cellStyle name="Normal 16 5 8 2 3" xfId="47577" xr:uid="{08710255-429C-4E18-8D17-7DD2890A1455}"/>
    <cellStyle name="Normal 16 5 8 3" xfId="22438" xr:uid="{CADB3F39-660C-47A1-9E77-E4F287044282}"/>
    <cellStyle name="Normal 16 5 8 4" xfId="39197" xr:uid="{5053269F-7A79-46F9-9942-B56CF1BAE836}"/>
    <cellStyle name="Normal 16 5 9" xfId="7233" xr:uid="{31E252F1-0070-49B9-A528-FAEA3ED5F50B}"/>
    <cellStyle name="Normal 16 5 9 2" xfId="15613" xr:uid="{EBBA9F7D-E717-4EB9-ABA6-DA3CD684D04D}"/>
    <cellStyle name="Normal 16 5 9 2 2" xfId="32373" xr:uid="{64F9151F-DB91-4DCA-9D6F-1BA4C34593B9}"/>
    <cellStyle name="Normal 16 5 9 2 3" xfId="49132" xr:uid="{050B2728-72B7-4BFE-92D5-68641523329B}"/>
    <cellStyle name="Normal 16 5 9 3" xfId="23993" xr:uid="{3B470CE9-E0EB-48A1-B514-F92B2C3D9620}"/>
    <cellStyle name="Normal 16 5 9 4" xfId="40752" xr:uid="{724FCE55-47A3-4C60-801C-1243C0A5AC07}"/>
    <cellStyle name="Normal 16 6" xfId="583" xr:uid="{B37BE049-2228-452B-A904-1439137FCE90}"/>
    <cellStyle name="Normal 16 6 10" xfId="8514" xr:uid="{A886E90E-F1D5-450F-8173-D377A00FA4FF}"/>
    <cellStyle name="Normal 16 6 10 2" xfId="16894" xr:uid="{0C971DBF-DB1E-44B0-BFDE-AB3093381E02}"/>
    <cellStyle name="Normal 16 6 10 2 2" xfId="33654" xr:uid="{6127DA33-B411-4F93-B78B-8DFCF07C20D3}"/>
    <cellStyle name="Normal 16 6 10 2 3" xfId="50413" xr:uid="{D1BC4773-5F75-4DE4-9089-CFD7C573CD9D}"/>
    <cellStyle name="Normal 16 6 10 3" xfId="25274" xr:uid="{8C7D0F78-7A6B-4DA9-95F4-CE220A7015DE}"/>
    <cellStyle name="Normal 16 6 10 4" xfId="42033" xr:uid="{8E259A5A-1889-4699-8A28-95617ACE0C93}"/>
    <cellStyle name="Normal 16 6 11" xfId="2415" xr:uid="{63D06C86-2B98-4F63-9F2E-4EF047690477}"/>
    <cellStyle name="Normal 16 6 11 2" xfId="10797" xr:uid="{F6AFAFD0-9C36-465E-8E1F-792FD026337A}"/>
    <cellStyle name="Normal 16 6 11 2 2" xfId="27557" xr:uid="{6BC12B8F-FBD9-4262-B870-F01F56B195F8}"/>
    <cellStyle name="Normal 16 6 11 2 3" xfId="44316" xr:uid="{CD07EAFD-2CFE-4892-9122-466856D3DA8D}"/>
    <cellStyle name="Normal 16 6 11 3" xfId="19177" xr:uid="{9DFEB4F0-0A5B-4B18-95DE-3089675031CF}"/>
    <cellStyle name="Normal 16 6 11 4" xfId="35936" xr:uid="{CCBA83C0-6231-41D1-81A5-2AD3BCFD0DE7}"/>
    <cellStyle name="Normal 16 6 12" xfId="8994" xr:uid="{3896DBF3-B175-43E5-A3E7-BBB609CCB057}"/>
    <cellStyle name="Normal 16 6 12 2" xfId="25754" xr:uid="{7C2C393E-C1C7-415C-AE0E-7C1F01C24157}"/>
    <cellStyle name="Normal 16 6 12 3" xfId="42513" xr:uid="{DE27ED61-9BDB-4CBE-9C6E-8F1549D12101}"/>
    <cellStyle name="Normal 16 6 13" xfId="17374" xr:uid="{9E05F99C-FACE-4C15-986A-15331ACC80A2}"/>
    <cellStyle name="Normal 16 6 14" xfId="34133" xr:uid="{03864627-FCFE-462D-8696-AF6B76DC2BD9}"/>
    <cellStyle name="Normal 16 6 2" xfId="1025" xr:uid="{933FF88C-0250-4B00-9BF5-7D7A47FDEC5E}"/>
    <cellStyle name="Normal 16 6 2 2" xfId="4420" xr:uid="{2F3F5470-E92C-4E4E-847F-16627ACC881E}"/>
    <cellStyle name="Normal 16 6 2 2 2" xfId="12800" xr:uid="{1301B33E-4C45-4ABE-9840-24297986B690}"/>
    <cellStyle name="Normal 16 6 2 2 2 2" xfId="29560" xr:uid="{D26BA835-4886-4671-9CEB-51FF4DA22934}"/>
    <cellStyle name="Normal 16 6 2 2 2 3" xfId="46319" xr:uid="{53F3B6EB-6B7A-4930-A944-D9D6772A5E44}"/>
    <cellStyle name="Normal 16 6 2 2 3" xfId="21180" xr:uid="{8B2C5768-4096-4053-9891-41E0D8B4412B}"/>
    <cellStyle name="Normal 16 6 2 2 4" xfId="37939" xr:uid="{11D757BA-E63A-4EEF-90DF-8789E64DFC5D}"/>
    <cellStyle name="Normal 16 6 2 3" xfId="6107" xr:uid="{B5912E4F-5543-4C96-ADDA-B26691CEDDEB}"/>
    <cellStyle name="Normal 16 6 2 3 2" xfId="14487" xr:uid="{68C1709D-1ADF-4931-BE68-4114ED004B84}"/>
    <cellStyle name="Normal 16 6 2 3 2 2" xfId="31247" xr:uid="{3D205F68-DFE6-471E-9AB0-B5C2941DBC81}"/>
    <cellStyle name="Normal 16 6 2 3 2 3" xfId="48006" xr:uid="{95F0C18E-AEE2-4ED1-8FAD-ADBCACEA6DD6}"/>
    <cellStyle name="Normal 16 6 2 3 3" xfId="22867" xr:uid="{EAFDD91A-1632-4104-A9EC-F6DF7F2D1921}"/>
    <cellStyle name="Normal 16 6 2 3 4" xfId="39626" xr:uid="{807E1FD2-46E2-4D77-B10D-BBAB76E63C1F}"/>
    <cellStyle name="Normal 16 6 2 4" xfId="2843" xr:uid="{5DCDBF0E-3218-49AF-BDE7-42B018AF2C2D}"/>
    <cellStyle name="Normal 16 6 2 4 2" xfId="11223" xr:uid="{0D56F53E-F3DD-4DE9-A16A-9189C843648C}"/>
    <cellStyle name="Normal 16 6 2 4 2 2" xfId="27983" xr:uid="{B7C948E7-428E-49CF-B159-66F95EF607BB}"/>
    <cellStyle name="Normal 16 6 2 4 2 3" xfId="44742" xr:uid="{33A20657-B2B6-4A65-92D3-CCE5C04CC900}"/>
    <cellStyle name="Normal 16 6 2 4 3" xfId="19603" xr:uid="{B237EDB3-727A-45A9-8878-1197F55382CB}"/>
    <cellStyle name="Normal 16 6 2 4 4" xfId="36362" xr:uid="{00516744-DA45-4B4C-9282-C1D3920A4E22}"/>
    <cellStyle name="Normal 16 6 2 5" xfId="9420" xr:uid="{4F9333B2-76FE-4FA8-8FAE-78C7AABB34FF}"/>
    <cellStyle name="Normal 16 6 2 5 2" xfId="26180" xr:uid="{E49B7161-CA85-4916-B2C3-3D7565E41EEB}"/>
    <cellStyle name="Normal 16 6 2 5 3" xfId="42939" xr:uid="{3964A9AB-A300-44A5-84D7-4D5F0251E208}"/>
    <cellStyle name="Normal 16 6 2 6" xfId="17800" xr:uid="{B1656C3F-75BB-4EE7-B993-441DABE58069}"/>
    <cellStyle name="Normal 16 6 2 7" xfId="34559" xr:uid="{B9ADF8A5-47CE-494D-BA7F-D162E3F93E38}"/>
    <cellStyle name="Normal 16 6 3" xfId="1459" xr:uid="{50FFE533-2777-4CAA-8083-4C404C0FC15D}"/>
    <cellStyle name="Normal 16 6 3 2" xfId="4848" xr:uid="{456DC62A-7A68-4271-8027-D48A097AFA61}"/>
    <cellStyle name="Normal 16 6 3 2 2" xfId="13228" xr:uid="{0A875CE9-08D9-47A7-9E13-AEDA831FBFC2}"/>
    <cellStyle name="Normal 16 6 3 2 2 2" xfId="29988" xr:uid="{F731E470-76F5-46BD-93F1-BDFB2208FFD4}"/>
    <cellStyle name="Normal 16 6 3 2 2 3" xfId="46747" xr:uid="{7261E99D-0C6F-4802-991F-41A135347D7F}"/>
    <cellStyle name="Normal 16 6 3 2 3" xfId="21608" xr:uid="{196F3D3E-2439-4EE9-901F-64DC65A67192}"/>
    <cellStyle name="Normal 16 6 3 2 4" xfId="38367" xr:uid="{44825D99-7240-4EC0-BD3C-B66B792F6912}"/>
    <cellStyle name="Normal 16 6 3 3" xfId="6535" xr:uid="{EFD05EED-7605-43FE-8054-B7379ADF72A1}"/>
    <cellStyle name="Normal 16 6 3 3 2" xfId="14915" xr:uid="{1AB385DE-977B-4F63-8C4B-CEA926DE6E19}"/>
    <cellStyle name="Normal 16 6 3 3 2 2" xfId="31675" xr:uid="{4E185F02-EC34-4E4D-A8BD-0B68287ED2A8}"/>
    <cellStyle name="Normal 16 6 3 3 2 3" xfId="48434" xr:uid="{DF6DF2F4-8BB0-4BCE-9F30-D605DCE4E7E6}"/>
    <cellStyle name="Normal 16 6 3 3 3" xfId="23295" xr:uid="{1746F2A8-5746-46A3-860A-E2516B37C089}"/>
    <cellStyle name="Normal 16 6 3 3 4" xfId="40054" xr:uid="{FD91AAFD-8DF7-499F-9BE7-CD1799161253}"/>
    <cellStyle name="Normal 16 6 3 4" xfId="3271" xr:uid="{92B36605-511C-4716-9017-4AFADFC1DF1D}"/>
    <cellStyle name="Normal 16 6 3 4 2" xfId="11651" xr:uid="{0D741941-3670-48A9-B9D2-86EBFA5A8C8B}"/>
    <cellStyle name="Normal 16 6 3 4 2 2" xfId="28411" xr:uid="{898D47A3-16F1-48F4-BE97-326DB43FF87D}"/>
    <cellStyle name="Normal 16 6 3 4 2 3" xfId="45170" xr:uid="{A5FC163B-E13A-4D97-A59D-409EDCD3A305}"/>
    <cellStyle name="Normal 16 6 3 4 3" xfId="20031" xr:uid="{0801C0CC-9A54-4F4B-97E6-3D0F44668B60}"/>
    <cellStyle name="Normal 16 6 3 4 4" xfId="36790" xr:uid="{FFD7EA8F-750E-433A-8E7D-B67FBC6D5C74}"/>
    <cellStyle name="Normal 16 6 3 5" xfId="9848" xr:uid="{8026B05F-2D5C-44E8-B6B4-3587AC2B5D65}"/>
    <cellStyle name="Normal 16 6 3 5 2" xfId="26608" xr:uid="{14817AE3-A3E9-4DBE-B67E-A8CD32D478A4}"/>
    <cellStyle name="Normal 16 6 3 5 3" xfId="43367" xr:uid="{F7EF3735-2987-4EA2-818C-CBFF5A870F09}"/>
    <cellStyle name="Normal 16 6 3 6" xfId="18228" xr:uid="{4CB43C43-0B71-4AF0-9F16-A9F3A7F6286F}"/>
    <cellStyle name="Normal 16 6 3 7" xfId="34987" xr:uid="{CBA823C1-8311-4D06-933E-5ADEE3D8A60C}"/>
    <cellStyle name="Normal 16 6 4" xfId="1814" xr:uid="{B7E4B5E6-C793-4CF4-9840-666AB8FCB197}"/>
    <cellStyle name="Normal 16 6 4 2" xfId="5203" xr:uid="{0B7108B1-E556-47A2-8C3B-85809E34F98A}"/>
    <cellStyle name="Normal 16 6 4 2 2" xfId="13583" xr:uid="{E85F441E-2019-4FF4-9BDD-56E29F7021D3}"/>
    <cellStyle name="Normal 16 6 4 2 2 2" xfId="30343" xr:uid="{02543729-E3D6-4D81-8D52-64EF68AFA132}"/>
    <cellStyle name="Normal 16 6 4 2 2 3" xfId="47102" xr:uid="{ABC2D7CB-FC22-4FE8-8A5E-8B51919C126D}"/>
    <cellStyle name="Normal 16 6 4 2 3" xfId="21963" xr:uid="{AAB58CD7-E41F-4C26-AAF5-4002D60FFB8A}"/>
    <cellStyle name="Normal 16 6 4 2 4" xfId="38722" xr:uid="{5CFFC53B-268A-4E2B-BF11-3A43F03DB681}"/>
    <cellStyle name="Normal 16 6 4 3" xfId="6890" xr:uid="{5CBDEE4E-E0A2-4B1D-97EE-29999224C7FE}"/>
    <cellStyle name="Normal 16 6 4 3 2" xfId="15270" xr:uid="{6B63039C-4A58-495D-8285-B09B02DF014D}"/>
    <cellStyle name="Normal 16 6 4 3 2 2" xfId="32030" xr:uid="{7A6A04A5-3785-43DD-BE27-FDF96E6F1640}"/>
    <cellStyle name="Normal 16 6 4 3 2 3" xfId="48789" xr:uid="{01F5FF30-51D7-42BC-BB24-ED8A3C9EE976}"/>
    <cellStyle name="Normal 16 6 4 3 3" xfId="23650" xr:uid="{C2D5834F-8B68-47CA-A20D-5BB87862E923}"/>
    <cellStyle name="Normal 16 6 4 3 4" xfId="40409" xr:uid="{29590E10-CDC2-43B9-BFF1-2301455965B2}"/>
    <cellStyle name="Normal 16 6 4 4" xfId="3514" xr:uid="{2D33E5F7-FF01-4F6E-8839-93B3A3CEAFCC}"/>
    <cellStyle name="Normal 16 6 4 4 2" xfId="11894" xr:uid="{8AB8FDAE-5015-4D53-A883-5E0047568939}"/>
    <cellStyle name="Normal 16 6 4 4 2 2" xfId="28654" xr:uid="{27E1F9F1-A16E-4FD4-80EE-BA2CA341D10E}"/>
    <cellStyle name="Normal 16 6 4 4 2 3" xfId="45413" xr:uid="{DECC44BF-194F-4AE7-AF64-B3F1776F29EE}"/>
    <cellStyle name="Normal 16 6 4 4 3" xfId="20274" xr:uid="{CAB36A86-FF7A-4027-AC5E-2F54B6CDCD69}"/>
    <cellStyle name="Normal 16 6 4 4 4" xfId="37033" xr:uid="{AB8971A9-2F9D-4087-A2DF-54F9F7E685DD}"/>
    <cellStyle name="Normal 16 6 4 5" xfId="10203" xr:uid="{8FFC6A6D-A2F6-48D6-8FE6-E9B0E8DE568E}"/>
    <cellStyle name="Normal 16 6 4 5 2" xfId="26963" xr:uid="{E179BD3A-4A27-4989-98A7-05EBBE93D0E4}"/>
    <cellStyle name="Normal 16 6 4 5 3" xfId="43722" xr:uid="{E0F4589A-F8C1-478F-A456-709C6F3A1647}"/>
    <cellStyle name="Normal 16 6 4 6" xfId="18583" xr:uid="{AEF766AB-7D90-4C09-81B6-BD4BFEF3D253}"/>
    <cellStyle name="Normal 16 6 4 7" xfId="35342" xr:uid="{5F73E201-672B-43A1-BCFE-F7CA0244FF97}"/>
    <cellStyle name="Normal 16 6 5" xfId="3933" xr:uid="{16262D59-4D8F-411B-A2E4-1817B53F7EE4}"/>
    <cellStyle name="Normal 16 6 5 2" xfId="12313" xr:uid="{744FF80E-A571-4E0D-98BF-320C0BB50B8F}"/>
    <cellStyle name="Normal 16 6 5 2 2" xfId="29073" xr:uid="{944A361A-D9E8-41C2-BD15-C0BAB55FAE63}"/>
    <cellStyle name="Normal 16 6 5 2 3" xfId="45832" xr:uid="{9404A2BB-2D9E-4083-80F3-EBF8500143DE}"/>
    <cellStyle name="Normal 16 6 5 3" xfId="20693" xr:uid="{8F7184ED-87D4-45F9-B0FE-68D5E5B5CB85}"/>
    <cellStyle name="Normal 16 6 5 4" xfId="37452" xr:uid="{2FB8DBBB-AE5C-4B76-8B93-178969AA3E2C}"/>
    <cellStyle name="Normal 16 6 6" xfId="5681" xr:uid="{93868BB6-779B-4148-B977-3E2B5CC44EF7}"/>
    <cellStyle name="Normal 16 6 6 2" xfId="14061" xr:uid="{D84D9B6A-6198-4361-AD2C-F85AB6A0C6ED}"/>
    <cellStyle name="Normal 16 6 6 2 2" xfId="30821" xr:uid="{D97489C1-3D7E-4B1A-AC7D-4C09A230575A}"/>
    <cellStyle name="Normal 16 6 6 2 3" xfId="47580" xr:uid="{2025294A-7F4D-4D3F-84FD-9BA3A44A6A3D}"/>
    <cellStyle name="Normal 16 6 6 3" xfId="22441" xr:uid="{735C7DEB-F288-4AF6-94F0-8451CE1C9477}"/>
    <cellStyle name="Normal 16 6 6 4" xfId="39200" xr:uid="{250B3943-3D79-4B28-9B96-A5B39C1893DD}"/>
    <cellStyle name="Normal 16 6 7" xfId="7296" xr:uid="{2BB27AFB-C83A-4483-892D-2A35F06D5CB3}"/>
    <cellStyle name="Normal 16 6 7 2" xfId="15676" xr:uid="{8000BA62-16C3-402C-BD47-15483A248D6F}"/>
    <cellStyle name="Normal 16 6 7 2 2" xfId="32436" xr:uid="{7F48499B-2F62-47B6-9863-C5216A5FD2FB}"/>
    <cellStyle name="Normal 16 6 7 2 3" xfId="49195" xr:uid="{5FCBE2AB-910A-4AC0-905E-DD5B8C46817B}"/>
    <cellStyle name="Normal 16 6 7 3" xfId="24056" xr:uid="{3E1F4232-FB63-41E4-8110-F5F6E84795CD}"/>
    <cellStyle name="Normal 16 6 7 4" xfId="40815" xr:uid="{B9BA76D3-EC26-4C4C-9A9C-6B17C5B3F98A}"/>
    <cellStyle name="Normal 16 6 8" xfId="7702" xr:uid="{5E72BBDC-D31D-4343-B815-1ACE4DED2542}"/>
    <cellStyle name="Normal 16 6 8 2" xfId="16082" xr:uid="{20A408D5-25BC-4DCC-859C-49ABA5463D40}"/>
    <cellStyle name="Normal 16 6 8 2 2" xfId="32842" xr:uid="{DF8F0C9D-CD35-4498-8FF9-4E0D534A4286}"/>
    <cellStyle name="Normal 16 6 8 2 3" xfId="49601" xr:uid="{3803F299-E515-4199-9F24-3EF4C4AE808F}"/>
    <cellStyle name="Normal 16 6 8 3" xfId="24462" xr:uid="{421EEEAA-E755-44D0-AF36-52807B1D7C10}"/>
    <cellStyle name="Normal 16 6 8 4" xfId="41221" xr:uid="{9B23085F-6579-4375-B628-2D2088F0AED4}"/>
    <cellStyle name="Normal 16 6 9" xfId="8108" xr:uid="{8D44A302-764C-40EF-9341-4E7EEA10962D}"/>
    <cellStyle name="Normal 16 6 9 2" xfId="16488" xr:uid="{B0066B36-6B3C-48F1-BA69-2A7799455B57}"/>
    <cellStyle name="Normal 16 6 9 2 2" xfId="33248" xr:uid="{1562EBDD-15EC-4739-990A-802B1858F8FC}"/>
    <cellStyle name="Normal 16 6 9 2 3" xfId="50007" xr:uid="{D82EFDA4-E4BC-4EB2-B3CD-9F0BA364A5B4}"/>
    <cellStyle name="Normal 16 6 9 3" xfId="24868" xr:uid="{276FA225-F6C6-4EE1-A30A-F18597083CD6}"/>
    <cellStyle name="Normal 16 6 9 4" xfId="41627" xr:uid="{049667DE-3A19-4D8D-B69B-98362D468F39}"/>
    <cellStyle name="Normal 16 7" xfId="584" xr:uid="{5F0F160F-ADFA-43D8-9AED-04B2EFC9D1C0}"/>
    <cellStyle name="Normal 16 7 10" xfId="8607" xr:uid="{26E455B2-56AE-454A-A1C6-1DC2CD802639}"/>
    <cellStyle name="Normal 16 7 10 2" xfId="16987" xr:uid="{7540595F-8C35-4ABC-AFE7-86EF489C1423}"/>
    <cellStyle name="Normal 16 7 10 2 2" xfId="33747" xr:uid="{4682CE05-6136-47CC-91F8-3E564A977FC5}"/>
    <cellStyle name="Normal 16 7 10 2 3" xfId="50506" xr:uid="{BD1899D9-0F82-4845-B9F1-13CB3D8B43EC}"/>
    <cellStyle name="Normal 16 7 10 3" xfId="25367" xr:uid="{77BCBA03-5BCA-401D-A88E-DE0D8DC864C1}"/>
    <cellStyle name="Normal 16 7 10 4" xfId="42126" xr:uid="{62E1A43C-C0E9-499B-8B0F-2EA63954EFA4}"/>
    <cellStyle name="Normal 16 7 11" xfId="2416" xr:uid="{F5F4112E-315C-42A6-B99A-15C24E43C3FF}"/>
    <cellStyle name="Normal 16 7 11 2" xfId="10798" xr:uid="{6DCDD05C-C6D5-4C8A-A2EE-BCCA14719AA1}"/>
    <cellStyle name="Normal 16 7 11 2 2" xfId="27558" xr:uid="{825BC20A-E548-4C50-98C0-E52A6F4ECECE}"/>
    <cellStyle name="Normal 16 7 11 2 3" xfId="44317" xr:uid="{31DAB8F7-DED2-4EB1-B3F1-28F24A060615}"/>
    <cellStyle name="Normal 16 7 11 3" xfId="19178" xr:uid="{6C91C4DB-76A9-4448-89FC-7CDDE2806AB3}"/>
    <cellStyle name="Normal 16 7 11 4" xfId="35937" xr:uid="{93AE6E0D-4CC2-4449-9A38-B52F760642FC}"/>
    <cellStyle name="Normal 16 7 12" xfId="8995" xr:uid="{782820DE-2080-4D16-89B9-47E9CBF36B91}"/>
    <cellStyle name="Normal 16 7 12 2" xfId="25755" xr:uid="{5350C80F-1C57-4E9F-A127-B976590B2ABD}"/>
    <cellStyle name="Normal 16 7 12 3" xfId="42514" xr:uid="{0A09B8AB-F1DE-4400-851F-991181936A12}"/>
    <cellStyle name="Normal 16 7 13" xfId="17375" xr:uid="{BA21E0D0-88CA-486C-A695-77E7280B357F}"/>
    <cellStyle name="Normal 16 7 14" xfId="34134" xr:uid="{B13F220C-8979-456C-938D-3AA6F12EC078}"/>
    <cellStyle name="Normal 16 7 2" xfId="1026" xr:uid="{C665E3F7-CBB0-4E77-AF9D-029843DC4C09}"/>
    <cellStyle name="Normal 16 7 2 2" xfId="4421" xr:uid="{02BA3213-44B7-48DC-B68B-CB85E63E1A03}"/>
    <cellStyle name="Normal 16 7 2 2 2" xfId="12801" xr:uid="{34834C18-BF26-45D9-AB3A-B81F533AB226}"/>
    <cellStyle name="Normal 16 7 2 2 2 2" xfId="29561" xr:uid="{A349BC32-1753-427C-92F0-2BB9F4B713E0}"/>
    <cellStyle name="Normal 16 7 2 2 2 3" xfId="46320" xr:uid="{5C613354-4269-41DB-9044-FDA01A0995B9}"/>
    <cellStyle name="Normal 16 7 2 2 3" xfId="21181" xr:uid="{F1A920F8-72D9-4D47-99CD-A84D555DCC05}"/>
    <cellStyle name="Normal 16 7 2 2 4" xfId="37940" xr:uid="{5384C9C6-B3DE-4B67-B860-E6E40B124F20}"/>
    <cellStyle name="Normal 16 7 2 3" xfId="6108" xr:uid="{B5FB69C9-9230-4853-AE73-FC9E0BF17EFE}"/>
    <cellStyle name="Normal 16 7 2 3 2" xfId="14488" xr:uid="{1BC18CEC-0F16-4546-86D4-D98FC96075BB}"/>
    <cellStyle name="Normal 16 7 2 3 2 2" xfId="31248" xr:uid="{421BB782-12E9-4598-939C-98584E95B3B9}"/>
    <cellStyle name="Normal 16 7 2 3 2 3" xfId="48007" xr:uid="{66D837DA-58C6-4D15-9391-B651F280E67A}"/>
    <cellStyle name="Normal 16 7 2 3 3" xfId="22868" xr:uid="{F3311F5B-143F-498F-A09D-7983545631FD}"/>
    <cellStyle name="Normal 16 7 2 3 4" xfId="39627" xr:uid="{3AA4A081-B022-412F-922F-00CA2BDAB1EC}"/>
    <cellStyle name="Normal 16 7 2 4" xfId="2844" xr:uid="{8A09971C-2ED8-4370-A80A-15484C0DA7B2}"/>
    <cellStyle name="Normal 16 7 2 4 2" xfId="11224" xr:uid="{B6D136C3-BD6E-4E13-A375-43393C098535}"/>
    <cellStyle name="Normal 16 7 2 4 2 2" xfId="27984" xr:uid="{159DF69B-0B27-402F-8EB9-16801E94A4B7}"/>
    <cellStyle name="Normal 16 7 2 4 2 3" xfId="44743" xr:uid="{729E28A3-F487-4EFF-8C17-CA68E6309275}"/>
    <cellStyle name="Normal 16 7 2 4 3" xfId="19604" xr:uid="{746B6CF4-3C28-46B4-9626-AF7D197F3E8D}"/>
    <cellStyle name="Normal 16 7 2 4 4" xfId="36363" xr:uid="{4C10AAC3-4F1D-480E-982A-0774F5A9614E}"/>
    <cellStyle name="Normal 16 7 2 5" xfId="9421" xr:uid="{22D4F3E6-42E6-4EF8-8214-640C9E940053}"/>
    <cellStyle name="Normal 16 7 2 5 2" xfId="26181" xr:uid="{E4C55506-4EB4-47EA-956D-1C0FC63FE4B3}"/>
    <cellStyle name="Normal 16 7 2 5 3" xfId="42940" xr:uid="{6B8B73A8-1B6D-483A-9E3B-6383C0BC69C6}"/>
    <cellStyle name="Normal 16 7 2 6" xfId="17801" xr:uid="{1D9B69A3-8FF1-4565-85B3-6ED6AE1F6683}"/>
    <cellStyle name="Normal 16 7 2 7" xfId="34560" xr:uid="{4841FBFA-30BD-4A7F-A2E3-D8A139599ACA}"/>
    <cellStyle name="Normal 16 7 3" xfId="1460" xr:uid="{9E80DB32-85EA-4C5C-A6CC-3574AD600023}"/>
    <cellStyle name="Normal 16 7 3 2" xfId="4849" xr:uid="{445DBCDE-7D8E-471F-8C0F-2161AD9DA51C}"/>
    <cellStyle name="Normal 16 7 3 2 2" xfId="13229" xr:uid="{8583F179-297D-4DCC-BD9F-160B04550E11}"/>
    <cellStyle name="Normal 16 7 3 2 2 2" xfId="29989" xr:uid="{EBAD4415-0F59-4620-B889-077DBFBB747F}"/>
    <cellStyle name="Normal 16 7 3 2 2 3" xfId="46748" xr:uid="{328EF525-B705-4277-8B84-6FD099719F84}"/>
    <cellStyle name="Normal 16 7 3 2 3" xfId="21609" xr:uid="{747FC963-9ABC-4091-B952-A96F8AC208E0}"/>
    <cellStyle name="Normal 16 7 3 2 4" xfId="38368" xr:uid="{559C5EEF-884E-44E2-8ACF-EE8CAB14BA99}"/>
    <cellStyle name="Normal 16 7 3 3" xfId="6536" xr:uid="{437DA67E-FC02-44E8-9C89-3203F3712D48}"/>
    <cellStyle name="Normal 16 7 3 3 2" xfId="14916" xr:uid="{4882423A-7BE7-4B58-B288-B597F65B75D5}"/>
    <cellStyle name="Normal 16 7 3 3 2 2" xfId="31676" xr:uid="{B02BCDC6-C908-4FE5-934E-A002579B1C5E}"/>
    <cellStyle name="Normal 16 7 3 3 2 3" xfId="48435" xr:uid="{9C930F92-D78A-43ED-A4DB-736FB8524070}"/>
    <cellStyle name="Normal 16 7 3 3 3" xfId="23296" xr:uid="{733FD277-9AE4-4F22-8EBC-245AA990C7CD}"/>
    <cellStyle name="Normal 16 7 3 3 4" xfId="40055" xr:uid="{7A6E9C17-F31F-4ECB-BB67-C040209C64AD}"/>
    <cellStyle name="Normal 16 7 3 4" xfId="3272" xr:uid="{914483AC-104B-4DC3-9E3E-375A3983FAC9}"/>
    <cellStyle name="Normal 16 7 3 4 2" xfId="11652" xr:uid="{83695F59-C7ED-416D-ABBA-2C74A2A70331}"/>
    <cellStyle name="Normal 16 7 3 4 2 2" xfId="28412" xr:uid="{58D13FB4-B9BC-4A6F-8853-012C15EFEBF0}"/>
    <cellStyle name="Normal 16 7 3 4 2 3" xfId="45171" xr:uid="{5FB370A1-B9CA-4D52-BDD1-46CF93F63FE3}"/>
    <cellStyle name="Normal 16 7 3 4 3" xfId="20032" xr:uid="{7926A5BB-5F5A-473D-845A-3774992A0C71}"/>
    <cellStyle name="Normal 16 7 3 4 4" xfId="36791" xr:uid="{47216507-9FA4-46D1-A19C-8779C8C700CC}"/>
    <cellStyle name="Normal 16 7 3 5" xfId="9849" xr:uid="{9F150B3D-32EF-47C3-AE03-53B2DFE8C4EF}"/>
    <cellStyle name="Normal 16 7 3 5 2" xfId="26609" xr:uid="{4995CD21-CC87-4D82-9F24-530060338C37}"/>
    <cellStyle name="Normal 16 7 3 5 3" xfId="43368" xr:uid="{617C676F-42B9-4C8E-B600-F0916BD29E55}"/>
    <cellStyle name="Normal 16 7 3 6" xfId="18229" xr:uid="{150D1AA9-84ED-4231-A4D4-9E5FEFDDEE9D}"/>
    <cellStyle name="Normal 16 7 3 7" xfId="34988" xr:uid="{11FFC6F1-0BB0-401B-80B8-39C14DFC53C6}"/>
    <cellStyle name="Normal 16 7 4" xfId="1907" xr:uid="{F2DAF5BD-19AC-4F1A-ACDA-AE980E68E2A4}"/>
    <cellStyle name="Normal 16 7 4 2" xfId="5296" xr:uid="{FA5B4B2D-7758-41C0-8D83-4954F316BE87}"/>
    <cellStyle name="Normal 16 7 4 2 2" xfId="13676" xr:uid="{3D0F66F9-95D0-4BB4-8E5E-F23DE11AD3C1}"/>
    <cellStyle name="Normal 16 7 4 2 2 2" xfId="30436" xr:uid="{7AE5F850-9EB0-485D-8243-364F38D47248}"/>
    <cellStyle name="Normal 16 7 4 2 2 3" xfId="47195" xr:uid="{DAEE9B1A-59AD-4841-9EE8-EA7E50C8C503}"/>
    <cellStyle name="Normal 16 7 4 2 3" xfId="22056" xr:uid="{B4317ED3-0E1D-4F3A-BFEF-DB3DEDF33F85}"/>
    <cellStyle name="Normal 16 7 4 2 4" xfId="38815" xr:uid="{A9E9C09B-1A72-4ADD-BDC1-33B1F39D929C}"/>
    <cellStyle name="Normal 16 7 4 3" xfId="6983" xr:uid="{EA5AABBC-349B-4C2A-AC8D-2422C7CBFD13}"/>
    <cellStyle name="Normal 16 7 4 3 2" xfId="15363" xr:uid="{585A4290-221B-41D6-91EE-F426D265DE9C}"/>
    <cellStyle name="Normal 16 7 4 3 2 2" xfId="32123" xr:uid="{F99A2E41-D707-4210-937F-678DB9508252}"/>
    <cellStyle name="Normal 16 7 4 3 2 3" xfId="48882" xr:uid="{41AA3FD0-774E-46B4-94F0-E8B1B9C6E83A}"/>
    <cellStyle name="Normal 16 7 4 3 3" xfId="23743" xr:uid="{1798F1DF-2DC9-44FF-80CF-6CE81DABE0A0}"/>
    <cellStyle name="Normal 16 7 4 3 4" xfId="40502" xr:uid="{492884A4-654C-4893-9857-C05B77B77267}"/>
    <cellStyle name="Normal 16 7 4 4" xfId="3606" xr:uid="{6439B358-6EE3-4440-8A80-0D890A238534}"/>
    <cellStyle name="Normal 16 7 4 4 2" xfId="11986" xr:uid="{C0F9DABE-8434-4485-9D7B-CFC63151E5CA}"/>
    <cellStyle name="Normal 16 7 4 4 2 2" xfId="28746" xr:uid="{794B6A52-4276-481F-A5B9-AC3B545B451B}"/>
    <cellStyle name="Normal 16 7 4 4 2 3" xfId="45505" xr:uid="{49DFA584-6F90-4A20-878F-CA779CA00A8A}"/>
    <cellStyle name="Normal 16 7 4 4 3" xfId="20366" xr:uid="{6598A3A7-1431-4A8B-9FB8-055AA8228ACE}"/>
    <cellStyle name="Normal 16 7 4 4 4" xfId="37125" xr:uid="{C0465A3E-61A9-4AE5-9718-3DCD907E1682}"/>
    <cellStyle name="Normal 16 7 4 5" xfId="10296" xr:uid="{2B175B85-4275-42B3-983F-AC7E544FFDC5}"/>
    <cellStyle name="Normal 16 7 4 5 2" xfId="27056" xr:uid="{3371D1AA-2014-42E1-ABB3-9E5870195E83}"/>
    <cellStyle name="Normal 16 7 4 5 3" xfId="43815" xr:uid="{1B74E0F1-405D-4A0D-B470-1C53B8F06932}"/>
    <cellStyle name="Normal 16 7 4 6" xfId="18676" xr:uid="{E2E876A9-7A18-4897-BD02-8263B3538416}"/>
    <cellStyle name="Normal 16 7 4 7" xfId="35435" xr:uid="{0AF8ADF7-B1D4-43A6-ACCC-3670FD1EF13C}"/>
    <cellStyle name="Normal 16 7 5" xfId="4026" xr:uid="{82D3137A-1512-468D-B81B-3C37B7C55320}"/>
    <cellStyle name="Normal 16 7 5 2" xfId="12406" xr:uid="{43417059-754D-4C1C-83EE-79BB1B949FE6}"/>
    <cellStyle name="Normal 16 7 5 2 2" xfId="29166" xr:uid="{62BA6D4F-19D0-4F31-982E-B194780CCCF6}"/>
    <cellStyle name="Normal 16 7 5 2 3" xfId="45925" xr:uid="{53807F43-62E9-4A32-AD36-DBBCCCB1C293}"/>
    <cellStyle name="Normal 16 7 5 3" xfId="20786" xr:uid="{E46F8807-7F96-40D2-97FE-5499FB5EFDD9}"/>
    <cellStyle name="Normal 16 7 5 4" xfId="37545" xr:uid="{19DC7103-50D4-484D-B8E7-609CB7F594DF}"/>
    <cellStyle name="Normal 16 7 6" xfId="5682" xr:uid="{5AF105BC-C601-473F-83A8-1B567CD26C96}"/>
    <cellStyle name="Normal 16 7 6 2" xfId="14062" xr:uid="{2A8F91BF-1026-43AE-A567-D7C4C74202A8}"/>
    <cellStyle name="Normal 16 7 6 2 2" xfId="30822" xr:uid="{22EED81C-4624-44C3-A82E-70B187BB07D0}"/>
    <cellStyle name="Normal 16 7 6 2 3" xfId="47581" xr:uid="{E29D6381-BAE7-4FC7-9DC7-19176A9B943A}"/>
    <cellStyle name="Normal 16 7 6 3" xfId="22442" xr:uid="{56097077-4A6B-4A3C-A2BD-E21DB0A34310}"/>
    <cellStyle name="Normal 16 7 6 4" xfId="39201" xr:uid="{35EBD831-20E4-4B9E-9B9E-68168796FC06}"/>
    <cellStyle name="Normal 16 7 7" xfId="7389" xr:uid="{FA9F6796-BA37-4C91-9A48-481EA1C140E1}"/>
    <cellStyle name="Normal 16 7 7 2" xfId="15769" xr:uid="{28FA56F7-3F75-4230-A022-A336FEC972C0}"/>
    <cellStyle name="Normal 16 7 7 2 2" xfId="32529" xr:uid="{9A314330-0722-4F8C-9230-22B903998A5F}"/>
    <cellStyle name="Normal 16 7 7 2 3" xfId="49288" xr:uid="{BD9C178B-F784-4A2E-89B5-0E1BE25164E9}"/>
    <cellStyle name="Normal 16 7 7 3" xfId="24149" xr:uid="{5CBD9619-DF4C-47F8-BFDE-B0881EB99932}"/>
    <cellStyle name="Normal 16 7 7 4" xfId="40908" xr:uid="{AB63F0EA-D662-49CF-A6C1-D5698A48CF4F}"/>
    <cellStyle name="Normal 16 7 8" xfId="7795" xr:uid="{38CF6C9A-8D1D-4977-A72A-838C6D0210D5}"/>
    <cellStyle name="Normal 16 7 8 2" xfId="16175" xr:uid="{EB3DE0A7-5922-49E8-96AC-6CCCAB006FBB}"/>
    <cellStyle name="Normal 16 7 8 2 2" xfId="32935" xr:uid="{3106817A-23AB-4AF6-856A-37FA57FC96D2}"/>
    <cellStyle name="Normal 16 7 8 2 3" xfId="49694" xr:uid="{1261EE29-7D3F-4C16-B217-3DFFA872DC5B}"/>
    <cellStyle name="Normal 16 7 8 3" xfId="24555" xr:uid="{CFCD9424-E352-4943-81F5-E2FBFB7A033F}"/>
    <cellStyle name="Normal 16 7 8 4" xfId="41314" xr:uid="{45302ED0-2D03-45B8-914F-0DA5866AD7FF}"/>
    <cellStyle name="Normal 16 7 9" xfId="8201" xr:uid="{84A73F8F-3A9D-4820-881C-2414C1623661}"/>
    <cellStyle name="Normal 16 7 9 2" xfId="16581" xr:uid="{83BC1FBB-778E-4B88-86D4-46E0C2506A31}"/>
    <cellStyle name="Normal 16 7 9 2 2" xfId="33341" xr:uid="{D5DCD85C-0405-4AD9-AD2D-79B687B5CA5D}"/>
    <cellStyle name="Normal 16 7 9 2 3" xfId="50100" xr:uid="{F4232728-C576-47D3-80C0-14BA3FFC33D8}"/>
    <cellStyle name="Normal 16 7 9 3" xfId="24961" xr:uid="{EC87527B-8E2F-4D30-8482-A72017ACB3E6}"/>
    <cellStyle name="Normal 16 7 9 4" xfId="41720" xr:uid="{E773CE49-3D20-4664-AD14-D4F90184C7AB}"/>
    <cellStyle name="Normal 16 8" xfId="779" xr:uid="{4D5934E1-F322-4B0B-AEA8-57C92E12E034}"/>
    <cellStyle name="Normal 16 8 2" xfId="4174" xr:uid="{D070DBE9-49C7-4EF9-B3AD-4DDC5F6F9663}"/>
    <cellStyle name="Normal 16 8 2 2" xfId="12554" xr:uid="{D7EAF38F-20A3-4962-9DD8-F376814DDB31}"/>
    <cellStyle name="Normal 16 8 2 2 2" xfId="29314" xr:uid="{63B26ED8-D2E3-4CBF-9546-7DB767E760CF}"/>
    <cellStyle name="Normal 16 8 2 2 3" xfId="46073" xr:uid="{9C71628B-E698-4F29-9158-5A14CB7CE81E}"/>
    <cellStyle name="Normal 16 8 2 3" xfId="20934" xr:uid="{B44DBF65-CE6E-4711-9CCF-CCC0FAA7B509}"/>
    <cellStyle name="Normal 16 8 2 4" xfId="37693" xr:uid="{2ADE1CAB-E9A2-49C3-ACA3-9C64A556418E}"/>
    <cellStyle name="Normal 16 8 3" xfId="5861" xr:uid="{49EAB9D9-1325-4526-B8D9-D25A8C022BBE}"/>
    <cellStyle name="Normal 16 8 3 2" xfId="14241" xr:uid="{AAB8CAAF-ADDF-4EF1-9BC6-50E1F6FC7976}"/>
    <cellStyle name="Normal 16 8 3 2 2" xfId="31001" xr:uid="{32F68CC6-2C0F-40FF-8F92-CC98050063D0}"/>
    <cellStyle name="Normal 16 8 3 2 3" xfId="47760" xr:uid="{DC6BFAB8-7451-4BC9-BCC9-D91A3EDEA1DB}"/>
    <cellStyle name="Normal 16 8 3 3" xfId="22621" xr:uid="{FE2195CC-CEC9-4A69-A445-70E21C0A3C0E}"/>
    <cellStyle name="Normal 16 8 3 4" xfId="39380" xr:uid="{BB7A29D8-17EA-47F7-A648-57CF6203DBED}"/>
    <cellStyle name="Normal 16 8 4" xfId="2597" xr:uid="{28995C06-9875-49EE-BA52-180BD83D3441}"/>
    <cellStyle name="Normal 16 8 4 2" xfId="10977" xr:uid="{122BC157-2D5D-43BC-B4F2-FAB5956C74DE}"/>
    <cellStyle name="Normal 16 8 4 2 2" xfId="27737" xr:uid="{193771A9-F109-4527-89D5-9BE47C527C3D}"/>
    <cellStyle name="Normal 16 8 4 2 3" xfId="44496" xr:uid="{36F73BD7-AEF5-492E-9053-E320415D7430}"/>
    <cellStyle name="Normal 16 8 4 3" xfId="19357" xr:uid="{477D1015-C921-4E8A-BCC5-C99F4E88487B}"/>
    <cellStyle name="Normal 16 8 4 4" xfId="36116" xr:uid="{7B715514-E18F-4A8C-8D92-EB85FC8928D8}"/>
    <cellStyle name="Normal 16 8 5" xfId="9174" xr:uid="{6FD8F7F1-F4FE-4ABA-BF67-2C5EB7CA83D6}"/>
    <cellStyle name="Normal 16 8 5 2" xfId="25934" xr:uid="{01C0583D-44F4-4187-9905-F61F94EC8D66}"/>
    <cellStyle name="Normal 16 8 5 3" xfId="42693" xr:uid="{C7DA26A9-C8C3-4F75-821C-9E3F1D03F250}"/>
    <cellStyle name="Normal 16 8 6" xfId="17554" xr:uid="{B952BA54-FCDE-49AA-BA52-83097CF234A4}"/>
    <cellStyle name="Normal 16 8 7" xfId="34313" xr:uid="{121F9C80-0C16-4186-BD15-2A88D3E25CEE}"/>
    <cellStyle name="Normal 16 9" xfId="1213" xr:uid="{19D970AD-83E9-498C-9AE4-826956182555}"/>
    <cellStyle name="Normal 16 9 2" xfId="4602" xr:uid="{4CF1D950-1B70-4663-9A1E-87C3C4B221ED}"/>
    <cellStyle name="Normal 16 9 2 2" xfId="12982" xr:uid="{C2AE5CB1-A947-4A0B-AD71-EB650ACCF562}"/>
    <cellStyle name="Normal 16 9 2 2 2" xfId="29742" xr:uid="{836AA635-AADC-4707-A2F9-6590A5DFE8C1}"/>
    <cellStyle name="Normal 16 9 2 2 3" xfId="46501" xr:uid="{00688FBE-0EC2-4285-B4BC-F749B74A500C}"/>
    <cellStyle name="Normal 16 9 2 3" xfId="21362" xr:uid="{C728077A-CD68-48F2-9A31-1C5CAEBDEC0C}"/>
    <cellStyle name="Normal 16 9 2 4" xfId="38121" xr:uid="{F325CB52-1181-45B0-ADD7-3ABD1ECAC434}"/>
    <cellStyle name="Normal 16 9 3" xfId="6289" xr:uid="{95A92683-9E23-4A06-96B4-C3F63530FA18}"/>
    <cellStyle name="Normal 16 9 3 2" xfId="14669" xr:uid="{D39D8C6F-EEBD-40CA-87FC-D8D24D75E59C}"/>
    <cellStyle name="Normal 16 9 3 2 2" xfId="31429" xr:uid="{0FF743AA-9B90-48D8-9F54-EC1FF161ECAC}"/>
    <cellStyle name="Normal 16 9 3 2 3" xfId="48188" xr:uid="{180827F7-4D4C-41CF-B970-1987BCA55BB1}"/>
    <cellStyle name="Normal 16 9 3 3" xfId="23049" xr:uid="{33802D20-CD75-4A9F-95D8-F911F5C50CD8}"/>
    <cellStyle name="Normal 16 9 3 4" xfId="39808" xr:uid="{D20EDA71-AE53-4D94-BAE9-0A7337111C8B}"/>
    <cellStyle name="Normal 16 9 4" xfId="3025" xr:uid="{7DB430EB-4A62-4348-9E9F-97DC556E3B3B}"/>
    <cellStyle name="Normal 16 9 4 2" xfId="11405" xr:uid="{470F4789-F831-452D-A375-9B732BC0F1C9}"/>
    <cellStyle name="Normal 16 9 4 2 2" xfId="28165" xr:uid="{BA53AC03-9BB7-409D-AF1B-91C6F082EF6F}"/>
    <cellStyle name="Normal 16 9 4 2 3" xfId="44924" xr:uid="{086FA034-7B82-4C93-BD3E-21B92FC553C8}"/>
    <cellStyle name="Normal 16 9 4 3" xfId="19785" xr:uid="{39B98194-2544-4D4B-AFE6-C76CB01EE161}"/>
    <cellStyle name="Normal 16 9 4 4" xfId="36544" xr:uid="{30CD57EE-A644-4463-9726-CC38772B87AF}"/>
    <cellStyle name="Normal 16 9 5" xfId="9602" xr:uid="{8E38D9F0-B694-4E9F-9C46-FE728AEFA827}"/>
    <cellStyle name="Normal 16 9 5 2" xfId="26362" xr:uid="{C5754002-191F-4F1A-943F-AC9DB9BC86E0}"/>
    <cellStyle name="Normal 16 9 5 3" xfId="43121" xr:uid="{9C28DE36-CCFA-4A2D-BC81-1893E69087B3}"/>
    <cellStyle name="Normal 16 9 6" xfId="17982" xr:uid="{684429C5-2F11-4807-9152-99B333734BE3}"/>
    <cellStyle name="Normal 16 9 7" xfId="34741" xr:uid="{F703DA13-804E-424A-A89B-D33A4ADA0007}"/>
    <cellStyle name="Normal 17" xfId="96" xr:uid="{12196F37-B021-4C00-AE24-7AC2D0F1FF94}"/>
    <cellStyle name="Normal 17 10" xfId="1637" xr:uid="{6FD11429-1E54-4BA5-B575-1063A2D021F4}"/>
    <cellStyle name="Normal 17 10 2" xfId="5026" xr:uid="{53E9B6FD-03C7-4BB2-8F69-E936535BBCDB}"/>
    <cellStyle name="Normal 17 10 2 2" xfId="13406" xr:uid="{267059A3-011B-45A6-B52E-84A5BDA07230}"/>
    <cellStyle name="Normal 17 10 2 2 2" xfId="30166" xr:uid="{C98C70D3-8458-4AD1-A5EB-2069F49657C7}"/>
    <cellStyle name="Normal 17 10 2 2 3" xfId="46925" xr:uid="{2B3E8318-C115-47A5-A570-50ED9D9A535B}"/>
    <cellStyle name="Normal 17 10 2 3" xfId="21786" xr:uid="{32299E57-9ABD-4B9E-93DD-1D6E015C9613}"/>
    <cellStyle name="Normal 17 10 2 4" xfId="38545" xr:uid="{5D28FA91-99AC-4BED-A418-F26940504215}"/>
    <cellStyle name="Normal 17 10 3" xfId="6713" xr:uid="{CED8085C-C302-401A-9AE1-290E8A2305EC}"/>
    <cellStyle name="Normal 17 10 3 2" xfId="15093" xr:uid="{53D6F7BB-438D-4366-8510-61B8955566D7}"/>
    <cellStyle name="Normal 17 10 3 2 2" xfId="31853" xr:uid="{10B4AA08-05E7-4FEA-AC6A-8781E000E16D}"/>
    <cellStyle name="Normal 17 10 3 2 3" xfId="48612" xr:uid="{1DEDD6ED-939D-4A0B-8E59-8A92F83C65AC}"/>
    <cellStyle name="Normal 17 10 3 3" xfId="23473" xr:uid="{21E59482-8B57-4999-8B44-0B087DF1D36B}"/>
    <cellStyle name="Normal 17 10 3 4" xfId="40232" xr:uid="{6FC2805B-3F35-487D-BDF4-C7F9D9CFE92C}"/>
    <cellStyle name="Normal 17 10 4" xfId="2164" xr:uid="{E22296C5-8AB4-4C07-A210-B507B5E7A9EC}"/>
    <cellStyle name="Normal 17 10 4 2" xfId="10552" xr:uid="{95ABAC63-E864-4D67-B6F1-48D710AF1783}"/>
    <cellStyle name="Normal 17 10 4 2 2" xfId="27312" xr:uid="{9F47F72C-01A8-4F59-A29E-DC1FCDA5BCC6}"/>
    <cellStyle name="Normal 17 10 4 2 3" xfId="44071" xr:uid="{0315F334-64FC-4861-AD9B-C15D305AA440}"/>
    <cellStyle name="Normal 17 10 4 3" xfId="18932" xr:uid="{18984572-CF8C-4780-98E0-68FBF3C0E8B6}"/>
    <cellStyle name="Normal 17 10 4 4" xfId="35691" xr:uid="{E97D28A9-5337-4D1C-836F-26F4F33B68C7}"/>
    <cellStyle name="Normal 17 10 5" xfId="10026" xr:uid="{B1D5865B-BBEF-4E74-81ED-ABDD7E67F33F}"/>
    <cellStyle name="Normal 17 10 5 2" xfId="26786" xr:uid="{D0DFE61D-D3C0-48BE-BD37-DE3912E34259}"/>
    <cellStyle name="Normal 17 10 5 3" xfId="43545" xr:uid="{57377FDF-2BC7-48E2-820C-CC2B37D92A4A}"/>
    <cellStyle name="Normal 17 10 6" xfId="18406" xr:uid="{1CC31691-B681-4B1A-B343-4A62F13FC599}"/>
    <cellStyle name="Normal 17 10 7" xfId="35165" xr:uid="{7E29764C-BBF5-44B7-91A9-D310F40C3C25}"/>
    <cellStyle name="Normal 17 11" xfId="3742" xr:uid="{372E2992-C518-41F3-8CD3-7520B57FF82F}"/>
    <cellStyle name="Normal 17 11 2" xfId="12122" xr:uid="{9E5E1995-281A-4F19-9239-D1128C8FB197}"/>
    <cellStyle name="Normal 17 11 2 2" xfId="28882" xr:uid="{A28AB46B-3A78-4D86-8DEE-E3E8E15E175F}"/>
    <cellStyle name="Normal 17 11 2 3" xfId="45641" xr:uid="{00A0823D-E974-45ED-B24E-49E31FCEBA35}"/>
    <cellStyle name="Normal 17 11 3" xfId="20502" xr:uid="{E310D940-D877-4963-AD7A-C60C248379FF}"/>
    <cellStyle name="Normal 17 11 4" xfId="37261" xr:uid="{52B31E4B-C515-4F6B-8D60-00787EB3DED2}"/>
    <cellStyle name="Normal 17 12" xfId="5436" xr:uid="{19832857-AB90-42A7-B6BA-AC37EE4074FA}"/>
    <cellStyle name="Normal 17 12 2" xfId="13816" xr:uid="{4E3365D1-3AB1-4AA0-B155-9E9363B196E8}"/>
    <cellStyle name="Normal 17 12 2 2" xfId="30576" xr:uid="{C7AE3F60-930A-4EB8-A435-2AC536044135}"/>
    <cellStyle name="Normal 17 12 2 3" xfId="47335" xr:uid="{4EC95FB2-3E0B-45DC-BDB4-EF1B8B98D2BA}"/>
    <cellStyle name="Normal 17 12 3" xfId="22196" xr:uid="{C0CD563D-D1E5-445E-A939-37BBC309219F}"/>
    <cellStyle name="Normal 17 12 4" xfId="38955" xr:uid="{95DD5762-47FE-488D-9C06-68793A34B28A}"/>
    <cellStyle name="Normal 17 13" xfId="7119" xr:uid="{7C6FA61C-7F46-4024-A52A-3472BADA8596}"/>
    <cellStyle name="Normal 17 13 2" xfId="15499" xr:uid="{A9EFC56B-A597-4436-909F-5D373B1FCA01}"/>
    <cellStyle name="Normal 17 13 2 2" xfId="32259" xr:uid="{AA36A033-5EC5-4138-9547-74394EFF888A}"/>
    <cellStyle name="Normal 17 13 2 3" xfId="49018" xr:uid="{1760A00F-C052-4178-9A4F-B46DDC203AE7}"/>
    <cellStyle name="Normal 17 13 3" xfId="23879" xr:uid="{5F3ACF71-AB75-4265-9686-EA887EC16203}"/>
    <cellStyle name="Normal 17 13 4" xfId="40638" xr:uid="{4134B9B4-0C29-43DC-B91E-BC8185FF21ED}"/>
    <cellStyle name="Normal 17 14" xfId="7525" xr:uid="{2B27A176-BE5E-4575-908F-646B4E474387}"/>
    <cellStyle name="Normal 17 14 2" xfId="15905" xr:uid="{C09009EA-9274-4BF5-952E-D57EE47D087B}"/>
    <cellStyle name="Normal 17 14 2 2" xfId="32665" xr:uid="{2F933780-7A68-46E6-90B4-B7AA7302264E}"/>
    <cellStyle name="Normal 17 14 2 3" xfId="49424" xr:uid="{ACC5FB6F-D8A3-4C23-82B9-B0DC96F6F217}"/>
    <cellStyle name="Normal 17 14 3" xfId="24285" xr:uid="{24950F39-5D8D-4686-BED8-8B8257896998}"/>
    <cellStyle name="Normal 17 14 4" xfId="41044" xr:uid="{90BA51C4-A484-4261-BD83-58C7834A460D}"/>
    <cellStyle name="Normal 17 15" xfId="7931" xr:uid="{FB3CB047-3555-4F6B-8737-7C166AE22F4B}"/>
    <cellStyle name="Normal 17 15 2" xfId="16311" xr:uid="{88FA25CA-72CC-40C4-9C2C-29D34D328BEA}"/>
    <cellStyle name="Normal 17 15 2 2" xfId="33071" xr:uid="{C93D20C5-797F-4A93-8CA0-427790EA18E8}"/>
    <cellStyle name="Normal 17 15 2 3" xfId="49830" xr:uid="{985408EB-4D38-42F0-8275-0E270F9C35E7}"/>
    <cellStyle name="Normal 17 15 3" xfId="24691" xr:uid="{DE171493-E25C-4BA1-9ED3-7B49A939CA5F}"/>
    <cellStyle name="Normal 17 15 4" xfId="41450" xr:uid="{8C47BBD9-0627-4FB0-B744-2FD7BD10166C}"/>
    <cellStyle name="Normal 17 16" xfId="8337" xr:uid="{B0B1ED92-3491-476D-A818-C7F04CDE5571}"/>
    <cellStyle name="Normal 17 16 2" xfId="16717" xr:uid="{91F7305D-B49A-4A89-94D6-1B57AB90F15C}"/>
    <cellStyle name="Normal 17 16 2 2" xfId="33477" xr:uid="{7F9505C6-FB53-446B-B67A-1F182672292C}"/>
    <cellStyle name="Normal 17 16 2 3" xfId="50236" xr:uid="{8C1D37C8-BC42-45F1-B93C-C82A59408F18}"/>
    <cellStyle name="Normal 17 16 3" xfId="25097" xr:uid="{258D37F9-25F9-4531-8D44-97DB7F638249}"/>
    <cellStyle name="Normal 17 16 4" xfId="41856" xr:uid="{D37A80CC-C17D-4145-858B-402F36CCE259}"/>
    <cellStyle name="Normal 17 17" xfId="2052" xr:uid="{4B856481-1463-4E4A-82BC-08D252DDB70E}"/>
    <cellStyle name="Normal 17 17 2" xfId="10440" xr:uid="{4DED8E2D-829F-4F10-B261-99F12C8408B1}"/>
    <cellStyle name="Normal 17 17 2 2" xfId="27200" xr:uid="{59CD0B52-5F28-4F51-B1D1-A46AECAE7DFC}"/>
    <cellStyle name="Normal 17 17 2 3" xfId="43959" xr:uid="{5613BD2E-67C6-4EDF-9709-15ABDE190101}"/>
    <cellStyle name="Normal 17 17 3" xfId="18820" xr:uid="{09724B2D-1D0F-47DD-9C58-D83175629A06}"/>
    <cellStyle name="Normal 17 17 4" xfId="35579" xr:uid="{F82B1EC2-A71A-4B44-B646-5BB208FEED08}"/>
    <cellStyle name="Normal 17 18" xfId="8749" xr:uid="{AD44CD06-954A-430D-AF3B-42516D378163}"/>
    <cellStyle name="Normal 17 18 2" xfId="25509" xr:uid="{AF569F8A-05C5-4A4E-BA21-D5F5E5C50F94}"/>
    <cellStyle name="Normal 17 18 3" xfId="42268" xr:uid="{8C8B5313-A041-457A-A9FC-0BEAEB485956}"/>
    <cellStyle name="Normal 17 19" xfId="17129" xr:uid="{1D805B05-A8AC-4FD9-A15C-53E6D75CE570}"/>
    <cellStyle name="Normal 17 2" xfId="228" xr:uid="{CE6D023E-03A8-47A4-BD06-1598D837EDD1}"/>
    <cellStyle name="Normal 17 2 10" xfId="7567" xr:uid="{C6783764-253B-4C47-8CFB-8235BADFC2D0}"/>
    <cellStyle name="Normal 17 2 10 2" xfId="15947" xr:uid="{2246D7B4-B3FB-47BE-B006-C28BADC1473A}"/>
    <cellStyle name="Normal 17 2 10 2 2" xfId="32707" xr:uid="{53384B2B-205F-4CFA-B1D1-07F0D1D6E88A}"/>
    <cellStyle name="Normal 17 2 10 2 3" xfId="49466" xr:uid="{129A331F-73C6-411C-A711-4E943F185C71}"/>
    <cellStyle name="Normal 17 2 10 3" xfId="24327" xr:uid="{5A89C41A-D608-4B62-B868-34F4826BE86F}"/>
    <cellStyle name="Normal 17 2 10 4" xfId="41086" xr:uid="{50CE3FC3-5065-4BB5-BF87-DBE0171F29B8}"/>
    <cellStyle name="Normal 17 2 11" xfId="7973" xr:uid="{CE4860A1-C8A5-49B6-898A-7F9098E69793}"/>
    <cellStyle name="Normal 17 2 11 2" xfId="16353" xr:uid="{09DF6076-30EE-4CE1-8688-5A657A324D87}"/>
    <cellStyle name="Normal 17 2 11 2 2" xfId="33113" xr:uid="{353B014A-EDB7-4A81-AB0E-8EA581A35123}"/>
    <cellStyle name="Normal 17 2 11 2 3" xfId="49872" xr:uid="{B55EAA8A-BAAA-4D64-9B9C-A02661098C85}"/>
    <cellStyle name="Normal 17 2 11 3" xfId="24733" xr:uid="{65AC6D0C-B201-4FFD-A695-2C3C8F6FFC59}"/>
    <cellStyle name="Normal 17 2 11 4" xfId="41492" xr:uid="{296C3445-AEE4-4813-8EE1-99065634F0FB}"/>
    <cellStyle name="Normal 17 2 12" xfId="8379" xr:uid="{44906C13-5D8B-4622-8054-732298918997}"/>
    <cellStyle name="Normal 17 2 12 2" xfId="16759" xr:uid="{8801C1EB-728B-41EB-A46F-8E2463629CD3}"/>
    <cellStyle name="Normal 17 2 12 2 2" xfId="33519" xr:uid="{78ED150A-861A-4449-BD32-E5700FAB3336}"/>
    <cellStyle name="Normal 17 2 12 2 3" xfId="50278" xr:uid="{09658ED0-1E85-4684-9BDC-8B7D8F893C92}"/>
    <cellStyle name="Normal 17 2 12 3" xfId="25139" xr:uid="{B56FB31D-8C0F-4EAC-9564-6E5FEC7C44AE}"/>
    <cellStyle name="Normal 17 2 12 4" xfId="41898" xr:uid="{16245A32-9B45-4E0D-B2E3-9B7E458AF461}"/>
    <cellStyle name="Normal 17 2 13" xfId="2070" xr:uid="{BBCAC875-C696-412A-A0C1-37B0EED00C23}"/>
    <cellStyle name="Normal 17 2 13 2" xfId="10458" xr:uid="{1DE6E32E-A53C-4DEA-B65C-73E1079836EA}"/>
    <cellStyle name="Normal 17 2 13 2 2" xfId="27218" xr:uid="{9F76D04F-52EE-4377-B26A-02A5EF76577D}"/>
    <cellStyle name="Normal 17 2 13 2 3" xfId="43977" xr:uid="{2715338E-6196-4B4E-889E-AEA4A3148F26}"/>
    <cellStyle name="Normal 17 2 13 3" xfId="18838" xr:uid="{8DA9A2C9-9811-43EF-9471-D0FB77FB89B4}"/>
    <cellStyle name="Normal 17 2 13 4" xfId="35597" xr:uid="{2D853525-06FE-4569-B20D-9D6A50998601}"/>
    <cellStyle name="Normal 17 2 14" xfId="8777" xr:uid="{A7F97D83-F7BD-46FB-9A53-106293A7E971}"/>
    <cellStyle name="Normal 17 2 14 2" xfId="25537" xr:uid="{AB8B912F-02EB-4E11-816E-671C65D38AF1}"/>
    <cellStyle name="Normal 17 2 14 3" xfId="42296" xr:uid="{487C3672-400B-47C1-AAD7-C92F21AC45E7}"/>
    <cellStyle name="Normal 17 2 15" xfId="17157" xr:uid="{7C1ECF6D-D0E3-4AA8-BD3A-7770EE40AED6}"/>
    <cellStyle name="Normal 17 2 16" xfId="33916" xr:uid="{24E1F477-BDD1-448A-A1D1-4186AE201727}"/>
    <cellStyle name="Normal 17 2 17" xfId="304" xr:uid="{6BD77147-41AC-4C2A-A62D-1FA403303587}"/>
    <cellStyle name="Normal 17 2 2" xfId="387" xr:uid="{2DAFDB85-0C68-43B4-BECC-A7CDBC415C94}"/>
    <cellStyle name="Normal 17 2 2 10" xfId="8520" xr:uid="{B529AF13-01C1-4C06-B66D-F9462ADF4E43}"/>
    <cellStyle name="Normal 17 2 2 10 2" xfId="16900" xr:uid="{51B8286A-5CE0-4C18-B5CD-D709E2D64E98}"/>
    <cellStyle name="Normal 17 2 2 10 2 2" xfId="33660" xr:uid="{98177C4D-1AE0-4326-A8DD-E6D8D2154279}"/>
    <cellStyle name="Normal 17 2 2 10 2 3" xfId="50419" xr:uid="{D1FFCA18-A08D-4B80-A48A-C1B7EF1289CD}"/>
    <cellStyle name="Normal 17 2 2 10 3" xfId="25280" xr:uid="{73EDEB60-FE27-4A85-A4F6-E279756C82B1}"/>
    <cellStyle name="Normal 17 2 2 10 4" xfId="42039" xr:uid="{097499C8-A9FE-4464-93DD-282643A16C08}"/>
    <cellStyle name="Normal 17 2 2 11" xfId="2270" xr:uid="{D6030CFF-47B7-4773-A1EF-B883982A2080}"/>
    <cellStyle name="Normal 17 2 2 11 2" xfId="10654" xr:uid="{FEE2AE74-C693-4C48-A685-2AE1B73FA293}"/>
    <cellStyle name="Normal 17 2 2 11 2 2" xfId="27414" xr:uid="{CFC8E9C2-6D41-4DB8-9550-33D808AA0A0A}"/>
    <cellStyle name="Normal 17 2 2 11 2 3" xfId="44173" xr:uid="{48635A1A-A154-4189-87E9-7ACFB99E0885}"/>
    <cellStyle name="Normal 17 2 2 11 3" xfId="19034" xr:uid="{03417534-D6E6-44F7-977C-87A4725E4A75}"/>
    <cellStyle name="Normal 17 2 2 11 4" xfId="35793" xr:uid="{D102C8C0-B88D-45B2-ABA6-38E38D9A1471}"/>
    <cellStyle name="Normal 17 2 2 12" xfId="8851" xr:uid="{E3C6B0C9-8045-4951-91F2-01F63F2F37B7}"/>
    <cellStyle name="Normal 17 2 2 12 2" xfId="25611" xr:uid="{F7653624-C64C-4553-9284-B52C206D2AC2}"/>
    <cellStyle name="Normal 17 2 2 12 3" xfId="42370" xr:uid="{5EC25631-A474-4BC3-AE71-D5F8829F7B74}"/>
    <cellStyle name="Normal 17 2 2 13" xfId="17231" xr:uid="{FE66B286-33A8-4AB7-8FB3-46ADAAFD1064}"/>
    <cellStyle name="Normal 17 2 2 14" xfId="33990" xr:uid="{29395ECE-0F40-441E-8936-38BD8AF793BD}"/>
    <cellStyle name="Normal 17 2 2 2" xfId="882" xr:uid="{153DEAEF-088E-4493-BAA8-5E5CA8C6D2EC}"/>
    <cellStyle name="Normal 17 2 2 2 2" xfId="4277" xr:uid="{A78E5947-687D-45F0-9714-3874F86C69E2}"/>
    <cellStyle name="Normal 17 2 2 2 2 2" xfId="12657" xr:uid="{8F90DAE8-9E41-40C3-9B20-53D7666C5EE4}"/>
    <cellStyle name="Normal 17 2 2 2 2 2 2" xfId="29417" xr:uid="{DC3902E7-F9C1-40A8-97CD-5E0923359639}"/>
    <cellStyle name="Normal 17 2 2 2 2 2 3" xfId="46176" xr:uid="{5481A0D8-AECB-4058-B199-9F5ED948C697}"/>
    <cellStyle name="Normal 17 2 2 2 2 3" xfId="21037" xr:uid="{42C3303B-17F8-471C-AD68-DE048BFBBE39}"/>
    <cellStyle name="Normal 17 2 2 2 2 4" xfId="37796" xr:uid="{7C1AC672-3215-4B5B-AA7A-A74082F1C561}"/>
    <cellStyle name="Normal 17 2 2 2 3" xfId="5964" xr:uid="{22D93326-6D90-4337-9F0C-A49199C1E7DB}"/>
    <cellStyle name="Normal 17 2 2 2 3 2" xfId="14344" xr:uid="{27AB51D5-A88B-4570-8738-6723D005DAC7}"/>
    <cellStyle name="Normal 17 2 2 2 3 2 2" xfId="31104" xr:uid="{48757010-7793-4916-9EDC-42756E4418AB}"/>
    <cellStyle name="Normal 17 2 2 2 3 2 3" xfId="47863" xr:uid="{57D6AD77-9F6C-41AA-BD85-453EBDA6BD57}"/>
    <cellStyle name="Normal 17 2 2 2 3 3" xfId="22724" xr:uid="{E48F5025-A9E1-4BE6-B6AA-19D97305E5AB}"/>
    <cellStyle name="Normal 17 2 2 2 3 4" xfId="39483" xr:uid="{F8322AB4-8755-47D8-AB51-C66E6A7EBC3F}"/>
    <cellStyle name="Normal 17 2 2 2 4" xfId="2700" xr:uid="{679E7C79-9ABE-45CF-BCB2-39CF77A74684}"/>
    <cellStyle name="Normal 17 2 2 2 4 2" xfId="11080" xr:uid="{B6479577-EA05-40A2-A2AE-F07AFC4DDAB2}"/>
    <cellStyle name="Normal 17 2 2 2 4 2 2" xfId="27840" xr:uid="{007AB371-2E34-4787-8933-37D188BF2CEE}"/>
    <cellStyle name="Normal 17 2 2 2 4 2 3" xfId="44599" xr:uid="{F34201EA-8A8C-42EE-A888-4D09D67A015B}"/>
    <cellStyle name="Normal 17 2 2 2 4 3" xfId="19460" xr:uid="{5FF4EC24-4E39-49A7-B618-F155EDAA824C}"/>
    <cellStyle name="Normal 17 2 2 2 4 4" xfId="36219" xr:uid="{2647BD64-333D-42A7-A6A6-BB29748E472B}"/>
    <cellStyle name="Normal 17 2 2 2 5" xfId="9277" xr:uid="{2F25F520-13A5-42FE-8CF3-B5F1D79F493C}"/>
    <cellStyle name="Normal 17 2 2 2 5 2" xfId="26037" xr:uid="{3FAC5566-5956-4D34-BED4-F837DB044A05}"/>
    <cellStyle name="Normal 17 2 2 2 5 3" xfId="42796" xr:uid="{777A3713-306A-4513-B177-550F7840D442}"/>
    <cellStyle name="Normal 17 2 2 2 6" xfId="17657" xr:uid="{1C0772A7-E5C2-4B18-94EF-824FD545D1DD}"/>
    <cellStyle name="Normal 17 2 2 2 7" xfId="34416" xr:uid="{E87F7A0F-4B17-4296-840E-83FBD650B3D1}"/>
    <cellStyle name="Normal 17 2 2 3" xfId="1316" xr:uid="{DA30552F-B353-4B87-8A56-48F74D3F2374}"/>
    <cellStyle name="Normal 17 2 2 3 2" xfId="4705" xr:uid="{F57343F5-54BE-4F9F-98E3-466AB6E5A0E7}"/>
    <cellStyle name="Normal 17 2 2 3 2 2" xfId="13085" xr:uid="{DEA16083-7DD3-4AC9-A9D5-8FD91EEC47B1}"/>
    <cellStyle name="Normal 17 2 2 3 2 2 2" xfId="29845" xr:uid="{CAF52CF7-85CF-4B73-A2AA-A1886A160D17}"/>
    <cellStyle name="Normal 17 2 2 3 2 2 3" xfId="46604" xr:uid="{18C79265-9F2D-4D1C-A891-5F33CB7182BB}"/>
    <cellStyle name="Normal 17 2 2 3 2 3" xfId="21465" xr:uid="{301D1E58-91F5-498F-802B-DF4CF64FDE78}"/>
    <cellStyle name="Normal 17 2 2 3 2 4" xfId="38224" xr:uid="{3730D4F1-8379-4046-BDC6-043EE4B3B200}"/>
    <cellStyle name="Normal 17 2 2 3 3" xfId="6392" xr:uid="{478DD2AD-A34E-4389-88E1-C0D711240A17}"/>
    <cellStyle name="Normal 17 2 2 3 3 2" xfId="14772" xr:uid="{7B6CEB11-129A-4E6D-A4C2-7B7BF22A39E0}"/>
    <cellStyle name="Normal 17 2 2 3 3 2 2" xfId="31532" xr:uid="{78507079-DEEC-4B0A-BFBD-E3EA4F901479}"/>
    <cellStyle name="Normal 17 2 2 3 3 2 3" xfId="48291" xr:uid="{1B3FDA8E-AB06-4820-ADE2-7705657A6EAE}"/>
    <cellStyle name="Normal 17 2 2 3 3 3" xfId="23152" xr:uid="{36E5A013-216A-4F8C-A50D-9733A1ED5602}"/>
    <cellStyle name="Normal 17 2 2 3 3 4" xfId="39911" xr:uid="{A8DB3FF3-635B-4856-BD0C-C386957923A2}"/>
    <cellStyle name="Normal 17 2 2 3 4" xfId="3128" xr:uid="{EADC1F43-F54A-437A-A0C7-793DDA788481}"/>
    <cellStyle name="Normal 17 2 2 3 4 2" xfId="11508" xr:uid="{2E637815-1F10-4653-99D9-1146FC52C307}"/>
    <cellStyle name="Normal 17 2 2 3 4 2 2" xfId="28268" xr:uid="{A75A398E-5163-47EC-9E3A-8F249ECA298E}"/>
    <cellStyle name="Normal 17 2 2 3 4 2 3" xfId="45027" xr:uid="{47353474-E0ED-46CC-BAE2-48A8A3D0A9BA}"/>
    <cellStyle name="Normal 17 2 2 3 4 3" xfId="19888" xr:uid="{EE7B00A6-604D-4514-834B-FCAB12F1EF62}"/>
    <cellStyle name="Normal 17 2 2 3 4 4" xfId="36647" xr:uid="{7BAF873B-168D-45D7-B622-0020A90E9544}"/>
    <cellStyle name="Normal 17 2 2 3 5" xfId="9705" xr:uid="{B6F18B1B-1D50-44F5-ABD8-A0EA8F0655B1}"/>
    <cellStyle name="Normal 17 2 2 3 5 2" xfId="26465" xr:uid="{AB0B546D-0972-4887-B5D4-786FC303F03E}"/>
    <cellStyle name="Normal 17 2 2 3 5 3" xfId="43224" xr:uid="{EAAB8F0E-45FF-4DDE-9803-5E13FF63ACEC}"/>
    <cellStyle name="Normal 17 2 2 3 6" xfId="18085" xr:uid="{4930AD08-2281-4217-A856-3C97F7BCB2F6}"/>
    <cellStyle name="Normal 17 2 2 3 7" xfId="34844" xr:uid="{E66B75F5-8E56-4BD6-B38F-2E3F20B47F62}"/>
    <cellStyle name="Normal 17 2 2 4" xfId="1820" xr:uid="{8DA6EFC8-1B41-4D5F-AF0A-A322DF4E6A91}"/>
    <cellStyle name="Normal 17 2 2 4 2" xfId="5209" xr:uid="{43D2EFD8-F024-4008-8CFF-D6073D4D3B41}"/>
    <cellStyle name="Normal 17 2 2 4 2 2" xfId="13589" xr:uid="{68031634-41AA-4196-864F-46F11FD68A70}"/>
    <cellStyle name="Normal 17 2 2 4 2 2 2" xfId="30349" xr:uid="{D7AC7A85-6DDF-407C-A61D-12A47509C03D}"/>
    <cellStyle name="Normal 17 2 2 4 2 2 3" xfId="47108" xr:uid="{7191E059-DEA2-4E62-A052-F301EB209F51}"/>
    <cellStyle name="Normal 17 2 2 4 2 3" xfId="21969" xr:uid="{85BC4677-1AC7-4B09-A817-DFCD434277E5}"/>
    <cellStyle name="Normal 17 2 2 4 2 4" xfId="38728" xr:uid="{443FCF77-29F3-40BE-AEF8-3817070D62E1}"/>
    <cellStyle name="Normal 17 2 2 4 3" xfId="6896" xr:uid="{8DF815AE-A3CB-41ED-84CE-B6C7D8B3E08E}"/>
    <cellStyle name="Normal 17 2 2 4 3 2" xfId="15276" xr:uid="{8BBD0B58-924A-4BCC-9BCA-1B4EA22D2453}"/>
    <cellStyle name="Normal 17 2 2 4 3 2 2" xfId="32036" xr:uid="{88029A4B-0743-40D5-8062-796CCA503966}"/>
    <cellStyle name="Normal 17 2 2 4 3 2 3" xfId="48795" xr:uid="{0BBAEC8C-F126-47C7-92D2-57213D770F4A}"/>
    <cellStyle name="Normal 17 2 2 4 3 3" xfId="23656" xr:uid="{420CA458-9076-42DB-BB14-0F46E3B06D00}"/>
    <cellStyle name="Normal 17 2 2 4 3 4" xfId="40415" xr:uid="{D173C31E-DF1B-4AA6-A2AE-440E9392736B}"/>
    <cellStyle name="Normal 17 2 2 4 4" xfId="3520" xr:uid="{78D6FA4F-856C-483A-B265-2EB8FFB88048}"/>
    <cellStyle name="Normal 17 2 2 4 4 2" xfId="11900" xr:uid="{FDE07A04-5D7A-4CE5-A254-7DC74DE59889}"/>
    <cellStyle name="Normal 17 2 2 4 4 2 2" xfId="28660" xr:uid="{ECE82E16-6880-45EF-B3BF-DE06C4F61DDE}"/>
    <cellStyle name="Normal 17 2 2 4 4 2 3" xfId="45419" xr:uid="{0AAA2687-EE05-44DA-8D0E-C03D9DD9C748}"/>
    <cellStyle name="Normal 17 2 2 4 4 3" xfId="20280" xr:uid="{15BD8C74-38A7-48AF-BA24-389D3DED8341}"/>
    <cellStyle name="Normal 17 2 2 4 4 4" xfId="37039" xr:uid="{069AC757-3CDF-4E1D-AFA7-E4C8789B8534}"/>
    <cellStyle name="Normal 17 2 2 4 5" xfId="10209" xr:uid="{4E40CD48-3D39-4DE2-A9DE-6275244331E0}"/>
    <cellStyle name="Normal 17 2 2 4 5 2" xfId="26969" xr:uid="{9BFAE452-1FFD-4332-937E-16EDD14D9A56}"/>
    <cellStyle name="Normal 17 2 2 4 5 3" xfId="43728" xr:uid="{77FBCA25-1C71-4244-A0A8-B08E2CEBFA1D}"/>
    <cellStyle name="Normal 17 2 2 4 6" xfId="18589" xr:uid="{1F3570F4-5FDC-408E-A832-CB30D2239E2C}"/>
    <cellStyle name="Normal 17 2 2 4 7" xfId="35348" xr:uid="{B0C19A48-A7D9-438E-8870-E89FE577E56C}"/>
    <cellStyle name="Normal 17 2 2 5" xfId="3939" xr:uid="{460A22BA-E2E8-4AE2-ABCC-D742E8925129}"/>
    <cellStyle name="Normal 17 2 2 5 2" xfId="12319" xr:uid="{8126239A-3752-4100-BDC4-ABCFFCC8D617}"/>
    <cellStyle name="Normal 17 2 2 5 2 2" xfId="29079" xr:uid="{E0280D2F-A65C-437A-BC8F-2228E30A4555}"/>
    <cellStyle name="Normal 17 2 2 5 2 3" xfId="45838" xr:uid="{355974EC-0DBC-41FB-869E-725A12A8C115}"/>
    <cellStyle name="Normal 17 2 2 5 3" xfId="20699" xr:uid="{E53F4391-4327-4BC9-BD52-AF29111C5C54}"/>
    <cellStyle name="Normal 17 2 2 5 4" xfId="37458" xr:uid="{7E33477C-34EF-42D6-BB22-670FEC1427D0}"/>
    <cellStyle name="Normal 17 2 2 6" xfId="5538" xr:uid="{B1A6D55B-9F64-4CAD-A762-5EF10336F8F1}"/>
    <cellStyle name="Normal 17 2 2 6 2" xfId="13918" xr:uid="{B61B7304-583B-40EC-886E-54CE4392BC18}"/>
    <cellStyle name="Normal 17 2 2 6 2 2" xfId="30678" xr:uid="{C4602119-D4A7-4813-BD52-04148B819383}"/>
    <cellStyle name="Normal 17 2 2 6 2 3" xfId="47437" xr:uid="{DE9F0F1B-2D61-4162-BB4D-9160C1917FE4}"/>
    <cellStyle name="Normal 17 2 2 6 3" xfId="22298" xr:uid="{EE893D1F-050E-4887-8114-0AA276AA81A4}"/>
    <cellStyle name="Normal 17 2 2 6 4" xfId="39057" xr:uid="{EC83CDFD-DE4F-45FE-A72B-EDDA6F70C8E0}"/>
    <cellStyle name="Normal 17 2 2 7" xfId="7302" xr:uid="{B843F645-927C-438D-88EC-6A894AD9D405}"/>
    <cellStyle name="Normal 17 2 2 7 2" xfId="15682" xr:uid="{3D737BA5-8C73-4DD6-8216-25FFB9CACF05}"/>
    <cellStyle name="Normal 17 2 2 7 2 2" xfId="32442" xr:uid="{C8AEAA8D-3997-488E-9E17-19F5AEB2BE5B}"/>
    <cellStyle name="Normal 17 2 2 7 2 3" xfId="49201" xr:uid="{46DEAABF-AEBE-4240-9D5B-DAEA207F7670}"/>
    <cellStyle name="Normal 17 2 2 7 3" xfId="24062" xr:uid="{835798DA-E109-466C-A480-DA186D5EF155}"/>
    <cellStyle name="Normal 17 2 2 7 4" xfId="40821" xr:uid="{5B3DCDA6-0363-45AC-9B32-741F39C4A038}"/>
    <cellStyle name="Normal 17 2 2 8" xfId="7708" xr:uid="{982A41C0-BB97-462F-81EA-F95217A4A8DC}"/>
    <cellStyle name="Normal 17 2 2 8 2" xfId="16088" xr:uid="{2A5E2C24-838E-4160-A164-447D6C87B9A5}"/>
    <cellStyle name="Normal 17 2 2 8 2 2" xfId="32848" xr:uid="{AA93C1BA-3B8B-4EEB-B3CC-FA17F1B6B4DC}"/>
    <cellStyle name="Normal 17 2 2 8 2 3" xfId="49607" xr:uid="{3774987E-04E1-42ED-8177-BED1152EBB33}"/>
    <cellStyle name="Normal 17 2 2 8 3" xfId="24468" xr:uid="{F4C33B78-2A1C-47A7-9332-7B1B223438DD}"/>
    <cellStyle name="Normal 17 2 2 8 4" xfId="41227" xr:uid="{EEFC6E4C-8637-4011-97DF-61380EAD93C9}"/>
    <cellStyle name="Normal 17 2 2 9" xfId="8114" xr:uid="{14F178C0-DA8D-4B7C-8D89-DA4EF5154EAA}"/>
    <cellStyle name="Normal 17 2 2 9 2" xfId="16494" xr:uid="{D7A8490D-1F8C-483D-AE7A-ECD212EB713C}"/>
    <cellStyle name="Normal 17 2 2 9 2 2" xfId="33254" xr:uid="{59AD649A-0531-4110-BDD6-D07C9B4128B7}"/>
    <cellStyle name="Normal 17 2 2 9 2 3" xfId="50013" xr:uid="{831BA6BA-36E0-4815-8687-B5FF392F8195}"/>
    <cellStyle name="Normal 17 2 2 9 3" xfId="24874" xr:uid="{D74B07C3-BD08-404D-B2A3-6FF0EC50D45A}"/>
    <cellStyle name="Normal 17 2 2 9 4" xfId="41633" xr:uid="{AA3BBA3F-FE34-454E-A654-5D1005E97F92}"/>
    <cellStyle name="Normal 17 2 3" xfId="585" xr:uid="{5FB7FCEC-6EEA-4576-9B9F-10FBC91695CC}"/>
    <cellStyle name="Normal 17 2 3 10" xfId="8650" xr:uid="{B971C22C-498D-4B19-B1D0-20967A9AE2CD}"/>
    <cellStyle name="Normal 17 2 3 10 2" xfId="17030" xr:uid="{19C46AD9-A332-4846-B629-BC1A565212BC}"/>
    <cellStyle name="Normal 17 2 3 10 2 2" xfId="33790" xr:uid="{91E9B455-31AE-4EF7-A213-FFA74226F4EA}"/>
    <cellStyle name="Normal 17 2 3 10 2 3" xfId="50549" xr:uid="{56315B05-E558-41BE-8DDB-684F910FB2B1}"/>
    <cellStyle name="Normal 17 2 3 10 3" xfId="25410" xr:uid="{0D2DC22F-6FDB-4AF2-B44A-85F6B4E16F1E}"/>
    <cellStyle name="Normal 17 2 3 10 4" xfId="42169" xr:uid="{54A6A9F8-76CC-4A61-92A7-1B5C276A57E7}"/>
    <cellStyle name="Normal 17 2 3 11" xfId="2417" xr:uid="{5BEAE8A0-9CDC-4102-85A4-3AB7A7A3405C}"/>
    <cellStyle name="Normal 17 2 3 11 2" xfId="10799" xr:uid="{2C49CEBE-83BB-479B-83BA-30B4838D357E}"/>
    <cellStyle name="Normal 17 2 3 11 2 2" xfId="27559" xr:uid="{D38F9946-B701-42A7-B9BA-40288E3D30C5}"/>
    <cellStyle name="Normal 17 2 3 11 2 3" xfId="44318" xr:uid="{67050A2A-82CB-4C1B-9559-FA81058D9B17}"/>
    <cellStyle name="Normal 17 2 3 11 3" xfId="19179" xr:uid="{B70FDB83-4494-4596-B6F2-D605A3F467D7}"/>
    <cellStyle name="Normal 17 2 3 11 4" xfId="35938" xr:uid="{BA93E3A0-B67B-4F64-8CCA-9EC25CFEFB56}"/>
    <cellStyle name="Normal 17 2 3 12" xfId="8996" xr:uid="{C474C56A-C06B-4281-9AF0-382FC92533D0}"/>
    <cellStyle name="Normal 17 2 3 12 2" xfId="25756" xr:uid="{3E89EB4A-C026-4B32-82E5-6DE86558C78E}"/>
    <cellStyle name="Normal 17 2 3 12 3" xfId="42515" xr:uid="{10E83B57-362B-469F-B44B-C3C8ACF76A21}"/>
    <cellStyle name="Normal 17 2 3 13" xfId="17376" xr:uid="{1323459E-B069-4C04-8AA8-CF2F7AA802D0}"/>
    <cellStyle name="Normal 17 2 3 14" xfId="34135" xr:uid="{BB78F593-908B-4A5D-8B30-2BDEBBF15700}"/>
    <cellStyle name="Normal 17 2 3 2" xfId="1027" xr:uid="{95A3B05C-32A0-428C-8D25-C4BF94C5224A}"/>
    <cellStyle name="Normal 17 2 3 2 2" xfId="4422" xr:uid="{E7DF9FC7-D101-443B-82D5-6A4601D31176}"/>
    <cellStyle name="Normal 17 2 3 2 2 2" xfId="12802" xr:uid="{8AA44FE6-1712-4CCF-970C-37BFD6F148C5}"/>
    <cellStyle name="Normal 17 2 3 2 2 2 2" xfId="29562" xr:uid="{5885AAE7-EC3C-415B-A4D8-46FA653962C2}"/>
    <cellStyle name="Normal 17 2 3 2 2 2 3" xfId="46321" xr:uid="{194CEB9D-DA27-455E-96CB-F52296F4F412}"/>
    <cellStyle name="Normal 17 2 3 2 2 3" xfId="21182" xr:uid="{6413CE74-C6F9-4887-9338-A28351FED0B0}"/>
    <cellStyle name="Normal 17 2 3 2 2 4" xfId="37941" xr:uid="{A7C15180-B053-4FF9-B077-13CFF634F7B9}"/>
    <cellStyle name="Normal 17 2 3 2 3" xfId="6109" xr:uid="{9C2EFDEC-F322-41E0-8BF0-146F46FE5FF6}"/>
    <cellStyle name="Normal 17 2 3 2 3 2" xfId="14489" xr:uid="{35A6A9EB-75A4-4EF2-A0AB-C57011DF3A00}"/>
    <cellStyle name="Normal 17 2 3 2 3 2 2" xfId="31249" xr:uid="{ECDCDEDA-51E0-4ADE-B646-D8F736DC1227}"/>
    <cellStyle name="Normal 17 2 3 2 3 2 3" xfId="48008" xr:uid="{6B9123A0-4943-4AC1-AFD1-3FB8E74DC125}"/>
    <cellStyle name="Normal 17 2 3 2 3 3" xfId="22869" xr:uid="{98CEA716-4114-410E-9E65-8D512E77382A}"/>
    <cellStyle name="Normal 17 2 3 2 3 4" xfId="39628" xr:uid="{A570535B-141D-4C4D-999F-16258CC09BD2}"/>
    <cellStyle name="Normal 17 2 3 2 4" xfId="2845" xr:uid="{BC59AA4F-F0B1-471B-834A-4EC66382267A}"/>
    <cellStyle name="Normal 17 2 3 2 4 2" xfId="11225" xr:uid="{26209C50-142B-4BD4-BA94-D7F33BDA6838}"/>
    <cellStyle name="Normal 17 2 3 2 4 2 2" xfId="27985" xr:uid="{7B6C9CCB-500F-4475-8586-F744DECDB704}"/>
    <cellStyle name="Normal 17 2 3 2 4 2 3" xfId="44744" xr:uid="{0D0B1794-2827-42B7-81FD-45E20AD00C4A}"/>
    <cellStyle name="Normal 17 2 3 2 4 3" xfId="19605" xr:uid="{AE7D8BC5-6F73-400E-888B-A6AB1D3F9EF0}"/>
    <cellStyle name="Normal 17 2 3 2 4 4" xfId="36364" xr:uid="{FEF3158C-93B7-42DD-A08A-91AE33D35AA8}"/>
    <cellStyle name="Normal 17 2 3 2 5" xfId="9422" xr:uid="{6747486A-13E0-4036-89EE-72402AD59027}"/>
    <cellStyle name="Normal 17 2 3 2 5 2" xfId="26182" xr:uid="{6D422CC3-272A-415A-B544-C817D5B6E234}"/>
    <cellStyle name="Normal 17 2 3 2 5 3" xfId="42941" xr:uid="{57DAA9DD-88A5-465D-85B4-C56CF682BCB3}"/>
    <cellStyle name="Normal 17 2 3 2 6" xfId="17802" xr:uid="{2B344EEF-C7C0-480C-B935-532035D7DCAC}"/>
    <cellStyle name="Normal 17 2 3 2 7" xfId="34561" xr:uid="{76B44673-4B07-4D19-AFB7-4C48B915961F}"/>
    <cellStyle name="Normal 17 2 3 3" xfId="1461" xr:uid="{5B1485AE-5C3D-453F-925E-8E5D48D644B6}"/>
    <cellStyle name="Normal 17 2 3 3 2" xfId="4850" xr:uid="{53F0D355-E2E1-42A4-B6CE-A5823F6B7656}"/>
    <cellStyle name="Normal 17 2 3 3 2 2" xfId="13230" xr:uid="{939D6AF3-971D-4DAE-8D83-F6F357970E53}"/>
    <cellStyle name="Normal 17 2 3 3 2 2 2" xfId="29990" xr:uid="{4B4EB34C-05C1-4228-82D9-8C190FC79F07}"/>
    <cellStyle name="Normal 17 2 3 3 2 2 3" xfId="46749" xr:uid="{AC31F215-A50E-45D5-B356-0EEA6F1058D0}"/>
    <cellStyle name="Normal 17 2 3 3 2 3" xfId="21610" xr:uid="{AC996070-B8D6-4681-BC45-D50A0C3BB1EE}"/>
    <cellStyle name="Normal 17 2 3 3 2 4" xfId="38369" xr:uid="{76452480-6B4E-41BE-8A39-FB7745FA8FD7}"/>
    <cellStyle name="Normal 17 2 3 3 3" xfId="6537" xr:uid="{7F45B893-4985-4B34-9B84-A132C655F925}"/>
    <cellStyle name="Normal 17 2 3 3 3 2" xfId="14917" xr:uid="{97582350-E584-4A6A-978C-8D765DE79017}"/>
    <cellStyle name="Normal 17 2 3 3 3 2 2" xfId="31677" xr:uid="{EBDD61B1-B14B-48C6-9950-3566933AEECB}"/>
    <cellStyle name="Normal 17 2 3 3 3 2 3" xfId="48436" xr:uid="{1128D7B9-A5DA-48CC-8DEB-0666E90483C9}"/>
    <cellStyle name="Normal 17 2 3 3 3 3" xfId="23297" xr:uid="{BC5DFD00-D3CC-4B14-94C2-AB4CD41A5D7B}"/>
    <cellStyle name="Normal 17 2 3 3 3 4" xfId="40056" xr:uid="{725192D6-C8DA-4F6C-87B0-940C4EA6A576}"/>
    <cellStyle name="Normal 17 2 3 3 4" xfId="3273" xr:uid="{A98BCAB5-4015-417E-B0B2-52BBDB1534D5}"/>
    <cellStyle name="Normal 17 2 3 3 4 2" xfId="11653" xr:uid="{E7B72ECC-2C9E-40BF-82B6-B3AD2F55C32F}"/>
    <cellStyle name="Normal 17 2 3 3 4 2 2" xfId="28413" xr:uid="{C107CAC3-F734-4078-BD92-CE8A4C2D6C39}"/>
    <cellStyle name="Normal 17 2 3 3 4 2 3" xfId="45172" xr:uid="{E81D9638-3588-453D-9F10-B647FE6F1563}"/>
    <cellStyle name="Normal 17 2 3 3 4 3" xfId="20033" xr:uid="{0D4E7631-B80A-4C0D-BB9B-F4C5C46AAC49}"/>
    <cellStyle name="Normal 17 2 3 3 4 4" xfId="36792" xr:uid="{0C13D503-7FBD-4C6E-B406-06314C4F24EF}"/>
    <cellStyle name="Normal 17 2 3 3 5" xfId="9850" xr:uid="{EDFF8007-8E35-45E6-8CC4-EB7D48378CD8}"/>
    <cellStyle name="Normal 17 2 3 3 5 2" xfId="26610" xr:uid="{83109AF8-5B48-4D84-B275-0ECAFFDE3D97}"/>
    <cellStyle name="Normal 17 2 3 3 5 3" xfId="43369" xr:uid="{B5AF2052-8B3A-46B5-8475-918F51590AEF}"/>
    <cellStyle name="Normal 17 2 3 3 6" xfId="18230" xr:uid="{FD1D081A-2047-46B2-BD1B-47D35E44F226}"/>
    <cellStyle name="Normal 17 2 3 3 7" xfId="34989" xr:uid="{2BB848D1-A706-41BE-B52C-64AFAF9E279D}"/>
    <cellStyle name="Normal 17 2 3 4" xfId="1950" xr:uid="{1725A3CF-40BB-49C3-B70A-7BA4E9A7FC00}"/>
    <cellStyle name="Normal 17 2 3 4 2" xfId="5339" xr:uid="{A4737501-E6A3-44EA-9F90-292C6FFBB2A6}"/>
    <cellStyle name="Normal 17 2 3 4 2 2" xfId="13719" xr:uid="{77D138A4-7F33-412F-A6A5-FBBD75B381B7}"/>
    <cellStyle name="Normal 17 2 3 4 2 2 2" xfId="30479" xr:uid="{3A5AE856-4CFF-4DFC-9643-FBC1FA6C6696}"/>
    <cellStyle name="Normal 17 2 3 4 2 2 3" xfId="47238" xr:uid="{1AB91E04-F253-441B-97A0-ED5D19F63322}"/>
    <cellStyle name="Normal 17 2 3 4 2 3" xfId="22099" xr:uid="{545EE071-4B0A-475C-93A7-70EDD42DADBA}"/>
    <cellStyle name="Normal 17 2 3 4 2 4" xfId="38858" xr:uid="{6314E1BC-DBE8-4B1B-98E1-978E3E9D053C}"/>
    <cellStyle name="Normal 17 2 3 4 3" xfId="7026" xr:uid="{A86C8003-4E9F-4D28-B96E-03A32084EAEC}"/>
    <cellStyle name="Normal 17 2 3 4 3 2" xfId="15406" xr:uid="{D26EF2BB-92AB-4DCD-841A-F5844D675DB5}"/>
    <cellStyle name="Normal 17 2 3 4 3 2 2" xfId="32166" xr:uid="{2DCFA5E3-560C-43A6-BE61-65C81C84E5C9}"/>
    <cellStyle name="Normal 17 2 3 4 3 2 3" xfId="48925" xr:uid="{E3991719-1E76-40B1-9C95-E4678456780B}"/>
    <cellStyle name="Normal 17 2 3 4 3 3" xfId="23786" xr:uid="{8B3FE330-0D95-4519-9CBB-9DA9030C4272}"/>
    <cellStyle name="Normal 17 2 3 4 3 4" xfId="40545" xr:uid="{207A9CC7-3F82-4137-9D94-BD8F4211B009}"/>
    <cellStyle name="Normal 17 2 3 4 4" xfId="3649" xr:uid="{1404DF7E-7162-4305-94B0-14701205FBAB}"/>
    <cellStyle name="Normal 17 2 3 4 4 2" xfId="12029" xr:uid="{1738AC17-3017-4F14-9D84-DE8571C5976D}"/>
    <cellStyle name="Normal 17 2 3 4 4 2 2" xfId="28789" xr:uid="{0ABECF2D-EC12-49F9-B390-3B085E941075}"/>
    <cellStyle name="Normal 17 2 3 4 4 2 3" xfId="45548" xr:uid="{093D86AE-0E63-4F99-B921-F86D56C60DF5}"/>
    <cellStyle name="Normal 17 2 3 4 4 3" xfId="20409" xr:uid="{F79F65D1-35C9-4B58-9309-97FDDA296C2F}"/>
    <cellStyle name="Normal 17 2 3 4 4 4" xfId="37168" xr:uid="{08781FD2-C7D2-4F8F-818F-67387A100C88}"/>
    <cellStyle name="Normal 17 2 3 4 5" xfId="10339" xr:uid="{A55BEC42-5BB6-4B1B-A279-CD5AB40523D2}"/>
    <cellStyle name="Normal 17 2 3 4 5 2" xfId="27099" xr:uid="{4543DAF9-2C06-4BA5-BF64-47D628C8B1D8}"/>
    <cellStyle name="Normal 17 2 3 4 5 3" xfId="43858" xr:uid="{A34688C6-C6FD-416C-82C9-8C4FF8778F53}"/>
    <cellStyle name="Normal 17 2 3 4 6" xfId="18719" xr:uid="{BE4F3EB6-D602-4910-8917-C6636A4F0DFB}"/>
    <cellStyle name="Normal 17 2 3 4 7" xfId="35478" xr:uid="{8254301D-D83B-49F0-A40B-9A84A69CFD2E}"/>
    <cellStyle name="Normal 17 2 3 5" xfId="4069" xr:uid="{66A8934A-BD30-41F5-9D6B-E2F61A457A28}"/>
    <cellStyle name="Normal 17 2 3 5 2" xfId="12449" xr:uid="{AF30F5FA-EC3D-4AC8-BAEF-3D30600F23F9}"/>
    <cellStyle name="Normal 17 2 3 5 2 2" xfId="29209" xr:uid="{7C495A5B-7D9B-4CCA-9760-23F47A72922A}"/>
    <cellStyle name="Normal 17 2 3 5 2 3" xfId="45968" xr:uid="{D19C414F-2E33-41F3-93A3-CF172E6943D6}"/>
    <cellStyle name="Normal 17 2 3 5 3" xfId="20829" xr:uid="{39128970-DC19-41A2-85A3-F1B07B0D4DC6}"/>
    <cellStyle name="Normal 17 2 3 5 4" xfId="37588" xr:uid="{63B0981C-DF13-49AE-8545-224C6350D653}"/>
    <cellStyle name="Normal 17 2 3 6" xfId="5683" xr:uid="{8C9EAB92-ACF3-459A-9081-1D1C36537FE9}"/>
    <cellStyle name="Normal 17 2 3 6 2" xfId="14063" xr:uid="{B1505478-DEDC-4FBC-9C93-7C7ED8E419EF}"/>
    <cellStyle name="Normal 17 2 3 6 2 2" xfId="30823" xr:uid="{66A3583B-6493-4CD2-857D-F941292C3E9F}"/>
    <cellStyle name="Normal 17 2 3 6 2 3" xfId="47582" xr:uid="{8CA5754B-FA3A-47C5-BC1A-61B377D6FA26}"/>
    <cellStyle name="Normal 17 2 3 6 3" xfId="22443" xr:uid="{E0E027BC-723F-4A3A-9A54-5CA98B198A90}"/>
    <cellStyle name="Normal 17 2 3 6 4" xfId="39202" xr:uid="{791D621B-A1BD-47CD-94DC-94C461708D5E}"/>
    <cellStyle name="Normal 17 2 3 7" xfId="7432" xr:uid="{2E96B4CA-B07F-4DEC-931E-489DAEA31FF8}"/>
    <cellStyle name="Normal 17 2 3 7 2" xfId="15812" xr:uid="{78FE388A-07FD-47BD-BA37-F4A6BB7A5D7A}"/>
    <cellStyle name="Normal 17 2 3 7 2 2" xfId="32572" xr:uid="{09215EC6-08C5-4EBF-9F7B-62D3185628A6}"/>
    <cellStyle name="Normal 17 2 3 7 2 3" xfId="49331" xr:uid="{6A6D5089-91B0-4B6F-96AF-195DF3F18E2A}"/>
    <cellStyle name="Normal 17 2 3 7 3" xfId="24192" xr:uid="{A274F8D7-F19E-43DB-9F99-24D2F1BFC28F}"/>
    <cellStyle name="Normal 17 2 3 7 4" xfId="40951" xr:uid="{334185B3-4BAB-42B4-BA94-12472E426D4F}"/>
    <cellStyle name="Normal 17 2 3 8" xfId="7838" xr:uid="{C0C75790-CBCE-4E4C-9D2E-8797C437F36F}"/>
    <cellStyle name="Normal 17 2 3 8 2" xfId="16218" xr:uid="{FD080616-D034-4380-B6B5-F13B50ADDBE1}"/>
    <cellStyle name="Normal 17 2 3 8 2 2" xfId="32978" xr:uid="{98413E49-9EB1-4F45-A8EE-C7FE4E719ACC}"/>
    <cellStyle name="Normal 17 2 3 8 2 3" xfId="49737" xr:uid="{7CA7807F-D204-4063-9E45-CC39BCBD8594}"/>
    <cellStyle name="Normal 17 2 3 8 3" xfId="24598" xr:uid="{78FC87BA-8D77-45B5-BF3D-8F42B0869615}"/>
    <cellStyle name="Normal 17 2 3 8 4" xfId="41357" xr:uid="{211A5DB8-040B-42D9-9BA9-4CD47A5FC245}"/>
    <cellStyle name="Normal 17 2 3 9" xfId="8244" xr:uid="{F7BBD9FB-90DF-4C33-8E38-29459C2143AC}"/>
    <cellStyle name="Normal 17 2 3 9 2" xfId="16624" xr:uid="{61818F1E-2582-4115-B5DE-8FE7C7E52C47}"/>
    <cellStyle name="Normal 17 2 3 9 2 2" xfId="33384" xr:uid="{15014702-F157-434B-AF6E-1154EC9E4F01}"/>
    <cellStyle name="Normal 17 2 3 9 2 3" xfId="50143" xr:uid="{AD134354-81E2-47BF-B152-AB44D32C7795}"/>
    <cellStyle name="Normal 17 2 3 9 3" xfId="25004" xr:uid="{747DFBBA-B699-4CB2-8054-DE13EA2774AE}"/>
    <cellStyle name="Normal 17 2 3 9 4" xfId="41763" xr:uid="{5203D2FB-9731-48EB-B0DA-367F91F7F8F7}"/>
    <cellStyle name="Normal 17 2 4" xfId="808" xr:uid="{0340940E-748C-4EAB-A73C-99596D18F48C}"/>
    <cellStyle name="Normal 17 2 4 2" xfId="4203" xr:uid="{388C570A-4FC3-4830-9D58-F7F8B8FA74CE}"/>
    <cellStyle name="Normal 17 2 4 2 2" xfId="12583" xr:uid="{912AD731-AD1D-43C0-8AF9-FC80E425B92E}"/>
    <cellStyle name="Normal 17 2 4 2 2 2" xfId="29343" xr:uid="{C6F15B6C-A5E4-4D37-9FE9-E554241BC4B6}"/>
    <cellStyle name="Normal 17 2 4 2 2 3" xfId="46102" xr:uid="{F1A17403-033C-49A7-A166-A5DF49FDB7F9}"/>
    <cellStyle name="Normal 17 2 4 2 3" xfId="20963" xr:uid="{97CB7579-8F47-4F18-83F2-0A76EA1AFCCF}"/>
    <cellStyle name="Normal 17 2 4 2 4" xfId="37722" xr:uid="{CB928353-3825-4119-B88F-62DF096AE638}"/>
    <cellStyle name="Normal 17 2 4 3" xfId="5890" xr:uid="{13178837-127D-4D23-82A6-DB29AD1FBFC1}"/>
    <cellStyle name="Normal 17 2 4 3 2" xfId="14270" xr:uid="{6F632C67-8CD8-4F13-8C4B-B1E84EBC77F8}"/>
    <cellStyle name="Normal 17 2 4 3 2 2" xfId="31030" xr:uid="{1CAA8437-F082-4556-85ED-09FB6A2E496C}"/>
    <cellStyle name="Normal 17 2 4 3 2 3" xfId="47789" xr:uid="{EA46096E-CF40-4C80-B074-75769FBE82F3}"/>
    <cellStyle name="Normal 17 2 4 3 3" xfId="22650" xr:uid="{4F60B569-67B0-4E0B-8F9B-FA7F0E911445}"/>
    <cellStyle name="Normal 17 2 4 3 4" xfId="39409" xr:uid="{A69AC04C-565D-47DE-B7B4-00BAE3AC6404}"/>
    <cellStyle name="Normal 17 2 4 4" xfId="2626" xr:uid="{6F2FF933-9071-437E-B4BC-2D7553F5FC33}"/>
    <cellStyle name="Normal 17 2 4 4 2" xfId="11006" xr:uid="{A1B040A2-356A-4B4A-9E5A-F338310E7486}"/>
    <cellStyle name="Normal 17 2 4 4 2 2" xfId="27766" xr:uid="{4345945F-F69B-4FC6-94DA-26F37AB461DB}"/>
    <cellStyle name="Normal 17 2 4 4 2 3" xfId="44525" xr:uid="{12AD2F92-633C-4442-AB3E-597249C2548B}"/>
    <cellStyle name="Normal 17 2 4 4 3" xfId="19386" xr:uid="{FD7BFBCF-620A-470A-8BD7-90DA7E2CDE79}"/>
    <cellStyle name="Normal 17 2 4 4 4" xfId="36145" xr:uid="{450E3E89-51EF-4FAF-949A-E7FB7153268B}"/>
    <cellStyle name="Normal 17 2 4 5" xfId="9203" xr:uid="{E3C15226-422D-4BF0-8284-54DE233DC458}"/>
    <cellStyle name="Normal 17 2 4 5 2" xfId="25963" xr:uid="{D6A62A7D-7583-474F-A689-6E2067ACB36D}"/>
    <cellStyle name="Normal 17 2 4 5 3" xfId="42722" xr:uid="{DFA937D8-AC00-4873-B4F3-DA109E258903}"/>
    <cellStyle name="Normal 17 2 4 6" xfId="17583" xr:uid="{695959B4-AE50-4B33-8A70-763E3CF5EB47}"/>
    <cellStyle name="Normal 17 2 4 7" xfId="34342" xr:uid="{E95857D6-BC83-439B-900C-BC9985CFD949}"/>
    <cellStyle name="Normal 17 2 5" xfId="1242" xr:uid="{3DB868A7-BC07-448E-9524-4DE9FC22569C}"/>
    <cellStyle name="Normal 17 2 5 2" xfId="4631" xr:uid="{5FE72917-D75E-4410-9FC0-6734BCC0A6ED}"/>
    <cellStyle name="Normal 17 2 5 2 2" xfId="13011" xr:uid="{2A5B5831-6E23-4F8D-9338-14797665AA8C}"/>
    <cellStyle name="Normal 17 2 5 2 2 2" xfId="29771" xr:uid="{82ABD9FE-D942-43E2-8E07-D97DFB0974C5}"/>
    <cellStyle name="Normal 17 2 5 2 2 3" xfId="46530" xr:uid="{908B4822-E18C-4124-8B65-4C999651C5B9}"/>
    <cellStyle name="Normal 17 2 5 2 3" xfId="21391" xr:uid="{193B6AF9-154C-49D0-973B-1261A708676E}"/>
    <cellStyle name="Normal 17 2 5 2 4" xfId="38150" xr:uid="{A71E73FA-EB7D-42B1-94F8-941FB1B517BF}"/>
    <cellStyle name="Normal 17 2 5 3" xfId="6318" xr:uid="{1604C749-22BC-4FA0-A105-2161DD26E804}"/>
    <cellStyle name="Normal 17 2 5 3 2" xfId="14698" xr:uid="{20C6638B-37D6-45E9-8B4E-1C0F2C0B8838}"/>
    <cellStyle name="Normal 17 2 5 3 2 2" xfId="31458" xr:uid="{AC9B73CD-9AF1-48CD-BF15-A64604EED2AA}"/>
    <cellStyle name="Normal 17 2 5 3 2 3" xfId="48217" xr:uid="{4CF7B0A9-86EE-4364-907F-C1F1BAAA4D8D}"/>
    <cellStyle name="Normal 17 2 5 3 3" xfId="23078" xr:uid="{912F229C-7F34-4EE2-B603-E1ABCE2ADD31}"/>
    <cellStyle name="Normal 17 2 5 3 4" xfId="39837" xr:uid="{BC6EF10E-FB8D-4BEB-9068-E7393037C05D}"/>
    <cellStyle name="Normal 17 2 5 4" xfId="3054" xr:uid="{828BFB56-D55C-4605-8AFA-E329EE837916}"/>
    <cellStyle name="Normal 17 2 5 4 2" xfId="11434" xr:uid="{5638A021-EF27-49DA-B429-A1F5C0BDE8BC}"/>
    <cellStyle name="Normal 17 2 5 4 2 2" xfId="28194" xr:uid="{BF00A0FE-D3B6-43FF-91D0-316BAD2010FB}"/>
    <cellStyle name="Normal 17 2 5 4 2 3" xfId="44953" xr:uid="{1D1CC86B-A1A0-4B49-9243-DFB2CCEA64FF}"/>
    <cellStyle name="Normal 17 2 5 4 3" xfId="19814" xr:uid="{713A3114-25A8-4650-A47A-8AE233DBC529}"/>
    <cellStyle name="Normal 17 2 5 4 4" xfId="36573" xr:uid="{9694FB0A-6913-440B-91D4-7078A99CAB41}"/>
    <cellStyle name="Normal 17 2 5 5" xfId="9631" xr:uid="{838E09DE-C1F8-4A5A-8600-1F2CDCB722AE}"/>
    <cellStyle name="Normal 17 2 5 5 2" xfId="26391" xr:uid="{EED26625-D4D8-43EF-9257-B182A5065899}"/>
    <cellStyle name="Normal 17 2 5 5 3" xfId="43150" xr:uid="{1859ACEE-62F2-44D4-B6A8-AFB3E8B16B4F}"/>
    <cellStyle name="Normal 17 2 5 6" xfId="18011" xr:uid="{5928E6FF-3B48-4C5D-A81B-F6E76F253E70}"/>
    <cellStyle name="Normal 17 2 5 7" xfId="34770" xr:uid="{570E0083-81AB-4B9B-B1FB-6D4F26893A0B}"/>
    <cellStyle name="Normal 17 2 6" xfId="1679" xr:uid="{E98E653C-3CD7-4110-9F00-A60ACE22F506}"/>
    <cellStyle name="Normal 17 2 6 2" xfId="5068" xr:uid="{8CE0084C-179E-4644-BF4A-0F25FD8A9E1E}"/>
    <cellStyle name="Normal 17 2 6 2 2" xfId="13448" xr:uid="{19ABCD8D-1571-4FC3-BC6B-E9E035EF08E8}"/>
    <cellStyle name="Normal 17 2 6 2 2 2" xfId="30208" xr:uid="{88987753-7FBE-4AD8-A720-67D3F14779B5}"/>
    <cellStyle name="Normal 17 2 6 2 2 3" xfId="46967" xr:uid="{3B5A1B9D-0F40-44B8-92DD-4D684950627A}"/>
    <cellStyle name="Normal 17 2 6 2 3" xfId="21828" xr:uid="{6B74BBD3-2178-4F03-A552-A3FFA86F66A4}"/>
    <cellStyle name="Normal 17 2 6 2 4" xfId="38587" xr:uid="{704921DD-C2AB-46F9-BB06-32CAEC85614E}"/>
    <cellStyle name="Normal 17 2 6 3" xfId="6755" xr:uid="{B6A3647E-B8AA-44F1-8C7B-F8CA34D66889}"/>
    <cellStyle name="Normal 17 2 6 3 2" xfId="15135" xr:uid="{DC8A3778-A156-42E5-AE0C-90EEAFDE1760}"/>
    <cellStyle name="Normal 17 2 6 3 2 2" xfId="31895" xr:uid="{2830F341-7D02-437E-8444-9B46457BCADC}"/>
    <cellStyle name="Normal 17 2 6 3 2 3" xfId="48654" xr:uid="{2CC32B72-1D75-4001-BAB8-DF7E3E5C5EDE}"/>
    <cellStyle name="Normal 17 2 6 3 3" xfId="23515" xr:uid="{1C6EC2DC-1712-48BF-B50F-BE6880810042}"/>
    <cellStyle name="Normal 17 2 6 3 4" xfId="40274" xr:uid="{2BB51841-8344-463E-A63A-3155513BF3DE}"/>
    <cellStyle name="Normal 17 2 6 4" xfId="2193" xr:uid="{5EF3242F-820E-48B5-ABEF-2FD3CAC03A14}"/>
    <cellStyle name="Normal 17 2 6 4 2" xfId="10580" xr:uid="{DB975EBA-3C97-4125-BDD9-ED2632F2D59C}"/>
    <cellStyle name="Normal 17 2 6 4 2 2" xfId="27340" xr:uid="{FD5B8BB6-CC83-4584-9DD7-00A281E9387D}"/>
    <cellStyle name="Normal 17 2 6 4 2 3" xfId="44099" xr:uid="{54106BF4-0E8B-4DA7-A856-7EB5B243D4F6}"/>
    <cellStyle name="Normal 17 2 6 4 3" xfId="18960" xr:uid="{A48AA678-AEE7-4309-9545-2E166A417A9A}"/>
    <cellStyle name="Normal 17 2 6 4 4" xfId="35719" xr:uid="{9E2A7393-D454-4256-8FE6-1ED474C7FC1A}"/>
    <cellStyle name="Normal 17 2 6 5" xfId="10068" xr:uid="{CDB247CA-3613-419F-8710-DE94A5120FAF}"/>
    <cellStyle name="Normal 17 2 6 5 2" xfId="26828" xr:uid="{AD71861D-DD9B-4F7C-B183-C757D74E2437}"/>
    <cellStyle name="Normal 17 2 6 5 3" xfId="43587" xr:uid="{02D65053-2DBA-4A56-9501-ED16A441E9EC}"/>
    <cellStyle name="Normal 17 2 6 6" xfId="18448" xr:uid="{C31BA437-8346-4D19-8119-58D3C2ACA6D8}"/>
    <cellStyle name="Normal 17 2 6 7" xfId="35207" xr:uid="{4E7B6481-92FB-4D6C-BD58-46170D4DE5DC}"/>
    <cellStyle name="Normal 17 2 7" xfId="3797" xr:uid="{EDB13AF7-B453-4574-95FF-16AE0161078A}"/>
    <cellStyle name="Normal 17 2 7 2" xfId="12177" xr:uid="{23120818-3D4F-4A47-8F93-ABB60CAA7C5E}"/>
    <cellStyle name="Normal 17 2 7 2 2" xfId="28937" xr:uid="{7EBD3EDB-B9BE-434F-B98D-04DE0419C9EF}"/>
    <cellStyle name="Normal 17 2 7 2 3" xfId="45696" xr:uid="{3BE81923-F4F6-4C34-A436-8C206ED998D0}"/>
    <cellStyle name="Normal 17 2 7 3" xfId="20557" xr:uid="{C6C2D1CB-F7CC-4200-A3ED-E6E0AB0C5ABE}"/>
    <cellStyle name="Normal 17 2 7 4" xfId="37316" xr:uid="{93E9E813-104F-460C-BC47-D42F301FE513}"/>
    <cellStyle name="Normal 17 2 8" xfId="5464" xr:uid="{B3553112-72C6-486F-A686-2F4015DCE4D5}"/>
    <cellStyle name="Normal 17 2 8 2" xfId="13844" xr:uid="{BC9977BF-8F4C-48CE-A2F7-D1AF6F81A08B}"/>
    <cellStyle name="Normal 17 2 8 2 2" xfId="30604" xr:uid="{DDE029BE-E97A-4718-BA61-78C6B4AA3D1E}"/>
    <cellStyle name="Normal 17 2 8 2 3" xfId="47363" xr:uid="{E25DC46A-DB8D-40A8-9B94-E3BD350ACC26}"/>
    <cellStyle name="Normal 17 2 8 3" xfId="22224" xr:uid="{6EAFC90A-D091-41A4-AC6A-EEE3CA976D00}"/>
    <cellStyle name="Normal 17 2 8 4" xfId="38983" xr:uid="{07192C39-2BF0-4A3C-B07C-5D67D75E3BBF}"/>
    <cellStyle name="Normal 17 2 9" xfId="7161" xr:uid="{C54514FB-603F-4228-9966-CD43D9269E29}"/>
    <cellStyle name="Normal 17 2 9 2" xfId="15541" xr:uid="{CFB8CF17-2DF8-48E0-BEBD-BD2E7A521A88}"/>
    <cellStyle name="Normal 17 2 9 2 2" xfId="32301" xr:uid="{065DDB01-59CA-4662-B963-4F16424EB235}"/>
    <cellStyle name="Normal 17 2 9 2 3" xfId="49060" xr:uid="{5A52B6A2-F43E-4695-96F2-565A6C371B92}"/>
    <cellStyle name="Normal 17 2 9 3" xfId="23921" xr:uid="{82260273-5ECB-4B90-A1F5-C3FFA7DBEEB8}"/>
    <cellStyle name="Normal 17 2 9 4" xfId="40680" xr:uid="{B327C0DC-7FA5-4379-A81F-091B02691870}"/>
    <cellStyle name="Normal 17 20" xfId="33888" xr:uid="{7C1CE446-D91C-4570-A6CC-E4D086BB908C}"/>
    <cellStyle name="Normal 17 21" xfId="50938" xr:uid="{9DCC787A-DEBF-4973-B5ED-CBF35612FED9}"/>
    <cellStyle name="Normal 17 22" xfId="275" xr:uid="{3AE4716A-2C40-480E-BCF8-6016F84839A8}"/>
    <cellStyle name="Normal 17 3" xfId="359" xr:uid="{EAC2CDD1-A2E5-4078-939E-21FDA514BE0F}"/>
    <cellStyle name="Normal 17 3 10" xfId="7568" xr:uid="{E8C89258-7F5A-423F-AFCC-D7A665287A75}"/>
    <cellStyle name="Normal 17 3 10 2" xfId="15948" xr:uid="{50BA1D29-18D9-45B8-8EE3-8A12AA83BF21}"/>
    <cellStyle name="Normal 17 3 10 2 2" xfId="32708" xr:uid="{2E986B92-98D1-4981-9A6F-5446B24219D8}"/>
    <cellStyle name="Normal 17 3 10 2 3" xfId="49467" xr:uid="{309C059E-68F9-4724-8394-8BC23F1A9714}"/>
    <cellStyle name="Normal 17 3 10 3" xfId="24328" xr:uid="{A58EEDA4-CADF-4DDB-BD10-1D52BAAA241E}"/>
    <cellStyle name="Normal 17 3 10 4" xfId="41087" xr:uid="{AF15F509-5B6F-4BAC-A5CE-7C1FDA0596CD}"/>
    <cellStyle name="Normal 17 3 11" xfId="7974" xr:uid="{071E333B-E41A-4041-B11B-26B984005311}"/>
    <cellStyle name="Normal 17 3 11 2" xfId="16354" xr:uid="{B40D056E-3EB7-4DED-99F4-C60A4176D7BA}"/>
    <cellStyle name="Normal 17 3 11 2 2" xfId="33114" xr:uid="{DFDFC6A0-6C3E-4D0B-B07F-EBA117785962}"/>
    <cellStyle name="Normal 17 3 11 2 3" xfId="49873" xr:uid="{93CF68C6-9208-40CD-8B40-0702EB5BCC29}"/>
    <cellStyle name="Normal 17 3 11 3" xfId="24734" xr:uid="{60581BC3-8D15-4E28-9545-B95F16D3CF01}"/>
    <cellStyle name="Normal 17 3 11 4" xfId="41493" xr:uid="{7290BEEE-B742-429B-860F-46088C91B262}"/>
    <cellStyle name="Normal 17 3 12" xfId="8380" xr:uid="{AC17A097-168D-44BA-AC9A-8C651ACF1E11}"/>
    <cellStyle name="Normal 17 3 12 2" xfId="16760" xr:uid="{1C84E433-3431-42CE-8B82-A82CAA57845E}"/>
    <cellStyle name="Normal 17 3 12 2 2" xfId="33520" xr:uid="{5D45C3B1-8160-400D-936C-B48B63932252}"/>
    <cellStyle name="Normal 17 3 12 2 3" xfId="50279" xr:uid="{08232DB3-4720-42EF-99C0-E2446CFE045E}"/>
    <cellStyle name="Normal 17 3 12 3" xfId="25140" xr:uid="{D83CCDBA-FB2F-480C-B783-F5FC32E3E4EF}"/>
    <cellStyle name="Normal 17 3 12 4" xfId="41899" xr:uid="{9475EB2B-9663-4408-946A-64E8744C1D22}"/>
    <cellStyle name="Normal 17 3 13" xfId="2089" xr:uid="{FCD57B02-3957-4667-A5FB-FE74B9ECA596}"/>
    <cellStyle name="Normal 17 3 13 2" xfId="10477" xr:uid="{76477B10-BB28-4317-BDCB-5C7D7B5B1E87}"/>
    <cellStyle name="Normal 17 3 13 2 2" xfId="27237" xr:uid="{113BDAEA-D7EB-44C0-B4D8-DE4CE3B4A48F}"/>
    <cellStyle name="Normal 17 3 13 2 3" xfId="43996" xr:uid="{50D73922-C53F-48D0-AE5B-DE44F8D30FE8}"/>
    <cellStyle name="Normal 17 3 13 3" xfId="18857" xr:uid="{01397E83-16DB-416A-83F9-EF5A0433AFAE}"/>
    <cellStyle name="Normal 17 3 13 4" xfId="35616" xr:uid="{9F7ADED2-1B79-408C-92E2-149509D30E89}"/>
    <cellStyle name="Normal 17 3 14" xfId="8823" xr:uid="{D93375D5-3217-4367-8C10-104114C453F1}"/>
    <cellStyle name="Normal 17 3 14 2" xfId="25583" xr:uid="{C1513752-338A-4997-811B-98F8DB384DDB}"/>
    <cellStyle name="Normal 17 3 14 3" xfId="42342" xr:uid="{61555D01-84F7-4040-8773-00013512202C}"/>
    <cellStyle name="Normal 17 3 15" xfId="17203" xr:uid="{FE46E3ED-2964-40A4-932B-14518F18E66B}"/>
    <cellStyle name="Normal 17 3 16" xfId="33962" xr:uid="{99FEDFAD-BCA5-434B-B2BD-4DC9139EE2C5}"/>
    <cellStyle name="Normal 17 3 2" xfId="586" xr:uid="{FC66BEF8-12D1-431F-A892-02B2766F7626}"/>
    <cellStyle name="Normal 17 3 2 10" xfId="8521" xr:uid="{02AE5906-A8CC-4878-9089-C61EB44508C3}"/>
    <cellStyle name="Normal 17 3 2 10 2" xfId="16901" xr:uid="{52715ADE-80C0-4E32-B635-F39D61825C93}"/>
    <cellStyle name="Normal 17 3 2 10 2 2" xfId="33661" xr:uid="{B851D247-6BA2-4F64-B8A0-6C76010D2FDF}"/>
    <cellStyle name="Normal 17 3 2 10 2 3" xfId="50420" xr:uid="{5348CB43-14F1-401F-B9FC-5CF8A83D4D04}"/>
    <cellStyle name="Normal 17 3 2 10 3" xfId="25281" xr:uid="{D8F5E13A-F943-4DCA-96E0-869E778300C3}"/>
    <cellStyle name="Normal 17 3 2 10 4" xfId="42040" xr:uid="{321E2702-2BAC-472E-A78C-1D6456257916}"/>
    <cellStyle name="Normal 17 3 2 11" xfId="2418" xr:uid="{210E4983-A301-422F-88D3-C45209F1D009}"/>
    <cellStyle name="Normal 17 3 2 11 2" xfId="10800" xr:uid="{1D3374A3-5086-4B3A-BA4C-B8D1F6C1A9C5}"/>
    <cellStyle name="Normal 17 3 2 11 2 2" xfId="27560" xr:uid="{BE6E2F7F-160D-46BA-8C11-52D3770D3A7A}"/>
    <cellStyle name="Normal 17 3 2 11 2 3" xfId="44319" xr:uid="{5B5B1418-D09F-4391-AE35-F3AE778A35A9}"/>
    <cellStyle name="Normal 17 3 2 11 3" xfId="19180" xr:uid="{0F58CF4C-0F2E-4282-A85B-4EEE955D4015}"/>
    <cellStyle name="Normal 17 3 2 11 4" xfId="35939" xr:uid="{AB7685FA-BF40-4929-B54B-C660E5BFD6E7}"/>
    <cellStyle name="Normal 17 3 2 12" xfId="8997" xr:uid="{EA75EB07-A395-4DFD-9778-23957E809C7B}"/>
    <cellStyle name="Normal 17 3 2 12 2" xfId="25757" xr:uid="{5679B073-9C45-4572-A124-5432C33C70C1}"/>
    <cellStyle name="Normal 17 3 2 12 3" xfId="42516" xr:uid="{F31D3EA3-1852-48F8-B12F-72AA663DF1ED}"/>
    <cellStyle name="Normal 17 3 2 13" xfId="17377" xr:uid="{BFDD1D62-1AF6-42F7-B6D5-699235F22088}"/>
    <cellStyle name="Normal 17 3 2 14" xfId="34136" xr:uid="{3785A56C-973D-4B4B-9FB2-32718F5EF2A3}"/>
    <cellStyle name="Normal 17 3 2 2" xfId="1028" xr:uid="{75FD7DCC-F513-416D-B642-0EEA7FE61B65}"/>
    <cellStyle name="Normal 17 3 2 2 2" xfId="4423" xr:uid="{49D6965B-249E-4CC1-8D55-C9AE25951AE6}"/>
    <cellStyle name="Normal 17 3 2 2 2 2" xfId="12803" xr:uid="{485EF084-4062-433D-A09E-8BF55EDDAD53}"/>
    <cellStyle name="Normal 17 3 2 2 2 2 2" xfId="29563" xr:uid="{2B0CD857-9996-45FA-AD5D-111F15B19C04}"/>
    <cellStyle name="Normal 17 3 2 2 2 2 3" xfId="46322" xr:uid="{11B5856F-A927-465A-9D14-A0D82ABEAD91}"/>
    <cellStyle name="Normal 17 3 2 2 2 3" xfId="21183" xr:uid="{ACE42308-D7D3-40D6-9F26-3F97823BC66B}"/>
    <cellStyle name="Normal 17 3 2 2 2 4" xfId="37942" xr:uid="{48080376-7710-422D-82B2-3E3F300514DC}"/>
    <cellStyle name="Normal 17 3 2 2 3" xfId="6110" xr:uid="{87B126D0-6D48-4CE8-8BA9-E6D67DAEA5B5}"/>
    <cellStyle name="Normal 17 3 2 2 3 2" xfId="14490" xr:uid="{EDECC059-6E0E-40AF-9E7B-977F0149F932}"/>
    <cellStyle name="Normal 17 3 2 2 3 2 2" xfId="31250" xr:uid="{DAF0DF3C-16CE-445C-ACEA-E31F8C6744AB}"/>
    <cellStyle name="Normal 17 3 2 2 3 2 3" xfId="48009" xr:uid="{C9E616B5-7E7A-41EB-8B38-55ED522F7586}"/>
    <cellStyle name="Normal 17 3 2 2 3 3" xfId="22870" xr:uid="{63F25A94-9631-40DC-B2DB-EECC7C57587C}"/>
    <cellStyle name="Normal 17 3 2 2 3 4" xfId="39629" xr:uid="{AC3C1E3F-3235-479A-95CA-225080BDCEBE}"/>
    <cellStyle name="Normal 17 3 2 2 4" xfId="2846" xr:uid="{B32C8AE1-4DB1-4F93-88FA-B41EAD687320}"/>
    <cellStyle name="Normal 17 3 2 2 4 2" xfId="11226" xr:uid="{3D221320-04DD-44BC-A1DB-C57197FF3E37}"/>
    <cellStyle name="Normal 17 3 2 2 4 2 2" xfId="27986" xr:uid="{89D285BB-805A-4A79-BEAD-39984889605E}"/>
    <cellStyle name="Normal 17 3 2 2 4 2 3" xfId="44745" xr:uid="{45BC42F2-5EFA-4D41-A9FD-B3EE7F5B9CFC}"/>
    <cellStyle name="Normal 17 3 2 2 4 3" xfId="19606" xr:uid="{73B87F44-5FFC-49BE-873A-A70B36A3831A}"/>
    <cellStyle name="Normal 17 3 2 2 4 4" xfId="36365" xr:uid="{E4E3303E-EBD4-4EE9-AC03-D5D9E38160E3}"/>
    <cellStyle name="Normal 17 3 2 2 5" xfId="9423" xr:uid="{06398016-ED86-4B86-9CB1-B950CD78CF93}"/>
    <cellStyle name="Normal 17 3 2 2 5 2" xfId="26183" xr:uid="{F0018C45-E07F-4CFA-BF5F-689F7C9344BA}"/>
    <cellStyle name="Normal 17 3 2 2 5 3" xfId="42942" xr:uid="{78AB80F4-AEC6-458F-817F-49DF4B5DED14}"/>
    <cellStyle name="Normal 17 3 2 2 6" xfId="17803" xr:uid="{E5178432-B818-4F24-8C43-B64D7F250EAE}"/>
    <cellStyle name="Normal 17 3 2 2 7" xfId="34562" xr:uid="{D1C2995D-65D8-4469-B5BF-5D055A706472}"/>
    <cellStyle name="Normal 17 3 2 3" xfId="1462" xr:uid="{B5C1DBD4-3636-4EBC-B6BE-A9BFDFD39E0B}"/>
    <cellStyle name="Normal 17 3 2 3 2" xfId="4851" xr:uid="{A86A1F6A-0E22-4661-9D42-1AE515D32F47}"/>
    <cellStyle name="Normal 17 3 2 3 2 2" xfId="13231" xr:uid="{74B387A8-99FD-498E-96EC-152064BE5D18}"/>
    <cellStyle name="Normal 17 3 2 3 2 2 2" xfId="29991" xr:uid="{B51C7D12-DD49-486B-88EF-EB6076CF9D98}"/>
    <cellStyle name="Normal 17 3 2 3 2 2 3" xfId="46750" xr:uid="{E976D7A1-57FD-4054-9BA3-DF4132C1A4E9}"/>
    <cellStyle name="Normal 17 3 2 3 2 3" xfId="21611" xr:uid="{A80C6C3C-4F0B-4CC0-B1C1-B6B7008AB652}"/>
    <cellStyle name="Normal 17 3 2 3 2 4" xfId="38370" xr:uid="{697A9207-7B6F-40FF-A85C-2EDADF08D70B}"/>
    <cellStyle name="Normal 17 3 2 3 3" xfId="6538" xr:uid="{77856B2E-34DE-4263-AFFD-BD2BF175ABAE}"/>
    <cellStyle name="Normal 17 3 2 3 3 2" xfId="14918" xr:uid="{F1311CA4-CDA6-4E0E-8BB5-E8CA082ECE95}"/>
    <cellStyle name="Normal 17 3 2 3 3 2 2" xfId="31678" xr:uid="{4AB694FC-AB65-4ADB-B1D4-C2DA5E784FDE}"/>
    <cellStyle name="Normal 17 3 2 3 3 2 3" xfId="48437" xr:uid="{5A023AD7-D190-4853-916B-450FBE1D610C}"/>
    <cellStyle name="Normal 17 3 2 3 3 3" xfId="23298" xr:uid="{7D4B1CB4-9B90-46B2-9C64-BAA8E0E2E38A}"/>
    <cellStyle name="Normal 17 3 2 3 3 4" xfId="40057" xr:uid="{F4F69D80-FDBD-414D-BF76-21F8A6B82820}"/>
    <cellStyle name="Normal 17 3 2 3 4" xfId="3274" xr:uid="{255A544D-742C-44A4-B783-B68200F7081A}"/>
    <cellStyle name="Normal 17 3 2 3 4 2" xfId="11654" xr:uid="{4F1A1426-C303-4D6D-A7F3-ABAB4C545ACB}"/>
    <cellStyle name="Normal 17 3 2 3 4 2 2" xfId="28414" xr:uid="{8FA694E0-1729-41BD-8811-03DD79F1C2B4}"/>
    <cellStyle name="Normal 17 3 2 3 4 2 3" xfId="45173" xr:uid="{75CB77C8-4775-470E-A7CA-E14232C69FAF}"/>
    <cellStyle name="Normal 17 3 2 3 4 3" xfId="20034" xr:uid="{60169FD3-50C7-45F4-BD4B-ED37B740D936}"/>
    <cellStyle name="Normal 17 3 2 3 4 4" xfId="36793" xr:uid="{5D6CA5AB-5E1D-4360-9127-26B7C51D0308}"/>
    <cellStyle name="Normal 17 3 2 3 5" xfId="9851" xr:uid="{97F68A37-2D13-48EB-808B-A5712CF0969E}"/>
    <cellStyle name="Normal 17 3 2 3 5 2" xfId="26611" xr:uid="{B2D48E82-15E1-4926-860F-89F971636C64}"/>
    <cellStyle name="Normal 17 3 2 3 5 3" xfId="43370" xr:uid="{F141599F-71FB-4C43-A041-4127EF81BE75}"/>
    <cellStyle name="Normal 17 3 2 3 6" xfId="18231" xr:uid="{6B3FEC6B-A517-4232-9FC0-7A726BC8B613}"/>
    <cellStyle name="Normal 17 3 2 3 7" xfId="34990" xr:uid="{8C28DE93-E51C-440D-9677-411FABA5458F}"/>
    <cellStyle name="Normal 17 3 2 4" xfId="1821" xr:uid="{8333E262-3793-4CAF-8EC6-11261F254382}"/>
    <cellStyle name="Normal 17 3 2 4 2" xfId="5210" xr:uid="{8D816ED1-8E4D-4400-BAC0-246A142C7153}"/>
    <cellStyle name="Normal 17 3 2 4 2 2" xfId="13590" xr:uid="{C239ACD9-7D9E-4F3A-BC18-B54FDB82342D}"/>
    <cellStyle name="Normal 17 3 2 4 2 2 2" xfId="30350" xr:uid="{889C6B65-7381-43D1-9C87-09B6A1AA85E8}"/>
    <cellStyle name="Normal 17 3 2 4 2 2 3" xfId="47109" xr:uid="{49C45AA8-91C1-4BF6-932D-5729D50205C0}"/>
    <cellStyle name="Normal 17 3 2 4 2 3" xfId="21970" xr:uid="{4BA8B542-8FA5-4200-9E70-059A96553371}"/>
    <cellStyle name="Normal 17 3 2 4 2 4" xfId="38729" xr:uid="{C91D2DF0-4283-4F88-A613-FC8F5EF946D6}"/>
    <cellStyle name="Normal 17 3 2 4 3" xfId="6897" xr:uid="{D185349A-15A6-46EA-8202-4BE2D08EB25E}"/>
    <cellStyle name="Normal 17 3 2 4 3 2" xfId="15277" xr:uid="{A286AAC5-3536-4E3F-8181-9FA5E143BA3E}"/>
    <cellStyle name="Normal 17 3 2 4 3 2 2" xfId="32037" xr:uid="{1A25391D-D961-4E4C-BD3C-1743923E57D9}"/>
    <cellStyle name="Normal 17 3 2 4 3 2 3" xfId="48796" xr:uid="{0D06B3DB-DD11-4DC7-8228-2DE5287B241B}"/>
    <cellStyle name="Normal 17 3 2 4 3 3" xfId="23657" xr:uid="{C0E4AB39-14CA-4C74-AF54-640C187D7EED}"/>
    <cellStyle name="Normal 17 3 2 4 3 4" xfId="40416" xr:uid="{36D4BC2E-CC55-41D1-BECD-D7D3A7B0A29D}"/>
    <cellStyle name="Normal 17 3 2 4 4" xfId="3521" xr:uid="{2ED2C857-E9F5-4D5A-854D-5A102B55C45C}"/>
    <cellStyle name="Normal 17 3 2 4 4 2" xfId="11901" xr:uid="{E376D2C2-8C3C-4CF3-9147-F1842A0B35ED}"/>
    <cellStyle name="Normal 17 3 2 4 4 2 2" xfId="28661" xr:uid="{78513E5C-2D01-4A19-9803-0469256F9B32}"/>
    <cellStyle name="Normal 17 3 2 4 4 2 3" xfId="45420" xr:uid="{BE25CF18-B1FE-46FD-8D7F-615242D4BA66}"/>
    <cellStyle name="Normal 17 3 2 4 4 3" xfId="20281" xr:uid="{505CD9FA-6D41-48D7-A860-2A21818C1454}"/>
    <cellStyle name="Normal 17 3 2 4 4 4" xfId="37040" xr:uid="{12DF5F80-7686-4A6A-9765-450D29C91840}"/>
    <cellStyle name="Normal 17 3 2 4 5" xfId="10210" xr:uid="{07229020-62C8-4772-86C9-B0FC49C5622A}"/>
    <cellStyle name="Normal 17 3 2 4 5 2" xfId="26970" xr:uid="{82BE4752-6582-44D0-9233-9FFCB3F303EA}"/>
    <cellStyle name="Normal 17 3 2 4 5 3" xfId="43729" xr:uid="{15195F39-6A5C-4D9A-851C-501AFDBC92B4}"/>
    <cellStyle name="Normal 17 3 2 4 6" xfId="18590" xr:uid="{3F9118F2-D734-451A-BD25-F22D10148CAD}"/>
    <cellStyle name="Normal 17 3 2 4 7" xfId="35349" xr:uid="{C56128D7-DE3E-41BD-88F7-DCEA002CB1A2}"/>
    <cellStyle name="Normal 17 3 2 5" xfId="3940" xr:uid="{8A2A23C6-D759-4256-B1D8-79C4E5B9492C}"/>
    <cellStyle name="Normal 17 3 2 5 2" xfId="12320" xr:uid="{84F3B87A-CCCB-43CD-B791-1A63BA41FA0D}"/>
    <cellStyle name="Normal 17 3 2 5 2 2" xfId="29080" xr:uid="{F6BB1975-0687-4CA5-AF2E-388330869774}"/>
    <cellStyle name="Normal 17 3 2 5 2 3" xfId="45839" xr:uid="{EE6E81EA-764A-4419-9213-036CD5C0B974}"/>
    <cellStyle name="Normal 17 3 2 5 3" xfId="20700" xr:uid="{36A53254-1143-46BD-85C4-2217E5996D7A}"/>
    <cellStyle name="Normal 17 3 2 5 4" xfId="37459" xr:uid="{6D5D5F94-B555-4A30-9938-3261EABD829D}"/>
    <cellStyle name="Normal 17 3 2 6" xfId="5684" xr:uid="{CBF70940-1F40-484A-9FD3-F8E4FC41223F}"/>
    <cellStyle name="Normal 17 3 2 6 2" xfId="14064" xr:uid="{C28CCD11-F071-4BD6-8E81-F9132B76DA3A}"/>
    <cellStyle name="Normal 17 3 2 6 2 2" xfId="30824" xr:uid="{406E5787-7045-4252-84E4-2B2C8A832DD7}"/>
    <cellStyle name="Normal 17 3 2 6 2 3" xfId="47583" xr:uid="{D5561883-1210-499C-8449-E1C1797A527E}"/>
    <cellStyle name="Normal 17 3 2 6 3" xfId="22444" xr:uid="{394AD08A-BE5E-43F8-B549-18A1A3199E77}"/>
    <cellStyle name="Normal 17 3 2 6 4" xfId="39203" xr:uid="{053ECD4D-1535-4524-991B-8656361CEA7E}"/>
    <cellStyle name="Normal 17 3 2 7" xfId="7303" xr:uid="{3727D6C6-C533-418D-9E5E-CAE72AFD1773}"/>
    <cellStyle name="Normal 17 3 2 7 2" xfId="15683" xr:uid="{337A359C-A232-4946-B342-44CC6038A92F}"/>
    <cellStyle name="Normal 17 3 2 7 2 2" xfId="32443" xr:uid="{DC487487-A34C-4C3B-9FEE-AA6EEED56AAD}"/>
    <cellStyle name="Normal 17 3 2 7 2 3" xfId="49202" xr:uid="{70C54E65-CC6B-4E59-82E0-34C72EFAE3DB}"/>
    <cellStyle name="Normal 17 3 2 7 3" xfId="24063" xr:uid="{31240ACB-DAF2-4631-A180-6CA003AD1EBA}"/>
    <cellStyle name="Normal 17 3 2 7 4" xfId="40822" xr:uid="{FBAA2F72-A4FE-4AF6-8AAC-D88E247BFB49}"/>
    <cellStyle name="Normal 17 3 2 8" xfId="7709" xr:uid="{4BB3A537-C21F-4A6A-8694-ED1C4954D774}"/>
    <cellStyle name="Normal 17 3 2 8 2" xfId="16089" xr:uid="{6E74559F-0934-447E-9B15-0D299CE0F230}"/>
    <cellStyle name="Normal 17 3 2 8 2 2" xfId="32849" xr:uid="{624AD85C-1D62-4E80-A7DD-67B349CC0FD3}"/>
    <cellStyle name="Normal 17 3 2 8 2 3" xfId="49608" xr:uid="{94E69A82-60F6-40F8-B7F3-77D860FBBF5A}"/>
    <cellStyle name="Normal 17 3 2 8 3" xfId="24469" xr:uid="{00F11E8B-72C5-4F09-B43F-A232642833C1}"/>
    <cellStyle name="Normal 17 3 2 8 4" xfId="41228" xr:uid="{56B06B0C-01F0-4FF5-A19B-1ECD6859BD71}"/>
    <cellStyle name="Normal 17 3 2 9" xfId="8115" xr:uid="{BE36874E-83FB-497A-BF4A-0E15D1E32F41}"/>
    <cellStyle name="Normal 17 3 2 9 2" xfId="16495" xr:uid="{BB64FFE8-D57B-4371-935D-1FA2B61DB7C8}"/>
    <cellStyle name="Normal 17 3 2 9 2 2" xfId="33255" xr:uid="{C2EE0501-B654-43E0-9BD1-FA21ABD730C6}"/>
    <cellStyle name="Normal 17 3 2 9 2 3" xfId="50014" xr:uid="{FD3E4360-33B1-4B02-9834-55DD26BBEA7D}"/>
    <cellStyle name="Normal 17 3 2 9 3" xfId="24875" xr:uid="{3D141486-51D1-45C4-948F-A79CF3311B14}"/>
    <cellStyle name="Normal 17 3 2 9 4" xfId="41634" xr:uid="{09140C04-A00E-409E-8A11-DD9134894A2A}"/>
    <cellStyle name="Normal 17 3 3" xfId="587" xr:uid="{607B981C-D730-4E56-8DB5-F6E13228537F}"/>
    <cellStyle name="Normal 17 3 3 10" xfId="8651" xr:uid="{90EAD998-1EB7-4DF9-AFE2-E446A53B6B4B}"/>
    <cellStyle name="Normal 17 3 3 10 2" xfId="17031" xr:uid="{74AA4EBC-B84C-459D-96D3-D4133945D3E2}"/>
    <cellStyle name="Normal 17 3 3 10 2 2" xfId="33791" xr:uid="{201AE27C-A76B-47DB-BA3D-ABCEF09694BC}"/>
    <cellStyle name="Normal 17 3 3 10 2 3" xfId="50550" xr:uid="{FD4B4C4E-1CB3-4522-91C2-75BFCC2389B7}"/>
    <cellStyle name="Normal 17 3 3 10 3" xfId="25411" xr:uid="{6357ACF9-12E3-442A-A3D3-A22F14F15831}"/>
    <cellStyle name="Normal 17 3 3 10 4" xfId="42170" xr:uid="{B788E9A0-5E57-45C7-90F2-176EDD150B51}"/>
    <cellStyle name="Normal 17 3 3 11" xfId="2419" xr:uid="{EC21A5F9-D537-44AF-BE73-958334E91DEA}"/>
    <cellStyle name="Normal 17 3 3 11 2" xfId="10801" xr:uid="{2C8DC833-16BE-4788-A82C-6A66D732CA67}"/>
    <cellStyle name="Normal 17 3 3 11 2 2" xfId="27561" xr:uid="{1FB2E886-B876-4207-9D07-83BD0CE49FCF}"/>
    <cellStyle name="Normal 17 3 3 11 2 3" xfId="44320" xr:uid="{E632D835-CF0F-4CDA-BC4D-D309956760B7}"/>
    <cellStyle name="Normal 17 3 3 11 3" xfId="19181" xr:uid="{5AD08DCE-DC82-46DF-8B25-3D2D052A8480}"/>
    <cellStyle name="Normal 17 3 3 11 4" xfId="35940" xr:uid="{6D2790A4-1DF1-420C-B506-D3E3ED89A275}"/>
    <cellStyle name="Normal 17 3 3 12" xfId="8998" xr:uid="{49CEDC71-406C-4EC7-B1BD-7B64CEBB9F41}"/>
    <cellStyle name="Normal 17 3 3 12 2" xfId="25758" xr:uid="{F43E3B65-CCF7-4613-863F-CFB3AC4A489C}"/>
    <cellStyle name="Normal 17 3 3 12 3" xfId="42517" xr:uid="{FE7E1E2B-DEBF-4ADE-8B44-4B9BF745500A}"/>
    <cellStyle name="Normal 17 3 3 13" xfId="17378" xr:uid="{B2958769-82D4-4D26-AFEE-12F800D0F729}"/>
    <cellStyle name="Normal 17 3 3 14" xfId="34137" xr:uid="{F4CAD2AB-CFFA-4497-A51A-D289C929F577}"/>
    <cellStyle name="Normal 17 3 3 2" xfId="1029" xr:uid="{BA1D56D8-86E8-4D92-8FBF-17B3C62E4D5C}"/>
    <cellStyle name="Normal 17 3 3 2 2" xfId="4424" xr:uid="{6D7354A3-700B-4FA6-8083-76A9845B2E54}"/>
    <cellStyle name="Normal 17 3 3 2 2 2" xfId="12804" xr:uid="{C288DE54-1993-48D6-BCB8-F9C3E48FC0A0}"/>
    <cellStyle name="Normal 17 3 3 2 2 2 2" xfId="29564" xr:uid="{AA04FDB9-D9E6-41A5-8FD4-735CB6A642E7}"/>
    <cellStyle name="Normal 17 3 3 2 2 2 3" xfId="46323" xr:uid="{DD5EDD0E-1608-4A83-A673-3EE9EF209F9A}"/>
    <cellStyle name="Normal 17 3 3 2 2 3" xfId="21184" xr:uid="{517BFC20-60FB-405D-83FD-1A1323249A2D}"/>
    <cellStyle name="Normal 17 3 3 2 2 4" xfId="37943" xr:uid="{A1A8C753-5733-4421-8346-8BFC8314BCC3}"/>
    <cellStyle name="Normal 17 3 3 2 3" xfId="6111" xr:uid="{CFB0AEBF-D393-4ADC-A5CF-9F2808AB517B}"/>
    <cellStyle name="Normal 17 3 3 2 3 2" xfId="14491" xr:uid="{C7549218-248E-4F1E-80BD-9B74751CBCCE}"/>
    <cellStyle name="Normal 17 3 3 2 3 2 2" xfId="31251" xr:uid="{D04907A3-C056-4E19-BC19-73CCCD3FE91B}"/>
    <cellStyle name="Normal 17 3 3 2 3 2 3" xfId="48010" xr:uid="{80E2FB89-0142-4FEE-A710-59AA99FE8BFD}"/>
    <cellStyle name="Normal 17 3 3 2 3 3" xfId="22871" xr:uid="{79C5BAAB-C625-4097-8429-AE3C3D93DCAE}"/>
    <cellStyle name="Normal 17 3 3 2 3 4" xfId="39630" xr:uid="{D6B9487D-480A-4713-BE69-9D77B807C90A}"/>
    <cellStyle name="Normal 17 3 3 2 4" xfId="2847" xr:uid="{CD8132D0-2FEC-49F4-AD60-E5A9E155611A}"/>
    <cellStyle name="Normal 17 3 3 2 4 2" xfId="11227" xr:uid="{7263A09D-B0BD-4A81-94DD-293A4972C8DA}"/>
    <cellStyle name="Normal 17 3 3 2 4 2 2" xfId="27987" xr:uid="{09A98AA2-31DF-46E0-A102-586CA4E65C67}"/>
    <cellStyle name="Normal 17 3 3 2 4 2 3" xfId="44746" xr:uid="{124CB756-FDB6-48B1-A958-CD1DEE1FD512}"/>
    <cellStyle name="Normal 17 3 3 2 4 3" xfId="19607" xr:uid="{002B0374-2DDA-467F-A2B3-8FB6B494888A}"/>
    <cellStyle name="Normal 17 3 3 2 4 4" xfId="36366" xr:uid="{C295C7F6-DF87-4245-8BEB-7B84B871329C}"/>
    <cellStyle name="Normal 17 3 3 2 5" xfId="9424" xr:uid="{8803CF83-40DD-4EE1-8019-8F0AB3428C9F}"/>
    <cellStyle name="Normal 17 3 3 2 5 2" xfId="26184" xr:uid="{9F873E18-6507-4CD6-8E41-B5E03C8FD18C}"/>
    <cellStyle name="Normal 17 3 3 2 5 3" xfId="42943" xr:uid="{526C8AD9-908F-401E-9797-E6BFD83B1745}"/>
    <cellStyle name="Normal 17 3 3 2 6" xfId="17804" xr:uid="{B7BE7003-576A-4F98-8874-A31F9ADDE9A0}"/>
    <cellStyle name="Normal 17 3 3 2 7" xfId="34563" xr:uid="{51B8D2B3-6469-4928-B5F5-78AED33D7F9E}"/>
    <cellStyle name="Normal 17 3 3 3" xfId="1463" xr:uid="{65B53166-3444-434B-9240-281A11030C77}"/>
    <cellStyle name="Normal 17 3 3 3 2" xfId="4852" xr:uid="{A478298B-2AEA-439F-86B0-B3E237B02308}"/>
    <cellStyle name="Normal 17 3 3 3 2 2" xfId="13232" xr:uid="{3195A188-08BC-48FE-BA5F-749D79C70873}"/>
    <cellStyle name="Normal 17 3 3 3 2 2 2" xfId="29992" xr:uid="{D2DF0368-7E22-4ABD-93EC-E278CDE2D7C3}"/>
    <cellStyle name="Normal 17 3 3 3 2 2 3" xfId="46751" xr:uid="{683D171B-DD72-48DE-9630-C67ECB554F48}"/>
    <cellStyle name="Normal 17 3 3 3 2 3" xfId="21612" xr:uid="{D785D83F-4D23-41D2-9D9E-500276A326E5}"/>
    <cellStyle name="Normal 17 3 3 3 2 4" xfId="38371" xr:uid="{AF336028-62C7-4C84-82AF-EB150CFD2485}"/>
    <cellStyle name="Normal 17 3 3 3 3" xfId="6539" xr:uid="{D20181C4-950E-49CB-8624-DC57D476590D}"/>
    <cellStyle name="Normal 17 3 3 3 3 2" xfId="14919" xr:uid="{6BC50054-AE5C-4EA1-88D0-8965FBE9EDCF}"/>
    <cellStyle name="Normal 17 3 3 3 3 2 2" xfId="31679" xr:uid="{BFAC8086-0521-41BA-91BC-FF7B771A99F8}"/>
    <cellStyle name="Normal 17 3 3 3 3 2 3" xfId="48438" xr:uid="{28F18DB6-B1B4-4837-8560-13D38B15D75F}"/>
    <cellStyle name="Normal 17 3 3 3 3 3" xfId="23299" xr:uid="{2A032BA2-D441-4316-8496-212FDE889173}"/>
    <cellStyle name="Normal 17 3 3 3 3 4" xfId="40058" xr:uid="{3493695B-5D6C-4BD7-B7F3-7EB48D1E9996}"/>
    <cellStyle name="Normal 17 3 3 3 4" xfId="3275" xr:uid="{B4CC013C-8DB7-4366-9AE8-836C2B9408E7}"/>
    <cellStyle name="Normal 17 3 3 3 4 2" xfId="11655" xr:uid="{52743D85-D999-4BE1-A2AA-8577AD370EDA}"/>
    <cellStyle name="Normal 17 3 3 3 4 2 2" xfId="28415" xr:uid="{54924117-118B-4CB8-B287-5569D576CD37}"/>
    <cellStyle name="Normal 17 3 3 3 4 2 3" xfId="45174" xr:uid="{4FA12DD0-BB7A-4632-BCE3-8B1978416A55}"/>
    <cellStyle name="Normal 17 3 3 3 4 3" xfId="20035" xr:uid="{734B94FB-04D0-490E-B5C9-F5F50ED15D10}"/>
    <cellStyle name="Normal 17 3 3 3 4 4" xfId="36794" xr:uid="{B55EFEE4-DDCE-4AD6-86A4-B6F497AF31F0}"/>
    <cellStyle name="Normal 17 3 3 3 5" xfId="9852" xr:uid="{3C0E33AB-6C12-4CF8-9738-FF92DED75A44}"/>
    <cellStyle name="Normal 17 3 3 3 5 2" xfId="26612" xr:uid="{93B2BBD9-5F76-4A25-8A78-8EEA6DA97593}"/>
    <cellStyle name="Normal 17 3 3 3 5 3" xfId="43371" xr:uid="{1F5A344C-BA23-494D-8210-CCC5111C898D}"/>
    <cellStyle name="Normal 17 3 3 3 6" xfId="18232" xr:uid="{F2CD0726-E06D-4011-8DF5-733F4C900834}"/>
    <cellStyle name="Normal 17 3 3 3 7" xfId="34991" xr:uid="{EB81B5B1-3B05-43C9-BB4D-5EAE5101D9E1}"/>
    <cellStyle name="Normal 17 3 3 4" xfId="1951" xr:uid="{557023F8-4510-4BE7-9914-5A5916E3B158}"/>
    <cellStyle name="Normal 17 3 3 4 2" xfId="5340" xr:uid="{E43D39E0-048B-4ED1-B876-23D45889865D}"/>
    <cellStyle name="Normal 17 3 3 4 2 2" xfId="13720" xr:uid="{3C81471A-691B-4573-BDD6-0685BABAF69A}"/>
    <cellStyle name="Normal 17 3 3 4 2 2 2" xfId="30480" xr:uid="{3AAC73E3-36DF-40A1-9413-5AF945BE9320}"/>
    <cellStyle name="Normal 17 3 3 4 2 2 3" xfId="47239" xr:uid="{31C52C12-4552-47E4-8C4E-8867F35555E2}"/>
    <cellStyle name="Normal 17 3 3 4 2 3" xfId="22100" xr:uid="{C9FBF2AE-464B-4292-A115-6231D1012F70}"/>
    <cellStyle name="Normal 17 3 3 4 2 4" xfId="38859" xr:uid="{1A86EC70-1B46-44C1-9DD5-E46FCCD2FACD}"/>
    <cellStyle name="Normal 17 3 3 4 3" xfId="7027" xr:uid="{BBDB671B-EC2D-4323-9087-45412940647F}"/>
    <cellStyle name="Normal 17 3 3 4 3 2" xfId="15407" xr:uid="{65E96F5D-4193-456E-9863-5AED72FBF55A}"/>
    <cellStyle name="Normal 17 3 3 4 3 2 2" xfId="32167" xr:uid="{715A3264-D7EF-491F-A7E2-A3F6770F98D1}"/>
    <cellStyle name="Normal 17 3 3 4 3 2 3" xfId="48926" xr:uid="{C9AACD82-61D2-49EB-B7B3-63AF68395A98}"/>
    <cellStyle name="Normal 17 3 3 4 3 3" xfId="23787" xr:uid="{2F4667AB-F7BC-4926-9A91-03AB2DD5B447}"/>
    <cellStyle name="Normal 17 3 3 4 3 4" xfId="40546" xr:uid="{3181573B-07AD-40EC-9188-F6ABEB757B76}"/>
    <cellStyle name="Normal 17 3 3 4 4" xfId="3650" xr:uid="{F603DD12-A3C0-4BCC-8859-A0F22B599651}"/>
    <cellStyle name="Normal 17 3 3 4 4 2" xfId="12030" xr:uid="{BA2AF47A-79AA-42E1-B5AF-E42491FAFB6A}"/>
    <cellStyle name="Normal 17 3 3 4 4 2 2" xfId="28790" xr:uid="{907DA360-9E0D-4553-9B54-5A16EA29918E}"/>
    <cellStyle name="Normal 17 3 3 4 4 2 3" xfId="45549" xr:uid="{13A7F408-CA28-4DB6-A7AE-A41F482BD4B0}"/>
    <cellStyle name="Normal 17 3 3 4 4 3" xfId="20410" xr:uid="{89B3E8DC-2200-4515-87E9-B7F93A25C3A8}"/>
    <cellStyle name="Normal 17 3 3 4 4 4" xfId="37169" xr:uid="{BC1ADAA1-DCC0-4128-A8A8-F346834EAA55}"/>
    <cellStyle name="Normal 17 3 3 4 5" xfId="10340" xr:uid="{73332B5C-2AAF-4BFE-B97C-9B06AD2324D1}"/>
    <cellStyle name="Normal 17 3 3 4 5 2" xfId="27100" xr:uid="{BCF460F6-CE6E-4D07-8B7B-13E0F27DD557}"/>
    <cellStyle name="Normal 17 3 3 4 5 3" xfId="43859" xr:uid="{D28EFD01-84C3-43AA-9D7B-D718E887BC83}"/>
    <cellStyle name="Normal 17 3 3 4 6" xfId="18720" xr:uid="{EA0A12E2-CE3D-4F22-83B7-617ECE7F0EBE}"/>
    <cellStyle name="Normal 17 3 3 4 7" xfId="35479" xr:uid="{A2411007-B8A0-49CD-A44E-751E1130A166}"/>
    <cellStyle name="Normal 17 3 3 5" xfId="4070" xr:uid="{EE3CC8D8-2D84-4313-8F60-4A3F63C8E90C}"/>
    <cellStyle name="Normal 17 3 3 5 2" xfId="12450" xr:uid="{E5FF4736-44D3-459A-A515-D6341E09B64A}"/>
    <cellStyle name="Normal 17 3 3 5 2 2" xfId="29210" xr:uid="{9A22C4CA-9522-46F2-9D4B-EB1A651BB416}"/>
    <cellStyle name="Normal 17 3 3 5 2 3" xfId="45969" xr:uid="{50173792-2262-497E-A1E4-D1AE4AFC3020}"/>
    <cellStyle name="Normal 17 3 3 5 3" xfId="20830" xr:uid="{5A737D22-4658-4626-97E9-7E61DACE92EA}"/>
    <cellStyle name="Normal 17 3 3 5 4" xfId="37589" xr:uid="{B8C7AD21-5B85-492D-BBA3-11133A5A741E}"/>
    <cellStyle name="Normal 17 3 3 6" xfId="5685" xr:uid="{26E068E6-1495-45E5-B775-341CCA149399}"/>
    <cellStyle name="Normal 17 3 3 6 2" xfId="14065" xr:uid="{27687DAD-9006-411B-A89C-33485D3AC6D3}"/>
    <cellStyle name="Normal 17 3 3 6 2 2" xfId="30825" xr:uid="{33B38CE4-335A-47A1-BA46-119DBF6BEC82}"/>
    <cellStyle name="Normal 17 3 3 6 2 3" xfId="47584" xr:uid="{25E480F1-9046-46E5-8373-B858598E87AE}"/>
    <cellStyle name="Normal 17 3 3 6 3" xfId="22445" xr:uid="{24042FDA-0643-406D-A485-514FF82C6813}"/>
    <cellStyle name="Normal 17 3 3 6 4" xfId="39204" xr:uid="{A71DF390-F1ED-41A4-906F-8A07F4A6413E}"/>
    <cellStyle name="Normal 17 3 3 7" xfId="7433" xr:uid="{C70C9F8B-460E-4316-99A1-10803ADF0C45}"/>
    <cellStyle name="Normal 17 3 3 7 2" xfId="15813" xr:uid="{887B67A5-D49F-4287-8B2C-2A4465111123}"/>
    <cellStyle name="Normal 17 3 3 7 2 2" xfId="32573" xr:uid="{77DADE92-6F18-4E89-84D7-83E514C91AE1}"/>
    <cellStyle name="Normal 17 3 3 7 2 3" xfId="49332" xr:uid="{E4B77C64-430C-4525-A1A0-3C1147F09C12}"/>
    <cellStyle name="Normal 17 3 3 7 3" xfId="24193" xr:uid="{0D200595-54B5-4263-8792-38F4B6D5D47C}"/>
    <cellStyle name="Normal 17 3 3 7 4" xfId="40952" xr:uid="{D27BF27A-3328-4D2C-985E-3E9B7F5737B2}"/>
    <cellStyle name="Normal 17 3 3 8" xfId="7839" xr:uid="{198AFA1E-BB92-48BD-8423-C58071E990B8}"/>
    <cellStyle name="Normal 17 3 3 8 2" xfId="16219" xr:uid="{5EE7EA4B-F027-412D-8C18-F7FF3B896BFE}"/>
    <cellStyle name="Normal 17 3 3 8 2 2" xfId="32979" xr:uid="{9398FE46-CC16-4D70-91FD-C4227D2F667A}"/>
    <cellStyle name="Normal 17 3 3 8 2 3" xfId="49738" xr:uid="{251CAC46-83C8-4F52-A349-D0AFED445795}"/>
    <cellStyle name="Normal 17 3 3 8 3" xfId="24599" xr:uid="{1C11AB39-B1D0-49D9-BA3D-F8F37DFB55C8}"/>
    <cellStyle name="Normal 17 3 3 8 4" xfId="41358" xr:uid="{02F7865A-2DF9-4629-A97B-A8562EF0C377}"/>
    <cellStyle name="Normal 17 3 3 9" xfId="8245" xr:uid="{F3E2BE16-A4E8-4F9F-8D16-0EAE2ABB043D}"/>
    <cellStyle name="Normal 17 3 3 9 2" xfId="16625" xr:uid="{1D237AB7-07E7-4E8D-A0C0-1CAF690BB196}"/>
    <cellStyle name="Normal 17 3 3 9 2 2" xfId="33385" xr:uid="{7E2C7981-9138-41F1-B66D-87E486F88EC4}"/>
    <cellStyle name="Normal 17 3 3 9 2 3" xfId="50144" xr:uid="{C1399398-403E-4CAD-9643-E7F0EF691CF0}"/>
    <cellStyle name="Normal 17 3 3 9 3" xfId="25005" xr:uid="{7954EE78-0490-4F5F-BD14-B8F54141816D}"/>
    <cellStyle name="Normal 17 3 3 9 4" xfId="41764" xr:uid="{5D3EFC52-2063-4222-A732-FC73186F87B8}"/>
    <cellStyle name="Normal 17 3 4" xfId="854" xr:uid="{1DC8ACFB-E939-4D57-990E-DABA8295085C}"/>
    <cellStyle name="Normal 17 3 4 2" xfId="4249" xr:uid="{12EBDBAD-A371-440D-ACA5-2C68C2FFA035}"/>
    <cellStyle name="Normal 17 3 4 2 2" xfId="12629" xr:uid="{B1D985BC-F074-4743-B162-76210570DDA9}"/>
    <cellStyle name="Normal 17 3 4 2 2 2" xfId="29389" xr:uid="{CC5A7B72-A8A0-4C25-B74B-A79ACB62D7E6}"/>
    <cellStyle name="Normal 17 3 4 2 2 3" xfId="46148" xr:uid="{D3810465-EDA5-48CA-BC77-21E29C9B53A2}"/>
    <cellStyle name="Normal 17 3 4 2 3" xfId="21009" xr:uid="{27766678-3CFE-42A1-ABC9-DCF03A29674D}"/>
    <cellStyle name="Normal 17 3 4 2 4" xfId="37768" xr:uid="{FDE4C439-E869-483F-A9B5-7AAACF3E5D22}"/>
    <cellStyle name="Normal 17 3 4 3" xfId="5936" xr:uid="{D42CF9AC-23ED-434F-86A6-0497AA5169C7}"/>
    <cellStyle name="Normal 17 3 4 3 2" xfId="14316" xr:uid="{438AAEE5-DE3F-4286-B8AC-8DCA64BF409B}"/>
    <cellStyle name="Normal 17 3 4 3 2 2" xfId="31076" xr:uid="{6965C0E8-0965-4DC2-8F06-EAC41CC9A262}"/>
    <cellStyle name="Normal 17 3 4 3 2 3" xfId="47835" xr:uid="{C45FEB31-D504-4D45-A5B2-FF8C78F16376}"/>
    <cellStyle name="Normal 17 3 4 3 3" xfId="22696" xr:uid="{2FAEE2D4-028E-419A-8BA5-44A910727E06}"/>
    <cellStyle name="Normal 17 3 4 3 4" xfId="39455" xr:uid="{8E8A0D66-2248-4F96-A4A5-D54E7700E055}"/>
    <cellStyle name="Normal 17 3 4 4" xfId="2672" xr:uid="{AD22ED33-B200-415E-8973-77D2521EBEED}"/>
    <cellStyle name="Normal 17 3 4 4 2" xfId="11052" xr:uid="{87C12EEE-2A66-41BB-9E57-6C6DD2F8F67A}"/>
    <cellStyle name="Normal 17 3 4 4 2 2" xfId="27812" xr:uid="{AFCC55A7-ACDB-45B2-B09F-B595CA0AB6D4}"/>
    <cellStyle name="Normal 17 3 4 4 2 3" xfId="44571" xr:uid="{D87789F5-215C-4005-AE31-B847FE51D6BA}"/>
    <cellStyle name="Normal 17 3 4 4 3" xfId="19432" xr:uid="{EFEA3E35-BB9C-469F-9FE3-FB68CD283D9E}"/>
    <cellStyle name="Normal 17 3 4 4 4" xfId="36191" xr:uid="{627A3AFE-5F55-4E45-A44B-BD6B326C9CC5}"/>
    <cellStyle name="Normal 17 3 4 5" xfId="9249" xr:uid="{A6753B71-4456-4D40-9A30-FFBC2E4234D5}"/>
    <cellStyle name="Normal 17 3 4 5 2" xfId="26009" xr:uid="{94AE3D8D-0CD3-4567-869E-080D25329CBF}"/>
    <cellStyle name="Normal 17 3 4 5 3" xfId="42768" xr:uid="{460BEABB-B05F-4C56-8930-D1FFC2B07612}"/>
    <cellStyle name="Normal 17 3 4 6" xfId="17629" xr:uid="{0B900749-DDE6-4146-BCED-D4A87815147F}"/>
    <cellStyle name="Normal 17 3 4 7" xfId="34388" xr:uid="{662A80CF-3D78-4499-BBF4-142F59D01570}"/>
    <cellStyle name="Normal 17 3 5" xfId="1288" xr:uid="{BEF45502-12A3-4703-A7F4-66CE487EACBD}"/>
    <cellStyle name="Normal 17 3 5 2" xfId="4677" xr:uid="{E352F59E-52C2-45A9-B335-6BE6FF15360B}"/>
    <cellStyle name="Normal 17 3 5 2 2" xfId="13057" xr:uid="{B948937E-365F-412A-834A-0961464BBACA}"/>
    <cellStyle name="Normal 17 3 5 2 2 2" xfId="29817" xr:uid="{340352A2-52CD-441A-9850-3A1FEE153BB1}"/>
    <cellStyle name="Normal 17 3 5 2 2 3" xfId="46576" xr:uid="{5F48F7AA-9723-44EE-9DF6-A6EB5C2B026C}"/>
    <cellStyle name="Normal 17 3 5 2 3" xfId="21437" xr:uid="{8231C184-C869-4335-B700-1177DBE0A77E}"/>
    <cellStyle name="Normal 17 3 5 2 4" xfId="38196" xr:uid="{DF1BA98D-3BA8-4080-AC13-0D29F7A693EC}"/>
    <cellStyle name="Normal 17 3 5 3" xfId="6364" xr:uid="{76712491-8040-4B9A-878E-19F2A05A63AB}"/>
    <cellStyle name="Normal 17 3 5 3 2" xfId="14744" xr:uid="{C0A879A4-60DC-4743-B26B-3E7E11256B74}"/>
    <cellStyle name="Normal 17 3 5 3 2 2" xfId="31504" xr:uid="{B33EE165-84C9-40B1-AC1C-CD42458AF19C}"/>
    <cellStyle name="Normal 17 3 5 3 2 3" xfId="48263" xr:uid="{DFA28199-39FF-4414-835B-BE85CFDE0C19}"/>
    <cellStyle name="Normal 17 3 5 3 3" xfId="23124" xr:uid="{9F5FA401-8F21-4342-A732-1BEAB1295040}"/>
    <cellStyle name="Normal 17 3 5 3 4" xfId="39883" xr:uid="{5E55C226-73CA-48B6-A54E-3E9D870E37B4}"/>
    <cellStyle name="Normal 17 3 5 4" xfId="3100" xr:uid="{C1DCC777-4C33-48EE-9008-FF5518D29581}"/>
    <cellStyle name="Normal 17 3 5 4 2" xfId="11480" xr:uid="{D59FF098-FF01-445D-BC3C-1FEE56CBB7A8}"/>
    <cellStyle name="Normal 17 3 5 4 2 2" xfId="28240" xr:uid="{9C7B9234-6F27-4BFC-AD75-968AFFF806AC}"/>
    <cellStyle name="Normal 17 3 5 4 2 3" xfId="44999" xr:uid="{6A4959CB-7977-4A5A-AF0B-6C0688AC9433}"/>
    <cellStyle name="Normal 17 3 5 4 3" xfId="19860" xr:uid="{AF02909A-7F09-41C8-8488-803071C34B76}"/>
    <cellStyle name="Normal 17 3 5 4 4" xfId="36619" xr:uid="{91511884-FD72-41E9-8C53-9FA989A6B96C}"/>
    <cellStyle name="Normal 17 3 5 5" xfId="9677" xr:uid="{C0B2A0AE-32ED-4E84-A510-6936EC7DF875}"/>
    <cellStyle name="Normal 17 3 5 5 2" xfId="26437" xr:uid="{9BCD172D-F5F2-47B7-B394-0958D429B280}"/>
    <cellStyle name="Normal 17 3 5 5 3" xfId="43196" xr:uid="{15440C36-7ED2-4818-A04B-02D6AFDA0C22}"/>
    <cellStyle name="Normal 17 3 5 6" xfId="18057" xr:uid="{12141704-BB70-49E0-AC76-2FC68769C0D6}"/>
    <cellStyle name="Normal 17 3 5 7" xfId="34816" xr:uid="{48A2F31E-103B-41D8-8D2C-CA53275463BD}"/>
    <cellStyle name="Normal 17 3 6" xfId="1680" xr:uid="{AE537194-8905-4209-95D4-483E0B828A00}"/>
    <cellStyle name="Normal 17 3 6 2" xfId="5069" xr:uid="{03FFA19F-BF9A-41AB-8A9A-B2F6036313C4}"/>
    <cellStyle name="Normal 17 3 6 2 2" xfId="13449" xr:uid="{034D59D8-476C-4E5E-8314-7D67718C98C6}"/>
    <cellStyle name="Normal 17 3 6 2 2 2" xfId="30209" xr:uid="{F8F5B4B7-6757-44E0-9BFE-7A8AA4B63031}"/>
    <cellStyle name="Normal 17 3 6 2 2 3" xfId="46968" xr:uid="{F26A0208-911F-4A4D-B6BB-04F0A43C75E3}"/>
    <cellStyle name="Normal 17 3 6 2 3" xfId="21829" xr:uid="{BED076ED-5AED-40D1-ABDE-ACC8EA439C42}"/>
    <cellStyle name="Normal 17 3 6 2 4" xfId="38588" xr:uid="{BF009661-F23F-47A3-8261-4B1F77947F86}"/>
    <cellStyle name="Normal 17 3 6 3" xfId="6756" xr:uid="{31B2740A-54A2-4BC6-A82A-9E19AA4A08C8}"/>
    <cellStyle name="Normal 17 3 6 3 2" xfId="15136" xr:uid="{6FE64B4E-2E03-4FEC-8C29-21FE8FFBA4D3}"/>
    <cellStyle name="Normal 17 3 6 3 2 2" xfId="31896" xr:uid="{530537F4-3FDF-413F-BCA2-CB0C3CAE0A44}"/>
    <cellStyle name="Normal 17 3 6 3 2 3" xfId="48655" xr:uid="{153D7953-A24F-4490-B050-FFA016803370}"/>
    <cellStyle name="Normal 17 3 6 3 3" xfId="23516" xr:uid="{7FD06092-E91C-4FC4-A975-A0E04EEE4711}"/>
    <cellStyle name="Normal 17 3 6 3 4" xfId="40275" xr:uid="{971E15D1-75CA-4323-93DE-3965286C1718}"/>
    <cellStyle name="Normal 17 3 6 4" xfId="2242" xr:uid="{941A88FD-6D31-4659-82F1-9526E668A470}"/>
    <cellStyle name="Normal 17 3 6 4 2" xfId="10626" xr:uid="{CF8AE5E3-7A4C-4ACE-AC65-D6D061D3FDA1}"/>
    <cellStyle name="Normal 17 3 6 4 2 2" xfId="27386" xr:uid="{4E8547F8-B60A-49AB-B70D-4672148CBB1B}"/>
    <cellStyle name="Normal 17 3 6 4 2 3" xfId="44145" xr:uid="{01FDD283-1FC1-491B-85CE-9009712A0D4E}"/>
    <cellStyle name="Normal 17 3 6 4 3" xfId="19006" xr:uid="{7C40AA27-A6C8-4B72-8F41-68E74DA70FA9}"/>
    <cellStyle name="Normal 17 3 6 4 4" xfId="35765" xr:uid="{092B804B-D0B7-4F73-8F7E-E6AC62EBBF07}"/>
    <cellStyle name="Normal 17 3 6 5" xfId="10069" xr:uid="{CCF27452-23D6-47E1-8B82-0615DFFE0D82}"/>
    <cellStyle name="Normal 17 3 6 5 2" xfId="26829" xr:uid="{21A66926-B7C2-444B-AE05-EC18E3E06791}"/>
    <cellStyle name="Normal 17 3 6 5 3" xfId="43588" xr:uid="{FBBC7C88-90DD-40B0-983C-C496B20876E2}"/>
    <cellStyle name="Normal 17 3 6 6" xfId="18449" xr:uid="{98C1F974-235E-4DDA-B1BD-8B782EFBBC4A}"/>
    <cellStyle name="Normal 17 3 6 7" xfId="35208" xr:uid="{50A004B6-9958-4164-92B3-CEF090F7C7D2}"/>
    <cellStyle name="Normal 17 3 7" xfId="3798" xr:uid="{20B9435F-E26C-4047-A340-53DBCCB8E0D9}"/>
    <cellStyle name="Normal 17 3 7 2" xfId="12178" xr:uid="{5C11510D-5E80-4EC8-AFEC-CCBD9401872F}"/>
    <cellStyle name="Normal 17 3 7 2 2" xfId="28938" xr:uid="{947133E3-7047-4EE6-AB1A-399822BCAD88}"/>
    <cellStyle name="Normal 17 3 7 2 3" xfId="45697" xr:uid="{23FE161A-79ED-42AE-AA4E-922B7DA974E2}"/>
    <cellStyle name="Normal 17 3 7 3" xfId="20558" xr:uid="{BE5CCFCC-9127-4EBC-BF6D-1369EAAC81DE}"/>
    <cellStyle name="Normal 17 3 7 4" xfId="37317" xr:uid="{33AD438F-E605-496E-B6B7-00152C179095}"/>
    <cellStyle name="Normal 17 3 8" xfId="5510" xr:uid="{D718A6E6-BD93-4347-9E8E-DBE3D834572B}"/>
    <cellStyle name="Normal 17 3 8 2" xfId="13890" xr:uid="{A3C5C191-5CBD-4A03-942A-4F3EC44E5DA2}"/>
    <cellStyle name="Normal 17 3 8 2 2" xfId="30650" xr:uid="{291D270E-A644-4285-A216-336AC64E0D89}"/>
    <cellStyle name="Normal 17 3 8 2 3" xfId="47409" xr:uid="{3A23DFC7-4625-4561-9BDC-D9442F20C702}"/>
    <cellStyle name="Normal 17 3 8 3" xfId="22270" xr:uid="{DC582C82-E9F9-4581-B02A-138E6A626977}"/>
    <cellStyle name="Normal 17 3 8 4" xfId="39029" xr:uid="{8F51A2F6-F25E-4752-B2E6-56BDBFD4B6EB}"/>
    <cellStyle name="Normal 17 3 9" xfId="7162" xr:uid="{F16C0A9B-220C-4AD3-8709-3CDB0B94E091}"/>
    <cellStyle name="Normal 17 3 9 2" xfId="15542" xr:uid="{FBD9AC70-5840-4E77-80EC-3C272EA4F196}"/>
    <cellStyle name="Normal 17 3 9 2 2" xfId="32302" xr:uid="{42836678-9A85-4108-81BA-CB2C147179C7}"/>
    <cellStyle name="Normal 17 3 9 2 3" xfId="49061" xr:uid="{74732804-AC5F-41C5-AC48-4374E09A6540}"/>
    <cellStyle name="Normal 17 3 9 3" xfId="23922" xr:uid="{35A8CD8B-949B-43D4-A91F-5AEFCBA79514}"/>
    <cellStyle name="Normal 17 3 9 4" xfId="40681" xr:uid="{3509B2B2-8EC5-41AE-8D59-1316537BA689}"/>
    <cellStyle name="Normal 17 4" xfId="588" xr:uid="{CFCCACBC-B7BF-4DDB-9973-0D32386CB567}"/>
    <cellStyle name="Normal 17 4 10" xfId="7569" xr:uid="{7148D8D7-39D6-4961-A8FE-5EC6AF2B3391}"/>
    <cellStyle name="Normal 17 4 10 2" xfId="15949" xr:uid="{8A3C99AE-8BC4-4290-B9D1-FC87BDD9D45F}"/>
    <cellStyle name="Normal 17 4 10 2 2" xfId="32709" xr:uid="{549B6BEA-0D98-4628-A522-ADEE3E89E606}"/>
    <cellStyle name="Normal 17 4 10 2 3" xfId="49468" xr:uid="{39ED55A3-F067-4A06-85FF-31823DF2E3DD}"/>
    <cellStyle name="Normal 17 4 10 3" xfId="24329" xr:uid="{A13D8AA5-1C5F-40CE-A39D-4CB59BBA3D8C}"/>
    <cellStyle name="Normal 17 4 10 4" xfId="41088" xr:uid="{08755CFD-3E2B-49B2-941C-83A7ED5113B2}"/>
    <cellStyle name="Normal 17 4 11" xfId="7975" xr:uid="{1DAC3C81-08D5-4D20-864F-3EF5C64A23E6}"/>
    <cellStyle name="Normal 17 4 11 2" xfId="16355" xr:uid="{DB073376-7BB3-4FD1-955C-F0D784B54B69}"/>
    <cellStyle name="Normal 17 4 11 2 2" xfId="33115" xr:uid="{51233ABB-F43C-4B63-BDD0-96E9E1D423F5}"/>
    <cellStyle name="Normal 17 4 11 2 3" xfId="49874" xr:uid="{22703CFD-1CAA-4D5B-A08B-049421F7C388}"/>
    <cellStyle name="Normal 17 4 11 3" xfId="24735" xr:uid="{D24F0ED6-57B9-4CF1-B916-F5308EE3837A}"/>
    <cellStyle name="Normal 17 4 11 4" xfId="41494" xr:uid="{F49E37B9-706F-4EB6-B2D7-D1071708B420}"/>
    <cellStyle name="Normal 17 4 12" xfId="8381" xr:uid="{694189A5-A37F-4170-823D-FA7BF5D25BC2}"/>
    <cellStyle name="Normal 17 4 12 2" xfId="16761" xr:uid="{9B6EB851-E924-4DAE-A0B3-DB3EAA4F16DB}"/>
    <cellStyle name="Normal 17 4 12 2 2" xfId="33521" xr:uid="{E5774497-D901-4CB1-ACD1-19007ED99F27}"/>
    <cellStyle name="Normal 17 4 12 2 3" xfId="50280" xr:uid="{3483A5CE-CB1C-4568-B7E8-00A028934643}"/>
    <cellStyle name="Normal 17 4 12 3" xfId="25141" xr:uid="{5B09731F-0A25-4ED9-A729-AB08C1CD4E56}"/>
    <cellStyle name="Normal 17 4 12 4" xfId="41900" xr:uid="{08715BD0-5DFD-4BF3-9E41-7650C6918173}"/>
    <cellStyle name="Normal 17 4 13" xfId="2115" xr:uid="{3A3BA8C1-0925-4BD2-9126-99409386EF31}"/>
    <cellStyle name="Normal 17 4 13 2" xfId="10503" xr:uid="{C55F9D37-5FC0-4B1B-8D97-9FAB18EAA2F2}"/>
    <cellStyle name="Normal 17 4 13 2 2" xfId="27263" xr:uid="{F8A1E3C6-478E-44AE-8BA0-CB67DA470B1B}"/>
    <cellStyle name="Normal 17 4 13 2 3" xfId="44022" xr:uid="{3A542837-CB14-4A62-B95E-DAF740DEC6EE}"/>
    <cellStyle name="Normal 17 4 13 3" xfId="18883" xr:uid="{A155A388-DECA-4F98-A9C1-23DDA1CCA82A}"/>
    <cellStyle name="Normal 17 4 13 4" xfId="35642" xr:uid="{4474B3F7-7B88-4CB8-8015-C15EB409E8AA}"/>
    <cellStyle name="Normal 17 4 14" xfId="8999" xr:uid="{925EF8B4-C49C-426A-804E-FEC86F0B62FA}"/>
    <cellStyle name="Normal 17 4 14 2" xfId="25759" xr:uid="{A9D9F0F7-9419-402C-B373-E7A91583560B}"/>
    <cellStyle name="Normal 17 4 14 3" xfId="42518" xr:uid="{AF2F4FD1-6876-425C-B420-A8E0DBECC31C}"/>
    <cellStyle name="Normal 17 4 15" xfId="17379" xr:uid="{5768881A-1DD0-4EE3-AFED-A6900DDE33C6}"/>
    <cellStyle name="Normal 17 4 16" xfId="34138" xr:uid="{355CA912-1680-46EB-9216-3C991B7E7A4B}"/>
    <cellStyle name="Normal 17 4 2" xfId="589" xr:uid="{1687BC2B-D011-4FB6-BA2D-FAE8C5940438}"/>
    <cellStyle name="Normal 17 4 2 10" xfId="8522" xr:uid="{4CC3E7AC-7334-43BB-B452-605F386F4C43}"/>
    <cellStyle name="Normal 17 4 2 10 2" xfId="16902" xr:uid="{0E39089F-C86F-4DCE-8098-4F749ED71F7C}"/>
    <cellStyle name="Normal 17 4 2 10 2 2" xfId="33662" xr:uid="{C1F0D665-4C4E-43BF-9F2C-44F372DC18EE}"/>
    <cellStyle name="Normal 17 4 2 10 2 3" xfId="50421" xr:uid="{ED450FA0-DB89-4E6F-BB0B-F9009A881739}"/>
    <cellStyle name="Normal 17 4 2 10 3" xfId="25282" xr:uid="{E4FF3121-F2E9-44C8-8431-EA3DA60CD5DF}"/>
    <cellStyle name="Normal 17 4 2 10 4" xfId="42041" xr:uid="{196B5FE3-6664-4290-832D-69C6FF1A0CA0}"/>
    <cellStyle name="Normal 17 4 2 11" xfId="2421" xr:uid="{A9097F00-6E2E-4532-81A2-1EE63F2FE9C5}"/>
    <cellStyle name="Normal 17 4 2 11 2" xfId="10803" xr:uid="{B0DEAB14-ACCA-466B-974B-CD944ED6A753}"/>
    <cellStyle name="Normal 17 4 2 11 2 2" xfId="27563" xr:uid="{015578F1-9ABA-4EAA-A74B-67178185C4A9}"/>
    <cellStyle name="Normal 17 4 2 11 2 3" xfId="44322" xr:uid="{C5CB83F2-831E-4039-8D50-8F2564F93B03}"/>
    <cellStyle name="Normal 17 4 2 11 3" xfId="19183" xr:uid="{C8D21E51-8EDF-407E-9996-311A5355F535}"/>
    <cellStyle name="Normal 17 4 2 11 4" xfId="35942" xr:uid="{CD634D9C-738F-49A1-A494-D9F08FFCE5A2}"/>
    <cellStyle name="Normal 17 4 2 12" xfId="9000" xr:uid="{5694986B-8B81-48E0-8115-AB3090D76A1E}"/>
    <cellStyle name="Normal 17 4 2 12 2" xfId="25760" xr:uid="{327B56F0-FC60-4224-B5AA-540A46463BD5}"/>
    <cellStyle name="Normal 17 4 2 12 3" xfId="42519" xr:uid="{1770AC9C-A62B-4CDF-8F48-8046F8BD5818}"/>
    <cellStyle name="Normal 17 4 2 13" xfId="17380" xr:uid="{F8B3CE7B-08EF-4FAA-98F0-6C878F9CDB37}"/>
    <cellStyle name="Normal 17 4 2 14" xfId="34139" xr:uid="{377DFE5C-A025-478F-A537-E6B4275B4A1D}"/>
    <cellStyle name="Normal 17 4 2 2" xfId="1031" xr:uid="{366A474A-D36B-4C19-BA5C-1FAF064A5025}"/>
    <cellStyle name="Normal 17 4 2 2 2" xfId="4426" xr:uid="{E8AAF660-B92D-4DA5-A0F9-ECE33DA273DF}"/>
    <cellStyle name="Normal 17 4 2 2 2 2" xfId="12806" xr:uid="{6A4C2C13-7080-4BB8-BAE4-B954E1667299}"/>
    <cellStyle name="Normal 17 4 2 2 2 2 2" xfId="29566" xr:uid="{A184FBBB-A8E0-4A36-9603-DBD3AA823DAB}"/>
    <cellStyle name="Normal 17 4 2 2 2 2 3" xfId="46325" xr:uid="{D6FF7505-4595-44A1-983E-B848B0F042B0}"/>
    <cellStyle name="Normal 17 4 2 2 2 3" xfId="21186" xr:uid="{D067EBE9-7E26-4EA8-868A-C1C7D8FD59C2}"/>
    <cellStyle name="Normal 17 4 2 2 2 4" xfId="37945" xr:uid="{F3681B0D-F868-4605-85E1-56F401AF450A}"/>
    <cellStyle name="Normal 17 4 2 2 3" xfId="6113" xr:uid="{AB26EF9F-6A2B-4B1F-9D71-A4913A395DCC}"/>
    <cellStyle name="Normal 17 4 2 2 3 2" xfId="14493" xr:uid="{D8C8F39D-B24D-473A-950E-2BCCFACAE7AF}"/>
    <cellStyle name="Normal 17 4 2 2 3 2 2" xfId="31253" xr:uid="{E8EB1BDE-267D-45B3-846F-7BF6CE93B396}"/>
    <cellStyle name="Normal 17 4 2 2 3 2 3" xfId="48012" xr:uid="{10BF0507-F305-4560-9FD9-71D7F1D1C24F}"/>
    <cellStyle name="Normal 17 4 2 2 3 3" xfId="22873" xr:uid="{811F4ACE-BDB5-4486-9C5E-564E3ADFB02E}"/>
    <cellStyle name="Normal 17 4 2 2 3 4" xfId="39632" xr:uid="{8C981B00-A3FD-4668-84BD-61F1F0B36CD0}"/>
    <cellStyle name="Normal 17 4 2 2 4" xfId="2849" xr:uid="{58AB9EB3-72D2-4696-8542-87F7AF824CB8}"/>
    <cellStyle name="Normal 17 4 2 2 4 2" xfId="11229" xr:uid="{8FBD643F-9F69-4960-96EE-7C8E257D8457}"/>
    <cellStyle name="Normal 17 4 2 2 4 2 2" xfId="27989" xr:uid="{CC103727-94DA-459F-9D69-DBD0D5058933}"/>
    <cellStyle name="Normal 17 4 2 2 4 2 3" xfId="44748" xr:uid="{F8CD47EA-7AEE-4A5E-9219-743178D6EE58}"/>
    <cellStyle name="Normal 17 4 2 2 4 3" xfId="19609" xr:uid="{F1640556-C779-42D6-8F4C-6F9C399AD017}"/>
    <cellStyle name="Normal 17 4 2 2 4 4" xfId="36368" xr:uid="{2E0B20E0-FE61-4789-86CC-A0D17853A6ED}"/>
    <cellStyle name="Normal 17 4 2 2 5" xfId="9426" xr:uid="{3C645383-A13E-4C3C-857D-1276457CC4FF}"/>
    <cellStyle name="Normal 17 4 2 2 5 2" xfId="26186" xr:uid="{B4FBE855-9D60-4A03-8025-5008468DF047}"/>
    <cellStyle name="Normal 17 4 2 2 5 3" xfId="42945" xr:uid="{5EE6B1B0-8FD9-45AE-91D9-C18ED6C2F8F9}"/>
    <cellStyle name="Normal 17 4 2 2 6" xfId="17806" xr:uid="{E49BD3EF-9461-4F85-97EB-CBEAC7EADB05}"/>
    <cellStyle name="Normal 17 4 2 2 7" xfId="34565" xr:uid="{1D782983-8D2D-49A5-903B-0D10C10CCA7F}"/>
    <cellStyle name="Normal 17 4 2 3" xfId="1465" xr:uid="{D6893812-F55F-487E-A272-FF34DDEDF8FE}"/>
    <cellStyle name="Normal 17 4 2 3 2" xfId="4854" xr:uid="{9121CF30-601B-456C-B07E-40C6E089960C}"/>
    <cellStyle name="Normal 17 4 2 3 2 2" xfId="13234" xr:uid="{CFD01E7D-5307-49B3-B6FA-E5529B3AE069}"/>
    <cellStyle name="Normal 17 4 2 3 2 2 2" xfId="29994" xr:uid="{4FB1AAF6-927A-4362-BB95-FD2C3AA68103}"/>
    <cellStyle name="Normal 17 4 2 3 2 2 3" xfId="46753" xr:uid="{5EE9131E-1EBA-4700-9C29-A488BAE6A5AE}"/>
    <cellStyle name="Normal 17 4 2 3 2 3" xfId="21614" xr:uid="{E973FC96-C368-4ED0-A444-4BAF4686E0B1}"/>
    <cellStyle name="Normal 17 4 2 3 2 4" xfId="38373" xr:uid="{CF1AAB75-968E-4833-908D-FE7CB1369F84}"/>
    <cellStyle name="Normal 17 4 2 3 3" xfId="6541" xr:uid="{2A706021-CC1E-4FDE-AA65-D7FD7FFE7AA7}"/>
    <cellStyle name="Normal 17 4 2 3 3 2" xfId="14921" xr:uid="{BFCAE952-3990-472B-8E8F-E886E3E7FF41}"/>
    <cellStyle name="Normal 17 4 2 3 3 2 2" xfId="31681" xr:uid="{70E065D3-FD25-4DA5-A3F1-1C3D00468D1D}"/>
    <cellStyle name="Normal 17 4 2 3 3 2 3" xfId="48440" xr:uid="{3703835C-E265-4804-9BCB-7191DCC1F73F}"/>
    <cellStyle name="Normal 17 4 2 3 3 3" xfId="23301" xr:uid="{751BD974-4481-4156-BF20-E82CAE208C2B}"/>
    <cellStyle name="Normal 17 4 2 3 3 4" xfId="40060" xr:uid="{11113BC1-9A4A-43B0-889E-759F11AE5741}"/>
    <cellStyle name="Normal 17 4 2 3 4" xfId="3277" xr:uid="{3E3C0080-5BE8-4476-910C-F8E33394236F}"/>
    <cellStyle name="Normal 17 4 2 3 4 2" xfId="11657" xr:uid="{E6A778DF-8715-4EF1-B2A7-28508178F61F}"/>
    <cellStyle name="Normal 17 4 2 3 4 2 2" xfId="28417" xr:uid="{21EAE598-5010-40B3-8A4D-6D8325075D68}"/>
    <cellStyle name="Normal 17 4 2 3 4 2 3" xfId="45176" xr:uid="{B2CB40B2-06E1-4BE9-9445-DE802F077548}"/>
    <cellStyle name="Normal 17 4 2 3 4 3" xfId="20037" xr:uid="{4C797033-F09E-4A3C-8F9A-8C54160BA5E9}"/>
    <cellStyle name="Normal 17 4 2 3 4 4" xfId="36796" xr:uid="{7A6A1965-125C-44A8-BEBA-9874F3E4D57C}"/>
    <cellStyle name="Normal 17 4 2 3 5" xfId="9854" xr:uid="{7FAF8B72-2F32-47EB-8FC8-55ED082D7742}"/>
    <cellStyle name="Normal 17 4 2 3 5 2" xfId="26614" xr:uid="{12A6EE69-BD45-40DB-8566-AC3333A8480E}"/>
    <cellStyle name="Normal 17 4 2 3 5 3" xfId="43373" xr:uid="{90E661EF-2CED-4804-976A-8575576AE008}"/>
    <cellStyle name="Normal 17 4 2 3 6" xfId="18234" xr:uid="{F41CDC33-1B32-4E8D-BDD9-4338B57B85D2}"/>
    <cellStyle name="Normal 17 4 2 3 7" xfId="34993" xr:uid="{1F54DF02-174E-4ED0-9738-151FE7384023}"/>
    <cellStyle name="Normal 17 4 2 4" xfId="1822" xr:uid="{52E4C4C9-313C-40D9-ABF7-D6A6A37171D7}"/>
    <cellStyle name="Normal 17 4 2 4 2" xfId="5211" xr:uid="{273F3350-CA40-49D1-A38C-7D2571E22934}"/>
    <cellStyle name="Normal 17 4 2 4 2 2" xfId="13591" xr:uid="{EA1E4732-A7A2-4081-993D-17A68F0CE553}"/>
    <cellStyle name="Normal 17 4 2 4 2 2 2" xfId="30351" xr:uid="{85B015A7-00D2-434C-9E60-817DD4776D55}"/>
    <cellStyle name="Normal 17 4 2 4 2 2 3" xfId="47110" xr:uid="{03B18B58-9342-4F01-9250-9D4DBA3D9950}"/>
    <cellStyle name="Normal 17 4 2 4 2 3" xfId="21971" xr:uid="{AD909CC1-A305-42B9-84A7-AFCA3FB36F88}"/>
    <cellStyle name="Normal 17 4 2 4 2 4" xfId="38730" xr:uid="{A7BE7088-9055-414F-91EB-52261F33072B}"/>
    <cellStyle name="Normal 17 4 2 4 3" xfId="6898" xr:uid="{CD126305-5B0A-4380-BB13-CAFF5DC43591}"/>
    <cellStyle name="Normal 17 4 2 4 3 2" xfId="15278" xr:uid="{DD644868-BF4C-42A8-AA34-1EDB6E8658D5}"/>
    <cellStyle name="Normal 17 4 2 4 3 2 2" xfId="32038" xr:uid="{0DE2964B-2A9B-4D94-A0FB-CA98B9C726CD}"/>
    <cellStyle name="Normal 17 4 2 4 3 2 3" xfId="48797" xr:uid="{3680B8D1-A868-4ECA-98A5-4B0C2FFAFFB5}"/>
    <cellStyle name="Normal 17 4 2 4 3 3" xfId="23658" xr:uid="{60DDE50B-D54D-47C5-8834-3178CF885B11}"/>
    <cellStyle name="Normal 17 4 2 4 3 4" xfId="40417" xr:uid="{5DBD014E-FE36-40A1-94B3-2696B363DF2A}"/>
    <cellStyle name="Normal 17 4 2 4 4" xfId="3522" xr:uid="{A61BE7BC-0307-4A58-A4B6-3125A2BCA55E}"/>
    <cellStyle name="Normal 17 4 2 4 4 2" xfId="11902" xr:uid="{DA8E8780-5E2E-4FFC-A77D-3BE4B721A7E3}"/>
    <cellStyle name="Normal 17 4 2 4 4 2 2" xfId="28662" xr:uid="{ABECEACB-962B-4089-AF82-F5AA1F5DD739}"/>
    <cellStyle name="Normal 17 4 2 4 4 2 3" xfId="45421" xr:uid="{32015118-3863-40E3-8B7C-AB582E0533A1}"/>
    <cellStyle name="Normal 17 4 2 4 4 3" xfId="20282" xr:uid="{F33DD3B5-5429-4516-A71D-D305608A1343}"/>
    <cellStyle name="Normal 17 4 2 4 4 4" xfId="37041" xr:uid="{AFF6E4B0-9E1C-41F6-95E6-C00B438E3A35}"/>
    <cellStyle name="Normal 17 4 2 4 5" xfId="10211" xr:uid="{B87ADFE5-8A38-4DD5-A723-AF6CBEF34095}"/>
    <cellStyle name="Normal 17 4 2 4 5 2" xfId="26971" xr:uid="{B7219AB0-FA24-466D-ADC4-514F494688A5}"/>
    <cellStyle name="Normal 17 4 2 4 5 3" xfId="43730" xr:uid="{EE563DC2-D36D-47DB-B8BD-06E30AE70A50}"/>
    <cellStyle name="Normal 17 4 2 4 6" xfId="18591" xr:uid="{A58FF2E5-AE3B-4B4A-9894-9D55482DC0EB}"/>
    <cellStyle name="Normal 17 4 2 4 7" xfId="35350" xr:uid="{BADB75AE-38C0-4D52-B623-6B0A130546A4}"/>
    <cellStyle name="Normal 17 4 2 5" xfId="3941" xr:uid="{57AF8301-D29B-4260-A29D-F28004E254F9}"/>
    <cellStyle name="Normal 17 4 2 5 2" xfId="12321" xr:uid="{EAF71580-1139-4962-B954-EE126E83700D}"/>
    <cellStyle name="Normal 17 4 2 5 2 2" xfId="29081" xr:uid="{B0B941D0-F623-46E7-B8A6-8147453C7E3D}"/>
    <cellStyle name="Normal 17 4 2 5 2 3" xfId="45840" xr:uid="{104C4BB8-3C10-4CC7-BC53-BBA34A6544E8}"/>
    <cellStyle name="Normal 17 4 2 5 3" xfId="20701" xr:uid="{8E2B4AB6-9D2D-48CE-BF83-DB920E209FD0}"/>
    <cellStyle name="Normal 17 4 2 5 4" xfId="37460" xr:uid="{E50F9D0C-D8CC-4F61-AF6B-9A5FF314140A}"/>
    <cellStyle name="Normal 17 4 2 6" xfId="5687" xr:uid="{8936FA9C-336D-4E8B-B6C1-46C41EDD65BB}"/>
    <cellStyle name="Normal 17 4 2 6 2" xfId="14067" xr:uid="{10028700-6D70-4BA9-BF68-F6424B074531}"/>
    <cellStyle name="Normal 17 4 2 6 2 2" xfId="30827" xr:uid="{13CA8FD4-25A4-4441-928C-F71E8977849B}"/>
    <cellStyle name="Normal 17 4 2 6 2 3" xfId="47586" xr:uid="{5150A0C0-9B38-4E32-80AE-B719B80A7C7C}"/>
    <cellStyle name="Normal 17 4 2 6 3" xfId="22447" xr:uid="{928019D4-8E0C-4C97-B914-1005E408A214}"/>
    <cellStyle name="Normal 17 4 2 6 4" xfId="39206" xr:uid="{9D5CF389-646A-4249-8A85-72909EB5CAA7}"/>
    <cellStyle name="Normal 17 4 2 7" xfId="7304" xr:uid="{D0165C42-8BB4-4930-AA42-A70E3CF6E51B}"/>
    <cellStyle name="Normal 17 4 2 7 2" xfId="15684" xr:uid="{EFD1B588-6B65-4338-8F33-DAAA8979E45A}"/>
    <cellStyle name="Normal 17 4 2 7 2 2" xfId="32444" xr:uid="{D02CEB85-DA73-458C-B450-05158FBAE476}"/>
    <cellStyle name="Normal 17 4 2 7 2 3" xfId="49203" xr:uid="{A263CD56-BDFF-424E-B3E9-3E180E473900}"/>
    <cellStyle name="Normal 17 4 2 7 3" xfId="24064" xr:uid="{13B10DCD-4BEE-4A32-A61A-76453B73D80C}"/>
    <cellStyle name="Normal 17 4 2 7 4" xfId="40823" xr:uid="{B943CC7F-AB81-40C7-B952-2F67F573AE00}"/>
    <cellStyle name="Normal 17 4 2 8" xfId="7710" xr:uid="{CC3B0B51-02B1-466D-B5E4-BEC326BC18F5}"/>
    <cellStyle name="Normal 17 4 2 8 2" xfId="16090" xr:uid="{4AA600CE-F892-4E4D-9233-3FF0D1288B9E}"/>
    <cellStyle name="Normal 17 4 2 8 2 2" xfId="32850" xr:uid="{829E05A4-56C1-48BA-B76E-829BCC098598}"/>
    <cellStyle name="Normal 17 4 2 8 2 3" xfId="49609" xr:uid="{A9C9310D-DD98-444C-8926-44AA502B33E7}"/>
    <cellStyle name="Normal 17 4 2 8 3" xfId="24470" xr:uid="{7868C4D2-9C93-4708-BB3D-CDDAF25EBD65}"/>
    <cellStyle name="Normal 17 4 2 8 4" xfId="41229" xr:uid="{064EE848-8D9C-46EC-B466-D1E08B8B27CE}"/>
    <cellStyle name="Normal 17 4 2 9" xfId="8116" xr:uid="{CFFB5FBE-049C-4BA2-920C-749AE8BA545F}"/>
    <cellStyle name="Normal 17 4 2 9 2" xfId="16496" xr:uid="{CF199E22-2095-4BCE-997A-02F6DEA5425F}"/>
    <cellStyle name="Normal 17 4 2 9 2 2" xfId="33256" xr:uid="{C1C7AEAB-4B32-4EA0-9903-01D6525AE4EC}"/>
    <cellStyle name="Normal 17 4 2 9 2 3" xfId="50015" xr:uid="{19A2D9AB-5B4B-48EE-8CBF-B92BB9A5DA19}"/>
    <cellStyle name="Normal 17 4 2 9 3" xfId="24876" xr:uid="{78B12978-ADCD-4C84-999B-9F12C1A74C99}"/>
    <cellStyle name="Normal 17 4 2 9 4" xfId="41635" xr:uid="{82C66C93-8181-4A88-9635-97544DFD29D3}"/>
    <cellStyle name="Normal 17 4 3" xfId="590" xr:uid="{390DF64B-821F-4306-9BE2-DC9834D51602}"/>
    <cellStyle name="Normal 17 4 3 10" xfId="8652" xr:uid="{F0734BC6-C515-4D4A-AA35-2771A9E1D87A}"/>
    <cellStyle name="Normal 17 4 3 10 2" xfId="17032" xr:uid="{BBE07FFD-02D5-4C62-A9A6-BB8103F6FBF6}"/>
    <cellStyle name="Normal 17 4 3 10 2 2" xfId="33792" xr:uid="{303E2619-8433-4F21-A8FD-C98DD3E3277E}"/>
    <cellStyle name="Normal 17 4 3 10 2 3" xfId="50551" xr:uid="{20D320B4-2AC0-4109-806B-5157871842F0}"/>
    <cellStyle name="Normal 17 4 3 10 3" xfId="25412" xr:uid="{3A0D58E4-958C-4B16-99E4-048F8729A314}"/>
    <cellStyle name="Normal 17 4 3 10 4" xfId="42171" xr:uid="{C1563B18-88EF-4FB8-8DD8-E73E5B4FFE92}"/>
    <cellStyle name="Normal 17 4 3 11" xfId="2422" xr:uid="{59F28078-DD96-48D7-8C30-25D3FD361FBF}"/>
    <cellStyle name="Normal 17 4 3 11 2" xfId="10804" xr:uid="{DE2D0119-C8EC-4153-9FBE-E006113A74F1}"/>
    <cellStyle name="Normal 17 4 3 11 2 2" xfId="27564" xr:uid="{6E8BB5DE-B86F-43AF-882C-4DDF58F6CBCF}"/>
    <cellStyle name="Normal 17 4 3 11 2 3" xfId="44323" xr:uid="{04309AE0-3E56-49EE-9CA4-625F8D31AEDC}"/>
    <cellStyle name="Normal 17 4 3 11 3" xfId="19184" xr:uid="{86CFECE9-7524-4AD8-A9A3-FF5D94A99C04}"/>
    <cellStyle name="Normal 17 4 3 11 4" xfId="35943" xr:uid="{D5112243-64E1-4260-BD21-86BC3F98212E}"/>
    <cellStyle name="Normal 17 4 3 12" xfId="9001" xr:uid="{72A23D34-843D-496F-B8BD-86103F21C970}"/>
    <cellStyle name="Normal 17 4 3 12 2" xfId="25761" xr:uid="{7F1F3F05-6438-4F89-86D8-1749AF9C29EB}"/>
    <cellStyle name="Normal 17 4 3 12 3" xfId="42520" xr:uid="{0AE495AA-BCD0-4686-8529-9AE2CAC528C3}"/>
    <cellStyle name="Normal 17 4 3 13" xfId="17381" xr:uid="{9E93EAE9-CFC2-475E-9660-282DC0DC18C1}"/>
    <cellStyle name="Normal 17 4 3 14" xfId="34140" xr:uid="{8651C379-26C7-4142-8CF4-19E38D46CED2}"/>
    <cellStyle name="Normal 17 4 3 2" xfId="1032" xr:uid="{27AECC45-4055-43C1-8A9C-DA916748C856}"/>
    <cellStyle name="Normal 17 4 3 2 2" xfId="4427" xr:uid="{0BE14857-35EE-4EF6-A12D-6B4856F7A067}"/>
    <cellStyle name="Normal 17 4 3 2 2 2" xfId="12807" xr:uid="{56826AB1-B06F-4D6C-A614-170D8EB4CD03}"/>
    <cellStyle name="Normal 17 4 3 2 2 2 2" xfId="29567" xr:uid="{3A06613A-97E5-4AA0-9B21-682969321322}"/>
    <cellStyle name="Normal 17 4 3 2 2 2 3" xfId="46326" xr:uid="{8733F0DF-01CD-4ECB-B067-4F1E1AB11FA0}"/>
    <cellStyle name="Normal 17 4 3 2 2 3" xfId="21187" xr:uid="{2BC3363E-5E84-4816-9E8D-570ED38B0E35}"/>
    <cellStyle name="Normal 17 4 3 2 2 4" xfId="37946" xr:uid="{E7090179-87DE-4007-AFFA-BB61CB3D989E}"/>
    <cellStyle name="Normal 17 4 3 2 3" xfId="6114" xr:uid="{E82E6CB4-15DD-480A-9914-09766B39BB8A}"/>
    <cellStyle name="Normal 17 4 3 2 3 2" xfId="14494" xr:uid="{32522F97-35B8-45FC-A86A-C8EB351DC8AE}"/>
    <cellStyle name="Normal 17 4 3 2 3 2 2" xfId="31254" xr:uid="{1609F28A-7429-4644-8F09-87FB0929ABF3}"/>
    <cellStyle name="Normal 17 4 3 2 3 2 3" xfId="48013" xr:uid="{2C15851E-13ED-4A4B-B843-5B88EEB70EF0}"/>
    <cellStyle name="Normal 17 4 3 2 3 3" xfId="22874" xr:uid="{896A3815-EDF5-493A-94EA-542DC0524731}"/>
    <cellStyle name="Normal 17 4 3 2 3 4" xfId="39633" xr:uid="{96C8C7B5-85A2-4CC4-8519-59A005CC0E2D}"/>
    <cellStyle name="Normal 17 4 3 2 4" xfId="2850" xr:uid="{5946992E-2B4F-4B89-99CF-A9780AAE42E5}"/>
    <cellStyle name="Normal 17 4 3 2 4 2" xfId="11230" xr:uid="{A68974E2-9935-41A7-8920-100957C5D94E}"/>
    <cellStyle name="Normal 17 4 3 2 4 2 2" xfId="27990" xr:uid="{7FC125DF-E08E-409B-A895-273E01628AB7}"/>
    <cellStyle name="Normal 17 4 3 2 4 2 3" xfId="44749" xr:uid="{4BA5CEEC-364E-4C87-8E2F-12B608C6272B}"/>
    <cellStyle name="Normal 17 4 3 2 4 3" xfId="19610" xr:uid="{E60C732F-E2B6-42C9-907E-F88BD15FEDE7}"/>
    <cellStyle name="Normal 17 4 3 2 4 4" xfId="36369" xr:uid="{FB6C6B88-041B-4794-8C13-E692D60CDEAD}"/>
    <cellStyle name="Normal 17 4 3 2 5" xfId="9427" xr:uid="{7C5C16BF-177E-4475-ACB2-4E2D52B0F753}"/>
    <cellStyle name="Normal 17 4 3 2 5 2" xfId="26187" xr:uid="{ADA3134C-5566-41C1-9989-418AC490B385}"/>
    <cellStyle name="Normal 17 4 3 2 5 3" xfId="42946" xr:uid="{AE7CEC9B-F3E2-45B3-821D-4D20D617257D}"/>
    <cellStyle name="Normal 17 4 3 2 6" xfId="17807" xr:uid="{201C890C-66F3-4FF9-97BE-B6C0C7BDEA0E}"/>
    <cellStyle name="Normal 17 4 3 2 7" xfId="34566" xr:uid="{B734FEF7-83B5-445A-8755-B6DAECF21C6C}"/>
    <cellStyle name="Normal 17 4 3 3" xfId="1466" xr:uid="{AD0685A1-6B66-4087-88A7-44D9366D366F}"/>
    <cellStyle name="Normal 17 4 3 3 2" xfId="4855" xr:uid="{8DA191E1-A077-44B7-871D-46C20334B1EB}"/>
    <cellStyle name="Normal 17 4 3 3 2 2" xfId="13235" xr:uid="{4673074A-EEFB-415A-BA1A-931B9608DED6}"/>
    <cellStyle name="Normal 17 4 3 3 2 2 2" xfId="29995" xr:uid="{9042B464-78F5-466C-B64E-45BEDA902751}"/>
    <cellStyle name="Normal 17 4 3 3 2 2 3" xfId="46754" xr:uid="{BCF40AD3-2F26-4847-8564-6F549609A984}"/>
    <cellStyle name="Normal 17 4 3 3 2 3" xfId="21615" xr:uid="{15CFF5B9-6FCF-4B4F-8535-215E9603A81D}"/>
    <cellStyle name="Normal 17 4 3 3 2 4" xfId="38374" xr:uid="{E227645D-8E71-48BF-9543-96A4C956337E}"/>
    <cellStyle name="Normal 17 4 3 3 3" xfId="6542" xr:uid="{3A90C823-AD86-4EB0-914C-D091CF337BCD}"/>
    <cellStyle name="Normal 17 4 3 3 3 2" xfId="14922" xr:uid="{4223D677-C7C6-4978-8766-9171F3321640}"/>
    <cellStyle name="Normal 17 4 3 3 3 2 2" xfId="31682" xr:uid="{7F1EB821-ED85-4712-A8AC-F295CD82960E}"/>
    <cellStyle name="Normal 17 4 3 3 3 2 3" xfId="48441" xr:uid="{328696DF-3167-4532-B517-371CFD12105D}"/>
    <cellStyle name="Normal 17 4 3 3 3 3" xfId="23302" xr:uid="{C6BD50FD-EDE9-43E9-8E1F-C46B4C63AF13}"/>
    <cellStyle name="Normal 17 4 3 3 3 4" xfId="40061" xr:uid="{17666F62-898C-426D-8CB8-E23512EE49E8}"/>
    <cellStyle name="Normal 17 4 3 3 4" xfId="3278" xr:uid="{0F3D7B48-C64C-4791-A98F-C1BED660032C}"/>
    <cellStyle name="Normal 17 4 3 3 4 2" xfId="11658" xr:uid="{2953622B-0ADA-42E4-9235-8F7906D53E00}"/>
    <cellStyle name="Normal 17 4 3 3 4 2 2" xfId="28418" xr:uid="{1958B3F1-0380-4EC2-933E-632E4E6B3AFC}"/>
    <cellStyle name="Normal 17 4 3 3 4 2 3" xfId="45177" xr:uid="{59CE011C-0E94-4060-B0A7-B881F32B86AF}"/>
    <cellStyle name="Normal 17 4 3 3 4 3" xfId="20038" xr:uid="{92349294-4FD9-4110-B258-DFC35388F18E}"/>
    <cellStyle name="Normal 17 4 3 3 4 4" xfId="36797" xr:uid="{C77474E7-C428-475A-8BFD-D65A1CFA8D04}"/>
    <cellStyle name="Normal 17 4 3 3 5" xfId="9855" xr:uid="{0C2EB713-6C10-4B3A-A3A9-2EEAD5818993}"/>
    <cellStyle name="Normal 17 4 3 3 5 2" xfId="26615" xr:uid="{D345F0DD-62DD-4144-951B-7E9DB5B071AA}"/>
    <cellStyle name="Normal 17 4 3 3 5 3" xfId="43374" xr:uid="{1195BAED-5436-4F7A-A576-17145AC3E98B}"/>
    <cellStyle name="Normal 17 4 3 3 6" xfId="18235" xr:uid="{275BF7EC-FD48-458C-A257-580C45410656}"/>
    <cellStyle name="Normal 17 4 3 3 7" xfId="34994" xr:uid="{95853523-4AEE-427F-8212-2B31382CE668}"/>
    <cellStyle name="Normal 17 4 3 4" xfId="1952" xr:uid="{71C36091-2077-4C75-B2AC-3C15737D1871}"/>
    <cellStyle name="Normal 17 4 3 4 2" xfId="5341" xr:uid="{49BA9FAE-78E2-43DC-8F03-07F6756A0399}"/>
    <cellStyle name="Normal 17 4 3 4 2 2" xfId="13721" xr:uid="{BF4DCE6A-21DB-4A4A-ADE4-0BC3F3BC0242}"/>
    <cellStyle name="Normal 17 4 3 4 2 2 2" xfId="30481" xr:uid="{B3FFA467-C0B0-43F8-AD1F-52C625DE3471}"/>
    <cellStyle name="Normal 17 4 3 4 2 2 3" xfId="47240" xr:uid="{816F7BB5-C0FE-480A-A44D-D07A8CE1F29D}"/>
    <cellStyle name="Normal 17 4 3 4 2 3" xfId="22101" xr:uid="{84B3FA27-C235-46B3-AD62-243DC414A0B5}"/>
    <cellStyle name="Normal 17 4 3 4 2 4" xfId="38860" xr:uid="{BDB52DF6-6DC7-42B6-A33F-E5B34F8135BF}"/>
    <cellStyle name="Normal 17 4 3 4 3" xfId="7028" xr:uid="{DF7FA3B8-1846-4C0E-BB78-DB1EA37D3C60}"/>
    <cellStyle name="Normal 17 4 3 4 3 2" xfId="15408" xr:uid="{30950347-B881-412D-A3E1-E4AD079BFB93}"/>
    <cellStyle name="Normal 17 4 3 4 3 2 2" xfId="32168" xr:uid="{297A7CD5-44DF-4BCA-9350-F511E3271FD6}"/>
    <cellStyle name="Normal 17 4 3 4 3 2 3" xfId="48927" xr:uid="{1F8E7DC4-1BB7-4F20-B6CA-2861582A9A87}"/>
    <cellStyle name="Normal 17 4 3 4 3 3" xfId="23788" xr:uid="{FDB6C7AE-2674-4CBA-AC46-87DE85B58DB7}"/>
    <cellStyle name="Normal 17 4 3 4 3 4" xfId="40547" xr:uid="{E1CE3B36-4A86-4DC3-A194-E4047BEA77CB}"/>
    <cellStyle name="Normal 17 4 3 4 4" xfId="3651" xr:uid="{92C2B598-EEFE-4F68-97E8-A6F0F242816C}"/>
    <cellStyle name="Normal 17 4 3 4 4 2" xfId="12031" xr:uid="{23F7CCC7-F492-4CF9-98D4-E90545C168D1}"/>
    <cellStyle name="Normal 17 4 3 4 4 2 2" xfId="28791" xr:uid="{6F9FF0F8-F8D7-41C6-98E2-7D032807B2B2}"/>
    <cellStyle name="Normal 17 4 3 4 4 2 3" xfId="45550" xr:uid="{716CABD9-B5B6-4101-B3E7-56B7EE4ABA36}"/>
    <cellStyle name="Normal 17 4 3 4 4 3" xfId="20411" xr:uid="{18EFAB20-BCF3-4047-BBC3-EACBA7995A1E}"/>
    <cellStyle name="Normal 17 4 3 4 4 4" xfId="37170" xr:uid="{96575734-B15D-4E85-AD25-9E6490EB54D5}"/>
    <cellStyle name="Normal 17 4 3 4 5" xfId="10341" xr:uid="{981E7D43-7E54-4075-8A3B-479EC31426BF}"/>
    <cellStyle name="Normal 17 4 3 4 5 2" xfId="27101" xr:uid="{9845CBB8-2E3C-4165-BA59-700E233E4B87}"/>
    <cellStyle name="Normal 17 4 3 4 5 3" xfId="43860" xr:uid="{1EB3AB61-7FC9-4506-B52B-127B769E953C}"/>
    <cellStyle name="Normal 17 4 3 4 6" xfId="18721" xr:uid="{373F0421-E397-4D50-9A31-C872B1EA1B2B}"/>
    <cellStyle name="Normal 17 4 3 4 7" xfId="35480" xr:uid="{E063BF65-CB54-49A9-A4A9-D4F44F0106FA}"/>
    <cellStyle name="Normal 17 4 3 5" xfId="4071" xr:uid="{957C9660-2D44-4918-B316-1ACB04CC1864}"/>
    <cellStyle name="Normal 17 4 3 5 2" xfId="12451" xr:uid="{CDDC0502-2446-4219-B7BC-41189185B481}"/>
    <cellStyle name="Normal 17 4 3 5 2 2" xfId="29211" xr:uid="{8E47D601-326C-4AF7-A03A-6F0CCC5E06BA}"/>
    <cellStyle name="Normal 17 4 3 5 2 3" xfId="45970" xr:uid="{E97A9081-ACC4-491B-9D30-5144769DD122}"/>
    <cellStyle name="Normal 17 4 3 5 3" xfId="20831" xr:uid="{9FACBC06-D8B3-48DB-93AF-40B056FBD92C}"/>
    <cellStyle name="Normal 17 4 3 5 4" xfId="37590" xr:uid="{84625495-913C-462E-AAB9-7163F78C6F8F}"/>
    <cellStyle name="Normal 17 4 3 6" xfId="5688" xr:uid="{3E48F2C4-F84A-41D9-8E0E-052DA97C2116}"/>
    <cellStyle name="Normal 17 4 3 6 2" xfId="14068" xr:uid="{07E51D79-820C-4955-AB44-AB28B2EAF17E}"/>
    <cellStyle name="Normal 17 4 3 6 2 2" xfId="30828" xr:uid="{AC650448-6EAD-4FEF-91E9-554CF585D39E}"/>
    <cellStyle name="Normal 17 4 3 6 2 3" xfId="47587" xr:uid="{B10BBFF4-53ED-4F30-B321-529FB99E9B61}"/>
    <cellStyle name="Normal 17 4 3 6 3" xfId="22448" xr:uid="{15201307-C402-4CC0-A175-52D52BCC1490}"/>
    <cellStyle name="Normal 17 4 3 6 4" xfId="39207" xr:uid="{8BC02E6B-8F6D-4C57-A7BC-8C84EEC3E829}"/>
    <cellStyle name="Normal 17 4 3 7" xfId="7434" xr:uid="{23E377C9-F9AA-4A3C-9F27-02A4E34E972F}"/>
    <cellStyle name="Normal 17 4 3 7 2" xfId="15814" xr:uid="{A4C29411-0CBC-47BE-9AFA-0DC8DAF82B1B}"/>
    <cellStyle name="Normal 17 4 3 7 2 2" xfId="32574" xr:uid="{7C5B3794-22E8-4D61-A3AA-52D0E074AEA2}"/>
    <cellStyle name="Normal 17 4 3 7 2 3" xfId="49333" xr:uid="{BA3C27CD-BDED-4D17-AC00-4309ED724B48}"/>
    <cellStyle name="Normal 17 4 3 7 3" xfId="24194" xr:uid="{BD4378BA-8F0D-4F70-BD77-15BFEAFC9E25}"/>
    <cellStyle name="Normal 17 4 3 7 4" xfId="40953" xr:uid="{9C76F63C-884A-4651-B25B-B476A3797F86}"/>
    <cellStyle name="Normal 17 4 3 8" xfId="7840" xr:uid="{67F58AFC-A700-47CF-8EA3-D6F59C6E40A0}"/>
    <cellStyle name="Normal 17 4 3 8 2" xfId="16220" xr:uid="{F288C717-8A7B-4F92-A07C-A59960F9DDB0}"/>
    <cellStyle name="Normal 17 4 3 8 2 2" xfId="32980" xr:uid="{DCFEF6FB-9964-4A11-A8C4-C98879DADB27}"/>
    <cellStyle name="Normal 17 4 3 8 2 3" xfId="49739" xr:uid="{27823CCA-82A2-455C-BAD5-9BA20908D22A}"/>
    <cellStyle name="Normal 17 4 3 8 3" xfId="24600" xr:uid="{891E3E05-BE1B-4D74-8282-9140AC3ABCC4}"/>
    <cellStyle name="Normal 17 4 3 8 4" xfId="41359" xr:uid="{93BF8BD4-2CBE-4C81-80C1-7BEF6B9537EA}"/>
    <cellStyle name="Normal 17 4 3 9" xfId="8246" xr:uid="{FF3158D3-6A87-4B41-BDBD-56C658307870}"/>
    <cellStyle name="Normal 17 4 3 9 2" xfId="16626" xr:uid="{3CE4D788-0FC3-463D-BAE4-7673CF181E2B}"/>
    <cellStyle name="Normal 17 4 3 9 2 2" xfId="33386" xr:uid="{B2D821EC-D5D7-4796-9447-A2787E1870E5}"/>
    <cellStyle name="Normal 17 4 3 9 2 3" xfId="50145" xr:uid="{9951C53E-8E3D-4F0F-95C3-4A9985F635BA}"/>
    <cellStyle name="Normal 17 4 3 9 3" xfId="25006" xr:uid="{27EC9B0F-EF19-44D2-96E3-AAB71A16A82E}"/>
    <cellStyle name="Normal 17 4 3 9 4" xfId="41765" xr:uid="{E46C0D2B-DA42-46FF-AEFA-CA23190F4DDE}"/>
    <cellStyle name="Normal 17 4 4" xfId="1030" xr:uid="{2CC6FE95-C00E-4477-9FED-0C1BB0FB0D01}"/>
    <cellStyle name="Normal 17 4 4 2" xfId="4425" xr:uid="{56FD33A9-6655-4742-A26D-A27F88AEFE5F}"/>
    <cellStyle name="Normal 17 4 4 2 2" xfId="12805" xr:uid="{14EFE376-069E-4020-AB73-20EC395F0B23}"/>
    <cellStyle name="Normal 17 4 4 2 2 2" xfId="29565" xr:uid="{A1925D73-1F9C-47E9-8518-8C0E1AFBB410}"/>
    <cellStyle name="Normal 17 4 4 2 2 3" xfId="46324" xr:uid="{9559A6A3-3C07-4FAE-92DA-E52522A7A7A0}"/>
    <cellStyle name="Normal 17 4 4 2 3" xfId="21185" xr:uid="{1840DE7C-246B-4BC7-94E9-4EFC5A897FCB}"/>
    <cellStyle name="Normal 17 4 4 2 4" xfId="37944" xr:uid="{F14EC6E1-7E16-4D19-8BE7-DB7F66E74D3C}"/>
    <cellStyle name="Normal 17 4 4 3" xfId="6112" xr:uid="{684AD12F-FB4A-4389-B7CC-BF54E07EC5EC}"/>
    <cellStyle name="Normal 17 4 4 3 2" xfId="14492" xr:uid="{89DF40AF-FFB0-4F17-9CE3-A584775C0F5C}"/>
    <cellStyle name="Normal 17 4 4 3 2 2" xfId="31252" xr:uid="{F2A28664-7AFF-45C5-9D9A-A787C57B23EC}"/>
    <cellStyle name="Normal 17 4 4 3 2 3" xfId="48011" xr:uid="{02D0153F-ACF2-447E-80D4-3E350E446DB0}"/>
    <cellStyle name="Normal 17 4 4 3 3" xfId="22872" xr:uid="{7C81923F-25CE-4026-8076-AB65B45D536B}"/>
    <cellStyle name="Normal 17 4 4 3 4" xfId="39631" xr:uid="{EC4A949F-68B6-4845-91E7-A45A56D6D8FC}"/>
    <cellStyle name="Normal 17 4 4 4" xfId="2848" xr:uid="{839DC1D4-7EB8-4D4D-9E4D-08371D74AF5E}"/>
    <cellStyle name="Normal 17 4 4 4 2" xfId="11228" xr:uid="{C17CA2F8-8BE9-4878-A7E8-C909DF220DA6}"/>
    <cellStyle name="Normal 17 4 4 4 2 2" xfId="27988" xr:uid="{634CEF23-8457-4D20-A7EA-68FFBD3D9C1B}"/>
    <cellStyle name="Normal 17 4 4 4 2 3" xfId="44747" xr:uid="{B3F9AD6C-A87A-4885-B0BB-2F514A5382BA}"/>
    <cellStyle name="Normal 17 4 4 4 3" xfId="19608" xr:uid="{C83B9196-080C-442B-B9F8-6F2DC6010771}"/>
    <cellStyle name="Normal 17 4 4 4 4" xfId="36367" xr:uid="{B8578BA2-096D-4367-9124-9B0753A0AABC}"/>
    <cellStyle name="Normal 17 4 4 5" xfId="9425" xr:uid="{92BBBA9A-BE77-479A-B9C7-7567D7802ADE}"/>
    <cellStyle name="Normal 17 4 4 5 2" xfId="26185" xr:uid="{CB2B8F75-1BA9-4C3C-93BB-EC916CE8D355}"/>
    <cellStyle name="Normal 17 4 4 5 3" xfId="42944" xr:uid="{66F95FDB-BEDB-4EFA-84D3-DCC241CF4998}"/>
    <cellStyle name="Normal 17 4 4 6" xfId="17805" xr:uid="{10CDA46A-42FC-4734-9699-49226ADD3C7B}"/>
    <cellStyle name="Normal 17 4 4 7" xfId="34564" xr:uid="{9BB27A23-9981-4044-A8D6-1DEEB8D57C0B}"/>
    <cellStyle name="Normal 17 4 5" xfId="1464" xr:uid="{FA069199-B445-4D31-8940-79B48DAD0CDD}"/>
    <cellStyle name="Normal 17 4 5 2" xfId="4853" xr:uid="{DBD2B4E7-D332-473A-94D5-20BA81543A4A}"/>
    <cellStyle name="Normal 17 4 5 2 2" xfId="13233" xr:uid="{294931A6-0A5D-4B27-BEDA-337DBA09BA7D}"/>
    <cellStyle name="Normal 17 4 5 2 2 2" xfId="29993" xr:uid="{22375264-B90B-4CC8-A01E-44260F7D1A62}"/>
    <cellStyle name="Normal 17 4 5 2 2 3" xfId="46752" xr:uid="{8B10F185-2A4D-44C3-9D15-F9707FCA5758}"/>
    <cellStyle name="Normal 17 4 5 2 3" xfId="21613" xr:uid="{573604E0-72D5-4F08-ABC5-648FB02F137F}"/>
    <cellStyle name="Normal 17 4 5 2 4" xfId="38372" xr:uid="{1CFBD7E8-915E-4D4F-9B87-9722F9C1E297}"/>
    <cellStyle name="Normal 17 4 5 3" xfId="6540" xr:uid="{B6EAC476-6A3A-4325-9492-3037028CFC58}"/>
    <cellStyle name="Normal 17 4 5 3 2" xfId="14920" xr:uid="{51C9487C-4555-463F-8B22-BA9202861694}"/>
    <cellStyle name="Normal 17 4 5 3 2 2" xfId="31680" xr:uid="{D5D5391A-F3C0-4B89-B3BD-27E0D3A3D81E}"/>
    <cellStyle name="Normal 17 4 5 3 2 3" xfId="48439" xr:uid="{9020AC80-5040-4DEB-80EE-0B77A5D3A2EA}"/>
    <cellStyle name="Normal 17 4 5 3 3" xfId="23300" xr:uid="{B02B35B2-9678-47EA-93D6-15FEC29E95A3}"/>
    <cellStyle name="Normal 17 4 5 3 4" xfId="40059" xr:uid="{E084E87E-056A-4A65-92D4-17F24BFC981F}"/>
    <cellStyle name="Normal 17 4 5 4" xfId="3276" xr:uid="{8B657684-4247-426E-9501-7AF885BC0342}"/>
    <cellStyle name="Normal 17 4 5 4 2" xfId="11656" xr:uid="{B75311F8-7923-4913-890C-20D3BDD32DB2}"/>
    <cellStyle name="Normal 17 4 5 4 2 2" xfId="28416" xr:uid="{28099D92-CEE4-4E5C-96A6-FD2F5AB9A4C1}"/>
    <cellStyle name="Normal 17 4 5 4 2 3" xfId="45175" xr:uid="{A75F26B4-08D4-49C7-8F03-0257EA31420E}"/>
    <cellStyle name="Normal 17 4 5 4 3" xfId="20036" xr:uid="{9452BB83-521C-49E8-950B-112E690AEDED}"/>
    <cellStyle name="Normal 17 4 5 4 4" xfId="36795" xr:uid="{F53D198B-DFAB-4FF4-84CA-853E49FF05D5}"/>
    <cellStyle name="Normal 17 4 5 5" xfId="9853" xr:uid="{27D5F29F-818C-4F1E-BEE1-1275382204FD}"/>
    <cellStyle name="Normal 17 4 5 5 2" xfId="26613" xr:uid="{2690FA5D-9906-4707-B25F-7B9A56C163D6}"/>
    <cellStyle name="Normal 17 4 5 5 3" xfId="43372" xr:uid="{8AEB3D0B-6E43-485A-A8E1-928DB3CAE25C}"/>
    <cellStyle name="Normal 17 4 5 6" xfId="18233" xr:uid="{1725D7D3-5C63-4140-9D0D-35C41B334FAE}"/>
    <cellStyle name="Normal 17 4 5 7" xfId="34992" xr:uid="{FE881B2F-8BF3-4115-A8AF-9F8B3C89D720}"/>
    <cellStyle name="Normal 17 4 6" xfId="1681" xr:uid="{A8579232-687D-47D0-BBC2-38BED5EAA847}"/>
    <cellStyle name="Normal 17 4 6 2" xfId="5070" xr:uid="{C751557F-89DD-49A2-8EB9-1C92E0E5EB97}"/>
    <cellStyle name="Normal 17 4 6 2 2" xfId="13450" xr:uid="{50210F76-CEAA-4070-BDEA-B4B8D4D5DE8D}"/>
    <cellStyle name="Normal 17 4 6 2 2 2" xfId="30210" xr:uid="{B8EB0568-C738-44ED-9168-1E04AD677556}"/>
    <cellStyle name="Normal 17 4 6 2 2 3" xfId="46969" xr:uid="{AFA29F37-CC23-49A5-830D-AA1145E0E7E2}"/>
    <cellStyle name="Normal 17 4 6 2 3" xfId="21830" xr:uid="{331AE1B8-08D8-4CBC-9155-0E434061F0B6}"/>
    <cellStyle name="Normal 17 4 6 2 4" xfId="38589" xr:uid="{F7FAB360-689C-4CB8-8B34-B759C989A1DC}"/>
    <cellStyle name="Normal 17 4 6 3" xfId="6757" xr:uid="{1E99A6DB-F643-4A82-AB30-17B1C1E057B6}"/>
    <cellStyle name="Normal 17 4 6 3 2" xfId="15137" xr:uid="{C1BAC81C-B1DC-4B4C-9791-17238039B37E}"/>
    <cellStyle name="Normal 17 4 6 3 2 2" xfId="31897" xr:uid="{EFDC78D1-7DBB-480C-9A68-117B70B6EA4E}"/>
    <cellStyle name="Normal 17 4 6 3 2 3" xfId="48656" xr:uid="{5BAD4BE5-338D-4A54-B3D2-9E1962B2C6D4}"/>
    <cellStyle name="Normal 17 4 6 3 3" xfId="23517" xr:uid="{5E864D8A-9723-4764-A2A0-788C68F7BB79}"/>
    <cellStyle name="Normal 17 4 6 3 4" xfId="40276" xr:uid="{7D7F1F97-8DF6-4DAC-BCE0-04156FF2C981}"/>
    <cellStyle name="Normal 17 4 6 4" xfId="2420" xr:uid="{8F609AA1-5C74-4B4B-A150-5FC78518D324}"/>
    <cellStyle name="Normal 17 4 6 4 2" xfId="10802" xr:uid="{C137D75D-6BBB-49D7-A9FB-38063CAEC13C}"/>
    <cellStyle name="Normal 17 4 6 4 2 2" xfId="27562" xr:uid="{29906A3A-845F-4AA3-A6AA-A29885577BC8}"/>
    <cellStyle name="Normal 17 4 6 4 2 3" xfId="44321" xr:uid="{0A441B29-12D4-4265-A224-21C690B15B55}"/>
    <cellStyle name="Normal 17 4 6 4 3" xfId="19182" xr:uid="{5B71CC75-13FD-4C53-8295-BBEA6309DD0E}"/>
    <cellStyle name="Normal 17 4 6 4 4" xfId="35941" xr:uid="{C0598EC4-FE74-4D1C-AB46-18B9B1344006}"/>
    <cellStyle name="Normal 17 4 6 5" xfId="10070" xr:uid="{AA4C898F-D77F-4850-8DAF-BBBD56A3A9BA}"/>
    <cellStyle name="Normal 17 4 6 5 2" xfId="26830" xr:uid="{D1181EE2-42E1-41EA-A20E-3523A1E64520}"/>
    <cellStyle name="Normal 17 4 6 5 3" xfId="43589" xr:uid="{17B1F087-3EAC-427E-BF79-FA2E174C5349}"/>
    <cellStyle name="Normal 17 4 6 6" xfId="18450" xr:uid="{89C343B8-004C-48D0-A3A8-AEA4D5D2765B}"/>
    <cellStyle name="Normal 17 4 6 7" xfId="35209" xr:uid="{E24BFF20-ADE6-4792-81BD-85EFBF09F0E8}"/>
    <cellStyle name="Normal 17 4 7" xfId="3799" xr:uid="{859D486F-C726-41BA-80BB-BD168B333D74}"/>
    <cellStyle name="Normal 17 4 7 2" xfId="12179" xr:uid="{BD6F03BD-D525-4585-9F60-6606AE806382}"/>
    <cellStyle name="Normal 17 4 7 2 2" xfId="28939" xr:uid="{92C94365-E117-4816-AEB6-1BC1A5B34DC6}"/>
    <cellStyle name="Normal 17 4 7 2 3" xfId="45698" xr:uid="{E2B5A049-A60D-4FC9-AC5D-1CE0DA79135A}"/>
    <cellStyle name="Normal 17 4 7 3" xfId="20559" xr:uid="{6D4350EC-9D5A-4D4D-8726-D4451BD0D083}"/>
    <cellStyle name="Normal 17 4 7 4" xfId="37318" xr:uid="{BA6DBC3B-DE10-4D83-A845-52076155ADCC}"/>
    <cellStyle name="Normal 17 4 8" xfId="5686" xr:uid="{816D7625-22F1-4876-999C-10F82CAFC056}"/>
    <cellStyle name="Normal 17 4 8 2" xfId="14066" xr:uid="{D5CC15A6-997B-4477-B31F-04EE0FDB291D}"/>
    <cellStyle name="Normal 17 4 8 2 2" xfId="30826" xr:uid="{111DC80B-42B4-4D11-8AB8-5B3E1FA9C7DD}"/>
    <cellStyle name="Normal 17 4 8 2 3" xfId="47585" xr:uid="{2B6657DB-E7A1-4DF1-A033-67C642C9270E}"/>
    <cellStyle name="Normal 17 4 8 3" xfId="22446" xr:uid="{0ACCCC49-F5BB-4501-AAB6-63A80A88E06A}"/>
    <cellStyle name="Normal 17 4 8 4" xfId="39205" xr:uid="{8239197A-A630-4059-B1B6-E915EA72D872}"/>
    <cellStyle name="Normal 17 4 9" xfId="7163" xr:uid="{A23AADF6-B319-42BF-8483-AC1D1E9FC191}"/>
    <cellStyle name="Normal 17 4 9 2" xfId="15543" xr:uid="{DA17BA5B-0B11-4597-8071-BBC80FE70E96}"/>
    <cellStyle name="Normal 17 4 9 2 2" xfId="32303" xr:uid="{4E89A1A4-59CD-44E2-B763-7675630FC27D}"/>
    <cellStyle name="Normal 17 4 9 2 3" xfId="49062" xr:uid="{EA002A76-CAB6-40EA-A0C8-962388016409}"/>
    <cellStyle name="Normal 17 4 9 3" xfId="23923" xr:uid="{2982E011-3D21-4561-8496-4616A9AD55F7}"/>
    <cellStyle name="Normal 17 4 9 4" xfId="40682" xr:uid="{5F54D50A-CE2C-4382-A13A-CEE92775CF8F}"/>
    <cellStyle name="Normal 17 5" xfId="591" xr:uid="{E6417557-D648-4044-81C5-77058242E4C5}"/>
    <cellStyle name="Normal 17 5 10" xfId="7640" xr:uid="{CC9F2E75-AA46-488B-A482-9DA66D04BF63}"/>
    <cellStyle name="Normal 17 5 10 2" xfId="16020" xr:uid="{E74A8847-C257-46CA-830A-15C179500E7F}"/>
    <cellStyle name="Normal 17 5 10 2 2" xfId="32780" xr:uid="{78B16A0A-2129-446D-B458-2ADEEA9003DC}"/>
    <cellStyle name="Normal 17 5 10 2 3" xfId="49539" xr:uid="{7BB27BE8-B6CB-4E27-91F7-25524950E663}"/>
    <cellStyle name="Normal 17 5 10 3" xfId="24400" xr:uid="{9EAAD893-9A8D-48E6-84E1-50A778352D9E}"/>
    <cellStyle name="Normal 17 5 10 4" xfId="41159" xr:uid="{29D7D0DB-C3D6-44C3-943E-7EEB796240B8}"/>
    <cellStyle name="Normal 17 5 11" xfId="8046" xr:uid="{8B7D6337-C728-4FA4-B58D-8B8221634FBC}"/>
    <cellStyle name="Normal 17 5 11 2" xfId="16426" xr:uid="{B406C105-E27E-43E1-B860-C1EB2F5695A5}"/>
    <cellStyle name="Normal 17 5 11 2 2" xfId="33186" xr:uid="{7DB2DBEC-244E-43CC-BB22-A11776140E48}"/>
    <cellStyle name="Normal 17 5 11 2 3" xfId="49945" xr:uid="{D1C80A0C-D04C-4B3D-97D7-34AD3CB9ED84}"/>
    <cellStyle name="Normal 17 5 11 3" xfId="24806" xr:uid="{B6C66132-35A9-4FDE-9393-2CBEE63E7E53}"/>
    <cellStyle name="Normal 17 5 11 4" xfId="41565" xr:uid="{4F6DE439-9E26-4C2B-94B6-C5F8655BDB37}"/>
    <cellStyle name="Normal 17 5 12" xfId="8452" xr:uid="{EE99A080-B2A3-4A37-A4E4-9EE895DF293E}"/>
    <cellStyle name="Normal 17 5 12 2" xfId="16832" xr:uid="{DA7A9A4B-58D4-4074-BFF5-50540ED9EC8A}"/>
    <cellStyle name="Normal 17 5 12 2 2" xfId="33592" xr:uid="{B6E60267-3902-478F-9879-9E305A0AAA80}"/>
    <cellStyle name="Normal 17 5 12 2 3" xfId="50351" xr:uid="{B2537769-891F-4916-B938-C8F88DE09C4A}"/>
    <cellStyle name="Normal 17 5 12 3" xfId="25212" xr:uid="{1CEAEB84-9B6D-469E-AD79-CA475C5B9D7D}"/>
    <cellStyle name="Normal 17 5 12 4" xfId="41971" xr:uid="{1C38BBA8-164F-48CB-B484-F337E5511B16}"/>
    <cellStyle name="Normal 17 5 13" xfId="2139" xr:uid="{C6BC08B3-80C1-44F0-A937-4057CDB3BCC8}"/>
    <cellStyle name="Normal 17 5 13 2" xfId="10527" xr:uid="{0D9EFB34-D406-4582-9438-AA9E49CF9DE8}"/>
    <cellStyle name="Normal 17 5 13 2 2" xfId="27287" xr:uid="{4816AB1A-0D94-47D5-B96E-036F0B48BDC3}"/>
    <cellStyle name="Normal 17 5 13 2 3" xfId="44046" xr:uid="{FCA8E9B5-85D5-46B7-BDBD-A15EFC3A9A95}"/>
    <cellStyle name="Normal 17 5 13 3" xfId="18907" xr:uid="{8D9844FB-3C2E-49E5-A1B5-291B2ACBDC51}"/>
    <cellStyle name="Normal 17 5 13 4" xfId="35666" xr:uid="{3AC2B05C-D9B9-418E-80FF-56C411060968}"/>
    <cellStyle name="Normal 17 5 14" xfId="9002" xr:uid="{CD6DAB3B-1791-4A4A-A5CA-EA02E2C083FB}"/>
    <cellStyle name="Normal 17 5 14 2" xfId="25762" xr:uid="{B9D868EF-D30F-4526-983C-45FE69321D9B}"/>
    <cellStyle name="Normal 17 5 14 3" xfId="42521" xr:uid="{64113140-DB89-48E0-A2D7-AF9226159812}"/>
    <cellStyle name="Normal 17 5 15" xfId="17382" xr:uid="{1BC49A70-076F-40FC-BF08-F5CDB88A7343}"/>
    <cellStyle name="Normal 17 5 16" xfId="34141" xr:uid="{A324BD3C-C8DE-4B2B-B236-8EEB5C31F520}"/>
    <cellStyle name="Normal 17 5 2" xfId="592" xr:uid="{F0A97D51-D6F0-49A2-8468-4638547A5AB9}"/>
    <cellStyle name="Normal 17 5 2 10" xfId="8523" xr:uid="{FA6CDA87-F9C9-4BC2-8A7E-537148830F57}"/>
    <cellStyle name="Normal 17 5 2 10 2" xfId="16903" xr:uid="{24091BE7-13AA-4987-9F50-F08B04569C3C}"/>
    <cellStyle name="Normal 17 5 2 10 2 2" xfId="33663" xr:uid="{397110FC-4628-49A3-98C0-47EDB7254023}"/>
    <cellStyle name="Normal 17 5 2 10 2 3" xfId="50422" xr:uid="{BC76F098-2149-4502-99A0-186AAF435DDA}"/>
    <cellStyle name="Normal 17 5 2 10 3" xfId="25283" xr:uid="{03705417-571D-4AE2-A0F0-F40CD4A85695}"/>
    <cellStyle name="Normal 17 5 2 10 4" xfId="42042" xr:uid="{7566CE47-B219-4C3A-ACA3-A4EFE081B6EE}"/>
    <cellStyle name="Normal 17 5 2 11" xfId="2424" xr:uid="{482EFE9B-0BE1-48ED-B9CE-1A66946078B2}"/>
    <cellStyle name="Normal 17 5 2 11 2" xfId="10806" xr:uid="{E8AF48B3-E4F7-4204-BE86-4850E187FE66}"/>
    <cellStyle name="Normal 17 5 2 11 2 2" xfId="27566" xr:uid="{0F8E9C38-8ABB-413A-B69F-D405507FD652}"/>
    <cellStyle name="Normal 17 5 2 11 2 3" xfId="44325" xr:uid="{2EA8E0EA-2A9D-48A8-B699-94BC7FC4F4F8}"/>
    <cellStyle name="Normal 17 5 2 11 3" xfId="19186" xr:uid="{D91AF579-4E8A-4206-9987-A97EC11144B1}"/>
    <cellStyle name="Normal 17 5 2 11 4" xfId="35945" xr:uid="{9019F938-CEBC-4E48-BF22-5C91F47E6681}"/>
    <cellStyle name="Normal 17 5 2 12" xfId="9003" xr:uid="{0AA4640A-538A-4FE2-AD8B-4FA7B3303052}"/>
    <cellStyle name="Normal 17 5 2 12 2" xfId="25763" xr:uid="{4141BF4C-7920-4E65-98EC-F7AFC2202C3E}"/>
    <cellStyle name="Normal 17 5 2 12 3" xfId="42522" xr:uid="{6178BBA3-7996-4B41-BE60-9718EED76E8B}"/>
    <cellStyle name="Normal 17 5 2 13" xfId="17383" xr:uid="{EEC7EA5F-E136-4C84-9A0E-4B8B974B5281}"/>
    <cellStyle name="Normal 17 5 2 14" xfId="34142" xr:uid="{070DFE29-C97C-451E-83E3-29BE480F48B2}"/>
    <cellStyle name="Normal 17 5 2 2" xfId="1034" xr:uid="{572A6C97-08F6-4BAE-8316-4C0544ADE87A}"/>
    <cellStyle name="Normal 17 5 2 2 2" xfId="4429" xr:uid="{F6042C0B-7EB3-4558-A164-3E6E834C9DDA}"/>
    <cellStyle name="Normal 17 5 2 2 2 2" xfId="12809" xr:uid="{637F6027-16B2-46F9-980E-1BC3EA3783C9}"/>
    <cellStyle name="Normal 17 5 2 2 2 2 2" xfId="29569" xr:uid="{129A410C-294E-448E-9FE4-A5763DA75589}"/>
    <cellStyle name="Normal 17 5 2 2 2 2 3" xfId="46328" xr:uid="{A6409A40-6781-4FCE-8989-5A4909E089E1}"/>
    <cellStyle name="Normal 17 5 2 2 2 3" xfId="21189" xr:uid="{3736E0EC-EEE4-488E-8308-7CE3A01E0C27}"/>
    <cellStyle name="Normal 17 5 2 2 2 4" xfId="37948" xr:uid="{EBFA22EC-98F5-4DD5-A81A-27DB18E689B8}"/>
    <cellStyle name="Normal 17 5 2 2 3" xfId="6116" xr:uid="{8C622C77-1BE9-44CE-8D96-55E18564A23F}"/>
    <cellStyle name="Normal 17 5 2 2 3 2" xfId="14496" xr:uid="{EB9B8C58-8A30-4C45-98A7-9D8A86F1579C}"/>
    <cellStyle name="Normal 17 5 2 2 3 2 2" xfId="31256" xr:uid="{5E663CFA-CB57-4B8F-92FA-7E77B240FFF4}"/>
    <cellStyle name="Normal 17 5 2 2 3 2 3" xfId="48015" xr:uid="{07BFA698-90A8-4FFD-A28D-B4A072CBF93F}"/>
    <cellStyle name="Normal 17 5 2 2 3 3" xfId="22876" xr:uid="{92C9C8DF-F807-45F4-99C1-F12B6A636498}"/>
    <cellStyle name="Normal 17 5 2 2 3 4" xfId="39635" xr:uid="{1EE2AFEC-386B-45E7-A545-3E7070E91D2E}"/>
    <cellStyle name="Normal 17 5 2 2 4" xfId="2852" xr:uid="{1A320743-A5A4-420A-AEA8-8FC02F274FFB}"/>
    <cellStyle name="Normal 17 5 2 2 4 2" xfId="11232" xr:uid="{0183E2A1-6D18-4776-95AE-F646B981C5AC}"/>
    <cellStyle name="Normal 17 5 2 2 4 2 2" xfId="27992" xr:uid="{F2C67D29-025E-493F-BE8F-C2F7590EC50E}"/>
    <cellStyle name="Normal 17 5 2 2 4 2 3" xfId="44751" xr:uid="{B808A295-E402-4C41-8FD1-DD870BAA97D1}"/>
    <cellStyle name="Normal 17 5 2 2 4 3" xfId="19612" xr:uid="{E6D6CBB9-9E1F-41EE-94EC-92288130BD78}"/>
    <cellStyle name="Normal 17 5 2 2 4 4" xfId="36371" xr:uid="{27814A45-35A3-458C-939F-4454B99A3B3D}"/>
    <cellStyle name="Normal 17 5 2 2 5" xfId="9429" xr:uid="{03D862C0-2380-476F-8459-1B3B73D725BE}"/>
    <cellStyle name="Normal 17 5 2 2 5 2" xfId="26189" xr:uid="{BE146BFC-9B07-40B1-AD0F-083469D609F6}"/>
    <cellStyle name="Normal 17 5 2 2 5 3" xfId="42948" xr:uid="{F4991074-DD7E-498A-9498-CB1C9428CAA5}"/>
    <cellStyle name="Normal 17 5 2 2 6" xfId="17809" xr:uid="{E330D74B-8B31-4C34-9BBF-49E3C3702192}"/>
    <cellStyle name="Normal 17 5 2 2 7" xfId="34568" xr:uid="{C4646E98-43FA-4F2F-95E4-EA04754AA242}"/>
    <cellStyle name="Normal 17 5 2 3" xfId="1468" xr:uid="{8AFE689C-31A5-48B6-98EB-40C776E6A0BC}"/>
    <cellStyle name="Normal 17 5 2 3 2" xfId="4857" xr:uid="{321FA7C1-0E2F-4502-A88E-F79D03110828}"/>
    <cellStyle name="Normal 17 5 2 3 2 2" xfId="13237" xr:uid="{9359D052-58E2-4275-B0C8-54DA61A65529}"/>
    <cellStyle name="Normal 17 5 2 3 2 2 2" xfId="29997" xr:uid="{1FA9E645-124D-4353-8C21-22E487F2F4DC}"/>
    <cellStyle name="Normal 17 5 2 3 2 2 3" xfId="46756" xr:uid="{2507C71F-269B-45F9-BA73-48DC71C80B96}"/>
    <cellStyle name="Normal 17 5 2 3 2 3" xfId="21617" xr:uid="{10393A0E-4695-4264-B78A-B47DE8AF0CE7}"/>
    <cellStyle name="Normal 17 5 2 3 2 4" xfId="38376" xr:uid="{305A513C-B734-4B4E-893D-2D23187F55FE}"/>
    <cellStyle name="Normal 17 5 2 3 3" xfId="6544" xr:uid="{6EC613A1-AF1A-4236-B0AE-D7C0550A94E0}"/>
    <cellStyle name="Normal 17 5 2 3 3 2" xfId="14924" xr:uid="{CDE5F593-0114-42FC-AA45-8FD39A25C0DD}"/>
    <cellStyle name="Normal 17 5 2 3 3 2 2" xfId="31684" xr:uid="{C06E52BA-CF7B-429D-8E9A-BC27AE2D8FA6}"/>
    <cellStyle name="Normal 17 5 2 3 3 2 3" xfId="48443" xr:uid="{A3873CCD-D697-428C-A4F5-EC95BF4BA4C6}"/>
    <cellStyle name="Normal 17 5 2 3 3 3" xfId="23304" xr:uid="{8E2E8391-7C2A-4B4E-89E5-339DD61B8B4F}"/>
    <cellStyle name="Normal 17 5 2 3 3 4" xfId="40063" xr:uid="{5B93D457-982F-4A4D-B09A-416591F1D5B1}"/>
    <cellStyle name="Normal 17 5 2 3 4" xfId="3280" xr:uid="{BD7DEFF7-E8FD-41A9-AFD0-E5D85B0469BE}"/>
    <cellStyle name="Normal 17 5 2 3 4 2" xfId="11660" xr:uid="{4FDE7612-0041-4917-98EA-423C4CABBEBD}"/>
    <cellStyle name="Normal 17 5 2 3 4 2 2" xfId="28420" xr:uid="{064A4601-4D0C-4460-83E5-588F16BC40B2}"/>
    <cellStyle name="Normal 17 5 2 3 4 2 3" xfId="45179" xr:uid="{338FF2DD-1149-4191-9574-9C7E93FFB566}"/>
    <cellStyle name="Normal 17 5 2 3 4 3" xfId="20040" xr:uid="{9BD918ED-078F-44C9-818F-9943D5AFB6C6}"/>
    <cellStyle name="Normal 17 5 2 3 4 4" xfId="36799" xr:uid="{839674BB-9793-48BA-80FA-074C650671E8}"/>
    <cellStyle name="Normal 17 5 2 3 5" xfId="9857" xr:uid="{D57A9C90-2CD3-4E65-BB04-0E7A4D0AAA34}"/>
    <cellStyle name="Normal 17 5 2 3 5 2" xfId="26617" xr:uid="{D158CA00-BC03-4050-BF17-940511DB6D24}"/>
    <cellStyle name="Normal 17 5 2 3 5 3" xfId="43376" xr:uid="{F1B954DB-F28E-492E-9FBB-C4B0DFDA97BE}"/>
    <cellStyle name="Normal 17 5 2 3 6" xfId="18237" xr:uid="{645F868F-035D-4D6B-ABB3-D6D65F5D7BFF}"/>
    <cellStyle name="Normal 17 5 2 3 7" xfId="34996" xr:uid="{089D2F45-D9F8-4AFA-8A5A-38FDB57CAC96}"/>
    <cellStyle name="Normal 17 5 2 4" xfId="1823" xr:uid="{EA97A5A7-2D17-4C9B-9165-9F4348986D35}"/>
    <cellStyle name="Normal 17 5 2 4 2" xfId="5212" xr:uid="{7AF3177C-1571-458A-A0A7-6554A57DBC43}"/>
    <cellStyle name="Normal 17 5 2 4 2 2" xfId="13592" xr:uid="{51957C1C-6F73-4D6A-94EB-8C9D3227FDA8}"/>
    <cellStyle name="Normal 17 5 2 4 2 2 2" xfId="30352" xr:uid="{9D7DEC35-B85F-4EC6-AD55-49B1F63858B1}"/>
    <cellStyle name="Normal 17 5 2 4 2 2 3" xfId="47111" xr:uid="{728CE455-BF58-4449-A157-063F0AF48850}"/>
    <cellStyle name="Normal 17 5 2 4 2 3" xfId="21972" xr:uid="{01B8676C-A243-4DC9-B90F-D5C71708C6C2}"/>
    <cellStyle name="Normal 17 5 2 4 2 4" xfId="38731" xr:uid="{4129AF9D-274A-4064-B376-52E839E5B05C}"/>
    <cellStyle name="Normal 17 5 2 4 3" xfId="6899" xr:uid="{AFD9CEE3-B3EE-48C6-8A90-99B96A59CA12}"/>
    <cellStyle name="Normal 17 5 2 4 3 2" xfId="15279" xr:uid="{A2EB951F-2D2D-4FE2-8ABB-2047F993F9C1}"/>
    <cellStyle name="Normal 17 5 2 4 3 2 2" xfId="32039" xr:uid="{F4EE994D-D5EE-49DD-9366-5501B74B8739}"/>
    <cellStyle name="Normal 17 5 2 4 3 2 3" xfId="48798" xr:uid="{A61CF0C4-E0BD-4B29-940A-D5500F7E0124}"/>
    <cellStyle name="Normal 17 5 2 4 3 3" xfId="23659" xr:uid="{E661BB90-9A5F-4431-82F8-72447FF8AFB9}"/>
    <cellStyle name="Normal 17 5 2 4 3 4" xfId="40418" xr:uid="{A61B1936-91FC-4E36-A029-65617CCACB45}"/>
    <cellStyle name="Normal 17 5 2 4 4" xfId="3523" xr:uid="{5B707940-AD38-4A16-AE86-684AD7B8C249}"/>
    <cellStyle name="Normal 17 5 2 4 4 2" xfId="11903" xr:uid="{C6AEBD18-0165-48C6-A87F-1CB791C2F812}"/>
    <cellStyle name="Normal 17 5 2 4 4 2 2" xfId="28663" xr:uid="{D9CBEBE0-F747-4E53-8E94-C00935A52F25}"/>
    <cellStyle name="Normal 17 5 2 4 4 2 3" xfId="45422" xr:uid="{409333D9-1104-46B7-BB5B-07F2B56F0498}"/>
    <cellStyle name="Normal 17 5 2 4 4 3" xfId="20283" xr:uid="{0A6D3274-702B-4750-A124-BF582B4EE61A}"/>
    <cellStyle name="Normal 17 5 2 4 4 4" xfId="37042" xr:uid="{869A8FB4-A991-4DFF-8950-400EB264C03D}"/>
    <cellStyle name="Normal 17 5 2 4 5" xfId="10212" xr:uid="{17AC7419-51E1-43AD-B614-760317D6D69D}"/>
    <cellStyle name="Normal 17 5 2 4 5 2" xfId="26972" xr:uid="{6339167C-785E-4EA8-A145-2D44F4A5FC1F}"/>
    <cellStyle name="Normal 17 5 2 4 5 3" xfId="43731" xr:uid="{046ECD7B-3F92-4858-BBE4-8075B6E9BB4F}"/>
    <cellStyle name="Normal 17 5 2 4 6" xfId="18592" xr:uid="{2D3FC051-9F94-4224-A723-D24EDE6A1431}"/>
    <cellStyle name="Normal 17 5 2 4 7" xfId="35351" xr:uid="{795FA7E1-7BF7-4F65-9201-8304F0673280}"/>
    <cellStyle name="Normal 17 5 2 5" xfId="3942" xr:uid="{61C5F99F-98AF-4A6B-BD8E-DB638212D71B}"/>
    <cellStyle name="Normal 17 5 2 5 2" xfId="12322" xr:uid="{225E0362-268E-476D-8882-471BF50BAD0E}"/>
    <cellStyle name="Normal 17 5 2 5 2 2" xfId="29082" xr:uid="{999F7C64-96A5-40A6-9746-77E0EA48B4A1}"/>
    <cellStyle name="Normal 17 5 2 5 2 3" xfId="45841" xr:uid="{73E3C676-7667-48F6-B4CC-5E6147726D4F}"/>
    <cellStyle name="Normal 17 5 2 5 3" xfId="20702" xr:uid="{7E762DE4-128E-4462-8760-26C78A1DA94B}"/>
    <cellStyle name="Normal 17 5 2 5 4" xfId="37461" xr:uid="{ED638E4A-C1D6-4D52-BE49-5CE773397CBB}"/>
    <cellStyle name="Normal 17 5 2 6" xfId="5690" xr:uid="{19BB463D-8336-4702-81F3-73F9E02A765F}"/>
    <cellStyle name="Normal 17 5 2 6 2" xfId="14070" xr:uid="{CABFAC7D-1B0E-4929-BA4F-C0192335AA90}"/>
    <cellStyle name="Normal 17 5 2 6 2 2" xfId="30830" xr:uid="{F037290E-9D11-4838-9AE4-30D5651D2755}"/>
    <cellStyle name="Normal 17 5 2 6 2 3" xfId="47589" xr:uid="{2914A308-E716-495B-AD78-0FCD53455FD4}"/>
    <cellStyle name="Normal 17 5 2 6 3" xfId="22450" xr:uid="{D6890D5F-88F1-4FE7-B14A-37CFEC3B53E5}"/>
    <cellStyle name="Normal 17 5 2 6 4" xfId="39209" xr:uid="{B8C05E03-B793-49A4-8197-44232D235206}"/>
    <cellStyle name="Normal 17 5 2 7" xfId="7305" xr:uid="{8EA06715-8F41-4C6E-8908-EE6DB912E60E}"/>
    <cellStyle name="Normal 17 5 2 7 2" xfId="15685" xr:uid="{2963FF10-4F60-4DE6-84FF-501DE3D4D256}"/>
    <cellStyle name="Normal 17 5 2 7 2 2" xfId="32445" xr:uid="{54DFF7B9-D591-438F-9BB9-D3255D56C9BE}"/>
    <cellStyle name="Normal 17 5 2 7 2 3" xfId="49204" xr:uid="{13319ADF-6FCC-4234-A757-1835D0FC5255}"/>
    <cellStyle name="Normal 17 5 2 7 3" xfId="24065" xr:uid="{A7528D66-6027-421A-A6DE-203CCCDF35CB}"/>
    <cellStyle name="Normal 17 5 2 7 4" xfId="40824" xr:uid="{0D8EBF0C-6633-4DBA-A9A2-F0DE6F802253}"/>
    <cellStyle name="Normal 17 5 2 8" xfId="7711" xr:uid="{8629102C-DE82-48F7-93A4-BE640FBA8069}"/>
    <cellStyle name="Normal 17 5 2 8 2" xfId="16091" xr:uid="{13C6E910-EBA9-4238-AFC0-5E1EE0D5BF1B}"/>
    <cellStyle name="Normal 17 5 2 8 2 2" xfId="32851" xr:uid="{5A55EFA4-C314-48FF-8EBA-37B522D066B5}"/>
    <cellStyle name="Normal 17 5 2 8 2 3" xfId="49610" xr:uid="{9BE29496-4575-4095-B540-7BE72D59194A}"/>
    <cellStyle name="Normal 17 5 2 8 3" xfId="24471" xr:uid="{8553A60E-35B5-41A6-ABB3-F0573FF40704}"/>
    <cellStyle name="Normal 17 5 2 8 4" xfId="41230" xr:uid="{CB408126-F1F6-4221-B492-87DE66BD390A}"/>
    <cellStyle name="Normal 17 5 2 9" xfId="8117" xr:uid="{C48766CA-C65F-41EE-A927-5C3A4B526C15}"/>
    <cellStyle name="Normal 17 5 2 9 2" xfId="16497" xr:uid="{60835AEB-8E2E-4FB4-88D8-74F1CF244D75}"/>
    <cellStyle name="Normal 17 5 2 9 2 2" xfId="33257" xr:uid="{6DCFD1CD-33E9-42CF-B966-D279567BDDD3}"/>
    <cellStyle name="Normal 17 5 2 9 2 3" xfId="50016" xr:uid="{0F190629-5CA6-4286-A727-F3F5FE593879}"/>
    <cellStyle name="Normal 17 5 2 9 3" xfId="24877" xr:uid="{A7CB97F6-30C4-47B6-9DB5-5AFFB3264F55}"/>
    <cellStyle name="Normal 17 5 2 9 4" xfId="41636" xr:uid="{6162A3F2-1B3F-4382-8932-6B9F176F3994}"/>
    <cellStyle name="Normal 17 5 3" xfId="593" xr:uid="{577D388E-5A3C-464D-896B-85D71953174B}"/>
    <cellStyle name="Normal 17 5 3 10" xfId="8723" xr:uid="{35FB2CF1-D031-4176-8E9E-1B951223148F}"/>
    <cellStyle name="Normal 17 5 3 10 2" xfId="17103" xr:uid="{5D32AD29-FD4B-48D7-B0A8-DC576919F2B7}"/>
    <cellStyle name="Normal 17 5 3 10 2 2" xfId="33863" xr:uid="{AC694ADA-9518-4838-8443-3BE0CA87AE0F}"/>
    <cellStyle name="Normal 17 5 3 10 2 3" xfId="50622" xr:uid="{129D51D8-1952-4303-BF18-6F9CADFAB171}"/>
    <cellStyle name="Normal 17 5 3 10 3" xfId="25483" xr:uid="{89011B72-94B9-4E01-8B0B-40296F0EA5A6}"/>
    <cellStyle name="Normal 17 5 3 10 4" xfId="42242" xr:uid="{84E2FE26-758E-4468-A45E-2FC830830A88}"/>
    <cellStyle name="Normal 17 5 3 11" xfId="2425" xr:uid="{EAB9EE1F-93A3-4F9D-9478-4AD71A9D29FD}"/>
    <cellStyle name="Normal 17 5 3 11 2" xfId="10807" xr:uid="{8869A3F2-6DF1-4A14-B613-16FC2EBA37ED}"/>
    <cellStyle name="Normal 17 5 3 11 2 2" xfId="27567" xr:uid="{092F96E5-DC99-4BF5-8BF8-84003C97E770}"/>
    <cellStyle name="Normal 17 5 3 11 2 3" xfId="44326" xr:uid="{4A3EEEB2-E653-497F-BA8B-E26FD7E95744}"/>
    <cellStyle name="Normal 17 5 3 11 3" xfId="19187" xr:uid="{A1075D56-5C42-45BC-9F79-C113FCDC7753}"/>
    <cellStyle name="Normal 17 5 3 11 4" xfId="35946" xr:uid="{A411B6F6-962F-45FA-95F8-029397347145}"/>
    <cellStyle name="Normal 17 5 3 12" xfId="9004" xr:uid="{F59B6484-FE8F-4CFC-808C-3BAB2D90F64A}"/>
    <cellStyle name="Normal 17 5 3 12 2" xfId="25764" xr:uid="{052123B2-0BC9-4051-AD21-966669075436}"/>
    <cellStyle name="Normal 17 5 3 12 3" xfId="42523" xr:uid="{19D1C71A-0478-4C61-BDB4-F3B5A2E9C1CC}"/>
    <cellStyle name="Normal 17 5 3 13" xfId="17384" xr:uid="{ADBA61C9-64DD-40A2-9F01-0BE9CD664697}"/>
    <cellStyle name="Normal 17 5 3 14" xfId="34143" xr:uid="{745DB504-743B-4AFE-AEE7-08FB111A6EA8}"/>
    <cellStyle name="Normal 17 5 3 2" xfId="1035" xr:uid="{33B4966C-485D-4D5A-90F2-5E9BF5775825}"/>
    <cellStyle name="Normal 17 5 3 2 2" xfId="4430" xr:uid="{67C0B638-1383-4E42-95F8-BB7AE869ACAB}"/>
    <cellStyle name="Normal 17 5 3 2 2 2" xfId="12810" xr:uid="{E3A13DA7-B4B3-40E6-A682-FFB02F7847E5}"/>
    <cellStyle name="Normal 17 5 3 2 2 2 2" xfId="29570" xr:uid="{55DE1672-E102-4A32-A7A9-12E0A21FE1CA}"/>
    <cellStyle name="Normal 17 5 3 2 2 2 3" xfId="46329" xr:uid="{1E43FC60-49D4-4096-AA16-1115296442E8}"/>
    <cellStyle name="Normal 17 5 3 2 2 3" xfId="21190" xr:uid="{50274261-75FF-41E1-8CC1-361576F7753E}"/>
    <cellStyle name="Normal 17 5 3 2 2 4" xfId="37949" xr:uid="{E86E2DCD-DABC-4A6D-97B0-7B33B99E7918}"/>
    <cellStyle name="Normal 17 5 3 2 3" xfId="6117" xr:uid="{548C36C4-9936-4CFF-A841-E7E075AB23D1}"/>
    <cellStyle name="Normal 17 5 3 2 3 2" xfId="14497" xr:uid="{717CBC84-223C-4BF6-ADA5-C9276260D63F}"/>
    <cellStyle name="Normal 17 5 3 2 3 2 2" xfId="31257" xr:uid="{3A82032D-9FF8-47AD-B3E3-90AACB115EB3}"/>
    <cellStyle name="Normal 17 5 3 2 3 2 3" xfId="48016" xr:uid="{840E7F2C-BF4D-4FF9-9504-28251888BAC3}"/>
    <cellStyle name="Normal 17 5 3 2 3 3" xfId="22877" xr:uid="{F64263A2-F45A-4058-A97D-9784A174598F}"/>
    <cellStyle name="Normal 17 5 3 2 3 4" xfId="39636" xr:uid="{202F6F4F-E16D-438E-B714-67EDAEF0AE49}"/>
    <cellStyle name="Normal 17 5 3 2 4" xfId="2853" xr:uid="{6E1B3500-9A95-44E0-914B-56FCFD08914C}"/>
    <cellStyle name="Normal 17 5 3 2 4 2" xfId="11233" xr:uid="{A06CB53D-5D7A-4C7A-8634-7E50B898B401}"/>
    <cellStyle name="Normal 17 5 3 2 4 2 2" xfId="27993" xr:uid="{6B4B1811-4753-4A5E-99CB-0F84D1090441}"/>
    <cellStyle name="Normal 17 5 3 2 4 2 3" xfId="44752" xr:uid="{D0F578F1-A87D-4CA9-9767-ED74BB60D54F}"/>
    <cellStyle name="Normal 17 5 3 2 4 3" xfId="19613" xr:uid="{69460C26-CC48-4B1C-8C17-1FDC570959AB}"/>
    <cellStyle name="Normal 17 5 3 2 4 4" xfId="36372" xr:uid="{4ABBC1DE-E583-4393-B7C7-CD04526F425B}"/>
    <cellStyle name="Normal 17 5 3 2 5" xfId="9430" xr:uid="{ABB0D26E-D1C0-4505-81C5-34CE043DA4FB}"/>
    <cellStyle name="Normal 17 5 3 2 5 2" xfId="26190" xr:uid="{35F50EDE-D8E0-4EE9-AE81-6D3DE3B89E9B}"/>
    <cellStyle name="Normal 17 5 3 2 5 3" xfId="42949" xr:uid="{927D52F0-36AB-495E-B740-2DACC99ADDF1}"/>
    <cellStyle name="Normal 17 5 3 2 6" xfId="17810" xr:uid="{D420B7BD-91BA-4600-8922-81489FEBAF7B}"/>
    <cellStyle name="Normal 17 5 3 2 7" xfId="34569" xr:uid="{3557F9B9-8E59-4F93-9B82-8E1DC58D153D}"/>
    <cellStyle name="Normal 17 5 3 3" xfId="1469" xr:uid="{FBA8A0C2-14C8-401D-BE77-E96440318C8F}"/>
    <cellStyle name="Normal 17 5 3 3 2" xfId="4858" xr:uid="{947F1DE4-4E09-42DF-96D0-6151653FA5B3}"/>
    <cellStyle name="Normal 17 5 3 3 2 2" xfId="13238" xr:uid="{F3601FAE-5C99-446A-89EF-D1DC7AE8D77B}"/>
    <cellStyle name="Normal 17 5 3 3 2 2 2" xfId="29998" xr:uid="{D085B787-E577-4866-A7B3-7C6B5BEC9427}"/>
    <cellStyle name="Normal 17 5 3 3 2 2 3" xfId="46757" xr:uid="{935DE260-39C3-4544-90BB-889B2FA38CF3}"/>
    <cellStyle name="Normal 17 5 3 3 2 3" xfId="21618" xr:uid="{774F4E3C-C99D-43A4-8D33-000C4ADA79F6}"/>
    <cellStyle name="Normal 17 5 3 3 2 4" xfId="38377" xr:uid="{2BFEF3C8-9550-44FF-90DF-16FB046EEF58}"/>
    <cellStyle name="Normal 17 5 3 3 3" xfId="6545" xr:uid="{DB731F5C-62A9-4A7D-AC0F-E779DBA9155C}"/>
    <cellStyle name="Normal 17 5 3 3 3 2" xfId="14925" xr:uid="{B1B4C14F-A279-4167-A433-AC97ED500411}"/>
    <cellStyle name="Normal 17 5 3 3 3 2 2" xfId="31685" xr:uid="{7C12F3D2-B7F8-4356-84A9-8D7165C9905C}"/>
    <cellStyle name="Normal 17 5 3 3 3 2 3" xfId="48444" xr:uid="{D3F51C42-9707-4560-B97D-7892C3B458F8}"/>
    <cellStyle name="Normal 17 5 3 3 3 3" xfId="23305" xr:uid="{66AF9523-8A32-497A-BEF2-A93867A8A693}"/>
    <cellStyle name="Normal 17 5 3 3 3 4" xfId="40064" xr:uid="{5D20FAE5-AE17-4D3A-BD3E-F6126681A4AE}"/>
    <cellStyle name="Normal 17 5 3 3 4" xfId="3281" xr:uid="{BECB169B-0F6E-49C8-9B97-CDBC8E6F003B}"/>
    <cellStyle name="Normal 17 5 3 3 4 2" xfId="11661" xr:uid="{3BE56CA4-EE01-49AE-9859-B4E0687154FA}"/>
    <cellStyle name="Normal 17 5 3 3 4 2 2" xfId="28421" xr:uid="{62CB9733-5D64-4DF7-AA92-A96B399FA848}"/>
    <cellStyle name="Normal 17 5 3 3 4 2 3" xfId="45180" xr:uid="{B39D5548-0D60-4A7E-B5D0-DB9213BCBB56}"/>
    <cellStyle name="Normal 17 5 3 3 4 3" xfId="20041" xr:uid="{A5A3DDC0-F368-43B7-A39C-8A70D9C9CC62}"/>
    <cellStyle name="Normal 17 5 3 3 4 4" xfId="36800" xr:uid="{8587B282-A7F9-466F-AFF3-731538B79E09}"/>
    <cellStyle name="Normal 17 5 3 3 5" xfId="9858" xr:uid="{6A2A7F2B-D736-4318-A479-951775554F24}"/>
    <cellStyle name="Normal 17 5 3 3 5 2" xfId="26618" xr:uid="{38DFF3AC-6A94-4562-9507-6B4C6C165ABA}"/>
    <cellStyle name="Normal 17 5 3 3 5 3" xfId="43377" xr:uid="{0D49B7DE-6BAA-49AD-96E0-B40A6E2E6045}"/>
    <cellStyle name="Normal 17 5 3 3 6" xfId="18238" xr:uid="{8F91A104-6A66-40D6-829F-013E9B81C586}"/>
    <cellStyle name="Normal 17 5 3 3 7" xfId="34997" xr:uid="{5833956A-8AD7-4BAC-A233-A6076A2547DB}"/>
    <cellStyle name="Normal 17 5 3 4" xfId="2023" xr:uid="{1D2B44C9-35CB-4638-9DC2-21F9A02297BA}"/>
    <cellStyle name="Normal 17 5 3 4 2" xfId="5412" xr:uid="{4B599D37-4F53-43FF-AF89-E8EB3DE62EA8}"/>
    <cellStyle name="Normal 17 5 3 4 2 2" xfId="13792" xr:uid="{2A93F5FA-962E-429D-9220-B3F39F50CF7F}"/>
    <cellStyle name="Normal 17 5 3 4 2 2 2" xfId="30552" xr:uid="{6032E7D3-8D8B-4CC0-A1A6-78E661E85D44}"/>
    <cellStyle name="Normal 17 5 3 4 2 2 3" xfId="47311" xr:uid="{F315AC9A-C50C-4749-B3C4-DE02AFC931EF}"/>
    <cellStyle name="Normal 17 5 3 4 2 3" xfId="22172" xr:uid="{40094280-1DDB-40B0-81FB-E54BE88C1A29}"/>
    <cellStyle name="Normal 17 5 3 4 2 4" xfId="38931" xr:uid="{6AE57563-8CFA-4C7E-8C35-FFF413ADCEF7}"/>
    <cellStyle name="Normal 17 5 3 4 3" xfId="7099" xr:uid="{F67517FF-15B4-40F3-84DB-F8E016411FEB}"/>
    <cellStyle name="Normal 17 5 3 4 3 2" xfId="15479" xr:uid="{E6A5DB2A-A3E0-4610-AB79-334FEE44E5D2}"/>
    <cellStyle name="Normal 17 5 3 4 3 2 2" xfId="32239" xr:uid="{5EF0F9AF-5186-4904-A90F-7C48941425F6}"/>
    <cellStyle name="Normal 17 5 3 4 3 2 3" xfId="48998" xr:uid="{A379D4EB-7D37-4E14-9FAE-16C6EFC0E979}"/>
    <cellStyle name="Normal 17 5 3 4 3 3" xfId="23859" xr:uid="{748CCCF2-E5F9-461C-BAF5-EA36112FB70B}"/>
    <cellStyle name="Normal 17 5 3 4 3 4" xfId="40618" xr:uid="{ABCD99B4-38D2-446E-A516-582933FCFF39}"/>
    <cellStyle name="Normal 17 5 3 4 4" xfId="3722" xr:uid="{0E6D5792-4E18-44E0-ABC6-E5C5C81A7734}"/>
    <cellStyle name="Normal 17 5 3 4 4 2" xfId="12102" xr:uid="{318C10D6-B88F-4BB3-BFE3-79FA26987C5B}"/>
    <cellStyle name="Normal 17 5 3 4 4 2 2" xfId="28862" xr:uid="{2A9C7E70-E5F9-4131-AB80-6021A3C779C5}"/>
    <cellStyle name="Normal 17 5 3 4 4 2 3" xfId="45621" xr:uid="{53B6FBAA-BB5A-46CF-983B-8AD7897FCD7D}"/>
    <cellStyle name="Normal 17 5 3 4 4 3" xfId="20482" xr:uid="{92320B10-53DE-4501-8A39-D05FE6495C0F}"/>
    <cellStyle name="Normal 17 5 3 4 4 4" xfId="37241" xr:uid="{FBD0C7EC-FB72-45DE-8945-54DC46D9F0F1}"/>
    <cellStyle name="Normal 17 5 3 4 5" xfId="10412" xr:uid="{FB890737-3382-4F1F-B805-65BD0AF74BEB}"/>
    <cellStyle name="Normal 17 5 3 4 5 2" xfId="27172" xr:uid="{14ADEEB9-61B0-4D88-9A21-70EC08A30164}"/>
    <cellStyle name="Normal 17 5 3 4 5 3" xfId="43931" xr:uid="{358970C8-4383-448C-B9B1-F0BCA9C119F6}"/>
    <cellStyle name="Normal 17 5 3 4 6" xfId="18792" xr:uid="{9C64F2D6-7F1D-41B6-B4E4-3A82B814C70A}"/>
    <cellStyle name="Normal 17 5 3 4 7" xfId="35551" xr:uid="{E2110BC0-6F52-4C2E-81A3-DB6FDE052A46}"/>
    <cellStyle name="Normal 17 5 3 5" xfId="4142" xr:uid="{F1816A48-211B-418B-8076-7D6129769148}"/>
    <cellStyle name="Normal 17 5 3 5 2" xfId="12522" xr:uid="{F735EA43-4CB7-460B-810E-294CC8B52F87}"/>
    <cellStyle name="Normal 17 5 3 5 2 2" xfId="29282" xr:uid="{65CDD68A-C7A2-4061-911F-61654BB85866}"/>
    <cellStyle name="Normal 17 5 3 5 2 3" xfId="46041" xr:uid="{2E045E91-8D3B-4DFC-8DB3-FED1871EEB5D}"/>
    <cellStyle name="Normal 17 5 3 5 3" xfId="20902" xr:uid="{89596B31-09AC-418B-A8FE-9D1117072365}"/>
    <cellStyle name="Normal 17 5 3 5 4" xfId="37661" xr:uid="{63B00F27-595F-485C-A73F-396C994D0C30}"/>
    <cellStyle name="Normal 17 5 3 6" xfId="5691" xr:uid="{69FD5F81-5811-4B67-8FEF-18CC8467D0DA}"/>
    <cellStyle name="Normal 17 5 3 6 2" xfId="14071" xr:uid="{8E4BB322-DB03-45C9-BD1E-9403D11647A7}"/>
    <cellStyle name="Normal 17 5 3 6 2 2" xfId="30831" xr:uid="{570B785B-4F8E-4ADA-9913-BE382ABDDA7E}"/>
    <cellStyle name="Normal 17 5 3 6 2 3" xfId="47590" xr:uid="{E916B907-FFE4-49B8-B077-5F87F6B02AE8}"/>
    <cellStyle name="Normal 17 5 3 6 3" xfId="22451" xr:uid="{F3496531-B1F3-4FA6-8152-10C37F295AC7}"/>
    <cellStyle name="Normal 17 5 3 6 4" xfId="39210" xr:uid="{DA115E9E-A6FD-49FB-BEF4-85647B9C9F00}"/>
    <cellStyle name="Normal 17 5 3 7" xfId="7505" xr:uid="{79F9D265-502A-4D1D-A25A-FFC27E651B77}"/>
    <cellStyle name="Normal 17 5 3 7 2" xfId="15885" xr:uid="{A573087D-0FE4-451D-9D3C-3A038DDA4DA6}"/>
    <cellStyle name="Normal 17 5 3 7 2 2" xfId="32645" xr:uid="{3D01FDEE-0DC5-4089-91EF-F10B1E04CD0A}"/>
    <cellStyle name="Normal 17 5 3 7 2 3" xfId="49404" xr:uid="{8086275D-5C0B-47DD-98DB-563FBE007CE1}"/>
    <cellStyle name="Normal 17 5 3 7 3" xfId="24265" xr:uid="{FDE38E50-9216-4437-B9D3-A9A12A8881FC}"/>
    <cellStyle name="Normal 17 5 3 7 4" xfId="41024" xr:uid="{D0DF88FC-6F92-4D26-9BAA-ACB4C3682C00}"/>
    <cellStyle name="Normal 17 5 3 8" xfId="7911" xr:uid="{67DEE92A-52A3-4BFA-BFA4-C509FB513912}"/>
    <cellStyle name="Normal 17 5 3 8 2" xfId="16291" xr:uid="{D7CE358E-0DF7-4F0D-A5FC-0730E1EAEDEA}"/>
    <cellStyle name="Normal 17 5 3 8 2 2" xfId="33051" xr:uid="{BEEAEE94-3677-4F4C-8952-E9AEC22779CE}"/>
    <cellStyle name="Normal 17 5 3 8 2 3" xfId="49810" xr:uid="{EA2F5803-8884-4CF1-843D-39AA0AE6437E}"/>
    <cellStyle name="Normal 17 5 3 8 3" xfId="24671" xr:uid="{99023735-03C1-44AC-9F4C-DC602098BEAB}"/>
    <cellStyle name="Normal 17 5 3 8 4" xfId="41430" xr:uid="{C42FC162-DDFA-4629-A46C-9851FA59BB91}"/>
    <cellStyle name="Normal 17 5 3 9" xfId="8317" xr:uid="{7ABEF37D-980F-4A3A-A49F-0120E7DE5944}"/>
    <cellStyle name="Normal 17 5 3 9 2" xfId="16697" xr:uid="{BE0F47B9-FB76-49EF-93D4-BA626D0365A2}"/>
    <cellStyle name="Normal 17 5 3 9 2 2" xfId="33457" xr:uid="{4327806E-0FF8-4764-B7E0-753524718B4A}"/>
    <cellStyle name="Normal 17 5 3 9 2 3" xfId="50216" xr:uid="{9D65CA1B-C919-4EF6-AE7E-DCEC83905B4F}"/>
    <cellStyle name="Normal 17 5 3 9 3" xfId="25077" xr:uid="{2CEA4437-DE0A-40ED-87F8-3C8BFC606B26}"/>
    <cellStyle name="Normal 17 5 3 9 4" xfId="41836" xr:uid="{309663E1-4D9E-469E-AE0E-12CD098E9549}"/>
    <cellStyle name="Normal 17 5 4" xfId="1033" xr:uid="{B266BFC6-F02C-497F-910A-3981D6589CA5}"/>
    <cellStyle name="Normal 17 5 4 2" xfId="4428" xr:uid="{0B20B7DB-4A33-453A-9071-0AA4FF900F67}"/>
    <cellStyle name="Normal 17 5 4 2 2" xfId="12808" xr:uid="{F9C29F8E-E18D-4349-9FE1-C2DCB9228910}"/>
    <cellStyle name="Normal 17 5 4 2 2 2" xfId="29568" xr:uid="{25950602-0A39-4186-99BD-1273F3BDBEE1}"/>
    <cellStyle name="Normal 17 5 4 2 2 3" xfId="46327" xr:uid="{C913B1FB-FB48-42DB-8188-459E5B1BA6A1}"/>
    <cellStyle name="Normal 17 5 4 2 3" xfId="21188" xr:uid="{2876EF1F-9D9B-4F9A-9C8E-31C545034939}"/>
    <cellStyle name="Normal 17 5 4 2 4" xfId="37947" xr:uid="{46E557AB-DF41-4A00-876D-B8778C2E1251}"/>
    <cellStyle name="Normal 17 5 4 3" xfId="6115" xr:uid="{86F643D5-D8FE-498E-908D-44D5B9BC8B4F}"/>
    <cellStyle name="Normal 17 5 4 3 2" xfId="14495" xr:uid="{AB9EA08C-D92D-4A17-8AFF-B37F9DEFB21D}"/>
    <cellStyle name="Normal 17 5 4 3 2 2" xfId="31255" xr:uid="{4B51099A-5C1A-4CEA-ACF3-672FCF2AC27F}"/>
    <cellStyle name="Normal 17 5 4 3 2 3" xfId="48014" xr:uid="{55CD37A8-972F-44A8-8CF8-11CB48089B2C}"/>
    <cellStyle name="Normal 17 5 4 3 3" xfId="22875" xr:uid="{66D499B4-D72E-43EA-B5B3-7EFEBB8D2111}"/>
    <cellStyle name="Normal 17 5 4 3 4" xfId="39634" xr:uid="{09CD7AB3-DF55-4F68-895B-4A1AF3A82D3C}"/>
    <cellStyle name="Normal 17 5 4 4" xfId="2851" xr:uid="{6C05FFF7-DA6A-493D-BA77-5D422CD60637}"/>
    <cellStyle name="Normal 17 5 4 4 2" xfId="11231" xr:uid="{4E9F8CF6-CE3B-4F10-8BC9-8787F921351E}"/>
    <cellStyle name="Normal 17 5 4 4 2 2" xfId="27991" xr:uid="{43E9A4EF-BFA1-4976-99D3-A3D4A821C15F}"/>
    <cellStyle name="Normal 17 5 4 4 2 3" xfId="44750" xr:uid="{7CE247E7-9784-44FF-B420-C864197C09AA}"/>
    <cellStyle name="Normal 17 5 4 4 3" xfId="19611" xr:uid="{A93F34EF-02CC-418B-B083-7FA2525CBCB9}"/>
    <cellStyle name="Normal 17 5 4 4 4" xfId="36370" xr:uid="{7E27C3B4-DA9F-4ACB-BC52-7536510DB861}"/>
    <cellStyle name="Normal 17 5 4 5" xfId="9428" xr:uid="{6EB21DEA-E84C-4B14-9B88-F289D9E944E6}"/>
    <cellStyle name="Normal 17 5 4 5 2" xfId="26188" xr:uid="{2511EC01-0015-48B5-B0C5-2EAD83E10B84}"/>
    <cellStyle name="Normal 17 5 4 5 3" xfId="42947" xr:uid="{06CF51EA-B2FD-4A55-A681-4E49AD510158}"/>
    <cellStyle name="Normal 17 5 4 6" xfId="17808" xr:uid="{0EA35C00-609D-4450-88CE-9EFD2C22F6EB}"/>
    <cellStyle name="Normal 17 5 4 7" xfId="34567" xr:uid="{9C35055B-034C-46EE-AAAB-DF71EB79092B}"/>
    <cellStyle name="Normal 17 5 5" xfId="1467" xr:uid="{5A49282C-7908-4766-8115-03F2950E78FC}"/>
    <cellStyle name="Normal 17 5 5 2" xfId="4856" xr:uid="{EAEAEF1C-AD67-416A-94C2-1E9DB60E6F2C}"/>
    <cellStyle name="Normal 17 5 5 2 2" xfId="13236" xr:uid="{F09ED827-23AF-44EA-9A31-A8530CABA508}"/>
    <cellStyle name="Normal 17 5 5 2 2 2" xfId="29996" xr:uid="{DDA95C1D-F204-4B49-BC2E-45A451BFBF0E}"/>
    <cellStyle name="Normal 17 5 5 2 2 3" xfId="46755" xr:uid="{C6D9BD9E-E091-4239-8E4A-13D7A97A57D0}"/>
    <cellStyle name="Normal 17 5 5 2 3" xfId="21616" xr:uid="{722BD6A4-718A-44D6-8B5B-D933A6018CB6}"/>
    <cellStyle name="Normal 17 5 5 2 4" xfId="38375" xr:uid="{A506E3DC-5619-4CFA-AB0B-DDBA24FA4ED4}"/>
    <cellStyle name="Normal 17 5 5 3" xfId="6543" xr:uid="{88D51FF8-0ECD-42C1-8F19-EA385B5779C5}"/>
    <cellStyle name="Normal 17 5 5 3 2" xfId="14923" xr:uid="{C18C351D-B9CD-4C09-8627-EAF8ACDF8457}"/>
    <cellStyle name="Normal 17 5 5 3 2 2" xfId="31683" xr:uid="{7CA794C5-656F-4EB7-8CBB-DF776686D116}"/>
    <cellStyle name="Normal 17 5 5 3 2 3" xfId="48442" xr:uid="{EACB5716-96B0-4376-9625-2B239E094836}"/>
    <cellStyle name="Normal 17 5 5 3 3" xfId="23303" xr:uid="{EB75F71F-7729-461D-83D9-63E1A9403E29}"/>
    <cellStyle name="Normal 17 5 5 3 4" xfId="40062" xr:uid="{51ECA0FB-7334-46A1-BE8F-ADF62A9FAADC}"/>
    <cellStyle name="Normal 17 5 5 4" xfId="3279" xr:uid="{AD479CD5-58B2-4380-936E-A721B61BBB36}"/>
    <cellStyle name="Normal 17 5 5 4 2" xfId="11659" xr:uid="{F251AC6A-70AD-4D62-AAA1-78908C6E05AD}"/>
    <cellStyle name="Normal 17 5 5 4 2 2" xfId="28419" xr:uid="{CC99144B-21CB-4F50-8BAE-D6296EEF0D8F}"/>
    <cellStyle name="Normal 17 5 5 4 2 3" xfId="45178" xr:uid="{3837DDFF-F213-4BF1-99C5-443087652C04}"/>
    <cellStyle name="Normal 17 5 5 4 3" xfId="20039" xr:uid="{AC11100B-0F82-48AA-B503-E43ECD56C3C0}"/>
    <cellStyle name="Normal 17 5 5 4 4" xfId="36798" xr:uid="{7A946E53-8471-4221-8406-A225B2B1FD07}"/>
    <cellStyle name="Normal 17 5 5 5" xfId="9856" xr:uid="{91A685D1-C12E-4D1A-9B0B-DD5D2C5AD899}"/>
    <cellStyle name="Normal 17 5 5 5 2" xfId="26616" xr:uid="{A600431A-E21E-4F36-9D34-B29056E7B30D}"/>
    <cellStyle name="Normal 17 5 5 5 3" xfId="43375" xr:uid="{2EFCF086-EC5A-43FF-BC7F-DCF90577E363}"/>
    <cellStyle name="Normal 17 5 5 6" xfId="18236" xr:uid="{F55E9AA8-4BE5-4AA6-B386-8A6EB0C09D6D}"/>
    <cellStyle name="Normal 17 5 5 7" xfId="34995" xr:uid="{4C25B43C-EC5B-4C21-B1F5-7CAF7B20524B}"/>
    <cellStyle name="Normal 17 5 6" xfId="1752" xr:uid="{4B0D4DA1-CE26-472D-AA6B-64021E6AC8C2}"/>
    <cellStyle name="Normal 17 5 6 2" xfId="5141" xr:uid="{E073F1EE-B111-4756-8E0E-62B8CE2F0C46}"/>
    <cellStyle name="Normal 17 5 6 2 2" xfId="13521" xr:uid="{68EE4040-6E63-4A37-9E01-E7CC4F8CB104}"/>
    <cellStyle name="Normal 17 5 6 2 2 2" xfId="30281" xr:uid="{10F5B4DD-200B-4AE9-AB52-546C2BF0AD3C}"/>
    <cellStyle name="Normal 17 5 6 2 2 3" xfId="47040" xr:uid="{CD9B61CF-429B-4519-A8BC-B0A34A6F2DC8}"/>
    <cellStyle name="Normal 17 5 6 2 3" xfId="21901" xr:uid="{5BAFC5A1-6F10-4BEA-9A04-15F0064A06C2}"/>
    <cellStyle name="Normal 17 5 6 2 4" xfId="38660" xr:uid="{97ECE860-F9D3-4FC7-9134-C211CE9AB752}"/>
    <cellStyle name="Normal 17 5 6 3" xfId="6828" xr:uid="{4928BCB1-6FE1-4EE0-A0B7-562E0BD5A406}"/>
    <cellStyle name="Normal 17 5 6 3 2" xfId="15208" xr:uid="{42654779-9A7A-45DF-9FC5-9C8C70D4C3AE}"/>
    <cellStyle name="Normal 17 5 6 3 2 2" xfId="31968" xr:uid="{C7F249FA-D2BF-4C85-BF6A-4B6160FBE5B6}"/>
    <cellStyle name="Normal 17 5 6 3 2 3" xfId="48727" xr:uid="{E11F000D-00C5-4C4B-A9AD-9293BAAD887B}"/>
    <cellStyle name="Normal 17 5 6 3 3" xfId="23588" xr:uid="{CD0F6AD6-21FC-427C-AA6D-1E91D02140EE}"/>
    <cellStyle name="Normal 17 5 6 3 4" xfId="40347" xr:uid="{9B36636C-21B3-46C1-B95C-F3D59F30928F}"/>
    <cellStyle name="Normal 17 5 6 4" xfId="2423" xr:uid="{80596314-606F-424F-8889-57022AE41130}"/>
    <cellStyle name="Normal 17 5 6 4 2" xfId="10805" xr:uid="{36ACCEA9-6459-47CC-96DE-9C6C14D65F45}"/>
    <cellStyle name="Normal 17 5 6 4 2 2" xfId="27565" xr:uid="{EA4AEB8C-4FB9-4AB1-8F3B-486176625100}"/>
    <cellStyle name="Normal 17 5 6 4 2 3" xfId="44324" xr:uid="{AB45CA64-E174-46D4-B9C0-EEFCE22E383E}"/>
    <cellStyle name="Normal 17 5 6 4 3" xfId="19185" xr:uid="{BC9F6622-1E62-4BFA-8E15-107C3333E246}"/>
    <cellStyle name="Normal 17 5 6 4 4" xfId="35944" xr:uid="{9732CF03-40B9-4A78-B610-9A4F7112953C}"/>
    <cellStyle name="Normal 17 5 6 5" xfId="10141" xr:uid="{373C18B9-927C-4C62-A0E2-051E3A8C9E74}"/>
    <cellStyle name="Normal 17 5 6 5 2" xfId="26901" xr:uid="{9E888FC8-B5D4-4193-9629-1657A38542C7}"/>
    <cellStyle name="Normal 17 5 6 5 3" xfId="43660" xr:uid="{87D70F26-D68F-4417-8C1C-04D822B20E9C}"/>
    <cellStyle name="Normal 17 5 6 6" xfId="18521" xr:uid="{45241B10-0717-46D6-B16F-2BE41A63DC5A}"/>
    <cellStyle name="Normal 17 5 6 7" xfId="35280" xr:uid="{0B3BC9B5-DCE5-48F6-AC47-BA9320461EFB}"/>
    <cellStyle name="Normal 17 5 7" xfId="3871" xr:uid="{9DB1282F-0E1E-438F-8B1F-03ABEBF2522D}"/>
    <cellStyle name="Normal 17 5 7 2" xfId="12251" xr:uid="{BB32C01E-D5F8-4D46-A8CD-FD782AB73ECC}"/>
    <cellStyle name="Normal 17 5 7 2 2" xfId="29011" xr:uid="{D69EF59B-2608-4718-8CFC-9C926D363073}"/>
    <cellStyle name="Normal 17 5 7 2 3" xfId="45770" xr:uid="{5B77EA6F-8CA8-4497-B3A7-41DB00180FBA}"/>
    <cellStyle name="Normal 17 5 7 3" xfId="20631" xr:uid="{F930F760-83AF-4812-B8D7-8951CEF4C4A2}"/>
    <cellStyle name="Normal 17 5 7 4" xfId="37390" xr:uid="{DB90D894-B02C-4FDB-9211-5EBBE3162CF0}"/>
    <cellStyle name="Normal 17 5 8" xfId="5689" xr:uid="{6D6B16D3-CDEC-4B0C-BEBE-9F3229B4294F}"/>
    <cellStyle name="Normal 17 5 8 2" xfId="14069" xr:uid="{90893C70-C2FB-4355-8191-0FBF65845A68}"/>
    <cellStyle name="Normal 17 5 8 2 2" xfId="30829" xr:uid="{5B286DA4-403B-4ACE-9E2A-D066A2EF3991}"/>
    <cellStyle name="Normal 17 5 8 2 3" xfId="47588" xr:uid="{4B139017-1CD4-4010-B751-65932D50D17F}"/>
    <cellStyle name="Normal 17 5 8 3" xfId="22449" xr:uid="{F02AECF9-6D4C-44E6-BFEE-FF9C9EB50C4F}"/>
    <cellStyle name="Normal 17 5 8 4" xfId="39208" xr:uid="{B987FC03-4A46-4625-8264-F36F3301BEDD}"/>
    <cellStyle name="Normal 17 5 9" xfId="7234" xr:uid="{CE0D21DA-9F06-4868-B864-AEA8D2527DDA}"/>
    <cellStyle name="Normal 17 5 9 2" xfId="15614" xr:uid="{587DADB9-9CD4-4615-8189-0196275B70F3}"/>
    <cellStyle name="Normal 17 5 9 2 2" xfId="32374" xr:uid="{71A7928C-EAFB-415D-9A75-662E167AA40F}"/>
    <cellStyle name="Normal 17 5 9 2 3" xfId="49133" xr:uid="{5D88E2C4-34CE-4150-92CB-03E2179F108A}"/>
    <cellStyle name="Normal 17 5 9 3" xfId="23994" xr:uid="{CC6218F7-0E12-458C-AAF6-C879CB2DD1C7}"/>
    <cellStyle name="Normal 17 5 9 4" xfId="40753" xr:uid="{76C713FB-0E9E-4890-AA3E-D0E991DAA420}"/>
    <cellStyle name="Normal 17 6" xfId="594" xr:uid="{549CE5A3-280D-49CD-B193-18F5CA264B7F}"/>
    <cellStyle name="Normal 17 6 10" xfId="8519" xr:uid="{03ECD33C-1B72-408D-A6AE-1632D75C70BC}"/>
    <cellStyle name="Normal 17 6 10 2" xfId="16899" xr:uid="{84446B77-B32A-4DEF-8141-ADFE8FE1A3DA}"/>
    <cellStyle name="Normal 17 6 10 2 2" xfId="33659" xr:uid="{E44A127F-C55D-408E-B4CC-44D1A7ECDBF2}"/>
    <cellStyle name="Normal 17 6 10 2 3" xfId="50418" xr:uid="{44F34785-7EA6-4F83-95CD-5E1E93FB40B4}"/>
    <cellStyle name="Normal 17 6 10 3" xfId="25279" xr:uid="{9EFFF1A2-6278-45F5-A245-9A731ECF628B}"/>
    <cellStyle name="Normal 17 6 10 4" xfId="42038" xr:uid="{52905D58-66A4-4C4D-8AB7-A804D6B1041B}"/>
    <cellStyle name="Normal 17 6 11" xfId="2426" xr:uid="{F3EC2AD8-D5DB-46AA-94C1-578B51CEBD57}"/>
    <cellStyle name="Normal 17 6 11 2" xfId="10808" xr:uid="{F1753B9A-6BEF-4815-BC2A-7143E38CC0DF}"/>
    <cellStyle name="Normal 17 6 11 2 2" xfId="27568" xr:uid="{E94C05FB-F9E9-461E-AD94-7924887E08F6}"/>
    <cellStyle name="Normal 17 6 11 2 3" xfId="44327" xr:uid="{CA09555E-9702-4970-9F31-4B5505C1B671}"/>
    <cellStyle name="Normal 17 6 11 3" xfId="19188" xr:uid="{0F7A57A6-8DBF-4CCC-B4F0-EBC20F64EBD7}"/>
    <cellStyle name="Normal 17 6 11 4" xfId="35947" xr:uid="{35FECF63-0622-44C1-9435-BB8184EE0FA9}"/>
    <cellStyle name="Normal 17 6 12" xfId="9005" xr:uid="{90A3466C-50CE-44FC-8D4C-ABCFABE95DFF}"/>
    <cellStyle name="Normal 17 6 12 2" xfId="25765" xr:uid="{CDD8B4D3-E435-478C-B32C-92CBD08494D6}"/>
    <cellStyle name="Normal 17 6 12 3" xfId="42524" xr:uid="{78AF0E93-FE45-4B93-94AE-6EAA54645BA5}"/>
    <cellStyle name="Normal 17 6 13" xfId="17385" xr:uid="{CC80C0AA-F561-48D6-8E15-EE6637C0B53F}"/>
    <cellStyle name="Normal 17 6 14" xfId="34144" xr:uid="{A74C3D48-2715-4A2A-AB9E-92F662240EE6}"/>
    <cellStyle name="Normal 17 6 2" xfId="1036" xr:uid="{375A193B-28C9-478B-A217-3451D4F5CAEF}"/>
    <cellStyle name="Normal 17 6 2 2" xfId="4431" xr:uid="{CB2C2AFE-3768-4509-BFFF-AC2732122509}"/>
    <cellStyle name="Normal 17 6 2 2 2" xfId="12811" xr:uid="{2A4E65E3-F96F-480E-9DEB-83CD7B58C8F6}"/>
    <cellStyle name="Normal 17 6 2 2 2 2" xfId="29571" xr:uid="{1E764AB7-EF82-4E86-9E20-6E90CBB55BB9}"/>
    <cellStyle name="Normal 17 6 2 2 2 3" xfId="46330" xr:uid="{7CBC96BF-1D52-4C7A-BD95-DD60B9CEC4FA}"/>
    <cellStyle name="Normal 17 6 2 2 3" xfId="21191" xr:uid="{4B62F973-FB2F-4A48-9CE2-C12025311D23}"/>
    <cellStyle name="Normal 17 6 2 2 4" xfId="37950" xr:uid="{4638E18B-1477-4DAD-9090-D08030B8010D}"/>
    <cellStyle name="Normal 17 6 2 3" xfId="6118" xr:uid="{256B8342-27AD-42D2-AAD7-9131F6C0E360}"/>
    <cellStyle name="Normal 17 6 2 3 2" xfId="14498" xr:uid="{B9C1F576-296A-4A4F-9CD3-F83E376580F9}"/>
    <cellStyle name="Normal 17 6 2 3 2 2" xfId="31258" xr:uid="{1C93FBFA-BDFB-4AA2-885F-6DE85191C805}"/>
    <cellStyle name="Normal 17 6 2 3 2 3" xfId="48017" xr:uid="{F83B1793-413E-4BBF-B0F5-A198C5156778}"/>
    <cellStyle name="Normal 17 6 2 3 3" xfId="22878" xr:uid="{5378A56E-7D6E-400E-93B8-80800BD1FC70}"/>
    <cellStyle name="Normal 17 6 2 3 4" xfId="39637" xr:uid="{D66F58CD-DF92-4F08-BE66-36B207C4619E}"/>
    <cellStyle name="Normal 17 6 2 4" xfId="2854" xr:uid="{E698E6E7-070E-4B0C-BAC7-DC94FBB036BE}"/>
    <cellStyle name="Normal 17 6 2 4 2" xfId="11234" xr:uid="{520CF13B-BBAF-44D0-9732-912B2AB26CBC}"/>
    <cellStyle name="Normal 17 6 2 4 2 2" xfId="27994" xr:uid="{21694FE1-4EFD-4944-B87D-5EB77E2A2F83}"/>
    <cellStyle name="Normal 17 6 2 4 2 3" xfId="44753" xr:uid="{54499FF1-0D86-4A28-ACCD-596EFC597C98}"/>
    <cellStyle name="Normal 17 6 2 4 3" xfId="19614" xr:uid="{756ACC42-9842-4C0F-A9E4-95F40CB53CF8}"/>
    <cellStyle name="Normal 17 6 2 4 4" xfId="36373" xr:uid="{1E452860-70B1-4536-8C64-F96E93AF7F47}"/>
    <cellStyle name="Normal 17 6 2 5" xfId="9431" xr:uid="{7CFECCDE-F22C-41E4-BF21-79A2FDC595F5}"/>
    <cellStyle name="Normal 17 6 2 5 2" xfId="26191" xr:uid="{C13F3098-46CE-42A4-914B-55DC1FB30F55}"/>
    <cellStyle name="Normal 17 6 2 5 3" xfId="42950" xr:uid="{FB6B82A3-8B36-4633-938B-CE780359F14E}"/>
    <cellStyle name="Normal 17 6 2 6" xfId="17811" xr:uid="{2EB4FAF7-0994-4E3B-91F0-AC842C249CCA}"/>
    <cellStyle name="Normal 17 6 2 7" xfId="34570" xr:uid="{BB18F563-5404-42B8-9DF9-822241EAF396}"/>
    <cellStyle name="Normal 17 6 3" xfId="1470" xr:uid="{CD26E2E6-439E-4659-BB7B-13C0183B520E}"/>
    <cellStyle name="Normal 17 6 3 2" xfId="4859" xr:uid="{2FD135FA-5E07-4B04-A113-A11E09DFD9C8}"/>
    <cellStyle name="Normal 17 6 3 2 2" xfId="13239" xr:uid="{976D4BA2-2DAE-48DB-B2F1-4003611292B7}"/>
    <cellStyle name="Normal 17 6 3 2 2 2" xfId="29999" xr:uid="{16C7EB3E-6F3A-40F3-BC81-7747B1FD5EF5}"/>
    <cellStyle name="Normal 17 6 3 2 2 3" xfId="46758" xr:uid="{6420D4EF-BE3C-4A8E-B576-7BB224F4B75D}"/>
    <cellStyle name="Normal 17 6 3 2 3" xfId="21619" xr:uid="{554C6EE1-3F19-42B1-A42C-B968EEAE26D0}"/>
    <cellStyle name="Normal 17 6 3 2 4" xfId="38378" xr:uid="{5C5DFACE-29C5-4639-824F-65B8149B8846}"/>
    <cellStyle name="Normal 17 6 3 3" xfId="6546" xr:uid="{11A9EAFA-79E2-4CD0-BF98-C6F29FB757C4}"/>
    <cellStyle name="Normal 17 6 3 3 2" xfId="14926" xr:uid="{A622767E-356F-42AC-B7CA-9A35D9E17625}"/>
    <cellStyle name="Normal 17 6 3 3 2 2" xfId="31686" xr:uid="{C3159B31-47EC-499F-A1A2-EA1D7BB85122}"/>
    <cellStyle name="Normal 17 6 3 3 2 3" xfId="48445" xr:uid="{7FF95BB6-EBEC-4A41-8CA1-79A6C17620F2}"/>
    <cellStyle name="Normal 17 6 3 3 3" xfId="23306" xr:uid="{B55FF9B6-D3EA-41DC-A931-8C47427BE5F8}"/>
    <cellStyle name="Normal 17 6 3 3 4" xfId="40065" xr:uid="{0B936F0E-E81C-411A-8A17-4BF138F79E72}"/>
    <cellStyle name="Normal 17 6 3 4" xfId="3282" xr:uid="{0C09568E-B9B2-4058-9F3B-F92ED4D5AB59}"/>
    <cellStyle name="Normal 17 6 3 4 2" xfId="11662" xr:uid="{4EB56F11-5D99-44CF-AAF6-AF537C5D5A9D}"/>
    <cellStyle name="Normal 17 6 3 4 2 2" xfId="28422" xr:uid="{D593235B-C041-4485-A3D3-B7B22F28DD7D}"/>
    <cellStyle name="Normal 17 6 3 4 2 3" xfId="45181" xr:uid="{B4E2470C-B783-4351-AEE0-3D3659734E19}"/>
    <cellStyle name="Normal 17 6 3 4 3" xfId="20042" xr:uid="{E4298B40-5257-40B1-8BFA-873649068B40}"/>
    <cellStyle name="Normal 17 6 3 4 4" xfId="36801" xr:uid="{FAE087E5-3647-4D13-B932-810C4BF56923}"/>
    <cellStyle name="Normal 17 6 3 5" xfId="9859" xr:uid="{1CE7A6C4-4E68-45D8-84C9-3598A6345D84}"/>
    <cellStyle name="Normal 17 6 3 5 2" xfId="26619" xr:uid="{B744A323-E7E0-44A6-9A5E-661811060CA6}"/>
    <cellStyle name="Normal 17 6 3 5 3" xfId="43378" xr:uid="{988A469B-3750-424A-9DE8-18171BE3C8D8}"/>
    <cellStyle name="Normal 17 6 3 6" xfId="18239" xr:uid="{A3334C14-E764-460A-B7B9-0D06D9415257}"/>
    <cellStyle name="Normal 17 6 3 7" xfId="34998" xr:uid="{91B4223C-DEDF-413E-9255-8EF788B3BB4C}"/>
    <cellStyle name="Normal 17 6 4" xfId="1819" xr:uid="{952A911A-D6AA-4BB5-947C-76AF451015A2}"/>
    <cellStyle name="Normal 17 6 4 2" xfId="5208" xr:uid="{231487F7-2863-45CF-BD17-66D866A91A42}"/>
    <cellStyle name="Normal 17 6 4 2 2" xfId="13588" xr:uid="{FE9572BA-5739-4F2D-BFAD-567343C8F819}"/>
    <cellStyle name="Normal 17 6 4 2 2 2" xfId="30348" xr:uid="{D0656EC9-607E-45B6-9F48-0CEE3C01FF65}"/>
    <cellStyle name="Normal 17 6 4 2 2 3" xfId="47107" xr:uid="{7A18E82F-C453-4F32-961E-051A45D401E4}"/>
    <cellStyle name="Normal 17 6 4 2 3" xfId="21968" xr:uid="{8928F061-8857-4A33-83E4-84B55E4ABF87}"/>
    <cellStyle name="Normal 17 6 4 2 4" xfId="38727" xr:uid="{356935B0-755F-4E79-8BC7-E117B9F5FE77}"/>
    <cellStyle name="Normal 17 6 4 3" xfId="6895" xr:uid="{988633CF-24D2-4FF6-945B-0FA9A209A9D7}"/>
    <cellStyle name="Normal 17 6 4 3 2" xfId="15275" xr:uid="{403B534E-42A5-418A-9D8D-E1F6AB0112D0}"/>
    <cellStyle name="Normal 17 6 4 3 2 2" xfId="32035" xr:uid="{FBCEA8AF-307D-49BC-9874-52C89D7D303B}"/>
    <cellStyle name="Normal 17 6 4 3 2 3" xfId="48794" xr:uid="{239017D1-8760-4E2D-8904-E7E721548EE9}"/>
    <cellStyle name="Normal 17 6 4 3 3" xfId="23655" xr:uid="{CDF60EA0-4CD5-4CC4-8EEE-45DEA0915F19}"/>
    <cellStyle name="Normal 17 6 4 3 4" xfId="40414" xr:uid="{9257AECA-AC42-4EB7-A4B6-50E9C69EF71A}"/>
    <cellStyle name="Normal 17 6 4 4" xfId="3519" xr:uid="{A01FDFE8-141F-4C0C-8B5A-6BDE4D7523B5}"/>
    <cellStyle name="Normal 17 6 4 4 2" xfId="11899" xr:uid="{ADA34DDD-98DA-4C70-90C6-1E7B6FB3FC46}"/>
    <cellStyle name="Normal 17 6 4 4 2 2" xfId="28659" xr:uid="{F6F46038-FBEA-4FE4-8F1F-3814CC08505A}"/>
    <cellStyle name="Normal 17 6 4 4 2 3" xfId="45418" xr:uid="{FA9CE6C9-7053-412E-A777-BD0E41CC5384}"/>
    <cellStyle name="Normal 17 6 4 4 3" xfId="20279" xr:uid="{720CA5C6-DA07-43AE-91C3-D36B8820B41E}"/>
    <cellStyle name="Normal 17 6 4 4 4" xfId="37038" xr:uid="{8EC34948-03CC-41AF-96D9-94411AC4963A}"/>
    <cellStyle name="Normal 17 6 4 5" xfId="10208" xr:uid="{CDD90DEB-B8E9-427B-97A0-290EE5B34466}"/>
    <cellStyle name="Normal 17 6 4 5 2" xfId="26968" xr:uid="{1AA6BA44-4932-4A84-B32B-05A9058CAE9F}"/>
    <cellStyle name="Normal 17 6 4 5 3" xfId="43727" xr:uid="{8862021F-3773-4403-A3AB-10CD756C9D4E}"/>
    <cellStyle name="Normal 17 6 4 6" xfId="18588" xr:uid="{F80CF258-206E-43CE-BAFB-DA884E4247DA}"/>
    <cellStyle name="Normal 17 6 4 7" xfId="35347" xr:uid="{6BD42E26-398F-454A-B182-AF99B6E2F6A6}"/>
    <cellStyle name="Normal 17 6 5" xfId="3938" xr:uid="{0F83EAE8-7FB9-4F4A-B979-A67358FD1D41}"/>
    <cellStyle name="Normal 17 6 5 2" xfId="12318" xr:uid="{6AAA0562-EDC9-46CD-9A16-F7D37B041DBC}"/>
    <cellStyle name="Normal 17 6 5 2 2" xfId="29078" xr:uid="{58C9CF4B-721C-40F3-89A7-593774B3BDCF}"/>
    <cellStyle name="Normal 17 6 5 2 3" xfId="45837" xr:uid="{23B4FA88-EA5F-4CEE-BD99-C43B98948706}"/>
    <cellStyle name="Normal 17 6 5 3" xfId="20698" xr:uid="{19C6FFAF-78C1-4EED-8ADE-4183E38C0CE3}"/>
    <cellStyle name="Normal 17 6 5 4" xfId="37457" xr:uid="{933B75C8-BF77-4FEE-93A0-BD21B4DCF6FE}"/>
    <cellStyle name="Normal 17 6 6" xfId="5692" xr:uid="{6DD7EE65-3462-4C1C-A2B1-59AC4925B5A9}"/>
    <cellStyle name="Normal 17 6 6 2" xfId="14072" xr:uid="{C560CAB8-0913-462B-B15A-D2CA856828CD}"/>
    <cellStyle name="Normal 17 6 6 2 2" xfId="30832" xr:uid="{1D9315C9-7B9D-457C-882C-86B72D8BFFEA}"/>
    <cellStyle name="Normal 17 6 6 2 3" xfId="47591" xr:uid="{E31F98E9-50E7-4FD6-B713-FCD8AF907F25}"/>
    <cellStyle name="Normal 17 6 6 3" xfId="22452" xr:uid="{9EAFC12B-5311-461A-A00F-95E8FCFF241E}"/>
    <cellStyle name="Normal 17 6 6 4" xfId="39211" xr:uid="{D3634C3D-3203-4921-9463-9FB40736C5A3}"/>
    <cellStyle name="Normal 17 6 7" xfId="7301" xr:uid="{C07F8844-7FB4-4074-B23F-2A0A80EEC56A}"/>
    <cellStyle name="Normal 17 6 7 2" xfId="15681" xr:uid="{A0D43E7D-4260-4A4C-BBDD-5A38987BD5EE}"/>
    <cellStyle name="Normal 17 6 7 2 2" xfId="32441" xr:uid="{E1B6ADA1-A350-4A72-ACB1-A67A6FB09BCD}"/>
    <cellStyle name="Normal 17 6 7 2 3" xfId="49200" xr:uid="{EAABDA95-18BB-41F5-90EE-85496E0E3E9D}"/>
    <cellStyle name="Normal 17 6 7 3" xfId="24061" xr:uid="{E4180896-23C2-48E9-82BD-2A8DFFE5430C}"/>
    <cellStyle name="Normal 17 6 7 4" xfId="40820" xr:uid="{458CB698-B00A-4B82-9915-DE5EA2E0300B}"/>
    <cellStyle name="Normal 17 6 8" xfId="7707" xr:uid="{83019F14-0B0D-4050-A287-3F995C14F2D3}"/>
    <cellStyle name="Normal 17 6 8 2" xfId="16087" xr:uid="{9FC968DB-C999-4273-9425-022DFF11A769}"/>
    <cellStyle name="Normal 17 6 8 2 2" xfId="32847" xr:uid="{E18C5A46-684B-4C3D-BC9C-7BFE94DD1E60}"/>
    <cellStyle name="Normal 17 6 8 2 3" xfId="49606" xr:uid="{DD0ABD3B-A930-44F5-B0BD-9B07529D92F0}"/>
    <cellStyle name="Normal 17 6 8 3" xfId="24467" xr:uid="{C4641D7B-CE79-4C55-A812-758928983521}"/>
    <cellStyle name="Normal 17 6 8 4" xfId="41226" xr:uid="{8B1522F3-7E30-4881-A5E6-892CFC791CD0}"/>
    <cellStyle name="Normal 17 6 9" xfId="8113" xr:uid="{D59480BF-549A-46D1-92DF-4F3716B7B3FA}"/>
    <cellStyle name="Normal 17 6 9 2" xfId="16493" xr:uid="{40C217BE-1FA6-4C2E-A17D-25658714116D}"/>
    <cellStyle name="Normal 17 6 9 2 2" xfId="33253" xr:uid="{B78FA8D1-9327-4624-83DD-96B9FA73500A}"/>
    <cellStyle name="Normal 17 6 9 2 3" xfId="50012" xr:uid="{36E7E3B5-D2DE-4DDD-9B60-1D23F76AE9EF}"/>
    <cellStyle name="Normal 17 6 9 3" xfId="24873" xr:uid="{C9D66B6C-714E-4092-8940-8DB7D4BE2730}"/>
    <cellStyle name="Normal 17 6 9 4" xfId="41632" xr:uid="{16A272D6-C0C0-46E7-B215-C0B952FE5BA7}"/>
    <cellStyle name="Normal 17 7" xfId="595" xr:uid="{8A071C39-221E-4769-BE1A-ED4E0B1AB880}"/>
    <cellStyle name="Normal 17 7 10" xfId="8608" xr:uid="{459E30BA-C247-491B-9BB9-B44F92C9FC71}"/>
    <cellStyle name="Normal 17 7 10 2" xfId="16988" xr:uid="{D5163089-27A6-4C94-9BD3-DDEE1539B9E7}"/>
    <cellStyle name="Normal 17 7 10 2 2" xfId="33748" xr:uid="{82F84E3D-FAEA-4275-B94D-F84A35291622}"/>
    <cellStyle name="Normal 17 7 10 2 3" xfId="50507" xr:uid="{7053A592-2317-45CB-BE3B-B048866F1F18}"/>
    <cellStyle name="Normal 17 7 10 3" xfId="25368" xr:uid="{3AA90EF5-4C1A-4D68-BCCA-CEA8195B56FA}"/>
    <cellStyle name="Normal 17 7 10 4" xfId="42127" xr:uid="{8555FD65-F4BB-4061-998C-B5A6CBEE3190}"/>
    <cellStyle name="Normal 17 7 11" xfId="2427" xr:uid="{8F0484C0-5E67-4392-930A-A688904231B5}"/>
    <cellStyle name="Normal 17 7 11 2" xfId="10809" xr:uid="{FAE4F46A-111C-49A7-A13F-A4E6D04B66BC}"/>
    <cellStyle name="Normal 17 7 11 2 2" xfId="27569" xr:uid="{A99539F8-2D58-4E99-AD3A-18EFBA7F1E3F}"/>
    <cellStyle name="Normal 17 7 11 2 3" xfId="44328" xr:uid="{5DC8641B-5022-4780-8B03-D89B27BCE5EE}"/>
    <cellStyle name="Normal 17 7 11 3" xfId="19189" xr:uid="{706178AC-3B9B-4DE2-8A6C-2A2C0F057511}"/>
    <cellStyle name="Normal 17 7 11 4" xfId="35948" xr:uid="{FFBCD35E-2026-4B11-9461-2AD5E8D09388}"/>
    <cellStyle name="Normal 17 7 12" xfId="9006" xr:uid="{DD7F42BE-B111-4E18-B042-A856C6F535BC}"/>
    <cellStyle name="Normal 17 7 12 2" xfId="25766" xr:uid="{8FCAE1D1-B17A-4BF7-B079-6A59E7511F2C}"/>
    <cellStyle name="Normal 17 7 12 3" xfId="42525" xr:uid="{873A5747-359C-4514-84D2-DBAEE0E16767}"/>
    <cellStyle name="Normal 17 7 13" xfId="17386" xr:uid="{0D615D08-09D0-4F1B-AB54-44CD4D825CAF}"/>
    <cellStyle name="Normal 17 7 14" xfId="34145" xr:uid="{0EA0A563-F8FD-426B-9906-E4668420302E}"/>
    <cellStyle name="Normal 17 7 2" xfId="1037" xr:uid="{3B318E73-46E6-4E13-8880-19C854C5DB73}"/>
    <cellStyle name="Normal 17 7 2 2" xfId="4432" xr:uid="{45FC5D1E-FF2C-4501-9DBC-FD7F4C62F872}"/>
    <cellStyle name="Normal 17 7 2 2 2" xfId="12812" xr:uid="{C18BDC17-AE3D-4FA7-8A55-9AE061B64906}"/>
    <cellStyle name="Normal 17 7 2 2 2 2" xfId="29572" xr:uid="{49C71160-EC5E-40BF-8DAA-8AB63A63F0D0}"/>
    <cellStyle name="Normal 17 7 2 2 2 3" xfId="46331" xr:uid="{75C81ABE-B12B-413C-863C-E3E252AAAE50}"/>
    <cellStyle name="Normal 17 7 2 2 3" xfId="21192" xr:uid="{318F27E2-0B9A-469C-8328-7BC5D518A63C}"/>
    <cellStyle name="Normal 17 7 2 2 4" xfId="37951" xr:uid="{432DEF68-9785-414B-A357-D083127D66E6}"/>
    <cellStyle name="Normal 17 7 2 3" xfId="6119" xr:uid="{9252BFB5-823C-4F74-94ED-E3486CECAE78}"/>
    <cellStyle name="Normal 17 7 2 3 2" xfId="14499" xr:uid="{B307910B-A54F-4826-BCB4-31CD5E310194}"/>
    <cellStyle name="Normal 17 7 2 3 2 2" xfId="31259" xr:uid="{01A1BAF2-29D0-4CD6-AE63-0616B10C1548}"/>
    <cellStyle name="Normal 17 7 2 3 2 3" xfId="48018" xr:uid="{D8DDA905-04E8-496C-B893-8CA565BB0248}"/>
    <cellStyle name="Normal 17 7 2 3 3" xfId="22879" xr:uid="{49E0EA75-2BF0-4593-9CA6-A53766F2A65A}"/>
    <cellStyle name="Normal 17 7 2 3 4" xfId="39638" xr:uid="{25C4B403-6FF4-4394-8718-4D65C0CE00FE}"/>
    <cellStyle name="Normal 17 7 2 4" xfId="2855" xr:uid="{35C0FF1F-ED39-4A42-85A4-BD8FCC591675}"/>
    <cellStyle name="Normal 17 7 2 4 2" xfId="11235" xr:uid="{1E5C1F4B-7107-4F2F-B2FF-C412B4F7F845}"/>
    <cellStyle name="Normal 17 7 2 4 2 2" xfId="27995" xr:uid="{601981E8-391D-4F10-96B2-D88F03BCBB52}"/>
    <cellStyle name="Normal 17 7 2 4 2 3" xfId="44754" xr:uid="{CD0DC942-4FAB-4292-933B-D9536DD9B2CF}"/>
    <cellStyle name="Normal 17 7 2 4 3" xfId="19615" xr:uid="{AE0B67DD-55C3-40FA-B907-5A189411C8EC}"/>
    <cellStyle name="Normal 17 7 2 4 4" xfId="36374" xr:uid="{02C8EB44-3A3F-48DE-9971-A9E19B5B4B87}"/>
    <cellStyle name="Normal 17 7 2 5" xfId="9432" xr:uid="{7ABA70DC-AFD7-4E66-8575-2D2FC4F4B0F4}"/>
    <cellStyle name="Normal 17 7 2 5 2" xfId="26192" xr:uid="{77BB5110-2F22-4FCC-BF12-27526A1498E5}"/>
    <cellStyle name="Normal 17 7 2 5 3" xfId="42951" xr:uid="{4ECD73E3-7E17-4A9F-937B-0BBEA83FC66C}"/>
    <cellStyle name="Normal 17 7 2 6" xfId="17812" xr:uid="{7BB20194-2F3A-4916-A015-2B94B149B74C}"/>
    <cellStyle name="Normal 17 7 2 7" xfId="34571" xr:uid="{03940074-5089-4589-940B-05813AA5B570}"/>
    <cellStyle name="Normal 17 7 3" xfId="1471" xr:uid="{53775710-7AAF-44CF-9E59-7876CA7A78E0}"/>
    <cellStyle name="Normal 17 7 3 2" xfId="4860" xr:uid="{EA427CC0-6280-4F29-ADB6-2041491B0ECA}"/>
    <cellStyle name="Normal 17 7 3 2 2" xfId="13240" xr:uid="{40D63275-6DB3-4010-8BAD-3B5A3B4DBC78}"/>
    <cellStyle name="Normal 17 7 3 2 2 2" xfId="30000" xr:uid="{98CB7E3B-066C-4DB8-B368-547131FB0F39}"/>
    <cellStyle name="Normal 17 7 3 2 2 3" xfId="46759" xr:uid="{92BDA266-7719-4040-9114-32C398D77484}"/>
    <cellStyle name="Normal 17 7 3 2 3" xfId="21620" xr:uid="{D6D0F34E-4772-45B2-B469-F00345063890}"/>
    <cellStyle name="Normal 17 7 3 2 4" xfId="38379" xr:uid="{8F0BEFCC-EE29-45DE-A5DC-0A8297FF4DDC}"/>
    <cellStyle name="Normal 17 7 3 3" xfId="6547" xr:uid="{E7BBC855-9179-406C-ADC0-B6B4BA078A6C}"/>
    <cellStyle name="Normal 17 7 3 3 2" xfId="14927" xr:uid="{C27DEDB5-955B-4416-815C-C3BE942698A9}"/>
    <cellStyle name="Normal 17 7 3 3 2 2" xfId="31687" xr:uid="{29F00670-A28C-4410-8B6A-AF368699DB0C}"/>
    <cellStyle name="Normal 17 7 3 3 2 3" xfId="48446" xr:uid="{7F6DAE7B-7530-40E5-BA44-61023D7CD326}"/>
    <cellStyle name="Normal 17 7 3 3 3" xfId="23307" xr:uid="{5D7EB4AB-E501-4F03-B09F-2B9AE3633884}"/>
    <cellStyle name="Normal 17 7 3 3 4" xfId="40066" xr:uid="{9BED5172-12AC-41AE-B671-C2C73C5BED7F}"/>
    <cellStyle name="Normal 17 7 3 4" xfId="3283" xr:uid="{F54389B7-BE2A-42AC-AFAB-6D124B88736B}"/>
    <cellStyle name="Normal 17 7 3 4 2" xfId="11663" xr:uid="{177782C1-7D6D-423F-BBC7-8CA2E5F0BD09}"/>
    <cellStyle name="Normal 17 7 3 4 2 2" xfId="28423" xr:uid="{FA19B42F-EDF7-44F1-AB3C-A33FC1856CDB}"/>
    <cellStyle name="Normal 17 7 3 4 2 3" xfId="45182" xr:uid="{F19D4FC3-04B8-45A6-AC9B-1CD4E963CA84}"/>
    <cellStyle name="Normal 17 7 3 4 3" xfId="20043" xr:uid="{50BBD20F-FC15-4E96-B91B-241902512F38}"/>
    <cellStyle name="Normal 17 7 3 4 4" xfId="36802" xr:uid="{FA857838-533D-4F32-8586-6007F26F11A3}"/>
    <cellStyle name="Normal 17 7 3 5" xfId="9860" xr:uid="{932039DF-BE8B-4D34-ACD0-DB1136EC0E8E}"/>
    <cellStyle name="Normal 17 7 3 5 2" xfId="26620" xr:uid="{8C41B9E8-D142-4319-AE3A-FCA9A4A1AB48}"/>
    <cellStyle name="Normal 17 7 3 5 3" xfId="43379" xr:uid="{9026597F-1C21-4850-B410-09591373D204}"/>
    <cellStyle name="Normal 17 7 3 6" xfId="18240" xr:uid="{E9CD52E0-D53C-4635-93AE-0BE17882A91E}"/>
    <cellStyle name="Normal 17 7 3 7" xfId="34999" xr:uid="{9032F3F1-B5FB-464E-ABA0-DA0EB0849973}"/>
    <cellStyle name="Normal 17 7 4" xfId="1908" xr:uid="{CA6B2E2A-7723-423C-9CF9-316597A6BFE9}"/>
    <cellStyle name="Normal 17 7 4 2" xfId="5297" xr:uid="{BB1198B1-CEBD-4E0A-8BDA-9447A9B8F4BA}"/>
    <cellStyle name="Normal 17 7 4 2 2" xfId="13677" xr:uid="{8204A607-1AF3-42B9-9B6E-BB91819AF5BE}"/>
    <cellStyle name="Normal 17 7 4 2 2 2" xfId="30437" xr:uid="{DC43DC86-7646-4AC7-A0B7-CC690C4772A6}"/>
    <cellStyle name="Normal 17 7 4 2 2 3" xfId="47196" xr:uid="{739DD075-DB09-409D-84AA-87D1E84B410A}"/>
    <cellStyle name="Normal 17 7 4 2 3" xfId="22057" xr:uid="{78B13B71-CF4B-4EF0-89A1-EA30A15E6F8D}"/>
    <cellStyle name="Normal 17 7 4 2 4" xfId="38816" xr:uid="{68B9934B-413A-4C76-9055-B2A2333C16BB}"/>
    <cellStyle name="Normal 17 7 4 3" xfId="6984" xr:uid="{FEE3F3E7-E11F-4059-93C5-E1BE09C3C82F}"/>
    <cellStyle name="Normal 17 7 4 3 2" xfId="15364" xr:uid="{DDD85BDB-CE4E-450D-8937-8511533E6329}"/>
    <cellStyle name="Normal 17 7 4 3 2 2" xfId="32124" xr:uid="{82142B5A-F6BB-49C3-9C0D-ABEFD07DCFD5}"/>
    <cellStyle name="Normal 17 7 4 3 2 3" xfId="48883" xr:uid="{F4CE4B8F-0FE3-4390-A5C8-DE911C18620F}"/>
    <cellStyle name="Normal 17 7 4 3 3" xfId="23744" xr:uid="{703B239A-F775-4471-AB17-11A40B3B7A17}"/>
    <cellStyle name="Normal 17 7 4 3 4" xfId="40503" xr:uid="{4891FAD2-B021-4095-86B3-716CE0D7968C}"/>
    <cellStyle name="Normal 17 7 4 4" xfId="3607" xr:uid="{98CD766F-A361-4848-8CC6-6DF6A7091AA0}"/>
    <cellStyle name="Normal 17 7 4 4 2" xfId="11987" xr:uid="{E841DA2B-20EC-4FF0-AD1F-018EA32BCC95}"/>
    <cellStyle name="Normal 17 7 4 4 2 2" xfId="28747" xr:uid="{D138D511-3CF3-490A-9D23-1F72E2D66750}"/>
    <cellStyle name="Normal 17 7 4 4 2 3" xfId="45506" xr:uid="{2F7D19EA-BFD4-4423-B198-742741D9E992}"/>
    <cellStyle name="Normal 17 7 4 4 3" xfId="20367" xr:uid="{7764576A-AF5D-4739-AFF8-F6CE1738B778}"/>
    <cellStyle name="Normal 17 7 4 4 4" xfId="37126" xr:uid="{26BC849C-1E72-46DE-96F5-BF0F272CF213}"/>
    <cellStyle name="Normal 17 7 4 5" xfId="10297" xr:uid="{95328696-AF0E-4116-82EA-A36AC86BF166}"/>
    <cellStyle name="Normal 17 7 4 5 2" xfId="27057" xr:uid="{FEFE27B7-FFDD-4F11-B175-3D84EBBE563A}"/>
    <cellStyle name="Normal 17 7 4 5 3" xfId="43816" xr:uid="{CF4F9560-F65C-40F1-AF1A-7F655714BA95}"/>
    <cellStyle name="Normal 17 7 4 6" xfId="18677" xr:uid="{0716F37C-F92B-420C-A146-971076B9AD80}"/>
    <cellStyle name="Normal 17 7 4 7" xfId="35436" xr:uid="{3EF46797-1B61-46BB-9D20-D18DFF4D2840}"/>
    <cellStyle name="Normal 17 7 5" xfId="4027" xr:uid="{C55A5B9D-AE5E-4E84-B6CD-7BA8C7E0AE9D}"/>
    <cellStyle name="Normal 17 7 5 2" xfId="12407" xr:uid="{10B86A2C-1588-4805-8733-9016C7C6B487}"/>
    <cellStyle name="Normal 17 7 5 2 2" xfId="29167" xr:uid="{BCFD2E01-75CC-4F00-BB06-0E6F40D594E3}"/>
    <cellStyle name="Normal 17 7 5 2 3" xfId="45926" xr:uid="{D8F9DC57-77E5-4D09-9EF9-BFF06F4F0994}"/>
    <cellStyle name="Normal 17 7 5 3" xfId="20787" xr:uid="{8A8A6422-A0B3-4D57-AADD-03514253A8D0}"/>
    <cellStyle name="Normal 17 7 5 4" xfId="37546" xr:uid="{3F1EFCE2-0B5F-4460-B1D9-E77DC6D12A37}"/>
    <cellStyle name="Normal 17 7 6" xfId="5693" xr:uid="{8094F0D3-1883-49ED-9EB1-49A424077FE7}"/>
    <cellStyle name="Normal 17 7 6 2" xfId="14073" xr:uid="{24DA3710-D4F9-49CA-8FB1-8E33E9ECA819}"/>
    <cellStyle name="Normal 17 7 6 2 2" xfId="30833" xr:uid="{C3955AAE-A404-43FC-A79A-C3B43A9D271A}"/>
    <cellStyle name="Normal 17 7 6 2 3" xfId="47592" xr:uid="{A3DE68B0-373E-4AFF-BB23-F1D7A5338566}"/>
    <cellStyle name="Normal 17 7 6 3" xfId="22453" xr:uid="{7F204E67-7C5B-4542-AAFB-B754FD34D61D}"/>
    <cellStyle name="Normal 17 7 6 4" xfId="39212" xr:uid="{04266A73-B132-4703-8DEF-D738A2FF0ADB}"/>
    <cellStyle name="Normal 17 7 7" xfId="7390" xr:uid="{72BF8754-3B65-4859-A800-98C070580B57}"/>
    <cellStyle name="Normal 17 7 7 2" xfId="15770" xr:uid="{D3E22B97-2D7E-474F-AC4B-7782435725B6}"/>
    <cellStyle name="Normal 17 7 7 2 2" xfId="32530" xr:uid="{41762432-1D3B-4A10-8EC0-FD0C0E18ECEC}"/>
    <cellStyle name="Normal 17 7 7 2 3" xfId="49289" xr:uid="{53995C68-D3DF-4DEA-B979-8FA6856A0E51}"/>
    <cellStyle name="Normal 17 7 7 3" xfId="24150" xr:uid="{BDF33BE5-9A86-4255-AA42-02A4A2F0BD7D}"/>
    <cellStyle name="Normal 17 7 7 4" xfId="40909" xr:uid="{B0B058E8-9BFC-43F1-9C39-E7B84BE5647F}"/>
    <cellStyle name="Normal 17 7 8" xfId="7796" xr:uid="{C3CC134B-BFBF-483A-88A7-580CC1728E07}"/>
    <cellStyle name="Normal 17 7 8 2" xfId="16176" xr:uid="{E2578764-3C46-4973-8F9B-07763C3A5C31}"/>
    <cellStyle name="Normal 17 7 8 2 2" xfId="32936" xr:uid="{0DDB0D88-BAF8-498A-8B93-F27C39BEBC93}"/>
    <cellStyle name="Normal 17 7 8 2 3" xfId="49695" xr:uid="{66FCC05B-6463-4E55-ADC3-54164576BDAD}"/>
    <cellStyle name="Normal 17 7 8 3" xfId="24556" xr:uid="{01B70D97-45A2-4209-93B4-034070E866EE}"/>
    <cellStyle name="Normal 17 7 8 4" xfId="41315" xr:uid="{7CC53B20-3A88-43B2-8BF9-4D86D5B97797}"/>
    <cellStyle name="Normal 17 7 9" xfId="8202" xr:uid="{BD7A4EC8-068B-4356-ADAE-82E412FF0367}"/>
    <cellStyle name="Normal 17 7 9 2" xfId="16582" xr:uid="{CF5440BB-B167-4739-BE46-DFCFA0E05A96}"/>
    <cellStyle name="Normal 17 7 9 2 2" xfId="33342" xr:uid="{35583F23-1974-4EFF-A031-13A11C97BA48}"/>
    <cellStyle name="Normal 17 7 9 2 3" xfId="50101" xr:uid="{54661C6B-E91F-4ADF-890A-4705570D5F2B}"/>
    <cellStyle name="Normal 17 7 9 3" xfId="24962" xr:uid="{FB62D06A-34B8-4162-9DFF-8B81932BCD40}"/>
    <cellStyle name="Normal 17 7 9 4" xfId="41721" xr:uid="{EDB90E44-4A62-4C85-BDFF-4494678F9A98}"/>
    <cellStyle name="Normal 17 8" xfId="780" xr:uid="{FBAFB671-794E-44E7-B1E4-D6B0C769AF07}"/>
    <cellStyle name="Normal 17 8 2" xfId="4175" xr:uid="{16EF5103-EC30-4A66-8D78-18EF7D0E729F}"/>
    <cellStyle name="Normal 17 8 2 2" xfId="12555" xr:uid="{2A814C3B-946B-4C18-96D0-9B24DBA6C1D2}"/>
    <cellStyle name="Normal 17 8 2 2 2" xfId="29315" xr:uid="{773D5204-6DBA-4DEE-A3C0-C3FFC1C247FA}"/>
    <cellStyle name="Normal 17 8 2 2 3" xfId="46074" xr:uid="{65ADFB9C-3C10-4F82-BAC3-802B82C3082D}"/>
    <cellStyle name="Normal 17 8 2 3" xfId="20935" xr:uid="{E77C37F9-BDFB-4FC4-98E4-F2D9BECEF47F}"/>
    <cellStyle name="Normal 17 8 2 4" xfId="37694" xr:uid="{39083A0B-3CB9-412E-AABA-D648B0016F57}"/>
    <cellStyle name="Normal 17 8 3" xfId="5862" xr:uid="{967DCBE9-FE8A-4FB7-BA73-507CFECA337A}"/>
    <cellStyle name="Normal 17 8 3 2" xfId="14242" xr:uid="{A2596D72-1FB0-4FA0-B714-D81417F2AB76}"/>
    <cellStyle name="Normal 17 8 3 2 2" xfId="31002" xr:uid="{A4399E5A-8718-4B00-9174-463655076A29}"/>
    <cellStyle name="Normal 17 8 3 2 3" xfId="47761" xr:uid="{D81B8B99-7FFC-4580-8D19-D3DE1FA76551}"/>
    <cellStyle name="Normal 17 8 3 3" xfId="22622" xr:uid="{2C82599B-3AEA-43CE-BAE0-482736D43D89}"/>
    <cellStyle name="Normal 17 8 3 4" xfId="39381" xr:uid="{C72140C8-2D27-431A-9D6C-64B68D199384}"/>
    <cellStyle name="Normal 17 8 4" xfId="2598" xr:uid="{57A008BE-3EBE-4A82-9CF7-49AF291F7A33}"/>
    <cellStyle name="Normal 17 8 4 2" xfId="10978" xr:uid="{233D9BE1-7B6A-49B3-91B2-DFEC4426E186}"/>
    <cellStyle name="Normal 17 8 4 2 2" xfId="27738" xr:uid="{4619646D-459D-4543-9B06-26EB91CBA73E}"/>
    <cellStyle name="Normal 17 8 4 2 3" xfId="44497" xr:uid="{11C317E7-63A1-4BBB-9D9D-A5694943B0BB}"/>
    <cellStyle name="Normal 17 8 4 3" xfId="19358" xr:uid="{18396BAC-061E-4D2B-8963-2A986DF03A1F}"/>
    <cellStyle name="Normal 17 8 4 4" xfId="36117" xr:uid="{E6D29182-F0AE-40C7-89A1-7B2017073A3B}"/>
    <cellStyle name="Normal 17 8 5" xfId="9175" xr:uid="{273B2C59-F792-4E65-91EB-B4E291C64988}"/>
    <cellStyle name="Normal 17 8 5 2" xfId="25935" xr:uid="{63EE78AF-E4B1-463E-B392-896D06852093}"/>
    <cellStyle name="Normal 17 8 5 3" xfId="42694" xr:uid="{97353876-5599-44A5-9F1B-6A6132D756AB}"/>
    <cellStyle name="Normal 17 8 6" xfId="17555" xr:uid="{7CC7F5B5-4192-4E5A-9897-2BCB51731414}"/>
    <cellStyle name="Normal 17 8 7" xfId="34314" xr:uid="{956FFC19-3C88-46CA-9612-5E623D01C412}"/>
    <cellStyle name="Normal 17 9" xfId="1214" xr:uid="{31ACF066-A461-4757-90C0-1C39E845850C}"/>
    <cellStyle name="Normal 17 9 2" xfId="4603" xr:uid="{AB5C5713-B178-47E0-82AA-3B260F40B6A3}"/>
    <cellStyle name="Normal 17 9 2 2" xfId="12983" xr:uid="{DE246049-AF82-4248-AD60-59D86A8819FD}"/>
    <cellStyle name="Normal 17 9 2 2 2" xfId="29743" xr:uid="{2C5F0E80-F490-4A45-B98F-A436AB05BB2F}"/>
    <cellStyle name="Normal 17 9 2 2 3" xfId="46502" xr:uid="{F6CF3D2D-4AE8-4BAA-B0BE-2212556435C5}"/>
    <cellStyle name="Normal 17 9 2 3" xfId="21363" xr:uid="{852F180B-7D62-44C9-A3F7-A62389F0B7C7}"/>
    <cellStyle name="Normal 17 9 2 4" xfId="38122" xr:uid="{4326C3D0-9230-454D-BFC8-5BEEFE59F2C6}"/>
    <cellStyle name="Normal 17 9 3" xfId="6290" xr:uid="{2B0D6C41-9EE8-4326-9D58-8B1FF4BC382A}"/>
    <cellStyle name="Normal 17 9 3 2" xfId="14670" xr:uid="{D3A80BA6-1BEC-46FC-A1B7-827D557605B9}"/>
    <cellStyle name="Normal 17 9 3 2 2" xfId="31430" xr:uid="{D1C8CDF7-9E41-4887-A567-B37F44765FC3}"/>
    <cellStyle name="Normal 17 9 3 2 3" xfId="48189" xr:uid="{365913DD-1643-4234-90CE-3CB7E2E8775A}"/>
    <cellStyle name="Normal 17 9 3 3" xfId="23050" xr:uid="{2CE763F4-BDE5-40E6-9B1D-694776F28922}"/>
    <cellStyle name="Normal 17 9 3 4" xfId="39809" xr:uid="{F8716E03-02C4-4E4F-A2EA-B556902D6FB4}"/>
    <cellStyle name="Normal 17 9 4" xfId="3026" xr:uid="{EC5B225F-D197-496B-A2DB-6F758D06743C}"/>
    <cellStyle name="Normal 17 9 4 2" xfId="11406" xr:uid="{42A40D75-FE6B-4874-808E-55C1FF5C98CD}"/>
    <cellStyle name="Normal 17 9 4 2 2" xfId="28166" xr:uid="{F8537A13-1DE4-4359-9373-B04D4F18F68C}"/>
    <cellStyle name="Normal 17 9 4 2 3" xfId="44925" xr:uid="{4FBBD020-21D9-4CFA-A381-396FD6BD8883}"/>
    <cellStyle name="Normal 17 9 4 3" xfId="19786" xr:uid="{5C84E0B0-1417-43F4-81BA-70D3FEB4A3D3}"/>
    <cellStyle name="Normal 17 9 4 4" xfId="36545" xr:uid="{F7348BDA-BBB3-49DD-8D29-4D3A61AB0186}"/>
    <cellStyle name="Normal 17 9 5" xfId="9603" xr:uid="{789397D1-C78B-497E-AA99-BE38543418EC}"/>
    <cellStyle name="Normal 17 9 5 2" xfId="26363" xr:uid="{EEBED3E2-20A2-4D73-8699-3AA2A9FB26F1}"/>
    <cellStyle name="Normal 17 9 5 3" xfId="43122" xr:uid="{7B27B668-6D71-4B75-A6CE-F391CB7AF332}"/>
    <cellStyle name="Normal 17 9 6" xfId="17983" xr:uid="{BE9BDD3C-5552-49FD-84CF-1DF47B1DBD68}"/>
    <cellStyle name="Normal 17 9 7" xfId="34742" xr:uid="{8070BC95-C7EB-490D-85EE-D5E166866DF8}"/>
    <cellStyle name="Normal 18" xfId="212" xr:uid="{90AA2FFA-AB06-4C14-B0EB-97CC586390E7}"/>
    <cellStyle name="Normal 18 10" xfId="3743" xr:uid="{1AA4EE94-74DA-44E3-967D-318EF51FD039}"/>
    <cellStyle name="Normal 18 10 2" xfId="12123" xr:uid="{9BD508FC-5BD3-43DC-8883-3A8A00D674B1}"/>
    <cellStyle name="Normal 18 10 2 2" xfId="28883" xr:uid="{E64910AC-4E73-43A3-8E77-B3851E92B813}"/>
    <cellStyle name="Normal 18 10 2 3" xfId="45642" xr:uid="{0364519E-C947-4445-BF2A-49A5C334EDDB}"/>
    <cellStyle name="Normal 18 10 3" xfId="20503" xr:uid="{3BD4BA10-990A-41B3-973F-1FEFEEF5A559}"/>
    <cellStyle name="Normal 18 10 4" xfId="37262" xr:uid="{B4C86FC1-4F8A-4DB7-8E07-5CEF01A9D43A}"/>
    <cellStyle name="Normal 18 11" xfId="5437" xr:uid="{64404214-8555-411E-AB21-D52089011E5B}"/>
    <cellStyle name="Normal 18 11 2" xfId="13817" xr:uid="{468EE292-7E8F-4A3A-9E8C-A21FDF87E18F}"/>
    <cellStyle name="Normal 18 11 2 2" xfId="30577" xr:uid="{AC36448D-9265-4011-A449-42DB4D69A8EF}"/>
    <cellStyle name="Normal 18 11 2 3" xfId="47336" xr:uid="{C73816A0-EC89-45F3-9F28-09258E7C85B0}"/>
    <cellStyle name="Normal 18 11 3" xfId="22197" xr:uid="{A31BED8B-F5B8-43CE-9F2C-0702FAF8ED5A}"/>
    <cellStyle name="Normal 18 11 4" xfId="38956" xr:uid="{288C566C-D775-48A7-9F0B-5634B9ADB5EE}"/>
    <cellStyle name="Normal 18 12" xfId="7120" xr:uid="{F94008DA-C7EC-4638-8CB4-1276F204982B}"/>
    <cellStyle name="Normal 18 12 2" xfId="15500" xr:uid="{82D7D3E8-B157-4B35-BB45-94620F5413E7}"/>
    <cellStyle name="Normal 18 12 2 2" xfId="32260" xr:uid="{37998D54-5BBF-4134-ACD5-ABF9F6060B96}"/>
    <cellStyle name="Normal 18 12 2 3" xfId="49019" xr:uid="{3F83694A-928F-4C96-9B26-CD2E845F75E5}"/>
    <cellStyle name="Normal 18 12 3" xfId="23880" xr:uid="{3BC075FC-B3BA-42BB-82AC-4D903DC35774}"/>
    <cellStyle name="Normal 18 12 4" xfId="40639" xr:uid="{1FF0D922-6080-4B68-9FFC-0EF0A32DCDA5}"/>
    <cellStyle name="Normal 18 13" xfId="7526" xr:uid="{86F1D41C-25C3-4CF6-BE56-26C5B4C65015}"/>
    <cellStyle name="Normal 18 13 2" xfId="15906" xr:uid="{9842BC10-FBA6-426F-B716-2BD2EB741704}"/>
    <cellStyle name="Normal 18 13 2 2" xfId="32666" xr:uid="{5B5D6767-CE39-43CF-80B8-704BEE1972C4}"/>
    <cellStyle name="Normal 18 13 2 3" xfId="49425" xr:uid="{AE75AA08-C657-4B5C-85B5-0C01219C6CD5}"/>
    <cellStyle name="Normal 18 13 3" xfId="24286" xr:uid="{C7CEEE47-F6FB-4BEE-81CE-B2DD4449D2BE}"/>
    <cellStyle name="Normal 18 13 4" xfId="41045" xr:uid="{73D4DC84-D7BC-4A13-908A-4219778A6986}"/>
    <cellStyle name="Normal 18 14" xfId="7932" xr:uid="{155B1F38-9D1A-4F56-935A-0A2D3BBBC8B8}"/>
    <cellStyle name="Normal 18 14 2" xfId="16312" xr:uid="{296F35F2-5665-4BDD-B5C8-24AE474E2CFC}"/>
    <cellStyle name="Normal 18 14 2 2" xfId="33072" xr:uid="{F64F2B39-71B5-40AA-80F8-6CD37D275E01}"/>
    <cellStyle name="Normal 18 14 2 3" xfId="49831" xr:uid="{0DBF4499-ED15-4532-9A24-FE417CFE7643}"/>
    <cellStyle name="Normal 18 14 3" xfId="24692" xr:uid="{2222302E-18E3-499D-A93C-90A5A1836A7C}"/>
    <cellStyle name="Normal 18 14 4" xfId="41451" xr:uid="{12DEB532-6E95-4AE4-A041-A4EC87D6959B}"/>
    <cellStyle name="Normal 18 15" xfId="8338" xr:uid="{DA0F12A6-41EB-460C-BD9C-A2EB4A34F881}"/>
    <cellStyle name="Normal 18 15 2" xfId="16718" xr:uid="{42443BC1-A615-4DC9-84D4-BE7AF6529448}"/>
    <cellStyle name="Normal 18 15 2 2" xfId="33478" xr:uid="{FFF0D71F-7D9E-40EC-A19C-7C7503AD1F11}"/>
    <cellStyle name="Normal 18 15 2 3" xfId="50237" xr:uid="{3E2C6321-3FEC-4FC0-AC17-F884066CF9DD}"/>
    <cellStyle name="Normal 18 15 3" xfId="25098" xr:uid="{DC0B505B-B14E-4B0F-8340-E1F5452F30CD}"/>
    <cellStyle name="Normal 18 15 4" xfId="41857" xr:uid="{5BD66D31-6B4C-4FDD-80FE-F04D3E6ED662}"/>
    <cellStyle name="Normal 18 16" xfId="2071" xr:uid="{AAE93247-135A-426C-9953-A3F294B06042}"/>
    <cellStyle name="Normal 18 16 2" xfId="10459" xr:uid="{28BEAF81-AEBD-42DA-B648-BD58FD7298CB}"/>
    <cellStyle name="Normal 18 16 2 2" xfId="27219" xr:uid="{E3A835D9-CC18-48CE-A43F-585DE4ECDB0A}"/>
    <cellStyle name="Normal 18 16 2 3" xfId="43978" xr:uid="{CF8CE427-6824-48C8-AD8B-6D6083F7ACA3}"/>
    <cellStyle name="Normal 18 16 3" xfId="18839" xr:uid="{5A49A2E6-B6CC-47A6-AF7B-4AB0BABAF1D9}"/>
    <cellStyle name="Normal 18 16 4" xfId="35598" xr:uid="{5020B64C-E1F5-46FC-A61B-45010FC024A9}"/>
    <cellStyle name="Normal 18 17" xfId="8750" xr:uid="{C9FE613F-1E2E-49AF-8CC4-FC0816748083}"/>
    <cellStyle name="Normal 18 17 2" xfId="25510" xr:uid="{FEAFF62E-5936-4524-A2C8-8DA295DDB18E}"/>
    <cellStyle name="Normal 18 17 3" xfId="42269" xr:uid="{DDD099D9-3ECE-4F33-B37F-890681930A2F}"/>
    <cellStyle name="Normal 18 18" xfId="17130" xr:uid="{E9A4D865-A8B8-46DC-BBB8-447D8A70744E}"/>
    <cellStyle name="Normal 18 19" xfId="33889" xr:uid="{A1887461-248A-4AC4-8CFB-77F253FA6F5C}"/>
    <cellStyle name="Normal 18 2" xfId="305" xr:uid="{4A3F8E60-E66F-4286-B8B2-C3AC67543CC6}"/>
    <cellStyle name="Normal 18 2 10" xfId="7570" xr:uid="{F3C73030-2606-460F-80C2-F015F98B863C}"/>
    <cellStyle name="Normal 18 2 10 2" xfId="15950" xr:uid="{C2A1EDCA-E527-49DE-B113-3B89B38794AD}"/>
    <cellStyle name="Normal 18 2 10 2 2" xfId="32710" xr:uid="{E1B4EB5C-0547-4772-AA18-A0BA1249E862}"/>
    <cellStyle name="Normal 18 2 10 2 3" xfId="49469" xr:uid="{DC4E64D8-744B-4E11-ADF5-F92F0C9482FB}"/>
    <cellStyle name="Normal 18 2 10 3" xfId="24330" xr:uid="{42A5DA70-E826-4507-8BBA-C0AD58AF47D5}"/>
    <cellStyle name="Normal 18 2 10 4" xfId="41089" xr:uid="{3D7F237F-4B96-4FE2-B303-EF4BE5901EA2}"/>
    <cellStyle name="Normal 18 2 11" xfId="7976" xr:uid="{14753F71-1FF8-419D-90C1-1C462D7681E1}"/>
    <cellStyle name="Normal 18 2 11 2" xfId="16356" xr:uid="{9A10AA88-6751-4068-A1A8-34E6ADD8A803}"/>
    <cellStyle name="Normal 18 2 11 2 2" xfId="33116" xr:uid="{DC70BE4F-2A11-42CA-ACEE-949B33AF86F9}"/>
    <cellStyle name="Normal 18 2 11 2 3" xfId="49875" xr:uid="{AF2E61B9-C424-47F2-A052-912FECA2DF88}"/>
    <cellStyle name="Normal 18 2 11 3" xfId="24736" xr:uid="{F2713245-1A90-400A-ABDF-48491A65F2D8}"/>
    <cellStyle name="Normal 18 2 11 4" xfId="41495" xr:uid="{0085AFB6-D573-473C-A4BF-44AAF3759AC2}"/>
    <cellStyle name="Normal 18 2 12" xfId="8382" xr:uid="{66320DCB-FBD4-40E1-9AD8-2A9BD342603B}"/>
    <cellStyle name="Normal 18 2 12 2" xfId="16762" xr:uid="{6DE2718B-5F78-4CA2-ACF3-D9DBADA234BF}"/>
    <cellStyle name="Normal 18 2 12 2 2" xfId="33522" xr:uid="{BB621880-A844-44E0-8B8F-607C6738DD70}"/>
    <cellStyle name="Normal 18 2 12 2 3" xfId="50281" xr:uid="{B5B7E973-2147-45C8-8D21-96A6DB186312}"/>
    <cellStyle name="Normal 18 2 12 3" xfId="25142" xr:uid="{1F915F07-0740-4865-AC70-E5DD2E06AD3C}"/>
    <cellStyle name="Normal 18 2 12 4" xfId="41901" xr:uid="{55F15E99-65CA-4B4D-A150-6FEC7EBD4794}"/>
    <cellStyle name="Normal 18 2 13" xfId="2090" xr:uid="{33464A9C-FCCE-4E30-823B-674F9B4BCA6E}"/>
    <cellStyle name="Normal 18 2 13 2" xfId="10478" xr:uid="{7AA113A2-485E-4C6B-98C1-D9A36D1A4756}"/>
    <cellStyle name="Normal 18 2 13 2 2" xfId="27238" xr:uid="{6B36CA9E-DD13-4691-82D7-7E4F6CED0920}"/>
    <cellStyle name="Normal 18 2 13 2 3" xfId="43997" xr:uid="{A6624123-AA2C-4E8F-862B-B9BC98594530}"/>
    <cellStyle name="Normal 18 2 13 3" xfId="18858" xr:uid="{83FB172E-C1FF-4673-9D24-10E00A6779EA}"/>
    <cellStyle name="Normal 18 2 13 4" xfId="35617" xr:uid="{3E46135A-F6D0-409E-905B-1B8E0215041D}"/>
    <cellStyle name="Normal 18 2 14" xfId="8778" xr:uid="{5A4F99AD-C294-4200-B3C0-4CC9F79BDEBB}"/>
    <cellStyle name="Normal 18 2 14 2" xfId="25538" xr:uid="{A9198A32-474B-4039-87DB-C5EDD16CF045}"/>
    <cellStyle name="Normal 18 2 14 3" xfId="42297" xr:uid="{72E7E888-177F-4404-BDC6-EB29156F2D4F}"/>
    <cellStyle name="Normal 18 2 15" xfId="17158" xr:uid="{67A7C4CE-89F6-45EF-AFF3-F308DAA98EB3}"/>
    <cellStyle name="Normal 18 2 16" xfId="33917" xr:uid="{6E4829D6-FA0A-44F3-8E9D-F2769E80F489}"/>
    <cellStyle name="Normal 18 2 2" xfId="388" xr:uid="{7B964668-5F9F-4274-9F3E-FE5FE4A15454}"/>
    <cellStyle name="Normal 18 2 2 10" xfId="8525" xr:uid="{DA35D5A5-BB5E-409E-8855-E41963DA6EFB}"/>
    <cellStyle name="Normal 18 2 2 10 2" xfId="16905" xr:uid="{4CFA348A-D993-4031-8D75-890F4DFC9777}"/>
    <cellStyle name="Normal 18 2 2 10 2 2" xfId="33665" xr:uid="{4C551A8E-B03C-4370-89B7-F7E5033BAF38}"/>
    <cellStyle name="Normal 18 2 2 10 2 3" xfId="50424" xr:uid="{CD24452B-D477-4187-BD5A-F5F007E6961D}"/>
    <cellStyle name="Normal 18 2 2 10 3" xfId="25285" xr:uid="{4BB890AA-479A-47FE-B958-4FD80903F919}"/>
    <cellStyle name="Normal 18 2 2 10 4" xfId="42044" xr:uid="{07B13144-5155-48B4-9875-C07670587BBB}"/>
    <cellStyle name="Normal 18 2 2 11" xfId="2271" xr:uid="{AFA58919-7EF3-4E6E-A097-301AE8543FFC}"/>
    <cellStyle name="Normal 18 2 2 11 2" xfId="10655" xr:uid="{26FB5B6F-D7C2-4ED8-A4EE-3BF8144728AB}"/>
    <cellStyle name="Normal 18 2 2 11 2 2" xfId="27415" xr:uid="{1E8099F2-E5CA-4F82-B34D-8D4A62F3CA35}"/>
    <cellStyle name="Normal 18 2 2 11 2 3" xfId="44174" xr:uid="{56B10162-AC29-4F3C-A479-AAF6EB1500F2}"/>
    <cellStyle name="Normal 18 2 2 11 3" xfId="19035" xr:uid="{DAB01067-E024-4C7F-988E-CC1A67B41622}"/>
    <cellStyle name="Normal 18 2 2 11 4" xfId="35794" xr:uid="{92DABE87-C96A-441D-9FB4-AD6D2173FFAE}"/>
    <cellStyle name="Normal 18 2 2 12" xfId="8852" xr:uid="{1AF06AC1-E291-4E28-9F81-F8957948A6EB}"/>
    <cellStyle name="Normal 18 2 2 12 2" xfId="25612" xr:uid="{165329D6-3F66-4DEC-88CC-B54353D3440C}"/>
    <cellStyle name="Normal 18 2 2 12 3" xfId="42371" xr:uid="{8A1DAC3B-94B4-42CA-94EC-ACDB6E072D8D}"/>
    <cellStyle name="Normal 18 2 2 13" xfId="17232" xr:uid="{15510842-3EDA-4F97-BA74-998B16F736C3}"/>
    <cellStyle name="Normal 18 2 2 14" xfId="33991" xr:uid="{08A29701-482D-40AC-87A2-B716959C4556}"/>
    <cellStyle name="Normal 18 2 2 2" xfId="883" xr:uid="{9D431E6C-97E1-4265-A73E-F3300F49721A}"/>
    <cellStyle name="Normal 18 2 2 2 2" xfId="4278" xr:uid="{3C263649-B946-4589-8BA1-BF70358E19CB}"/>
    <cellStyle name="Normal 18 2 2 2 2 2" xfId="12658" xr:uid="{3B0CBCFA-B70B-4593-BC2B-30F5F1BB3723}"/>
    <cellStyle name="Normal 18 2 2 2 2 2 2" xfId="29418" xr:uid="{CFFC9376-CF73-4434-B5A1-7316C6B079A4}"/>
    <cellStyle name="Normal 18 2 2 2 2 2 3" xfId="46177" xr:uid="{FCC7AF67-4102-4392-8F01-413C512963C2}"/>
    <cellStyle name="Normal 18 2 2 2 2 3" xfId="21038" xr:uid="{58832C61-74DE-4FF0-9CF7-F8E603324B22}"/>
    <cellStyle name="Normal 18 2 2 2 2 4" xfId="37797" xr:uid="{FC6FAF1A-EDBE-4079-944D-847AA7DAF138}"/>
    <cellStyle name="Normal 18 2 2 2 3" xfId="5965" xr:uid="{E2594C3B-B59D-45E7-9FA4-1517AEABC0FA}"/>
    <cellStyle name="Normal 18 2 2 2 3 2" xfId="14345" xr:uid="{C5116815-834B-467D-82CB-54EFADB1A7E7}"/>
    <cellStyle name="Normal 18 2 2 2 3 2 2" xfId="31105" xr:uid="{B591F0A1-3649-4481-92C0-4DACF84A3775}"/>
    <cellStyle name="Normal 18 2 2 2 3 2 3" xfId="47864" xr:uid="{433686A5-5E78-4606-8BA7-8AB9D096D49B}"/>
    <cellStyle name="Normal 18 2 2 2 3 3" xfId="22725" xr:uid="{623E2F81-643A-4751-AB53-FC1DC0F87832}"/>
    <cellStyle name="Normal 18 2 2 2 3 4" xfId="39484" xr:uid="{DAE8886D-3F5C-4914-9596-7E637F09A859}"/>
    <cellStyle name="Normal 18 2 2 2 4" xfId="2701" xr:uid="{1A07DBEE-5F25-4882-9F59-FEFE8C73D01D}"/>
    <cellStyle name="Normal 18 2 2 2 4 2" xfId="11081" xr:uid="{6E7E8E8D-1231-4081-8222-AF5047B969DF}"/>
    <cellStyle name="Normal 18 2 2 2 4 2 2" xfId="27841" xr:uid="{1D15E7D2-6FFB-4CAC-9215-8DBB5F0931EC}"/>
    <cellStyle name="Normal 18 2 2 2 4 2 3" xfId="44600" xr:uid="{B20BA0BF-AAF3-43BE-BBBD-0663B144F414}"/>
    <cellStyle name="Normal 18 2 2 2 4 3" xfId="19461" xr:uid="{910EDC32-7653-4CB1-9DD9-9F3F46C3E5D1}"/>
    <cellStyle name="Normal 18 2 2 2 4 4" xfId="36220" xr:uid="{D6CF17C5-24B9-42AE-8E3C-3015C731DECC}"/>
    <cellStyle name="Normal 18 2 2 2 5" xfId="9278" xr:uid="{6D275562-5CED-4953-A235-62585B35A512}"/>
    <cellStyle name="Normal 18 2 2 2 5 2" xfId="26038" xr:uid="{415FA1E6-0C37-4DAC-BF72-19BE5E5B2676}"/>
    <cellStyle name="Normal 18 2 2 2 5 3" xfId="42797" xr:uid="{64BAA506-E02B-4B92-8354-16088C4BB65C}"/>
    <cellStyle name="Normal 18 2 2 2 6" xfId="17658" xr:uid="{DD4AF7DA-8480-455B-B071-F3194475FFBC}"/>
    <cellStyle name="Normal 18 2 2 2 7" xfId="34417" xr:uid="{68896911-71A3-4439-BB4F-589D69202CAA}"/>
    <cellStyle name="Normal 18 2 2 3" xfId="1317" xr:uid="{BB7D61F1-CA14-442B-8632-C58A6985A216}"/>
    <cellStyle name="Normal 18 2 2 3 2" xfId="4706" xr:uid="{7FA0164C-76E8-41A8-B5F4-8A1843910704}"/>
    <cellStyle name="Normal 18 2 2 3 2 2" xfId="13086" xr:uid="{2816B64F-EEB1-40D3-869B-796249C1AE8F}"/>
    <cellStyle name="Normal 18 2 2 3 2 2 2" xfId="29846" xr:uid="{29550A54-3AEF-4648-A082-84B281F1E068}"/>
    <cellStyle name="Normal 18 2 2 3 2 2 3" xfId="46605" xr:uid="{C9542DDD-EAEB-4A68-9287-CFC1A696BB68}"/>
    <cellStyle name="Normal 18 2 2 3 2 3" xfId="21466" xr:uid="{D5B90C3F-3C95-4F94-A8D2-BD520241F955}"/>
    <cellStyle name="Normal 18 2 2 3 2 4" xfId="38225" xr:uid="{0F689F29-AC50-4C0F-876A-FD7B42E712A0}"/>
    <cellStyle name="Normal 18 2 2 3 3" xfId="6393" xr:uid="{B7D16DD3-E2B3-4D8D-9EF4-9B4A74F417A3}"/>
    <cellStyle name="Normal 18 2 2 3 3 2" xfId="14773" xr:uid="{169B8A64-CE7B-456C-A81E-4F2CA69DF388}"/>
    <cellStyle name="Normal 18 2 2 3 3 2 2" xfId="31533" xr:uid="{1D061160-A786-446F-843E-4BFE295CE17E}"/>
    <cellStyle name="Normal 18 2 2 3 3 2 3" xfId="48292" xr:uid="{F334B585-F2BB-4321-9BD5-9F73354C41BD}"/>
    <cellStyle name="Normal 18 2 2 3 3 3" xfId="23153" xr:uid="{F1471CAF-ABF4-491C-AFA8-435013D77D54}"/>
    <cellStyle name="Normal 18 2 2 3 3 4" xfId="39912" xr:uid="{F743F497-07E5-406A-8543-C7A2389A42E5}"/>
    <cellStyle name="Normal 18 2 2 3 4" xfId="3129" xr:uid="{5F1CFF3D-ADED-4D41-82A2-DF345FD6D21E}"/>
    <cellStyle name="Normal 18 2 2 3 4 2" xfId="11509" xr:uid="{263E4287-5E47-4EA7-ABF1-2835F1C585B4}"/>
    <cellStyle name="Normal 18 2 2 3 4 2 2" xfId="28269" xr:uid="{673B94AD-7CC0-4460-ABD5-B6440089624D}"/>
    <cellStyle name="Normal 18 2 2 3 4 2 3" xfId="45028" xr:uid="{D81121BE-4371-4C0A-A8F5-9211F2760BC1}"/>
    <cellStyle name="Normal 18 2 2 3 4 3" xfId="19889" xr:uid="{B32DAC66-DEB8-4EF0-B650-7BB31242C854}"/>
    <cellStyle name="Normal 18 2 2 3 4 4" xfId="36648" xr:uid="{10C2EBF7-2F46-4DFB-A890-331467F70D00}"/>
    <cellStyle name="Normal 18 2 2 3 5" xfId="9706" xr:uid="{A81ED739-1E81-41A1-9F3A-CE0A305C5F42}"/>
    <cellStyle name="Normal 18 2 2 3 5 2" xfId="26466" xr:uid="{52DB8DA9-192A-4E24-9EBE-8B0FA0261D67}"/>
    <cellStyle name="Normal 18 2 2 3 5 3" xfId="43225" xr:uid="{4A97C221-7899-4584-99E3-1B5B709EE4AC}"/>
    <cellStyle name="Normal 18 2 2 3 6" xfId="18086" xr:uid="{5B514C75-3C86-4419-89A3-FD31D5138141}"/>
    <cellStyle name="Normal 18 2 2 3 7" xfId="34845" xr:uid="{DC87A5B5-C5B2-4652-AC0B-517B6DF070B2}"/>
    <cellStyle name="Normal 18 2 2 4" xfId="1825" xr:uid="{CD2C7F62-3DAE-4E94-B84D-0B3DEF5F072F}"/>
    <cellStyle name="Normal 18 2 2 4 2" xfId="5214" xr:uid="{D7EBAFEA-ED38-4FAD-BD6E-A8575703AB57}"/>
    <cellStyle name="Normal 18 2 2 4 2 2" xfId="13594" xr:uid="{6F313D50-C21C-4B96-BACD-E4901029919E}"/>
    <cellStyle name="Normal 18 2 2 4 2 2 2" xfId="30354" xr:uid="{7E2B39E6-7EF1-42F6-A1C4-781F918D29E3}"/>
    <cellStyle name="Normal 18 2 2 4 2 2 3" xfId="47113" xr:uid="{EE518BF4-4B8F-4130-8496-FAAD015F89A9}"/>
    <cellStyle name="Normal 18 2 2 4 2 3" xfId="21974" xr:uid="{E39B76BA-3F94-488D-BC4F-FC8488B37BDB}"/>
    <cellStyle name="Normal 18 2 2 4 2 4" xfId="38733" xr:uid="{88A730A2-5219-4B7F-AD7A-48507FA03BAB}"/>
    <cellStyle name="Normal 18 2 2 4 3" xfId="6901" xr:uid="{6E82919B-75E7-47A5-AC4F-A9657CE33B22}"/>
    <cellStyle name="Normal 18 2 2 4 3 2" xfId="15281" xr:uid="{687E1F8E-477A-4E9B-99BA-295892719AED}"/>
    <cellStyle name="Normal 18 2 2 4 3 2 2" xfId="32041" xr:uid="{71F99CC2-3577-40CB-A984-CAF4F71EB51E}"/>
    <cellStyle name="Normal 18 2 2 4 3 2 3" xfId="48800" xr:uid="{E7553FE0-3087-4E7B-82C3-2B3BEAD65952}"/>
    <cellStyle name="Normal 18 2 2 4 3 3" xfId="23661" xr:uid="{D0FD5F09-7124-4B90-92B8-293219F1A160}"/>
    <cellStyle name="Normal 18 2 2 4 3 4" xfId="40420" xr:uid="{BDCF1F4B-2D87-4A2E-9D0B-80E127C6B81B}"/>
    <cellStyle name="Normal 18 2 2 4 4" xfId="3525" xr:uid="{F75F759B-E363-433B-B825-5DF3E9F200A2}"/>
    <cellStyle name="Normal 18 2 2 4 4 2" xfId="11905" xr:uid="{01089B3E-6730-429B-9A4C-F1642DE9455D}"/>
    <cellStyle name="Normal 18 2 2 4 4 2 2" xfId="28665" xr:uid="{B01A6FEC-9A86-45EA-8B8D-3EEE0E27E6BF}"/>
    <cellStyle name="Normal 18 2 2 4 4 2 3" xfId="45424" xr:uid="{0FA09394-4C6F-4072-9CE6-A7C6DA61684C}"/>
    <cellStyle name="Normal 18 2 2 4 4 3" xfId="20285" xr:uid="{9A6AE079-62F7-478F-96CD-332C008A115D}"/>
    <cellStyle name="Normal 18 2 2 4 4 4" xfId="37044" xr:uid="{6765BDF2-4252-4C78-B385-39ACD9B8E370}"/>
    <cellStyle name="Normal 18 2 2 4 5" xfId="10214" xr:uid="{FA95767C-B806-439E-9790-43B92C6133E1}"/>
    <cellStyle name="Normal 18 2 2 4 5 2" xfId="26974" xr:uid="{5C4A034D-7DFF-42E2-8723-688A5D47F88B}"/>
    <cellStyle name="Normal 18 2 2 4 5 3" xfId="43733" xr:uid="{B21ADB27-4192-4355-A417-2661DACFFC0A}"/>
    <cellStyle name="Normal 18 2 2 4 6" xfId="18594" xr:uid="{B539331F-0318-44A9-833A-937798AFEAF3}"/>
    <cellStyle name="Normal 18 2 2 4 7" xfId="35353" xr:uid="{B01BE7EE-64A6-4290-9F52-5669FF5B80CB}"/>
    <cellStyle name="Normal 18 2 2 5" xfId="3944" xr:uid="{1F45197C-7F3B-44C6-A19D-F99AFAA127D4}"/>
    <cellStyle name="Normal 18 2 2 5 2" xfId="12324" xr:uid="{7C90C541-E277-4B89-836D-7296A14FFAE7}"/>
    <cellStyle name="Normal 18 2 2 5 2 2" xfId="29084" xr:uid="{BB552FB7-5819-4F46-A714-C75631CDFD67}"/>
    <cellStyle name="Normal 18 2 2 5 2 3" xfId="45843" xr:uid="{7FE6794D-3071-48AA-A1E4-29662DED6798}"/>
    <cellStyle name="Normal 18 2 2 5 3" xfId="20704" xr:uid="{8CACCA27-F9C0-4D62-9BB7-95C8126C5124}"/>
    <cellStyle name="Normal 18 2 2 5 4" xfId="37463" xr:uid="{77769816-A1F2-4974-BE08-48C356143D8C}"/>
    <cellStyle name="Normal 18 2 2 6" xfId="5539" xr:uid="{9C18D225-CA48-471F-8388-E8DF0DED760F}"/>
    <cellStyle name="Normal 18 2 2 6 2" xfId="13919" xr:uid="{11F8A3A4-2F9D-4F07-8AFF-260D9B5AF63F}"/>
    <cellStyle name="Normal 18 2 2 6 2 2" xfId="30679" xr:uid="{17CD038A-71C4-4249-93CE-94133D713B8D}"/>
    <cellStyle name="Normal 18 2 2 6 2 3" xfId="47438" xr:uid="{2EA28A31-459D-45AC-8AC9-50EFA59AB840}"/>
    <cellStyle name="Normal 18 2 2 6 3" xfId="22299" xr:uid="{08BD0051-549F-4736-8CEE-9784CF63B762}"/>
    <cellStyle name="Normal 18 2 2 6 4" xfId="39058" xr:uid="{00220235-DA91-4603-B0EB-B3886CAADA1F}"/>
    <cellStyle name="Normal 18 2 2 7" xfId="7307" xr:uid="{685F907D-6971-4794-A1B3-08B7271A34D1}"/>
    <cellStyle name="Normal 18 2 2 7 2" xfId="15687" xr:uid="{D8C18B90-91A2-422D-A945-435196C930E6}"/>
    <cellStyle name="Normal 18 2 2 7 2 2" xfId="32447" xr:uid="{9D86DD65-E269-4219-96D4-58DB35E9818E}"/>
    <cellStyle name="Normal 18 2 2 7 2 3" xfId="49206" xr:uid="{89E3EB4F-4DB9-4A2A-8BED-35560947F5F1}"/>
    <cellStyle name="Normal 18 2 2 7 3" xfId="24067" xr:uid="{B08ECF96-1992-4552-8CD5-F12E5F5A3DCA}"/>
    <cellStyle name="Normal 18 2 2 7 4" xfId="40826" xr:uid="{869B8D40-E8D4-43F4-AF14-2C9DD08E9979}"/>
    <cellStyle name="Normal 18 2 2 8" xfId="7713" xr:uid="{0F54A295-DB10-4D32-8785-F3F7DBAA8CFB}"/>
    <cellStyle name="Normal 18 2 2 8 2" xfId="16093" xr:uid="{884ED239-8CBC-4F27-82EB-CCCADF70D6D8}"/>
    <cellStyle name="Normal 18 2 2 8 2 2" xfId="32853" xr:uid="{AE5DCEF4-A84E-4527-BFC7-3283E99414A3}"/>
    <cellStyle name="Normal 18 2 2 8 2 3" xfId="49612" xr:uid="{765009D5-B2C0-48C3-8003-86E0671241D9}"/>
    <cellStyle name="Normal 18 2 2 8 3" xfId="24473" xr:uid="{BB97F1DE-2469-4F0D-B950-3F3741A33389}"/>
    <cellStyle name="Normal 18 2 2 8 4" xfId="41232" xr:uid="{B7ADD301-76E5-4F5B-93CB-03352E2BBB17}"/>
    <cellStyle name="Normal 18 2 2 9" xfId="8119" xr:uid="{DFBD947A-F3A9-4836-9B42-5D171AAF4427}"/>
    <cellStyle name="Normal 18 2 2 9 2" xfId="16499" xr:uid="{E02BA114-9750-445A-B6E0-8724B41331A4}"/>
    <cellStyle name="Normal 18 2 2 9 2 2" xfId="33259" xr:uid="{B5C723C5-EDC3-4639-B18E-93F6ACD9D1B0}"/>
    <cellStyle name="Normal 18 2 2 9 2 3" xfId="50018" xr:uid="{ED6FCE02-4116-462C-918A-B77D51555966}"/>
    <cellStyle name="Normal 18 2 2 9 3" xfId="24879" xr:uid="{819781BA-09A9-4FE1-BCBB-853FB4021816}"/>
    <cellStyle name="Normal 18 2 2 9 4" xfId="41638" xr:uid="{66D058C1-3659-4DF0-8F6D-92EE1E754F97}"/>
    <cellStyle name="Normal 18 2 3" xfId="596" xr:uid="{8509D7B6-D20F-446C-B692-0DA91513C580}"/>
    <cellStyle name="Normal 18 2 3 10" xfId="8653" xr:uid="{6D2DA458-4D17-4587-9695-C20A5109586C}"/>
    <cellStyle name="Normal 18 2 3 10 2" xfId="17033" xr:uid="{C85BE6BF-C114-4113-9AA4-50A021615F6A}"/>
    <cellStyle name="Normal 18 2 3 10 2 2" xfId="33793" xr:uid="{F16CF0AF-3DBE-4DFE-833C-41DF02EF9FC9}"/>
    <cellStyle name="Normal 18 2 3 10 2 3" xfId="50552" xr:uid="{93320AD6-18B3-47AE-8233-AC7B2D36B20F}"/>
    <cellStyle name="Normal 18 2 3 10 3" xfId="25413" xr:uid="{C407E039-C086-484C-80AC-552E582D0BCA}"/>
    <cellStyle name="Normal 18 2 3 10 4" xfId="42172" xr:uid="{2ACB9EAA-3481-4979-AAC9-726B0433CBBB}"/>
    <cellStyle name="Normal 18 2 3 11" xfId="2428" xr:uid="{7C49E402-5467-43C2-A8CC-35F266B05E41}"/>
    <cellStyle name="Normal 18 2 3 11 2" xfId="10810" xr:uid="{47D551E5-CF35-4D74-A463-381B018CD11B}"/>
    <cellStyle name="Normal 18 2 3 11 2 2" xfId="27570" xr:uid="{4C2B90A4-EBCE-4AE1-9461-4B1158E3684D}"/>
    <cellStyle name="Normal 18 2 3 11 2 3" xfId="44329" xr:uid="{BDDFA9D0-7EF4-4300-BAA5-9FA673872633}"/>
    <cellStyle name="Normal 18 2 3 11 3" xfId="19190" xr:uid="{2994FC2F-22BF-4AAC-B474-C8589F5D2DFC}"/>
    <cellStyle name="Normal 18 2 3 11 4" xfId="35949" xr:uid="{8B825035-B06D-4DE5-B999-0A2346F2B54A}"/>
    <cellStyle name="Normal 18 2 3 12" xfId="9007" xr:uid="{211CCA73-4CE7-457D-944F-1C164F516976}"/>
    <cellStyle name="Normal 18 2 3 12 2" xfId="25767" xr:uid="{7CDCEE14-F3B8-4F14-8C1D-51093921E2E0}"/>
    <cellStyle name="Normal 18 2 3 12 3" xfId="42526" xr:uid="{D13829F5-3F01-48FB-8023-B0FA2FE8FAB4}"/>
    <cellStyle name="Normal 18 2 3 13" xfId="17387" xr:uid="{4821E6AC-D2C1-43C4-B119-580A3B5A0FBD}"/>
    <cellStyle name="Normal 18 2 3 14" xfId="34146" xr:uid="{33377B40-B581-44A3-9370-5702D5FF7B46}"/>
    <cellStyle name="Normal 18 2 3 2" xfId="1038" xr:uid="{8B3B8BB4-4C4A-4B6E-B8AA-9E5F7CFF8925}"/>
    <cellStyle name="Normal 18 2 3 2 2" xfId="4433" xr:uid="{3FC55DA0-0133-414F-A56D-C792C38D396E}"/>
    <cellStyle name="Normal 18 2 3 2 2 2" xfId="12813" xr:uid="{52BD689A-EBB0-4F58-83DA-79D5B4ABBA51}"/>
    <cellStyle name="Normal 18 2 3 2 2 2 2" xfId="29573" xr:uid="{C545D015-A676-47E1-BC9E-EA12F9C2643C}"/>
    <cellStyle name="Normal 18 2 3 2 2 2 3" xfId="46332" xr:uid="{353FC627-B6E8-4999-8029-E52A0D33E8E6}"/>
    <cellStyle name="Normal 18 2 3 2 2 3" xfId="21193" xr:uid="{D292BD39-AD9D-4710-8C80-711F8CA8594A}"/>
    <cellStyle name="Normal 18 2 3 2 2 4" xfId="37952" xr:uid="{90BB8BE3-B69B-49EE-990E-A9D5156E758D}"/>
    <cellStyle name="Normal 18 2 3 2 3" xfId="6120" xr:uid="{328727C0-9329-4029-A5E0-A033D8A94394}"/>
    <cellStyle name="Normal 18 2 3 2 3 2" xfId="14500" xr:uid="{A37A52FB-5FB7-4314-9DB3-7D9A288E529A}"/>
    <cellStyle name="Normal 18 2 3 2 3 2 2" xfId="31260" xr:uid="{F0C230F4-6893-442A-A15C-C3861CA2B153}"/>
    <cellStyle name="Normal 18 2 3 2 3 2 3" xfId="48019" xr:uid="{E52F201F-88BD-4E92-92E1-A5F1244A53D7}"/>
    <cellStyle name="Normal 18 2 3 2 3 3" xfId="22880" xr:uid="{AFFDF4F4-9939-4022-AF6D-904E3E0F7BD0}"/>
    <cellStyle name="Normal 18 2 3 2 3 4" xfId="39639" xr:uid="{4633A026-E169-481C-852D-A24FBB13140C}"/>
    <cellStyle name="Normal 18 2 3 2 4" xfId="2856" xr:uid="{986C9682-3362-4325-BD07-D3E1FD076358}"/>
    <cellStyle name="Normal 18 2 3 2 4 2" xfId="11236" xr:uid="{5E3BD754-65DE-4633-860E-AD7AE4E1504B}"/>
    <cellStyle name="Normal 18 2 3 2 4 2 2" xfId="27996" xr:uid="{238436F2-6D65-414F-A42E-F329506F190F}"/>
    <cellStyle name="Normal 18 2 3 2 4 2 3" xfId="44755" xr:uid="{3BA04E3B-E5B5-4277-8DA7-5B74A7F1FFF3}"/>
    <cellStyle name="Normal 18 2 3 2 4 3" xfId="19616" xr:uid="{A45198BB-55E3-4816-A3F2-07BE2C601C81}"/>
    <cellStyle name="Normal 18 2 3 2 4 4" xfId="36375" xr:uid="{74C04507-3272-4838-A283-F986614733B6}"/>
    <cellStyle name="Normal 18 2 3 2 5" xfId="9433" xr:uid="{8D0A5971-6BBF-4A6C-9B8B-FEF1038E4886}"/>
    <cellStyle name="Normal 18 2 3 2 5 2" xfId="26193" xr:uid="{55E98562-7603-493A-8008-DD39AAA03154}"/>
    <cellStyle name="Normal 18 2 3 2 5 3" xfId="42952" xr:uid="{60FB4E14-99A2-4AB2-AEC0-3788D7A86B5C}"/>
    <cellStyle name="Normal 18 2 3 2 6" xfId="17813" xr:uid="{43C68B22-871D-47F8-B54A-BD6C575AC7C7}"/>
    <cellStyle name="Normal 18 2 3 2 7" xfId="34572" xr:uid="{505F5774-7132-4335-A94B-327C528843BD}"/>
    <cellStyle name="Normal 18 2 3 3" xfId="1472" xr:uid="{CB09F4E5-1379-426C-9D89-A0F1A473FD6A}"/>
    <cellStyle name="Normal 18 2 3 3 2" xfId="4861" xr:uid="{7F6C1E99-333B-4AAC-9D8C-5870788AE1C9}"/>
    <cellStyle name="Normal 18 2 3 3 2 2" xfId="13241" xr:uid="{8DD31790-3A1C-4081-AB07-9D93109B0841}"/>
    <cellStyle name="Normal 18 2 3 3 2 2 2" xfId="30001" xr:uid="{084454C6-81F5-43BE-8119-01E82BF1F277}"/>
    <cellStyle name="Normal 18 2 3 3 2 2 3" xfId="46760" xr:uid="{4F35DE47-A9C2-4AAA-A39E-629DA6162BBA}"/>
    <cellStyle name="Normal 18 2 3 3 2 3" xfId="21621" xr:uid="{AC229762-2EA1-4304-9347-D777F06FC602}"/>
    <cellStyle name="Normal 18 2 3 3 2 4" xfId="38380" xr:uid="{2661E1F1-AF9C-473A-B384-98593E015041}"/>
    <cellStyle name="Normal 18 2 3 3 3" xfId="6548" xr:uid="{0BC64782-7982-4D5F-BF29-C23B76690409}"/>
    <cellStyle name="Normal 18 2 3 3 3 2" xfId="14928" xr:uid="{C711271B-17B0-46FC-8988-5DED3091A5A1}"/>
    <cellStyle name="Normal 18 2 3 3 3 2 2" xfId="31688" xr:uid="{E252FC40-73B7-4E36-9E89-8DAE075EAECF}"/>
    <cellStyle name="Normal 18 2 3 3 3 2 3" xfId="48447" xr:uid="{26530EF2-2B6D-4C9F-8754-F246274CF2E7}"/>
    <cellStyle name="Normal 18 2 3 3 3 3" xfId="23308" xr:uid="{CFF243E6-D4F8-4902-8CEC-8A6F8228DB15}"/>
    <cellStyle name="Normal 18 2 3 3 3 4" xfId="40067" xr:uid="{C38A7E94-4FC3-45C4-BA69-6C44B4274FFB}"/>
    <cellStyle name="Normal 18 2 3 3 4" xfId="3284" xr:uid="{D2C0C76F-0842-4EA5-B6CC-5DED68010E4D}"/>
    <cellStyle name="Normal 18 2 3 3 4 2" xfId="11664" xr:uid="{369F1FF4-D411-40D9-B84B-A829B9ADDF87}"/>
    <cellStyle name="Normal 18 2 3 3 4 2 2" xfId="28424" xr:uid="{63B34FAB-9009-4926-8B56-628ED1AEA0B3}"/>
    <cellStyle name="Normal 18 2 3 3 4 2 3" xfId="45183" xr:uid="{6066B01B-67FD-419F-B31B-E56828E4A997}"/>
    <cellStyle name="Normal 18 2 3 3 4 3" xfId="20044" xr:uid="{B30FAC3D-CC4A-4F8A-9DC5-3923140B6416}"/>
    <cellStyle name="Normal 18 2 3 3 4 4" xfId="36803" xr:uid="{B58B8103-BD91-457E-A2FC-B4ABC8E5B074}"/>
    <cellStyle name="Normal 18 2 3 3 5" xfId="9861" xr:uid="{6763085E-E72F-4D4C-AD47-B8D511EDE5F0}"/>
    <cellStyle name="Normal 18 2 3 3 5 2" xfId="26621" xr:uid="{7A7AEC17-346E-47F5-AED1-0FCD03258911}"/>
    <cellStyle name="Normal 18 2 3 3 5 3" xfId="43380" xr:uid="{80F8E4B3-7103-4BB9-9A64-37E39D563114}"/>
    <cellStyle name="Normal 18 2 3 3 6" xfId="18241" xr:uid="{09C065D5-0182-4994-9424-6D992865A7C4}"/>
    <cellStyle name="Normal 18 2 3 3 7" xfId="35000" xr:uid="{EFA9D309-380F-401E-9CA4-9387E6F18888}"/>
    <cellStyle name="Normal 18 2 3 4" xfId="1953" xr:uid="{61DFCEBB-29CC-4EE2-B41C-293E6240091E}"/>
    <cellStyle name="Normal 18 2 3 4 2" xfId="5342" xr:uid="{7FF6270A-EA8E-4A62-97E7-A8E4A15DD66A}"/>
    <cellStyle name="Normal 18 2 3 4 2 2" xfId="13722" xr:uid="{E5496453-930A-405F-B103-6ACA7BC1C85D}"/>
    <cellStyle name="Normal 18 2 3 4 2 2 2" xfId="30482" xr:uid="{0932D215-16E3-42EC-959B-CD35758FF229}"/>
    <cellStyle name="Normal 18 2 3 4 2 2 3" xfId="47241" xr:uid="{583F0C0C-7058-4C22-B1EB-3CC863B5D9AA}"/>
    <cellStyle name="Normal 18 2 3 4 2 3" xfId="22102" xr:uid="{5EF27395-1A55-45E9-9EAB-9837101BA2FD}"/>
    <cellStyle name="Normal 18 2 3 4 2 4" xfId="38861" xr:uid="{B1F5985F-E796-4E90-A7B2-92E2453DC30D}"/>
    <cellStyle name="Normal 18 2 3 4 3" xfId="7029" xr:uid="{B30A1970-ECA6-49C9-868D-5C4C5CFAB822}"/>
    <cellStyle name="Normal 18 2 3 4 3 2" xfId="15409" xr:uid="{16F0E1E6-9485-44A1-9889-EAB6FC97AE6F}"/>
    <cellStyle name="Normal 18 2 3 4 3 2 2" xfId="32169" xr:uid="{5456DA13-92C5-49D8-8CCD-05F8F1BEAC0D}"/>
    <cellStyle name="Normal 18 2 3 4 3 2 3" xfId="48928" xr:uid="{FB106D5D-FA2D-4D04-BAD5-D68FD4F1051D}"/>
    <cellStyle name="Normal 18 2 3 4 3 3" xfId="23789" xr:uid="{2BEDE77B-18A9-4FF4-9FC4-2C41B45BDBAC}"/>
    <cellStyle name="Normal 18 2 3 4 3 4" xfId="40548" xr:uid="{41E57FD7-EEDE-4750-8872-3374F3136691}"/>
    <cellStyle name="Normal 18 2 3 4 4" xfId="3652" xr:uid="{B85CB16B-91E4-4AE0-A1AA-59B61645D702}"/>
    <cellStyle name="Normal 18 2 3 4 4 2" xfId="12032" xr:uid="{3CCE18A0-DC08-4403-97D9-8653B2EF3D22}"/>
    <cellStyle name="Normal 18 2 3 4 4 2 2" xfId="28792" xr:uid="{837F75AC-425E-4533-8368-BE55A3CED113}"/>
    <cellStyle name="Normal 18 2 3 4 4 2 3" xfId="45551" xr:uid="{60B6B816-1B4F-4E26-88AD-CF2F816F1D0C}"/>
    <cellStyle name="Normal 18 2 3 4 4 3" xfId="20412" xr:uid="{93535DA5-287E-4494-AE30-171E471BFA54}"/>
    <cellStyle name="Normal 18 2 3 4 4 4" xfId="37171" xr:uid="{966C5248-5C44-4BA0-BBEE-82FB0BFC4E47}"/>
    <cellStyle name="Normal 18 2 3 4 5" xfId="10342" xr:uid="{7C2CC522-97CE-432B-913D-C497E9AC4EBC}"/>
    <cellStyle name="Normal 18 2 3 4 5 2" xfId="27102" xr:uid="{3555CF10-8997-4A78-A88F-627A38E78AF5}"/>
    <cellStyle name="Normal 18 2 3 4 5 3" xfId="43861" xr:uid="{829327C3-A2B8-4E76-9518-20B626C13660}"/>
    <cellStyle name="Normal 18 2 3 4 6" xfId="18722" xr:uid="{EA6392E5-F60A-4FA5-B1D6-D1A1BAE439AB}"/>
    <cellStyle name="Normal 18 2 3 4 7" xfId="35481" xr:uid="{A26FA45D-5F56-4DD3-83F2-36516B9F295B}"/>
    <cellStyle name="Normal 18 2 3 5" xfId="4072" xr:uid="{D62FA0F0-7D63-4744-8DBB-94A40ADAC90F}"/>
    <cellStyle name="Normal 18 2 3 5 2" xfId="12452" xr:uid="{C3A9453D-23B6-416A-9008-2F1BABC71F04}"/>
    <cellStyle name="Normal 18 2 3 5 2 2" xfId="29212" xr:uid="{165C9FB9-9576-4A9D-8178-696C4B857249}"/>
    <cellStyle name="Normal 18 2 3 5 2 3" xfId="45971" xr:uid="{33AD9987-AEA5-4258-875D-8A96179A4306}"/>
    <cellStyle name="Normal 18 2 3 5 3" xfId="20832" xr:uid="{A02A1732-72BB-4E75-B74F-53AB5FEC3C86}"/>
    <cellStyle name="Normal 18 2 3 5 4" xfId="37591" xr:uid="{DAF59001-9AF6-4367-855E-8B90B594FDDE}"/>
    <cellStyle name="Normal 18 2 3 6" xfId="5694" xr:uid="{DF4E9E8F-0F66-44E2-9D69-E7C026C43260}"/>
    <cellStyle name="Normal 18 2 3 6 2" xfId="14074" xr:uid="{193BAB10-DD42-4700-B9C9-1600B7BD9746}"/>
    <cellStyle name="Normal 18 2 3 6 2 2" xfId="30834" xr:uid="{41EF31F2-C7EC-4D57-9C85-A5EDACF4102A}"/>
    <cellStyle name="Normal 18 2 3 6 2 3" xfId="47593" xr:uid="{81E775EA-348E-45B6-8F12-1ED8754A8E4C}"/>
    <cellStyle name="Normal 18 2 3 6 3" xfId="22454" xr:uid="{16991EE1-3818-466D-8B0A-5A2731FE106E}"/>
    <cellStyle name="Normal 18 2 3 6 4" xfId="39213" xr:uid="{2CCE3770-B5CA-424E-AED7-852E9CE7FFC1}"/>
    <cellStyle name="Normal 18 2 3 7" xfId="7435" xr:uid="{D15339C9-35E2-4DB5-B17A-471F4414428A}"/>
    <cellStyle name="Normal 18 2 3 7 2" xfId="15815" xr:uid="{AA85C72B-A1E1-46AC-800B-DCADA6724D90}"/>
    <cellStyle name="Normal 18 2 3 7 2 2" xfId="32575" xr:uid="{F7EA19DF-AD83-42C3-BD88-B39C2930CCF1}"/>
    <cellStyle name="Normal 18 2 3 7 2 3" xfId="49334" xr:uid="{6A99B340-35E7-4A59-A918-FEEC77D59D48}"/>
    <cellStyle name="Normal 18 2 3 7 3" xfId="24195" xr:uid="{779DCFB1-117E-4DA2-8494-C0171B907E0A}"/>
    <cellStyle name="Normal 18 2 3 7 4" xfId="40954" xr:uid="{6FCB8B91-AB75-4983-B52D-F52094B5BE9B}"/>
    <cellStyle name="Normal 18 2 3 8" xfId="7841" xr:uid="{E7BC8AD6-5962-43B9-A010-9A1A41E48494}"/>
    <cellStyle name="Normal 18 2 3 8 2" xfId="16221" xr:uid="{052357B0-8FE5-441B-BA60-464FA2D98E31}"/>
    <cellStyle name="Normal 18 2 3 8 2 2" xfId="32981" xr:uid="{9CF6F5F0-0B56-4489-AF97-9CBDD76689EB}"/>
    <cellStyle name="Normal 18 2 3 8 2 3" xfId="49740" xr:uid="{B1CAE8E5-9463-4C47-9E4D-CF87E85AC9A6}"/>
    <cellStyle name="Normal 18 2 3 8 3" xfId="24601" xr:uid="{FB89261D-3256-4548-8F7E-C556B5BEA80E}"/>
    <cellStyle name="Normal 18 2 3 8 4" xfId="41360" xr:uid="{34337B79-6F58-4E69-BC6B-80A43A73EA67}"/>
    <cellStyle name="Normal 18 2 3 9" xfId="8247" xr:uid="{9112FA54-F2FF-4026-9372-AB5FCAC54D03}"/>
    <cellStyle name="Normal 18 2 3 9 2" xfId="16627" xr:uid="{21253A8B-01CB-4CB3-A421-9FA1951E54F1}"/>
    <cellStyle name="Normal 18 2 3 9 2 2" xfId="33387" xr:uid="{7096CC72-454F-4AD6-ADC0-93AC65803A43}"/>
    <cellStyle name="Normal 18 2 3 9 2 3" xfId="50146" xr:uid="{9989628A-5263-4904-983A-E9D3BFD6F654}"/>
    <cellStyle name="Normal 18 2 3 9 3" xfId="25007" xr:uid="{3062986A-E1FF-4371-965D-57DB966163AE}"/>
    <cellStyle name="Normal 18 2 3 9 4" xfId="41766" xr:uid="{242936AF-B856-4036-A1F2-BF79E98F6861}"/>
    <cellStyle name="Normal 18 2 4" xfId="809" xr:uid="{169F0B8E-92A0-4BEA-81B8-BFC341C2AF91}"/>
    <cellStyle name="Normal 18 2 4 2" xfId="4204" xr:uid="{6DA44FE1-1F91-48AD-B6F3-D69FFDCF910D}"/>
    <cellStyle name="Normal 18 2 4 2 2" xfId="12584" xr:uid="{0C6AAC16-1D8A-417F-B812-FE0453561AD2}"/>
    <cellStyle name="Normal 18 2 4 2 2 2" xfId="29344" xr:uid="{731B7988-93B9-4993-B27C-1935CDACA68F}"/>
    <cellStyle name="Normal 18 2 4 2 2 3" xfId="46103" xr:uid="{FC2D716F-D8F6-4731-8167-78252ED903A1}"/>
    <cellStyle name="Normal 18 2 4 2 3" xfId="20964" xr:uid="{D64F7BD4-257B-4CA9-A734-C682F3AEA2C0}"/>
    <cellStyle name="Normal 18 2 4 2 4" xfId="37723" xr:uid="{1CCC9C9D-6905-439C-8D93-9096A2314CE2}"/>
    <cellStyle name="Normal 18 2 4 3" xfId="5891" xr:uid="{AE9DE7B7-D2C8-4934-B0DC-0F7878E3EFB2}"/>
    <cellStyle name="Normal 18 2 4 3 2" xfId="14271" xr:uid="{1D415D54-701C-4B11-BEFE-1DFF990B8B15}"/>
    <cellStyle name="Normal 18 2 4 3 2 2" xfId="31031" xr:uid="{1284B5F8-C810-4EE8-A170-87CE54A8FD6F}"/>
    <cellStyle name="Normal 18 2 4 3 2 3" xfId="47790" xr:uid="{FA922C86-EA35-4FC8-9EE4-4B0EC608606A}"/>
    <cellStyle name="Normal 18 2 4 3 3" xfId="22651" xr:uid="{76EE1C9A-7D7A-467A-A25F-1AA6F910BE09}"/>
    <cellStyle name="Normal 18 2 4 3 4" xfId="39410" xr:uid="{9B74A982-5DD6-41A9-8B40-40023A8D7F1A}"/>
    <cellStyle name="Normal 18 2 4 4" xfId="2627" xr:uid="{6412D3D2-D449-4266-A9D4-B7D14E7394CD}"/>
    <cellStyle name="Normal 18 2 4 4 2" xfId="11007" xr:uid="{9925BC7D-93C0-479F-89E1-27D6179AFC4D}"/>
    <cellStyle name="Normal 18 2 4 4 2 2" xfId="27767" xr:uid="{7D609792-1D68-4075-B07B-496AEE3904EC}"/>
    <cellStyle name="Normal 18 2 4 4 2 3" xfId="44526" xr:uid="{46D9D96A-3752-4CAE-9F49-AB348C4FB452}"/>
    <cellStyle name="Normal 18 2 4 4 3" xfId="19387" xr:uid="{FFAF316E-18CE-46F7-9B03-AF36A439FBE4}"/>
    <cellStyle name="Normal 18 2 4 4 4" xfId="36146" xr:uid="{3D7811CA-7766-4646-A88D-279E287744F7}"/>
    <cellStyle name="Normal 18 2 4 5" xfId="9204" xr:uid="{061D6312-0D3C-4DF1-A80A-5087319E5A45}"/>
    <cellStyle name="Normal 18 2 4 5 2" xfId="25964" xr:uid="{D3585766-DFA7-440B-823C-D35D6F85F001}"/>
    <cellStyle name="Normal 18 2 4 5 3" xfId="42723" xr:uid="{5D546973-8458-4D2B-9A21-1C8DFE595B7A}"/>
    <cellStyle name="Normal 18 2 4 6" xfId="17584" xr:uid="{F370C96F-6745-48AD-AEC7-D498665B773C}"/>
    <cellStyle name="Normal 18 2 4 7" xfId="34343" xr:uid="{7598C4ED-930A-4D6E-A481-C0BCF886726F}"/>
    <cellStyle name="Normal 18 2 5" xfId="1243" xr:uid="{4F9DFFA5-19A6-4DC0-A909-C258AAC78861}"/>
    <cellStyle name="Normal 18 2 5 2" xfId="4632" xr:uid="{C668D1F6-9035-4EE9-95A1-4642CF944EDD}"/>
    <cellStyle name="Normal 18 2 5 2 2" xfId="13012" xr:uid="{8440D858-5075-4922-9558-C927F214B664}"/>
    <cellStyle name="Normal 18 2 5 2 2 2" xfId="29772" xr:uid="{9E0DAB78-35ED-443E-BD2C-D5C524F7A038}"/>
    <cellStyle name="Normal 18 2 5 2 2 3" xfId="46531" xr:uid="{FFAA13EE-C2EF-4713-AEE5-24DD7E315F9F}"/>
    <cellStyle name="Normal 18 2 5 2 3" xfId="21392" xr:uid="{C8C9FAE7-EF4F-440D-BBF1-A33D48543C05}"/>
    <cellStyle name="Normal 18 2 5 2 4" xfId="38151" xr:uid="{71535B7B-1B9B-45B7-82C7-29C0C6ED3F84}"/>
    <cellStyle name="Normal 18 2 5 3" xfId="6319" xr:uid="{D9660893-C3AA-453A-8E83-63D76D65FE68}"/>
    <cellStyle name="Normal 18 2 5 3 2" xfId="14699" xr:uid="{CC88F164-05E3-47CE-A609-D4F1E55AB600}"/>
    <cellStyle name="Normal 18 2 5 3 2 2" xfId="31459" xr:uid="{CE84AFF9-3108-4F4F-AA60-A43BF50D14E4}"/>
    <cellStyle name="Normal 18 2 5 3 2 3" xfId="48218" xr:uid="{5C03D469-8C77-496B-B6EF-3904E7F06EE3}"/>
    <cellStyle name="Normal 18 2 5 3 3" xfId="23079" xr:uid="{36EBA084-4221-4C03-B908-CA3BF4076661}"/>
    <cellStyle name="Normal 18 2 5 3 4" xfId="39838" xr:uid="{6531B039-9FF9-496B-8AFC-026987A98296}"/>
    <cellStyle name="Normal 18 2 5 4" xfId="3055" xr:uid="{F772C92A-B02E-4E41-B7C2-56DA44BDCC74}"/>
    <cellStyle name="Normal 18 2 5 4 2" xfId="11435" xr:uid="{B474E988-EBED-4E8F-8BF8-6FEB65ACF844}"/>
    <cellStyle name="Normal 18 2 5 4 2 2" xfId="28195" xr:uid="{9607FFFC-AEE9-4080-B7B4-6C903BC5A58E}"/>
    <cellStyle name="Normal 18 2 5 4 2 3" xfId="44954" xr:uid="{E5F04433-BB81-48E5-91DB-483A3A7D7DAC}"/>
    <cellStyle name="Normal 18 2 5 4 3" xfId="19815" xr:uid="{EA701A26-3AF5-44FB-8BD5-806A6E37C533}"/>
    <cellStyle name="Normal 18 2 5 4 4" xfId="36574" xr:uid="{34FC5C61-9172-493D-BDF7-0C46966EFC59}"/>
    <cellStyle name="Normal 18 2 5 5" xfId="9632" xr:uid="{CA77D897-C866-4998-8BE0-BDC32C86D12A}"/>
    <cellStyle name="Normal 18 2 5 5 2" xfId="26392" xr:uid="{3C719C0F-22AA-4640-A5A0-11966BF98BBA}"/>
    <cellStyle name="Normal 18 2 5 5 3" xfId="43151" xr:uid="{52B7212E-8FF3-4F5A-81E9-D32FB7517E72}"/>
    <cellStyle name="Normal 18 2 5 6" xfId="18012" xr:uid="{A99F8B39-9261-41CA-9A2A-3C8E49EA8D8D}"/>
    <cellStyle name="Normal 18 2 5 7" xfId="34771" xr:uid="{C818A535-4293-4B14-99EA-1F98C81B4E6E}"/>
    <cellStyle name="Normal 18 2 6" xfId="1682" xr:uid="{B5112FDD-5C59-4685-B03D-D4C3905D7A05}"/>
    <cellStyle name="Normal 18 2 6 2" xfId="5071" xr:uid="{1B592260-5DB0-4F00-97F2-7FF504714371}"/>
    <cellStyle name="Normal 18 2 6 2 2" xfId="13451" xr:uid="{71337FB1-73BC-4D96-A155-7E2DF0D5E7B1}"/>
    <cellStyle name="Normal 18 2 6 2 2 2" xfId="30211" xr:uid="{E1EE8047-48EB-4F3F-92B7-79F004245D7E}"/>
    <cellStyle name="Normal 18 2 6 2 2 3" xfId="46970" xr:uid="{699367CF-1AD2-4A71-B104-716B958F48C8}"/>
    <cellStyle name="Normal 18 2 6 2 3" xfId="21831" xr:uid="{13B83018-8E0A-4C0A-B9DC-EEE3E575079E}"/>
    <cellStyle name="Normal 18 2 6 2 4" xfId="38590" xr:uid="{3C3867ED-0ACC-473E-9222-12ADE1181EB7}"/>
    <cellStyle name="Normal 18 2 6 3" xfId="6758" xr:uid="{7AE2581A-8DD3-465B-98AF-5CFA4C56B25A}"/>
    <cellStyle name="Normal 18 2 6 3 2" xfId="15138" xr:uid="{93E2D1E0-569B-4E4C-BC53-35BE48ED7665}"/>
    <cellStyle name="Normal 18 2 6 3 2 2" xfId="31898" xr:uid="{D81D582D-79F4-4499-B934-9C1EB7244F4C}"/>
    <cellStyle name="Normal 18 2 6 3 2 3" xfId="48657" xr:uid="{C08BC426-6D35-4679-8455-951120DE9C48}"/>
    <cellStyle name="Normal 18 2 6 3 3" xfId="23518" xr:uid="{89AE9328-9DCF-4700-94B7-A7801606D5FB}"/>
    <cellStyle name="Normal 18 2 6 3 4" xfId="40277" xr:uid="{F6C83B58-4E7E-4A79-A8E3-A78FCA27DFE1}"/>
    <cellStyle name="Normal 18 2 6 4" xfId="2194" xr:uid="{DAEDCC6B-B032-493C-862A-E7AF45604740}"/>
    <cellStyle name="Normal 18 2 6 4 2" xfId="10581" xr:uid="{ED5F7353-D61F-4E35-B652-3C0A6D815BEE}"/>
    <cellStyle name="Normal 18 2 6 4 2 2" xfId="27341" xr:uid="{A3DF3153-0800-4528-815E-738D66A93CDD}"/>
    <cellStyle name="Normal 18 2 6 4 2 3" xfId="44100" xr:uid="{F4D30DCB-2422-41F2-8341-CB5C788534A9}"/>
    <cellStyle name="Normal 18 2 6 4 3" xfId="18961" xr:uid="{2A58304E-5321-4AC6-8E4C-EEAA8E89BBA7}"/>
    <cellStyle name="Normal 18 2 6 4 4" xfId="35720" xr:uid="{A841F6B5-146D-4D9D-BBB7-EB72F2789C5C}"/>
    <cellStyle name="Normal 18 2 6 5" xfId="10071" xr:uid="{1474B2FE-7C8F-4181-816E-55CB1869D9E4}"/>
    <cellStyle name="Normal 18 2 6 5 2" xfId="26831" xr:uid="{D1000B05-8215-4100-8E38-8E65A07B19C9}"/>
    <cellStyle name="Normal 18 2 6 5 3" xfId="43590" xr:uid="{3E608904-DBC4-4181-BDE7-BCD322B72C68}"/>
    <cellStyle name="Normal 18 2 6 6" xfId="18451" xr:uid="{C186519E-64F3-47D4-A8EA-91E6A1EAAF55}"/>
    <cellStyle name="Normal 18 2 6 7" xfId="35210" xr:uid="{8EDEB9CA-296B-41B6-8FDC-7F37C51136C6}"/>
    <cellStyle name="Normal 18 2 7" xfId="3800" xr:uid="{9F27D5D4-94F8-4A98-A510-54A12414C91E}"/>
    <cellStyle name="Normal 18 2 7 2" xfId="12180" xr:uid="{F8A6509F-640D-4128-9C20-D751A38AE0FC}"/>
    <cellStyle name="Normal 18 2 7 2 2" xfId="28940" xr:uid="{DEE87B76-B215-49C0-A20E-7B893FDF72F1}"/>
    <cellStyle name="Normal 18 2 7 2 3" xfId="45699" xr:uid="{56C4FA14-24EE-4898-B167-C339221C5954}"/>
    <cellStyle name="Normal 18 2 7 3" xfId="20560" xr:uid="{108EB822-1332-4794-B508-656D5BD7D1BC}"/>
    <cellStyle name="Normal 18 2 7 4" xfId="37319" xr:uid="{E1F0F75D-247B-4E52-A91A-19DC1CCD318F}"/>
    <cellStyle name="Normal 18 2 8" xfId="5465" xr:uid="{31ED7716-40E3-4C48-BE25-EF41E348CE2E}"/>
    <cellStyle name="Normal 18 2 8 2" xfId="13845" xr:uid="{2BF4FB01-ECFC-4AF2-BA7C-E202CD1D18A0}"/>
    <cellStyle name="Normal 18 2 8 2 2" xfId="30605" xr:uid="{51B18D64-5B4D-4379-8DA7-CCF1832E4B1D}"/>
    <cellStyle name="Normal 18 2 8 2 3" xfId="47364" xr:uid="{1012D7B4-CEC8-49A0-BC2E-3A3DF447C496}"/>
    <cellStyle name="Normal 18 2 8 3" xfId="22225" xr:uid="{36667568-1DFC-489A-AA09-4A56C3F9AB84}"/>
    <cellStyle name="Normal 18 2 8 4" xfId="38984" xr:uid="{9E5F3723-BCF4-4C5F-952B-1039304DAD64}"/>
    <cellStyle name="Normal 18 2 9" xfId="7164" xr:uid="{43048094-1681-4ACD-B4EF-959453730E59}"/>
    <cellStyle name="Normal 18 2 9 2" xfId="15544" xr:uid="{BD785D45-B9C0-425D-AA00-B2E64889098E}"/>
    <cellStyle name="Normal 18 2 9 2 2" xfId="32304" xr:uid="{D45FCE1C-FA8D-434D-8C8D-DAF925C5CC77}"/>
    <cellStyle name="Normal 18 2 9 2 3" xfId="49063" xr:uid="{8C014B2F-DC52-4474-95D7-8749A2C2A8BA}"/>
    <cellStyle name="Normal 18 2 9 3" xfId="23924" xr:uid="{68E644EE-9388-4D5E-A45F-75F250B30193}"/>
    <cellStyle name="Normal 18 2 9 4" xfId="40683" xr:uid="{C1EC2417-F883-4BA0-8A84-223BB6EC75EB}"/>
    <cellStyle name="Normal 18 20" xfId="50939" xr:uid="{F242D9AC-329F-47EC-99E2-CAA86F4F4B4A}"/>
    <cellStyle name="Normal 18 21" xfId="276" xr:uid="{1073C678-915D-40AF-A26C-BDC5181651EB}"/>
    <cellStyle name="Normal 18 3" xfId="360" xr:uid="{8108A75E-2A2A-4A31-BD0D-FBA46832D214}"/>
    <cellStyle name="Normal 18 3 10" xfId="7571" xr:uid="{986CBDB5-6246-4C89-B87D-D24F88BDED05}"/>
    <cellStyle name="Normal 18 3 10 2" xfId="15951" xr:uid="{F10AE702-452B-4734-BA97-57447DB6067D}"/>
    <cellStyle name="Normal 18 3 10 2 2" xfId="32711" xr:uid="{F86BB171-3176-480C-90F8-836CC2F7A860}"/>
    <cellStyle name="Normal 18 3 10 2 3" xfId="49470" xr:uid="{65E70B11-C498-48B0-B235-47D0C190E215}"/>
    <cellStyle name="Normal 18 3 10 3" xfId="24331" xr:uid="{F1B5F2C0-BC59-4379-B739-A66E999D12CF}"/>
    <cellStyle name="Normal 18 3 10 4" xfId="41090" xr:uid="{D0B08D11-06CB-4D1E-9484-4559AADC6B38}"/>
    <cellStyle name="Normal 18 3 11" xfId="7977" xr:uid="{FF599C14-9E5B-46B6-BF97-4662EE61392C}"/>
    <cellStyle name="Normal 18 3 11 2" xfId="16357" xr:uid="{122EF487-869A-4213-B6A2-7ECFEB406212}"/>
    <cellStyle name="Normal 18 3 11 2 2" xfId="33117" xr:uid="{297CC9A8-71D7-491D-B11F-9D8778CA33D6}"/>
    <cellStyle name="Normal 18 3 11 2 3" xfId="49876" xr:uid="{4ECC2842-D2B6-468E-B4F7-2DB1AE87024A}"/>
    <cellStyle name="Normal 18 3 11 3" xfId="24737" xr:uid="{DA8213AF-764B-4736-9A87-4DFC49EED2B3}"/>
    <cellStyle name="Normal 18 3 11 4" xfId="41496" xr:uid="{5F979573-073A-47A0-ACBA-1F2E7ED3AC40}"/>
    <cellStyle name="Normal 18 3 12" xfId="8383" xr:uid="{8D65E9CB-D194-4B04-ACFE-C2F55DBBA548}"/>
    <cellStyle name="Normal 18 3 12 2" xfId="16763" xr:uid="{A1EC2A64-39A4-4981-A166-A9ED89164D88}"/>
    <cellStyle name="Normal 18 3 12 2 2" xfId="33523" xr:uid="{E052F6B0-7350-4A8D-82CE-4254EF8C00FB}"/>
    <cellStyle name="Normal 18 3 12 2 3" xfId="50282" xr:uid="{F12959F2-F018-4D0E-8468-B734B1BFF687}"/>
    <cellStyle name="Normal 18 3 12 3" xfId="25143" xr:uid="{DFDB9D24-DCFA-4383-A091-A0332C52CF16}"/>
    <cellStyle name="Normal 18 3 12 4" xfId="41902" xr:uid="{98F70DFC-231F-4BA8-B06D-29E2F8B631E5}"/>
    <cellStyle name="Normal 18 3 13" xfId="2116" xr:uid="{1062F7F4-12B3-4499-8BBB-A9C9579FA4FD}"/>
    <cellStyle name="Normal 18 3 13 2" xfId="10504" xr:uid="{75D1DEF6-551D-47A3-B6F7-BCBB9B896992}"/>
    <cellStyle name="Normal 18 3 13 2 2" xfId="27264" xr:uid="{75FF29C1-E6D9-4BB4-9287-CB2B8B230816}"/>
    <cellStyle name="Normal 18 3 13 2 3" xfId="44023" xr:uid="{51E17BDF-42D5-48B3-9E9A-01DDB451936F}"/>
    <cellStyle name="Normal 18 3 13 3" xfId="18884" xr:uid="{A02D846C-C920-4EA2-9EDD-9304F760CE64}"/>
    <cellStyle name="Normal 18 3 13 4" xfId="35643" xr:uid="{9AA8C9D9-D188-4918-8539-3FD08C70BF6B}"/>
    <cellStyle name="Normal 18 3 14" xfId="8824" xr:uid="{2506A552-E606-4257-878E-007ECA2A2118}"/>
    <cellStyle name="Normal 18 3 14 2" xfId="25584" xr:uid="{0AA337D5-396B-4367-922F-B31CF241F36C}"/>
    <cellStyle name="Normal 18 3 14 3" xfId="42343" xr:uid="{0052E8BB-6EF3-412C-9E22-511D5D154EA7}"/>
    <cellStyle name="Normal 18 3 15" xfId="17204" xr:uid="{13AA889C-D2D5-4F1F-B0D6-0248D5DE6E4A}"/>
    <cellStyle name="Normal 18 3 16" xfId="33963" xr:uid="{B9106289-3E17-4234-A82D-92E17E630189}"/>
    <cellStyle name="Normal 18 3 2" xfId="597" xr:uid="{A381D741-9156-4838-A183-CC8F24218F3A}"/>
    <cellStyle name="Normal 18 3 2 10" xfId="8526" xr:uid="{8121ACCB-2EA3-48D4-BF07-0218AB1309F7}"/>
    <cellStyle name="Normal 18 3 2 10 2" xfId="16906" xr:uid="{1C4C34AC-4219-408A-A0F6-AFA52D7B68D1}"/>
    <cellStyle name="Normal 18 3 2 10 2 2" xfId="33666" xr:uid="{3EFBE86C-1C76-4FEF-9560-D1B4FB4060D6}"/>
    <cellStyle name="Normal 18 3 2 10 2 3" xfId="50425" xr:uid="{0A865019-CFA0-4C18-817D-4CEC5BA92983}"/>
    <cellStyle name="Normal 18 3 2 10 3" xfId="25286" xr:uid="{7D691736-AC66-4698-8ECE-74C7C9210C97}"/>
    <cellStyle name="Normal 18 3 2 10 4" xfId="42045" xr:uid="{589F2230-53A0-41C3-9606-96060A1AD80C}"/>
    <cellStyle name="Normal 18 3 2 11" xfId="2429" xr:uid="{B57D26EA-E3CF-4690-9157-C152E557E89D}"/>
    <cellStyle name="Normal 18 3 2 11 2" xfId="10811" xr:uid="{4ECB031D-1E61-432C-8D57-F3511073D089}"/>
    <cellStyle name="Normal 18 3 2 11 2 2" xfId="27571" xr:uid="{D20457CD-D97E-4400-8A63-EE4621EC8B9A}"/>
    <cellStyle name="Normal 18 3 2 11 2 3" xfId="44330" xr:uid="{EC3D4F8C-8CCE-4476-80A7-6FACC311AE77}"/>
    <cellStyle name="Normal 18 3 2 11 3" xfId="19191" xr:uid="{F960BCEE-8AC5-4FB4-AAF1-A9A7A5477CD5}"/>
    <cellStyle name="Normal 18 3 2 11 4" xfId="35950" xr:uid="{C89564B8-DAF9-46AD-AEE9-2AA403EA1513}"/>
    <cellStyle name="Normal 18 3 2 12" xfId="9008" xr:uid="{99ECADE5-5FA8-48A3-AC8C-48579CC7FFCE}"/>
    <cellStyle name="Normal 18 3 2 12 2" xfId="25768" xr:uid="{052304FC-1E30-4814-815E-7D1F10EAE77A}"/>
    <cellStyle name="Normal 18 3 2 12 3" xfId="42527" xr:uid="{35973AA2-AC83-45C2-931C-9CE10E999D87}"/>
    <cellStyle name="Normal 18 3 2 13" xfId="17388" xr:uid="{97E45488-FEDB-44C7-8873-5646F10B213B}"/>
    <cellStyle name="Normal 18 3 2 14" xfId="34147" xr:uid="{29FB2018-CA71-4D9E-9D69-DC5EC5D7D44F}"/>
    <cellStyle name="Normal 18 3 2 2" xfId="1039" xr:uid="{DA032407-3FA6-4635-A106-569AB8AF937D}"/>
    <cellStyle name="Normal 18 3 2 2 2" xfId="4434" xr:uid="{F1FC9DD5-A048-4D01-A4E9-AC8E985F39EF}"/>
    <cellStyle name="Normal 18 3 2 2 2 2" xfId="12814" xr:uid="{7C75ECF0-F532-4E89-A2A2-ABE239ED4C13}"/>
    <cellStyle name="Normal 18 3 2 2 2 2 2" xfId="29574" xr:uid="{79C41C18-69BE-43B2-82C7-7E51AC1472F4}"/>
    <cellStyle name="Normal 18 3 2 2 2 2 3" xfId="46333" xr:uid="{91C644D0-3EA4-4FFD-A381-C2C697DE2066}"/>
    <cellStyle name="Normal 18 3 2 2 2 3" xfId="21194" xr:uid="{554262FF-F387-4DE3-8CF2-50034D0E9D9D}"/>
    <cellStyle name="Normal 18 3 2 2 2 4" xfId="37953" xr:uid="{AB63DEBD-445A-4746-BE67-F8998DFB6810}"/>
    <cellStyle name="Normal 18 3 2 2 3" xfId="6121" xr:uid="{7BE4A882-2A0B-4948-A90C-3CEA55A11EF6}"/>
    <cellStyle name="Normal 18 3 2 2 3 2" xfId="14501" xr:uid="{08B6C6EA-9709-4059-99E3-146FE40ABD7B}"/>
    <cellStyle name="Normal 18 3 2 2 3 2 2" xfId="31261" xr:uid="{CC9A88B3-E964-425A-A218-96C2558E94AB}"/>
    <cellStyle name="Normal 18 3 2 2 3 2 3" xfId="48020" xr:uid="{49EE0D9E-6513-4096-99C7-2D5EAB5A8C52}"/>
    <cellStyle name="Normal 18 3 2 2 3 3" xfId="22881" xr:uid="{98C9AF2C-342C-485D-A4FA-F5A11F09C030}"/>
    <cellStyle name="Normal 18 3 2 2 3 4" xfId="39640" xr:uid="{8FCB430B-7E0E-4968-A45F-CEB6E813F971}"/>
    <cellStyle name="Normal 18 3 2 2 4" xfId="2857" xr:uid="{7DCA11FF-3D64-4939-BF42-EB95492B7A92}"/>
    <cellStyle name="Normal 18 3 2 2 4 2" xfId="11237" xr:uid="{6A74B0D1-2498-4A10-BAE0-9590608B6D10}"/>
    <cellStyle name="Normal 18 3 2 2 4 2 2" xfId="27997" xr:uid="{DB375D2E-A0A3-4D2F-8733-637EA8DF37DA}"/>
    <cellStyle name="Normal 18 3 2 2 4 2 3" xfId="44756" xr:uid="{A77C98D7-F18A-478B-BA48-6F3ADB1CB173}"/>
    <cellStyle name="Normal 18 3 2 2 4 3" xfId="19617" xr:uid="{49129894-A717-45C0-B1E8-91EB395FCE7F}"/>
    <cellStyle name="Normal 18 3 2 2 4 4" xfId="36376" xr:uid="{21326E53-4DBA-464D-84DF-018BF54269E2}"/>
    <cellStyle name="Normal 18 3 2 2 5" xfId="9434" xr:uid="{E3F5A576-2BFE-49E0-9B2F-DD6FFDB7C2C1}"/>
    <cellStyle name="Normal 18 3 2 2 5 2" xfId="26194" xr:uid="{851F4115-4E6D-4D70-9912-87E7FE76FCBD}"/>
    <cellStyle name="Normal 18 3 2 2 5 3" xfId="42953" xr:uid="{8AF864A4-E665-4331-AFF8-40414DEE3950}"/>
    <cellStyle name="Normal 18 3 2 2 6" xfId="17814" xr:uid="{70941DBF-EC0F-4E25-AFD6-75B29DAD9926}"/>
    <cellStyle name="Normal 18 3 2 2 7" xfId="34573" xr:uid="{1231E6DB-76CC-472B-86A8-86CBD530E372}"/>
    <cellStyle name="Normal 18 3 2 3" xfId="1473" xr:uid="{7A9444DC-D977-41A9-9C3B-A7E0025E2AFD}"/>
    <cellStyle name="Normal 18 3 2 3 2" xfId="4862" xr:uid="{56668ED7-498E-438E-92CD-6FA08B296A71}"/>
    <cellStyle name="Normal 18 3 2 3 2 2" xfId="13242" xr:uid="{7CE7505F-645C-4064-906A-8A5D4D17B363}"/>
    <cellStyle name="Normal 18 3 2 3 2 2 2" xfId="30002" xr:uid="{C7D08384-6866-4C67-9E18-EA7D3633177D}"/>
    <cellStyle name="Normal 18 3 2 3 2 2 3" xfId="46761" xr:uid="{C816FBE7-AC7A-4ECF-A530-28199C5705AA}"/>
    <cellStyle name="Normal 18 3 2 3 2 3" xfId="21622" xr:uid="{5CCC8BD0-E568-4977-8C10-9B0EBD551FFA}"/>
    <cellStyle name="Normal 18 3 2 3 2 4" xfId="38381" xr:uid="{F08FC011-5B74-43DB-A352-FD30DD2D1886}"/>
    <cellStyle name="Normal 18 3 2 3 3" xfId="6549" xr:uid="{F8BF538D-C0EC-4651-B2FA-F7FFFDC45251}"/>
    <cellStyle name="Normal 18 3 2 3 3 2" xfId="14929" xr:uid="{94D1DC93-7673-4C78-B0B7-7484215516DD}"/>
    <cellStyle name="Normal 18 3 2 3 3 2 2" xfId="31689" xr:uid="{F7773D93-49F6-479C-A05C-E385EC295049}"/>
    <cellStyle name="Normal 18 3 2 3 3 2 3" xfId="48448" xr:uid="{8BF4AC29-6681-4B4A-BBB9-53CE6C52C0E3}"/>
    <cellStyle name="Normal 18 3 2 3 3 3" xfId="23309" xr:uid="{E189BCD0-F00E-4250-9ECC-703FA3A34212}"/>
    <cellStyle name="Normal 18 3 2 3 3 4" xfId="40068" xr:uid="{65D11E2E-DCCB-4AD9-869A-4BFDA1B736DB}"/>
    <cellStyle name="Normal 18 3 2 3 4" xfId="3285" xr:uid="{4B660132-8F43-4F06-991C-B3543FAF7961}"/>
    <cellStyle name="Normal 18 3 2 3 4 2" xfId="11665" xr:uid="{7C43155A-33DB-4871-82E3-162F6828D35F}"/>
    <cellStyle name="Normal 18 3 2 3 4 2 2" xfId="28425" xr:uid="{BCDB3063-0AEB-4245-A14D-61F54E638494}"/>
    <cellStyle name="Normal 18 3 2 3 4 2 3" xfId="45184" xr:uid="{6D8A066E-D208-4554-A8E0-E26E1610EAC3}"/>
    <cellStyle name="Normal 18 3 2 3 4 3" xfId="20045" xr:uid="{2B4BEEFC-6D36-4134-AAA5-EF2A6A67259C}"/>
    <cellStyle name="Normal 18 3 2 3 4 4" xfId="36804" xr:uid="{74B591E0-6FC9-4B79-8058-41236A26FE1B}"/>
    <cellStyle name="Normal 18 3 2 3 5" xfId="9862" xr:uid="{EE100939-9108-4D54-87CC-1B6593D2C60E}"/>
    <cellStyle name="Normal 18 3 2 3 5 2" xfId="26622" xr:uid="{A1735988-8FA0-40CD-AE7D-7149E91146EC}"/>
    <cellStyle name="Normal 18 3 2 3 5 3" xfId="43381" xr:uid="{2E524272-036D-4419-8F79-DEDB717B34F1}"/>
    <cellStyle name="Normal 18 3 2 3 6" xfId="18242" xr:uid="{142B82A6-27B7-4DDB-A6DB-CA4DDC165ECF}"/>
    <cellStyle name="Normal 18 3 2 3 7" xfId="35001" xr:uid="{07B7125E-85D1-4081-A806-D3A5D9A956F0}"/>
    <cellStyle name="Normal 18 3 2 4" xfId="1826" xr:uid="{BC91DFAE-6BD5-472E-A97C-354F522BEAB7}"/>
    <cellStyle name="Normal 18 3 2 4 2" xfId="5215" xr:uid="{0AAB1316-1107-4FB8-89B3-F1B2791FDC82}"/>
    <cellStyle name="Normal 18 3 2 4 2 2" xfId="13595" xr:uid="{6635B85A-F981-456D-B216-7D362A046614}"/>
    <cellStyle name="Normal 18 3 2 4 2 2 2" xfId="30355" xr:uid="{4F63DEEF-A1E8-4A4A-8465-9D2662FFDE00}"/>
    <cellStyle name="Normal 18 3 2 4 2 2 3" xfId="47114" xr:uid="{0621E2BF-E033-4973-9729-480623414087}"/>
    <cellStyle name="Normal 18 3 2 4 2 3" xfId="21975" xr:uid="{E079095C-0157-44E6-95CE-2235C8EC8FAC}"/>
    <cellStyle name="Normal 18 3 2 4 2 4" xfId="38734" xr:uid="{486CC1A6-DC66-4021-BAC3-975B24A2B3AC}"/>
    <cellStyle name="Normal 18 3 2 4 3" xfId="6902" xr:uid="{1B180852-D1ED-4B6D-ABC4-AD11594F594B}"/>
    <cellStyle name="Normal 18 3 2 4 3 2" xfId="15282" xr:uid="{C7984549-7446-44C0-889D-0A8A1C493FA1}"/>
    <cellStyle name="Normal 18 3 2 4 3 2 2" xfId="32042" xr:uid="{EB1A0040-308A-4AA0-9655-DBB70BEC54FA}"/>
    <cellStyle name="Normal 18 3 2 4 3 2 3" xfId="48801" xr:uid="{35D88CFB-72FB-4E2F-A71E-9F39256B3130}"/>
    <cellStyle name="Normal 18 3 2 4 3 3" xfId="23662" xr:uid="{AC0279F7-28C0-4001-8D8D-52D582104353}"/>
    <cellStyle name="Normal 18 3 2 4 3 4" xfId="40421" xr:uid="{9AC068E8-43F0-4A53-B1B2-CD82FDA2BF33}"/>
    <cellStyle name="Normal 18 3 2 4 4" xfId="3526" xr:uid="{C3C3BA8C-4AE0-493F-A4D0-9ACE05C0285B}"/>
    <cellStyle name="Normal 18 3 2 4 4 2" xfId="11906" xr:uid="{B7D7EDB0-AA4F-4FC0-B386-327507FB80F4}"/>
    <cellStyle name="Normal 18 3 2 4 4 2 2" xfId="28666" xr:uid="{872F2AD9-F240-4CA5-9C6E-A6E3196D8B6B}"/>
    <cellStyle name="Normal 18 3 2 4 4 2 3" xfId="45425" xr:uid="{9F4604A4-8F95-40F8-9062-ACEC37A0DCFF}"/>
    <cellStyle name="Normal 18 3 2 4 4 3" xfId="20286" xr:uid="{49F168A4-51C2-4866-B27E-536A59264074}"/>
    <cellStyle name="Normal 18 3 2 4 4 4" xfId="37045" xr:uid="{D5DABAF5-2DB6-4FD6-A1FF-576F2B020A13}"/>
    <cellStyle name="Normal 18 3 2 4 5" xfId="10215" xr:uid="{89A90433-3C09-4692-81C6-480F63B9C7B0}"/>
    <cellStyle name="Normal 18 3 2 4 5 2" xfId="26975" xr:uid="{888D2087-7197-4AF3-A39D-AAC99626CEC4}"/>
    <cellStyle name="Normal 18 3 2 4 5 3" xfId="43734" xr:uid="{C23E80F7-4A1D-4765-8A1C-00552E47B497}"/>
    <cellStyle name="Normal 18 3 2 4 6" xfId="18595" xr:uid="{F682558D-B527-4BEA-8C96-43C59BF027FB}"/>
    <cellStyle name="Normal 18 3 2 4 7" xfId="35354" xr:uid="{323BD898-7CC7-40E0-A0C6-93657F3B8C05}"/>
    <cellStyle name="Normal 18 3 2 5" xfId="3945" xr:uid="{B4DC3A03-B9D5-4C7A-B2FB-D36874B868F5}"/>
    <cellStyle name="Normal 18 3 2 5 2" xfId="12325" xr:uid="{7EE0E45E-EAFB-449A-BE6F-CFBA59B4D876}"/>
    <cellStyle name="Normal 18 3 2 5 2 2" xfId="29085" xr:uid="{BAE1A8A6-4F63-4EC4-898D-55AF468549E8}"/>
    <cellStyle name="Normal 18 3 2 5 2 3" xfId="45844" xr:uid="{21F169D1-A0E4-4CF3-BAEA-69036E1C0E85}"/>
    <cellStyle name="Normal 18 3 2 5 3" xfId="20705" xr:uid="{39DC5DBF-EB78-48A0-9983-69A04C6848E6}"/>
    <cellStyle name="Normal 18 3 2 5 4" xfId="37464" xr:uid="{67108E98-0170-4AC4-B349-F123B6DBB74B}"/>
    <cellStyle name="Normal 18 3 2 6" xfId="5695" xr:uid="{1B7476EF-52BD-4496-8720-BC35D4A27187}"/>
    <cellStyle name="Normal 18 3 2 6 2" xfId="14075" xr:uid="{AE286366-0423-4872-AF9D-3AA567F47791}"/>
    <cellStyle name="Normal 18 3 2 6 2 2" xfId="30835" xr:uid="{46D4C100-6551-4B76-8DFD-53EB0C9AA412}"/>
    <cellStyle name="Normal 18 3 2 6 2 3" xfId="47594" xr:uid="{C1765854-DE56-42AA-BD62-C112370A7832}"/>
    <cellStyle name="Normal 18 3 2 6 3" xfId="22455" xr:uid="{CEBB561B-EBB3-418D-8393-9E1C0D29DF3F}"/>
    <cellStyle name="Normal 18 3 2 6 4" xfId="39214" xr:uid="{FDEE735D-3283-4CF4-A516-48A25EDD0737}"/>
    <cellStyle name="Normal 18 3 2 7" xfId="7308" xr:uid="{083FB5CA-748D-4450-BEE7-881A6009DA6F}"/>
    <cellStyle name="Normal 18 3 2 7 2" xfId="15688" xr:uid="{2B9284CB-AA79-4B5B-8E73-4D14AFB60293}"/>
    <cellStyle name="Normal 18 3 2 7 2 2" xfId="32448" xr:uid="{4B2E2360-0398-4402-8DB7-FBCD7CCEAE43}"/>
    <cellStyle name="Normal 18 3 2 7 2 3" xfId="49207" xr:uid="{3E7A01B0-2FF7-44E1-8039-C902E20CB645}"/>
    <cellStyle name="Normal 18 3 2 7 3" xfId="24068" xr:uid="{00B9440D-60B8-4578-9648-69A1E9C97456}"/>
    <cellStyle name="Normal 18 3 2 7 4" xfId="40827" xr:uid="{6141C830-2D6A-4040-94E3-8BA9C7301DD5}"/>
    <cellStyle name="Normal 18 3 2 8" xfId="7714" xr:uid="{F9B0DC51-4045-44A1-99B1-BF27ED7AD716}"/>
    <cellStyle name="Normal 18 3 2 8 2" xfId="16094" xr:uid="{5AC9C5B9-1C24-4409-A5A5-DA565B8AA352}"/>
    <cellStyle name="Normal 18 3 2 8 2 2" xfId="32854" xr:uid="{E7B6AD21-DE59-4340-8085-F70C2FB1194E}"/>
    <cellStyle name="Normal 18 3 2 8 2 3" xfId="49613" xr:uid="{84400458-14E1-4F48-8D0F-B08B7CEBDF9F}"/>
    <cellStyle name="Normal 18 3 2 8 3" xfId="24474" xr:uid="{52881476-B588-409A-B97F-5DB6D40B66E8}"/>
    <cellStyle name="Normal 18 3 2 8 4" xfId="41233" xr:uid="{1D3F1E6E-B574-4FE1-9B27-5D475D2C6B97}"/>
    <cellStyle name="Normal 18 3 2 9" xfId="8120" xr:uid="{C07666E7-E22B-4403-B1A4-19FACD517A12}"/>
    <cellStyle name="Normal 18 3 2 9 2" xfId="16500" xr:uid="{8BB77E8A-6F39-4F64-BA35-99A78C2A7C14}"/>
    <cellStyle name="Normal 18 3 2 9 2 2" xfId="33260" xr:uid="{EDEB5D9B-2A93-48F2-ABE5-2AB111EDC260}"/>
    <cellStyle name="Normal 18 3 2 9 2 3" xfId="50019" xr:uid="{0D272954-C86A-4605-B675-508E99B388C7}"/>
    <cellStyle name="Normal 18 3 2 9 3" xfId="24880" xr:uid="{894C303B-C8E2-40C2-BE3E-81BB1491662E}"/>
    <cellStyle name="Normal 18 3 2 9 4" xfId="41639" xr:uid="{0F253B6E-DCA9-43FA-9C12-31A843A635FC}"/>
    <cellStyle name="Normal 18 3 3" xfId="598" xr:uid="{93987ADF-9831-48B8-9730-100FDF7CAF8C}"/>
    <cellStyle name="Normal 18 3 3 10" xfId="8654" xr:uid="{8CF4B2BA-02F6-4060-8FCE-447E2682A8EB}"/>
    <cellStyle name="Normal 18 3 3 10 2" xfId="17034" xr:uid="{671E500F-B0DF-4B55-BBAE-C5D54B82AD02}"/>
    <cellStyle name="Normal 18 3 3 10 2 2" xfId="33794" xr:uid="{20C5399E-E4BC-479D-B010-576CDCD56FAF}"/>
    <cellStyle name="Normal 18 3 3 10 2 3" xfId="50553" xr:uid="{4FFBCD6C-039D-43FC-BF65-19D347F98437}"/>
    <cellStyle name="Normal 18 3 3 10 3" xfId="25414" xr:uid="{D574CD1B-36CD-424E-BCFF-7386A2180B38}"/>
    <cellStyle name="Normal 18 3 3 10 4" xfId="42173" xr:uid="{F44B63D4-0D21-4B04-9744-B9F4CB92ACFE}"/>
    <cellStyle name="Normal 18 3 3 11" xfId="2430" xr:uid="{E21078DD-001E-42D0-9C92-6927832153DB}"/>
    <cellStyle name="Normal 18 3 3 11 2" xfId="10812" xr:uid="{F28B1D92-1163-4509-ABEC-0059C4CD0A94}"/>
    <cellStyle name="Normal 18 3 3 11 2 2" xfId="27572" xr:uid="{8ABB2249-6CFA-4197-BC5A-3AC69953B88E}"/>
    <cellStyle name="Normal 18 3 3 11 2 3" xfId="44331" xr:uid="{B4763839-AF10-4A71-B68B-8FF00D3CFBC6}"/>
    <cellStyle name="Normal 18 3 3 11 3" xfId="19192" xr:uid="{38E03A45-CDDE-45A5-896C-0C0A6F02ADBE}"/>
    <cellStyle name="Normal 18 3 3 11 4" xfId="35951" xr:uid="{D3EEC5FC-9137-4602-8215-F7992ED71689}"/>
    <cellStyle name="Normal 18 3 3 12" xfId="9009" xr:uid="{7ED5643A-B4E0-4A31-A621-312B1DAE8DBB}"/>
    <cellStyle name="Normal 18 3 3 12 2" xfId="25769" xr:uid="{54792CA4-9033-452D-BE25-D832A5E49FE7}"/>
    <cellStyle name="Normal 18 3 3 12 3" xfId="42528" xr:uid="{3E496C61-069B-48FF-9489-D43370771551}"/>
    <cellStyle name="Normal 18 3 3 13" xfId="17389" xr:uid="{B127B7F6-D17D-44B9-987F-5C0CF1FA6493}"/>
    <cellStyle name="Normal 18 3 3 14" xfId="34148" xr:uid="{4C42B58F-9E1A-43F3-A04A-94FE8705525F}"/>
    <cellStyle name="Normal 18 3 3 2" xfId="1040" xr:uid="{D13BF6ED-47FE-4285-B115-16F60F955346}"/>
    <cellStyle name="Normal 18 3 3 2 2" xfId="4435" xr:uid="{8F6B1CB5-1278-420C-9B59-DE3F8D969EED}"/>
    <cellStyle name="Normal 18 3 3 2 2 2" xfId="12815" xr:uid="{EF053944-C34E-425D-82D6-501938055519}"/>
    <cellStyle name="Normal 18 3 3 2 2 2 2" xfId="29575" xr:uid="{71825BF6-832E-4C1E-869B-17645B97CE23}"/>
    <cellStyle name="Normal 18 3 3 2 2 2 3" xfId="46334" xr:uid="{A2736D2B-6A25-47D3-BA28-A5B50AB737AD}"/>
    <cellStyle name="Normal 18 3 3 2 2 3" xfId="21195" xr:uid="{30C0BFBF-8020-42EB-8FEC-B5612CA59EAF}"/>
    <cellStyle name="Normal 18 3 3 2 2 4" xfId="37954" xr:uid="{D7616EED-9AB5-4B7B-BA42-3B556C766A85}"/>
    <cellStyle name="Normal 18 3 3 2 3" xfId="6122" xr:uid="{4F75FE3A-0272-45F2-8EFC-BAF23652BA39}"/>
    <cellStyle name="Normal 18 3 3 2 3 2" xfId="14502" xr:uid="{75A846E0-9409-42E0-8362-E2BB2DDC33CC}"/>
    <cellStyle name="Normal 18 3 3 2 3 2 2" xfId="31262" xr:uid="{668E5BF0-CB25-4E54-8785-E133229E891C}"/>
    <cellStyle name="Normal 18 3 3 2 3 2 3" xfId="48021" xr:uid="{D94FCDCC-294F-4B97-8FC2-A478897D5B32}"/>
    <cellStyle name="Normal 18 3 3 2 3 3" xfId="22882" xr:uid="{76413883-C3F2-48C0-9B1F-B58238BE71AF}"/>
    <cellStyle name="Normal 18 3 3 2 3 4" xfId="39641" xr:uid="{77B2B778-B72E-4FED-9C36-2BEE9403E2DE}"/>
    <cellStyle name="Normal 18 3 3 2 4" xfId="2858" xr:uid="{A79AAEDE-F296-4885-9CB0-0D643CF29312}"/>
    <cellStyle name="Normal 18 3 3 2 4 2" xfId="11238" xr:uid="{B3561053-5AC9-4785-856D-249D89B3F05C}"/>
    <cellStyle name="Normal 18 3 3 2 4 2 2" xfId="27998" xr:uid="{F6801E89-D08A-4639-BF77-E425BB162549}"/>
    <cellStyle name="Normal 18 3 3 2 4 2 3" xfId="44757" xr:uid="{3D70219C-07AD-4FDC-9BE1-9C03F3A8D2A8}"/>
    <cellStyle name="Normal 18 3 3 2 4 3" xfId="19618" xr:uid="{780B48C4-408B-4FCA-B094-F509B70779B2}"/>
    <cellStyle name="Normal 18 3 3 2 4 4" xfId="36377" xr:uid="{7AA5E201-2D65-4F1E-81D6-0205FCAEA109}"/>
    <cellStyle name="Normal 18 3 3 2 5" xfId="9435" xr:uid="{D479985E-6538-4D4C-A1B8-F489D55293DE}"/>
    <cellStyle name="Normal 18 3 3 2 5 2" xfId="26195" xr:uid="{B05289C9-381D-4EB0-9FD7-9441ADA005F4}"/>
    <cellStyle name="Normal 18 3 3 2 5 3" xfId="42954" xr:uid="{85A8E491-9A49-4D73-9E27-6FE2DC6C2C4D}"/>
    <cellStyle name="Normal 18 3 3 2 6" xfId="17815" xr:uid="{E76E372E-6470-43E8-AB1D-774525DBB752}"/>
    <cellStyle name="Normal 18 3 3 2 7" xfId="34574" xr:uid="{D0490353-8584-41BD-BF9E-C3C70BA384EB}"/>
    <cellStyle name="Normal 18 3 3 3" xfId="1474" xr:uid="{F116D34D-650D-414A-90E0-D416BAA70285}"/>
    <cellStyle name="Normal 18 3 3 3 2" xfId="4863" xr:uid="{0A832B75-3D92-415E-9242-643E793E863E}"/>
    <cellStyle name="Normal 18 3 3 3 2 2" xfId="13243" xr:uid="{536FE2CA-BD39-4EC8-A3BC-967BE42BEED5}"/>
    <cellStyle name="Normal 18 3 3 3 2 2 2" xfId="30003" xr:uid="{36E906BB-92B9-4A01-95B4-2B25EFB64BAD}"/>
    <cellStyle name="Normal 18 3 3 3 2 2 3" xfId="46762" xr:uid="{F04F5DA1-B13E-4C8E-AD38-C1568DA1DB2D}"/>
    <cellStyle name="Normal 18 3 3 3 2 3" xfId="21623" xr:uid="{B8851E85-A081-4723-A29F-C1AA33D5E650}"/>
    <cellStyle name="Normal 18 3 3 3 2 4" xfId="38382" xr:uid="{61CA615B-66F0-4CA4-8C44-3F4C03BBC18B}"/>
    <cellStyle name="Normal 18 3 3 3 3" xfId="6550" xr:uid="{10EE56A4-6278-4FCF-AA00-886C2A09542D}"/>
    <cellStyle name="Normal 18 3 3 3 3 2" xfId="14930" xr:uid="{950F7613-E779-4AA9-B75D-E6BAF7AD9E8D}"/>
    <cellStyle name="Normal 18 3 3 3 3 2 2" xfId="31690" xr:uid="{FB99D48A-2480-4E19-B652-E8143BD42CD0}"/>
    <cellStyle name="Normal 18 3 3 3 3 2 3" xfId="48449" xr:uid="{4DD8B971-EBF7-424A-8C0D-C85BACD92C7A}"/>
    <cellStyle name="Normal 18 3 3 3 3 3" xfId="23310" xr:uid="{C2AB7E4C-A97D-4207-8E0B-2BD3F4FD3AC4}"/>
    <cellStyle name="Normal 18 3 3 3 3 4" xfId="40069" xr:uid="{42D99DAA-1A34-4310-B630-55514C56B6A2}"/>
    <cellStyle name="Normal 18 3 3 3 4" xfId="3286" xr:uid="{BEA33695-668D-4C20-8BAB-82275BCBCC02}"/>
    <cellStyle name="Normal 18 3 3 3 4 2" xfId="11666" xr:uid="{E3D14900-ADBC-48C4-99CE-7FD8F400395E}"/>
    <cellStyle name="Normal 18 3 3 3 4 2 2" xfId="28426" xr:uid="{7BB6D9EF-8B41-4C9E-96DF-C007B13EEA52}"/>
    <cellStyle name="Normal 18 3 3 3 4 2 3" xfId="45185" xr:uid="{5507FAAE-6184-44AD-A866-8F2DB88DB81A}"/>
    <cellStyle name="Normal 18 3 3 3 4 3" xfId="20046" xr:uid="{FF936882-92CD-4873-86E8-A36C901466CC}"/>
    <cellStyle name="Normal 18 3 3 3 4 4" xfId="36805" xr:uid="{D1DAE736-05A5-4CBC-9254-1F93B7FB61B9}"/>
    <cellStyle name="Normal 18 3 3 3 5" xfId="9863" xr:uid="{A721DAB2-0C4C-47AC-B27C-14DD16534E0A}"/>
    <cellStyle name="Normal 18 3 3 3 5 2" xfId="26623" xr:uid="{57E31F49-FFC8-4FD3-9081-89FD8E515D9C}"/>
    <cellStyle name="Normal 18 3 3 3 5 3" xfId="43382" xr:uid="{32E2F892-F1BB-464B-95E0-96E4C8E19EAA}"/>
    <cellStyle name="Normal 18 3 3 3 6" xfId="18243" xr:uid="{3F7F5B8E-73FA-4402-AB09-AC13E4738969}"/>
    <cellStyle name="Normal 18 3 3 3 7" xfId="35002" xr:uid="{4FA5FCE6-CBD5-4237-90E4-C71BACF8F99C}"/>
    <cellStyle name="Normal 18 3 3 4" xfId="1954" xr:uid="{8857456E-4790-47DE-99AD-8351B5CA2629}"/>
    <cellStyle name="Normal 18 3 3 4 2" xfId="5343" xr:uid="{6195C3B4-E146-4A3D-8179-64B8E9CCB58B}"/>
    <cellStyle name="Normal 18 3 3 4 2 2" xfId="13723" xr:uid="{FADAD7FA-6E17-4E69-BBBD-9AB4A039D098}"/>
    <cellStyle name="Normal 18 3 3 4 2 2 2" xfId="30483" xr:uid="{919BE068-7DD1-4988-9F68-CEEEDDA7FEF8}"/>
    <cellStyle name="Normal 18 3 3 4 2 2 3" xfId="47242" xr:uid="{E9C72221-F51D-47DD-AAE1-357376EB5F59}"/>
    <cellStyle name="Normal 18 3 3 4 2 3" xfId="22103" xr:uid="{6D163059-19B4-4B1B-A95B-579535C2BD5E}"/>
    <cellStyle name="Normal 18 3 3 4 2 4" xfId="38862" xr:uid="{B1704665-B59B-4ACB-ABF7-0C640FA5F24F}"/>
    <cellStyle name="Normal 18 3 3 4 3" xfId="7030" xr:uid="{55035A2B-8F4B-408D-9245-2D2B257A91AF}"/>
    <cellStyle name="Normal 18 3 3 4 3 2" xfId="15410" xr:uid="{E826D9DD-E108-4411-813A-66894C491F2A}"/>
    <cellStyle name="Normal 18 3 3 4 3 2 2" xfId="32170" xr:uid="{36A34122-2A9C-4B8B-BFC1-CC628F56C7F0}"/>
    <cellStyle name="Normal 18 3 3 4 3 2 3" xfId="48929" xr:uid="{DF7ACA6D-51E0-47D5-9F7B-9B9DAD076D54}"/>
    <cellStyle name="Normal 18 3 3 4 3 3" xfId="23790" xr:uid="{C3EECBD8-CCA2-4A73-A622-186F211CCCAF}"/>
    <cellStyle name="Normal 18 3 3 4 3 4" xfId="40549" xr:uid="{4E8C3D39-D23D-4455-AC61-AA868F715E04}"/>
    <cellStyle name="Normal 18 3 3 4 4" xfId="3653" xr:uid="{B51FEFBF-1E77-49D0-A25E-9AC98FEFCE3D}"/>
    <cellStyle name="Normal 18 3 3 4 4 2" xfId="12033" xr:uid="{5617EB2E-A1B5-4127-8431-EF4C88B69550}"/>
    <cellStyle name="Normal 18 3 3 4 4 2 2" xfId="28793" xr:uid="{16E5DE72-BA23-4E7B-B5C7-035F82570C3B}"/>
    <cellStyle name="Normal 18 3 3 4 4 2 3" xfId="45552" xr:uid="{60B35C6A-5E8C-4F84-A74C-AC28AF606988}"/>
    <cellStyle name="Normal 18 3 3 4 4 3" xfId="20413" xr:uid="{10DA8B55-2128-4C23-BCAB-DDFD5F11E952}"/>
    <cellStyle name="Normal 18 3 3 4 4 4" xfId="37172" xr:uid="{D83094C5-2AF2-477A-84B1-0FC71A2DFC9F}"/>
    <cellStyle name="Normal 18 3 3 4 5" xfId="10343" xr:uid="{E273B595-1EE9-4C82-9260-CFFFB00AEA32}"/>
    <cellStyle name="Normal 18 3 3 4 5 2" xfId="27103" xr:uid="{8A65F1E4-4D04-4132-881D-0CEE4B336BAF}"/>
    <cellStyle name="Normal 18 3 3 4 5 3" xfId="43862" xr:uid="{92106A72-4E3A-46FB-96F5-D4D12350E55C}"/>
    <cellStyle name="Normal 18 3 3 4 6" xfId="18723" xr:uid="{B56CAA46-7275-4D7C-AA73-F2B99E4BCB54}"/>
    <cellStyle name="Normal 18 3 3 4 7" xfId="35482" xr:uid="{CC105A56-8E8D-4F5B-B0AC-BF3169F0D047}"/>
    <cellStyle name="Normal 18 3 3 5" xfId="4073" xr:uid="{92BC356A-F037-49CC-9403-CCAA3C67B56D}"/>
    <cellStyle name="Normal 18 3 3 5 2" xfId="12453" xr:uid="{0CF7F4F3-177F-46E3-8A22-BB15C9CFE432}"/>
    <cellStyle name="Normal 18 3 3 5 2 2" xfId="29213" xr:uid="{877648D1-8260-4882-9CCA-A562EC539034}"/>
    <cellStyle name="Normal 18 3 3 5 2 3" xfId="45972" xr:uid="{D846D6B0-4F04-4CC7-A0AE-289523CA291D}"/>
    <cellStyle name="Normal 18 3 3 5 3" xfId="20833" xr:uid="{F25244A0-2E7E-42AE-8FBD-DC12A87A119D}"/>
    <cellStyle name="Normal 18 3 3 5 4" xfId="37592" xr:uid="{16613BBE-9C11-4924-98B9-E54E264C435E}"/>
    <cellStyle name="Normal 18 3 3 6" xfId="5696" xr:uid="{8A778A73-1CEF-4828-8C84-ACCAC4FD221B}"/>
    <cellStyle name="Normal 18 3 3 6 2" xfId="14076" xr:uid="{CDCC25CA-9211-4034-99A4-2A7812BB7462}"/>
    <cellStyle name="Normal 18 3 3 6 2 2" xfId="30836" xr:uid="{C6261282-5432-425B-9F4D-3DF7E7B5C474}"/>
    <cellStyle name="Normal 18 3 3 6 2 3" xfId="47595" xr:uid="{553B5310-1483-49C9-8E87-3B692C92627C}"/>
    <cellStyle name="Normal 18 3 3 6 3" xfId="22456" xr:uid="{732A8D71-B5F3-49DA-8116-469212468851}"/>
    <cellStyle name="Normal 18 3 3 6 4" xfId="39215" xr:uid="{B0F84983-603F-46A0-AB64-848A1640F86C}"/>
    <cellStyle name="Normal 18 3 3 7" xfId="7436" xr:uid="{E1534CD8-2CE4-43CA-9838-222D23ECC9B7}"/>
    <cellStyle name="Normal 18 3 3 7 2" xfId="15816" xr:uid="{7A6C68CD-3749-4AC4-9ACC-9195B376C365}"/>
    <cellStyle name="Normal 18 3 3 7 2 2" xfId="32576" xr:uid="{9BE1707A-6508-459F-BB9E-199B8A9027DA}"/>
    <cellStyle name="Normal 18 3 3 7 2 3" xfId="49335" xr:uid="{751894CA-1076-4413-937A-BD2CF66149E7}"/>
    <cellStyle name="Normal 18 3 3 7 3" xfId="24196" xr:uid="{4108CD31-7D02-451F-B90E-F8C1715D28FC}"/>
    <cellStyle name="Normal 18 3 3 7 4" xfId="40955" xr:uid="{F6A55A04-FAC2-4A69-A79B-E2C5BA7DF0B5}"/>
    <cellStyle name="Normal 18 3 3 8" xfId="7842" xr:uid="{8FC6FC0D-BEB0-4DD0-B7BE-E6490EB5F041}"/>
    <cellStyle name="Normal 18 3 3 8 2" xfId="16222" xr:uid="{9BC28CD9-2500-4FCB-A42D-0F8ED86C3E4B}"/>
    <cellStyle name="Normal 18 3 3 8 2 2" xfId="32982" xr:uid="{2BB7ADEC-365E-48EF-B287-CF1D26FFFAA6}"/>
    <cellStyle name="Normal 18 3 3 8 2 3" xfId="49741" xr:uid="{87CEDBD7-2BFF-41FF-A1F4-9F0919683457}"/>
    <cellStyle name="Normal 18 3 3 8 3" xfId="24602" xr:uid="{BAECE640-3A99-4CBD-9651-71247717F2A5}"/>
    <cellStyle name="Normal 18 3 3 8 4" xfId="41361" xr:uid="{2E55B2BC-E71B-460E-9015-270CEB856C25}"/>
    <cellStyle name="Normal 18 3 3 9" xfId="8248" xr:uid="{1AB227A8-35AB-4FD5-8215-6DFFBE079B11}"/>
    <cellStyle name="Normal 18 3 3 9 2" xfId="16628" xr:uid="{BAFD50A3-3242-493B-B2F5-33CC08F0BE3E}"/>
    <cellStyle name="Normal 18 3 3 9 2 2" xfId="33388" xr:uid="{A423A622-381B-4D96-8817-B8EEE1538F29}"/>
    <cellStyle name="Normal 18 3 3 9 2 3" xfId="50147" xr:uid="{EB8EFFF7-BA94-4DB9-9828-F55D4D58A97A}"/>
    <cellStyle name="Normal 18 3 3 9 3" xfId="25008" xr:uid="{8A8C5009-A01F-4B5D-91ED-CEC7D32E5133}"/>
    <cellStyle name="Normal 18 3 3 9 4" xfId="41767" xr:uid="{00690663-F0B5-45BF-8E9C-019985EB5BC4}"/>
    <cellStyle name="Normal 18 3 4" xfId="855" xr:uid="{239C1A10-1BD2-4DD4-9E45-5C01E5B4E495}"/>
    <cellStyle name="Normal 18 3 4 2" xfId="4250" xr:uid="{D5389666-97F6-4341-B70B-708BDF8F4CBA}"/>
    <cellStyle name="Normal 18 3 4 2 2" xfId="12630" xr:uid="{BA3EC856-F4B9-4DD2-9810-2870EF49C23A}"/>
    <cellStyle name="Normal 18 3 4 2 2 2" xfId="29390" xr:uid="{B34E082D-01D6-40BF-9176-61B2C1CC4252}"/>
    <cellStyle name="Normal 18 3 4 2 2 3" xfId="46149" xr:uid="{57C60E84-0DBF-4541-A928-E295300F3690}"/>
    <cellStyle name="Normal 18 3 4 2 3" xfId="21010" xr:uid="{93E53168-F490-4C24-8285-9AF0DEFAD43D}"/>
    <cellStyle name="Normal 18 3 4 2 4" xfId="37769" xr:uid="{E531F809-D497-4C0E-AF42-47034795371E}"/>
    <cellStyle name="Normal 18 3 4 3" xfId="5937" xr:uid="{0EB0A812-B7F0-4B71-9854-1AE96A61F0E6}"/>
    <cellStyle name="Normal 18 3 4 3 2" xfId="14317" xr:uid="{133F502F-E69F-4CE5-B552-E915050D0FDA}"/>
    <cellStyle name="Normal 18 3 4 3 2 2" xfId="31077" xr:uid="{5106C0DC-79E6-474B-82D4-A45DF9B6A38E}"/>
    <cellStyle name="Normal 18 3 4 3 2 3" xfId="47836" xr:uid="{E314C050-6ACB-4E8D-8600-D9F6C9F5DB21}"/>
    <cellStyle name="Normal 18 3 4 3 3" xfId="22697" xr:uid="{AEEB0F25-F9D5-494E-8BFA-8FAC4866CC09}"/>
    <cellStyle name="Normal 18 3 4 3 4" xfId="39456" xr:uid="{4FC7ED27-DB63-41B1-BC35-0D9C55BC671F}"/>
    <cellStyle name="Normal 18 3 4 4" xfId="2673" xr:uid="{110588BC-62FF-4A63-9F8A-0D9E9534FE31}"/>
    <cellStyle name="Normal 18 3 4 4 2" xfId="11053" xr:uid="{43908C4F-B4AA-4E18-BD95-CD186502A223}"/>
    <cellStyle name="Normal 18 3 4 4 2 2" xfId="27813" xr:uid="{9990A5C5-321A-4C7D-9CB4-61B2DD5EC384}"/>
    <cellStyle name="Normal 18 3 4 4 2 3" xfId="44572" xr:uid="{65EA8242-B82D-4AB8-BEAC-BC69F2455122}"/>
    <cellStyle name="Normal 18 3 4 4 3" xfId="19433" xr:uid="{CAF90D54-2F2F-4362-8E4D-D1316C198DE9}"/>
    <cellStyle name="Normal 18 3 4 4 4" xfId="36192" xr:uid="{09A93235-C758-43B7-AC83-1ADD75F6106E}"/>
    <cellStyle name="Normal 18 3 4 5" xfId="9250" xr:uid="{A85D7B58-3153-4852-9736-E3B52A3184C0}"/>
    <cellStyle name="Normal 18 3 4 5 2" xfId="26010" xr:uid="{B6C9DC17-18ED-40FD-A857-EFF5D580FC41}"/>
    <cellStyle name="Normal 18 3 4 5 3" xfId="42769" xr:uid="{C522898E-6FA6-406F-9157-E6E9F98C8B3A}"/>
    <cellStyle name="Normal 18 3 4 6" xfId="17630" xr:uid="{1ED8AF67-3058-498C-864A-77732DBDD868}"/>
    <cellStyle name="Normal 18 3 4 7" xfId="34389" xr:uid="{8FD5D15A-E91B-4112-A009-17E5E54D1021}"/>
    <cellStyle name="Normal 18 3 5" xfId="1289" xr:uid="{373DF398-DB54-443C-9899-5647210614E2}"/>
    <cellStyle name="Normal 18 3 5 2" xfId="4678" xr:uid="{FA027557-97EE-4E97-9E57-98C9FA4694A4}"/>
    <cellStyle name="Normal 18 3 5 2 2" xfId="13058" xr:uid="{7DD1AEE9-15E5-4C62-B892-D7A1CC10E801}"/>
    <cellStyle name="Normal 18 3 5 2 2 2" xfId="29818" xr:uid="{D508D125-DCFF-4F35-98E2-5E367BB8F74D}"/>
    <cellStyle name="Normal 18 3 5 2 2 3" xfId="46577" xr:uid="{E59F01DC-0DB0-4EFD-B6C2-C998DA91E60B}"/>
    <cellStyle name="Normal 18 3 5 2 3" xfId="21438" xr:uid="{BA048244-60B2-4CB5-8A6E-C2ABF93815AF}"/>
    <cellStyle name="Normal 18 3 5 2 4" xfId="38197" xr:uid="{D1CE83A5-2D0B-4438-A6BA-6F1313171C8D}"/>
    <cellStyle name="Normal 18 3 5 3" xfId="6365" xr:uid="{764605C0-7AD9-4D46-8BDE-8CB2A4A20F25}"/>
    <cellStyle name="Normal 18 3 5 3 2" xfId="14745" xr:uid="{DAAF3B2D-DA38-493A-945A-8986763F01DD}"/>
    <cellStyle name="Normal 18 3 5 3 2 2" xfId="31505" xr:uid="{D3202D7D-4477-44D7-A284-20809A03F44D}"/>
    <cellStyle name="Normal 18 3 5 3 2 3" xfId="48264" xr:uid="{3AE93699-9183-4E07-AC1B-2C58AA901006}"/>
    <cellStyle name="Normal 18 3 5 3 3" xfId="23125" xr:uid="{610BE478-2076-4524-984D-6E08FE790CC2}"/>
    <cellStyle name="Normal 18 3 5 3 4" xfId="39884" xr:uid="{9F334025-4520-4973-A529-91031B9B575B}"/>
    <cellStyle name="Normal 18 3 5 4" xfId="3101" xr:uid="{39A1865C-490A-4862-9102-C9B2D203E9FA}"/>
    <cellStyle name="Normal 18 3 5 4 2" xfId="11481" xr:uid="{0AECBC69-FF63-4CB9-B756-70602BDEDA95}"/>
    <cellStyle name="Normal 18 3 5 4 2 2" xfId="28241" xr:uid="{464BF395-D79C-440A-97A3-2D43D8388BE5}"/>
    <cellStyle name="Normal 18 3 5 4 2 3" xfId="45000" xr:uid="{CA1B9721-E930-463A-9931-360EF69D04E5}"/>
    <cellStyle name="Normal 18 3 5 4 3" xfId="19861" xr:uid="{C44782BD-004F-4794-A3FB-7AB3FC465012}"/>
    <cellStyle name="Normal 18 3 5 4 4" xfId="36620" xr:uid="{8A8E134D-805A-4F82-BF49-E601E1A1BD7F}"/>
    <cellStyle name="Normal 18 3 5 5" xfId="9678" xr:uid="{C58FF61B-295B-4ECE-8CA7-C2591F05C010}"/>
    <cellStyle name="Normal 18 3 5 5 2" xfId="26438" xr:uid="{CB44929E-AC6C-4BAF-AF75-308754F411DD}"/>
    <cellStyle name="Normal 18 3 5 5 3" xfId="43197" xr:uid="{697D8242-1027-417F-95E7-A416FD9A4942}"/>
    <cellStyle name="Normal 18 3 5 6" xfId="18058" xr:uid="{B15444C0-441F-4BCF-BB11-1185B62D1797}"/>
    <cellStyle name="Normal 18 3 5 7" xfId="34817" xr:uid="{6447EBCA-2B5B-45D9-B019-BA145C53C587}"/>
    <cellStyle name="Normal 18 3 6" xfId="1683" xr:uid="{9C54F5EF-9AE6-44EB-B401-A5A70009DE03}"/>
    <cellStyle name="Normal 18 3 6 2" xfId="5072" xr:uid="{59A45D5D-EC5A-448C-8F26-3E492D9A4348}"/>
    <cellStyle name="Normal 18 3 6 2 2" xfId="13452" xr:uid="{FB1BBD4B-5A32-425D-8060-0CB69D377658}"/>
    <cellStyle name="Normal 18 3 6 2 2 2" xfId="30212" xr:uid="{AFD9E6CE-16AD-47A0-9216-8AC9E9155018}"/>
    <cellStyle name="Normal 18 3 6 2 2 3" xfId="46971" xr:uid="{6E3A06EE-83AA-4512-B1FC-E02342505E0B}"/>
    <cellStyle name="Normal 18 3 6 2 3" xfId="21832" xr:uid="{734A1EB7-9033-43B4-A399-15D2117DCE75}"/>
    <cellStyle name="Normal 18 3 6 2 4" xfId="38591" xr:uid="{696E9F5F-1E8A-43D4-9CC5-0633CDB1732A}"/>
    <cellStyle name="Normal 18 3 6 3" xfId="6759" xr:uid="{2A9C0196-AF35-480F-96D9-B0AC92173DB0}"/>
    <cellStyle name="Normal 18 3 6 3 2" xfId="15139" xr:uid="{E0DA8A43-557F-4248-8F42-4D5E80AB700E}"/>
    <cellStyle name="Normal 18 3 6 3 2 2" xfId="31899" xr:uid="{6059E856-A18D-454F-8CD5-A151D754D78D}"/>
    <cellStyle name="Normal 18 3 6 3 2 3" xfId="48658" xr:uid="{3120D241-F181-436C-BCEA-B4DF2B42ADC3}"/>
    <cellStyle name="Normal 18 3 6 3 3" xfId="23519" xr:uid="{79515E0E-CB6E-4078-AA7B-3BA07CABA0EC}"/>
    <cellStyle name="Normal 18 3 6 3 4" xfId="40278" xr:uid="{708EA7C1-B3AD-499A-AA8D-03CDF339974F}"/>
    <cellStyle name="Normal 18 3 6 4" xfId="2243" xr:uid="{905FCD05-A5DB-4C25-BF0B-5CA857B2566E}"/>
    <cellStyle name="Normal 18 3 6 4 2" xfId="10627" xr:uid="{7C419A9A-BA5F-4B58-8549-ABDEDFBA02C1}"/>
    <cellStyle name="Normal 18 3 6 4 2 2" xfId="27387" xr:uid="{38100A45-F632-432A-810F-7EE5A82FEFBB}"/>
    <cellStyle name="Normal 18 3 6 4 2 3" xfId="44146" xr:uid="{C50FA1DC-E6AE-47D4-A8BA-22D4EB296C77}"/>
    <cellStyle name="Normal 18 3 6 4 3" xfId="19007" xr:uid="{9004156A-A6F1-42BD-926B-2E1C950A80E4}"/>
    <cellStyle name="Normal 18 3 6 4 4" xfId="35766" xr:uid="{EAFAB9E8-CB0F-4082-9683-BB0AA378BB1C}"/>
    <cellStyle name="Normal 18 3 6 5" xfId="10072" xr:uid="{E961635E-41AF-4CAA-B67C-1028EC42FF93}"/>
    <cellStyle name="Normal 18 3 6 5 2" xfId="26832" xr:uid="{B170E862-FAB6-4B7F-91ED-A9E4E8D010BB}"/>
    <cellStyle name="Normal 18 3 6 5 3" xfId="43591" xr:uid="{3ED937C2-AD2E-4D53-B495-C5F12FED4AF1}"/>
    <cellStyle name="Normal 18 3 6 6" xfId="18452" xr:uid="{066675E9-0E46-41E1-B352-57A5ED40987B}"/>
    <cellStyle name="Normal 18 3 6 7" xfId="35211" xr:uid="{B32D5F73-3674-46B2-B759-34D0812EC6C9}"/>
    <cellStyle name="Normal 18 3 7" xfId="3801" xr:uid="{011AC37D-35F1-424F-8706-EA9AF418E9DE}"/>
    <cellStyle name="Normal 18 3 7 2" xfId="12181" xr:uid="{19F30DDE-0FBC-4EF3-8E5B-95181992F44E}"/>
    <cellStyle name="Normal 18 3 7 2 2" xfId="28941" xr:uid="{BB81BFAB-6B7F-4C83-A090-B81228443541}"/>
    <cellStyle name="Normal 18 3 7 2 3" xfId="45700" xr:uid="{43044474-0CF4-4D78-9CBE-5ADEE76F852B}"/>
    <cellStyle name="Normal 18 3 7 3" xfId="20561" xr:uid="{A1A13DC0-93FB-4B05-9719-0C66AE9E1870}"/>
    <cellStyle name="Normal 18 3 7 4" xfId="37320" xr:uid="{0672FC0B-0686-4A62-8537-AFBD8F337DC6}"/>
    <cellStyle name="Normal 18 3 8" xfId="5511" xr:uid="{AE3A182B-A106-4D94-A296-2C73C957899A}"/>
    <cellStyle name="Normal 18 3 8 2" xfId="13891" xr:uid="{F9A751A0-B505-404D-80A5-5B63F7A9CE4F}"/>
    <cellStyle name="Normal 18 3 8 2 2" xfId="30651" xr:uid="{EA493579-CDCC-4762-8DED-5F07C5833E4F}"/>
    <cellStyle name="Normal 18 3 8 2 3" xfId="47410" xr:uid="{6D192844-29A7-4259-B2A9-DEDBC9757DC2}"/>
    <cellStyle name="Normal 18 3 8 3" xfId="22271" xr:uid="{47B7C078-C71B-4D6D-BFCD-876291A8831F}"/>
    <cellStyle name="Normal 18 3 8 4" xfId="39030" xr:uid="{42F7CEA3-9800-4DF5-9A70-B7BC7A2170E5}"/>
    <cellStyle name="Normal 18 3 9" xfId="7165" xr:uid="{EA752738-0B6B-4385-BFC1-CB26A11EC94A}"/>
    <cellStyle name="Normal 18 3 9 2" xfId="15545" xr:uid="{A3FF0F0A-FE5B-4496-A8EF-BC29C558724D}"/>
    <cellStyle name="Normal 18 3 9 2 2" xfId="32305" xr:uid="{F09E00F5-F198-4935-AD61-74044364B8D5}"/>
    <cellStyle name="Normal 18 3 9 2 3" xfId="49064" xr:uid="{01393166-FC5D-4ADE-A0BF-30460D59992A}"/>
    <cellStyle name="Normal 18 3 9 3" xfId="23925" xr:uid="{1D2D0E89-E33E-4365-92D2-D4F0DF0FE3E4}"/>
    <cellStyle name="Normal 18 3 9 4" xfId="40684" xr:uid="{65A5786C-DE1F-4767-8B67-090883A2E226}"/>
    <cellStyle name="Normal 18 4" xfId="599" xr:uid="{D447E1F1-A138-4EFF-98DC-6F98E7706725}"/>
    <cellStyle name="Normal 18 4 10" xfId="7641" xr:uid="{D490307E-B890-40E3-AD51-04AE1BE7BCDD}"/>
    <cellStyle name="Normal 18 4 10 2" xfId="16021" xr:uid="{AD8082D5-736D-427D-B2F8-207BD46CDD65}"/>
    <cellStyle name="Normal 18 4 10 2 2" xfId="32781" xr:uid="{B28246F6-7012-4593-8674-A06B5256ACB7}"/>
    <cellStyle name="Normal 18 4 10 2 3" xfId="49540" xr:uid="{B93EF484-B569-4A77-AEA5-83353892B11C}"/>
    <cellStyle name="Normal 18 4 10 3" xfId="24401" xr:uid="{3C9AC648-33CE-4058-82B3-21BA0DE68027}"/>
    <cellStyle name="Normal 18 4 10 4" xfId="41160" xr:uid="{3A27B558-EE3F-4191-B2EB-29834378D651}"/>
    <cellStyle name="Normal 18 4 11" xfId="8047" xr:uid="{F9BD7221-7812-40D3-849F-A2C5D3869591}"/>
    <cellStyle name="Normal 18 4 11 2" xfId="16427" xr:uid="{F54FD29C-69F1-47C8-8085-F5692274A78F}"/>
    <cellStyle name="Normal 18 4 11 2 2" xfId="33187" xr:uid="{4A890B8A-CF98-4157-B533-1133F48629E1}"/>
    <cellStyle name="Normal 18 4 11 2 3" xfId="49946" xr:uid="{1DFA8E5F-1404-4543-95C3-BDC019C5BFCE}"/>
    <cellStyle name="Normal 18 4 11 3" xfId="24807" xr:uid="{6E791585-94EE-4D64-B59D-653FF880E875}"/>
    <cellStyle name="Normal 18 4 11 4" xfId="41566" xr:uid="{45D782FB-E4C8-4441-95DB-F00916795D3D}"/>
    <cellStyle name="Normal 18 4 12" xfId="8453" xr:uid="{FD207AEA-4EEC-4DC3-81F4-81CA1ABA93AE}"/>
    <cellStyle name="Normal 18 4 12 2" xfId="16833" xr:uid="{FCD58245-A638-4CAC-A770-DF3E1E5F6E7C}"/>
    <cellStyle name="Normal 18 4 12 2 2" xfId="33593" xr:uid="{858D5941-793A-49B0-96A9-341AE480747F}"/>
    <cellStyle name="Normal 18 4 12 2 3" xfId="50352" xr:uid="{8A6D0222-6D92-433F-B7FB-92C4A7956B42}"/>
    <cellStyle name="Normal 18 4 12 3" xfId="25213" xr:uid="{499F5131-B185-4647-B6CC-9089C414D8D4}"/>
    <cellStyle name="Normal 18 4 12 4" xfId="41972" xr:uid="{90925525-DFAC-438C-BF05-B53B606AB42A}"/>
    <cellStyle name="Normal 18 4 13" xfId="2140" xr:uid="{4E2AA8A2-D074-43DA-A189-B9B0B6DD8B16}"/>
    <cellStyle name="Normal 18 4 13 2" xfId="10528" xr:uid="{D827C17E-1B38-48BD-938D-D9F4BDDD9BE5}"/>
    <cellStyle name="Normal 18 4 13 2 2" xfId="27288" xr:uid="{21ADEE7E-E3CF-4E08-A5B5-786C61D21714}"/>
    <cellStyle name="Normal 18 4 13 2 3" xfId="44047" xr:uid="{4FD09441-0030-4A85-B8EC-28934C039C3B}"/>
    <cellStyle name="Normal 18 4 13 3" xfId="18908" xr:uid="{CEACF23F-95E9-4504-A36B-C4447A128DAF}"/>
    <cellStyle name="Normal 18 4 13 4" xfId="35667" xr:uid="{8D16D555-3CE0-42FC-A5B9-2979CF0DAF57}"/>
    <cellStyle name="Normal 18 4 14" xfId="9010" xr:uid="{A286561E-8071-43B3-891F-948317AAADF0}"/>
    <cellStyle name="Normal 18 4 14 2" xfId="25770" xr:uid="{0A49CB79-E798-4B71-B9E9-B39A64B783D6}"/>
    <cellStyle name="Normal 18 4 14 3" xfId="42529" xr:uid="{FEDCB250-5EBD-48DE-AC81-A98BE19842B8}"/>
    <cellStyle name="Normal 18 4 15" xfId="17390" xr:uid="{78FB0C01-F780-4022-A0AF-50D5B7A3ECDA}"/>
    <cellStyle name="Normal 18 4 16" xfId="34149" xr:uid="{DE4A06CE-400F-4A52-9FA3-4594D304BFDD}"/>
    <cellStyle name="Normal 18 4 2" xfId="600" xr:uid="{690D8FC3-A4AC-4275-A1BF-4C28DF06DEC2}"/>
    <cellStyle name="Normal 18 4 2 10" xfId="8527" xr:uid="{7F1596D5-77D0-44DE-9CDE-968C7C5506B0}"/>
    <cellStyle name="Normal 18 4 2 10 2" xfId="16907" xr:uid="{B6A84521-73E4-4B3A-AE01-C41C3542D29E}"/>
    <cellStyle name="Normal 18 4 2 10 2 2" xfId="33667" xr:uid="{71AA5646-DBA2-4839-AD3F-0263A9D2CE6A}"/>
    <cellStyle name="Normal 18 4 2 10 2 3" xfId="50426" xr:uid="{E341EC41-8886-42A0-98BD-26198B01A07D}"/>
    <cellStyle name="Normal 18 4 2 10 3" xfId="25287" xr:uid="{853251F3-E4E0-435D-890A-945239E2D68C}"/>
    <cellStyle name="Normal 18 4 2 10 4" xfId="42046" xr:uid="{9876E3B0-CA1B-4DB2-962F-D6C60211BBCB}"/>
    <cellStyle name="Normal 18 4 2 11" xfId="2432" xr:uid="{D8F6769A-5D28-4ED8-BD16-6AEAD5C6C299}"/>
    <cellStyle name="Normal 18 4 2 11 2" xfId="10814" xr:uid="{B5D25276-52F5-490E-9876-4392C58D98DA}"/>
    <cellStyle name="Normal 18 4 2 11 2 2" xfId="27574" xr:uid="{8BDF5780-CF0D-45C4-8673-25F6DC4E74B3}"/>
    <cellStyle name="Normal 18 4 2 11 2 3" xfId="44333" xr:uid="{9610DC4F-E8FA-4A9E-A217-828A8EF17776}"/>
    <cellStyle name="Normal 18 4 2 11 3" xfId="19194" xr:uid="{432CE204-C40F-480B-A5A2-24F2AAEF0151}"/>
    <cellStyle name="Normal 18 4 2 11 4" xfId="35953" xr:uid="{0C7BCA0B-36D9-46DC-9D8D-8DF436DD0FDD}"/>
    <cellStyle name="Normal 18 4 2 12" xfId="9011" xr:uid="{5E1CD2EA-E92B-4F47-A3F2-6A30474FC9FC}"/>
    <cellStyle name="Normal 18 4 2 12 2" xfId="25771" xr:uid="{BAE5A931-CAA5-43D8-BBC0-F5C376A59DCB}"/>
    <cellStyle name="Normal 18 4 2 12 3" xfId="42530" xr:uid="{23FE4D4A-0C80-4D07-83E5-97524E3B2E80}"/>
    <cellStyle name="Normal 18 4 2 13" xfId="17391" xr:uid="{D77FC4E8-E2DE-4906-866B-A2132E3C8D9B}"/>
    <cellStyle name="Normal 18 4 2 14" xfId="34150" xr:uid="{B2A9C789-BBF8-43C6-97F3-2723D9713106}"/>
    <cellStyle name="Normal 18 4 2 2" xfId="1042" xr:uid="{47E9861D-707C-46FA-A214-24C8C52F87EF}"/>
    <cellStyle name="Normal 18 4 2 2 2" xfId="4437" xr:uid="{FAA3D779-DA84-41D4-AB1E-B90C4D92CE95}"/>
    <cellStyle name="Normal 18 4 2 2 2 2" xfId="12817" xr:uid="{FE7CA898-E5B2-4897-9512-4F7FD57BE13D}"/>
    <cellStyle name="Normal 18 4 2 2 2 2 2" xfId="29577" xr:uid="{8521FF50-4F12-4F9E-AE2F-FDB39A754C68}"/>
    <cellStyle name="Normal 18 4 2 2 2 2 3" xfId="46336" xr:uid="{958CD9E6-FC76-4339-88DE-0E10813E3E33}"/>
    <cellStyle name="Normal 18 4 2 2 2 3" xfId="21197" xr:uid="{A1841BBD-9376-476D-A691-54683229D7EB}"/>
    <cellStyle name="Normal 18 4 2 2 2 4" xfId="37956" xr:uid="{EFC7F5D5-2EFB-4420-810E-12B61ED5DE62}"/>
    <cellStyle name="Normal 18 4 2 2 3" xfId="6124" xr:uid="{CCB5137A-F6F9-4FA1-9C42-D80A8703CD74}"/>
    <cellStyle name="Normal 18 4 2 2 3 2" xfId="14504" xr:uid="{8CEB0AA0-2FF5-42AE-B186-D18698F3F1A3}"/>
    <cellStyle name="Normal 18 4 2 2 3 2 2" xfId="31264" xr:uid="{46BE2951-3DCB-4B95-AE56-C755BD90732C}"/>
    <cellStyle name="Normal 18 4 2 2 3 2 3" xfId="48023" xr:uid="{09193037-21E1-490A-A5DC-C8265B3C0E1E}"/>
    <cellStyle name="Normal 18 4 2 2 3 3" xfId="22884" xr:uid="{10C4AFAE-331C-4162-8410-B1F565D752A2}"/>
    <cellStyle name="Normal 18 4 2 2 3 4" xfId="39643" xr:uid="{F5D72FA2-A7A7-4B7C-8B29-DE95DB2EEAB7}"/>
    <cellStyle name="Normal 18 4 2 2 4" xfId="2860" xr:uid="{0E9A08EE-0898-4FAF-A91E-E0B2052BF0CA}"/>
    <cellStyle name="Normal 18 4 2 2 4 2" xfId="11240" xr:uid="{936235BF-48A0-4116-A440-79AC0D552CE2}"/>
    <cellStyle name="Normal 18 4 2 2 4 2 2" xfId="28000" xr:uid="{40489E5B-29DA-4816-B518-57D5C9CBD104}"/>
    <cellStyle name="Normal 18 4 2 2 4 2 3" xfId="44759" xr:uid="{C9434AD8-FE38-46D6-B3D8-0039ABE6FB98}"/>
    <cellStyle name="Normal 18 4 2 2 4 3" xfId="19620" xr:uid="{BD9B18B5-8BBA-448D-AD74-033A958E723E}"/>
    <cellStyle name="Normal 18 4 2 2 4 4" xfId="36379" xr:uid="{A43DBA9A-88BC-4675-B082-5FECE4D769D7}"/>
    <cellStyle name="Normal 18 4 2 2 5" xfId="9437" xr:uid="{07772F56-C4EC-4BA5-93D6-30B9E91C5D4C}"/>
    <cellStyle name="Normal 18 4 2 2 5 2" xfId="26197" xr:uid="{28EE686D-7910-4F16-8990-626608B35181}"/>
    <cellStyle name="Normal 18 4 2 2 5 3" xfId="42956" xr:uid="{98E64B85-7326-4B8B-9FE6-8BF6BBCA25D0}"/>
    <cellStyle name="Normal 18 4 2 2 6" xfId="17817" xr:uid="{9B12475C-4132-4C06-9531-A89CDE3783C2}"/>
    <cellStyle name="Normal 18 4 2 2 7" xfId="34576" xr:uid="{C439AB51-C25C-4D87-BBD2-1888F5CB044C}"/>
    <cellStyle name="Normal 18 4 2 3" xfId="1476" xr:uid="{1A54B61E-49BE-436B-99FE-F51C676D2849}"/>
    <cellStyle name="Normal 18 4 2 3 2" xfId="4865" xr:uid="{22BBCF2D-4E39-4261-B05C-60396933E5F8}"/>
    <cellStyle name="Normal 18 4 2 3 2 2" xfId="13245" xr:uid="{D57966AF-704D-4A42-9027-0D735C1E74C1}"/>
    <cellStyle name="Normal 18 4 2 3 2 2 2" xfId="30005" xr:uid="{C0CEFE21-7928-45DC-BB3E-A0E10C8BC5D5}"/>
    <cellStyle name="Normal 18 4 2 3 2 2 3" xfId="46764" xr:uid="{333CB691-DB61-4030-A133-9EB4292EEDA7}"/>
    <cellStyle name="Normal 18 4 2 3 2 3" xfId="21625" xr:uid="{B05A9B5A-DCA1-4BBD-ABBE-2D3F14542B19}"/>
    <cellStyle name="Normal 18 4 2 3 2 4" xfId="38384" xr:uid="{9AC6C11F-3ABA-48CD-85BC-3EE5E78B44BD}"/>
    <cellStyle name="Normal 18 4 2 3 3" xfId="6552" xr:uid="{D46A52E9-09C6-46EC-B94D-79ADB7AFE089}"/>
    <cellStyle name="Normal 18 4 2 3 3 2" xfId="14932" xr:uid="{5DE0153B-4D8E-4B88-857C-4DF477578860}"/>
    <cellStyle name="Normal 18 4 2 3 3 2 2" xfId="31692" xr:uid="{4AD6226B-2193-4836-86ED-CFB1344F15AC}"/>
    <cellStyle name="Normal 18 4 2 3 3 2 3" xfId="48451" xr:uid="{9E712197-44DB-42FA-B9FF-E521FF5FFB9F}"/>
    <cellStyle name="Normal 18 4 2 3 3 3" xfId="23312" xr:uid="{E7EEC179-2E2B-48C7-8C52-E244BEA945A9}"/>
    <cellStyle name="Normal 18 4 2 3 3 4" xfId="40071" xr:uid="{1B9C4CAE-440A-4B2C-B5C6-2E6BBB740DD4}"/>
    <cellStyle name="Normal 18 4 2 3 4" xfId="3288" xr:uid="{E40D665F-B6EF-43F6-A12D-CA6ED8B71EDD}"/>
    <cellStyle name="Normal 18 4 2 3 4 2" xfId="11668" xr:uid="{A995345B-C631-4DB8-86C9-FF612579945C}"/>
    <cellStyle name="Normal 18 4 2 3 4 2 2" xfId="28428" xr:uid="{02E5B4AF-9D14-4F14-8AE5-6043D6EF0C09}"/>
    <cellStyle name="Normal 18 4 2 3 4 2 3" xfId="45187" xr:uid="{61BC8E34-9017-49B6-B048-388BE8870259}"/>
    <cellStyle name="Normal 18 4 2 3 4 3" xfId="20048" xr:uid="{786051C0-1259-4DC8-968B-24C9239BA149}"/>
    <cellStyle name="Normal 18 4 2 3 4 4" xfId="36807" xr:uid="{3724DD98-A6C6-424D-A35E-42BFD0AEB46C}"/>
    <cellStyle name="Normal 18 4 2 3 5" xfId="9865" xr:uid="{4622853E-54C9-480F-9754-E7A827B051BF}"/>
    <cellStyle name="Normal 18 4 2 3 5 2" xfId="26625" xr:uid="{ECE48ACD-0094-420B-904A-F7F9237A6908}"/>
    <cellStyle name="Normal 18 4 2 3 5 3" xfId="43384" xr:uid="{91102496-FABD-42FE-9277-A1A57D69EBC5}"/>
    <cellStyle name="Normal 18 4 2 3 6" xfId="18245" xr:uid="{549EBE4F-E9F9-4FD5-86D2-D38FD2039954}"/>
    <cellStyle name="Normal 18 4 2 3 7" xfId="35004" xr:uid="{E644A753-B8A8-4715-9E0A-1C4449FF7557}"/>
    <cellStyle name="Normal 18 4 2 4" xfId="1827" xr:uid="{87FB1537-BB03-4A4D-A428-218B0CD39DAA}"/>
    <cellStyle name="Normal 18 4 2 4 2" xfId="5216" xr:uid="{CF45FAE3-A9F9-426F-B6BF-5C9575A6D339}"/>
    <cellStyle name="Normal 18 4 2 4 2 2" xfId="13596" xr:uid="{6FBF0484-F924-479E-9398-34BC641A52BA}"/>
    <cellStyle name="Normal 18 4 2 4 2 2 2" xfId="30356" xr:uid="{38EF7656-F95B-4C5A-831A-0706A6A15140}"/>
    <cellStyle name="Normal 18 4 2 4 2 2 3" xfId="47115" xr:uid="{6E796BDF-5EB1-458E-808E-A51A03009635}"/>
    <cellStyle name="Normal 18 4 2 4 2 3" xfId="21976" xr:uid="{66524995-6B33-409A-A542-63D6F471BE51}"/>
    <cellStyle name="Normal 18 4 2 4 2 4" xfId="38735" xr:uid="{3122387C-35AC-42CD-86B6-67FBE9565B01}"/>
    <cellStyle name="Normal 18 4 2 4 3" xfId="6903" xr:uid="{17A988FD-06FF-4C95-B920-C99DC18A8561}"/>
    <cellStyle name="Normal 18 4 2 4 3 2" xfId="15283" xr:uid="{9FA03B7E-37F3-4DC5-9C95-2F877AF9FAAF}"/>
    <cellStyle name="Normal 18 4 2 4 3 2 2" xfId="32043" xr:uid="{E607C893-6CAD-4A99-8CEA-CF275149F14D}"/>
    <cellStyle name="Normal 18 4 2 4 3 2 3" xfId="48802" xr:uid="{6C7F10F8-D81B-4AE4-BB84-035EC4D1A7F5}"/>
    <cellStyle name="Normal 18 4 2 4 3 3" xfId="23663" xr:uid="{A7AD543D-B576-4F37-9696-6D7A0AC36CE1}"/>
    <cellStyle name="Normal 18 4 2 4 3 4" xfId="40422" xr:uid="{BCA08ADB-E157-4FFB-B3C3-31FC25A12DE9}"/>
    <cellStyle name="Normal 18 4 2 4 4" xfId="3527" xr:uid="{6FD09A77-ED2A-45F6-BDE7-D2BDD1400E7B}"/>
    <cellStyle name="Normal 18 4 2 4 4 2" xfId="11907" xr:uid="{9AAE0A82-F934-4E7E-9FCE-7D39A3994346}"/>
    <cellStyle name="Normal 18 4 2 4 4 2 2" xfId="28667" xr:uid="{CDD76ED1-4717-455E-AC01-7C340F53A15C}"/>
    <cellStyle name="Normal 18 4 2 4 4 2 3" xfId="45426" xr:uid="{C266760B-E153-40F9-B25A-B011610D4991}"/>
    <cellStyle name="Normal 18 4 2 4 4 3" xfId="20287" xr:uid="{1E6FB106-8D32-4F08-9A81-AAA7903D6881}"/>
    <cellStyle name="Normal 18 4 2 4 4 4" xfId="37046" xr:uid="{B6C0EA1E-B463-4407-981A-7AE7E49C7D7F}"/>
    <cellStyle name="Normal 18 4 2 4 5" xfId="10216" xr:uid="{A0E80065-F264-40D0-A6AE-B0037E33AEF1}"/>
    <cellStyle name="Normal 18 4 2 4 5 2" xfId="26976" xr:uid="{46FEE8C8-3F0A-483A-B2CF-AC777C485B01}"/>
    <cellStyle name="Normal 18 4 2 4 5 3" xfId="43735" xr:uid="{ECA1F307-269F-44B3-BFDC-AD0C677D5C8A}"/>
    <cellStyle name="Normal 18 4 2 4 6" xfId="18596" xr:uid="{09F14B51-6A81-40B1-9266-D297D67893BF}"/>
    <cellStyle name="Normal 18 4 2 4 7" xfId="35355" xr:uid="{D1C8C1E6-02CA-42CE-91EA-773A1EE66E3E}"/>
    <cellStyle name="Normal 18 4 2 5" xfId="3946" xr:uid="{CD566A48-11AB-40D7-A584-190858DAEACF}"/>
    <cellStyle name="Normal 18 4 2 5 2" xfId="12326" xr:uid="{F9104851-F5A7-42D9-9032-90937A640B67}"/>
    <cellStyle name="Normal 18 4 2 5 2 2" xfId="29086" xr:uid="{87E847CD-ED95-4FF3-9042-6545F04754A4}"/>
    <cellStyle name="Normal 18 4 2 5 2 3" xfId="45845" xr:uid="{8A484FEA-DE57-4F3E-B227-67605B6120B8}"/>
    <cellStyle name="Normal 18 4 2 5 3" xfId="20706" xr:uid="{3108291A-1B45-4DE5-98B0-B419B686F77A}"/>
    <cellStyle name="Normal 18 4 2 5 4" xfId="37465" xr:uid="{961E3B87-C655-46FF-93EB-182FEAEB234E}"/>
    <cellStyle name="Normal 18 4 2 6" xfId="5698" xr:uid="{461F41EE-0DA9-4D6D-8828-D567433B7788}"/>
    <cellStyle name="Normal 18 4 2 6 2" xfId="14078" xr:uid="{DE6940ED-A4C2-4D83-BEF0-8B6A9167AAB7}"/>
    <cellStyle name="Normal 18 4 2 6 2 2" xfId="30838" xr:uid="{4FD10C44-3E5D-49E3-A2A0-FBC3EAB33B75}"/>
    <cellStyle name="Normal 18 4 2 6 2 3" xfId="47597" xr:uid="{29148A24-042C-4BF5-A5E3-64C45E53B91E}"/>
    <cellStyle name="Normal 18 4 2 6 3" xfId="22458" xr:uid="{413A2CBC-7A6F-4EAA-8F66-F31D8CCFDA6E}"/>
    <cellStyle name="Normal 18 4 2 6 4" xfId="39217" xr:uid="{357A71A5-45CC-451A-8553-C01F7C60BB25}"/>
    <cellStyle name="Normal 18 4 2 7" xfId="7309" xr:uid="{EE97EE58-B273-459E-99D2-B5D73C999A84}"/>
    <cellStyle name="Normal 18 4 2 7 2" xfId="15689" xr:uid="{DDCDEE88-EA02-455C-BA3E-A93BCBCA8B97}"/>
    <cellStyle name="Normal 18 4 2 7 2 2" xfId="32449" xr:uid="{C791F930-B329-465E-8410-98BFE5F91929}"/>
    <cellStyle name="Normal 18 4 2 7 2 3" xfId="49208" xr:uid="{A8173359-3073-4318-BB74-319C182D8234}"/>
    <cellStyle name="Normal 18 4 2 7 3" xfId="24069" xr:uid="{106F99A3-F295-40C1-8E4F-04674B0C0F81}"/>
    <cellStyle name="Normal 18 4 2 7 4" xfId="40828" xr:uid="{A3057D22-56B6-4B0D-82B8-9B5C21BA8018}"/>
    <cellStyle name="Normal 18 4 2 8" xfId="7715" xr:uid="{E00918A2-55F0-4400-8C59-810D3CDB486B}"/>
    <cellStyle name="Normal 18 4 2 8 2" xfId="16095" xr:uid="{341053A0-82D1-4E34-BF36-F168C68F8117}"/>
    <cellStyle name="Normal 18 4 2 8 2 2" xfId="32855" xr:uid="{C47BDD0D-0D1E-4277-8827-D14DD05FB50F}"/>
    <cellStyle name="Normal 18 4 2 8 2 3" xfId="49614" xr:uid="{0D90077D-D757-433C-9E43-BD3201F0DCAE}"/>
    <cellStyle name="Normal 18 4 2 8 3" xfId="24475" xr:uid="{83B11A5A-4A00-48DA-AD11-B7567E272982}"/>
    <cellStyle name="Normal 18 4 2 8 4" xfId="41234" xr:uid="{E75BFC57-3E75-4BE1-A91C-535BC68A6B3E}"/>
    <cellStyle name="Normal 18 4 2 9" xfId="8121" xr:uid="{53F8663F-BA20-4AE8-9D07-D7E9C967FB7E}"/>
    <cellStyle name="Normal 18 4 2 9 2" xfId="16501" xr:uid="{FBC8E7E6-4460-4EE5-B371-96A18909DD21}"/>
    <cellStyle name="Normal 18 4 2 9 2 2" xfId="33261" xr:uid="{062AEF20-896A-449B-9377-7F1FF41AB2BA}"/>
    <cellStyle name="Normal 18 4 2 9 2 3" xfId="50020" xr:uid="{0E6F73AE-4CE9-445E-96FB-B95A96890590}"/>
    <cellStyle name="Normal 18 4 2 9 3" xfId="24881" xr:uid="{C7E0759E-7E73-4611-803B-509E5B31BA88}"/>
    <cellStyle name="Normal 18 4 2 9 4" xfId="41640" xr:uid="{D6A6E7F7-A716-4702-83FC-FF892C20D323}"/>
    <cellStyle name="Normal 18 4 3" xfId="601" xr:uid="{9A44B9C1-86A1-4FD7-936A-58BBBE51A82B}"/>
    <cellStyle name="Normal 18 4 3 10" xfId="8724" xr:uid="{390D3579-F6DB-4E89-9F3A-24486900119C}"/>
    <cellStyle name="Normal 18 4 3 10 2" xfId="17104" xr:uid="{7D846BEC-1C45-466C-8178-E7C79CBABA71}"/>
    <cellStyle name="Normal 18 4 3 10 2 2" xfId="33864" xr:uid="{D1E807E6-112F-4EB5-8DC2-87FBB070EEB7}"/>
    <cellStyle name="Normal 18 4 3 10 2 3" xfId="50623" xr:uid="{10777F44-D5BA-468E-A330-A911D3635DCC}"/>
    <cellStyle name="Normal 18 4 3 10 3" xfId="25484" xr:uid="{DFBB281A-95D8-4D26-B40D-3E57D53E9493}"/>
    <cellStyle name="Normal 18 4 3 10 4" xfId="42243" xr:uid="{C8E767BC-3C3F-41AE-8BC9-2DF5E52FBCD1}"/>
    <cellStyle name="Normal 18 4 3 11" xfId="2433" xr:uid="{A63F3132-93DD-49BF-93DE-23A2341716F4}"/>
    <cellStyle name="Normal 18 4 3 11 2" xfId="10815" xr:uid="{EA15C381-6EEE-4AED-9832-5279C02E384E}"/>
    <cellStyle name="Normal 18 4 3 11 2 2" xfId="27575" xr:uid="{D219E4D7-0B0D-4629-9293-93EBCFE03573}"/>
    <cellStyle name="Normal 18 4 3 11 2 3" xfId="44334" xr:uid="{F2ADC28E-7C74-48AF-8FB3-31F2D3C0D17A}"/>
    <cellStyle name="Normal 18 4 3 11 3" xfId="19195" xr:uid="{FA0D0253-B6DA-4542-9AAC-AEED6FDC857B}"/>
    <cellStyle name="Normal 18 4 3 11 4" xfId="35954" xr:uid="{7132212F-7908-4EC2-B894-B4FF857B4AE2}"/>
    <cellStyle name="Normal 18 4 3 12" xfId="9012" xr:uid="{11238C54-46E6-4A8D-8843-68420A205846}"/>
    <cellStyle name="Normal 18 4 3 12 2" xfId="25772" xr:uid="{680F1D75-32BC-4679-A74B-05541A466A9B}"/>
    <cellStyle name="Normal 18 4 3 12 3" xfId="42531" xr:uid="{F1FEF61C-50EC-4F0A-A97E-3794D271ABFE}"/>
    <cellStyle name="Normal 18 4 3 13" xfId="17392" xr:uid="{2048435E-268B-47A0-B245-252297B267B9}"/>
    <cellStyle name="Normal 18 4 3 14" xfId="34151" xr:uid="{F73FFB07-4F13-4920-B6C3-A3C9401F7A4B}"/>
    <cellStyle name="Normal 18 4 3 2" xfId="1043" xr:uid="{DA26B607-7785-478C-8889-6DFEFF690D1A}"/>
    <cellStyle name="Normal 18 4 3 2 2" xfId="4438" xr:uid="{C542A0BE-6F76-47B0-95DF-C9759FE4BAC2}"/>
    <cellStyle name="Normal 18 4 3 2 2 2" xfId="12818" xr:uid="{BD6EA300-DD23-4C36-861A-AFC5604050D6}"/>
    <cellStyle name="Normal 18 4 3 2 2 2 2" xfId="29578" xr:uid="{AD4BDDFD-E1AA-4F75-93E5-D5C42230DAD2}"/>
    <cellStyle name="Normal 18 4 3 2 2 2 3" xfId="46337" xr:uid="{25BF14BE-1CFC-4FDF-9485-B8D7A952442F}"/>
    <cellStyle name="Normal 18 4 3 2 2 3" xfId="21198" xr:uid="{2A6F59D4-A01B-49B4-8BC5-420C024BECD4}"/>
    <cellStyle name="Normal 18 4 3 2 2 4" xfId="37957" xr:uid="{BE28D544-C45A-4AB0-A34E-AEDC7754257D}"/>
    <cellStyle name="Normal 18 4 3 2 3" xfId="6125" xr:uid="{1470FD4D-49B3-40ED-AE27-73203CF70487}"/>
    <cellStyle name="Normal 18 4 3 2 3 2" xfId="14505" xr:uid="{76294D85-DC9B-4BC8-AE84-B857908402E0}"/>
    <cellStyle name="Normal 18 4 3 2 3 2 2" xfId="31265" xr:uid="{173192AA-F64E-4EDD-99CE-0FAAC1698D3B}"/>
    <cellStyle name="Normal 18 4 3 2 3 2 3" xfId="48024" xr:uid="{0D9F509F-91A4-4461-9747-5623781680BC}"/>
    <cellStyle name="Normal 18 4 3 2 3 3" xfId="22885" xr:uid="{703E95F6-6698-400A-A947-FCF647173CE1}"/>
    <cellStyle name="Normal 18 4 3 2 3 4" xfId="39644" xr:uid="{B6C703B6-AC58-48EB-92D2-19898D6EFD7A}"/>
    <cellStyle name="Normal 18 4 3 2 4" xfId="2861" xr:uid="{9AF742F5-3E07-4A51-99E2-F8FE765986F9}"/>
    <cellStyle name="Normal 18 4 3 2 4 2" xfId="11241" xr:uid="{7259DDC1-6C0D-4CD3-A64A-2B7851FB6982}"/>
    <cellStyle name="Normal 18 4 3 2 4 2 2" xfId="28001" xr:uid="{BF59A42A-7690-4A1C-AD08-1883BD68C077}"/>
    <cellStyle name="Normal 18 4 3 2 4 2 3" xfId="44760" xr:uid="{2BCB0943-4D61-4635-916E-54B65F3E9428}"/>
    <cellStyle name="Normal 18 4 3 2 4 3" xfId="19621" xr:uid="{EA76BDDC-5082-49A7-AFA1-50A45A21880F}"/>
    <cellStyle name="Normal 18 4 3 2 4 4" xfId="36380" xr:uid="{B8474AAD-96D4-4401-A728-3967D834BCE3}"/>
    <cellStyle name="Normal 18 4 3 2 5" xfId="9438" xr:uid="{DC478C65-2AA9-4F98-9305-2EF307FD5F27}"/>
    <cellStyle name="Normal 18 4 3 2 5 2" xfId="26198" xr:uid="{DEBF7287-554C-4CA2-A611-0E98CB331F16}"/>
    <cellStyle name="Normal 18 4 3 2 5 3" xfId="42957" xr:uid="{7BFDB70D-27BB-4CD1-9630-EACFF90E4164}"/>
    <cellStyle name="Normal 18 4 3 2 6" xfId="17818" xr:uid="{5DDC4A2D-E4C6-4AA4-8D84-55741FCEE534}"/>
    <cellStyle name="Normal 18 4 3 2 7" xfId="34577" xr:uid="{A1FBC28E-54FC-4D5A-9636-B892FAE7CAEA}"/>
    <cellStyle name="Normal 18 4 3 3" xfId="1477" xr:uid="{CFCB990D-63B5-4F80-8D31-5402B73D31DF}"/>
    <cellStyle name="Normal 18 4 3 3 2" xfId="4866" xr:uid="{72A112AF-0CE5-447B-8D48-939A3594CB39}"/>
    <cellStyle name="Normal 18 4 3 3 2 2" xfId="13246" xr:uid="{4C19BF4B-10A4-4703-B29F-C99D699ADE8B}"/>
    <cellStyle name="Normal 18 4 3 3 2 2 2" xfId="30006" xr:uid="{3F4C96C6-7234-4D3B-A9F8-1DBFDA7AF7BA}"/>
    <cellStyle name="Normal 18 4 3 3 2 2 3" xfId="46765" xr:uid="{2D912109-6BF2-470C-B83D-11A5C7717CD8}"/>
    <cellStyle name="Normal 18 4 3 3 2 3" xfId="21626" xr:uid="{86E8FE16-C6A7-4446-B8F7-A2EC7A7BB510}"/>
    <cellStyle name="Normal 18 4 3 3 2 4" xfId="38385" xr:uid="{DCA60FD3-C5E9-44F4-8272-B4230234D9B9}"/>
    <cellStyle name="Normal 18 4 3 3 3" xfId="6553" xr:uid="{8B0B26F7-D58F-4489-B32C-34C6FC4941B0}"/>
    <cellStyle name="Normal 18 4 3 3 3 2" xfId="14933" xr:uid="{3300AEE7-A071-41CB-AE16-F6444958605B}"/>
    <cellStyle name="Normal 18 4 3 3 3 2 2" xfId="31693" xr:uid="{E7F6E457-742C-428E-A63B-491245765ACE}"/>
    <cellStyle name="Normal 18 4 3 3 3 2 3" xfId="48452" xr:uid="{85A31D8A-01FF-4DAA-A479-4CC449509038}"/>
    <cellStyle name="Normal 18 4 3 3 3 3" xfId="23313" xr:uid="{5B95B130-CA97-40BC-94B1-ED2D808B07A9}"/>
    <cellStyle name="Normal 18 4 3 3 3 4" xfId="40072" xr:uid="{C968B91F-380C-4BDF-8BD8-584EDD47532C}"/>
    <cellStyle name="Normal 18 4 3 3 4" xfId="3289" xr:uid="{99D7B1B3-BEA2-4DD6-A713-A8A15F568121}"/>
    <cellStyle name="Normal 18 4 3 3 4 2" xfId="11669" xr:uid="{0D5B63E9-E3D1-4872-95FB-96F0FF737D38}"/>
    <cellStyle name="Normal 18 4 3 3 4 2 2" xfId="28429" xr:uid="{D99B9BC9-C9B0-4197-856B-A3F222DF3846}"/>
    <cellStyle name="Normal 18 4 3 3 4 2 3" xfId="45188" xr:uid="{3E5D1182-A45D-498F-A4C2-57E68BEEF9B2}"/>
    <cellStyle name="Normal 18 4 3 3 4 3" xfId="20049" xr:uid="{BBDF38F1-A7F9-4975-87B1-1FD18CFDBDCE}"/>
    <cellStyle name="Normal 18 4 3 3 4 4" xfId="36808" xr:uid="{BCD96262-7F76-4049-8FFA-BE220F5ABD37}"/>
    <cellStyle name="Normal 18 4 3 3 5" xfId="9866" xr:uid="{3210CCB8-B952-4D76-8365-F1B8E535C4A1}"/>
    <cellStyle name="Normal 18 4 3 3 5 2" xfId="26626" xr:uid="{05E3C889-03FB-4D88-B3FE-079F8D6977BB}"/>
    <cellStyle name="Normal 18 4 3 3 5 3" xfId="43385" xr:uid="{66F7203D-9F4A-4B7F-BEA0-3B8B88F01D09}"/>
    <cellStyle name="Normal 18 4 3 3 6" xfId="18246" xr:uid="{C20CDAB3-0CC6-40B2-BD99-7B94FFA6C7F4}"/>
    <cellStyle name="Normal 18 4 3 3 7" xfId="35005" xr:uid="{29EA0011-6872-4B73-9A9B-A5B930D88696}"/>
    <cellStyle name="Normal 18 4 3 4" xfId="2024" xr:uid="{3C790522-B3E9-4484-9468-BA0DCEF802AD}"/>
    <cellStyle name="Normal 18 4 3 4 2" xfId="5413" xr:uid="{377A0F5C-FB13-4A41-B054-336727F7C97B}"/>
    <cellStyle name="Normal 18 4 3 4 2 2" xfId="13793" xr:uid="{0F3BE234-BA7E-4498-A0B5-61BA8F29BE1B}"/>
    <cellStyle name="Normal 18 4 3 4 2 2 2" xfId="30553" xr:uid="{D9A4F3C5-0773-4D8E-81CD-F95CA9310A1D}"/>
    <cellStyle name="Normal 18 4 3 4 2 2 3" xfId="47312" xr:uid="{30495957-74C3-46B9-B325-1C8F444464A6}"/>
    <cellStyle name="Normal 18 4 3 4 2 3" xfId="22173" xr:uid="{4858B8D3-4136-4361-9A6B-EBEA78E4A8F1}"/>
    <cellStyle name="Normal 18 4 3 4 2 4" xfId="38932" xr:uid="{E4345E88-2E9E-48B7-A3BD-05E310431CC4}"/>
    <cellStyle name="Normal 18 4 3 4 3" xfId="7100" xr:uid="{E6E1ED49-C936-4FED-BCAF-399F4457751C}"/>
    <cellStyle name="Normal 18 4 3 4 3 2" xfId="15480" xr:uid="{211F1475-C275-4235-B321-36C56A237ECD}"/>
    <cellStyle name="Normal 18 4 3 4 3 2 2" xfId="32240" xr:uid="{5E5C6EBA-A1E5-460D-AFBF-F05F4282191B}"/>
    <cellStyle name="Normal 18 4 3 4 3 2 3" xfId="48999" xr:uid="{C781F121-6A7A-4548-A013-4AA8004C7600}"/>
    <cellStyle name="Normal 18 4 3 4 3 3" xfId="23860" xr:uid="{18AB391D-2B1E-4D0E-A712-E951E4ADF662}"/>
    <cellStyle name="Normal 18 4 3 4 3 4" xfId="40619" xr:uid="{B786696F-1012-45F1-814A-691A04C3C6D0}"/>
    <cellStyle name="Normal 18 4 3 4 4" xfId="3723" xr:uid="{2A484E7F-2666-4780-9789-F7F159BC2DF7}"/>
    <cellStyle name="Normal 18 4 3 4 4 2" xfId="12103" xr:uid="{7A1B91A2-148C-490C-B2D0-D670EA09C9DF}"/>
    <cellStyle name="Normal 18 4 3 4 4 2 2" xfId="28863" xr:uid="{2C9A429F-6A7B-428F-ADA8-C4BE47FE6469}"/>
    <cellStyle name="Normal 18 4 3 4 4 2 3" xfId="45622" xr:uid="{28803648-940E-4E74-9948-6B3C28DA3EF4}"/>
    <cellStyle name="Normal 18 4 3 4 4 3" xfId="20483" xr:uid="{9775D60C-804F-43C1-8264-8440279E3EAD}"/>
    <cellStyle name="Normal 18 4 3 4 4 4" xfId="37242" xr:uid="{0398B9A4-2724-4609-9B81-B511C1A4262E}"/>
    <cellStyle name="Normal 18 4 3 4 5" xfId="10413" xr:uid="{1FF11974-ABEB-47FE-9C0E-D32582F8D0E8}"/>
    <cellStyle name="Normal 18 4 3 4 5 2" xfId="27173" xr:uid="{FF6E8B7E-B6E4-45F8-838E-95DCAC7F32CC}"/>
    <cellStyle name="Normal 18 4 3 4 5 3" xfId="43932" xr:uid="{B68F8CA1-9DFC-47EF-9DAD-C4856B754A1D}"/>
    <cellStyle name="Normal 18 4 3 4 6" xfId="18793" xr:uid="{F4B73FE7-F9D1-4BF7-9677-E0802094540C}"/>
    <cellStyle name="Normal 18 4 3 4 7" xfId="35552" xr:uid="{BF3B7C46-79BA-45BD-9550-DC40C8A508B2}"/>
    <cellStyle name="Normal 18 4 3 5" xfId="4143" xr:uid="{430063F2-E19F-44D9-BAAB-4300E0F3C2D6}"/>
    <cellStyle name="Normal 18 4 3 5 2" xfId="12523" xr:uid="{2269E1FD-0685-478D-84C9-495FFC942EC5}"/>
    <cellStyle name="Normal 18 4 3 5 2 2" xfId="29283" xr:uid="{C69DDE74-1DAB-4A56-BF56-BFBC7F0BE62F}"/>
    <cellStyle name="Normal 18 4 3 5 2 3" xfId="46042" xr:uid="{00759EA5-3C51-420C-BCF4-D0FCCBD56F0B}"/>
    <cellStyle name="Normal 18 4 3 5 3" xfId="20903" xr:uid="{F7F4D38F-3AC4-49F9-BA29-B3BEBC5E1853}"/>
    <cellStyle name="Normal 18 4 3 5 4" xfId="37662" xr:uid="{8C871556-83DB-4221-8D1B-B117D2129E87}"/>
    <cellStyle name="Normal 18 4 3 6" xfId="5699" xr:uid="{BC5A56C2-FBAC-420B-9761-9CD5C36C6DF9}"/>
    <cellStyle name="Normal 18 4 3 6 2" xfId="14079" xr:uid="{170FFE31-56A7-4969-9B90-F3DA461AF5BC}"/>
    <cellStyle name="Normal 18 4 3 6 2 2" xfId="30839" xr:uid="{6BB53FEF-C96E-4ED8-8F64-5F2016500759}"/>
    <cellStyle name="Normal 18 4 3 6 2 3" xfId="47598" xr:uid="{EE7D7C52-0B25-489E-BAC3-59680CAD2AE7}"/>
    <cellStyle name="Normal 18 4 3 6 3" xfId="22459" xr:uid="{958CB871-6B12-47CD-B6DC-5F80878F0DB9}"/>
    <cellStyle name="Normal 18 4 3 6 4" xfId="39218" xr:uid="{D36F624C-8973-406E-AFE4-73FD04697741}"/>
    <cellStyle name="Normal 18 4 3 7" xfId="7506" xr:uid="{06C3941F-ADF7-45E7-8623-5453B033D285}"/>
    <cellStyle name="Normal 18 4 3 7 2" xfId="15886" xr:uid="{F1A0065E-D87F-4AAE-9D64-CE5CD036B54B}"/>
    <cellStyle name="Normal 18 4 3 7 2 2" xfId="32646" xr:uid="{E7378E1D-C26D-43CF-AA44-56A1AE3EA7C7}"/>
    <cellStyle name="Normal 18 4 3 7 2 3" xfId="49405" xr:uid="{F9D672A9-01F6-4B0A-A74D-703DFA77E35E}"/>
    <cellStyle name="Normal 18 4 3 7 3" xfId="24266" xr:uid="{FB246993-6C14-4F33-8FC1-320D6998F47D}"/>
    <cellStyle name="Normal 18 4 3 7 4" xfId="41025" xr:uid="{38CA34AA-CF68-4A1C-A01A-7E35980BB6E4}"/>
    <cellStyle name="Normal 18 4 3 8" xfId="7912" xr:uid="{8C55D32D-168A-4643-AEEA-137AB5C37E6B}"/>
    <cellStyle name="Normal 18 4 3 8 2" xfId="16292" xr:uid="{0B6504BF-03F6-4CA5-A540-2B2F065487B9}"/>
    <cellStyle name="Normal 18 4 3 8 2 2" xfId="33052" xr:uid="{E05EB8AB-7094-45A6-B29B-6C16E916301A}"/>
    <cellStyle name="Normal 18 4 3 8 2 3" xfId="49811" xr:uid="{5C5C6BB0-EDF1-4135-9F57-45B64C2735BE}"/>
    <cellStyle name="Normal 18 4 3 8 3" xfId="24672" xr:uid="{74B98107-0966-43AF-907A-CEB9B0AA6039}"/>
    <cellStyle name="Normal 18 4 3 8 4" xfId="41431" xr:uid="{3E33B03E-DC8C-4BC0-A4E8-29B4FC5C9AB5}"/>
    <cellStyle name="Normal 18 4 3 9" xfId="8318" xr:uid="{92953277-DA7D-4E35-93F2-5728E4598597}"/>
    <cellStyle name="Normal 18 4 3 9 2" xfId="16698" xr:uid="{68AC7B64-888D-4DBA-823D-8CF11151A842}"/>
    <cellStyle name="Normal 18 4 3 9 2 2" xfId="33458" xr:uid="{B02AFCAF-A216-4425-AD76-33A5877BC0A7}"/>
    <cellStyle name="Normal 18 4 3 9 2 3" xfId="50217" xr:uid="{1A385283-1904-41E7-A990-97A266DFE6BD}"/>
    <cellStyle name="Normal 18 4 3 9 3" xfId="25078" xr:uid="{5A222237-38F0-452F-A861-9D8D3C3F072A}"/>
    <cellStyle name="Normal 18 4 3 9 4" xfId="41837" xr:uid="{A2443CC8-658C-43AD-BD19-D1D4D3187109}"/>
    <cellStyle name="Normal 18 4 4" xfId="1041" xr:uid="{7116A8E6-0176-4A8C-8EDF-50479DA77384}"/>
    <cellStyle name="Normal 18 4 4 2" xfId="4436" xr:uid="{948BB892-901A-4BB1-AB15-756FB9F9F502}"/>
    <cellStyle name="Normal 18 4 4 2 2" xfId="12816" xr:uid="{75986AB5-D159-4398-8CD8-81E999408D3F}"/>
    <cellStyle name="Normal 18 4 4 2 2 2" xfId="29576" xr:uid="{54FC451E-95C8-487F-8C7C-7E690B0C3862}"/>
    <cellStyle name="Normal 18 4 4 2 2 3" xfId="46335" xr:uid="{84C2F3F1-015D-44B0-B3CC-C1F1B92081E5}"/>
    <cellStyle name="Normal 18 4 4 2 3" xfId="21196" xr:uid="{E7966769-C73F-4FE4-A017-7894CC1EB34B}"/>
    <cellStyle name="Normal 18 4 4 2 4" xfId="37955" xr:uid="{0BDB10AF-E170-4784-9153-77E9A1B15848}"/>
    <cellStyle name="Normal 18 4 4 3" xfId="6123" xr:uid="{3DCD2F43-3C5A-4187-8543-2A54C4753938}"/>
    <cellStyle name="Normal 18 4 4 3 2" xfId="14503" xr:uid="{3D5DC5CE-027E-4466-BD08-738B3118BC5E}"/>
    <cellStyle name="Normal 18 4 4 3 2 2" xfId="31263" xr:uid="{5230AB96-081F-4F3C-87E4-AC09D1B35DD1}"/>
    <cellStyle name="Normal 18 4 4 3 2 3" xfId="48022" xr:uid="{3C40A909-AF41-4B80-872D-9A86313099F0}"/>
    <cellStyle name="Normal 18 4 4 3 3" xfId="22883" xr:uid="{0D36EAB7-26CD-41A8-9D3C-43EE8039E0DC}"/>
    <cellStyle name="Normal 18 4 4 3 4" xfId="39642" xr:uid="{9BBC48DC-61CA-40A2-B7DB-97687ADEE492}"/>
    <cellStyle name="Normal 18 4 4 4" xfId="2859" xr:uid="{CFFC3EDD-4273-407A-8568-BDCAB2BF48B0}"/>
    <cellStyle name="Normal 18 4 4 4 2" xfId="11239" xr:uid="{1844A24F-9FB7-410B-B5A3-D3072CEFBAF3}"/>
    <cellStyle name="Normal 18 4 4 4 2 2" xfId="27999" xr:uid="{3706E45E-73D6-420B-B5FB-3F2CD2002DDE}"/>
    <cellStyle name="Normal 18 4 4 4 2 3" xfId="44758" xr:uid="{DE60836C-D84E-4202-BC7B-4CEC16C42647}"/>
    <cellStyle name="Normal 18 4 4 4 3" xfId="19619" xr:uid="{524D3342-1569-4EA3-8CAF-B482F6689E58}"/>
    <cellStyle name="Normal 18 4 4 4 4" xfId="36378" xr:uid="{AC58751F-8CD7-4586-A489-1F13DA737284}"/>
    <cellStyle name="Normal 18 4 4 5" xfId="9436" xr:uid="{48CCDB76-F887-40DB-97D8-5A1AD219C8B6}"/>
    <cellStyle name="Normal 18 4 4 5 2" xfId="26196" xr:uid="{98B4B65C-0F8B-449D-80E4-073BDD7EA510}"/>
    <cellStyle name="Normal 18 4 4 5 3" xfId="42955" xr:uid="{237ECDE4-A74E-4351-8F2E-6CB354624B9D}"/>
    <cellStyle name="Normal 18 4 4 6" xfId="17816" xr:uid="{BB1B2A41-09AB-44FB-91EC-210E2444DD6A}"/>
    <cellStyle name="Normal 18 4 4 7" xfId="34575" xr:uid="{A4D29CA9-14A6-43D6-A1EF-8D4472296A40}"/>
    <cellStyle name="Normal 18 4 5" xfId="1475" xr:uid="{9A818A52-1174-4570-9239-16EBF736C3B5}"/>
    <cellStyle name="Normal 18 4 5 2" xfId="4864" xr:uid="{8A8CE370-6FDF-4E68-85EC-257CB84B9394}"/>
    <cellStyle name="Normal 18 4 5 2 2" xfId="13244" xr:uid="{F5160A2F-227A-477B-8BC0-671F90CF27B4}"/>
    <cellStyle name="Normal 18 4 5 2 2 2" xfId="30004" xr:uid="{090C4DA3-1EDB-46D9-9F89-479D789DEFAA}"/>
    <cellStyle name="Normal 18 4 5 2 2 3" xfId="46763" xr:uid="{270C3F6C-AEF1-41BC-BFF2-076748BFB439}"/>
    <cellStyle name="Normal 18 4 5 2 3" xfId="21624" xr:uid="{9AB0A208-46E5-4B70-A212-34FBD35ADB2A}"/>
    <cellStyle name="Normal 18 4 5 2 4" xfId="38383" xr:uid="{01914714-5FE1-4D3A-AA2F-0E633A5F15B2}"/>
    <cellStyle name="Normal 18 4 5 3" xfId="6551" xr:uid="{E8E77326-D3E1-4C1B-9661-7B56E639FE14}"/>
    <cellStyle name="Normal 18 4 5 3 2" xfId="14931" xr:uid="{4A834FA4-C07A-4C5D-B1A0-730DB10FE864}"/>
    <cellStyle name="Normal 18 4 5 3 2 2" xfId="31691" xr:uid="{29AFCF4E-A5AD-491F-A1D2-3D59F287C6DF}"/>
    <cellStyle name="Normal 18 4 5 3 2 3" xfId="48450" xr:uid="{A339E6A7-0FC4-4A44-9BAB-DA5019ABE14B}"/>
    <cellStyle name="Normal 18 4 5 3 3" xfId="23311" xr:uid="{CA2BE271-0D05-441C-8DFA-0E98002127EE}"/>
    <cellStyle name="Normal 18 4 5 3 4" xfId="40070" xr:uid="{CDFC92DA-9C1E-4E7F-B416-537D502ACA01}"/>
    <cellStyle name="Normal 18 4 5 4" xfId="3287" xr:uid="{29B35C8A-99BC-42AC-BBFC-037A75B898F7}"/>
    <cellStyle name="Normal 18 4 5 4 2" xfId="11667" xr:uid="{8B70C57E-64B5-4645-A895-B078D19AEBCF}"/>
    <cellStyle name="Normal 18 4 5 4 2 2" xfId="28427" xr:uid="{90F55C80-70BB-44B1-B573-042D06AA3CCE}"/>
    <cellStyle name="Normal 18 4 5 4 2 3" xfId="45186" xr:uid="{9DF15373-C72B-4139-A572-37315375B230}"/>
    <cellStyle name="Normal 18 4 5 4 3" xfId="20047" xr:uid="{B6503A10-9A3B-4F05-849B-1E5C3DF33B75}"/>
    <cellStyle name="Normal 18 4 5 4 4" xfId="36806" xr:uid="{F81F2030-EDFE-4A14-A96B-91DA279C00AB}"/>
    <cellStyle name="Normal 18 4 5 5" xfId="9864" xr:uid="{6627662C-7E51-4CB7-A516-99A99276A9CE}"/>
    <cellStyle name="Normal 18 4 5 5 2" xfId="26624" xr:uid="{8568C812-3562-4E36-9455-31D56A6E2ADA}"/>
    <cellStyle name="Normal 18 4 5 5 3" xfId="43383" xr:uid="{6927521B-3CB0-4175-8093-6286FADB0F0E}"/>
    <cellStyle name="Normal 18 4 5 6" xfId="18244" xr:uid="{2F401049-E6CE-49A7-B06A-448C5731668C}"/>
    <cellStyle name="Normal 18 4 5 7" xfId="35003" xr:uid="{0C0059EE-CB68-45F9-8106-3059BF446C0E}"/>
    <cellStyle name="Normal 18 4 6" xfId="1753" xr:uid="{B9C488CC-67E5-41F4-A969-1097F89A981B}"/>
    <cellStyle name="Normal 18 4 6 2" xfId="5142" xr:uid="{27283AF5-EF84-4558-BFB2-9D1EA7E64018}"/>
    <cellStyle name="Normal 18 4 6 2 2" xfId="13522" xr:uid="{0EE6C13B-A19B-43B5-BD75-BED702DAD44C}"/>
    <cellStyle name="Normal 18 4 6 2 2 2" xfId="30282" xr:uid="{176DAF96-8B3E-4E5D-96B4-ECB04D7093A1}"/>
    <cellStyle name="Normal 18 4 6 2 2 3" xfId="47041" xr:uid="{DCAED12F-6BFD-440B-9555-1A5C01E274F7}"/>
    <cellStyle name="Normal 18 4 6 2 3" xfId="21902" xr:uid="{B6E724A0-1505-4A07-B21A-59263FE4F836}"/>
    <cellStyle name="Normal 18 4 6 2 4" xfId="38661" xr:uid="{0369DF1C-994D-4798-BCBF-F835DD2EED47}"/>
    <cellStyle name="Normal 18 4 6 3" xfId="6829" xr:uid="{E2781289-73B7-4E10-9607-153311BDA121}"/>
    <cellStyle name="Normal 18 4 6 3 2" xfId="15209" xr:uid="{AB33B6B8-B716-4E1E-8FE9-76A7C43E16DF}"/>
    <cellStyle name="Normal 18 4 6 3 2 2" xfId="31969" xr:uid="{4998816C-6313-41AC-BE09-1A8F928ADD7F}"/>
    <cellStyle name="Normal 18 4 6 3 2 3" xfId="48728" xr:uid="{DF4EEF1B-DCB5-496F-8F51-16605062D92A}"/>
    <cellStyle name="Normal 18 4 6 3 3" xfId="23589" xr:uid="{BF748652-3472-4340-B407-CB4193E655AA}"/>
    <cellStyle name="Normal 18 4 6 3 4" xfId="40348" xr:uid="{1898AF41-FDF6-4890-AC04-BAFA5B5056D3}"/>
    <cellStyle name="Normal 18 4 6 4" xfId="2431" xr:uid="{13E74015-7DAB-44BE-A1FF-78496F502508}"/>
    <cellStyle name="Normal 18 4 6 4 2" xfId="10813" xr:uid="{9FCB0F9A-7287-4D31-B550-245B7F32CDDC}"/>
    <cellStyle name="Normal 18 4 6 4 2 2" xfId="27573" xr:uid="{F2C2DD9B-5BF3-4B0E-AEBB-400ABEBAD935}"/>
    <cellStyle name="Normal 18 4 6 4 2 3" xfId="44332" xr:uid="{ACEFE311-95B6-4AC9-AFF8-2BA38B6DCC27}"/>
    <cellStyle name="Normal 18 4 6 4 3" xfId="19193" xr:uid="{C2052D90-E295-43E2-9C6E-F08E17716607}"/>
    <cellStyle name="Normal 18 4 6 4 4" xfId="35952" xr:uid="{7239434A-4335-458A-820E-D6FD3CCF1527}"/>
    <cellStyle name="Normal 18 4 6 5" xfId="10142" xr:uid="{C97761D6-D390-4E47-8AB0-B78589ED3A63}"/>
    <cellStyle name="Normal 18 4 6 5 2" xfId="26902" xr:uid="{42244655-6ACD-4161-84D2-C186422ADE25}"/>
    <cellStyle name="Normal 18 4 6 5 3" xfId="43661" xr:uid="{11EF936A-8A92-4FA6-9640-87A34DED04AE}"/>
    <cellStyle name="Normal 18 4 6 6" xfId="18522" xr:uid="{84BF34C5-728F-4A1C-95DF-BA3A26521F8D}"/>
    <cellStyle name="Normal 18 4 6 7" xfId="35281" xr:uid="{C79F3991-9252-4A74-AD2C-48CFCB765C3E}"/>
    <cellStyle name="Normal 18 4 7" xfId="3872" xr:uid="{5E078A79-B7EC-47C1-949B-61614E2163D7}"/>
    <cellStyle name="Normal 18 4 7 2" xfId="12252" xr:uid="{AC638BEA-8F3D-40AD-9626-1693107ABF23}"/>
    <cellStyle name="Normal 18 4 7 2 2" xfId="29012" xr:uid="{1EE550B7-092D-4A60-93A9-84C5EA83CC06}"/>
    <cellStyle name="Normal 18 4 7 2 3" xfId="45771" xr:uid="{9AF79D33-940B-448D-B710-0D4E37BA3DA2}"/>
    <cellStyle name="Normal 18 4 7 3" xfId="20632" xr:uid="{CFC8735B-6342-4DC2-90EF-7FAC90C1B414}"/>
    <cellStyle name="Normal 18 4 7 4" xfId="37391" xr:uid="{F2FAFF28-B657-46CC-8CD8-0A127E69AD7F}"/>
    <cellStyle name="Normal 18 4 8" xfId="5697" xr:uid="{CEFABCCC-20C3-4C0E-8C83-FF95187FB5A4}"/>
    <cellStyle name="Normal 18 4 8 2" xfId="14077" xr:uid="{2CB6A8D8-E930-4044-92D3-9DD434A70BED}"/>
    <cellStyle name="Normal 18 4 8 2 2" xfId="30837" xr:uid="{06996390-9059-49CE-847C-11FB6138B721}"/>
    <cellStyle name="Normal 18 4 8 2 3" xfId="47596" xr:uid="{9C9688E8-4366-4CB8-B425-E10700C0B405}"/>
    <cellStyle name="Normal 18 4 8 3" xfId="22457" xr:uid="{FECF4120-B60E-4096-9A19-BC6341DA054B}"/>
    <cellStyle name="Normal 18 4 8 4" xfId="39216" xr:uid="{DD88005E-D5A7-4F89-9E62-D7493B8628CA}"/>
    <cellStyle name="Normal 18 4 9" xfId="7235" xr:uid="{1DC5C9FF-5392-4DAB-A296-47AB246674C2}"/>
    <cellStyle name="Normal 18 4 9 2" xfId="15615" xr:uid="{45BFBDAE-FC6E-4877-BCE1-441DB1CF159F}"/>
    <cellStyle name="Normal 18 4 9 2 2" xfId="32375" xr:uid="{592B47E3-7D77-44C7-B443-1E324FBCFA83}"/>
    <cellStyle name="Normal 18 4 9 2 3" xfId="49134" xr:uid="{17EC2669-0A9F-4547-AF64-2B02230FC047}"/>
    <cellStyle name="Normal 18 4 9 3" xfId="23995" xr:uid="{DE27295E-9AE4-46CB-8B93-270F7068EFBE}"/>
    <cellStyle name="Normal 18 4 9 4" xfId="40754" xr:uid="{CA4EE349-ABFF-431B-9C25-9B3FA69495F7}"/>
    <cellStyle name="Normal 18 5" xfId="602" xr:uid="{3B1A08EA-00D8-4CCD-80A9-5A8A116CD4B9}"/>
    <cellStyle name="Normal 18 5 10" xfId="8524" xr:uid="{DFA9CE4B-5172-45CF-AF7D-5A60AD8F4443}"/>
    <cellStyle name="Normal 18 5 10 2" xfId="16904" xr:uid="{BE958ECB-F0FB-4B50-BC41-21C01957AD30}"/>
    <cellStyle name="Normal 18 5 10 2 2" xfId="33664" xr:uid="{397C2D92-8B8D-409D-9EB1-7697F3F7F38D}"/>
    <cellStyle name="Normal 18 5 10 2 3" xfId="50423" xr:uid="{34F60CF4-667C-4209-B4E7-F110AABC641D}"/>
    <cellStyle name="Normal 18 5 10 3" xfId="25284" xr:uid="{51FBADA8-50BD-4EAE-8714-71C211FB0231}"/>
    <cellStyle name="Normal 18 5 10 4" xfId="42043" xr:uid="{CB5DE22A-D2E7-4E94-A3C1-B0B5EA478E10}"/>
    <cellStyle name="Normal 18 5 11" xfId="2434" xr:uid="{ACE9C255-7B4B-466F-B017-47564DD0BFF7}"/>
    <cellStyle name="Normal 18 5 11 2" xfId="10816" xr:uid="{E6828CAE-6D32-4ABC-BCC5-FA912FCFAA1C}"/>
    <cellStyle name="Normal 18 5 11 2 2" xfId="27576" xr:uid="{C1AB7473-5123-4182-B6AA-4E7051DAC3E0}"/>
    <cellStyle name="Normal 18 5 11 2 3" xfId="44335" xr:uid="{F92BA24E-A6C3-4268-9ED7-7F70F3201A3E}"/>
    <cellStyle name="Normal 18 5 11 3" xfId="19196" xr:uid="{AE0589F9-F044-4303-B889-32BC4F701B5C}"/>
    <cellStyle name="Normal 18 5 11 4" xfId="35955" xr:uid="{AB166216-8B2B-4DC7-B51C-7C06FF4B2A6C}"/>
    <cellStyle name="Normal 18 5 12" xfId="9013" xr:uid="{91F69281-CF46-4082-AA57-1D5CECB1BAF5}"/>
    <cellStyle name="Normal 18 5 12 2" xfId="25773" xr:uid="{B0DC7274-0D74-410E-AAF3-DD7924769D85}"/>
    <cellStyle name="Normal 18 5 12 3" xfId="42532" xr:uid="{FF5EC7A7-18C3-4727-98CC-B67167B88F31}"/>
    <cellStyle name="Normal 18 5 13" xfId="17393" xr:uid="{66120A88-8246-4CB5-91F6-1A421D72EA98}"/>
    <cellStyle name="Normal 18 5 14" xfId="34152" xr:uid="{4857CEBD-017A-46E9-BBD1-B4DE1CC7CD2E}"/>
    <cellStyle name="Normal 18 5 2" xfId="1044" xr:uid="{401AB2FA-523C-4689-8BB3-BC40FC0FFE1F}"/>
    <cellStyle name="Normal 18 5 2 2" xfId="4439" xr:uid="{FBCBA242-00CA-4652-B29B-715BC0CDD1A8}"/>
    <cellStyle name="Normal 18 5 2 2 2" xfId="12819" xr:uid="{68B47712-79AA-44B8-897D-ADAC079F909F}"/>
    <cellStyle name="Normal 18 5 2 2 2 2" xfId="29579" xr:uid="{47A70925-C9E7-4953-9268-9F2ED7FFD848}"/>
    <cellStyle name="Normal 18 5 2 2 2 3" xfId="46338" xr:uid="{6C4293A2-1673-4D7B-B653-486E9CA5EBE8}"/>
    <cellStyle name="Normal 18 5 2 2 3" xfId="21199" xr:uid="{E2E1AF9C-25AF-4BD0-A541-7F621F995C83}"/>
    <cellStyle name="Normal 18 5 2 2 4" xfId="37958" xr:uid="{61A07FCF-F154-4C79-9912-14C6087654DD}"/>
    <cellStyle name="Normal 18 5 2 3" xfId="6126" xr:uid="{389F03C2-BD95-436B-A1D2-E8EF15B57178}"/>
    <cellStyle name="Normal 18 5 2 3 2" xfId="14506" xr:uid="{A8E5DB25-4209-4B09-B083-DE1CDC64DAF1}"/>
    <cellStyle name="Normal 18 5 2 3 2 2" xfId="31266" xr:uid="{19E80E3B-FB77-4372-BBC2-FC7C301FC53E}"/>
    <cellStyle name="Normal 18 5 2 3 2 3" xfId="48025" xr:uid="{C3EF29D1-AC02-4B6D-90BF-9504C5F7EA81}"/>
    <cellStyle name="Normal 18 5 2 3 3" xfId="22886" xr:uid="{A2F677BE-B996-43EF-9D59-8339A2447995}"/>
    <cellStyle name="Normal 18 5 2 3 4" xfId="39645" xr:uid="{7DC4C4AF-9FC0-4399-A50A-603FA0D0273C}"/>
    <cellStyle name="Normal 18 5 2 4" xfId="2862" xr:uid="{CB15B68A-0642-48A5-AE13-4FDE27C6610F}"/>
    <cellStyle name="Normal 18 5 2 4 2" xfId="11242" xr:uid="{1E80F859-1594-4496-B1FE-C53ACF44B133}"/>
    <cellStyle name="Normal 18 5 2 4 2 2" xfId="28002" xr:uid="{6BBE2962-F9F7-4676-AB7A-D4754050A5F7}"/>
    <cellStyle name="Normal 18 5 2 4 2 3" xfId="44761" xr:uid="{055F7947-C2E7-4C9B-8478-5284765B3CD7}"/>
    <cellStyle name="Normal 18 5 2 4 3" xfId="19622" xr:uid="{9784378E-4F39-4444-8A39-BCCA76F1C9EA}"/>
    <cellStyle name="Normal 18 5 2 4 4" xfId="36381" xr:uid="{4E4797BD-6E39-470A-8A57-4F064C9E382E}"/>
    <cellStyle name="Normal 18 5 2 5" xfId="9439" xr:uid="{60188A2A-9EE5-4C2F-A1F0-E589F8673335}"/>
    <cellStyle name="Normal 18 5 2 5 2" xfId="26199" xr:uid="{523120F4-FDC0-4E3B-BEF2-E6BA91B5CFA7}"/>
    <cellStyle name="Normal 18 5 2 5 3" xfId="42958" xr:uid="{E7841217-64EE-482F-90B7-34D44C825D0A}"/>
    <cellStyle name="Normal 18 5 2 6" xfId="17819" xr:uid="{8596DF50-C039-4B6D-A949-6DD04DABCF02}"/>
    <cellStyle name="Normal 18 5 2 7" xfId="34578" xr:uid="{4EB99F51-B451-498F-9817-98900B8AC7C0}"/>
    <cellStyle name="Normal 18 5 3" xfId="1478" xr:uid="{EA7B80B0-BBBF-4D96-B7A6-B09C3E2CBE62}"/>
    <cellStyle name="Normal 18 5 3 2" xfId="4867" xr:uid="{C8C01C32-56D2-4586-9E57-ACFEC824DDD9}"/>
    <cellStyle name="Normal 18 5 3 2 2" xfId="13247" xr:uid="{420984F7-9AF0-4617-9EEF-E5E53D708FB1}"/>
    <cellStyle name="Normal 18 5 3 2 2 2" xfId="30007" xr:uid="{93F3CA09-83A8-4729-9B99-612228921FAE}"/>
    <cellStyle name="Normal 18 5 3 2 2 3" xfId="46766" xr:uid="{C4CE85D4-83AC-4F8E-B13B-019E7BDAC58F}"/>
    <cellStyle name="Normal 18 5 3 2 3" xfId="21627" xr:uid="{80F870F0-5CCF-48D6-8960-A1FFB25FDD0D}"/>
    <cellStyle name="Normal 18 5 3 2 4" xfId="38386" xr:uid="{7E43C5A6-6F1C-4C56-8D75-AB91AFFD008D}"/>
    <cellStyle name="Normal 18 5 3 3" xfId="6554" xr:uid="{D5ED0D1D-3AC5-46DE-A80A-CCC007009398}"/>
    <cellStyle name="Normal 18 5 3 3 2" xfId="14934" xr:uid="{EF01D682-702A-4ED1-B4CC-78225028BFE5}"/>
    <cellStyle name="Normal 18 5 3 3 2 2" xfId="31694" xr:uid="{69D16D63-7528-42E7-B700-4D77AC55FD22}"/>
    <cellStyle name="Normal 18 5 3 3 2 3" xfId="48453" xr:uid="{921468C1-F489-431B-B8ED-F2BD230421F6}"/>
    <cellStyle name="Normal 18 5 3 3 3" xfId="23314" xr:uid="{D6BE36BD-73B4-4DB4-8E55-42EDA48EFB8B}"/>
    <cellStyle name="Normal 18 5 3 3 4" xfId="40073" xr:uid="{A876129F-04E8-4406-A65C-7562E4F9B60A}"/>
    <cellStyle name="Normal 18 5 3 4" xfId="3290" xr:uid="{72E00504-CD39-4CFD-9230-8654077C1071}"/>
    <cellStyle name="Normal 18 5 3 4 2" xfId="11670" xr:uid="{E5B8CCF5-130A-43F0-9754-7D1966905E98}"/>
    <cellStyle name="Normal 18 5 3 4 2 2" xfId="28430" xr:uid="{9BF51CDF-4971-46BD-A98C-681F47353380}"/>
    <cellStyle name="Normal 18 5 3 4 2 3" xfId="45189" xr:uid="{35D4E882-FF08-4AEC-898F-D58030D00611}"/>
    <cellStyle name="Normal 18 5 3 4 3" xfId="20050" xr:uid="{986F390C-B9FF-4EC4-9601-CFCB5612C9B3}"/>
    <cellStyle name="Normal 18 5 3 4 4" xfId="36809" xr:uid="{301DD2E1-B676-4145-967D-249AC32B0658}"/>
    <cellStyle name="Normal 18 5 3 5" xfId="9867" xr:uid="{20DACC95-03C0-4610-BD5E-D85B96CA1368}"/>
    <cellStyle name="Normal 18 5 3 5 2" xfId="26627" xr:uid="{EC700C1F-1B92-4DCB-8AAB-FE66DA9E5BD6}"/>
    <cellStyle name="Normal 18 5 3 5 3" xfId="43386" xr:uid="{5C01DD50-00EA-4F94-B18D-3AA38E468696}"/>
    <cellStyle name="Normal 18 5 3 6" xfId="18247" xr:uid="{8688DB11-2F9F-43FC-84B5-F2B47CF7BA3B}"/>
    <cellStyle name="Normal 18 5 3 7" xfId="35006" xr:uid="{86F34E67-6D7E-42EC-B295-BF98159ABAEC}"/>
    <cellStyle name="Normal 18 5 4" xfId="1824" xr:uid="{37097EC8-692F-4D66-8C4E-AE13C8ABEF9F}"/>
    <cellStyle name="Normal 18 5 4 2" xfId="5213" xr:uid="{67E75E75-4EC4-400A-9AF7-767E4FB62B53}"/>
    <cellStyle name="Normal 18 5 4 2 2" xfId="13593" xr:uid="{DBE3F38B-6E2B-40ED-98E7-9EE258608B61}"/>
    <cellStyle name="Normal 18 5 4 2 2 2" xfId="30353" xr:uid="{E3541F29-E891-4C53-A858-B2D32F0EBDC2}"/>
    <cellStyle name="Normal 18 5 4 2 2 3" xfId="47112" xr:uid="{092905FA-E9C5-47DD-B56C-4D1C3854FBBA}"/>
    <cellStyle name="Normal 18 5 4 2 3" xfId="21973" xr:uid="{5DF2B549-EA08-4E26-81DB-332FF964D14D}"/>
    <cellStyle name="Normal 18 5 4 2 4" xfId="38732" xr:uid="{4F15BAD4-73D9-4ED1-8CB9-ADC9BFC43BFC}"/>
    <cellStyle name="Normal 18 5 4 3" xfId="6900" xr:uid="{EFD5C042-2787-4FF6-BF2A-DEA878A3C422}"/>
    <cellStyle name="Normal 18 5 4 3 2" xfId="15280" xr:uid="{06401D16-25FD-4319-B5AF-8C1262570411}"/>
    <cellStyle name="Normal 18 5 4 3 2 2" xfId="32040" xr:uid="{DC028B5B-8856-4703-B6B0-E9A7F7E91129}"/>
    <cellStyle name="Normal 18 5 4 3 2 3" xfId="48799" xr:uid="{901B6EDD-3908-43EE-8130-352A9FE37785}"/>
    <cellStyle name="Normal 18 5 4 3 3" xfId="23660" xr:uid="{090B4089-8E56-4B1E-8505-5784B469C064}"/>
    <cellStyle name="Normal 18 5 4 3 4" xfId="40419" xr:uid="{0B70861D-3EA8-4440-BFFA-F5E78D9FF2A5}"/>
    <cellStyle name="Normal 18 5 4 4" xfId="3524" xr:uid="{E22BEFE5-94A5-42DC-A633-2D7FB04E8A94}"/>
    <cellStyle name="Normal 18 5 4 4 2" xfId="11904" xr:uid="{B9C0D259-CA74-4F61-8BC3-583F812473E0}"/>
    <cellStyle name="Normal 18 5 4 4 2 2" xfId="28664" xr:uid="{B1228834-8359-4A6C-A5CA-E1EABA3B4C42}"/>
    <cellStyle name="Normal 18 5 4 4 2 3" xfId="45423" xr:uid="{BB656767-CBA3-4B4A-94FE-6BDEBAAD19CD}"/>
    <cellStyle name="Normal 18 5 4 4 3" xfId="20284" xr:uid="{BCCADF41-EE58-4DFC-A79A-1839A262926A}"/>
    <cellStyle name="Normal 18 5 4 4 4" xfId="37043" xr:uid="{30BE5F47-7DA1-4FDF-B3E3-FB73A07856B6}"/>
    <cellStyle name="Normal 18 5 4 5" xfId="10213" xr:uid="{AE64773D-F612-4FB2-8C22-03CF05060B82}"/>
    <cellStyle name="Normal 18 5 4 5 2" xfId="26973" xr:uid="{B199FB52-06F0-44D7-94D8-07C3A3D6E0CE}"/>
    <cellStyle name="Normal 18 5 4 5 3" xfId="43732" xr:uid="{D7FF5A7E-767D-4F77-BF26-8CCC3B153C38}"/>
    <cellStyle name="Normal 18 5 4 6" xfId="18593" xr:uid="{835068F4-BA1C-4512-8555-EB7FAD1747D7}"/>
    <cellStyle name="Normal 18 5 4 7" xfId="35352" xr:uid="{ACC98FC2-D701-40E6-A07D-9E4EA1A83624}"/>
    <cellStyle name="Normal 18 5 5" xfId="3943" xr:uid="{906DDE64-ADA4-4E84-AD40-79A99C89A409}"/>
    <cellStyle name="Normal 18 5 5 2" xfId="12323" xr:uid="{83CEA074-AF05-4764-BF65-3F1888E86E8A}"/>
    <cellStyle name="Normal 18 5 5 2 2" xfId="29083" xr:uid="{0008492B-73CD-4112-B85B-FDFA43DBFE37}"/>
    <cellStyle name="Normal 18 5 5 2 3" xfId="45842" xr:uid="{2F3E43DC-3959-4793-BC29-01428DEDBA47}"/>
    <cellStyle name="Normal 18 5 5 3" xfId="20703" xr:uid="{2A788D7F-BB23-45D3-BFFD-12E50A267FB0}"/>
    <cellStyle name="Normal 18 5 5 4" xfId="37462" xr:uid="{3F3F5E5E-557D-4AC3-9DEE-827AAE731135}"/>
    <cellStyle name="Normal 18 5 6" xfId="5700" xr:uid="{63C3D33E-2D1C-4E54-917C-B78ADED6C07E}"/>
    <cellStyle name="Normal 18 5 6 2" xfId="14080" xr:uid="{249DFF66-3EE0-4654-9ECA-595F727AAF69}"/>
    <cellStyle name="Normal 18 5 6 2 2" xfId="30840" xr:uid="{82717173-3348-4DC2-8C25-1BE5ED40D1EF}"/>
    <cellStyle name="Normal 18 5 6 2 3" xfId="47599" xr:uid="{031732AE-368B-40C7-939D-7083754A7966}"/>
    <cellStyle name="Normal 18 5 6 3" xfId="22460" xr:uid="{669FA3C5-68E1-46C4-885B-4A94F1BE9030}"/>
    <cellStyle name="Normal 18 5 6 4" xfId="39219" xr:uid="{7B118541-4FA1-4CE1-8530-465C31274A02}"/>
    <cellStyle name="Normal 18 5 7" xfId="7306" xr:uid="{1949A70E-A338-4ADF-9D6B-DD5D66D106A4}"/>
    <cellStyle name="Normal 18 5 7 2" xfId="15686" xr:uid="{65A04033-8329-4581-9A4B-CCB3A262EC86}"/>
    <cellStyle name="Normal 18 5 7 2 2" xfId="32446" xr:uid="{69834286-1AA1-455B-B091-053C5FA9F6E2}"/>
    <cellStyle name="Normal 18 5 7 2 3" xfId="49205" xr:uid="{4BF765CE-D0D3-4352-9F42-B1EE953BCD52}"/>
    <cellStyle name="Normal 18 5 7 3" xfId="24066" xr:uid="{17643938-DDA7-4F80-A5E1-E651798E6817}"/>
    <cellStyle name="Normal 18 5 7 4" xfId="40825" xr:uid="{C8ADE922-9782-4C6D-9FE7-883BE3458906}"/>
    <cellStyle name="Normal 18 5 8" xfId="7712" xr:uid="{9B082126-BB03-49D3-90B2-0A97A5113ECC}"/>
    <cellStyle name="Normal 18 5 8 2" xfId="16092" xr:uid="{74475EE1-2AD4-4895-822B-B1D43E8A51A4}"/>
    <cellStyle name="Normal 18 5 8 2 2" xfId="32852" xr:uid="{743B5156-EA28-4C6C-99CA-225EE45C10B2}"/>
    <cellStyle name="Normal 18 5 8 2 3" xfId="49611" xr:uid="{8DE4D570-807A-4ACF-A98F-D7C3884E466C}"/>
    <cellStyle name="Normal 18 5 8 3" xfId="24472" xr:uid="{42DE7C4B-72DE-42CC-8086-C704D15A799F}"/>
    <cellStyle name="Normal 18 5 8 4" xfId="41231" xr:uid="{05A007D5-1AB9-4A52-85E5-A7AFA3ECB95F}"/>
    <cellStyle name="Normal 18 5 9" xfId="8118" xr:uid="{AD327732-A682-4DAC-989D-2AAC76236BD6}"/>
    <cellStyle name="Normal 18 5 9 2" xfId="16498" xr:uid="{ABA156A0-663E-4AF7-A6A1-9CECB2FD9373}"/>
    <cellStyle name="Normal 18 5 9 2 2" xfId="33258" xr:uid="{93977D9C-D228-4433-A6DF-A7FF00C1C6CF}"/>
    <cellStyle name="Normal 18 5 9 2 3" xfId="50017" xr:uid="{5FD4B7C3-FE64-4E74-A7FE-C769BBDB8F38}"/>
    <cellStyle name="Normal 18 5 9 3" xfId="24878" xr:uid="{B5407391-6A65-45E2-BDBB-FBF4DEC8D132}"/>
    <cellStyle name="Normal 18 5 9 4" xfId="41637" xr:uid="{86AADE48-4FCC-470A-887A-2F507B6AD5AA}"/>
    <cellStyle name="Normal 18 6" xfId="603" xr:uid="{9BC452C9-A991-47A5-94A0-983141FF1166}"/>
    <cellStyle name="Normal 18 6 10" xfId="8609" xr:uid="{00989369-B1D7-4550-BA33-1C4AF11B9ADA}"/>
    <cellStyle name="Normal 18 6 10 2" xfId="16989" xr:uid="{A01001CC-AD36-42FF-B4A8-64CADDD244EF}"/>
    <cellStyle name="Normal 18 6 10 2 2" xfId="33749" xr:uid="{5CDF289E-6ABC-4FC4-A75B-EF3BCACC81A3}"/>
    <cellStyle name="Normal 18 6 10 2 3" xfId="50508" xr:uid="{176685F7-A510-4939-A63B-9AE4B07C61DA}"/>
    <cellStyle name="Normal 18 6 10 3" xfId="25369" xr:uid="{75EBC28D-9AA5-4AB6-A196-1B7C5908BC3D}"/>
    <cellStyle name="Normal 18 6 10 4" xfId="42128" xr:uid="{B855ED91-F0A5-46D2-B740-79227F6068C9}"/>
    <cellStyle name="Normal 18 6 11" xfId="2435" xr:uid="{005064D8-1074-4860-9386-BDE5A1CB282C}"/>
    <cellStyle name="Normal 18 6 11 2" xfId="10817" xr:uid="{A8039B63-42DB-4F1C-985C-2FDA0420169B}"/>
    <cellStyle name="Normal 18 6 11 2 2" xfId="27577" xr:uid="{3ACD2036-3D37-4BC0-AF32-A86B2F751F6F}"/>
    <cellStyle name="Normal 18 6 11 2 3" xfId="44336" xr:uid="{570CF852-03FD-429D-92B9-FE1AAEA2697F}"/>
    <cellStyle name="Normal 18 6 11 3" xfId="19197" xr:uid="{3B7F50A1-2311-4003-AED6-03DDAD09D7F4}"/>
    <cellStyle name="Normal 18 6 11 4" xfId="35956" xr:uid="{50FF44D6-5F2E-49C7-8466-549D2E2BD334}"/>
    <cellStyle name="Normal 18 6 12" xfId="9014" xr:uid="{A5083C3A-11F1-49FA-A8BF-0F24C2BBA021}"/>
    <cellStyle name="Normal 18 6 12 2" xfId="25774" xr:uid="{DCB044B9-93AE-4DFE-8B2C-8E6161274D58}"/>
    <cellStyle name="Normal 18 6 12 3" xfId="42533" xr:uid="{2C1251D2-0EA8-4931-838C-95B1120FFC53}"/>
    <cellStyle name="Normal 18 6 13" xfId="17394" xr:uid="{2B32C1C1-02F9-4F4E-977C-68D1EF839194}"/>
    <cellStyle name="Normal 18 6 14" xfId="34153" xr:uid="{C5A7E890-4491-4A81-8F86-1752B9419541}"/>
    <cellStyle name="Normal 18 6 2" xfId="1045" xr:uid="{0ED56073-783F-463F-90D8-39442B38DF7C}"/>
    <cellStyle name="Normal 18 6 2 2" xfId="4440" xr:uid="{7EFD31F3-7077-42F9-8580-37BCDF52FEC4}"/>
    <cellStyle name="Normal 18 6 2 2 2" xfId="12820" xr:uid="{B4365311-AD95-4407-8A02-AB4594AB7832}"/>
    <cellStyle name="Normal 18 6 2 2 2 2" xfId="29580" xr:uid="{D47B8B96-EFE2-46A0-AB38-17A13EBE9E13}"/>
    <cellStyle name="Normal 18 6 2 2 2 3" xfId="46339" xr:uid="{E235C79F-F907-468E-973C-39D21EB6BB8D}"/>
    <cellStyle name="Normal 18 6 2 2 3" xfId="21200" xr:uid="{741F1C45-9D19-4638-A534-C315D76CE67C}"/>
    <cellStyle name="Normal 18 6 2 2 4" xfId="37959" xr:uid="{CE4F5860-5899-4812-BE63-D9B564CB5A90}"/>
    <cellStyle name="Normal 18 6 2 3" xfId="6127" xr:uid="{346E38A1-4131-470F-91D8-05D8733958D0}"/>
    <cellStyle name="Normal 18 6 2 3 2" xfId="14507" xr:uid="{2B015D62-76CF-4C4B-BAB5-1E56360A3E78}"/>
    <cellStyle name="Normal 18 6 2 3 2 2" xfId="31267" xr:uid="{D4085DA9-5700-44CD-9364-112D47792D7A}"/>
    <cellStyle name="Normal 18 6 2 3 2 3" xfId="48026" xr:uid="{605A5714-628B-4BFE-BE33-E368B07F30E5}"/>
    <cellStyle name="Normal 18 6 2 3 3" xfId="22887" xr:uid="{56D18D71-0F41-444C-9BD6-D96AF6EF5D18}"/>
    <cellStyle name="Normal 18 6 2 3 4" xfId="39646" xr:uid="{37659669-4BAE-456A-94E1-022391F5300A}"/>
    <cellStyle name="Normal 18 6 2 4" xfId="2863" xr:uid="{CD326426-D3EA-429B-B7C5-D0F4D9F6F360}"/>
    <cellStyle name="Normal 18 6 2 4 2" xfId="11243" xr:uid="{CF556AE3-EC1A-4E5B-9996-32308626D4C2}"/>
    <cellStyle name="Normal 18 6 2 4 2 2" xfId="28003" xr:uid="{82085F9F-78C5-446C-A494-47487866D4AF}"/>
    <cellStyle name="Normal 18 6 2 4 2 3" xfId="44762" xr:uid="{233BA8B6-B228-46A9-91B9-71519D1E8B83}"/>
    <cellStyle name="Normal 18 6 2 4 3" xfId="19623" xr:uid="{24319750-5AED-4DC3-AD83-7643906A4867}"/>
    <cellStyle name="Normal 18 6 2 4 4" xfId="36382" xr:uid="{7C6A3839-07A3-424B-9D0C-3082211D6E27}"/>
    <cellStyle name="Normal 18 6 2 5" xfId="9440" xr:uid="{AD0E14AC-4D47-44A1-B971-1CC1D95E78EF}"/>
    <cellStyle name="Normal 18 6 2 5 2" xfId="26200" xr:uid="{73E01A86-0240-4975-AFB2-07EEB6E4BA0A}"/>
    <cellStyle name="Normal 18 6 2 5 3" xfId="42959" xr:uid="{BFEF9591-E348-4353-A2F8-4CD3974B7A9F}"/>
    <cellStyle name="Normal 18 6 2 6" xfId="17820" xr:uid="{E697DFE9-8551-4B1D-B81A-2F52C0E67657}"/>
    <cellStyle name="Normal 18 6 2 7" xfId="34579" xr:uid="{371D9BB3-551A-45B2-9898-827C4CEFEA98}"/>
    <cellStyle name="Normal 18 6 3" xfId="1479" xr:uid="{7016B2CC-D7D5-4CE5-9C8C-4388B9B48AA5}"/>
    <cellStyle name="Normal 18 6 3 2" xfId="4868" xr:uid="{3C124BCD-D53E-4039-AD06-8D1CB6CA63E7}"/>
    <cellStyle name="Normal 18 6 3 2 2" xfId="13248" xr:uid="{DD09E3D7-DD9D-4E29-B9B7-217719B9BB2D}"/>
    <cellStyle name="Normal 18 6 3 2 2 2" xfId="30008" xr:uid="{1920BE78-E93A-432E-AEEC-D6579FB3A868}"/>
    <cellStyle name="Normal 18 6 3 2 2 3" xfId="46767" xr:uid="{C46AF162-531B-4351-B4F7-570AEE42293B}"/>
    <cellStyle name="Normal 18 6 3 2 3" xfId="21628" xr:uid="{7AC9E345-5C76-4E07-8C1B-A3E70A24CB5B}"/>
    <cellStyle name="Normal 18 6 3 2 4" xfId="38387" xr:uid="{55AFFD3D-C7C1-4F88-8BE0-E69B405D621E}"/>
    <cellStyle name="Normal 18 6 3 3" xfId="6555" xr:uid="{E45741DF-EFC1-45FB-B27F-15EC75448220}"/>
    <cellStyle name="Normal 18 6 3 3 2" xfId="14935" xr:uid="{4C925E2A-0674-40E4-B4A3-A89E9FEDE331}"/>
    <cellStyle name="Normal 18 6 3 3 2 2" xfId="31695" xr:uid="{584DB8D9-FB72-4F57-A4CA-B10CD5E71598}"/>
    <cellStyle name="Normal 18 6 3 3 2 3" xfId="48454" xr:uid="{995FA4E5-B2EA-42EB-BD2C-F242D4733304}"/>
    <cellStyle name="Normal 18 6 3 3 3" xfId="23315" xr:uid="{8F826DBE-1F2C-40B4-9456-72753E1D08DD}"/>
    <cellStyle name="Normal 18 6 3 3 4" xfId="40074" xr:uid="{0D2E3E9B-0A0B-4C33-9E95-2BE40981E8B6}"/>
    <cellStyle name="Normal 18 6 3 4" xfId="3291" xr:uid="{93845734-71E8-4B81-B423-EED1C6FD8174}"/>
    <cellStyle name="Normal 18 6 3 4 2" xfId="11671" xr:uid="{F3901FF3-9E40-44FF-932D-C195BC72E28F}"/>
    <cellStyle name="Normal 18 6 3 4 2 2" xfId="28431" xr:uid="{F2B9B2D2-143F-4F9B-A9BC-68C9B09FC5C3}"/>
    <cellStyle name="Normal 18 6 3 4 2 3" xfId="45190" xr:uid="{21121CC1-FC08-40D5-8138-F41352DC3D3A}"/>
    <cellStyle name="Normal 18 6 3 4 3" xfId="20051" xr:uid="{3CC0F5A9-5426-4E4F-80FB-4A031ACF7074}"/>
    <cellStyle name="Normal 18 6 3 4 4" xfId="36810" xr:uid="{AD59FE6F-A9D4-424B-8EF4-4A74A0D7A957}"/>
    <cellStyle name="Normal 18 6 3 5" xfId="9868" xr:uid="{A2994B50-94F5-4FF2-BAC8-CA28528D3352}"/>
    <cellStyle name="Normal 18 6 3 5 2" xfId="26628" xr:uid="{0DA08F10-D003-4FE9-A3E1-914758AC896F}"/>
    <cellStyle name="Normal 18 6 3 5 3" xfId="43387" xr:uid="{E5346105-DE2C-44A6-81A5-49DF895DAD31}"/>
    <cellStyle name="Normal 18 6 3 6" xfId="18248" xr:uid="{06C4E01C-500C-43C5-89ED-87BF97E5D120}"/>
    <cellStyle name="Normal 18 6 3 7" xfId="35007" xr:uid="{B10E4508-DA4F-4E66-A7DE-588F8CB6D00C}"/>
    <cellStyle name="Normal 18 6 4" xfId="1909" xr:uid="{DE5ECB15-5550-4DCB-AE79-4C5252D924A5}"/>
    <cellStyle name="Normal 18 6 4 2" xfId="5298" xr:uid="{57B33FAF-C2A0-45B7-B75F-C0F26631C648}"/>
    <cellStyle name="Normal 18 6 4 2 2" xfId="13678" xr:uid="{48C528F2-879E-4594-8BB6-0792CF9C2293}"/>
    <cellStyle name="Normal 18 6 4 2 2 2" xfId="30438" xr:uid="{43C4E97C-CA0B-4407-9D7B-F3201B7E4BE0}"/>
    <cellStyle name="Normal 18 6 4 2 2 3" xfId="47197" xr:uid="{2BA09C33-2167-4A8E-8473-7AF24CB9E16E}"/>
    <cellStyle name="Normal 18 6 4 2 3" xfId="22058" xr:uid="{2A5E52F5-EEA8-4C2E-950E-7A25BEDAADB2}"/>
    <cellStyle name="Normal 18 6 4 2 4" xfId="38817" xr:uid="{F0500CB8-B56A-4B8B-98A5-B06C072FAB40}"/>
    <cellStyle name="Normal 18 6 4 3" xfId="6985" xr:uid="{5752C329-F865-4450-8C61-AC87A236E06C}"/>
    <cellStyle name="Normal 18 6 4 3 2" xfId="15365" xr:uid="{10DFF14C-28AF-487C-9F89-1413E0833BCB}"/>
    <cellStyle name="Normal 18 6 4 3 2 2" xfId="32125" xr:uid="{7F2F14BC-E7F7-4963-BB5C-E648AF39B2DA}"/>
    <cellStyle name="Normal 18 6 4 3 2 3" xfId="48884" xr:uid="{4FB40A62-A4FD-4665-9F41-E00DD41CE5C8}"/>
    <cellStyle name="Normal 18 6 4 3 3" xfId="23745" xr:uid="{E4AD2BAC-B7B5-45C9-9E15-0DE1A425F9C3}"/>
    <cellStyle name="Normal 18 6 4 3 4" xfId="40504" xr:uid="{5C7681FA-693B-4F49-A710-DF2B7A746B9B}"/>
    <cellStyle name="Normal 18 6 4 4" xfId="3608" xr:uid="{9093A6E8-0C63-4C07-96A9-904ABC3F2A4F}"/>
    <cellStyle name="Normal 18 6 4 4 2" xfId="11988" xr:uid="{5BD49B99-B166-44D5-B2A2-D5DB7ED9E642}"/>
    <cellStyle name="Normal 18 6 4 4 2 2" xfId="28748" xr:uid="{4E32F741-BA40-4E83-9D55-713D87BF1B1A}"/>
    <cellStyle name="Normal 18 6 4 4 2 3" xfId="45507" xr:uid="{3370EE00-9EDB-49AA-BB80-9C0C1E93D6FD}"/>
    <cellStyle name="Normal 18 6 4 4 3" xfId="20368" xr:uid="{157C0602-E0A3-44D2-B7F6-F2CD0D74405A}"/>
    <cellStyle name="Normal 18 6 4 4 4" xfId="37127" xr:uid="{7B99BDB5-F11F-4542-BBCA-A16A072DBECE}"/>
    <cellStyle name="Normal 18 6 4 5" xfId="10298" xr:uid="{2C820B45-BF48-4F94-BD61-E4723A3D03F1}"/>
    <cellStyle name="Normal 18 6 4 5 2" xfId="27058" xr:uid="{FA92F0CF-ACDF-4094-A1C1-F3B6D11CB530}"/>
    <cellStyle name="Normal 18 6 4 5 3" xfId="43817" xr:uid="{A0BD85A1-2AE0-4288-B7AE-52DBDD790F16}"/>
    <cellStyle name="Normal 18 6 4 6" xfId="18678" xr:uid="{6AC0F30D-686C-4D56-B0BB-70491FEA2753}"/>
    <cellStyle name="Normal 18 6 4 7" xfId="35437" xr:uid="{D4E1FDB9-10DD-4815-BC61-C884253BBC58}"/>
    <cellStyle name="Normal 18 6 5" xfId="4028" xr:uid="{53467449-3FDC-45D4-AE94-F35375A33C45}"/>
    <cellStyle name="Normal 18 6 5 2" xfId="12408" xr:uid="{AD2473F9-F71D-4623-A10A-21046A7225F2}"/>
    <cellStyle name="Normal 18 6 5 2 2" xfId="29168" xr:uid="{AAD4C678-0F68-419E-A7BE-2DF3D4C3C751}"/>
    <cellStyle name="Normal 18 6 5 2 3" xfId="45927" xr:uid="{DFB439BE-6825-46F1-84B0-9FAB6ED0EAA3}"/>
    <cellStyle name="Normal 18 6 5 3" xfId="20788" xr:uid="{238BA80F-6F2D-43F7-AA3D-3FA4F972C83F}"/>
    <cellStyle name="Normal 18 6 5 4" xfId="37547" xr:uid="{F6BA33E7-FF31-4B51-8770-36D296A50D69}"/>
    <cellStyle name="Normal 18 6 6" xfId="5701" xr:uid="{35AF82B2-7029-402C-8609-2CFC5854077B}"/>
    <cellStyle name="Normal 18 6 6 2" xfId="14081" xr:uid="{0DCE2700-543B-48B2-AC26-25135C758F27}"/>
    <cellStyle name="Normal 18 6 6 2 2" xfId="30841" xr:uid="{F40B6646-D760-4446-AFCC-34E6FD150FBF}"/>
    <cellStyle name="Normal 18 6 6 2 3" xfId="47600" xr:uid="{4AA8A4F7-831C-46A8-8360-469BE4A43888}"/>
    <cellStyle name="Normal 18 6 6 3" xfId="22461" xr:uid="{6C86DE28-DC26-44E4-AFA1-E9EBB3226E32}"/>
    <cellStyle name="Normal 18 6 6 4" xfId="39220" xr:uid="{9A1D0250-575A-44FC-87CD-E470E62224A7}"/>
    <cellStyle name="Normal 18 6 7" xfId="7391" xr:uid="{DD2DA243-32E8-4EEE-A3A7-54540D7AFC0D}"/>
    <cellStyle name="Normal 18 6 7 2" xfId="15771" xr:uid="{43956C6A-55C7-4070-A717-9F72C3E0D898}"/>
    <cellStyle name="Normal 18 6 7 2 2" xfId="32531" xr:uid="{885974D9-1172-4560-ACD9-C030485F2E03}"/>
    <cellStyle name="Normal 18 6 7 2 3" xfId="49290" xr:uid="{70A0768F-1424-433C-87D2-C33C8365F725}"/>
    <cellStyle name="Normal 18 6 7 3" xfId="24151" xr:uid="{D562D04D-568A-4F48-B9E5-92B274561089}"/>
    <cellStyle name="Normal 18 6 7 4" xfId="40910" xr:uid="{A3E658E8-FADE-4D97-9C8C-C4663FF93DB4}"/>
    <cellStyle name="Normal 18 6 8" xfId="7797" xr:uid="{908146E2-3B12-4A83-A9DD-590A139159B5}"/>
    <cellStyle name="Normal 18 6 8 2" xfId="16177" xr:uid="{FBC434EC-E1B4-4E9E-871F-8EA3209443FC}"/>
    <cellStyle name="Normal 18 6 8 2 2" xfId="32937" xr:uid="{FAAA32D2-8499-4E89-9228-45867519CCAF}"/>
    <cellStyle name="Normal 18 6 8 2 3" xfId="49696" xr:uid="{0A1D5F1E-C65B-4415-9F3D-FE5AB4C74CC7}"/>
    <cellStyle name="Normal 18 6 8 3" xfId="24557" xr:uid="{758E88EF-33CD-41C2-A002-018B0D1FBB07}"/>
    <cellStyle name="Normal 18 6 8 4" xfId="41316" xr:uid="{5A81017B-2213-47A4-A815-B6C944FFF053}"/>
    <cellStyle name="Normal 18 6 9" xfId="8203" xr:uid="{3D1E9208-7ADF-48C6-8177-C86CEF479FD3}"/>
    <cellStyle name="Normal 18 6 9 2" xfId="16583" xr:uid="{9BDD20DC-82A3-41A0-A6EC-1C7D582AEFAD}"/>
    <cellStyle name="Normal 18 6 9 2 2" xfId="33343" xr:uid="{2AF79CD5-5331-4DC0-9B8A-C036539C3295}"/>
    <cellStyle name="Normal 18 6 9 2 3" xfId="50102" xr:uid="{5A8D90EB-0CB2-47A0-92AB-500DA7F7887D}"/>
    <cellStyle name="Normal 18 6 9 3" xfId="24963" xr:uid="{75C9E51E-DCFB-456F-BFD0-0E97D2152649}"/>
    <cellStyle name="Normal 18 6 9 4" xfId="41722" xr:uid="{3AEBA43C-D4A1-4961-A88F-6552BEAC56FF}"/>
    <cellStyle name="Normal 18 7" xfId="781" xr:uid="{51260741-E90F-464A-B7DB-D45A26AAEECA}"/>
    <cellStyle name="Normal 18 7 2" xfId="4176" xr:uid="{9D194DCD-58CC-4934-98EA-2DB02C74BDFF}"/>
    <cellStyle name="Normal 18 7 2 2" xfId="12556" xr:uid="{DCB1616F-B90D-4CCE-8FF5-95155604FC20}"/>
    <cellStyle name="Normal 18 7 2 2 2" xfId="29316" xr:uid="{A712A636-4C12-4BEC-A144-ABCDF32F6034}"/>
    <cellStyle name="Normal 18 7 2 2 3" xfId="46075" xr:uid="{E2E1D9D3-6F58-45B5-BCC4-B05BC5D7045A}"/>
    <cellStyle name="Normal 18 7 2 3" xfId="20936" xr:uid="{9C1B5F17-940D-421A-90C3-F260EDEB2A23}"/>
    <cellStyle name="Normal 18 7 2 4" xfId="37695" xr:uid="{EA2D2489-9289-4DA7-B1FB-D079974B05D7}"/>
    <cellStyle name="Normal 18 7 3" xfId="5863" xr:uid="{DC28CB4D-B37B-4120-8039-F29812CDDDD8}"/>
    <cellStyle name="Normal 18 7 3 2" xfId="14243" xr:uid="{A50A9143-BCE0-4CFC-93E9-14B3F1934025}"/>
    <cellStyle name="Normal 18 7 3 2 2" xfId="31003" xr:uid="{982FC09F-6DE7-4D8D-BE17-6D2CCE11C4FB}"/>
    <cellStyle name="Normal 18 7 3 2 3" xfId="47762" xr:uid="{CFD3781F-4382-448F-A38D-12A3C77C153C}"/>
    <cellStyle name="Normal 18 7 3 3" xfId="22623" xr:uid="{8FCCA1D3-BE0A-4A9A-BAF9-AF084CC317AA}"/>
    <cellStyle name="Normal 18 7 3 4" xfId="39382" xr:uid="{E3B9BFB5-65A1-4065-8E93-2C846F84A138}"/>
    <cellStyle name="Normal 18 7 4" xfId="2599" xr:uid="{7FA84F1C-4104-4843-A52B-5B3DA82718EB}"/>
    <cellStyle name="Normal 18 7 4 2" xfId="10979" xr:uid="{DE5F6DB1-FD16-4779-80EB-D2918F0CA548}"/>
    <cellStyle name="Normal 18 7 4 2 2" xfId="27739" xr:uid="{DD2BED9D-F22F-41D2-9C1D-2FDE72AEA880}"/>
    <cellStyle name="Normal 18 7 4 2 3" xfId="44498" xr:uid="{DC1262F5-6D49-406C-86EE-B5915424BE29}"/>
    <cellStyle name="Normal 18 7 4 3" xfId="19359" xr:uid="{FCEFDD5B-F67F-41F3-9FB5-8F4F38409EF7}"/>
    <cellStyle name="Normal 18 7 4 4" xfId="36118" xr:uid="{0F49FA07-F5F8-4E4F-B160-9C332B468C1C}"/>
    <cellStyle name="Normal 18 7 5" xfId="9176" xr:uid="{085C5F33-CFD4-4461-9AC3-80DCE3FFBE5E}"/>
    <cellStyle name="Normal 18 7 5 2" xfId="25936" xr:uid="{C3ECB0E8-0F92-4C11-923E-0434011EB112}"/>
    <cellStyle name="Normal 18 7 5 3" xfId="42695" xr:uid="{B22A6712-0612-4072-97B7-C8031725FA68}"/>
    <cellStyle name="Normal 18 7 6" xfId="17556" xr:uid="{52EFBEE8-0D0B-44C2-9CA1-C97202198342}"/>
    <cellStyle name="Normal 18 7 7" xfId="34315" xr:uid="{8E0561D8-D2AC-4D7F-B77B-B03170DCD1E1}"/>
    <cellStyle name="Normal 18 8" xfId="1215" xr:uid="{BB1DDB6D-32FF-4322-9BC8-47AF77F00F31}"/>
    <cellStyle name="Normal 18 8 2" xfId="4604" xr:uid="{D4939CDE-6008-40D0-85DD-F035A42F263D}"/>
    <cellStyle name="Normal 18 8 2 2" xfId="12984" xr:uid="{0FCC6A4E-A0C1-4FA7-AC2D-D053163899CD}"/>
    <cellStyle name="Normal 18 8 2 2 2" xfId="29744" xr:uid="{BDACF9F4-B78C-4185-B791-1B4D11714D2E}"/>
    <cellStyle name="Normal 18 8 2 2 3" xfId="46503" xr:uid="{9F37A465-323E-49B4-BE4C-4C73DB216112}"/>
    <cellStyle name="Normal 18 8 2 3" xfId="21364" xr:uid="{4C799863-6A4A-463E-B79A-D215B928DD57}"/>
    <cellStyle name="Normal 18 8 2 4" xfId="38123" xr:uid="{B9164F78-7BC9-4887-BEEE-B726A3D12864}"/>
    <cellStyle name="Normal 18 8 3" xfId="6291" xr:uid="{6C337EB7-2A49-40C6-9BD6-BC16E4E2C04F}"/>
    <cellStyle name="Normal 18 8 3 2" xfId="14671" xr:uid="{A6883981-E045-4E36-AD88-33C3E840C007}"/>
    <cellStyle name="Normal 18 8 3 2 2" xfId="31431" xr:uid="{98D4D8B8-B3FB-414B-ACF1-CF834498D370}"/>
    <cellStyle name="Normal 18 8 3 2 3" xfId="48190" xr:uid="{7D9C2AAA-0424-4C18-ACF4-1050A62FAC3F}"/>
    <cellStyle name="Normal 18 8 3 3" xfId="23051" xr:uid="{F9DB590B-0634-423F-917E-FC806D7B474B}"/>
    <cellStyle name="Normal 18 8 3 4" xfId="39810" xr:uid="{261DB691-D0E4-4733-8F43-6D269CD32005}"/>
    <cellStyle name="Normal 18 8 4" xfId="3027" xr:uid="{E8F2D5C4-C2C0-40E6-9A8A-B9200896B027}"/>
    <cellStyle name="Normal 18 8 4 2" xfId="11407" xr:uid="{F5F6B9B1-5E31-47FC-9C71-BCD7472E8848}"/>
    <cellStyle name="Normal 18 8 4 2 2" xfId="28167" xr:uid="{61A7B160-B4C5-495C-A4AB-A1D583D0C246}"/>
    <cellStyle name="Normal 18 8 4 2 3" xfId="44926" xr:uid="{9E943663-4010-4E67-A90B-3408841460EC}"/>
    <cellStyle name="Normal 18 8 4 3" xfId="19787" xr:uid="{3652E5E7-436D-4F51-80A0-7511A47027C5}"/>
    <cellStyle name="Normal 18 8 4 4" xfId="36546" xr:uid="{742CE96C-77A9-4EE9-A4E7-A21E9C606DA0}"/>
    <cellStyle name="Normal 18 8 5" xfId="9604" xr:uid="{9F46AFB7-742C-48CB-A498-848CE723220A}"/>
    <cellStyle name="Normal 18 8 5 2" xfId="26364" xr:uid="{D4B5FE7F-9669-4C2F-9526-9022AE1FBC9F}"/>
    <cellStyle name="Normal 18 8 5 3" xfId="43123" xr:uid="{2B65078F-9802-4168-9427-2C0D5FFF230B}"/>
    <cellStyle name="Normal 18 8 6" xfId="17984" xr:uid="{E3D33B75-3F85-4EAD-AC55-1904C7BF009C}"/>
    <cellStyle name="Normal 18 8 7" xfId="34743" xr:uid="{2017E103-4385-4324-AC32-57991BAC6DFC}"/>
    <cellStyle name="Normal 18 9" xfId="1638" xr:uid="{F3748DC0-30C6-447C-A38E-7D7D9A16D202}"/>
    <cellStyle name="Normal 18 9 2" xfId="5027" xr:uid="{6CF896F7-95ED-4E4D-823B-83B6183BECF4}"/>
    <cellStyle name="Normal 18 9 2 2" xfId="13407" xr:uid="{95D852A8-03EA-4F63-AE34-E15516A091B5}"/>
    <cellStyle name="Normal 18 9 2 2 2" xfId="30167" xr:uid="{6ADEC16F-9EC8-4200-B4C9-363FC2B5BE00}"/>
    <cellStyle name="Normal 18 9 2 2 3" xfId="46926" xr:uid="{91BC912F-028F-4FE9-8C29-78F12DE85B49}"/>
    <cellStyle name="Normal 18 9 2 3" xfId="21787" xr:uid="{BA303F1C-BEFD-4958-913D-5CA7349622AB}"/>
    <cellStyle name="Normal 18 9 2 4" xfId="38546" xr:uid="{EC909B00-28B6-41B9-936D-1B00C367FB99}"/>
    <cellStyle name="Normal 18 9 3" xfId="6714" xr:uid="{13516DEE-215F-4F08-B214-B57F2EE066FE}"/>
    <cellStyle name="Normal 18 9 3 2" xfId="15094" xr:uid="{0F287B0E-A583-49F7-ACC7-1B33573D599D}"/>
    <cellStyle name="Normal 18 9 3 2 2" xfId="31854" xr:uid="{1C5AABDC-C13C-4BE6-BEC9-5461F7D635BE}"/>
    <cellStyle name="Normal 18 9 3 2 3" xfId="48613" xr:uid="{C3E14A2C-33D8-496B-BB88-3C549AC2D31E}"/>
    <cellStyle name="Normal 18 9 3 3" xfId="23474" xr:uid="{BDF8E3C7-8960-48CE-8AF5-A8D5342163F5}"/>
    <cellStyle name="Normal 18 9 3 4" xfId="40233" xr:uid="{235A8D5D-9D16-439D-BA0B-42DD77BDA82E}"/>
    <cellStyle name="Normal 18 9 4" xfId="2165" xr:uid="{B74B9E1D-D9D5-42EF-85D9-0E8D343A1637}"/>
    <cellStyle name="Normal 18 9 4 2" xfId="10553" xr:uid="{47B25D0E-9F9B-46CD-BCC4-E149008CC610}"/>
    <cellStyle name="Normal 18 9 4 2 2" xfId="27313" xr:uid="{AF59B135-AB2E-407C-BED1-FFFB41674A3F}"/>
    <cellStyle name="Normal 18 9 4 2 3" xfId="44072" xr:uid="{AC277B0A-0910-4003-B4AB-61B04E4C55C2}"/>
    <cellStyle name="Normal 18 9 4 3" xfId="18933" xr:uid="{C3E58F8E-739D-41F7-998E-79E954FCECEA}"/>
    <cellStyle name="Normal 18 9 4 4" xfId="35692" xr:uid="{1BD61DA0-5938-4230-960E-FA9C78EBDABC}"/>
    <cellStyle name="Normal 18 9 5" xfId="10027" xr:uid="{CCC783E5-CF4C-42CF-969B-88EC18EC25CF}"/>
    <cellStyle name="Normal 18 9 5 2" xfId="26787" xr:uid="{B6B915A2-6255-48D4-AEBC-D11E5F7145BB}"/>
    <cellStyle name="Normal 18 9 5 3" xfId="43546" xr:uid="{F388321D-86C8-4AEE-972B-1F43D357299F}"/>
    <cellStyle name="Normal 18 9 6" xfId="18407" xr:uid="{0EFC83C0-7DAE-4709-AB77-5A40AE2D2774}"/>
    <cellStyle name="Normal 18 9 7" xfId="35166" xr:uid="{3E66C6D5-2BA5-4C6A-94CA-C3013F4FD15D}"/>
    <cellStyle name="Normal 19" xfId="230" xr:uid="{BC44F607-9EED-443A-91E4-3D95BB98CABD}"/>
    <cellStyle name="Normal 19 10" xfId="5438" xr:uid="{0AFA2294-649A-4C93-AD5C-2CD28FD8D167}"/>
    <cellStyle name="Normal 19 10 2" xfId="13818" xr:uid="{2261D8EB-FA99-4A00-9383-5473A47B6606}"/>
    <cellStyle name="Normal 19 10 2 2" xfId="30578" xr:uid="{17CC3C9F-D126-4AE5-A3C2-628C4250B2AD}"/>
    <cellStyle name="Normal 19 10 2 3" xfId="47337" xr:uid="{7FEACCA6-98C0-4B1E-9127-3417C7AAE072}"/>
    <cellStyle name="Normal 19 10 3" xfId="22198" xr:uid="{E762555F-1246-42D6-8D7E-C6ABBC3407B2}"/>
    <cellStyle name="Normal 19 10 4" xfId="38957" xr:uid="{07F6C8A5-CC55-445A-AD76-0F500BCB2435}"/>
    <cellStyle name="Normal 19 11" xfId="7109" xr:uid="{29C8B9AB-7C59-45E3-A2CB-8E7A1076959E}"/>
    <cellStyle name="Normal 19 11 2" xfId="15489" xr:uid="{669949AE-7163-4C23-AA6E-CF410AA4C17B}"/>
    <cellStyle name="Normal 19 11 2 2" xfId="32249" xr:uid="{A776419F-A2C4-467D-8D6F-35A89AE00F82}"/>
    <cellStyle name="Normal 19 11 2 3" xfId="49008" xr:uid="{28825B94-478E-4CF2-A205-23D6741D698C}"/>
    <cellStyle name="Normal 19 11 3" xfId="23869" xr:uid="{21D86B09-20C2-43D3-B4DE-534F6980912D}"/>
    <cellStyle name="Normal 19 11 4" xfId="40628" xr:uid="{48A8638D-B0D3-489D-97E9-24E9416DF2B3}"/>
    <cellStyle name="Normal 19 12" xfId="7515" xr:uid="{05E48A29-6FAB-4A72-BCC8-6AAEA680B1E5}"/>
    <cellStyle name="Normal 19 12 2" xfId="15895" xr:uid="{512C4175-96DF-4149-9EFC-69DFD37D549C}"/>
    <cellStyle name="Normal 19 12 2 2" xfId="32655" xr:uid="{1D414B82-521C-4CA2-9840-FD4476AD2F86}"/>
    <cellStyle name="Normal 19 12 2 3" xfId="49414" xr:uid="{EAD15B87-37A2-4F00-BD4F-0712BE1EF9D7}"/>
    <cellStyle name="Normal 19 12 3" xfId="24275" xr:uid="{AF3FDEF0-A762-435E-96FF-396AAABEC489}"/>
    <cellStyle name="Normal 19 12 4" xfId="41034" xr:uid="{984A3026-5F3F-4A59-8DBD-5CEDFB07C700}"/>
    <cellStyle name="Normal 19 13" xfId="7921" xr:uid="{587009CA-5E3B-4EC3-8BF7-A8C81EFE98D4}"/>
    <cellStyle name="Normal 19 13 2" xfId="16301" xr:uid="{1FCC34F1-B3DD-48F6-ACE9-76C67B650795}"/>
    <cellStyle name="Normal 19 13 2 2" xfId="33061" xr:uid="{25E5C96C-3351-4B9C-9D87-53616C05CD7D}"/>
    <cellStyle name="Normal 19 13 2 3" xfId="49820" xr:uid="{C7BADB8F-101B-4278-8B62-67160EC20E05}"/>
    <cellStyle name="Normal 19 13 3" xfId="24681" xr:uid="{7792B5DC-26FE-4BF7-B05D-BB739D5B7A85}"/>
    <cellStyle name="Normal 19 13 4" xfId="41440" xr:uid="{58AB2485-ED50-4F5E-AACF-7BB94CB0A92F}"/>
    <cellStyle name="Normal 19 14" xfId="8327" xr:uid="{1042FFD9-C001-4154-8B19-067CFAFFF4FD}"/>
    <cellStyle name="Normal 19 14 2" xfId="16707" xr:uid="{1237F170-6DAF-43A6-893C-BC9FE9CCC64E}"/>
    <cellStyle name="Normal 19 14 2 2" xfId="33467" xr:uid="{5349D7FF-4E7C-40A4-8226-16F0CA19E814}"/>
    <cellStyle name="Normal 19 14 2 3" xfId="50226" xr:uid="{4A3062C9-4412-4D4B-ADC5-4C6722927F7E}"/>
    <cellStyle name="Normal 19 14 3" xfId="25087" xr:uid="{4676C1CA-65C8-4582-8DEC-334AA88585A9}"/>
    <cellStyle name="Normal 19 14 4" xfId="41846" xr:uid="{DD2825D5-4625-49D4-AF95-29EE9BD1F9CB}"/>
    <cellStyle name="Normal 19 15" xfId="2091" xr:uid="{7029A98A-139F-4C9E-AB2D-1A0AC5B33A3F}"/>
    <cellStyle name="Normal 19 15 2" xfId="10479" xr:uid="{F76D84DB-B413-487B-ACEC-82A78F5D7807}"/>
    <cellStyle name="Normal 19 15 2 2" xfId="27239" xr:uid="{4A3BC45B-1A0B-4ED8-A374-E2DC62C37648}"/>
    <cellStyle name="Normal 19 15 2 3" xfId="43998" xr:uid="{2E46F896-66CC-4205-9C4F-DC6CC56A4F71}"/>
    <cellStyle name="Normal 19 15 3" xfId="18859" xr:uid="{E99490E6-3E8D-4CA8-AC30-AA20DA60E596}"/>
    <cellStyle name="Normal 19 15 4" xfId="35618" xr:uid="{194BED8E-0F67-4323-8C71-3E2E1A5EC3C5}"/>
    <cellStyle name="Normal 19 16" xfId="8751" xr:uid="{09EB9C8D-4591-4227-9C20-27C556088B4E}"/>
    <cellStyle name="Normal 19 16 2" xfId="25511" xr:uid="{DE56F862-C2DF-4737-B59B-A46233B51B8D}"/>
    <cellStyle name="Normal 19 16 3" xfId="42270" xr:uid="{DE06D97D-0B1B-43D8-98DC-887D4AF3363F}"/>
    <cellStyle name="Normal 19 17" xfId="17131" xr:uid="{3AFA7192-E1AF-428F-8FE8-7887CED5C1B1}"/>
    <cellStyle name="Normal 19 18" xfId="33890" xr:uid="{9C11428C-2C22-4AC9-9BEE-CA9929CEC30D}"/>
    <cellStyle name="Normal 19 19" xfId="50940" xr:uid="{74541F90-BE8B-485B-89D8-6E36BEFA6BD7}"/>
    <cellStyle name="Normal 19 2" xfId="306" xr:uid="{B9BE25CE-480B-48A4-A290-895BD5292F44}"/>
    <cellStyle name="Normal 19 2 10" xfId="7572" xr:uid="{C7BCD6D7-4770-4328-BDB9-F826CC738CAA}"/>
    <cellStyle name="Normal 19 2 10 2" xfId="15952" xr:uid="{8D3DB803-F43E-4186-AE8A-E1E097268430}"/>
    <cellStyle name="Normal 19 2 10 2 2" xfId="32712" xr:uid="{A32EDFAC-1228-4D63-9B0B-902517225AAA}"/>
    <cellStyle name="Normal 19 2 10 2 3" xfId="49471" xr:uid="{FF4A0AEA-B3B7-41CA-81B5-D0298C0543F2}"/>
    <cellStyle name="Normal 19 2 10 3" xfId="24332" xr:uid="{DC1B75AA-4A2B-40B2-AB9B-E0A0535B1659}"/>
    <cellStyle name="Normal 19 2 10 4" xfId="41091" xr:uid="{EFDCE367-E63E-402C-B3B1-B0A511EEA527}"/>
    <cellStyle name="Normal 19 2 11" xfId="7978" xr:uid="{1B20C1E2-92A5-428E-835E-0301BA9D61B4}"/>
    <cellStyle name="Normal 19 2 11 2" xfId="16358" xr:uid="{7CF15B9C-BFEB-4CB9-8E08-9385865E13B5}"/>
    <cellStyle name="Normal 19 2 11 2 2" xfId="33118" xr:uid="{6F6813B3-5D9F-43F0-8C5D-528B9F83CA98}"/>
    <cellStyle name="Normal 19 2 11 2 3" xfId="49877" xr:uid="{2EFBE93C-15B9-446D-B8B6-5D3CCAD9E763}"/>
    <cellStyle name="Normal 19 2 11 3" xfId="24738" xr:uid="{ECD0F762-072E-45D2-B813-FBEC60D8F232}"/>
    <cellStyle name="Normal 19 2 11 4" xfId="41497" xr:uid="{0CA590EB-174D-48B8-972A-09E4AE6C5518}"/>
    <cellStyle name="Normal 19 2 12" xfId="8384" xr:uid="{47D39CA6-6086-40F7-B978-29587B0E141B}"/>
    <cellStyle name="Normal 19 2 12 2" xfId="16764" xr:uid="{54526712-3459-42B7-92F5-1BB378715AE8}"/>
    <cellStyle name="Normal 19 2 12 2 2" xfId="33524" xr:uid="{621F9DCE-444C-484E-B6F5-1A9A21914319}"/>
    <cellStyle name="Normal 19 2 12 2 3" xfId="50283" xr:uid="{B9755DCF-715E-4BA0-92C5-6A2FA545421E}"/>
    <cellStyle name="Normal 19 2 12 3" xfId="25144" xr:uid="{396FF192-CAFA-43CD-8A3D-7DB418D11961}"/>
    <cellStyle name="Normal 19 2 12 4" xfId="41903" xr:uid="{DC5C6350-D3EB-4F5E-8F28-2B0193397E88}"/>
    <cellStyle name="Normal 19 2 13" xfId="2117" xr:uid="{B8E36BD9-6E64-47CC-A410-13C3FBBF02C7}"/>
    <cellStyle name="Normal 19 2 13 2" xfId="10505" xr:uid="{5FA0DC6E-09A2-43AE-86CB-1CEB8E9668E5}"/>
    <cellStyle name="Normal 19 2 13 2 2" xfId="27265" xr:uid="{4523E32E-6AEB-4E74-8FDF-80B9B3D853C8}"/>
    <cellStyle name="Normal 19 2 13 2 3" xfId="44024" xr:uid="{87F221EA-2720-40D8-9E9A-C471B6CCF6E7}"/>
    <cellStyle name="Normal 19 2 13 3" xfId="18885" xr:uid="{5BA1659E-5569-4DD9-B2BE-3EDF7E873ADD}"/>
    <cellStyle name="Normal 19 2 13 4" xfId="35644" xr:uid="{C0E686C4-F748-4772-8D31-8F9235019711}"/>
    <cellStyle name="Normal 19 2 14" xfId="8779" xr:uid="{A4BA7F6C-7C9C-4BDB-B3C9-9256EC89B0B6}"/>
    <cellStyle name="Normal 19 2 14 2" xfId="25539" xr:uid="{971333D3-5BBA-49D2-A9FD-01983ADFD582}"/>
    <cellStyle name="Normal 19 2 14 3" xfId="42298" xr:uid="{AC1BAA81-A41C-4CA0-8BA7-593FECB229E2}"/>
    <cellStyle name="Normal 19 2 15" xfId="17159" xr:uid="{95A307FD-0DC2-4214-9B7B-4D271BA5A0A6}"/>
    <cellStyle name="Normal 19 2 16" xfId="33918" xr:uid="{D2CD05D9-3624-4750-A6F7-4C7CF281AAFA}"/>
    <cellStyle name="Normal 19 2 2" xfId="389" xr:uid="{EB540F05-CD98-495E-8DB4-B7DE44F73CBA}"/>
    <cellStyle name="Normal 19 2 2 10" xfId="8529" xr:uid="{B3774DBF-B8CA-4D2F-8BE6-D9B4DBDB8865}"/>
    <cellStyle name="Normal 19 2 2 10 2" xfId="16909" xr:uid="{8A184773-7BE9-4CA4-BC2E-10049D284AF3}"/>
    <cellStyle name="Normal 19 2 2 10 2 2" xfId="33669" xr:uid="{A78CB6F0-3764-458C-BED6-3E386A70FE79}"/>
    <cellStyle name="Normal 19 2 2 10 2 3" xfId="50428" xr:uid="{79375EDE-E2AA-4DCE-A450-FCD33232ECE7}"/>
    <cellStyle name="Normal 19 2 2 10 3" xfId="25289" xr:uid="{0B00A884-7B33-4E3E-B7E2-2954F4D275C9}"/>
    <cellStyle name="Normal 19 2 2 10 4" xfId="42048" xr:uid="{FDC6AF8B-6E40-49F3-AB42-483132091FFE}"/>
    <cellStyle name="Normal 19 2 2 11" xfId="2272" xr:uid="{C410B483-920B-482F-B2B7-32382720E2FE}"/>
    <cellStyle name="Normal 19 2 2 11 2" xfId="10656" xr:uid="{3C1CE992-0CF4-43B6-AD0B-55C507E72178}"/>
    <cellStyle name="Normal 19 2 2 11 2 2" xfId="27416" xr:uid="{DCDA4D89-6F54-4DA4-BEB5-BB7F65AB8ED6}"/>
    <cellStyle name="Normal 19 2 2 11 2 3" xfId="44175" xr:uid="{9B6E82F7-23C7-421D-B418-0E09D33292A0}"/>
    <cellStyle name="Normal 19 2 2 11 3" xfId="19036" xr:uid="{493810F9-C33B-41FA-AFFB-B45638DC323A}"/>
    <cellStyle name="Normal 19 2 2 11 4" xfId="35795" xr:uid="{C9A12FE7-585B-4691-A5EC-C6C028598844}"/>
    <cellStyle name="Normal 19 2 2 12" xfId="8853" xr:uid="{25E91DD8-8808-4B4A-920F-4B6CE3ACA786}"/>
    <cellStyle name="Normal 19 2 2 12 2" xfId="25613" xr:uid="{2D0338F5-1121-4A25-9E4C-7A7065D37FC5}"/>
    <cellStyle name="Normal 19 2 2 12 3" xfId="42372" xr:uid="{432A748B-9BEF-479A-9D1A-5A0470AC3306}"/>
    <cellStyle name="Normal 19 2 2 13" xfId="17233" xr:uid="{8450608F-E0CA-4D2A-9D73-1438002A6E8F}"/>
    <cellStyle name="Normal 19 2 2 14" xfId="33992" xr:uid="{CF584534-D988-4DF0-98DA-8BB4EB375767}"/>
    <cellStyle name="Normal 19 2 2 2" xfId="884" xr:uid="{24395411-1B63-4301-9ADF-4B0C5AE4597A}"/>
    <cellStyle name="Normal 19 2 2 2 2" xfId="4279" xr:uid="{8801848F-F4F6-401A-B7BB-52ABD1FD1360}"/>
    <cellStyle name="Normal 19 2 2 2 2 2" xfId="12659" xr:uid="{03B768A0-C702-403A-98EB-A66994B25503}"/>
    <cellStyle name="Normal 19 2 2 2 2 2 2" xfId="29419" xr:uid="{23F84816-7C24-4C90-B996-F4CE6E513E73}"/>
    <cellStyle name="Normal 19 2 2 2 2 2 3" xfId="46178" xr:uid="{086A857A-6B16-40E3-A0AB-10AB19339862}"/>
    <cellStyle name="Normal 19 2 2 2 2 3" xfId="21039" xr:uid="{A446A95A-AB92-4809-B328-6441FAB16DAD}"/>
    <cellStyle name="Normal 19 2 2 2 2 4" xfId="37798" xr:uid="{CD89A97F-6DD6-4F6A-B8D7-FEE9DD87F4EC}"/>
    <cellStyle name="Normal 19 2 2 2 3" xfId="5966" xr:uid="{ED033198-FF36-4415-BC0A-69ECAFE1D1F0}"/>
    <cellStyle name="Normal 19 2 2 2 3 2" xfId="14346" xr:uid="{CA750A44-2C72-4621-98B5-35BE61CFE7E8}"/>
    <cellStyle name="Normal 19 2 2 2 3 2 2" xfId="31106" xr:uid="{DE824947-30B9-419A-890B-2AE2381E5C8E}"/>
    <cellStyle name="Normal 19 2 2 2 3 2 3" xfId="47865" xr:uid="{22253AF5-F1AB-49E6-A131-16D07CF66801}"/>
    <cellStyle name="Normal 19 2 2 2 3 3" xfId="22726" xr:uid="{B392ACD8-2D23-4F45-9457-E94CC17F0708}"/>
    <cellStyle name="Normal 19 2 2 2 3 4" xfId="39485" xr:uid="{7EEB3C9C-AF60-4746-89B1-F3872A0ED4AF}"/>
    <cellStyle name="Normal 19 2 2 2 4" xfId="2702" xr:uid="{FB5B4518-52D0-41A7-BF04-1FFBD6F9F7B8}"/>
    <cellStyle name="Normal 19 2 2 2 4 2" xfId="11082" xr:uid="{DF7A3C74-0CA8-43E8-BC11-51D28525A2DD}"/>
    <cellStyle name="Normal 19 2 2 2 4 2 2" xfId="27842" xr:uid="{42182240-2E63-4239-AFDB-CD008AA52181}"/>
    <cellStyle name="Normal 19 2 2 2 4 2 3" xfId="44601" xr:uid="{E2613899-B07E-4FBA-A82E-BBA1A99DBC19}"/>
    <cellStyle name="Normal 19 2 2 2 4 3" xfId="19462" xr:uid="{29B6E206-0467-4F8D-9AB7-29EBDE88B83A}"/>
    <cellStyle name="Normal 19 2 2 2 4 4" xfId="36221" xr:uid="{AACC43AB-38F1-4388-98D2-6778693B42D0}"/>
    <cellStyle name="Normal 19 2 2 2 5" xfId="9279" xr:uid="{243431A0-7C4B-4FE1-A97A-62C1B4351587}"/>
    <cellStyle name="Normal 19 2 2 2 5 2" xfId="26039" xr:uid="{430FE095-4158-414A-9780-26DB3D023A6E}"/>
    <cellStyle name="Normal 19 2 2 2 5 3" xfId="42798" xr:uid="{493020CE-2666-48BE-88D2-A2A60411E543}"/>
    <cellStyle name="Normal 19 2 2 2 6" xfId="17659" xr:uid="{EBEB570C-3303-4116-A29B-194B9B5CB24B}"/>
    <cellStyle name="Normal 19 2 2 2 7" xfId="34418" xr:uid="{24D1D18E-587D-4191-AA46-AE75DAF87EAF}"/>
    <cellStyle name="Normal 19 2 2 3" xfId="1318" xr:uid="{BEA63FDE-42F9-4A4D-BB9A-FF1859A935B7}"/>
    <cellStyle name="Normal 19 2 2 3 2" xfId="4707" xr:uid="{45CCE242-FC3E-4401-9FAB-F1B151F9024D}"/>
    <cellStyle name="Normal 19 2 2 3 2 2" xfId="13087" xr:uid="{86E63476-6436-4B2C-9F5A-4F13073AC716}"/>
    <cellStyle name="Normal 19 2 2 3 2 2 2" xfId="29847" xr:uid="{169DC016-8DE8-492E-BE26-DD25584E212A}"/>
    <cellStyle name="Normal 19 2 2 3 2 2 3" xfId="46606" xr:uid="{E5D8BB8D-40CA-4D45-9078-6591D733780A}"/>
    <cellStyle name="Normal 19 2 2 3 2 3" xfId="21467" xr:uid="{C5438B3A-4B1D-481C-9629-C1BCB53B827B}"/>
    <cellStyle name="Normal 19 2 2 3 2 4" xfId="38226" xr:uid="{8A37F0DD-AC19-4FDD-8665-657FFE26E907}"/>
    <cellStyle name="Normal 19 2 2 3 3" xfId="6394" xr:uid="{96CB49B4-DC58-4A3E-B1B8-AE0B2B4FF48B}"/>
    <cellStyle name="Normal 19 2 2 3 3 2" xfId="14774" xr:uid="{BFF70098-3BD9-4637-9DB8-D39FF75F28F4}"/>
    <cellStyle name="Normal 19 2 2 3 3 2 2" xfId="31534" xr:uid="{61DB730C-264C-4176-898D-29A2CEDBE529}"/>
    <cellStyle name="Normal 19 2 2 3 3 2 3" xfId="48293" xr:uid="{107E4157-F528-4E1A-9304-045B5F7A98FB}"/>
    <cellStyle name="Normal 19 2 2 3 3 3" xfId="23154" xr:uid="{271B6111-7DA1-4A1B-B97E-E9ADC8EE529B}"/>
    <cellStyle name="Normal 19 2 2 3 3 4" xfId="39913" xr:uid="{5F740F9D-D879-48AD-AA4D-2C871A6BD05D}"/>
    <cellStyle name="Normal 19 2 2 3 4" xfId="3130" xr:uid="{971F50BC-4665-44C1-984A-F29CC93FCF32}"/>
    <cellStyle name="Normal 19 2 2 3 4 2" xfId="11510" xr:uid="{69D17DC5-41A3-4959-83F1-EF6D839800DF}"/>
    <cellStyle name="Normal 19 2 2 3 4 2 2" xfId="28270" xr:uid="{B5D19EF7-C427-4416-ACBD-DAAAAF93711A}"/>
    <cellStyle name="Normal 19 2 2 3 4 2 3" xfId="45029" xr:uid="{C8673FAC-1576-44B7-9865-A37C4B6E9D18}"/>
    <cellStyle name="Normal 19 2 2 3 4 3" xfId="19890" xr:uid="{65784FA2-FBA4-49C8-B80A-82C49E7C92CB}"/>
    <cellStyle name="Normal 19 2 2 3 4 4" xfId="36649" xr:uid="{8D0194DA-3E11-4A3B-A5AA-FE7298B7557E}"/>
    <cellStyle name="Normal 19 2 2 3 5" xfId="9707" xr:uid="{356D51D9-4C29-4141-AB37-06C65237D8BA}"/>
    <cellStyle name="Normal 19 2 2 3 5 2" xfId="26467" xr:uid="{1EBB049C-934B-4D37-99A9-8E9397E91D59}"/>
    <cellStyle name="Normal 19 2 2 3 5 3" xfId="43226" xr:uid="{ED98F75B-D105-40CE-8EEF-6194BB525793}"/>
    <cellStyle name="Normal 19 2 2 3 6" xfId="18087" xr:uid="{9E450856-1CEB-4AC9-8F9B-74D64DD6C3EA}"/>
    <cellStyle name="Normal 19 2 2 3 7" xfId="34846" xr:uid="{60B2CD52-6CC1-43B2-B398-351F4C28A781}"/>
    <cellStyle name="Normal 19 2 2 4" xfId="1829" xr:uid="{66EC3131-DA5C-48ED-9B56-8E9AF6D4F560}"/>
    <cellStyle name="Normal 19 2 2 4 2" xfId="5218" xr:uid="{E4235CE2-9365-4F31-8C28-57087986F128}"/>
    <cellStyle name="Normal 19 2 2 4 2 2" xfId="13598" xr:uid="{D38B1BA5-B59A-44C3-80BB-E02A4EEB4C38}"/>
    <cellStyle name="Normal 19 2 2 4 2 2 2" xfId="30358" xr:uid="{548F8656-9223-41AE-9C3A-2523F9220AA2}"/>
    <cellStyle name="Normal 19 2 2 4 2 2 3" xfId="47117" xr:uid="{477BE328-FC80-4EF3-BC1B-B5A7358EAAE5}"/>
    <cellStyle name="Normal 19 2 2 4 2 3" xfId="21978" xr:uid="{6ADC1EF4-AA5F-4801-B486-5664191C5179}"/>
    <cellStyle name="Normal 19 2 2 4 2 4" xfId="38737" xr:uid="{D5F3BA18-57E1-4D49-9105-B27D76805668}"/>
    <cellStyle name="Normal 19 2 2 4 3" xfId="6905" xr:uid="{8BD6E7B4-7338-441D-9F03-05D8DE1BCDF5}"/>
    <cellStyle name="Normal 19 2 2 4 3 2" xfId="15285" xr:uid="{801E09FB-68A1-4E4D-99E6-EE5A85485855}"/>
    <cellStyle name="Normal 19 2 2 4 3 2 2" xfId="32045" xr:uid="{A4DFE5F7-CBC0-47C7-8A3B-21D750F4ECB3}"/>
    <cellStyle name="Normal 19 2 2 4 3 2 3" xfId="48804" xr:uid="{1D65F144-7EFA-4D00-B6A4-89B2D2735621}"/>
    <cellStyle name="Normal 19 2 2 4 3 3" xfId="23665" xr:uid="{83845D86-35B8-4908-98F7-514DB8E2BDFC}"/>
    <cellStyle name="Normal 19 2 2 4 3 4" xfId="40424" xr:uid="{E69D5ED8-9052-447A-A6F6-86A58F06F1CD}"/>
    <cellStyle name="Normal 19 2 2 4 4" xfId="3529" xr:uid="{E2BEF4EC-0ADA-40BD-9F2D-C2DE43DF736E}"/>
    <cellStyle name="Normal 19 2 2 4 4 2" xfId="11909" xr:uid="{7382F6F1-C66F-4580-985C-DBC867C1D20B}"/>
    <cellStyle name="Normal 19 2 2 4 4 2 2" xfId="28669" xr:uid="{1BFC668B-5968-4C2A-A589-FE37ADCB2207}"/>
    <cellStyle name="Normal 19 2 2 4 4 2 3" xfId="45428" xr:uid="{5EE7A5CD-C2F3-4EDC-BF12-D6D6B0E888F6}"/>
    <cellStyle name="Normal 19 2 2 4 4 3" xfId="20289" xr:uid="{8462FCB2-CD23-42DD-B638-4D3CF263AB57}"/>
    <cellStyle name="Normal 19 2 2 4 4 4" xfId="37048" xr:uid="{7F0B920C-CE6B-436F-8F79-0DDE42C6543F}"/>
    <cellStyle name="Normal 19 2 2 4 5" xfId="10218" xr:uid="{9A2370BC-013A-44B6-A44F-CAACF52D50CA}"/>
    <cellStyle name="Normal 19 2 2 4 5 2" xfId="26978" xr:uid="{0E33D2AA-EAC4-42DD-8F51-8FA0D1E655F9}"/>
    <cellStyle name="Normal 19 2 2 4 5 3" xfId="43737" xr:uid="{7DED9109-3574-4B4D-9E7D-7531FED96460}"/>
    <cellStyle name="Normal 19 2 2 4 6" xfId="18598" xr:uid="{27CF7C65-8B88-4A4C-A5F1-FF17DAA6F1A9}"/>
    <cellStyle name="Normal 19 2 2 4 7" xfId="35357" xr:uid="{67C9D22F-A336-4B88-9F23-C38092E5B500}"/>
    <cellStyle name="Normal 19 2 2 5" xfId="3948" xr:uid="{8476E1E8-D1B4-4023-97B4-DDFA696D95FE}"/>
    <cellStyle name="Normal 19 2 2 5 2" xfId="12328" xr:uid="{838487D9-5EFB-424B-A751-00567A5AA4D4}"/>
    <cellStyle name="Normal 19 2 2 5 2 2" xfId="29088" xr:uid="{038997E5-0CA4-4195-8405-A21DA7D50D37}"/>
    <cellStyle name="Normal 19 2 2 5 2 3" xfId="45847" xr:uid="{673AD153-89B0-48B7-9C65-62A32D87B3E6}"/>
    <cellStyle name="Normal 19 2 2 5 3" xfId="20708" xr:uid="{300ABEBD-D23A-486F-B8F5-F2BA2ED7E7B9}"/>
    <cellStyle name="Normal 19 2 2 5 4" xfId="37467" xr:uid="{5517B4C1-73AE-4A88-856E-27BE82106710}"/>
    <cellStyle name="Normal 19 2 2 6" xfId="5540" xr:uid="{AB260107-9C39-4630-B01D-D4136FC3A701}"/>
    <cellStyle name="Normal 19 2 2 6 2" xfId="13920" xr:uid="{D75C864F-7701-4DA7-BAB2-9386254E8928}"/>
    <cellStyle name="Normal 19 2 2 6 2 2" xfId="30680" xr:uid="{7B20FAAD-ED32-4CAA-BCC2-32380DDA0287}"/>
    <cellStyle name="Normal 19 2 2 6 2 3" xfId="47439" xr:uid="{07B0C8EF-1AEB-4628-876A-7143A39F9FAA}"/>
    <cellStyle name="Normal 19 2 2 6 3" xfId="22300" xr:uid="{1DF57C1C-DAF3-4A78-BE3D-945D2ED491AD}"/>
    <cellStyle name="Normal 19 2 2 6 4" xfId="39059" xr:uid="{D0EB14F8-5D5D-49E9-9033-3D65580EBADC}"/>
    <cellStyle name="Normal 19 2 2 7" xfId="7311" xr:uid="{639F7B0D-1D4B-45D4-9C6C-5D3C0DA15D37}"/>
    <cellStyle name="Normal 19 2 2 7 2" xfId="15691" xr:uid="{C590F6B3-B4F7-458A-BD21-9C422EE9795C}"/>
    <cellStyle name="Normal 19 2 2 7 2 2" xfId="32451" xr:uid="{E59BEF3F-CA0F-4959-9170-1E4BBBAF7950}"/>
    <cellStyle name="Normal 19 2 2 7 2 3" xfId="49210" xr:uid="{E5AECD81-9E8B-47D6-8B82-0D7EAA8C2FA0}"/>
    <cellStyle name="Normal 19 2 2 7 3" xfId="24071" xr:uid="{6B5051DB-717D-4385-8135-2D10280FBD18}"/>
    <cellStyle name="Normal 19 2 2 7 4" xfId="40830" xr:uid="{C34513F9-0A53-4375-AB87-F03B2263268A}"/>
    <cellStyle name="Normal 19 2 2 8" xfId="7717" xr:uid="{9A55C01F-3183-42C7-BC9C-EF06D77B3183}"/>
    <cellStyle name="Normal 19 2 2 8 2" xfId="16097" xr:uid="{70010D75-F1A7-4C4B-99CC-7FF96D634259}"/>
    <cellStyle name="Normal 19 2 2 8 2 2" xfId="32857" xr:uid="{8F5C43C7-5A2D-4934-8016-46F217F428AD}"/>
    <cellStyle name="Normal 19 2 2 8 2 3" xfId="49616" xr:uid="{55080EE5-7317-4334-B1FC-72F92D1D7183}"/>
    <cellStyle name="Normal 19 2 2 8 3" xfId="24477" xr:uid="{AFA05766-431B-45FA-8090-79BE6116E5A2}"/>
    <cellStyle name="Normal 19 2 2 8 4" xfId="41236" xr:uid="{FE6CABF9-6424-4A4C-A189-81C0461E8B4D}"/>
    <cellStyle name="Normal 19 2 2 9" xfId="8123" xr:uid="{1DD4C3B7-4EB6-4527-8A38-8DF19E21C46E}"/>
    <cellStyle name="Normal 19 2 2 9 2" xfId="16503" xr:uid="{680DC9C2-AE7D-4DEB-BAF2-6D1FB6CAC088}"/>
    <cellStyle name="Normal 19 2 2 9 2 2" xfId="33263" xr:uid="{C525485E-6905-4DFA-B840-B71AEEF5E7C8}"/>
    <cellStyle name="Normal 19 2 2 9 2 3" xfId="50022" xr:uid="{F01FD60D-6448-4C6D-A5F0-E345C4C1CBC9}"/>
    <cellStyle name="Normal 19 2 2 9 3" xfId="24883" xr:uid="{EA913D48-4C0E-4387-A2F8-D8466BC47B4C}"/>
    <cellStyle name="Normal 19 2 2 9 4" xfId="41642" xr:uid="{514EB948-FB55-4AF8-ACEE-2AEFA2A75102}"/>
    <cellStyle name="Normal 19 2 3" xfId="604" xr:uid="{49E00153-4B97-4699-B80A-ED971A7975F9}"/>
    <cellStyle name="Normal 19 2 3 10" xfId="8655" xr:uid="{AFDE11AF-64B9-4F44-A313-FEABB301F4D7}"/>
    <cellStyle name="Normal 19 2 3 10 2" xfId="17035" xr:uid="{D32CA265-7CEB-4C68-B06B-D8A05BD95003}"/>
    <cellStyle name="Normal 19 2 3 10 2 2" xfId="33795" xr:uid="{2D236696-E45C-44F1-B686-83EF84F0252B}"/>
    <cellStyle name="Normal 19 2 3 10 2 3" xfId="50554" xr:uid="{59B028BF-8B2B-47B9-9F4B-E1DD0DE79F61}"/>
    <cellStyle name="Normal 19 2 3 10 3" xfId="25415" xr:uid="{004E8CAA-9166-4E35-869E-E1BF47CC44C6}"/>
    <cellStyle name="Normal 19 2 3 10 4" xfId="42174" xr:uid="{D6222FC9-2662-4B4C-A783-F1ECCA93CACD}"/>
    <cellStyle name="Normal 19 2 3 11" xfId="2436" xr:uid="{C77289C4-1AEC-44D5-96B4-0B8539E49E28}"/>
    <cellStyle name="Normal 19 2 3 11 2" xfId="10818" xr:uid="{37890A56-4DED-4AF0-8AEA-8DCC2CFB4A2E}"/>
    <cellStyle name="Normal 19 2 3 11 2 2" xfId="27578" xr:uid="{176D076A-DD01-4286-8B80-3356BD3DCD87}"/>
    <cellStyle name="Normal 19 2 3 11 2 3" xfId="44337" xr:uid="{56FB3722-063D-4145-9817-761234A96544}"/>
    <cellStyle name="Normal 19 2 3 11 3" xfId="19198" xr:uid="{D228968D-9EF2-4E3B-AFA5-ABFC9C8A859E}"/>
    <cellStyle name="Normal 19 2 3 11 4" xfId="35957" xr:uid="{6CFBEDBA-9BED-4524-8D80-D477B2289E03}"/>
    <cellStyle name="Normal 19 2 3 12" xfId="9015" xr:uid="{AD5F68A8-75D9-498A-A661-04C00B057F43}"/>
    <cellStyle name="Normal 19 2 3 12 2" xfId="25775" xr:uid="{5672E399-0A02-4A39-9CE1-975338BC594B}"/>
    <cellStyle name="Normal 19 2 3 12 3" xfId="42534" xr:uid="{5474F218-D3D5-4E6B-9DE3-6DBBD8D10791}"/>
    <cellStyle name="Normal 19 2 3 13" xfId="17395" xr:uid="{0DCBFFFB-C708-4F57-86F0-97039C6BBCA1}"/>
    <cellStyle name="Normal 19 2 3 14" xfId="34154" xr:uid="{24F1DDA7-243E-404B-8FAF-BAEE92A9CF4B}"/>
    <cellStyle name="Normal 19 2 3 2" xfId="1046" xr:uid="{7D4998BD-49A3-43B0-B82D-9ECD640F315E}"/>
    <cellStyle name="Normal 19 2 3 2 2" xfId="4441" xr:uid="{0A7A52BA-93E8-41F9-9CD6-2B004D5DC4C6}"/>
    <cellStyle name="Normal 19 2 3 2 2 2" xfId="12821" xr:uid="{A6CD6607-2A4B-498A-B86C-7C3B6C0250F7}"/>
    <cellStyle name="Normal 19 2 3 2 2 2 2" xfId="29581" xr:uid="{35CDCF1C-F831-40D9-9EA3-B7A863C00199}"/>
    <cellStyle name="Normal 19 2 3 2 2 2 3" xfId="46340" xr:uid="{DA1543D0-68C2-4326-AA24-89F68BC14590}"/>
    <cellStyle name="Normal 19 2 3 2 2 3" xfId="21201" xr:uid="{0DFFF3E2-FD51-4CC6-8A30-A28D0A57BD23}"/>
    <cellStyle name="Normal 19 2 3 2 2 4" xfId="37960" xr:uid="{E3F71BC0-FB27-453D-8E15-3C05D7628E78}"/>
    <cellStyle name="Normal 19 2 3 2 3" xfId="6128" xr:uid="{D06B6FFC-040B-45A0-9278-BC8E433E7A27}"/>
    <cellStyle name="Normal 19 2 3 2 3 2" xfId="14508" xr:uid="{5E44CB15-80C7-4418-BD6C-B4E446B64FB8}"/>
    <cellStyle name="Normal 19 2 3 2 3 2 2" xfId="31268" xr:uid="{C0113C1E-3D45-4B03-BF51-DF5CBB4ABED0}"/>
    <cellStyle name="Normal 19 2 3 2 3 2 3" xfId="48027" xr:uid="{F07883BA-681F-453F-AB76-E5089D1F8590}"/>
    <cellStyle name="Normal 19 2 3 2 3 3" xfId="22888" xr:uid="{7B51E73E-860A-496C-94E0-D5269468118F}"/>
    <cellStyle name="Normal 19 2 3 2 3 4" xfId="39647" xr:uid="{9792905A-2004-4666-B38C-F9EB384996CD}"/>
    <cellStyle name="Normal 19 2 3 2 4" xfId="2864" xr:uid="{FEB6EE58-12E6-4C61-99BF-149007EAC77F}"/>
    <cellStyle name="Normal 19 2 3 2 4 2" xfId="11244" xr:uid="{62E38EC9-D58A-47C8-99A4-5E458387AA03}"/>
    <cellStyle name="Normal 19 2 3 2 4 2 2" xfId="28004" xr:uid="{F81EDCB0-B0DD-448F-BF1B-085B150825A3}"/>
    <cellStyle name="Normal 19 2 3 2 4 2 3" xfId="44763" xr:uid="{D6345C4B-F3F5-461E-8B85-089940D4CFBD}"/>
    <cellStyle name="Normal 19 2 3 2 4 3" xfId="19624" xr:uid="{0F36E9D7-B1B3-421A-9F67-EFA42C3A980A}"/>
    <cellStyle name="Normal 19 2 3 2 4 4" xfId="36383" xr:uid="{579D37F0-2633-4AE0-8D4A-ECBEF625F4EB}"/>
    <cellStyle name="Normal 19 2 3 2 5" xfId="9441" xr:uid="{76067DE1-6B28-4157-8BFA-3F770835A7CF}"/>
    <cellStyle name="Normal 19 2 3 2 5 2" xfId="26201" xr:uid="{34525892-C6EA-4275-ACC5-B84DD1456109}"/>
    <cellStyle name="Normal 19 2 3 2 5 3" xfId="42960" xr:uid="{CC00A28A-3AD3-4327-886E-603F55001A11}"/>
    <cellStyle name="Normal 19 2 3 2 6" xfId="17821" xr:uid="{0E3F6D06-2DBC-42BC-96AB-78F3001D1370}"/>
    <cellStyle name="Normal 19 2 3 2 7" xfId="34580" xr:uid="{1D26FAF7-E83F-484A-9BF4-9D144D2783CF}"/>
    <cellStyle name="Normal 19 2 3 3" xfId="1480" xr:uid="{0B7EB4F7-4048-4E81-BC85-B40363B0CF36}"/>
    <cellStyle name="Normal 19 2 3 3 2" xfId="4869" xr:uid="{A1185516-9BA7-46FA-92C1-E239C7C656DB}"/>
    <cellStyle name="Normal 19 2 3 3 2 2" xfId="13249" xr:uid="{807F2800-561A-4C41-A34E-A2CDA3840435}"/>
    <cellStyle name="Normal 19 2 3 3 2 2 2" xfId="30009" xr:uid="{8EEC2872-2F48-41AD-A16F-CA8F16EE0C6A}"/>
    <cellStyle name="Normal 19 2 3 3 2 2 3" xfId="46768" xr:uid="{E7FE5DEB-93D3-4710-AE47-0854A52DA0A0}"/>
    <cellStyle name="Normal 19 2 3 3 2 3" xfId="21629" xr:uid="{8C1EAB3A-2A9B-4C7C-BE5D-01A3C6F05312}"/>
    <cellStyle name="Normal 19 2 3 3 2 4" xfId="38388" xr:uid="{0F2FDC14-48B8-4751-9D43-CA01D5B7BEC1}"/>
    <cellStyle name="Normal 19 2 3 3 3" xfId="6556" xr:uid="{949A8CC3-5890-4FEB-8001-AFC0FC06F14C}"/>
    <cellStyle name="Normal 19 2 3 3 3 2" xfId="14936" xr:uid="{64EA5B5E-58FA-4354-A6A2-0FAE5D652988}"/>
    <cellStyle name="Normal 19 2 3 3 3 2 2" xfId="31696" xr:uid="{3979354C-2E0C-4956-B090-1743F5415FDB}"/>
    <cellStyle name="Normal 19 2 3 3 3 2 3" xfId="48455" xr:uid="{D4B0CC24-CD1C-4796-B421-E25E9529BEB2}"/>
    <cellStyle name="Normal 19 2 3 3 3 3" xfId="23316" xr:uid="{6D2C345F-1A57-4572-BB68-590D4EE12619}"/>
    <cellStyle name="Normal 19 2 3 3 3 4" xfId="40075" xr:uid="{AB1BDFBE-CBCD-4A1A-AD51-D7752469DBEE}"/>
    <cellStyle name="Normal 19 2 3 3 4" xfId="3292" xr:uid="{335D1F91-03F5-4DEC-86C4-8A77483BD630}"/>
    <cellStyle name="Normal 19 2 3 3 4 2" xfId="11672" xr:uid="{40054CEA-05D1-440A-8D6B-7782C646C967}"/>
    <cellStyle name="Normal 19 2 3 3 4 2 2" xfId="28432" xr:uid="{8F6F893F-4E59-4551-93C5-A8E2FB865171}"/>
    <cellStyle name="Normal 19 2 3 3 4 2 3" xfId="45191" xr:uid="{26E8A518-CE39-4BE9-86CC-503220362084}"/>
    <cellStyle name="Normal 19 2 3 3 4 3" xfId="20052" xr:uid="{5AFB5BFE-0221-4A12-90B7-9B18F991B6FF}"/>
    <cellStyle name="Normal 19 2 3 3 4 4" xfId="36811" xr:uid="{A7733219-4DB6-486B-9AF3-85ED47137F05}"/>
    <cellStyle name="Normal 19 2 3 3 5" xfId="9869" xr:uid="{91FFEEC8-3D62-4EE9-965C-E605B61712B0}"/>
    <cellStyle name="Normal 19 2 3 3 5 2" xfId="26629" xr:uid="{11C91E01-BDB1-491F-8D13-BA58DC5EF66E}"/>
    <cellStyle name="Normal 19 2 3 3 5 3" xfId="43388" xr:uid="{3836C8AF-CF6B-4650-8193-75059005BD4D}"/>
    <cellStyle name="Normal 19 2 3 3 6" xfId="18249" xr:uid="{D894FCF7-B88C-4068-ABF3-2597AD0E47CE}"/>
    <cellStyle name="Normal 19 2 3 3 7" xfId="35008" xr:uid="{C9859737-D62E-4FE0-B51E-A18C95937611}"/>
    <cellStyle name="Normal 19 2 3 4" xfId="1955" xr:uid="{5DD5E8B2-C4A3-48BF-A863-2361BBC6DD95}"/>
    <cellStyle name="Normal 19 2 3 4 2" xfId="5344" xr:uid="{B777B2D4-D164-4061-8A8E-BF3E4919E1AA}"/>
    <cellStyle name="Normal 19 2 3 4 2 2" xfId="13724" xr:uid="{14831607-C6B4-4904-ACEC-1AA4794BC8CF}"/>
    <cellStyle name="Normal 19 2 3 4 2 2 2" xfId="30484" xr:uid="{20981A5F-F705-4193-B29D-1CAEC6B3686B}"/>
    <cellStyle name="Normal 19 2 3 4 2 2 3" xfId="47243" xr:uid="{87CEFA41-3B28-44EA-9176-8F3663E9EAA1}"/>
    <cellStyle name="Normal 19 2 3 4 2 3" xfId="22104" xr:uid="{38E3FC8A-00BC-4983-970D-142A17FE0AA9}"/>
    <cellStyle name="Normal 19 2 3 4 2 4" xfId="38863" xr:uid="{D1E940CB-1836-4387-B199-5F36FC131C91}"/>
    <cellStyle name="Normal 19 2 3 4 3" xfId="7031" xr:uid="{D8252E50-A78E-4EFC-B574-FFAEABE10F79}"/>
    <cellStyle name="Normal 19 2 3 4 3 2" xfId="15411" xr:uid="{279D49BD-0AE9-44E8-A751-232D0825DE15}"/>
    <cellStyle name="Normal 19 2 3 4 3 2 2" xfId="32171" xr:uid="{C02C16BC-4AE4-486E-B0A8-5F6CD0852109}"/>
    <cellStyle name="Normal 19 2 3 4 3 2 3" xfId="48930" xr:uid="{91F4B277-B873-461E-A092-7971690B9E9F}"/>
    <cellStyle name="Normal 19 2 3 4 3 3" xfId="23791" xr:uid="{2FA338EB-B53A-4C70-A9A5-6A5FD95B7EB0}"/>
    <cellStyle name="Normal 19 2 3 4 3 4" xfId="40550" xr:uid="{8585970B-2CDF-48E1-80CF-F15F30DECED1}"/>
    <cellStyle name="Normal 19 2 3 4 4" xfId="3654" xr:uid="{BB29C0EB-578C-4058-847A-736B7165CC1B}"/>
    <cellStyle name="Normal 19 2 3 4 4 2" xfId="12034" xr:uid="{420B2264-0AAB-4800-8583-DF3951926054}"/>
    <cellStyle name="Normal 19 2 3 4 4 2 2" xfId="28794" xr:uid="{25FB1ABA-2509-4C22-B3D2-B863B81E2D4C}"/>
    <cellStyle name="Normal 19 2 3 4 4 2 3" xfId="45553" xr:uid="{D1261B2D-7E6F-4B97-9288-2556D37B82BE}"/>
    <cellStyle name="Normal 19 2 3 4 4 3" xfId="20414" xr:uid="{10E3EE1D-8223-4BA0-9584-F9DD61FCB4F0}"/>
    <cellStyle name="Normal 19 2 3 4 4 4" xfId="37173" xr:uid="{32EF63C3-1FE6-4405-9E29-4C79EF72087F}"/>
    <cellStyle name="Normal 19 2 3 4 5" xfId="10344" xr:uid="{4A375885-5184-4B51-926D-334C8584FD85}"/>
    <cellStyle name="Normal 19 2 3 4 5 2" xfId="27104" xr:uid="{92C7950E-C70D-447D-8EC4-B00381CD6B54}"/>
    <cellStyle name="Normal 19 2 3 4 5 3" xfId="43863" xr:uid="{7760293A-A7EB-47EE-B137-ACF12CE5B6BD}"/>
    <cellStyle name="Normal 19 2 3 4 6" xfId="18724" xr:uid="{C2866427-A3ED-4725-B07A-94286F290B86}"/>
    <cellStyle name="Normal 19 2 3 4 7" xfId="35483" xr:uid="{72A0BAF5-D05C-4F27-9B50-BD08BD44EA38}"/>
    <cellStyle name="Normal 19 2 3 5" xfId="4074" xr:uid="{C6649740-25E5-4DC8-B32C-5A026EAE7EDB}"/>
    <cellStyle name="Normal 19 2 3 5 2" xfId="12454" xr:uid="{BCE8F4E3-A8AD-4D31-AE91-1D3ED86298D1}"/>
    <cellStyle name="Normal 19 2 3 5 2 2" xfId="29214" xr:uid="{026FFF01-0351-4871-AC96-8A523A7CB174}"/>
    <cellStyle name="Normal 19 2 3 5 2 3" xfId="45973" xr:uid="{38A782CA-176D-4AB4-BD83-96CA066211DB}"/>
    <cellStyle name="Normal 19 2 3 5 3" xfId="20834" xr:uid="{D78FD10F-5F1B-4324-B033-DD019A4FB63C}"/>
    <cellStyle name="Normal 19 2 3 5 4" xfId="37593" xr:uid="{364764B5-F3CE-4806-9DB9-F6A38F7C190B}"/>
    <cellStyle name="Normal 19 2 3 6" xfId="5702" xr:uid="{93103F77-2B31-4477-83D9-B4B804FC4392}"/>
    <cellStyle name="Normal 19 2 3 6 2" xfId="14082" xr:uid="{6A4F2EB3-C916-49D0-8B4F-338EAEFDFBE4}"/>
    <cellStyle name="Normal 19 2 3 6 2 2" xfId="30842" xr:uid="{C1838F5C-C331-4D6D-A0FB-552BB9633C91}"/>
    <cellStyle name="Normal 19 2 3 6 2 3" xfId="47601" xr:uid="{D7871A87-F7BC-4DB5-8DEF-6B1CAD72A907}"/>
    <cellStyle name="Normal 19 2 3 6 3" xfId="22462" xr:uid="{B81F62BA-B185-486B-BC4C-D85F1493F2F5}"/>
    <cellStyle name="Normal 19 2 3 6 4" xfId="39221" xr:uid="{ED8E610B-7F22-44EE-9E26-4BA3AC667074}"/>
    <cellStyle name="Normal 19 2 3 7" xfId="7437" xr:uid="{87124934-B4E4-4EFC-904D-43E9B6F891DB}"/>
    <cellStyle name="Normal 19 2 3 7 2" xfId="15817" xr:uid="{CF154433-180F-4C87-9148-78E93AEE1B34}"/>
    <cellStyle name="Normal 19 2 3 7 2 2" xfId="32577" xr:uid="{695ABCFD-F6C5-46F0-83AA-9BB22968471B}"/>
    <cellStyle name="Normal 19 2 3 7 2 3" xfId="49336" xr:uid="{F7AD48C7-530F-4C89-8CCC-952F5ED38496}"/>
    <cellStyle name="Normal 19 2 3 7 3" xfId="24197" xr:uid="{D2DB2070-65DD-464F-9DC2-F55FA8E4A87E}"/>
    <cellStyle name="Normal 19 2 3 7 4" xfId="40956" xr:uid="{03F2448B-0C44-4808-8E4C-AD5BD755AB36}"/>
    <cellStyle name="Normal 19 2 3 8" xfId="7843" xr:uid="{1BCD0560-1B72-49C9-8157-B0401E66D02E}"/>
    <cellStyle name="Normal 19 2 3 8 2" xfId="16223" xr:uid="{D51A5CD4-2269-4206-9E6D-937CCEE88224}"/>
    <cellStyle name="Normal 19 2 3 8 2 2" xfId="32983" xr:uid="{0795FA8C-6463-4217-B269-A9E9BEEBCC29}"/>
    <cellStyle name="Normal 19 2 3 8 2 3" xfId="49742" xr:uid="{C742C7D2-701F-415B-BAC6-BA0A0421C935}"/>
    <cellStyle name="Normal 19 2 3 8 3" xfId="24603" xr:uid="{873CEC2B-6527-411E-8E37-7571A2B0BEBB}"/>
    <cellStyle name="Normal 19 2 3 8 4" xfId="41362" xr:uid="{2750B352-EF08-4B3A-A8D6-C4ABE599C38B}"/>
    <cellStyle name="Normal 19 2 3 9" xfId="8249" xr:uid="{D29368C0-6981-4702-867B-58D34CC59775}"/>
    <cellStyle name="Normal 19 2 3 9 2" xfId="16629" xr:uid="{4EAD4974-7A78-46AE-B494-FEA9FA9655B0}"/>
    <cellStyle name="Normal 19 2 3 9 2 2" xfId="33389" xr:uid="{DCD8CC44-8177-4311-BCBE-F0202846B499}"/>
    <cellStyle name="Normal 19 2 3 9 2 3" xfId="50148" xr:uid="{FDAC4A7D-1F8F-4964-BBF6-10A7B6FE0539}"/>
    <cellStyle name="Normal 19 2 3 9 3" xfId="25009" xr:uid="{15F3DB1D-D7D5-4F41-AE16-EA97D5D71C2E}"/>
    <cellStyle name="Normal 19 2 3 9 4" xfId="41768" xr:uid="{244A1B27-071B-4BD0-9964-AF1925DB7E27}"/>
    <cellStyle name="Normal 19 2 4" xfId="810" xr:uid="{8C36C9B9-250B-4FC8-8CB8-AB61F3A23161}"/>
    <cellStyle name="Normal 19 2 4 2" xfId="4205" xr:uid="{073EB1F3-E940-410E-AF26-F04D265FF548}"/>
    <cellStyle name="Normal 19 2 4 2 2" xfId="12585" xr:uid="{A4EE8DCA-3B25-40F3-9C64-E77D77124E59}"/>
    <cellStyle name="Normal 19 2 4 2 2 2" xfId="29345" xr:uid="{C9F799A0-76E8-4D4F-93DB-6BD6353E027B}"/>
    <cellStyle name="Normal 19 2 4 2 2 3" xfId="46104" xr:uid="{E9F946E8-B36E-47C0-B682-8E04B5EBB896}"/>
    <cellStyle name="Normal 19 2 4 2 3" xfId="20965" xr:uid="{667A5C94-B075-48B4-8D6D-A745E8094A11}"/>
    <cellStyle name="Normal 19 2 4 2 4" xfId="37724" xr:uid="{0DA0B62F-987E-465A-A3E6-027F64B9CDE7}"/>
    <cellStyle name="Normal 19 2 4 3" xfId="5892" xr:uid="{C2DB4FFF-BE93-4E9A-B285-95BE2C36DBF8}"/>
    <cellStyle name="Normal 19 2 4 3 2" xfId="14272" xr:uid="{B2A4438B-D5C4-459C-9E77-D6226094898B}"/>
    <cellStyle name="Normal 19 2 4 3 2 2" xfId="31032" xr:uid="{8BDF60DA-7BA1-40D4-AD00-604EE3B9AA02}"/>
    <cellStyle name="Normal 19 2 4 3 2 3" xfId="47791" xr:uid="{37FBFF46-3E5C-4B9C-A5EC-5BF74B3D13D7}"/>
    <cellStyle name="Normal 19 2 4 3 3" xfId="22652" xr:uid="{C0EDB9DD-E725-43B0-831E-8410F1DA4039}"/>
    <cellStyle name="Normal 19 2 4 3 4" xfId="39411" xr:uid="{418BA358-7511-4FFA-9C96-E0A07F65E6F1}"/>
    <cellStyle name="Normal 19 2 4 4" xfId="2628" xr:uid="{52723202-F6E3-44C3-BD9A-E17470296247}"/>
    <cellStyle name="Normal 19 2 4 4 2" xfId="11008" xr:uid="{CF41DE07-9D16-4433-8C60-E41C85AAA765}"/>
    <cellStyle name="Normal 19 2 4 4 2 2" xfId="27768" xr:uid="{D327590F-CBF3-4F5D-A38B-C7DD980DDF72}"/>
    <cellStyle name="Normal 19 2 4 4 2 3" xfId="44527" xr:uid="{0107A337-690D-4E2F-8150-A3A3B55D5D4E}"/>
    <cellStyle name="Normal 19 2 4 4 3" xfId="19388" xr:uid="{7F678745-C34C-41A9-A1FE-84B398B50CB0}"/>
    <cellStyle name="Normal 19 2 4 4 4" xfId="36147" xr:uid="{D52AB7C6-101C-4D23-BEF0-0C31E6696C87}"/>
    <cellStyle name="Normal 19 2 4 5" xfId="9205" xr:uid="{C6A6B309-C28E-4BF9-9416-B89E2FDAEF3B}"/>
    <cellStyle name="Normal 19 2 4 5 2" xfId="25965" xr:uid="{D8AFAD11-85AD-4DD9-9144-D723D8DD8992}"/>
    <cellStyle name="Normal 19 2 4 5 3" xfId="42724" xr:uid="{C34BE27D-6DF6-428F-8C74-8A41D38B961E}"/>
    <cellStyle name="Normal 19 2 4 6" xfId="17585" xr:uid="{29B088AE-D5A0-45CD-B18C-D3E1CE04D7DD}"/>
    <cellStyle name="Normal 19 2 4 7" xfId="34344" xr:uid="{866315AC-3912-4735-8614-94D3D406ED14}"/>
    <cellStyle name="Normal 19 2 5" xfId="1244" xr:uid="{9207F885-5207-4501-8A3D-D1DC79E9FC83}"/>
    <cellStyle name="Normal 19 2 5 2" xfId="4633" xr:uid="{ABD9A6BC-BA72-4518-8E2E-6C7970204376}"/>
    <cellStyle name="Normal 19 2 5 2 2" xfId="13013" xr:uid="{70B79365-01BD-473B-9617-39BFA0819544}"/>
    <cellStyle name="Normal 19 2 5 2 2 2" xfId="29773" xr:uid="{FD6F3E1C-4B8F-4B21-B2E9-C993428EA1A9}"/>
    <cellStyle name="Normal 19 2 5 2 2 3" xfId="46532" xr:uid="{8EE94A4F-692E-4EC7-A57D-FF73EDC7A76E}"/>
    <cellStyle name="Normal 19 2 5 2 3" xfId="21393" xr:uid="{9E569C95-B267-4538-AA2A-B2033142DB91}"/>
    <cellStyle name="Normal 19 2 5 2 4" xfId="38152" xr:uid="{872ED118-264A-435F-B64F-AC1EEBC3B8A6}"/>
    <cellStyle name="Normal 19 2 5 3" xfId="6320" xr:uid="{D6EFC5BC-DC17-45D5-B4CD-8446AD01AE70}"/>
    <cellStyle name="Normal 19 2 5 3 2" xfId="14700" xr:uid="{8ED2168F-592A-4478-AB42-C42F9253AE36}"/>
    <cellStyle name="Normal 19 2 5 3 2 2" xfId="31460" xr:uid="{B5EA582C-75A9-4A3F-BAD2-46630176AAB3}"/>
    <cellStyle name="Normal 19 2 5 3 2 3" xfId="48219" xr:uid="{F82A7523-2830-4735-B8B2-E0AEA92B526A}"/>
    <cellStyle name="Normal 19 2 5 3 3" xfId="23080" xr:uid="{CB81CE46-1E31-44F2-8245-8BD280737FC1}"/>
    <cellStyle name="Normal 19 2 5 3 4" xfId="39839" xr:uid="{18174205-DAB0-4417-A582-37A86685F651}"/>
    <cellStyle name="Normal 19 2 5 4" xfId="3056" xr:uid="{52817F35-DF94-4ACC-BC29-AE34634C2066}"/>
    <cellStyle name="Normal 19 2 5 4 2" xfId="11436" xr:uid="{C9539F25-0604-4DFB-9A00-97C03F7970F9}"/>
    <cellStyle name="Normal 19 2 5 4 2 2" xfId="28196" xr:uid="{FDB62EC0-1D2F-436E-B494-B597E4AA333D}"/>
    <cellStyle name="Normal 19 2 5 4 2 3" xfId="44955" xr:uid="{19A61905-F593-44E1-B1F2-A35D7EA3F0CD}"/>
    <cellStyle name="Normal 19 2 5 4 3" xfId="19816" xr:uid="{C2491677-F9D9-4388-A037-CBFAD75AA65D}"/>
    <cellStyle name="Normal 19 2 5 4 4" xfId="36575" xr:uid="{3DFDE8A7-69F1-45D6-94F9-213E53170300}"/>
    <cellStyle name="Normal 19 2 5 5" xfId="9633" xr:uid="{1406777D-7BF7-4675-94A4-BC55412A07C0}"/>
    <cellStyle name="Normal 19 2 5 5 2" xfId="26393" xr:uid="{64F7982A-9531-4262-BE18-841A7253E127}"/>
    <cellStyle name="Normal 19 2 5 5 3" xfId="43152" xr:uid="{22A33246-0181-4C86-8B06-5F1774526783}"/>
    <cellStyle name="Normal 19 2 5 6" xfId="18013" xr:uid="{5D89BB68-2D18-44A7-B52C-88B4B28EE047}"/>
    <cellStyle name="Normal 19 2 5 7" xfId="34772" xr:uid="{8CCED407-B212-4CE4-8A72-65FFE50204F5}"/>
    <cellStyle name="Normal 19 2 6" xfId="1684" xr:uid="{AFC0373C-5E3D-4046-B833-5D8A4E13DC3F}"/>
    <cellStyle name="Normal 19 2 6 2" xfId="5073" xr:uid="{0C39248C-A1A9-475C-AF09-147D889BA07D}"/>
    <cellStyle name="Normal 19 2 6 2 2" xfId="13453" xr:uid="{7D675CA8-EB98-4D12-AB7A-0A91C09A61B2}"/>
    <cellStyle name="Normal 19 2 6 2 2 2" xfId="30213" xr:uid="{D191850F-A6F4-4ABE-A4D9-FF0E188A0667}"/>
    <cellStyle name="Normal 19 2 6 2 2 3" xfId="46972" xr:uid="{3DBC65BC-CF97-440E-B155-2B85E571C618}"/>
    <cellStyle name="Normal 19 2 6 2 3" xfId="21833" xr:uid="{2828479A-4B64-4B32-AD19-910A6C48689A}"/>
    <cellStyle name="Normal 19 2 6 2 4" xfId="38592" xr:uid="{3C4C51B8-D0C4-4777-9461-F65DD67327E5}"/>
    <cellStyle name="Normal 19 2 6 3" xfId="6760" xr:uid="{B090A39F-D06E-4D9B-9C64-9E9B64F0B653}"/>
    <cellStyle name="Normal 19 2 6 3 2" xfId="15140" xr:uid="{7F5E27AB-5015-4031-A0F2-9B387CB40DE3}"/>
    <cellStyle name="Normal 19 2 6 3 2 2" xfId="31900" xr:uid="{659FA78B-5A4E-4E49-8EFF-25222D724443}"/>
    <cellStyle name="Normal 19 2 6 3 2 3" xfId="48659" xr:uid="{7676B744-7FCC-46B7-870B-7189EC2DA782}"/>
    <cellStyle name="Normal 19 2 6 3 3" xfId="23520" xr:uid="{432E28BA-406E-4906-B0F7-F1DB2B705CB9}"/>
    <cellStyle name="Normal 19 2 6 3 4" xfId="40279" xr:uid="{6243364B-83A3-4CC5-92E4-124B53F25F83}"/>
    <cellStyle name="Normal 19 2 6 4" xfId="2195" xr:uid="{D55E5859-EE8B-47CB-B199-26ECCE74FEE7}"/>
    <cellStyle name="Normal 19 2 6 4 2" xfId="10582" xr:uid="{130EFEEC-F096-420F-AF8B-2ECE7AF0D474}"/>
    <cellStyle name="Normal 19 2 6 4 2 2" xfId="27342" xr:uid="{9EEB246C-6108-4DEF-80A1-D32262E12204}"/>
    <cellStyle name="Normal 19 2 6 4 2 3" xfId="44101" xr:uid="{0CE0D9B7-DD59-4CE1-BDFA-975C16B4A395}"/>
    <cellStyle name="Normal 19 2 6 4 3" xfId="18962" xr:uid="{BF620E04-6525-4F49-BDE6-A535B382A9E8}"/>
    <cellStyle name="Normal 19 2 6 4 4" xfId="35721" xr:uid="{CC9A9EB3-0D10-419E-8006-3C9A7B9B6D1A}"/>
    <cellStyle name="Normal 19 2 6 5" xfId="10073" xr:uid="{FCEF1FBE-43B7-4684-8437-BB146C84DF4E}"/>
    <cellStyle name="Normal 19 2 6 5 2" xfId="26833" xr:uid="{E68C19B8-2F36-401D-9187-CF2051DBE711}"/>
    <cellStyle name="Normal 19 2 6 5 3" xfId="43592" xr:uid="{6B8A5823-1E06-4DE8-9E43-9FCCD66080A7}"/>
    <cellStyle name="Normal 19 2 6 6" xfId="18453" xr:uid="{EF8E35ED-1538-485E-B5BB-0519BC933F55}"/>
    <cellStyle name="Normal 19 2 6 7" xfId="35212" xr:uid="{20CB60EE-3447-41E9-81CC-423DE50ECBB3}"/>
    <cellStyle name="Normal 19 2 7" xfId="3802" xr:uid="{EC6461D6-EF1A-4011-B0E7-DCD48ADCA61B}"/>
    <cellStyle name="Normal 19 2 7 2" xfId="12182" xr:uid="{7C379A25-CB3A-4520-BE11-019CC4D92528}"/>
    <cellStyle name="Normal 19 2 7 2 2" xfId="28942" xr:uid="{6FAAC7FE-B580-4EAB-BF0E-11CFCD908A03}"/>
    <cellStyle name="Normal 19 2 7 2 3" xfId="45701" xr:uid="{46C29D4C-457A-4777-AD87-80A0B074174D}"/>
    <cellStyle name="Normal 19 2 7 3" xfId="20562" xr:uid="{E8D39AFE-80B4-4C13-A0C5-16BE03C09546}"/>
    <cellStyle name="Normal 19 2 7 4" xfId="37321" xr:uid="{35CE6A04-AB5A-42A3-B26B-8C6776ADF00A}"/>
    <cellStyle name="Normal 19 2 8" xfId="5466" xr:uid="{75CBA2FB-0D6D-45FB-913E-CB5405247070}"/>
    <cellStyle name="Normal 19 2 8 2" xfId="13846" xr:uid="{68F1F8A8-B68F-4990-B662-91FF998B9838}"/>
    <cellStyle name="Normal 19 2 8 2 2" xfId="30606" xr:uid="{2C132CBD-BB43-46B0-A206-F766032368AF}"/>
    <cellStyle name="Normal 19 2 8 2 3" xfId="47365" xr:uid="{69E50290-5B86-4AFF-BD29-B3BBABE16958}"/>
    <cellStyle name="Normal 19 2 8 3" xfId="22226" xr:uid="{237775BF-1DCC-4A5E-BE1F-93240FF6C9D3}"/>
    <cellStyle name="Normal 19 2 8 4" xfId="38985" xr:uid="{EDE44799-CF91-4C2B-B72D-F749BC504EB3}"/>
    <cellStyle name="Normal 19 2 9" xfId="7166" xr:uid="{E3924FA9-4885-4E14-937C-99BCD150E6C8}"/>
    <cellStyle name="Normal 19 2 9 2" xfId="15546" xr:uid="{65AA7B8D-4288-429A-B9DA-CAB02681DC3B}"/>
    <cellStyle name="Normal 19 2 9 2 2" xfId="32306" xr:uid="{7BBA9C87-247C-4438-9140-32D96E239047}"/>
    <cellStyle name="Normal 19 2 9 2 3" xfId="49065" xr:uid="{B3809CBF-04CB-405C-97D1-8CEAF2857B06}"/>
    <cellStyle name="Normal 19 2 9 3" xfId="23926" xr:uid="{04B19D15-2AAC-40C7-8C50-60C41338A2D4}"/>
    <cellStyle name="Normal 19 2 9 4" xfId="40685" xr:uid="{A904FA3A-2220-4F25-8681-DDD3327ECB9C}"/>
    <cellStyle name="Normal 19 20" xfId="277" xr:uid="{B20BD3CD-290F-4AAC-A577-B6576C8959D7}"/>
    <cellStyle name="Normal 19 3" xfId="361" xr:uid="{982EF657-A271-4C36-BE04-4163C48B5491}"/>
    <cellStyle name="Normal 19 3 10" xfId="7642" xr:uid="{D8828D6A-AFA8-4259-A9A2-9DB583BFBF4D}"/>
    <cellStyle name="Normal 19 3 10 2" xfId="16022" xr:uid="{F41A5752-A8DB-45C6-9E10-6154A2D5AD04}"/>
    <cellStyle name="Normal 19 3 10 2 2" xfId="32782" xr:uid="{49C9C627-313A-42DD-98CF-A4715C8D0CB3}"/>
    <cellStyle name="Normal 19 3 10 2 3" xfId="49541" xr:uid="{1468A788-1611-4191-B378-3816838FFDC4}"/>
    <cellStyle name="Normal 19 3 10 3" xfId="24402" xr:uid="{9AD52A38-0716-4397-BB09-ACA7A94AB8F5}"/>
    <cellStyle name="Normal 19 3 10 4" xfId="41161" xr:uid="{309D7F15-0049-4B33-98FE-AEAFDD9B7186}"/>
    <cellStyle name="Normal 19 3 11" xfId="8048" xr:uid="{8F223B34-AF4C-45CE-B36E-5C0AEF100028}"/>
    <cellStyle name="Normal 19 3 11 2" xfId="16428" xr:uid="{B00C0D15-91B8-4BBD-A68D-C82649F259CD}"/>
    <cellStyle name="Normal 19 3 11 2 2" xfId="33188" xr:uid="{D7E0C5ED-F490-4262-8318-17A1C99887BC}"/>
    <cellStyle name="Normal 19 3 11 2 3" xfId="49947" xr:uid="{B5B16F29-0006-4BF0-8188-88EF63ED91DE}"/>
    <cellStyle name="Normal 19 3 11 3" xfId="24808" xr:uid="{FDD01362-1E0B-40C5-B023-B9305848AF52}"/>
    <cellStyle name="Normal 19 3 11 4" xfId="41567" xr:uid="{76F33B0C-14C3-4F45-B56E-3535E90A0C3E}"/>
    <cellStyle name="Normal 19 3 12" xfId="8454" xr:uid="{E7E7533F-29DB-467B-8734-A8CA8A686311}"/>
    <cellStyle name="Normal 19 3 12 2" xfId="16834" xr:uid="{2EEE27A6-26F6-4509-803B-3CB6DDF16632}"/>
    <cellStyle name="Normal 19 3 12 2 2" xfId="33594" xr:uid="{69F1F67D-82F7-41D9-8437-C29FE4B42224}"/>
    <cellStyle name="Normal 19 3 12 2 3" xfId="50353" xr:uid="{162A6237-93FC-4BFD-95FD-F7B2F3352696}"/>
    <cellStyle name="Normal 19 3 12 3" xfId="25214" xr:uid="{B6B579C5-1226-4D53-B271-D3047BC4FEED}"/>
    <cellStyle name="Normal 19 3 12 4" xfId="41973" xr:uid="{8DD5F172-BE6E-496A-A07D-DEC5A86467CC}"/>
    <cellStyle name="Normal 19 3 13" xfId="2141" xr:uid="{4719B2D6-F784-40FC-B70B-557389519E2A}"/>
    <cellStyle name="Normal 19 3 13 2" xfId="10529" xr:uid="{52F9494C-1934-4305-83DF-1BD9CE6B61C2}"/>
    <cellStyle name="Normal 19 3 13 2 2" xfId="27289" xr:uid="{3949955E-76FC-4763-BB5D-BE0F2C25EA53}"/>
    <cellStyle name="Normal 19 3 13 2 3" xfId="44048" xr:uid="{09F49290-C566-4DEA-A3C7-B8C166348305}"/>
    <cellStyle name="Normal 19 3 13 3" xfId="18909" xr:uid="{1450F1CA-78E4-43B3-B873-A43B66837E22}"/>
    <cellStyle name="Normal 19 3 13 4" xfId="35668" xr:uid="{98274459-9C18-441E-9D0F-EFE57F9A3A41}"/>
    <cellStyle name="Normal 19 3 14" xfId="8825" xr:uid="{00E44BA1-9873-423A-8E47-C93259D94B0B}"/>
    <cellStyle name="Normal 19 3 14 2" xfId="25585" xr:uid="{AF4AF603-F5AF-4E3B-91CB-D278DC5E56C0}"/>
    <cellStyle name="Normal 19 3 14 3" xfId="42344" xr:uid="{CDBE4857-BA80-4104-820B-86C22F501D66}"/>
    <cellStyle name="Normal 19 3 15" xfId="17205" xr:uid="{B83B3A70-6092-4FDF-A60A-F98D37E51F01}"/>
    <cellStyle name="Normal 19 3 16" xfId="33964" xr:uid="{62476867-6A53-461D-B170-D43C2D2C4711}"/>
    <cellStyle name="Normal 19 3 2" xfId="605" xr:uid="{3F3300F1-0895-479B-A884-EDE622253B07}"/>
    <cellStyle name="Normal 19 3 2 10" xfId="8530" xr:uid="{E6E155A5-3EB0-470E-A986-7E417B28E637}"/>
    <cellStyle name="Normal 19 3 2 10 2" xfId="16910" xr:uid="{B14FB959-CF7A-45A1-89EC-14F577F56612}"/>
    <cellStyle name="Normal 19 3 2 10 2 2" xfId="33670" xr:uid="{51213D72-2826-4B9D-95AB-0791D200C881}"/>
    <cellStyle name="Normal 19 3 2 10 2 3" xfId="50429" xr:uid="{D6B44A53-1317-4D95-8B4E-D8ABD98AFE07}"/>
    <cellStyle name="Normal 19 3 2 10 3" xfId="25290" xr:uid="{75618828-F566-485D-AB80-2B9AF1FA3101}"/>
    <cellStyle name="Normal 19 3 2 10 4" xfId="42049" xr:uid="{9CDEB3AF-C318-4467-8183-1CE5E633B908}"/>
    <cellStyle name="Normal 19 3 2 11" xfId="2437" xr:uid="{EA8162E4-8595-4CBC-8269-A8E402890F50}"/>
    <cellStyle name="Normal 19 3 2 11 2" xfId="10819" xr:uid="{9ED2AD74-93F7-42FF-8022-8E09AD825F98}"/>
    <cellStyle name="Normal 19 3 2 11 2 2" xfId="27579" xr:uid="{3F28DF2B-0130-4A76-A3B1-20A04FA1C6C2}"/>
    <cellStyle name="Normal 19 3 2 11 2 3" xfId="44338" xr:uid="{E6B5049D-0174-4ED2-B9AD-58566E20A83B}"/>
    <cellStyle name="Normal 19 3 2 11 3" xfId="19199" xr:uid="{E35C71F8-BDC6-4D71-A641-4C58EECF7DF5}"/>
    <cellStyle name="Normal 19 3 2 11 4" xfId="35958" xr:uid="{0E5E711E-1107-40D8-B143-3ADAA2491F26}"/>
    <cellStyle name="Normal 19 3 2 12" xfId="9016" xr:uid="{A523907F-3646-4DA7-92B5-BECB1D0101DC}"/>
    <cellStyle name="Normal 19 3 2 12 2" xfId="25776" xr:uid="{518F751C-348B-4388-A5FB-F6CC8BA18C8B}"/>
    <cellStyle name="Normal 19 3 2 12 3" xfId="42535" xr:uid="{FD5426CB-97AF-4C9F-87A0-E55923B0D401}"/>
    <cellStyle name="Normal 19 3 2 13" xfId="17396" xr:uid="{39D4116D-91FC-4614-8D87-1E72B10B8461}"/>
    <cellStyle name="Normal 19 3 2 14" xfId="34155" xr:uid="{CCED81B0-2EF1-4DA5-8371-1147D373730B}"/>
    <cellStyle name="Normal 19 3 2 2" xfId="1047" xr:uid="{3E694558-DBAD-4601-AEF5-9B67C6B81D57}"/>
    <cellStyle name="Normal 19 3 2 2 2" xfId="4442" xr:uid="{96165594-510B-4DFB-BDF0-772B3C2576D2}"/>
    <cellStyle name="Normal 19 3 2 2 2 2" xfId="12822" xr:uid="{92D489C4-6A48-411F-88B5-A2401ADE75DD}"/>
    <cellStyle name="Normal 19 3 2 2 2 2 2" xfId="29582" xr:uid="{6063B79D-B794-4341-864B-04BB912B39E0}"/>
    <cellStyle name="Normal 19 3 2 2 2 2 3" xfId="46341" xr:uid="{F562B21E-4DF5-4DBC-8FD7-124C3272F3C3}"/>
    <cellStyle name="Normal 19 3 2 2 2 3" xfId="21202" xr:uid="{FAFAC34D-05B9-4C6F-AD47-7C51ACAF4216}"/>
    <cellStyle name="Normal 19 3 2 2 2 4" xfId="37961" xr:uid="{BEE19D9B-AC07-4CBF-82EF-7070C82E6F3B}"/>
    <cellStyle name="Normal 19 3 2 2 3" xfId="6129" xr:uid="{B1EA9EF0-F3AE-46EF-96C6-8DFA1B8DE533}"/>
    <cellStyle name="Normal 19 3 2 2 3 2" xfId="14509" xr:uid="{90E5E592-DEFF-45D8-8962-865AFF9A1E0B}"/>
    <cellStyle name="Normal 19 3 2 2 3 2 2" xfId="31269" xr:uid="{7F4E3349-973F-4BE6-9EE3-E5CD7091BAF1}"/>
    <cellStyle name="Normal 19 3 2 2 3 2 3" xfId="48028" xr:uid="{AC63D17F-ADFD-4BDE-A921-7DFA4AFBE217}"/>
    <cellStyle name="Normal 19 3 2 2 3 3" xfId="22889" xr:uid="{73615D76-6A3E-40E9-8821-FD6A6B44364C}"/>
    <cellStyle name="Normal 19 3 2 2 3 4" xfId="39648" xr:uid="{F948D7A2-F47B-40A7-8618-5C1090B415F4}"/>
    <cellStyle name="Normal 19 3 2 2 4" xfId="2865" xr:uid="{B3B94AE8-0502-45E1-84CB-8F8CDB1C9A05}"/>
    <cellStyle name="Normal 19 3 2 2 4 2" xfId="11245" xr:uid="{16BF0316-170D-4B95-82BA-FCD8D1B7DEF1}"/>
    <cellStyle name="Normal 19 3 2 2 4 2 2" xfId="28005" xr:uid="{64ADE684-9B53-495E-968F-EAD6F4F05FA2}"/>
    <cellStyle name="Normal 19 3 2 2 4 2 3" xfId="44764" xr:uid="{1ECC48AF-811D-4106-8FDB-CB185CB6EB87}"/>
    <cellStyle name="Normal 19 3 2 2 4 3" xfId="19625" xr:uid="{A18B116D-90EC-4BAF-AD2D-9AF7663B6D66}"/>
    <cellStyle name="Normal 19 3 2 2 4 4" xfId="36384" xr:uid="{09226F30-4953-4F17-A028-56B687E14EA9}"/>
    <cellStyle name="Normal 19 3 2 2 5" xfId="9442" xr:uid="{CB32DA08-8876-489B-9FDE-62D910CC147A}"/>
    <cellStyle name="Normal 19 3 2 2 5 2" xfId="26202" xr:uid="{381ABEE4-7AED-465C-9436-7F6755C8C19E}"/>
    <cellStyle name="Normal 19 3 2 2 5 3" xfId="42961" xr:uid="{72ED2C40-B467-4C8D-BAD9-517D537E2D85}"/>
    <cellStyle name="Normal 19 3 2 2 6" xfId="17822" xr:uid="{CEA86377-C0A2-426A-9F8B-981A932408DB}"/>
    <cellStyle name="Normal 19 3 2 2 7" xfId="34581" xr:uid="{3FB67A74-50B9-4C64-B27D-DF683B456FA6}"/>
    <cellStyle name="Normal 19 3 2 3" xfId="1481" xr:uid="{139E5503-4F63-4B5C-8D1B-60FCF2F897E3}"/>
    <cellStyle name="Normal 19 3 2 3 2" xfId="4870" xr:uid="{DF0C3420-1B3B-44B5-9AA1-6BE9A380E251}"/>
    <cellStyle name="Normal 19 3 2 3 2 2" xfId="13250" xr:uid="{5D35551D-6D00-45A1-A935-E9E2AF0182C2}"/>
    <cellStyle name="Normal 19 3 2 3 2 2 2" xfId="30010" xr:uid="{542270E1-CB2F-4481-BEE0-87E11041303D}"/>
    <cellStyle name="Normal 19 3 2 3 2 2 3" xfId="46769" xr:uid="{0D4C1F0F-9E78-41D8-AA0D-1291201B0095}"/>
    <cellStyle name="Normal 19 3 2 3 2 3" xfId="21630" xr:uid="{BEE1123D-A950-4A57-A786-C441076A65D5}"/>
    <cellStyle name="Normal 19 3 2 3 2 4" xfId="38389" xr:uid="{7D0A3AF8-83DB-4731-BD9A-58FD39D29CE2}"/>
    <cellStyle name="Normal 19 3 2 3 3" xfId="6557" xr:uid="{4B29226F-36B5-4371-B971-4882335512F4}"/>
    <cellStyle name="Normal 19 3 2 3 3 2" xfId="14937" xr:uid="{53639D93-BCB4-433F-9691-1A4DEDB4803D}"/>
    <cellStyle name="Normal 19 3 2 3 3 2 2" xfId="31697" xr:uid="{1FE691CC-BA52-4949-8F1B-9541A9690947}"/>
    <cellStyle name="Normal 19 3 2 3 3 2 3" xfId="48456" xr:uid="{B61A12F7-51AB-4106-B72A-52846A6D2019}"/>
    <cellStyle name="Normal 19 3 2 3 3 3" xfId="23317" xr:uid="{7B761BA8-74E5-454E-A4BC-1147D4AC2B79}"/>
    <cellStyle name="Normal 19 3 2 3 3 4" xfId="40076" xr:uid="{CB1B4829-A085-476D-89A4-D8F148757250}"/>
    <cellStyle name="Normal 19 3 2 3 4" xfId="3293" xr:uid="{11029523-14F1-49F5-8157-B9B590E9D5F5}"/>
    <cellStyle name="Normal 19 3 2 3 4 2" xfId="11673" xr:uid="{2C0BD75D-822D-406D-B4CE-CCF23DE033AD}"/>
    <cellStyle name="Normal 19 3 2 3 4 2 2" xfId="28433" xr:uid="{A7D5438C-07A1-4A70-BF12-CD79D4AADF47}"/>
    <cellStyle name="Normal 19 3 2 3 4 2 3" xfId="45192" xr:uid="{F8698B10-71EA-4175-863D-7ED98AC0BA01}"/>
    <cellStyle name="Normal 19 3 2 3 4 3" xfId="20053" xr:uid="{61E8AC7E-2FEC-4533-BCA7-31C4E4FDA42E}"/>
    <cellStyle name="Normal 19 3 2 3 4 4" xfId="36812" xr:uid="{A84F89F4-4993-4070-BD36-941AC7C32CB8}"/>
    <cellStyle name="Normal 19 3 2 3 5" xfId="9870" xr:uid="{E76517AA-5743-4461-868D-76776454ED0E}"/>
    <cellStyle name="Normal 19 3 2 3 5 2" xfId="26630" xr:uid="{44318695-4F7F-4AA5-B569-9A1C6CE578FE}"/>
    <cellStyle name="Normal 19 3 2 3 5 3" xfId="43389" xr:uid="{D2348B63-0D7A-49DA-B9D8-5AA0A8070A9F}"/>
    <cellStyle name="Normal 19 3 2 3 6" xfId="18250" xr:uid="{EB962993-E956-4175-B94D-881F3E48747A}"/>
    <cellStyle name="Normal 19 3 2 3 7" xfId="35009" xr:uid="{9C689FE5-C186-459B-A2DE-3AF6F7D16106}"/>
    <cellStyle name="Normal 19 3 2 4" xfId="1830" xr:uid="{3F9348E5-7A99-470E-97B5-DC3C6858EFE1}"/>
    <cellStyle name="Normal 19 3 2 4 2" xfId="5219" xr:uid="{969B040C-B0D9-490C-83A0-BC2A16040E99}"/>
    <cellStyle name="Normal 19 3 2 4 2 2" xfId="13599" xr:uid="{58A0FA9F-4157-48DE-B9C8-67E2D454BDFF}"/>
    <cellStyle name="Normal 19 3 2 4 2 2 2" xfId="30359" xr:uid="{4E2859F4-D472-4ADA-8C81-A0E9FEC0EEBE}"/>
    <cellStyle name="Normal 19 3 2 4 2 2 3" xfId="47118" xr:uid="{115F16BB-DF20-4039-83B9-11D97CB8954F}"/>
    <cellStyle name="Normal 19 3 2 4 2 3" xfId="21979" xr:uid="{477453B7-9136-4AD8-8536-09FD79AC99F5}"/>
    <cellStyle name="Normal 19 3 2 4 2 4" xfId="38738" xr:uid="{3A7EF9AC-D18D-45A9-A4E2-690926B83333}"/>
    <cellStyle name="Normal 19 3 2 4 3" xfId="6906" xr:uid="{AE593C85-BB19-40CF-9F48-10FE0FB4DDBF}"/>
    <cellStyle name="Normal 19 3 2 4 3 2" xfId="15286" xr:uid="{DD525B92-3952-48DD-B8C3-761A3FF31673}"/>
    <cellStyle name="Normal 19 3 2 4 3 2 2" xfId="32046" xr:uid="{0E79822C-3E0E-4259-8A95-888F77B60000}"/>
    <cellStyle name="Normal 19 3 2 4 3 2 3" xfId="48805" xr:uid="{EED39DE0-8385-4106-AE8A-9398B074B60D}"/>
    <cellStyle name="Normal 19 3 2 4 3 3" xfId="23666" xr:uid="{82EDB38C-7728-448E-A239-262C4E406776}"/>
    <cellStyle name="Normal 19 3 2 4 3 4" xfId="40425" xr:uid="{8D6D664D-677B-46CD-80CE-6E8BA4918F23}"/>
    <cellStyle name="Normal 19 3 2 4 4" xfId="3530" xr:uid="{A66222E3-F78C-4A6A-8D11-BDD013799693}"/>
    <cellStyle name="Normal 19 3 2 4 4 2" xfId="11910" xr:uid="{65254979-2489-4D84-961B-4DC25CC5448C}"/>
    <cellStyle name="Normal 19 3 2 4 4 2 2" xfId="28670" xr:uid="{95EDBA05-C398-4863-BBD8-5FCA20A221A0}"/>
    <cellStyle name="Normal 19 3 2 4 4 2 3" xfId="45429" xr:uid="{09BE79C7-1896-4F8B-8FCD-052799CAD796}"/>
    <cellStyle name="Normal 19 3 2 4 4 3" xfId="20290" xr:uid="{1E4E71B5-2B1E-4F7D-B65F-FF1708F920B0}"/>
    <cellStyle name="Normal 19 3 2 4 4 4" xfId="37049" xr:uid="{82F373C9-12C7-44AB-9592-D194DEE49888}"/>
    <cellStyle name="Normal 19 3 2 4 5" xfId="10219" xr:uid="{C88A6544-2F3C-4CF4-A978-676E1D0C9A1A}"/>
    <cellStyle name="Normal 19 3 2 4 5 2" xfId="26979" xr:uid="{98DA2364-C648-4ED4-A05D-1B43585D49FE}"/>
    <cellStyle name="Normal 19 3 2 4 5 3" xfId="43738" xr:uid="{F38C31CD-18B3-453C-8570-427576B56474}"/>
    <cellStyle name="Normal 19 3 2 4 6" xfId="18599" xr:uid="{BCA21788-BF9A-4E87-A596-1101947F1E2D}"/>
    <cellStyle name="Normal 19 3 2 4 7" xfId="35358" xr:uid="{DCF07E26-3B79-433F-8C28-3F225679AB86}"/>
    <cellStyle name="Normal 19 3 2 5" xfId="3949" xr:uid="{63F14FA0-6253-48D6-A02B-C8A024DF82C2}"/>
    <cellStyle name="Normal 19 3 2 5 2" xfId="12329" xr:uid="{2CFAC112-56E9-40CE-B19C-F34FA324B73E}"/>
    <cellStyle name="Normal 19 3 2 5 2 2" xfId="29089" xr:uid="{A674A5A9-670E-4508-9BDE-5531AD2E2215}"/>
    <cellStyle name="Normal 19 3 2 5 2 3" xfId="45848" xr:uid="{2C118219-509A-4272-98D6-40E88C21B5A2}"/>
    <cellStyle name="Normal 19 3 2 5 3" xfId="20709" xr:uid="{C4565DA7-0AB7-47B1-95D6-C43B38B28C7F}"/>
    <cellStyle name="Normal 19 3 2 5 4" xfId="37468" xr:uid="{476C04B5-4C72-49C0-BE49-DDA5407A982B}"/>
    <cellStyle name="Normal 19 3 2 6" xfId="5703" xr:uid="{599D0B07-71FC-40CD-B829-6D1A06D55BFB}"/>
    <cellStyle name="Normal 19 3 2 6 2" xfId="14083" xr:uid="{64AFEB45-FC0E-495F-8E56-D441B3195EA6}"/>
    <cellStyle name="Normal 19 3 2 6 2 2" xfId="30843" xr:uid="{A3048609-0195-4194-A698-A1168896B1DE}"/>
    <cellStyle name="Normal 19 3 2 6 2 3" xfId="47602" xr:uid="{637F288F-21AD-4E87-A9BA-0F5448D8B9F5}"/>
    <cellStyle name="Normal 19 3 2 6 3" xfId="22463" xr:uid="{19C2AB77-48C8-42A7-8732-03B20CD43CF7}"/>
    <cellStyle name="Normal 19 3 2 6 4" xfId="39222" xr:uid="{AD153F84-B301-4A29-9479-A8B10D59B9D0}"/>
    <cellStyle name="Normal 19 3 2 7" xfId="7312" xr:uid="{9074B718-6A52-49A4-B87E-59EE259E71FD}"/>
    <cellStyle name="Normal 19 3 2 7 2" xfId="15692" xr:uid="{EB9645EA-B649-401D-B9F1-EFB6781E8714}"/>
    <cellStyle name="Normal 19 3 2 7 2 2" xfId="32452" xr:uid="{EFF426C0-624A-4577-933C-9F1EE88FA160}"/>
    <cellStyle name="Normal 19 3 2 7 2 3" xfId="49211" xr:uid="{58B99227-0875-4985-A626-656C93C4AF31}"/>
    <cellStyle name="Normal 19 3 2 7 3" xfId="24072" xr:uid="{5A2C0DFD-1310-44EE-8BF5-5D578C7BEBD2}"/>
    <cellStyle name="Normal 19 3 2 7 4" xfId="40831" xr:uid="{B8CCF238-E4FF-4D9F-BD47-DC4C2032F435}"/>
    <cellStyle name="Normal 19 3 2 8" xfId="7718" xr:uid="{B35B0453-3D2E-46FF-9407-52ACD503B670}"/>
    <cellStyle name="Normal 19 3 2 8 2" xfId="16098" xr:uid="{D05731FB-AB5E-40F1-B6E6-063A945116B6}"/>
    <cellStyle name="Normal 19 3 2 8 2 2" xfId="32858" xr:uid="{D35F205F-62CC-4FAA-B5CC-9832CF862F76}"/>
    <cellStyle name="Normal 19 3 2 8 2 3" xfId="49617" xr:uid="{B205C221-F945-4F6D-B354-FD13BED11183}"/>
    <cellStyle name="Normal 19 3 2 8 3" xfId="24478" xr:uid="{A35B659E-6A74-40F4-B234-DB2574484F15}"/>
    <cellStyle name="Normal 19 3 2 8 4" xfId="41237" xr:uid="{2975EA02-8303-4040-87EA-EE6EDA0DEFDA}"/>
    <cellStyle name="Normal 19 3 2 9" xfId="8124" xr:uid="{1EA283E8-F571-43C0-98B5-1554BEDA4833}"/>
    <cellStyle name="Normal 19 3 2 9 2" xfId="16504" xr:uid="{136E55C5-9FFB-4342-9043-D0C586E3E5B8}"/>
    <cellStyle name="Normal 19 3 2 9 2 2" xfId="33264" xr:uid="{C30784CB-CDBD-4484-9A8F-32E5B851D711}"/>
    <cellStyle name="Normal 19 3 2 9 2 3" xfId="50023" xr:uid="{5B252C29-3980-4EA9-8C41-00FD6DFF0EDF}"/>
    <cellStyle name="Normal 19 3 2 9 3" xfId="24884" xr:uid="{CD9D5305-68C4-40C9-BC66-52E057C00BBF}"/>
    <cellStyle name="Normal 19 3 2 9 4" xfId="41643" xr:uid="{3F0C6B8F-85E6-4243-A818-ABDF5D76BE9F}"/>
    <cellStyle name="Normal 19 3 3" xfId="606" xr:uid="{95065381-C4D9-4DC3-A4A3-7E1FB94F5F67}"/>
    <cellStyle name="Normal 19 3 3 10" xfId="8725" xr:uid="{FCB39219-A710-478A-A91C-3EA02F847C29}"/>
    <cellStyle name="Normal 19 3 3 10 2" xfId="17105" xr:uid="{5A6FFF07-3505-4AD0-AE53-1F87BECA1648}"/>
    <cellStyle name="Normal 19 3 3 10 2 2" xfId="33865" xr:uid="{2E5CBA28-AED4-4058-88FF-B542D59133BA}"/>
    <cellStyle name="Normal 19 3 3 10 2 3" xfId="50624" xr:uid="{5413BDB9-8570-40F7-A2D2-C17F7C59A07B}"/>
    <cellStyle name="Normal 19 3 3 10 3" xfId="25485" xr:uid="{D104484A-86C9-4D54-BAFB-909283FF21D8}"/>
    <cellStyle name="Normal 19 3 3 10 4" xfId="42244" xr:uid="{32C0E048-109E-4487-A462-6918122D34D3}"/>
    <cellStyle name="Normal 19 3 3 11" xfId="2438" xr:uid="{7953C3F4-9660-43F6-A402-1377670121F1}"/>
    <cellStyle name="Normal 19 3 3 11 2" xfId="10820" xr:uid="{2339C9DB-1320-48A7-8DD6-ECD1CDFFD99A}"/>
    <cellStyle name="Normal 19 3 3 11 2 2" xfId="27580" xr:uid="{320B7695-404D-4110-B3BB-4D03CCF6249B}"/>
    <cellStyle name="Normal 19 3 3 11 2 3" xfId="44339" xr:uid="{EEBF0E76-3BBA-4F15-B184-EDE2EF9796E4}"/>
    <cellStyle name="Normal 19 3 3 11 3" xfId="19200" xr:uid="{B1217B97-7DEE-4D80-BBFE-2F411E557F90}"/>
    <cellStyle name="Normal 19 3 3 11 4" xfId="35959" xr:uid="{99AF4F5D-C8E8-48D3-8A18-A2732EE9761F}"/>
    <cellStyle name="Normal 19 3 3 12" xfId="9017" xr:uid="{3B20E249-0C6D-47BA-B29E-BBFF52E2CC30}"/>
    <cellStyle name="Normal 19 3 3 12 2" xfId="25777" xr:uid="{4C5F7052-4BE0-4ACA-98EA-2F4318057D9B}"/>
    <cellStyle name="Normal 19 3 3 12 3" xfId="42536" xr:uid="{24CCC660-0D0A-4E2E-AE24-FE9767FA290A}"/>
    <cellStyle name="Normal 19 3 3 13" xfId="17397" xr:uid="{F7299653-A687-4FB4-8A1E-0641C551D8E1}"/>
    <cellStyle name="Normal 19 3 3 14" xfId="34156" xr:uid="{39281D5D-E758-4D3A-A6E1-EB024B073CE0}"/>
    <cellStyle name="Normal 19 3 3 2" xfId="1048" xr:uid="{2C31B556-5CF6-41E4-B6D8-AE581F5B3A02}"/>
    <cellStyle name="Normal 19 3 3 2 2" xfId="4443" xr:uid="{745BC6A8-E7D8-4C2B-918E-8B0C93D0C39E}"/>
    <cellStyle name="Normal 19 3 3 2 2 2" xfId="12823" xr:uid="{AFB52B2C-8865-46F9-8368-B7F067E3C23F}"/>
    <cellStyle name="Normal 19 3 3 2 2 2 2" xfId="29583" xr:uid="{DDC1F263-8EDD-49C9-90C3-2A8ED86FC102}"/>
    <cellStyle name="Normal 19 3 3 2 2 2 3" xfId="46342" xr:uid="{8501905F-7DEE-4CD8-B47C-3079169F076A}"/>
    <cellStyle name="Normal 19 3 3 2 2 3" xfId="21203" xr:uid="{AADFEB7F-4A67-4B5C-9E2C-0FB5B315FB5C}"/>
    <cellStyle name="Normal 19 3 3 2 2 4" xfId="37962" xr:uid="{DD76014C-603E-4C9C-AD7D-6999EF51555F}"/>
    <cellStyle name="Normal 19 3 3 2 3" xfId="6130" xr:uid="{8F6A976C-6A76-42F5-B2C7-FD39BB6C2136}"/>
    <cellStyle name="Normal 19 3 3 2 3 2" xfId="14510" xr:uid="{5E3E880B-4BFA-42BF-8622-97C405F86A60}"/>
    <cellStyle name="Normal 19 3 3 2 3 2 2" xfId="31270" xr:uid="{891DA041-501E-47FD-8A49-D9A969BA2133}"/>
    <cellStyle name="Normal 19 3 3 2 3 2 3" xfId="48029" xr:uid="{03E57F6D-7710-4A37-BD92-1FC08203F8DA}"/>
    <cellStyle name="Normal 19 3 3 2 3 3" xfId="22890" xr:uid="{CC639FE4-2E6B-4A49-8DEB-9A518C8ACD95}"/>
    <cellStyle name="Normal 19 3 3 2 3 4" xfId="39649" xr:uid="{94276BE8-70C2-4C02-9804-20C28DD7E42E}"/>
    <cellStyle name="Normal 19 3 3 2 4" xfId="2866" xr:uid="{64C0C515-D489-49AE-BA56-22B386699A9B}"/>
    <cellStyle name="Normal 19 3 3 2 4 2" xfId="11246" xr:uid="{B3A3BBB7-E6B1-420C-A350-6DC3B510FB40}"/>
    <cellStyle name="Normal 19 3 3 2 4 2 2" xfId="28006" xr:uid="{8113DD22-A229-47D2-9D58-C6D555213646}"/>
    <cellStyle name="Normal 19 3 3 2 4 2 3" xfId="44765" xr:uid="{98620DC2-3E6F-49F2-96D7-5D5D032CEB42}"/>
    <cellStyle name="Normal 19 3 3 2 4 3" xfId="19626" xr:uid="{788DB9F7-FD5F-4A4F-81C3-D0B9DDE426DC}"/>
    <cellStyle name="Normal 19 3 3 2 4 4" xfId="36385" xr:uid="{7F69126A-A9D9-4DA3-928B-14D98714162D}"/>
    <cellStyle name="Normal 19 3 3 2 5" xfId="9443" xr:uid="{C6A81CBF-95C5-4648-9C21-D1BC8082D5BB}"/>
    <cellStyle name="Normal 19 3 3 2 5 2" xfId="26203" xr:uid="{0562F6B6-1F8F-4962-9473-A9C4EAE1894A}"/>
    <cellStyle name="Normal 19 3 3 2 5 3" xfId="42962" xr:uid="{076EE092-B6B0-46F4-BB4D-8145B2DEEAD7}"/>
    <cellStyle name="Normal 19 3 3 2 6" xfId="17823" xr:uid="{1776FAA9-D57A-471A-8545-F10FE1CFD711}"/>
    <cellStyle name="Normal 19 3 3 2 7" xfId="34582" xr:uid="{7236BE15-152D-4C4D-B468-1ADF90AAFAB7}"/>
    <cellStyle name="Normal 19 3 3 3" xfId="1482" xr:uid="{2A4DFDA5-38B3-4B11-9E30-893B2CDA699B}"/>
    <cellStyle name="Normal 19 3 3 3 2" xfId="4871" xr:uid="{9BF67FCB-C7DB-462A-8F4E-3A01E6233A44}"/>
    <cellStyle name="Normal 19 3 3 3 2 2" xfId="13251" xr:uid="{3F222E5C-26EA-4700-BF09-58FB94D78776}"/>
    <cellStyle name="Normal 19 3 3 3 2 2 2" xfId="30011" xr:uid="{7E90D950-5D79-4550-B342-FB4DDC643A90}"/>
    <cellStyle name="Normal 19 3 3 3 2 2 3" xfId="46770" xr:uid="{AE405300-7AAF-4B71-A44D-99102ADB5D29}"/>
    <cellStyle name="Normal 19 3 3 3 2 3" xfId="21631" xr:uid="{CFA8A598-A8BD-42E5-8D9E-C4DAC1AA340C}"/>
    <cellStyle name="Normal 19 3 3 3 2 4" xfId="38390" xr:uid="{2E07F557-ECDE-4295-A039-037920DA60C3}"/>
    <cellStyle name="Normal 19 3 3 3 3" xfId="6558" xr:uid="{47888146-4D35-495B-A481-C8A5BE87D25F}"/>
    <cellStyle name="Normal 19 3 3 3 3 2" xfId="14938" xr:uid="{1286D4AF-76BC-4FA9-A39C-ED663C619882}"/>
    <cellStyle name="Normal 19 3 3 3 3 2 2" xfId="31698" xr:uid="{61CF2935-7E26-4D93-AC2E-2195F5AD443E}"/>
    <cellStyle name="Normal 19 3 3 3 3 2 3" xfId="48457" xr:uid="{AC1DAD04-8A5F-4408-96B5-69A7C68588D4}"/>
    <cellStyle name="Normal 19 3 3 3 3 3" xfId="23318" xr:uid="{077F221D-82FF-42C4-BBF3-DD2789635804}"/>
    <cellStyle name="Normal 19 3 3 3 3 4" xfId="40077" xr:uid="{93B36C65-A737-4856-A45A-1C853BEE3869}"/>
    <cellStyle name="Normal 19 3 3 3 4" xfId="3294" xr:uid="{5C4F79C7-57AA-43D1-BF2C-38F4884D85C0}"/>
    <cellStyle name="Normal 19 3 3 3 4 2" xfId="11674" xr:uid="{875050CE-5095-4115-8EDE-42A4AE009363}"/>
    <cellStyle name="Normal 19 3 3 3 4 2 2" xfId="28434" xr:uid="{51CE7198-E110-4CBB-BAFC-B4A80CB2D766}"/>
    <cellStyle name="Normal 19 3 3 3 4 2 3" xfId="45193" xr:uid="{2C5DAA93-CB97-4EF3-9268-7F173589C70A}"/>
    <cellStyle name="Normal 19 3 3 3 4 3" xfId="20054" xr:uid="{53218E1A-2D31-46AD-8341-585E6389B439}"/>
    <cellStyle name="Normal 19 3 3 3 4 4" xfId="36813" xr:uid="{69C033CB-22A8-471C-B7DA-AA1FD86E4922}"/>
    <cellStyle name="Normal 19 3 3 3 5" xfId="9871" xr:uid="{F5AADE63-208E-49AA-8A5B-9A844122DB2E}"/>
    <cellStyle name="Normal 19 3 3 3 5 2" xfId="26631" xr:uid="{13BBC6D4-5FEF-4262-91B4-9E78C2F57B52}"/>
    <cellStyle name="Normal 19 3 3 3 5 3" xfId="43390" xr:uid="{DF53FE33-AE29-42F1-BFE0-00DB3866E8B9}"/>
    <cellStyle name="Normal 19 3 3 3 6" xfId="18251" xr:uid="{1EEEAD35-A0E4-429A-BB37-3C15F69DA6BE}"/>
    <cellStyle name="Normal 19 3 3 3 7" xfId="35010" xr:uid="{661D65A4-B09A-46E4-915E-E7FEDB268420}"/>
    <cellStyle name="Normal 19 3 3 4" xfId="2025" xr:uid="{62363EC6-04F4-4FF4-94FF-42FD7A7516F1}"/>
    <cellStyle name="Normal 19 3 3 4 2" xfId="5414" xr:uid="{8BE42801-241F-477F-B65F-E2B7586E2A41}"/>
    <cellStyle name="Normal 19 3 3 4 2 2" xfId="13794" xr:uid="{BAA8AFEF-0DF9-4F13-9F47-20187138BA5B}"/>
    <cellStyle name="Normal 19 3 3 4 2 2 2" xfId="30554" xr:uid="{ECEBDC0E-9251-47F9-8675-E32A3478698E}"/>
    <cellStyle name="Normal 19 3 3 4 2 2 3" xfId="47313" xr:uid="{D65634F9-2D83-4978-A164-7F9E8F37C456}"/>
    <cellStyle name="Normal 19 3 3 4 2 3" xfId="22174" xr:uid="{F634B5A2-ED44-4BD1-B589-6FBF438B3219}"/>
    <cellStyle name="Normal 19 3 3 4 2 4" xfId="38933" xr:uid="{124964BB-BCDE-426A-B69A-EBF9DCF262AD}"/>
    <cellStyle name="Normal 19 3 3 4 3" xfId="7101" xr:uid="{0C49B1D6-1C82-44B9-8D8E-5B9FF047764C}"/>
    <cellStyle name="Normal 19 3 3 4 3 2" xfId="15481" xr:uid="{A550DF2F-867A-4A31-B449-24F41C5D421A}"/>
    <cellStyle name="Normal 19 3 3 4 3 2 2" xfId="32241" xr:uid="{B6937B42-8EBF-42A4-9927-01F6BD8E0F36}"/>
    <cellStyle name="Normal 19 3 3 4 3 2 3" xfId="49000" xr:uid="{2E3E4102-016F-4877-A249-C8B557092E20}"/>
    <cellStyle name="Normal 19 3 3 4 3 3" xfId="23861" xr:uid="{4501BBF3-F77A-45A6-AE41-ACF0F4AB98A1}"/>
    <cellStyle name="Normal 19 3 3 4 3 4" xfId="40620" xr:uid="{E1A91A25-56B2-4142-A24A-4F61CA5A7B02}"/>
    <cellStyle name="Normal 19 3 3 4 4" xfId="3724" xr:uid="{C8A89328-9495-43E7-8235-F4A70365154A}"/>
    <cellStyle name="Normal 19 3 3 4 4 2" xfId="12104" xr:uid="{617F3BDF-93EB-4CB3-90A3-1B9F466233B5}"/>
    <cellStyle name="Normal 19 3 3 4 4 2 2" xfId="28864" xr:uid="{6D051B7B-6837-4C9A-BE23-47B9AB1B976A}"/>
    <cellStyle name="Normal 19 3 3 4 4 2 3" xfId="45623" xr:uid="{F216EB76-B74B-4236-AE72-D81CB5BD762C}"/>
    <cellStyle name="Normal 19 3 3 4 4 3" xfId="20484" xr:uid="{28AC97EA-15AB-4659-9E1B-4979B78D7B62}"/>
    <cellStyle name="Normal 19 3 3 4 4 4" xfId="37243" xr:uid="{1F6EA093-8F19-4E23-96C0-011F4DA31838}"/>
    <cellStyle name="Normal 19 3 3 4 5" xfId="10414" xr:uid="{03FC16CF-676E-4D29-BEF5-404F5AA88693}"/>
    <cellStyle name="Normal 19 3 3 4 5 2" xfId="27174" xr:uid="{576DF67A-17A1-47C7-A72E-20032EB19F50}"/>
    <cellStyle name="Normal 19 3 3 4 5 3" xfId="43933" xr:uid="{A8F026F6-D3E3-4FA8-AFDB-92683E9869F7}"/>
    <cellStyle name="Normal 19 3 3 4 6" xfId="18794" xr:uid="{42D7EE29-84D4-4727-860C-908887A916D4}"/>
    <cellStyle name="Normal 19 3 3 4 7" xfId="35553" xr:uid="{5A6DB8A6-6212-4BC8-8E9B-E4EA1BB0DF22}"/>
    <cellStyle name="Normal 19 3 3 5" xfId="4144" xr:uid="{22E60D6C-992A-41BC-B649-2D4F73052D60}"/>
    <cellStyle name="Normal 19 3 3 5 2" xfId="12524" xr:uid="{8FD36050-BD3D-486C-B15C-1AD1A43C5224}"/>
    <cellStyle name="Normal 19 3 3 5 2 2" xfId="29284" xr:uid="{FA972E54-6BB3-41B5-9016-DA0359E6B356}"/>
    <cellStyle name="Normal 19 3 3 5 2 3" xfId="46043" xr:uid="{8B9F323C-EAE4-440E-A25D-E6680452367D}"/>
    <cellStyle name="Normal 19 3 3 5 3" xfId="20904" xr:uid="{6BF90CAB-E388-4C09-A369-C66E66F1EDDE}"/>
    <cellStyle name="Normal 19 3 3 5 4" xfId="37663" xr:uid="{692621D1-BF67-41B6-9C7F-0E2A6C4A733A}"/>
    <cellStyle name="Normal 19 3 3 6" xfId="5704" xr:uid="{959E0EC1-D45D-47A0-8AC8-26B7DAA45455}"/>
    <cellStyle name="Normal 19 3 3 6 2" xfId="14084" xr:uid="{323D2D1A-CA09-4742-8014-611227A69A40}"/>
    <cellStyle name="Normal 19 3 3 6 2 2" xfId="30844" xr:uid="{1209AF10-8E2D-4B3C-A5BB-2EF46FAA9340}"/>
    <cellStyle name="Normal 19 3 3 6 2 3" xfId="47603" xr:uid="{131079B7-84CE-401D-803C-EBEE7D9954FB}"/>
    <cellStyle name="Normal 19 3 3 6 3" xfId="22464" xr:uid="{4B1DF232-3E8E-4439-8CD2-A19FBC18A087}"/>
    <cellStyle name="Normal 19 3 3 6 4" xfId="39223" xr:uid="{14E654EE-AFD1-4562-BCA6-3AE6B791E3D4}"/>
    <cellStyle name="Normal 19 3 3 7" xfId="7507" xr:uid="{BE210052-5E3E-4576-B333-27881614BF72}"/>
    <cellStyle name="Normal 19 3 3 7 2" xfId="15887" xr:uid="{0224108D-B127-41AE-9D26-A56E1F03A358}"/>
    <cellStyle name="Normal 19 3 3 7 2 2" xfId="32647" xr:uid="{FF5E7120-53C6-454C-9483-BE33C86382EF}"/>
    <cellStyle name="Normal 19 3 3 7 2 3" xfId="49406" xr:uid="{45CC0410-AE66-4C1A-8171-A9BEF33F2189}"/>
    <cellStyle name="Normal 19 3 3 7 3" xfId="24267" xr:uid="{8AE62B9E-EF69-439D-B6AD-BB3FDCD16695}"/>
    <cellStyle name="Normal 19 3 3 7 4" xfId="41026" xr:uid="{5F2778B3-3F6A-41D8-AB1B-43E4A457FEAE}"/>
    <cellStyle name="Normal 19 3 3 8" xfId="7913" xr:uid="{13AEADFD-AFFE-46B9-AFB7-9EB11FF37209}"/>
    <cellStyle name="Normal 19 3 3 8 2" xfId="16293" xr:uid="{76C4077D-8CCB-4EF4-B972-1E36452FD399}"/>
    <cellStyle name="Normal 19 3 3 8 2 2" xfId="33053" xr:uid="{C23ADA34-0524-4A95-AD01-E020EB7AC27C}"/>
    <cellStyle name="Normal 19 3 3 8 2 3" xfId="49812" xr:uid="{226C6681-8D4C-4181-94A9-2C595C87987B}"/>
    <cellStyle name="Normal 19 3 3 8 3" xfId="24673" xr:uid="{B3ACF061-D2CA-41B6-9729-0F1C4B092086}"/>
    <cellStyle name="Normal 19 3 3 8 4" xfId="41432" xr:uid="{354D37B6-0CF3-464C-8309-D74EEEB53B09}"/>
    <cellStyle name="Normal 19 3 3 9" xfId="8319" xr:uid="{E6305ED1-7FA2-4625-9E41-CC4D4A6565E5}"/>
    <cellStyle name="Normal 19 3 3 9 2" xfId="16699" xr:uid="{2C5AA9D4-F7E8-4C95-ABEF-85BE2D22439C}"/>
    <cellStyle name="Normal 19 3 3 9 2 2" xfId="33459" xr:uid="{DB7516E6-344D-4271-8FD1-CE370622F7B9}"/>
    <cellStyle name="Normal 19 3 3 9 2 3" xfId="50218" xr:uid="{117AE1B7-935F-4924-85C2-A0F992A91305}"/>
    <cellStyle name="Normal 19 3 3 9 3" xfId="25079" xr:uid="{1984DC83-CE71-4AB3-A70D-6750005464D7}"/>
    <cellStyle name="Normal 19 3 3 9 4" xfId="41838" xr:uid="{D097C055-61B6-4C07-AFBE-CAC8B3507E23}"/>
    <cellStyle name="Normal 19 3 4" xfId="856" xr:uid="{BAF2F426-0A06-45B2-A0DD-8A5C64A41F0B}"/>
    <cellStyle name="Normal 19 3 4 2" xfId="4251" xr:uid="{8F92EF50-61EA-4B35-A136-92A4240B369C}"/>
    <cellStyle name="Normal 19 3 4 2 2" xfId="12631" xr:uid="{20563CAA-94D0-42DA-AD88-8E8ADB33FB2D}"/>
    <cellStyle name="Normal 19 3 4 2 2 2" xfId="29391" xr:uid="{AFBD8016-20C0-49F3-BEF4-2FEC6A9B0053}"/>
    <cellStyle name="Normal 19 3 4 2 2 3" xfId="46150" xr:uid="{9C15E816-BEF8-4B60-AEC3-A81770749519}"/>
    <cellStyle name="Normal 19 3 4 2 3" xfId="21011" xr:uid="{CCE34DFE-8F28-44FF-8265-2B378F3EB29B}"/>
    <cellStyle name="Normal 19 3 4 2 4" xfId="37770" xr:uid="{F3D85B39-5FC7-468C-BC85-71F397F999DF}"/>
    <cellStyle name="Normal 19 3 4 3" xfId="5938" xr:uid="{544CCBA3-93A9-473E-A2E8-69EBABDC04F5}"/>
    <cellStyle name="Normal 19 3 4 3 2" xfId="14318" xr:uid="{9037ED43-8B50-458B-A3D0-D1BAD6D05585}"/>
    <cellStyle name="Normal 19 3 4 3 2 2" xfId="31078" xr:uid="{34EFC5FA-A080-46EC-BED8-47A77E00C53C}"/>
    <cellStyle name="Normal 19 3 4 3 2 3" xfId="47837" xr:uid="{7D810CF4-1AAC-4445-918E-E158E3AF8D01}"/>
    <cellStyle name="Normal 19 3 4 3 3" xfId="22698" xr:uid="{12986AE7-5D20-44FC-9654-59406C5A47BE}"/>
    <cellStyle name="Normal 19 3 4 3 4" xfId="39457" xr:uid="{CABFFB08-D284-44BD-8F9E-DC0FCF8EBC12}"/>
    <cellStyle name="Normal 19 3 4 4" xfId="2674" xr:uid="{2CBA046A-47F8-4145-9C10-D47E09584B63}"/>
    <cellStyle name="Normal 19 3 4 4 2" xfId="11054" xr:uid="{03F39C2D-194B-48AA-8AC8-8203F3FB021D}"/>
    <cellStyle name="Normal 19 3 4 4 2 2" xfId="27814" xr:uid="{A36A2157-3D8F-4FF9-83DE-F96DE5A8F009}"/>
    <cellStyle name="Normal 19 3 4 4 2 3" xfId="44573" xr:uid="{869C086A-60FB-46C3-89AB-8A8B010EAF55}"/>
    <cellStyle name="Normal 19 3 4 4 3" xfId="19434" xr:uid="{C00E3444-F391-47A2-AF26-C50917D32811}"/>
    <cellStyle name="Normal 19 3 4 4 4" xfId="36193" xr:uid="{C7184E2F-7E51-4E5A-9373-D85EB3CDD81D}"/>
    <cellStyle name="Normal 19 3 4 5" xfId="9251" xr:uid="{70F12969-10F5-4AEB-B0B7-EB874A9F0373}"/>
    <cellStyle name="Normal 19 3 4 5 2" xfId="26011" xr:uid="{AF92E96E-38D4-4B7A-8D8A-827A695FF49D}"/>
    <cellStyle name="Normal 19 3 4 5 3" xfId="42770" xr:uid="{4DAFA33A-A858-4DEA-85A5-846D5BAF7E20}"/>
    <cellStyle name="Normal 19 3 4 6" xfId="17631" xr:uid="{EE51D62B-63F0-42AB-B12C-2326A272360C}"/>
    <cellStyle name="Normal 19 3 4 7" xfId="34390" xr:uid="{B9B75F30-76B6-436C-BBDB-EC13EC7E1659}"/>
    <cellStyle name="Normal 19 3 5" xfId="1290" xr:uid="{751967B7-10EC-430F-A11E-76D06669A166}"/>
    <cellStyle name="Normal 19 3 5 2" xfId="4679" xr:uid="{919ACDBC-5317-4849-BF5F-E47D63EBD30D}"/>
    <cellStyle name="Normal 19 3 5 2 2" xfId="13059" xr:uid="{FFBE982F-E223-49DC-8B8F-967BAD30DAB3}"/>
    <cellStyle name="Normal 19 3 5 2 2 2" xfId="29819" xr:uid="{ABB98E26-7ABE-40AC-A066-75147DA50806}"/>
    <cellStyle name="Normal 19 3 5 2 2 3" xfId="46578" xr:uid="{24A14CC8-7A73-4BCA-8558-F734A49656FB}"/>
    <cellStyle name="Normal 19 3 5 2 3" xfId="21439" xr:uid="{701E6409-5C27-41A6-B327-ADC02AA3EE02}"/>
    <cellStyle name="Normal 19 3 5 2 4" xfId="38198" xr:uid="{4E3D589B-0DC2-45C1-B9E8-C72B26037286}"/>
    <cellStyle name="Normal 19 3 5 3" xfId="6366" xr:uid="{FB9C4B50-2FF5-496B-B66C-3E7FCB41DBA6}"/>
    <cellStyle name="Normal 19 3 5 3 2" xfId="14746" xr:uid="{A6F64811-1DA5-464E-AA86-9C2174526DFD}"/>
    <cellStyle name="Normal 19 3 5 3 2 2" xfId="31506" xr:uid="{B5508F30-C9C7-448A-B28C-92359EAEB4BE}"/>
    <cellStyle name="Normal 19 3 5 3 2 3" xfId="48265" xr:uid="{5237FADA-6C19-4704-85DB-AB53713F327E}"/>
    <cellStyle name="Normal 19 3 5 3 3" xfId="23126" xr:uid="{0113E1AF-7A66-4578-9F97-A518C2ECB8B6}"/>
    <cellStyle name="Normal 19 3 5 3 4" xfId="39885" xr:uid="{16BFFC37-5F54-442E-954E-87EE3F00905D}"/>
    <cellStyle name="Normal 19 3 5 4" xfId="3102" xr:uid="{7EA92A8A-64F1-470F-A2E2-64940A0DC490}"/>
    <cellStyle name="Normal 19 3 5 4 2" xfId="11482" xr:uid="{A7C1BC81-5570-4B7B-9C72-16F6682C768D}"/>
    <cellStyle name="Normal 19 3 5 4 2 2" xfId="28242" xr:uid="{93348549-E19D-46F8-BD12-F6FC7735B0D8}"/>
    <cellStyle name="Normal 19 3 5 4 2 3" xfId="45001" xr:uid="{606CFBBF-03A9-4AE1-A72B-3B9FDCDB135E}"/>
    <cellStyle name="Normal 19 3 5 4 3" xfId="19862" xr:uid="{FE9C1AD2-96BE-4982-9A07-C19A792620E6}"/>
    <cellStyle name="Normal 19 3 5 4 4" xfId="36621" xr:uid="{9D7220DE-A754-46C9-AB22-5A6D354042E4}"/>
    <cellStyle name="Normal 19 3 5 5" xfId="9679" xr:uid="{AE818F60-4BA7-4DA8-A088-E75EA13AD96D}"/>
    <cellStyle name="Normal 19 3 5 5 2" xfId="26439" xr:uid="{6569D32F-0E68-431C-96F6-881A6ED7900A}"/>
    <cellStyle name="Normal 19 3 5 5 3" xfId="43198" xr:uid="{B5065734-C365-4A72-824F-907C0479CE61}"/>
    <cellStyle name="Normal 19 3 5 6" xfId="18059" xr:uid="{85008DE1-B7FD-431C-AC56-FACE4CF23F12}"/>
    <cellStyle name="Normal 19 3 5 7" xfId="34818" xr:uid="{C3026C5C-8946-4518-98BC-8889187ADC8B}"/>
    <cellStyle name="Normal 19 3 6" xfId="1754" xr:uid="{8658AB95-5C9D-405F-94A6-6A4CD33FBA47}"/>
    <cellStyle name="Normal 19 3 6 2" xfId="5143" xr:uid="{6F6410CA-430E-4A09-AECC-C0EE1CC0A7FD}"/>
    <cellStyle name="Normal 19 3 6 2 2" xfId="13523" xr:uid="{FFE94F10-69AC-4E43-ADAE-430285E7E705}"/>
    <cellStyle name="Normal 19 3 6 2 2 2" xfId="30283" xr:uid="{7493041D-0EAD-4D2C-B0AE-9429EC28BFC0}"/>
    <cellStyle name="Normal 19 3 6 2 2 3" xfId="47042" xr:uid="{4C370D0B-3C46-45EF-BFD8-B215751BE406}"/>
    <cellStyle name="Normal 19 3 6 2 3" xfId="21903" xr:uid="{D0D12BFA-F8E7-4238-BE3F-6EA87319AE52}"/>
    <cellStyle name="Normal 19 3 6 2 4" xfId="38662" xr:uid="{4EB83234-D9CD-4F4D-BF20-8ED1FB8A3F3F}"/>
    <cellStyle name="Normal 19 3 6 3" xfId="6830" xr:uid="{C57B70A8-2215-4097-9265-1DAC2E397A61}"/>
    <cellStyle name="Normal 19 3 6 3 2" xfId="15210" xr:uid="{92F300B4-7072-46F2-BD34-1CF276F62515}"/>
    <cellStyle name="Normal 19 3 6 3 2 2" xfId="31970" xr:uid="{3491A60D-E3C5-4D22-9CE0-1D5972EA49A8}"/>
    <cellStyle name="Normal 19 3 6 3 2 3" xfId="48729" xr:uid="{026A0FC2-68CF-43C0-B35F-5E559724FD1D}"/>
    <cellStyle name="Normal 19 3 6 3 3" xfId="23590" xr:uid="{7731FD03-C046-4245-9F0E-7799BB615F64}"/>
    <cellStyle name="Normal 19 3 6 3 4" xfId="40349" xr:uid="{E701D386-2DFA-43E5-947B-3FB7B0180A15}"/>
    <cellStyle name="Normal 19 3 6 4" xfId="2244" xr:uid="{776B4102-D320-4A0B-AE84-AD1B1F043401}"/>
    <cellStyle name="Normal 19 3 6 4 2" xfId="10628" xr:uid="{B8257781-91DD-46D4-B662-20BFF8373177}"/>
    <cellStyle name="Normal 19 3 6 4 2 2" xfId="27388" xr:uid="{33077F41-6120-4C47-9EE6-3CD77B278AF0}"/>
    <cellStyle name="Normal 19 3 6 4 2 3" xfId="44147" xr:uid="{F6905044-FBB8-422C-9AAD-F71A5530EB0F}"/>
    <cellStyle name="Normal 19 3 6 4 3" xfId="19008" xr:uid="{A2B60FCC-7823-4DB1-B04B-912330839DE2}"/>
    <cellStyle name="Normal 19 3 6 4 4" xfId="35767" xr:uid="{2F9EBDE2-ECA9-444D-B873-EF4595C49794}"/>
    <cellStyle name="Normal 19 3 6 5" xfId="10143" xr:uid="{87CA12EA-57D1-4046-96A8-D03AE49805C5}"/>
    <cellStyle name="Normal 19 3 6 5 2" xfId="26903" xr:uid="{51918AC7-C247-4114-8DBE-24C6652C4E27}"/>
    <cellStyle name="Normal 19 3 6 5 3" xfId="43662" xr:uid="{B92B7D46-BC2D-4695-8199-038BE95BC2E8}"/>
    <cellStyle name="Normal 19 3 6 6" xfId="18523" xr:uid="{617633DD-0B9C-450E-8E78-58E537448F5D}"/>
    <cellStyle name="Normal 19 3 6 7" xfId="35282" xr:uid="{964E4AB9-B767-4123-B408-8722D5D0CDE7}"/>
    <cellStyle name="Normal 19 3 7" xfId="3873" xr:uid="{35D4CFFE-486C-4DB8-A191-16ACFD771D4A}"/>
    <cellStyle name="Normal 19 3 7 2" xfId="12253" xr:uid="{1A489A20-3427-4812-B1AF-DC4FCC658292}"/>
    <cellStyle name="Normal 19 3 7 2 2" xfId="29013" xr:uid="{8BA1824F-63ED-4421-AD1E-3C1D3938466D}"/>
    <cellStyle name="Normal 19 3 7 2 3" xfId="45772" xr:uid="{65232679-25CA-4BE3-BA4F-D9AA407771CC}"/>
    <cellStyle name="Normal 19 3 7 3" xfId="20633" xr:uid="{9273BB8D-E435-466A-A4F5-BA8CA55DAB94}"/>
    <cellStyle name="Normal 19 3 7 4" xfId="37392" xr:uid="{22524C51-91E7-4471-91FF-C29E4FD8C449}"/>
    <cellStyle name="Normal 19 3 8" xfId="5512" xr:uid="{13032FC4-3110-498A-B28D-D3F1393EDE64}"/>
    <cellStyle name="Normal 19 3 8 2" xfId="13892" xr:uid="{5DA76B98-19A1-4084-90F0-A0C2FD08E2C4}"/>
    <cellStyle name="Normal 19 3 8 2 2" xfId="30652" xr:uid="{DE778FD4-EF2E-4E4F-A060-491153162617}"/>
    <cellStyle name="Normal 19 3 8 2 3" xfId="47411" xr:uid="{5886AC33-B365-4D81-837E-114B05A9CBDD}"/>
    <cellStyle name="Normal 19 3 8 3" xfId="22272" xr:uid="{ACBD2731-4318-4063-A0E7-95558A118348}"/>
    <cellStyle name="Normal 19 3 8 4" xfId="39031" xr:uid="{1D858E2B-7E68-45D5-B23B-E28A83ADEFBE}"/>
    <cellStyle name="Normal 19 3 9" xfId="7236" xr:uid="{BF3AB11B-C5A9-4613-B125-7D450597C06C}"/>
    <cellStyle name="Normal 19 3 9 2" xfId="15616" xr:uid="{9B541C87-8A06-42AA-8CFC-F83B5C14B67D}"/>
    <cellStyle name="Normal 19 3 9 2 2" xfId="32376" xr:uid="{BA1268CB-B4FA-4D51-93D4-AC8BFF5D1273}"/>
    <cellStyle name="Normal 19 3 9 2 3" xfId="49135" xr:uid="{B549698C-45F5-4CF7-981E-C9C2A698FF05}"/>
    <cellStyle name="Normal 19 3 9 3" xfId="23996" xr:uid="{3ED862B8-E97E-4C7A-A98B-693587CC99B1}"/>
    <cellStyle name="Normal 19 3 9 4" xfId="40755" xr:uid="{355E29CF-9BC2-4D59-AA1A-F625A8D3948B}"/>
    <cellStyle name="Normal 19 4" xfId="607" xr:uid="{73E7DEC0-A592-425F-B5E9-0D9C15E815AC}"/>
    <cellStyle name="Normal 19 4 10" xfId="8528" xr:uid="{2B4EE65A-E0A3-4CC1-A393-0FD404CCAA69}"/>
    <cellStyle name="Normal 19 4 10 2" xfId="16908" xr:uid="{926C570C-6F29-442C-9CD0-C10AB089335C}"/>
    <cellStyle name="Normal 19 4 10 2 2" xfId="33668" xr:uid="{9AE5AB88-83F4-420D-A3B7-5028BB620635}"/>
    <cellStyle name="Normal 19 4 10 2 3" xfId="50427" xr:uid="{9B81E7C6-07B3-40F0-96FE-5D6D92C5BD13}"/>
    <cellStyle name="Normal 19 4 10 3" xfId="25288" xr:uid="{4960034E-A496-482E-B8EF-25D465AC9D18}"/>
    <cellStyle name="Normal 19 4 10 4" xfId="42047" xr:uid="{C4733B3F-F211-458A-872A-0EE133737F43}"/>
    <cellStyle name="Normal 19 4 11" xfId="2439" xr:uid="{83CFB64B-24D7-4ABA-8923-277097D40A26}"/>
    <cellStyle name="Normal 19 4 11 2" xfId="10821" xr:uid="{9469CAEA-3351-46D1-A681-B7E185B09977}"/>
    <cellStyle name="Normal 19 4 11 2 2" xfId="27581" xr:uid="{6E73B6DF-835D-48E8-9D26-E12C7C6823F5}"/>
    <cellStyle name="Normal 19 4 11 2 3" xfId="44340" xr:uid="{31E785CC-8843-4A6C-B973-10897B74B949}"/>
    <cellStyle name="Normal 19 4 11 3" xfId="19201" xr:uid="{2FE28D15-BDBE-4D53-89AF-A985D090309A}"/>
    <cellStyle name="Normal 19 4 11 4" xfId="35960" xr:uid="{3BCAF593-2C47-4B6B-9B69-F591E4360944}"/>
    <cellStyle name="Normal 19 4 12" xfId="9018" xr:uid="{000E3AE6-2AA4-4DBA-AE28-A52676C1C3C7}"/>
    <cellStyle name="Normal 19 4 12 2" xfId="25778" xr:uid="{38F3886C-342F-4B5E-90EE-47FC45AB9A93}"/>
    <cellStyle name="Normal 19 4 12 3" xfId="42537" xr:uid="{D1DF774F-7399-47C7-B0CB-D2E22B18E17A}"/>
    <cellStyle name="Normal 19 4 13" xfId="17398" xr:uid="{3B4ADC46-A4C0-424A-9F5B-14FE6FC4ECB7}"/>
    <cellStyle name="Normal 19 4 14" xfId="34157" xr:uid="{4681F713-C0F9-44F6-A480-2D7413D8145F}"/>
    <cellStyle name="Normal 19 4 2" xfId="1049" xr:uid="{827D9FF0-3554-461F-866D-70593E66EFCA}"/>
    <cellStyle name="Normal 19 4 2 2" xfId="4444" xr:uid="{AA2BD53A-27D2-4032-93C4-67173C0FA92E}"/>
    <cellStyle name="Normal 19 4 2 2 2" xfId="12824" xr:uid="{C10BF993-BB78-4C1F-993B-66FF4E3AC7AE}"/>
    <cellStyle name="Normal 19 4 2 2 2 2" xfId="29584" xr:uid="{F646FDF4-8C86-4C5D-8E77-5173C140DDC3}"/>
    <cellStyle name="Normal 19 4 2 2 2 3" xfId="46343" xr:uid="{314A3E59-2A77-46E0-9235-C65C55BC0549}"/>
    <cellStyle name="Normal 19 4 2 2 3" xfId="21204" xr:uid="{925DE43A-E723-42AB-924C-E208EDDF822C}"/>
    <cellStyle name="Normal 19 4 2 2 4" xfId="37963" xr:uid="{79373B1D-3FE6-45DD-86BE-939CBD9D49C3}"/>
    <cellStyle name="Normal 19 4 2 3" xfId="6131" xr:uid="{3BBBAFD5-C008-4499-9A34-2CA2D76CBAFA}"/>
    <cellStyle name="Normal 19 4 2 3 2" xfId="14511" xr:uid="{B08E9996-3BBF-4BF1-A94B-7F6D37D772D7}"/>
    <cellStyle name="Normal 19 4 2 3 2 2" xfId="31271" xr:uid="{AA0598CC-9081-4491-AB4A-F49BC86185C1}"/>
    <cellStyle name="Normal 19 4 2 3 2 3" xfId="48030" xr:uid="{165CB879-9B72-4574-A167-BB395D7C79DC}"/>
    <cellStyle name="Normal 19 4 2 3 3" xfId="22891" xr:uid="{8FD8993B-1987-45CD-9182-0BC16C941E0E}"/>
    <cellStyle name="Normal 19 4 2 3 4" xfId="39650" xr:uid="{F17FCE27-C85F-4B93-B2AD-BF44C50E4248}"/>
    <cellStyle name="Normal 19 4 2 4" xfId="2867" xr:uid="{9C497D0E-B2C3-4127-A132-D52A92E0201E}"/>
    <cellStyle name="Normal 19 4 2 4 2" xfId="11247" xr:uid="{058C48BB-21A5-4C3A-B5A4-D0A2A535B279}"/>
    <cellStyle name="Normal 19 4 2 4 2 2" xfId="28007" xr:uid="{06AE46EA-EBDE-4A44-8C9F-88175C81C1E4}"/>
    <cellStyle name="Normal 19 4 2 4 2 3" xfId="44766" xr:uid="{8E3A2230-054C-48AA-BF9C-8D978AC8C79C}"/>
    <cellStyle name="Normal 19 4 2 4 3" xfId="19627" xr:uid="{521B0651-9E4B-420C-946C-B7926FD677F8}"/>
    <cellStyle name="Normal 19 4 2 4 4" xfId="36386" xr:uid="{A2F8C049-94AD-4CCB-B325-95C5CEEE9270}"/>
    <cellStyle name="Normal 19 4 2 5" xfId="9444" xr:uid="{CA45C2CF-C0FE-4D99-8A1F-3D71F9C3A18C}"/>
    <cellStyle name="Normal 19 4 2 5 2" xfId="26204" xr:uid="{308B2EAB-3ED2-499D-A141-1FF2C8C3AAD6}"/>
    <cellStyle name="Normal 19 4 2 5 3" xfId="42963" xr:uid="{2EFA0FB8-9238-4855-86E6-E4E70E51D520}"/>
    <cellStyle name="Normal 19 4 2 6" xfId="17824" xr:uid="{BB7448C0-4D05-4D12-8213-27CE2838FEF6}"/>
    <cellStyle name="Normal 19 4 2 7" xfId="34583" xr:uid="{B2266394-63CA-4A0F-A8DF-D7BB0C65C72B}"/>
    <cellStyle name="Normal 19 4 3" xfId="1483" xr:uid="{4102E64E-5D12-42DE-AD16-7BFC6D942C3F}"/>
    <cellStyle name="Normal 19 4 3 2" xfId="4872" xr:uid="{2E855517-42BB-4125-B5C9-0054B28A72F0}"/>
    <cellStyle name="Normal 19 4 3 2 2" xfId="13252" xr:uid="{66A6248E-8FA9-461A-8923-CE2F22DCD344}"/>
    <cellStyle name="Normal 19 4 3 2 2 2" xfId="30012" xr:uid="{0540976E-8D72-495B-BB5C-B324F4843D8F}"/>
    <cellStyle name="Normal 19 4 3 2 2 3" xfId="46771" xr:uid="{F466432F-D13D-444A-B971-206FF0C6A06A}"/>
    <cellStyle name="Normal 19 4 3 2 3" xfId="21632" xr:uid="{4BFF79CD-38AF-43D3-B464-64C183353C46}"/>
    <cellStyle name="Normal 19 4 3 2 4" xfId="38391" xr:uid="{8D59D0EA-739D-4DC0-8EB4-E7401C1B48D9}"/>
    <cellStyle name="Normal 19 4 3 3" xfId="6559" xr:uid="{1C7FE181-B58F-422D-BB94-6DA075DEFBA0}"/>
    <cellStyle name="Normal 19 4 3 3 2" xfId="14939" xr:uid="{54D83FFE-8997-4F82-860D-A099FF46E418}"/>
    <cellStyle name="Normal 19 4 3 3 2 2" xfId="31699" xr:uid="{83E63322-5A71-48CD-A541-3CAC46B201ED}"/>
    <cellStyle name="Normal 19 4 3 3 2 3" xfId="48458" xr:uid="{178DD6C4-C773-484A-8D42-271DDB971314}"/>
    <cellStyle name="Normal 19 4 3 3 3" xfId="23319" xr:uid="{CA6F313C-A4F0-409B-A7B0-6B55CAB934FC}"/>
    <cellStyle name="Normal 19 4 3 3 4" xfId="40078" xr:uid="{6D464510-DE57-4A29-AB29-56AEF447B276}"/>
    <cellStyle name="Normal 19 4 3 4" xfId="3295" xr:uid="{F883A921-E8DC-478A-A4A1-F3B8EA6AA552}"/>
    <cellStyle name="Normal 19 4 3 4 2" xfId="11675" xr:uid="{94F59893-9F13-443A-B201-7D7C3D213BFA}"/>
    <cellStyle name="Normal 19 4 3 4 2 2" xfId="28435" xr:uid="{81041439-8418-4E6E-A738-FFA62DA1E06B}"/>
    <cellStyle name="Normal 19 4 3 4 2 3" xfId="45194" xr:uid="{1A858B50-4E5F-47C2-AB14-3A2982621EFA}"/>
    <cellStyle name="Normal 19 4 3 4 3" xfId="20055" xr:uid="{C653A21F-E9AE-48D4-A4E7-84AD04F33BB0}"/>
    <cellStyle name="Normal 19 4 3 4 4" xfId="36814" xr:uid="{5003551E-7961-4344-9985-C51FD5868A46}"/>
    <cellStyle name="Normal 19 4 3 5" xfId="9872" xr:uid="{9EC573C8-9280-40EC-B514-3477A266BCD8}"/>
    <cellStyle name="Normal 19 4 3 5 2" xfId="26632" xr:uid="{0818408B-FB3F-443B-985C-AAA1DF2469D4}"/>
    <cellStyle name="Normal 19 4 3 5 3" xfId="43391" xr:uid="{0433906F-8045-486C-85C6-D90317ADDDCC}"/>
    <cellStyle name="Normal 19 4 3 6" xfId="18252" xr:uid="{2FB5B905-2633-40FC-9B18-ADFCD5E3A694}"/>
    <cellStyle name="Normal 19 4 3 7" xfId="35011" xr:uid="{15ECE4AD-C546-4AE6-A64B-9FEE88AFF777}"/>
    <cellStyle name="Normal 19 4 4" xfId="1828" xr:uid="{477898C8-9BDC-42A5-B348-3F489D44787E}"/>
    <cellStyle name="Normal 19 4 4 2" xfId="5217" xr:uid="{1E09605E-6E2F-46C9-BF4F-ED12BC4B0647}"/>
    <cellStyle name="Normal 19 4 4 2 2" xfId="13597" xr:uid="{5E215869-1006-4695-897A-A95A40449F3F}"/>
    <cellStyle name="Normal 19 4 4 2 2 2" xfId="30357" xr:uid="{C574775A-6AE9-4E28-A910-122774BF4821}"/>
    <cellStyle name="Normal 19 4 4 2 2 3" xfId="47116" xr:uid="{21DA4709-095C-4067-8C6E-EE51A62E613F}"/>
    <cellStyle name="Normal 19 4 4 2 3" xfId="21977" xr:uid="{FE2D95B6-BBA3-4967-BE0B-BC8F143CBF87}"/>
    <cellStyle name="Normal 19 4 4 2 4" xfId="38736" xr:uid="{47D36A41-9145-4D86-9477-E0D1A5954611}"/>
    <cellStyle name="Normal 19 4 4 3" xfId="6904" xr:uid="{B0BB6EE6-58F1-4CD4-8C8B-C03416FBB3AE}"/>
    <cellStyle name="Normal 19 4 4 3 2" xfId="15284" xr:uid="{0C492DDA-DDD2-483D-98B4-F86C1644E0C4}"/>
    <cellStyle name="Normal 19 4 4 3 2 2" xfId="32044" xr:uid="{70F89B86-26D1-4E7C-B1D1-278664C6D21B}"/>
    <cellStyle name="Normal 19 4 4 3 2 3" xfId="48803" xr:uid="{ADB9FD15-8A5C-4878-896D-ECA7FE1FF2BC}"/>
    <cellStyle name="Normal 19 4 4 3 3" xfId="23664" xr:uid="{B5DB8889-32DB-42FE-995D-4748AB171D6D}"/>
    <cellStyle name="Normal 19 4 4 3 4" xfId="40423" xr:uid="{5B70FF26-65F1-4ABF-B87A-B873067178C9}"/>
    <cellStyle name="Normal 19 4 4 4" xfId="3528" xr:uid="{688C366E-FAA6-4280-915F-44ABD3BDA7DF}"/>
    <cellStyle name="Normal 19 4 4 4 2" xfId="11908" xr:uid="{424BBE9E-521C-4DB2-8C53-AF5342CFF708}"/>
    <cellStyle name="Normal 19 4 4 4 2 2" xfId="28668" xr:uid="{6D0B8BD2-7D6C-4D86-9822-CF4400A79DF2}"/>
    <cellStyle name="Normal 19 4 4 4 2 3" xfId="45427" xr:uid="{665AB556-EEE3-4365-B3F1-70EB08429A88}"/>
    <cellStyle name="Normal 19 4 4 4 3" xfId="20288" xr:uid="{ED63C689-2FBC-4A13-B73A-028BADB6816D}"/>
    <cellStyle name="Normal 19 4 4 4 4" xfId="37047" xr:uid="{8D71F883-E0BF-45E1-93A9-43A3256CEAD2}"/>
    <cellStyle name="Normal 19 4 4 5" xfId="10217" xr:uid="{73A38B3F-EF69-454B-B764-533F7EB9AAE1}"/>
    <cellStyle name="Normal 19 4 4 5 2" xfId="26977" xr:uid="{480DE9AF-5B06-4423-B346-D51A10C058F7}"/>
    <cellStyle name="Normal 19 4 4 5 3" xfId="43736" xr:uid="{9261D600-BE14-4476-9E88-7C3A5D7827B4}"/>
    <cellStyle name="Normal 19 4 4 6" xfId="18597" xr:uid="{9D7CA694-B8D5-44AC-BA53-D65DDD9FF3DB}"/>
    <cellStyle name="Normal 19 4 4 7" xfId="35356" xr:uid="{AC7F7BBC-55E3-45B3-A980-2C9B1146885A}"/>
    <cellStyle name="Normal 19 4 5" xfId="3947" xr:uid="{61163479-56A1-42DF-A018-AB71DF938AD6}"/>
    <cellStyle name="Normal 19 4 5 2" xfId="12327" xr:uid="{993D1EE6-2A74-4D30-99E9-86275743FCF7}"/>
    <cellStyle name="Normal 19 4 5 2 2" xfId="29087" xr:uid="{B398CDB8-416D-41E2-8724-A44480D48CEF}"/>
    <cellStyle name="Normal 19 4 5 2 3" xfId="45846" xr:uid="{2A985F3D-D440-4B37-961E-B25C3773346B}"/>
    <cellStyle name="Normal 19 4 5 3" xfId="20707" xr:uid="{7491B260-1309-47A8-B56C-8927B5D3DC7B}"/>
    <cellStyle name="Normal 19 4 5 4" xfId="37466" xr:uid="{A56BD192-9744-4263-AFEC-08A10CE0FE8C}"/>
    <cellStyle name="Normal 19 4 6" xfId="5705" xr:uid="{44AB97D5-E825-4CAE-ACAA-DA83032C535D}"/>
    <cellStyle name="Normal 19 4 6 2" xfId="14085" xr:uid="{B518508A-A94F-4449-85F1-033BD55901D1}"/>
    <cellStyle name="Normal 19 4 6 2 2" xfId="30845" xr:uid="{6788D045-2E4B-4231-9AC6-A55DD9D49625}"/>
    <cellStyle name="Normal 19 4 6 2 3" xfId="47604" xr:uid="{58ECDD09-D7E5-4E43-A467-4D4053C70EB0}"/>
    <cellStyle name="Normal 19 4 6 3" xfId="22465" xr:uid="{E5D6A800-113C-425A-87B9-7D48287049E9}"/>
    <cellStyle name="Normal 19 4 6 4" xfId="39224" xr:uid="{A7D5CD5F-6F08-4D9A-BE79-2293D9A6D8C3}"/>
    <cellStyle name="Normal 19 4 7" xfId="7310" xr:uid="{A67F4143-97AB-4D26-AD1C-AC00F15D4055}"/>
    <cellStyle name="Normal 19 4 7 2" xfId="15690" xr:uid="{3F4CEEF0-2A40-4996-8C41-D6D412AD9A80}"/>
    <cellStyle name="Normal 19 4 7 2 2" xfId="32450" xr:uid="{D2206980-CA9B-4A16-A694-D329EAF02DB5}"/>
    <cellStyle name="Normal 19 4 7 2 3" xfId="49209" xr:uid="{360DFCD1-DFBB-4999-BB1A-BFB23A6BBC3A}"/>
    <cellStyle name="Normal 19 4 7 3" xfId="24070" xr:uid="{1805188E-4110-4FDA-8A0F-5084F165CC57}"/>
    <cellStyle name="Normal 19 4 7 4" xfId="40829" xr:uid="{2DD90BFE-128A-4327-99BE-90C4A6DA6B37}"/>
    <cellStyle name="Normal 19 4 8" xfId="7716" xr:uid="{92581883-F7E0-4E20-9DC1-1E5F9C3E3E1B}"/>
    <cellStyle name="Normal 19 4 8 2" xfId="16096" xr:uid="{C8873BDB-C6D0-45C4-9BB2-1F1B2C260DD6}"/>
    <cellStyle name="Normal 19 4 8 2 2" xfId="32856" xr:uid="{475A2B99-ACB3-4C9E-918E-3C98F8E890A1}"/>
    <cellStyle name="Normal 19 4 8 2 3" xfId="49615" xr:uid="{0960E5D8-9BD9-416B-80BA-165D9529C2C9}"/>
    <cellStyle name="Normal 19 4 8 3" xfId="24476" xr:uid="{557A4643-2FB6-4CE9-9C6D-B10CE4373BE0}"/>
    <cellStyle name="Normal 19 4 8 4" xfId="41235" xr:uid="{4D43786B-B0D5-4C43-8C56-30FF9C1E290D}"/>
    <cellStyle name="Normal 19 4 9" xfId="8122" xr:uid="{270D5831-CDA8-42F2-A326-FD38F0589CA5}"/>
    <cellStyle name="Normal 19 4 9 2" xfId="16502" xr:uid="{056BC0E5-294D-46F4-B829-2648556016B8}"/>
    <cellStyle name="Normal 19 4 9 2 2" xfId="33262" xr:uid="{2BB7EE44-BD3C-4F85-933E-8A8914982363}"/>
    <cellStyle name="Normal 19 4 9 2 3" xfId="50021" xr:uid="{F93FF6E6-FCB9-48E0-B96D-F22BA8A7F455}"/>
    <cellStyle name="Normal 19 4 9 3" xfId="24882" xr:uid="{E02DD830-A0F9-46F3-907C-20196FC979BD}"/>
    <cellStyle name="Normal 19 4 9 4" xfId="41641" xr:uid="{2DF6FFCF-E01B-43E6-9065-C8B33C05FF5A}"/>
    <cellStyle name="Normal 19 5" xfId="608" xr:uid="{8CDDE0B8-D0F2-45BE-8C39-2A3A4B02395C}"/>
    <cellStyle name="Normal 19 5 10" xfId="8598" xr:uid="{B8F28A10-67FA-492D-9379-AE17251AD539}"/>
    <cellStyle name="Normal 19 5 10 2" xfId="16978" xr:uid="{790DD2C0-07D2-4BD4-8F9C-D7B401940680}"/>
    <cellStyle name="Normal 19 5 10 2 2" xfId="33738" xr:uid="{91446D3D-E701-47F2-B39F-61D0F2553495}"/>
    <cellStyle name="Normal 19 5 10 2 3" xfId="50497" xr:uid="{D19D5A9A-2AF4-454B-8CD0-11452D7DC19D}"/>
    <cellStyle name="Normal 19 5 10 3" xfId="25358" xr:uid="{E5688712-0646-4F5B-BFF3-961A934ABA04}"/>
    <cellStyle name="Normal 19 5 10 4" xfId="42117" xr:uid="{96DCB2D2-EDF2-4551-95B0-BFF5CAEADD30}"/>
    <cellStyle name="Normal 19 5 11" xfId="2440" xr:uid="{09DE7C3F-D8CB-4320-8B70-7BD52AEAA892}"/>
    <cellStyle name="Normal 19 5 11 2" xfId="10822" xr:uid="{7089F535-E334-441C-AD58-E8855EE307F4}"/>
    <cellStyle name="Normal 19 5 11 2 2" xfId="27582" xr:uid="{1BDE54B1-79FE-49A0-83AA-7ABC7B68D022}"/>
    <cellStyle name="Normal 19 5 11 2 3" xfId="44341" xr:uid="{83D24943-9B4A-44AE-98B1-696802411205}"/>
    <cellStyle name="Normal 19 5 11 3" xfId="19202" xr:uid="{F852B840-2573-46AA-92CD-E52864E93C2D}"/>
    <cellStyle name="Normal 19 5 11 4" xfId="35961" xr:uid="{80818781-72DE-4C28-8264-375AF6F508A4}"/>
    <cellStyle name="Normal 19 5 12" xfId="9019" xr:uid="{AFCF1DDC-6EBF-4E90-A54C-1BC50977C2BB}"/>
    <cellStyle name="Normal 19 5 12 2" xfId="25779" xr:uid="{E9D50E2E-27D0-481C-9474-45FCF540B230}"/>
    <cellStyle name="Normal 19 5 12 3" xfId="42538" xr:uid="{4ACAFC8E-1B92-4DD1-AAA9-D637136DFA35}"/>
    <cellStyle name="Normal 19 5 13" xfId="17399" xr:uid="{EA0DE148-9233-4EE0-8AC2-C368D6100580}"/>
    <cellStyle name="Normal 19 5 14" xfId="34158" xr:uid="{8754D31A-E375-41F7-8D5E-7C1660860B39}"/>
    <cellStyle name="Normal 19 5 2" xfId="1050" xr:uid="{396F2222-7458-41B4-96A3-1636ACD13A59}"/>
    <cellStyle name="Normal 19 5 2 2" xfId="4445" xr:uid="{45C2E9FA-1C81-474A-8FAC-D1B9B5866A83}"/>
    <cellStyle name="Normal 19 5 2 2 2" xfId="12825" xr:uid="{79575BD5-A696-4B71-8C77-507395774BDF}"/>
    <cellStyle name="Normal 19 5 2 2 2 2" xfId="29585" xr:uid="{4A519B95-6163-43C4-A638-819EAB722022}"/>
    <cellStyle name="Normal 19 5 2 2 2 3" xfId="46344" xr:uid="{63D225E8-0BEE-401D-80E1-334EAFBF47FD}"/>
    <cellStyle name="Normal 19 5 2 2 3" xfId="21205" xr:uid="{F24A78FE-0338-4188-BC3D-7DCF2872A423}"/>
    <cellStyle name="Normal 19 5 2 2 4" xfId="37964" xr:uid="{1136CD76-38A5-48D8-973E-424FC324C846}"/>
    <cellStyle name="Normal 19 5 2 3" xfId="6132" xr:uid="{0349B215-7A6A-46D2-89F4-1D71DDB1DB7E}"/>
    <cellStyle name="Normal 19 5 2 3 2" xfId="14512" xr:uid="{E4B3D011-AFFC-4259-B77F-6292A5974197}"/>
    <cellStyle name="Normal 19 5 2 3 2 2" xfId="31272" xr:uid="{56231939-25AF-4D01-AAB6-83E030C142FA}"/>
    <cellStyle name="Normal 19 5 2 3 2 3" xfId="48031" xr:uid="{EBA5F789-7E18-4D8E-8ADB-2B2B7136E65F}"/>
    <cellStyle name="Normal 19 5 2 3 3" xfId="22892" xr:uid="{5CD99982-D12A-40E9-A2FA-75621033EFC1}"/>
    <cellStyle name="Normal 19 5 2 3 4" xfId="39651" xr:uid="{B71EA49B-5FE7-49AF-9353-F33658403865}"/>
    <cellStyle name="Normal 19 5 2 4" xfId="2868" xr:uid="{45CF8E2D-31E7-4EC8-A17F-35108DF7F739}"/>
    <cellStyle name="Normal 19 5 2 4 2" xfId="11248" xr:uid="{B2EAFB65-7D6A-43F9-BB45-CB76A91F8033}"/>
    <cellStyle name="Normal 19 5 2 4 2 2" xfId="28008" xr:uid="{077ED90F-84FD-4137-BDCE-1AFC5EEF9C48}"/>
    <cellStyle name="Normal 19 5 2 4 2 3" xfId="44767" xr:uid="{A4DDD41E-D7D0-4F38-AD9C-513415175C2D}"/>
    <cellStyle name="Normal 19 5 2 4 3" xfId="19628" xr:uid="{58FB7369-F87A-4B87-84C4-11C01C5D63D6}"/>
    <cellStyle name="Normal 19 5 2 4 4" xfId="36387" xr:uid="{F21C8BB7-AD96-4030-BFD9-CC1B78A0F7CB}"/>
    <cellStyle name="Normal 19 5 2 5" xfId="9445" xr:uid="{0642D3E0-0571-4A89-9B2F-08AE0C13D467}"/>
    <cellStyle name="Normal 19 5 2 5 2" xfId="26205" xr:uid="{FAE2F499-BCD0-4A33-8DEE-A95B05DF5E3F}"/>
    <cellStyle name="Normal 19 5 2 5 3" xfId="42964" xr:uid="{40C9AF07-58B2-4A7D-836C-E0366008D42C}"/>
    <cellStyle name="Normal 19 5 2 6" xfId="17825" xr:uid="{37D17952-8EAC-4C5D-85D7-0D50E3C3901F}"/>
    <cellStyle name="Normal 19 5 2 7" xfId="34584" xr:uid="{BA7DABF9-A8DF-48BA-BBB7-641FD62233C5}"/>
    <cellStyle name="Normal 19 5 3" xfId="1484" xr:uid="{4426ACC0-6A2A-4A25-AE9E-EC4CCDA18BD4}"/>
    <cellStyle name="Normal 19 5 3 2" xfId="4873" xr:uid="{49D9FC39-B566-42DF-9688-8C97107E25CD}"/>
    <cellStyle name="Normal 19 5 3 2 2" xfId="13253" xr:uid="{683F7D8B-B0ED-4ACF-B86B-93DAF08FC310}"/>
    <cellStyle name="Normal 19 5 3 2 2 2" xfId="30013" xr:uid="{ABB9A4CE-9A7C-4883-85B2-087A3F363834}"/>
    <cellStyle name="Normal 19 5 3 2 2 3" xfId="46772" xr:uid="{F6860921-BC65-452A-9379-EFAAB40909B9}"/>
    <cellStyle name="Normal 19 5 3 2 3" xfId="21633" xr:uid="{CB785A92-0EAC-43DE-96FA-0D1389C8F98A}"/>
    <cellStyle name="Normal 19 5 3 2 4" xfId="38392" xr:uid="{1DFA4C3D-BFF2-4BB0-95D3-9894B3FE75B1}"/>
    <cellStyle name="Normal 19 5 3 3" xfId="6560" xr:uid="{1C5ABF6C-0778-4E42-9703-F412DD47AFFC}"/>
    <cellStyle name="Normal 19 5 3 3 2" xfId="14940" xr:uid="{AD53163A-2307-47DB-99B9-841792DAB74D}"/>
    <cellStyle name="Normal 19 5 3 3 2 2" xfId="31700" xr:uid="{4184B869-5104-473D-AF3F-2511DEDDE61F}"/>
    <cellStyle name="Normal 19 5 3 3 2 3" xfId="48459" xr:uid="{B42B38BF-DB68-4D00-9F2C-5DF81E742323}"/>
    <cellStyle name="Normal 19 5 3 3 3" xfId="23320" xr:uid="{513A68B9-35C1-47A9-A97F-750A755E0391}"/>
    <cellStyle name="Normal 19 5 3 3 4" xfId="40079" xr:uid="{A8613C38-A71C-4FFB-BF3F-892806260478}"/>
    <cellStyle name="Normal 19 5 3 4" xfId="3296" xr:uid="{73348CB0-BF12-4C32-85E2-97FD9C741F7C}"/>
    <cellStyle name="Normal 19 5 3 4 2" xfId="11676" xr:uid="{0017BE8E-ED01-4F08-8AEF-3B3909DC17F2}"/>
    <cellStyle name="Normal 19 5 3 4 2 2" xfId="28436" xr:uid="{C4CDC0AC-2BA0-4DF9-8505-79358A6CD429}"/>
    <cellStyle name="Normal 19 5 3 4 2 3" xfId="45195" xr:uid="{B7BCA536-7218-4F88-9232-9A1C5F99EFCF}"/>
    <cellStyle name="Normal 19 5 3 4 3" xfId="20056" xr:uid="{9C69A23F-5944-40C5-812B-139A420E6C52}"/>
    <cellStyle name="Normal 19 5 3 4 4" xfId="36815" xr:uid="{A9FE5FA2-E9B3-49D5-B07D-2E60AE69DACB}"/>
    <cellStyle name="Normal 19 5 3 5" xfId="9873" xr:uid="{3858D6C0-6782-4224-AF35-2CA3F2095CF4}"/>
    <cellStyle name="Normal 19 5 3 5 2" xfId="26633" xr:uid="{9B738877-A8F9-4083-963D-FA4093BECAB6}"/>
    <cellStyle name="Normal 19 5 3 5 3" xfId="43392" xr:uid="{207324AA-93AC-4A4D-801C-26519F84DAB0}"/>
    <cellStyle name="Normal 19 5 3 6" xfId="18253" xr:uid="{0F83636B-D340-4097-A5F8-B64144D009B1}"/>
    <cellStyle name="Normal 19 5 3 7" xfId="35012" xr:uid="{EAE0C778-745D-4521-BFC4-2352A80BB386}"/>
    <cellStyle name="Normal 19 5 4" xfId="1898" xr:uid="{79146295-2731-4B53-B3DA-90343216D0A4}"/>
    <cellStyle name="Normal 19 5 4 2" xfId="5287" xr:uid="{025D5FF9-CAF2-4C0E-AF51-FB04D6C192CF}"/>
    <cellStyle name="Normal 19 5 4 2 2" xfId="13667" xr:uid="{954F6CB8-C9DE-4078-ACB1-CBD0A45BE3F9}"/>
    <cellStyle name="Normal 19 5 4 2 2 2" xfId="30427" xr:uid="{F0B8D90D-61A4-4243-88FF-6296108ECF43}"/>
    <cellStyle name="Normal 19 5 4 2 2 3" xfId="47186" xr:uid="{2BC9BDD1-C71D-4A10-8AEE-762931D2638B}"/>
    <cellStyle name="Normal 19 5 4 2 3" xfId="22047" xr:uid="{79F0040C-8F76-4BC7-81EC-BED6BFC4AA2F}"/>
    <cellStyle name="Normal 19 5 4 2 4" xfId="38806" xr:uid="{C7D54C29-029F-4C90-8C3D-815C14823900}"/>
    <cellStyle name="Normal 19 5 4 3" xfId="6974" xr:uid="{B1A0BF1D-4B6E-4265-B4F5-2D426BFAC713}"/>
    <cellStyle name="Normal 19 5 4 3 2" xfId="15354" xr:uid="{BF476116-899C-492D-8212-FE73CE094875}"/>
    <cellStyle name="Normal 19 5 4 3 2 2" xfId="32114" xr:uid="{195A3874-3946-4F75-BC12-FE42126DC5B4}"/>
    <cellStyle name="Normal 19 5 4 3 2 3" xfId="48873" xr:uid="{39429DD2-103A-4044-AF0F-296E0BE1E038}"/>
    <cellStyle name="Normal 19 5 4 3 3" xfId="23734" xr:uid="{CB76F6CF-448C-4331-B6BF-E00FB10FC1DC}"/>
    <cellStyle name="Normal 19 5 4 3 4" xfId="40493" xr:uid="{876F4456-787B-4D95-8967-FA1A912F0E31}"/>
    <cellStyle name="Normal 19 5 4 4" xfId="3597" xr:uid="{4179306E-7110-4366-8CCA-26726F37D765}"/>
    <cellStyle name="Normal 19 5 4 4 2" xfId="11977" xr:uid="{4F577387-9728-40A6-949A-FD56BB6A355E}"/>
    <cellStyle name="Normal 19 5 4 4 2 2" xfId="28737" xr:uid="{ABD1BECB-18AB-4028-9EF1-E577CBE1F0BE}"/>
    <cellStyle name="Normal 19 5 4 4 2 3" xfId="45496" xr:uid="{15487770-8315-4530-BCD5-9ACD23C48679}"/>
    <cellStyle name="Normal 19 5 4 4 3" xfId="20357" xr:uid="{12FD3FC0-A11E-4FCD-A800-75B77F915C4E}"/>
    <cellStyle name="Normal 19 5 4 4 4" xfId="37116" xr:uid="{5FE9A3C9-B237-46ED-8544-FC08AF01269F}"/>
    <cellStyle name="Normal 19 5 4 5" xfId="10287" xr:uid="{8F148BC2-A2CB-490D-8634-458C531A9EC2}"/>
    <cellStyle name="Normal 19 5 4 5 2" xfId="27047" xr:uid="{9F79C5D2-1A44-476C-B86C-FA309234F733}"/>
    <cellStyle name="Normal 19 5 4 5 3" xfId="43806" xr:uid="{792C4B3E-10A1-4E46-B527-AF33C4B0E220}"/>
    <cellStyle name="Normal 19 5 4 6" xfId="18667" xr:uid="{0318149C-32D3-4A3B-8D78-6BFEC1A5D35E}"/>
    <cellStyle name="Normal 19 5 4 7" xfId="35426" xr:uid="{1D759FAE-1146-420D-876D-62DBB06CC054}"/>
    <cellStyle name="Normal 19 5 5" xfId="4017" xr:uid="{B7667625-019A-4E26-B002-F77F962448D9}"/>
    <cellStyle name="Normal 19 5 5 2" xfId="12397" xr:uid="{C44E3BB9-E575-41CD-ACD5-AC5840F21088}"/>
    <cellStyle name="Normal 19 5 5 2 2" xfId="29157" xr:uid="{186E307A-6FC7-4758-8D56-985762E39011}"/>
    <cellStyle name="Normal 19 5 5 2 3" xfId="45916" xr:uid="{58EF0A00-A862-4010-90DA-462C647CFCBA}"/>
    <cellStyle name="Normal 19 5 5 3" xfId="20777" xr:uid="{4343D7A1-5C23-4EF5-A157-7A4189CED696}"/>
    <cellStyle name="Normal 19 5 5 4" xfId="37536" xr:uid="{EB1D802E-4B99-485B-A87F-5EB0D55E58A2}"/>
    <cellStyle name="Normal 19 5 6" xfId="5706" xr:uid="{A0B6514A-D779-4453-A6AF-3E1A5859EB45}"/>
    <cellStyle name="Normal 19 5 6 2" xfId="14086" xr:uid="{BF1C9DAD-B975-44E0-8A3D-F8488CD5F8B2}"/>
    <cellStyle name="Normal 19 5 6 2 2" xfId="30846" xr:uid="{497ABBE7-AE9A-46AF-8382-E6D2F7F16A18}"/>
    <cellStyle name="Normal 19 5 6 2 3" xfId="47605" xr:uid="{201FF92F-C386-4AEC-9255-D77CB4F26298}"/>
    <cellStyle name="Normal 19 5 6 3" xfId="22466" xr:uid="{BAF2644F-F882-4AE6-8335-2DE237A90FAD}"/>
    <cellStyle name="Normal 19 5 6 4" xfId="39225" xr:uid="{18938F4B-D338-4213-AC1B-87A97357B3AA}"/>
    <cellStyle name="Normal 19 5 7" xfId="7380" xr:uid="{665FD8D1-0785-482B-8D26-66EDC6411541}"/>
    <cellStyle name="Normal 19 5 7 2" xfId="15760" xr:uid="{528C2615-2E79-46E8-97AA-AC8C89EF682B}"/>
    <cellStyle name="Normal 19 5 7 2 2" xfId="32520" xr:uid="{7DC363AB-C9CF-4A93-9E3D-8471B23B68CF}"/>
    <cellStyle name="Normal 19 5 7 2 3" xfId="49279" xr:uid="{F96AEB62-B576-47D3-AEF6-67FA9006C7F6}"/>
    <cellStyle name="Normal 19 5 7 3" xfId="24140" xr:uid="{7791A54E-933D-4168-9572-FC2E1E47EBFE}"/>
    <cellStyle name="Normal 19 5 7 4" xfId="40899" xr:uid="{067C4B5D-75F8-4C22-AFEB-0FA649EB664B}"/>
    <cellStyle name="Normal 19 5 8" xfId="7786" xr:uid="{CA41D372-FC63-4E0F-9509-A1EC48C9F946}"/>
    <cellStyle name="Normal 19 5 8 2" xfId="16166" xr:uid="{B7697A8D-CF17-4D70-AD6D-BD0528417458}"/>
    <cellStyle name="Normal 19 5 8 2 2" xfId="32926" xr:uid="{061F4874-17FB-4AA4-8619-82C14FA5B9C8}"/>
    <cellStyle name="Normal 19 5 8 2 3" xfId="49685" xr:uid="{6E8FEBAC-A37B-4C84-88AF-BD49265B86E6}"/>
    <cellStyle name="Normal 19 5 8 3" xfId="24546" xr:uid="{58E0AC02-EAA8-4F9F-9A48-77C9E18A1602}"/>
    <cellStyle name="Normal 19 5 8 4" xfId="41305" xr:uid="{29C74957-0FEC-45EC-AF7C-67056681083B}"/>
    <cellStyle name="Normal 19 5 9" xfId="8192" xr:uid="{4A10704B-9452-44CE-9D09-2309D14B398F}"/>
    <cellStyle name="Normal 19 5 9 2" xfId="16572" xr:uid="{7510A27B-FF4B-4223-91CE-33CE22BB36DE}"/>
    <cellStyle name="Normal 19 5 9 2 2" xfId="33332" xr:uid="{6BD5FECA-E681-4DA5-A114-B2AF00FFDC93}"/>
    <cellStyle name="Normal 19 5 9 2 3" xfId="50091" xr:uid="{5B1E96A7-8993-4115-926C-2504DD09B97E}"/>
    <cellStyle name="Normal 19 5 9 3" xfId="24952" xr:uid="{30D819A2-C1FF-49B8-B0F3-CC2E3252B2D9}"/>
    <cellStyle name="Normal 19 5 9 4" xfId="41711" xr:uid="{151F672F-613B-4B9C-B606-A4DE381CD8E0}"/>
    <cellStyle name="Normal 19 6" xfId="782" xr:uid="{A04FC204-3073-4BEB-9DA6-EA88711F40AB}"/>
    <cellStyle name="Normal 19 6 2" xfId="4177" xr:uid="{D7627D50-A483-4E44-81B3-6E9281800315}"/>
    <cellStyle name="Normal 19 6 2 2" xfId="12557" xr:uid="{572E8B19-6FD2-47E8-9E2C-D737A11A9EFE}"/>
    <cellStyle name="Normal 19 6 2 2 2" xfId="29317" xr:uid="{01EDBEB1-4174-4EA6-B863-6A87600B2485}"/>
    <cellStyle name="Normal 19 6 2 2 3" xfId="46076" xr:uid="{D69C0DF6-1C87-45A2-9112-B28AE4D80E75}"/>
    <cellStyle name="Normal 19 6 2 3" xfId="20937" xr:uid="{33B65CBD-0C92-4091-B56C-DFDCEEA3A055}"/>
    <cellStyle name="Normal 19 6 2 4" xfId="37696" xr:uid="{E20C628D-34CF-41F4-B5DC-795C449F5CC1}"/>
    <cellStyle name="Normal 19 6 3" xfId="5864" xr:uid="{2B892F82-AB3F-4295-A3BB-AED9EC0C3D57}"/>
    <cellStyle name="Normal 19 6 3 2" xfId="14244" xr:uid="{45431353-AB10-4334-9E96-7D22739963A3}"/>
    <cellStyle name="Normal 19 6 3 2 2" xfId="31004" xr:uid="{AAE62E2D-E774-40EA-9BCF-91167623BA67}"/>
    <cellStyle name="Normal 19 6 3 2 3" xfId="47763" xr:uid="{4EF19303-B566-4C64-8152-587DDFD6A82B}"/>
    <cellStyle name="Normal 19 6 3 3" xfId="22624" xr:uid="{783E3A8C-840C-4D19-8306-DEA34FACC086}"/>
    <cellStyle name="Normal 19 6 3 4" xfId="39383" xr:uid="{2B787355-8BB1-4A6F-924A-0364C197C422}"/>
    <cellStyle name="Normal 19 6 4" xfId="2600" xr:uid="{84350B28-9722-4E65-905E-87C76C24608A}"/>
    <cellStyle name="Normal 19 6 4 2" xfId="10980" xr:uid="{BF6DDE21-46E2-4A76-934F-B485B3EE5EE0}"/>
    <cellStyle name="Normal 19 6 4 2 2" xfId="27740" xr:uid="{DB33F93E-A22D-493F-BE33-867782DDCE1A}"/>
    <cellStyle name="Normal 19 6 4 2 3" xfId="44499" xr:uid="{5B2F22A9-C3D3-4DB3-B177-DD7AB1260038}"/>
    <cellStyle name="Normal 19 6 4 3" xfId="19360" xr:uid="{1CDBDC79-9856-405F-9F88-41580AC9C103}"/>
    <cellStyle name="Normal 19 6 4 4" xfId="36119" xr:uid="{600E53AF-F8D6-421A-9A50-121F7F737E38}"/>
    <cellStyle name="Normal 19 6 5" xfId="9177" xr:uid="{AB8152CA-8539-4946-9C9D-B97F0A8275DC}"/>
    <cellStyle name="Normal 19 6 5 2" xfId="25937" xr:uid="{2C43D1BF-4EC9-492D-8236-5CFEC58E44FE}"/>
    <cellStyle name="Normal 19 6 5 3" xfId="42696" xr:uid="{4C791FA6-EB13-47FC-A0EC-FA4EE93B6C2A}"/>
    <cellStyle name="Normal 19 6 6" xfId="17557" xr:uid="{B30F3F78-2B5F-42FB-B172-82347AAD28DC}"/>
    <cellStyle name="Normal 19 6 7" xfId="34316" xr:uid="{48E50A76-B921-4766-9FA3-45A56171535E}"/>
    <cellStyle name="Normal 19 7" xfId="1216" xr:uid="{EABAD744-3F27-4997-AF95-88B38E8E0AD3}"/>
    <cellStyle name="Normal 19 7 2" xfId="4605" xr:uid="{9CF601B3-AD5C-48EC-BFF6-1F80764CD577}"/>
    <cellStyle name="Normal 19 7 2 2" xfId="12985" xr:uid="{517A12D6-2805-4A75-B618-FFD16138BB97}"/>
    <cellStyle name="Normal 19 7 2 2 2" xfId="29745" xr:uid="{9F759A2C-7324-4B1F-9F7A-C750E4F50A26}"/>
    <cellStyle name="Normal 19 7 2 2 3" xfId="46504" xr:uid="{D2D2EF17-6B7E-4610-ADDD-DEBCA18A6A4C}"/>
    <cellStyle name="Normal 19 7 2 3" xfId="21365" xr:uid="{869CA8CD-2CE4-4F21-A0CA-BA4271ACF690}"/>
    <cellStyle name="Normal 19 7 2 4" xfId="38124" xr:uid="{B220E099-BCDE-4817-9303-1EF5170D70B2}"/>
    <cellStyle name="Normal 19 7 3" xfId="6292" xr:uid="{2355B4FA-0549-4111-B38C-7402445A5EB4}"/>
    <cellStyle name="Normal 19 7 3 2" xfId="14672" xr:uid="{6A1A6E6C-A768-434E-9E4F-211DD7DBCB94}"/>
    <cellStyle name="Normal 19 7 3 2 2" xfId="31432" xr:uid="{1CE64C52-DE0F-44B2-B0E7-311E75F1C828}"/>
    <cellStyle name="Normal 19 7 3 2 3" xfId="48191" xr:uid="{51E54E62-1087-44C8-AD1A-00255BDBA409}"/>
    <cellStyle name="Normal 19 7 3 3" xfId="23052" xr:uid="{92C64334-64F1-44DE-A2A6-99E7DF18DEE5}"/>
    <cellStyle name="Normal 19 7 3 4" xfId="39811" xr:uid="{3E4A758F-7F16-43ED-944C-F9CEDBFF5802}"/>
    <cellStyle name="Normal 19 7 4" xfId="3028" xr:uid="{4F18108D-B809-4F61-BC59-866C51089CDA}"/>
    <cellStyle name="Normal 19 7 4 2" xfId="11408" xr:uid="{822FA863-2B9F-43DA-B6B6-AE192ED6F204}"/>
    <cellStyle name="Normal 19 7 4 2 2" xfId="28168" xr:uid="{3A7534E1-C268-4F03-9122-99ABDE3A6F23}"/>
    <cellStyle name="Normal 19 7 4 2 3" xfId="44927" xr:uid="{68722DE9-0ABA-423C-A2AE-D6A6B1801676}"/>
    <cellStyle name="Normal 19 7 4 3" xfId="19788" xr:uid="{162ACD5F-BB93-419E-8F37-F4278A8E2405}"/>
    <cellStyle name="Normal 19 7 4 4" xfId="36547" xr:uid="{4CC12FAD-9EA6-44C1-9772-DDD28456A141}"/>
    <cellStyle name="Normal 19 7 5" xfId="9605" xr:uid="{FADF2665-7EB7-4A07-8A15-15E655843FC3}"/>
    <cellStyle name="Normal 19 7 5 2" xfId="26365" xr:uid="{71C96AC2-5FF4-48BE-83A0-9A7A2BFB188B}"/>
    <cellStyle name="Normal 19 7 5 3" xfId="43124" xr:uid="{72D23B67-9DF8-4A58-8623-777541BB2DBC}"/>
    <cellStyle name="Normal 19 7 6" xfId="17985" xr:uid="{6224B7EC-7765-4BE4-AE82-AA80E580462A}"/>
    <cellStyle name="Normal 19 7 7" xfId="34744" xr:uid="{CF16B05F-7570-47C4-8A65-C6E676793266}"/>
    <cellStyle name="Normal 19 8" xfId="1627" xr:uid="{7882CEFF-09CA-44B0-B83C-7F348F9E80F2}"/>
    <cellStyle name="Normal 19 8 2" xfId="5016" xr:uid="{B46BB2BC-A710-42F5-ADDF-429E29E22D4E}"/>
    <cellStyle name="Normal 19 8 2 2" xfId="13396" xr:uid="{6D261704-77CE-42D5-A20D-66A52C2AA27A}"/>
    <cellStyle name="Normal 19 8 2 2 2" xfId="30156" xr:uid="{2E2F9146-18BD-4834-8343-06D07499BC7A}"/>
    <cellStyle name="Normal 19 8 2 2 3" xfId="46915" xr:uid="{DEE95344-98D5-4E3B-80B5-3C178C06DA88}"/>
    <cellStyle name="Normal 19 8 2 3" xfId="21776" xr:uid="{54715B06-26B7-4103-8390-38483E120E9B}"/>
    <cellStyle name="Normal 19 8 2 4" xfId="38535" xr:uid="{A54DA88D-662F-4084-99BB-44CEC9E36EDD}"/>
    <cellStyle name="Normal 19 8 3" xfId="6703" xr:uid="{961174B2-47E0-47BA-A510-DCDC65A5114D}"/>
    <cellStyle name="Normal 19 8 3 2" xfId="15083" xr:uid="{27DF3E41-D05A-433D-B290-D346D579D27B}"/>
    <cellStyle name="Normal 19 8 3 2 2" xfId="31843" xr:uid="{78A11BF6-4DE2-47B0-A4E1-0A1248817641}"/>
    <cellStyle name="Normal 19 8 3 2 3" xfId="48602" xr:uid="{ECF0B53B-51AA-42D3-BD2B-69FDFD3ECF54}"/>
    <cellStyle name="Normal 19 8 3 3" xfId="23463" xr:uid="{7A23DDD9-A26C-4D23-BBEF-8F07201A5F64}"/>
    <cellStyle name="Normal 19 8 3 4" xfId="40222" xr:uid="{0EBABE6E-CC5F-495E-8ECF-EBC1C8538E9F}"/>
    <cellStyle name="Normal 19 8 4" xfId="2166" xr:uid="{AB7CA123-D3C1-4A6F-86A2-24B9F91BB925}"/>
    <cellStyle name="Normal 19 8 4 2" xfId="10554" xr:uid="{AAE9194F-AC87-43C7-8AE5-C01700407237}"/>
    <cellStyle name="Normal 19 8 4 2 2" xfId="27314" xr:uid="{8F850B9E-C236-48B7-80CE-E680B8446D5A}"/>
    <cellStyle name="Normal 19 8 4 2 3" xfId="44073" xr:uid="{BF224946-B8AD-4C42-98BF-156A5284DE78}"/>
    <cellStyle name="Normal 19 8 4 3" xfId="18934" xr:uid="{3F62DCDB-3304-4FB5-98F4-E5AD02C0CB65}"/>
    <cellStyle name="Normal 19 8 4 4" xfId="35693" xr:uid="{30F655A9-B322-49E3-B6FA-32DE11EEA469}"/>
    <cellStyle name="Normal 19 8 5" xfId="10016" xr:uid="{B102F33E-18E2-4B9A-BA01-2498169B4400}"/>
    <cellStyle name="Normal 19 8 5 2" xfId="26776" xr:uid="{B8EDE6B0-726D-4F41-8BF1-66051D5D7AF3}"/>
    <cellStyle name="Normal 19 8 5 3" xfId="43535" xr:uid="{F89832CF-B4E0-4B0B-A198-758648BEED7A}"/>
    <cellStyle name="Normal 19 8 6" xfId="18396" xr:uid="{5D9165FA-AFF4-431E-A6E2-009ADC5C968E}"/>
    <cellStyle name="Normal 19 8 7" xfId="35155" xr:uid="{A190CE94-310E-44F7-B30B-19952F61F6A8}"/>
    <cellStyle name="Normal 19 9" xfId="3732" xr:uid="{858EAB97-C36A-4AA9-99BA-EB53B5501039}"/>
    <cellStyle name="Normal 19 9 2" xfId="12112" xr:uid="{16954309-1853-46EF-8180-B618320F6A23}"/>
    <cellStyle name="Normal 19 9 2 2" xfId="28872" xr:uid="{C712C7C6-9F64-4F72-9ED4-297B0DD6836D}"/>
    <cellStyle name="Normal 19 9 2 3" xfId="45631" xr:uid="{E24F8A2A-117B-41A9-923A-0BB87F09AD3D}"/>
    <cellStyle name="Normal 19 9 3" xfId="20492" xr:uid="{DA5D5B61-DEA8-4F29-8F7F-40E3BF92817B}"/>
    <cellStyle name="Normal 19 9 4" xfId="37251" xr:uid="{9BE8F1F4-69FC-48E1-8EA7-5938D6AAB0A6}"/>
    <cellStyle name="Normal 2" xfId="2" xr:uid="{FA465AAE-DA64-4872-B3F6-836CE2066A48}"/>
    <cellStyle name="Normal 2 2" xfId="55" xr:uid="{F5CD1EC7-603F-40D9-82C3-9F1C2CC5EECF}"/>
    <cellStyle name="Normal 2 2 10" xfId="1189" xr:uid="{03A9FA63-F53F-433E-BAE5-3C451E09B1C5}"/>
    <cellStyle name="Normal 2 2 11" xfId="1198" xr:uid="{7835C7F1-0766-453A-9EE1-5F4754F81167}"/>
    <cellStyle name="Normal 2 2 11 2" xfId="4587" xr:uid="{C376D75A-1F48-48BE-BBF8-93C268F52B77}"/>
    <cellStyle name="Normal 2 2 11 2 2" xfId="12967" xr:uid="{86294AFF-1055-4317-BC11-094506458F3D}"/>
    <cellStyle name="Normal 2 2 11 2 2 2" xfId="29727" xr:uid="{BEFCEAC6-F43F-4CF1-96E2-E5601C6BA647}"/>
    <cellStyle name="Normal 2 2 11 2 2 3" xfId="46486" xr:uid="{DC9A6784-7FD9-44D2-8E6B-F83474728437}"/>
    <cellStyle name="Normal 2 2 11 2 3" xfId="21347" xr:uid="{332CE488-BEC4-4363-AA14-4FD711437B8A}"/>
    <cellStyle name="Normal 2 2 11 2 4" xfId="38106" xr:uid="{4FD24EE6-572A-40F2-9BEC-7CE5A6B715FC}"/>
    <cellStyle name="Normal 2 2 11 3" xfId="6274" xr:uid="{F9C00CD5-5EB3-469B-A8FD-166B497A9FF8}"/>
    <cellStyle name="Normal 2 2 11 3 2" xfId="14654" xr:uid="{78FFFCA3-6D5B-4AAF-9A83-3AB98BE086BB}"/>
    <cellStyle name="Normal 2 2 11 3 2 2" xfId="31414" xr:uid="{15F0DE42-31EA-41C9-BC61-A509B4827145}"/>
    <cellStyle name="Normal 2 2 11 3 2 3" xfId="48173" xr:uid="{28A35C06-330F-4F6E-BF23-7A2BBB4BAA45}"/>
    <cellStyle name="Normal 2 2 11 3 3" xfId="23034" xr:uid="{374D729C-83DD-491B-BBF8-8F0F4E201B79}"/>
    <cellStyle name="Normal 2 2 11 3 4" xfId="39793" xr:uid="{D717CC9C-2A21-4CF8-A26A-1E83C97DFD94}"/>
    <cellStyle name="Normal 2 2 11 4" xfId="3010" xr:uid="{7D69EB67-4537-41EC-92B1-41A7E037D5AB}"/>
    <cellStyle name="Normal 2 2 11 4 2" xfId="11390" xr:uid="{2D236505-D2A7-4429-BCF5-856DD1AF39D3}"/>
    <cellStyle name="Normal 2 2 11 4 2 2" xfId="28150" xr:uid="{28A57346-7121-46D4-A062-2098692AD57B}"/>
    <cellStyle name="Normal 2 2 11 4 2 3" xfId="44909" xr:uid="{EE00C68D-4123-4BF1-A6FE-4D69874C9FAB}"/>
    <cellStyle name="Normal 2 2 11 4 3" xfId="19770" xr:uid="{578D78F9-874E-48C8-A23B-9A8FE5A59B6D}"/>
    <cellStyle name="Normal 2 2 11 4 4" xfId="36529" xr:uid="{01EDA7BC-9C26-4BAB-A0B6-2BEF3EF34A1F}"/>
    <cellStyle name="Normal 2 2 11 5" xfId="9587" xr:uid="{4EA8A66F-8A62-46A9-A936-1A2B25FD8738}"/>
    <cellStyle name="Normal 2 2 11 5 2" xfId="26347" xr:uid="{8BCBC594-F52C-41D8-99FF-FBB91DDD1392}"/>
    <cellStyle name="Normal 2 2 11 5 3" xfId="43106" xr:uid="{78B2B040-627A-4BF4-844F-E8C352357B83}"/>
    <cellStyle name="Normal 2 2 11 6" xfId="17967" xr:uid="{BE59DE53-C850-4C73-9D4A-E759F3F910C6}"/>
    <cellStyle name="Normal 2 2 11 7" xfId="34726" xr:uid="{D6D02D22-E173-419B-BC1B-3675B38DEBE7}"/>
    <cellStyle name="Normal 2 2 12" xfId="2148" xr:uid="{ED14E375-699A-4CB0-A518-73B0F6431CA0}"/>
    <cellStyle name="Normal 2 2 12 2" xfId="10536" xr:uid="{2E1EA448-0A15-4289-9C52-43F5E37FA5B8}"/>
    <cellStyle name="Normal 2 2 12 2 2" xfId="27296" xr:uid="{794B4BAC-F8E7-4778-AEFD-DFACA3B971C5}"/>
    <cellStyle name="Normal 2 2 12 2 3" xfId="44055" xr:uid="{A86D535A-E3D1-4339-9F5E-9FC92B836BA9}"/>
    <cellStyle name="Normal 2 2 12 3" xfId="18916" xr:uid="{E8AFBCFB-7205-43A7-9BD9-B4DE23F15A36}"/>
    <cellStyle name="Normal 2 2 12 4" xfId="35675" xr:uid="{60F951AB-007F-400E-8D40-CB6A81EDE180}"/>
    <cellStyle name="Normal 2 2 13" xfId="5420" xr:uid="{02384381-A5A7-423F-ABAD-D8FF94DC62E0}"/>
    <cellStyle name="Normal 2 2 13 2" xfId="13800" xr:uid="{F0B9BB74-9D5C-48EC-BEF5-54160C966942}"/>
    <cellStyle name="Normal 2 2 13 2 2" xfId="30560" xr:uid="{521A6748-0217-4503-A145-9946F832681B}"/>
    <cellStyle name="Normal 2 2 13 2 3" xfId="47319" xr:uid="{FBCDF5CD-F31F-4009-BA40-0194A76CFFC8}"/>
    <cellStyle name="Normal 2 2 13 3" xfId="22180" xr:uid="{59C041C3-6E77-40DE-B9A2-49B8D46E33DA}"/>
    <cellStyle name="Normal 2 2 13 4" xfId="38939" xr:uid="{600BCA09-795A-4A12-B091-0EB9B572FE52}"/>
    <cellStyle name="Normal 2 2 14" xfId="8733" xr:uid="{9792CAB0-71D9-47B4-BF98-92E749C9C98F}"/>
    <cellStyle name="Normal 2 2 14 2" xfId="25493" xr:uid="{53356134-FEE4-4E2D-89BB-EC2A17A477B4}"/>
    <cellStyle name="Normal 2 2 14 3" xfId="42252" xr:uid="{4D6F1661-30EB-4864-AD29-4DE58D49DC0C}"/>
    <cellStyle name="Normal 2 2 15" xfId="17113" xr:uid="{BF6F8FCD-ADDD-41BC-96AD-0568309650A2}"/>
    <cellStyle name="Normal 2 2 16" xfId="33872" xr:uid="{7492A812-D188-4C46-9EF4-9EA1B972F3CF}"/>
    <cellStyle name="Normal 2 2 17" xfId="257" xr:uid="{D6255D9F-CF92-4A82-B62C-AD7C0724390F}"/>
    <cellStyle name="Normal 2 2 2" xfId="264" xr:uid="{F49C935D-18F3-4E15-806D-80C855B5E98F}"/>
    <cellStyle name="Normal 2 2 2 10" xfId="1201" xr:uid="{A104C44B-504D-4A11-B69D-B3582F2B5655}"/>
    <cellStyle name="Normal 2 2 2 10 2" xfId="4590" xr:uid="{93E817F8-3C24-405D-81F3-A3588001A54A}"/>
    <cellStyle name="Normal 2 2 2 10 2 2" xfId="12970" xr:uid="{FEB0389A-5759-4926-9805-303A8A7381DB}"/>
    <cellStyle name="Normal 2 2 2 10 2 2 2" xfId="29730" xr:uid="{6B8A47D6-2A5F-43FD-8102-D6026002F9A7}"/>
    <cellStyle name="Normal 2 2 2 10 2 2 3" xfId="46489" xr:uid="{878ADD4E-0E95-42E0-8840-418AB00682C5}"/>
    <cellStyle name="Normal 2 2 2 10 2 3" xfId="21350" xr:uid="{A817B0C4-2651-4261-BB34-85697FEF6EB8}"/>
    <cellStyle name="Normal 2 2 2 10 2 4" xfId="38109" xr:uid="{C118BFA8-E55C-47D7-804A-6EA12622F7DB}"/>
    <cellStyle name="Normal 2 2 2 10 3" xfId="6277" xr:uid="{6680776B-4AB2-4F12-833A-C91D8608BEDF}"/>
    <cellStyle name="Normal 2 2 2 10 3 2" xfId="14657" xr:uid="{EA99AE85-7F14-44C7-87AF-7361805D1EAB}"/>
    <cellStyle name="Normal 2 2 2 10 3 2 2" xfId="31417" xr:uid="{C4D01FB7-A374-45FE-A65C-A243A4F2B498}"/>
    <cellStyle name="Normal 2 2 2 10 3 2 3" xfId="48176" xr:uid="{463F9D01-7021-435D-94DA-15AEFB8FF0AA}"/>
    <cellStyle name="Normal 2 2 2 10 3 3" xfId="23037" xr:uid="{C8A790A7-A79A-4C1B-8E97-1864F918496C}"/>
    <cellStyle name="Normal 2 2 2 10 3 4" xfId="39796" xr:uid="{89291C83-C2E0-47BA-BFF1-4467DEB352E4}"/>
    <cellStyle name="Normal 2 2 2 10 4" xfId="3013" xr:uid="{6824975B-24C5-46C8-99A2-65BBA64C61FA}"/>
    <cellStyle name="Normal 2 2 2 10 4 2" xfId="11393" xr:uid="{B4A921CB-6FE5-4ECF-A7E4-149DAC456BC0}"/>
    <cellStyle name="Normal 2 2 2 10 4 2 2" xfId="28153" xr:uid="{458B13CD-45FD-49ED-AF05-744CEC0C4C62}"/>
    <cellStyle name="Normal 2 2 2 10 4 2 3" xfId="44912" xr:uid="{1376B7F6-478F-4593-B3DA-CED3E953FCFC}"/>
    <cellStyle name="Normal 2 2 2 10 4 3" xfId="19773" xr:uid="{F3CCF42C-89A6-42E5-AE2A-9E4951AEA200}"/>
    <cellStyle name="Normal 2 2 2 10 4 4" xfId="36532" xr:uid="{4475122E-7F58-47BF-9085-F66D0334EBCF}"/>
    <cellStyle name="Normal 2 2 2 10 5" xfId="9590" xr:uid="{7027242A-FA18-49DD-8C8A-3C3AC5DAAF85}"/>
    <cellStyle name="Normal 2 2 2 10 5 2" xfId="26350" xr:uid="{8EB9293C-60F8-4807-A026-8E28A6296B90}"/>
    <cellStyle name="Normal 2 2 2 10 5 3" xfId="43109" xr:uid="{84219DD0-18AD-4864-95EB-45BA6D9FE033}"/>
    <cellStyle name="Normal 2 2 2 10 6" xfId="17970" xr:uid="{B542FFC3-18C8-4B07-93F7-72215AFFE44A}"/>
    <cellStyle name="Normal 2 2 2 10 7" xfId="34729" xr:uid="{CA3849E0-25F8-46F9-AA03-7E06E4292911}"/>
    <cellStyle name="Normal 2 2 2 11" xfId="1639" xr:uid="{FE792C89-4B78-4F92-98C6-19E558689C87}"/>
    <cellStyle name="Normal 2 2 2 11 2" xfId="5028" xr:uid="{98FC17E0-F76D-48C2-848F-0344523C5CBF}"/>
    <cellStyle name="Normal 2 2 2 11 2 2" xfId="13408" xr:uid="{AAA928BC-4A7D-4C65-8125-4BE43110C918}"/>
    <cellStyle name="Normal 2 2 2 11 2 2 2" xfId="30168" xr:uid="{142D92C8-42CF-49D2-9D61-E720434F729E}"/>
    <cellStyle name="Normal 2 2 2 11 2 2 3" xfId="46927" xr:uid="{9AF6D822-57EA-4CB9-B695-2F2590EF3176}"/>
    <cellStyle name="Normal 2 2 2 11 2 3" xfId="21788" xr:uid="{AA4CA62E-7364-4FBC-AD84-62A59AC20172}"/>
    <cellStyle name="Normal 2 2 2 11 2 4" xfId="38547" xr:uid="{2E8C3DB5-4F8B-45B6-899F-B3911D121AE4}"/>
    <cellStyle name="Normal 2 2 2 11 3" xfId="6715" xr:uid="{25B3BA17-1BE7-46FE-95EF-BBF5B4BCB8E5}"/>
    <cellStyle name="Normal 2 2 2 11 3 2" xfId="15095" xr:uid="{C32CA522-C52B-4494-A167-EB81E54F9958}"/>
    <cellStyle name="Normal 2 2 2 11 3 2 2" xfId="31855" xr:uid="{E0E45BA4-C6B5-4B2F-BACE-95F589BE0CA9}"/>
    <cellStyle name="Normal 2 2 2 11 3 2 3" xfId="48614" xr:uid="{9B27DDD4-244D-4F23-9EFC-B9D438E64243}"/>
    <cellStyle name="Normal 2 2 2 11 3 3" xfId="23475" xr:uid="{550ACBDD-19CA-4E91-86A9-4F1B53C5085C}"/>
    <cellStyle name="Normal 2 2 2 11 3 4" xfId="40234" xr:uid="{80B66A2D-F8C7-4413-99D4-38331172CFB3}"/>
    <cellStyle name="Normal 2 2 2 11 4" xfId="2151" xr:uid="{DF3B31BA-E775-4CC7-8575-44BAB64255DC}"/>
    <cellStyle name="Normal 2 2 2 11 4 2" xfId="10539" xr:uid="{F1528F8D-C657-48F1-AE38-6900CD33A2E6}"/>
    <cellStyle name="Normal 2 2 2 11 4 2 2" xfId="27299" xr:uid="{37A5A235-9951-4783-880C-D0959CE97D88}"/>
    <cellStyle name="Normal 2 2 2 11 4 2 3" xfId="44058" xr:uid="{38FE00EF-38E2-4A65-B566-FA34EF878581}"/>
    <cellStyle name="Normal 2 2 2 11 4 3" xfId="18919" xr:uid="{C5224CE1-327D-442A-BF92-9A800FAB8FD7}"/>
    <cellStyle name="Normal 2 2 2 11 4 4" xfId="35678" xr:uid="{6E1FACB4-5A88-4B64-9809-431FC61B04E9}"/>
    <cellStyle name="Normal 2 2 2 11 5" xfId="10028" xr:uid="{113C0CD4-5D9D-47B0-A05E-8EFCB1EB3E92}"/>
    <cellStyle name="Normal 2 2 2 11 5 2" xfId="26788" xr:uid="{1238DC55-B666-4DDB-9282-44E69ECC7DDE}"/>
    <cellStyle name="Normal 2 2 2 11 5 3" xfId="43547" xr:uid="{037829CE-BF89-4FBF-9CD3-E0A7013C3755}"/>
    <cellStyle name="Normal 2 2 2 11 6" xfId="18408" xr:uid="{A15C0911-4A3F-4067-84A7-797D94D8EB8F}"/>
    <cellStyle name="Normal 2 2 2 11 7" xfId="35167" xr:uid="{CDF99EE5-72F5-415A-B6FC-4369D0F53EAC}"/>
    <cellStyle name="Normal 2 2 2 12" xfId="3744" xr:uid="{1B3EE811-2E36-45A0-8336-198E41F8DCC8}"/>
    <cellStyle name="Normal 2 2 2 12 2" xfId="12124" xr:uid="{E961897D-9925-4147-923F-ED568D2F3E98}"/>
    <cellStyle name="Normal 2 2 2 12 2 2" xfId="28884" xr:uid="{AA190A2D-2F85-4576-A1F7-25DB0166503B}"/>
    <cellStyle name="Normal 2 2 2 12 2 3" xfId="45643" xr:uid="{C06DCA6B-4503-434D-8C18-875A5C80E9CB}"/>
    <cellStyle name="Normal 2 2 2 12 3" xfId="20504" xr:uid="{45813CF5-0CF9-4B99-AE3C-0C2D4FA56A3E}"/>
    <cellStyle name="Normal 2 2 2 12 4" xfId="37263" xr:uid="{B3FDD835-2A5E-4A65-A46C-1A8F656D46E9}"/>
    <cellStyle name="Normal 2 2 2 13" xfId="5423" xr:uid="{D9B6450C-9BF4-417E-87E7-31D1B9419437}"/>
    <cellStyle name="Normal 2 2 2 13 2" xfId="13803" xr:uid="{D7420D24-0B9B-42BE-A2FA-5E97E9646B07}"/>
    <cellStyle name="Normal 2 2 2 13 2 2" xfId="30563" xr:uid="{43763443-A2F3-4161-8524-5245DEBCCAA0}"/>
    <cellStyle name="Normal 2 2 2 13 2 3" xfId="47322" xr:uid="{3ED55429-ACB4-4D00-AE45-E587C0190698}"/>
    <cellStyle name="Normal 2 2 2 13 3" xfId="22183" xr:uid="{42942BBF-BF4D-486C-8695-7CBD4DC2F782}"/>
    <cellStyle name="Normal 2 2 2 13 4" xfId="38942" xr:uid="{8D9C9C6F-FEA4-4E95-A349-A25B6640D35B}"/>
    <cellStyle name="Normal 2 2 2 14" xfId="7121" xr:uid="{BCCFA745-113D-4EE5-A1AE-5BC4543D63A9}"/>
    <cellStyle name="Normal 2 2 2 14 2" xfId="15501" xr:uid="{EE3AAD9E-23A9-4808-83D6-1E01E48B0CD2}"/>
    <cellStyle name="Normal 2 2 2 14 2 2" xfId="32261" xr:uid="{687A38A8-080C-4EAD-B8C1-A945EFCB7945}"/>
    <cellStyle name="Normal 2 2 2 14 2 3" xfId="49020" xr:uid="{D929BA7B-82A9-4BC4-A9D1-6E98AD36E541}"/>
    <cellStyle name="Normal 2 2 2 14 3" xfId="23881" xr:uid="{1557A433-DA39-4F67-A798-CC90A9324E83}"/>
    <cellStyle name="Normal 2 2 2 14 4" xfId="40640" xr:uid="{5FC7A977-D4E0-43E3-84DB-DBBC14035B5E}"/>
    <cellStyle name="Normal 2 2 2 15" xfId="7527" xr:uid="{120C0201-7D5C-41F0-8E15-8E2EAE55C2B9}"/>
    <cellStyle name="Normal 2 2 2 15 2" xfId="15907" xr:uid="{F5F2E8D9-0A6C-4F59-B3B8-59264F5C602F}"/>
    <cellStyle name="Normal 2 2 2 15 2 2" xfId="32667" xr:uid="{CC428602-EA13-42CF-A557-2DFF8F1D7F07}"/>
    <cellStyle name="Normal 2 2 2 15 2 3" xfId="49426" xr:uid="{87C737CD-6B7B-43AC-990B-C422EE4D4535}"/>
    <cellStyle name="Normal 2 2 2 15 3" xfId="24287" xr:uid="{CED17A99-0BDE-44AD-829E-23F5B7B609AD}"/>
    <cellStyle name="Normal 2 2 2 15 4" xfId="41046" xr:uid="{CDAE9BCC-B900-4CBE-86AB-AD2D89339EBE}"/>
    <cellStyle name="Normal 2 2 2 16" xfId="7933" xr:uid="{2DFA8A94-687B-4A74-9FFC-84D3DE2C50E7}"/>
    <cellStyle name="Normal 2 2 2 16 2" xfId="16313" xr:uid="{6BDB6AF2-93F7-41A1-B236-4EF1E6975BF1}"/>
    <cellStyle name="Normal 2 2 2 16 2 2" xfId="33073" xr:uid="{AEA3095D-0A71-498E-8AA0-101631E85B06}"/>
    <cellStyle name="Normal 2 2 2 16 2 3" xfId="49832" xr:uid="{FE755B13-9DD0-4D5F-937E-31EB518CA2D4}"/>
    <cellStyle name="Normal 2 2 2 16 3" xfId="24693" xr:uid="{75586F2B-D1B9-4721-90F5-52E5A5A78869}"/>
    <cellStyle name="Normal 2 2 2 16 4" xfId="41452" xr:uid="{479482EC-9034-4E6B-9BFA-80024F7E6275}"/>
    <cellStyle name="Normal 2 2 2 17" xfId="8339" xr:uid="{9AC5D57E-8018-4B2A-93F3-2E5A4D6FAC50}"/>
    <cellStyle name="Normal 2 2 2 17 2" xfId="16719" xr:uid="{659A5A23-CE1C-41B7-B8CB-EC6CEC793761}"/>
    <cellStyle name="Normal 2 2 2 17 2 2" xfId="33479" xr:uid="{0D05B881-F811-447F-AD86-9966C3D359F4}"/>
    <cellStyle name="Normal 2 2 2 17 2 3" xfId="50238" xr:uid="{D7E09670-FF40-456D-9406-901558565FE8}"/>
    <cellStyle name="Normal 2 2 2 17 3" xfId="25099" xr:uid="{970118B2-2A9F-4CDE-A2C2-183F0931F4E8}"/>
    <cellStyle name="Normal 2 2 2 17 4" xfId="41858" xr:uid="{0D08EC44-2679-4505-82DC-7E3C56315741}"/>
    <cellStyle name="Normal 2 2 2 18" xfId="2039" xr:uid="{B3AB9476-16F9-4A51-A724-8F7D4DE96E30}"/>
    <cellStyle name="Normal 2 2 2 18 2" xfId="10427" xr:uid="{FF8ABB25-D1A9-4B7E-B786-B8B3816B6CA6}"/>
    <cellStyle name="Normal 2 2 2 18 2 2" xfId="27187" xr:uid="{6752E7A8-EA34-4425-AF7D-5AE38BCACDED}"/>
    <cellStyle name="Normal 2 2 2 18 2 3" xfId="43946" xr:uid="{B824E6AE-6E8E-430A-85B5-20E1C3C0448F}"/>
    <cellStyle name="Normal 2 2 2 18 3" xfId="18807" xr:uid="{649C4F63-450F-439D-9177-AE06817642F7}"/>
    <cellStyle name="Normal 2 2 2 18 4" xfId="35566" xr:uid="{41DF5888-79CE-4FE3-931D-C84B0FA406C2}"/>
    <cellStyle name="Normal 2 2 2 19" xfId="8736" xr:uid="{E07B864B-4E4C-4761-B547-8F0BA8E84778}"/>
    <cellStyle name="Normal 2 2 2 19 2" xfId="25496" xr:uid="{1C6A9909-6667-47E1-A453-C02FC41AB5B5}"/>
    <cellStyle name="Normal 2 2 2 19 3" xfId="42255" xr:uid="{B11EA4DC-BC98-4C7E-AEF7-2A7E5BB2E5DE}"/>
    <cellStyle name="Normal 2 2 2 2" xfId="269" xr:uid="{2B86E4F2-4EFE-430A-8603-0052076D338C}"/>
    <cellStyle name="Normal 2 2 2 2 10" xfId="1640" xr:uid="{8A435B89-0901-4CD3-9201-48A83807ADBE}"/>
    <cellStyle name="Normal 2 2 2 2 10 2" xfId="5029" xr:uid="{6F1658FD-DE0D-4D04-AF16-A6C380627D26}"/>
    <cellStyle name="Normal 2 2 2 2 10 2 2" xfId="13409" xr:uid="{BA3AA67B-44B1-4F31-8AFF-D22BE188EDED}"/>
    <cellStyle name="Normal 2 2 2 2 10 2 2 2" xfId="30169" xr:uid="{00BA9A87-F340-417F-B74A-9947CC2ABA3C}"/>
    <cellStyle name="Normal 2 2 2 2 10 2 2 3" xfId="46928" xr:uid="{BEF5CD27-4862-4E8E-AB04-9A7B8FD22D5F}"/>
    <cellStyle name="Normal 2 2 2 2 10 2 3" xfId="21789" xr:uid="{F36ABC3E-44D8-47E7-96E2-E8CBE98F0C5C}"/>
    <cellStyle name="Normal 2 2 2 2 10 2 4" xfId="38548" xr:uid="{1A447A3B-3466-43C7-A99B-DB9DB6F575E2}"/>
    <cellStyle name="Normal 2 2 2 2 10 3" xfId="6716" xr:uid="{F1BF6A66-3BAF-43C2-B999-D18A9FC30D78}"/>
    <cellStyle name="Normal 2 2 2 2 10 3 2" xfId="15096" xr:uid="{BD49D9D1-314E-4CBB-993D-3A1B5A9B6FDB}"/>
    <cellStyle name="Normal 2 2 2 2 10 3 2 2" xfId="31856" xr:uid="{B3AD9072-6EF9-44BC-8F99-C1571DA4888E}"/>
    <cellStyle name="Normal 2 2 2 2 10 3 2 3" xfId="48615" xr:uid="{EB77B292-D9D0-41E6-BFF7-5D3AD2CA3ECD}"/>
    <cellStyle name="Normal 2 2 2 2 10 3 3" xfId="23476" xr:uid="{DE953542-F9FC-4C65-A49A-6013BCAEF1F1}"/>
    <cellStyle name="Normal 2 2 2 2 10 3 4" xfId="40235" xr:uid="{87F902E4-D215-4ECB-A53A-64E39F6CD5C2}"/>
    <cellStyle name="Normal 2 2 2 2 10 4" xfId="2158" xr:uid="{18335A16-5802-4EF1-81E3-EC7956415D0C}"/>
    <cellStyle name="Normal 2 2 2 2 10 4 2" xfId="10546" xr:uid="{E41CA88A-A1E9-4BE7-8E49-D6FD6AD875C2}"/>
    <cellStyle name="Normal 2 2 2 2 10 4 2 2" xfId="27306" xr:uid="{0481E4C9-0A0D-4162-9E6B-A22ACC341A19}"/>
    <cellStyle name="Normal 2 2 2 2 10 4 2 3" xfId="44065" xr:uid="{D385370D-CF37-4CC8-836D-AFFB5896B033}"/>
    <cellStyle name="Normal 2 2 2 2 10 4 3" xfId="18926" xr:uid="{46AB4C82-3D7C-49B2-ADA4-241ECD5D8923}"/>
    <cellStyle name="Normal 2 2 2 2 10 4 4" xfId="35685" xr:uid="{06FC0CA4-FDB2-4AE3-8EFB-E8E89685E130}"/>
    <cellStyle name="Normal 2 2 2 2 10 5" xfId="10029" xr:uid="{0703450C-9342-44C1-8EFB-D48CF5DAB5D1}"/>
    <cellStyle name="Normal 2 2 2 2 10 5 2" xfId="26789" xr:uid="{23D0DE8F-C441-4B68-B997-992DFA97D573}"/>
    <cellStyle name="Normal 2 2 2 2 10 5 3" xfId="43548" xr:uid="{608602C3-BB63-45D6-8417-5DEAA97DC3B4}"/>
    <cellStyle name="Normal 2 2 2 2 10 6" xfId="18409" xr:uid="{FD321AC1-55EA-469C-A7DD-A1F4AF044DB6}"/>
    <cellStyle name="Normal 2 2 2 2 10 7" xfId="35168" xr:uid="{84903AF3-FCA2-4C6F-AF46-7BA9588C65AA}"/>
    <cellStyle name="Normal 2 2 2 2 11" xfId="3745" xr:uid="{74826651-EFB7-482E-A7EF-C1435964D594}"/>
    <cellStyle name="Normal 2 2 2 2 11 2" xfId="12125" xr:uid="{D729FB6D-AFB1-44AC-B233-4DDC1608A011}"/>
    <cellStyle name="Normal 2 2 2 2 11 2 2" xfId="28885" xr:uid="{583B9F8C-DE3D-4EF3-968D-3042D88EED83}"/>
    <cellStyle name="Normal 2 2 2 2 11 2 3" xfId="45644" xr:uid="{F8D3D4A4-DAFB-4D38-82B6-CD93DF1AEB64}"/>
    <cellStyle name="Normal 2 2 2 2 11 3" xfId="20505" xr:uid="{F29F5899-E44B-41C7-8885-392020E207CE}"/>
    <cellStyle name="Normal 2 2 2 2 11 4" xfId="37264" xr:uid="{D93EFD02-7C5D-401B-8E33-9DFE4083AFF4}"/>
    <cellStyle name="Normal 2 2 2 2 12" xfId="5430" xr:uid="{019F96ED-B032-41D8-83EC-4849966D4C04}"/>
    <cellStyle name="Normal 2 2 2 2 12 2" xfId="13810" xr:uid="{F70DD459-D68D-45AE-AD65-BF70062B32FB}"/>
    <cellStyle name="Normal 2 2 2 2 12 2 2" xfId="30570" xr:uid="{305569D4-97F6-4BBE-A44D-5C3D3EA3E633}"/>
    <cellStyle name="Normal 2 2 2 2 12 2 3" xfId="47329" xr:uid="{92B28238-ED48-47B9-8014-91CC7ED0D51D}"/>
    <cellStyle name="Normal 2 2 2 2 12 3" xfId="22190" xr:uid="{C7F2831B-7A29-4F9A-9BF0-BFF196034CB1}"/>
    <cellStyle name="Normal 2 2 2 2 12 4" xfId="38949" xr:uid="{F4E0B367-E18B-4324-A523-958ED2E11EA9}"/>
    <cellStyle name="Normal 2 2 2 2 13" xfId="7122" xr:uid="{ECE41DBA-44B2-4D64-9FB7-164096EA02DF}"/>
    <cellStyle name="Normal 2 2 2 2 13 2" xfId="15502" xr:uid="{DF56B3D8-C6A2-4522-BF49-8D5FF5C035E8}"/>
    <cellStyle name="Normal 2 2 2 2 13 2 2" xfId="32262" xr:uid="{4A8EB0D9-4358-4DBB-8FD7-ED3756B594A8}"/>
    <cellStyle name="Normal 2 2 2 2 13 2 3" xfId="49021" xr:uid="{6C15B613-0CB0-4E66-B559-DB39CD6E1E68}"/>
    <cellStyle name="Normal 2 2 2 2 13 3" xfId="23882" xr:uid="{3836819F-7E7E-4ACC-BA57-7A05450FB9B8}"/>
    <cellStyle name="Normal 2 2 2 2 13 4" xfId="40641" xr:uid="{B8AC0F48-8E2D-40FD-9125-75A255076525}"/>
    <cellStyle name="Normal 2 2 2 2 14" xfId="7528" xr:uid="{77F55763-76B3-4057-A4CC-9B363CF1A5B5}"/>
    <cellStyle name="Normal 2 2 2 2 14 2" xfId="15908" xr:uid="{1ECAF5F7-A1E2-4CEA-A9E7-8D899CC854ED}"/>
    <cellStyle name="Normal 2 2 2 2 14 2 2" xfId="32668" xr:uid="{DCCF9F09-4583-4ED8-872D-B26CCB89DB29}"/>
    <cellStyle name="Normal 2 2 2 2 14 2 3" xfId="49427" xr:uid="{52232D56-0DD0-470C-804E-6712CC3A0BF0}"/>
    <cellStyle name="Normal 2 2 2 2 14 3" xfId="24288" xr:uid="{BDFCD72E-2298-43F5-86AD-EA9296B1273A}"/>
    <cellStyle name="Normal 2 2 2 2 14 4" xfId="41047" xr:uid="{E6A77E0F-86C9-4F7A-A81B-A38F9ADB215A}"/>
    <cellStyle name="Normal 2 2 2 2 15" xfId="7934" xr:uid="{FC3347F7-BFA0-41EF-8F61-C42540EB0330}"/>
    <cellStyle name="Normal 2 2 2 2 15 2" xfId="16314" xr:uid="{AB2D57B5-EE2A-49ED-8451-AB3AED924BC6}"/>
    <cellStyle name="Normal 2 2 2 2 15 2 2" xfId="33074" xr:uid="{08BCD26D-5C1D-4289-BDBA-AC66B6731ECB}"/>
    <cellStyle name="Normal 2 2 2 2 15 2 3" xfId="49833" xr:uid="{A52F4591-ACEA-4BF6-8481-14D4881C2C63}"/>
    <cellStyle name="Normal 2 2 2 2 15 3" xfId="24694" xr:uid="{B4A9CBB6-C8B9-4B8F-918F-382B5F116370}"/>
    <cellStyle name="Normal 2 2 2 2 15 4" xfId="41453" xr:uid="{DD0712DB-8635-4F09-B249-E5B59BF45657}"/>
    <cellStyle name="Normal 2 2 2 2 16" xfId="8340" xr:uid="{B24103DB-06D6-4158-A501-59720B2FB4B7}"/>
    <cellStyle name="Normal 2 2 2 2 16 2" xfId="16720" xr:uid="{C3471D2A-555F-4C0D-95F1-8351446DD618}"/>
    <cellStyle name="Normal 2 2 2 2 16 2 2" xfId="33480" xr:uid="{ADC91FBC-37EB-4FB4-A2E4-312B615FA2E3}"/>
    <cellStyle name="Normal 2 2 2 2 16 2 3" xfId="50239" xr:uid="{3552CE4D-03AA-49DB-8A1E-240823A746AF}"/>
    <cellStyle name="Normal 2 2 2 2 16 3" xfId="25100" xr:uid="{E4629E3B-71D4-4B70-9067-E042464B9169}"/>
    <cellStyle name="Normal 2 2 2 2 16 4" xfId="41859" xr:uid="{1D7BD24B-2859-4CD8-B4E8-7BB36279DD69}"/>
    <cellStyle name="Normal 2 2 2 2 17" xfId="2046" xr:uid="{8F53B83A-DFFE-4044-A61D-A55BD4D7A8B6}"/>
    <cellStyle name="Normal 2 2 2 2 17 2" xfId="10434" xr:uid="{9E271504-42D2-472E-9ACB-6EE6FE27BA67}"/>
    <cellStyle name="Normal 2 2 2 2 17 2 2" xfId="27194" xr:uid="{47D0D424-FB09-48FC-B209-780693EBF757}"/>
    <cellStyle name="Normal 2 2 2 2 17 2 3" xfId="43953" xr:uid="{4DABD74A-97AB-4882-9D0E-D427FB6A7A0C}"/>
    <cellStyle name="Normal 2 2 2 2 17 3" xfId="18814" xr:uid="{DDCD7753-E7DF-4CF2-BC95-04941B46F35A}"/>
    <cellStyle name="Normal 2 2 2 2 17 4" xfId="35573" xr:uid="{E76D0042-F878-4A43-8869-A57A006AF676}"/>
    <cellStyle name="Normal 2 2 2 2 18" xfId="8743" xr:uid="{878F6276-4C17-492B-B696-980B44C8AE57}"/>
    <cellStyle name="Normal 2 2 2 2 18 2" xfId="25503" xr:uid="{F05D5205-9456-4CD1-9892-D1621EC0CAAA}"/>
    <cellStyle name="Normal 2 2 2 2 18 3" xfId="42262" xr:uid="{23E3E135-21A6-4897-8123-A7DCC9051044}"/>
    <cellStyle name="Normal 2 2 2 2 19" xfId="17123" xr:uid="{EBB3736F-DEE3-46F3-BD4D-3347753F0D4B}"/>
    <cellStyle name="Normal 2 2 2 2 2" xfId="298" xr:uid="{4E41CD3C-B9E6-4644-87C5-27F46E7204B7}"/>
    <cellStyle name="Normal 2 2 2 2 2 10" xfId="7167" xr:uid="{971D923F-20E6-4CA6-96BF-2D413627F287}"/>
    <cellStyle name="Normal 2 2 2 2 2 10 2" xfId="15547" xr:uid="{48BD92C3-3E9D-4417-9E42-404C2D8F954D}"/>
    <cellStyle name="Normal 2 2 2 2 2 10 2 2" xfId="32307" xr:uid="{74BADE5F-F4BF-4CAA-B7FC-B9ED130EDE40}"/>
    <cellStyle name="Normal 2 2 2 2 2 10 2 3" xfId="49066" xr:uid="{37CC282B-5213-4D8F-8F03-0CB378234DFA}"/>
    <cellStyle name="Normal 2 2 2 2 2 10 3" xfId="23927" xr:uid="{B2F64F5A-A595-46CE-808F-B092D77485A6}"/>
    <cellStyle name="Normal 2 2 2 2 2 10 4" xfId="40686" xr:uid="{6951CA7F-2622-4F94-B412-F51DCCC32484}"/>
    <cellStyle name="Normal 2 2 2 2 2 11" xfId="7573" xr:uid="{B3EA3FBB-C220-4EDE-B5E2-6F6C29C50203}"/>
    <cellStyle name="Normal 2 2 2 2 2 11 2" xfId="15953" xr:uid="{11F0BB2C-DB5A-4DEC-965D-7F033C2FF8B7}"/>
    <cellStyle name="Normal 2 2 2 2 2 11 2 2" xfId="32713" xr:uid="{147AE663-9961-43EB-A7C5-66D5A15D9704}"/>
    <cellStyle name="Normal 2 2 2 2 2 11 2 3" xfId="49472" xr:uid="{A4BF0B12-9724-4679-92B0-85946B5D2EA6}"/>
    <cellStyle name="Normal 2 2 2 2 2 11 3" xfId="24333" xr:uid="{47288D92-2B97-4CEE-AD08-56D8A186CCD0}"/>
    <cellStyle name="Normal 2 2 2 2 2 11 4" xfId="41092" xr:uid="{CD2BC022-A083-4E1B-BA2A-BEB9AC75AC5E}"/>
    <cellStyle name="Normal 2 2 2 2 2 12" xfId="7979" xr:uid="{ABD8F3E3-3DD2-4ECA-A6CA-A944AD9ABE8E}"/>
    <cellStyle name="Normal 2 2 2 2 2 12 2" xfId="16359" xr:uid="{FDDA63BF-E65B-4E65-9D6C-4F497198EB44}"/>
    <cellStyle name="Normal 2 2 2 2 2 12 2 2" xfId="33119" xr:uid="{59601923-DDD2-4489-A7ED-72F70B1C23B9}"/>
    <cellStyle name="Normal 2 2 2 2 2 12 2 3" xfId="49878" xr:uid="{9D073000-811E-4251-BC4A-0AD73A005B7E}"/>
    <cellStyle name="Normal 2 2 2 2 2 12 3" xfId="24739" xr:uid="{474082A5-039A-4E4B-897D-63DB19C4D3B3}"/>
    <cellStyle name="Normal 2 2 2 2 2 12 4" xfId="41498" xr:uid="{30975478-CE10-40FB-9118-9D8B2B847AF9}"/>
    <cellStyle name="Normal 2 2 2 2 2 13" xfId="8385" xr:uid="{1ABDC118-197A-490D-8B1F-B7C8F4F1AEB7}"/>
    <cellStyle name="Normal 2 2 2 2 2 13 2" xfId="16765" xr:uid="{E5112DBF-2B03-4117-BA28-C72C049B35EB}"/>
    <cellStyle name="Normal 2 2 2 2 2 13 2 2" xfId="33525" xr:uid="{FDD07900-8DB9-4A43-A3A4-3F6360EFFDF9}"/>
    <cellStyle name="Normal 2 2 2 2 2 13 2 3" xfId="50284" xr:uid="{832D9C69-EF8D-4CF6-8155-146C8B9924BE}"/>
    <cellStyle name="Normal 2 2 2 2 2 13 3" xfId="25145" xr:uid="{731B638D-69ED-4BFD-842B-841CFDE12B4D}"/>
    <cellStyle name="Normal 2 2 2 2 2 13 4" xfId="41904" xr:uid="{7B1A1A8A-F302-4D6A-A6AF-41C7479A730F}"/>
    <cellStyle name="Normal 2 2 2 2 2 14" xfId="2064" xr:uid="{144B5B14-E43A-436E-8E41-FFBBCC0038E7}"/>
    <cellStyle name="Normal 2 2 2 2 2 14 2" xfId="10452" xr:uid="{52C588AB-0650-4E24-B8A6-34244D3BFF74}"/>
    <cellStyle name="Normal 2 2 2 2 2 14 2 2" xfId="27212" xr:uid="{250CE417-B501-48D8-BFF9-15E1AEDEE397}"/>
    <cellStyle name="Normal 2 2 2 2 2 14 2 3" xfId="43971" xr:uid="{E7C9476A-2872-4729-BA7D-82D65C799D27}"/>
    <cellStyle name="Normal 2 2 2 2 2 14 3" xfId="18832" xr:uid="{A43A886A-9BD1-4C98-A1A7-2902087C7623}"/>
    <cellStyle name="Normal 2 2 2 2 2 14 4" xfId="35591" xr:uid="{22B4545F-940A-499D-B8CB-3DC1579B5357}"/>
    <cellStyle name="Normal 2 2 2 2 2 15" xfId="8771" xr:uid="{36B07A96-9962-446F-AB63-7F15465F68B2}"/>
    <cellStyle name="Normal 2 2 2 2 2 15 2" xfId="25531" xr:uid="{FCAF9BAC-E4A3-4FE1-9A28-B3410DA16A26}"/>
    <cellStyle name="Normal 2 2 2 2 2 15 3" xfId="42290" xr:uid="{75A23C9F-8602-4F64-ADE1-CB6F8DF745D4}"/>
    <cellStyle name="Normal 2 2 2 2 2 16" xfId="17151" xr:uid="{73C8C26D-736D-4D79-91FC-6D7C33B1EE69}"/>
    <cellStyle name="Normal 2 2 2 2 2 17" xfId="33910" xr:uid="{05034707-AB24-40B3-8C17-E5CCC33DD4E5}"/>
    <cellStyle name="Normal 2 2 2 2 2 2" xfId="381" xr:uid="{D5A3BAD1-A352-4127-A7E5-55839C512892}"/>
    <cellStyle name="Normal 2 2 2 2 2 2 10" xfId="7611" xr:uid="{D2504B36-58EF-4FA7-8F5E-049F42D09B10}"/>
    <cellStyle name="Normal 2 2 2 2 2 2 10 2" xfId="15991" xr:uid="{243F2C4D-D461-4FE0-8689-A028D691DA0C}"/>
    <cellStyle name="Normal 2 2 2 2 2 2 10 2 2" xfId="32751" xr:uid="{469E00EF-62BD-4710-A835-946F43FB4DE4}"/>
    <cellStyle name="Normal 2 2 2 2 2 2 10 2 3" xfId="49510" xr:uid="{95249018-9075-4D58-9FDE-7DDD4AC49678}"/>
    <cellStyle name="Normal 2 2 2 2 2 2 10 3" xfId="24371" xr:uid="{80646265-3017-48AF-AB39-089D09F9821C}"/>
    <cellStyle name="Normal 2 2 2 2 2 2 10 4" xfId="41130" xr:uid="{52190105-EE47-458A-B833-0C8EAC432434}"/>
    <cellStyle name="Normal 2 2 2 2 2 2 11" xfId="8017" xr:uid="{2B86A9E0-D73A-4441-8661-2339B284AD2F}"/>
    <cellStyle name="Normal 2 2 2 2 2 2 11 2" xfId="16397" xr:uid="{3968E63E-6F57-42CA-B8E3-22E20D0C05A8}"/>
    <cellStyle name="Normal 2 2 2 2 2 2 11 2 2" xfId="33157" xr:uid="{BCA46792-830D-44F7-BAE0-6A5C571E243D}"/>
    <cellStyle name="Normal 2 2 2 2 2 2 11 2 3" xfId="49916" xr:uid="{F2F4C366-416A-461E-9154-5C8C0133EF97}"/>
    <cellStyle name="Normal 2 2 2 2 2 2 11 3" xfId="24777" xr:uid="{84CC07D2-3504-40E2-848A-8B02DBB4F57F}"/>
    <cellStyle name="Normal 2 2 2 2 2 2 11 4" xfId="41536" xr:uid="{4DCCFF32-3162-45DE-83E3-A673A2651EC7}"/>
    <cellStyle name="Normal 2 2 2 2 2 2 12" xfId="8423" xr:uid="{7363D238-4012-44A0-ADC1-70C5EDFDB01A}"/>
    <cellStyle name="Normal 2 2 2 2 2 2 12 2" xfId="16803" xr:uid="{5E6D64CC-E96E-40C9-BBE6-174DD9F9FCD4}"/>
    <cellStyle name="Normal 2 2 2 2 2 2 12 2 2" xfId="33563" xr:uid="{61AD3028-5386-4A13-9561-F1D6B9050B08}"/>
    <cellStyle name="Normal 2 2 2 2 2 2 12 2 3" xfId="50322" xr:uid="{7740BFC2-6418-44A3-A627-B46EAE7C446A}"/>
    <cellStyle name="Normal 2 2 2 2 2 2 12 3" xfId="25183" xr:uid="{6A5DC05B-B8FE-4E03-92B6-89D19AF364E8}"/>
    <cellStyle name="Normal 2 2 2 2 2 2 12 4" xfId="41942" xr:uid="{A27B2E32-DBEB-459F-BF37-703108BA8700}"/>
    <cellStyle name="Normal 2 2 2 2 2 2 13" xfId="2264" xr:uid="{008B176E-BA15-4184-A340-60E9996AA797}"/>
    <cellStyle name="Normal 2 2 2 2 2 2 13 2" xfId="10648" xr:uid="{DF2C3520-A151-4CF0-A053-5B6F69C7DC0A}"/>
    <cellStyle name="Normal 2 2 2 2 2 2 13 2 2" xfId="27408" xr:uid="{C7E1BD1A-509B-449D-A5B7-D60101043B25}"/>
    <cellStyle name="Normal 2 2 2 2 2 2 13 2 3" xfId="44167" xr:uid="{663A07CE-8EDA-42CB-8806-4A07FB263465}"/>
    <cellStyle name="Normal 2 2 2 2 2 2 13 3" xfId="19028" xr:uid="{9F224166-F3BF-4A5D-8504-1A5CC1374074}"/>
    <cellStyle name="Normal 2 2 2 2 2 2 13 4" xfId="35787" xr:uid="{E2BE5222-F0B8-4D47-BE7B-54D3FA19225E}"/>
    <cellStyle name="Normal 2 2 2 2 2 2 14" xfId="8845" xr:uid="{DFD899CF-E262-4FC3-B582-A773BBA2A7D6}"/>
    <cellStyle name="Normal 2 2 2 2 2 2 14 2" xfId="25605" xr:uid="{C352C96A-D931-46B1-ADEB-ED9F65C12DB0}"/>
    <cellStyle name="Normal 2 2 2 2 2 2 14 3" xfId="42364" xr:uid="{E6763D3A-A448-4760-8AA1-2E5E76109426}"/>
    <cellStyle name="Normal 2 2 2 2 2 2 15" xfId="17225" xr:uid="{356E242A-BD52-4887-B4D2-A1BCCF8480B2}"/>
    <cellStyle name="Normal 2 2 2 2 2 2 16" xfId="33984" xr:uid="{59EDE536-2E65-40FE-B9BB-83F65110093A}"/>
    <cellStyle name="Normal 2 2 2 2 2 2 2" xfId="609" xr:uid="{4570C177-0FCE-444A-92CA-D3069A9B990B}"/>
    <cellStyle name="Normal 2 2 2 2 2 2 2 10" xfId="8534" xr:uid="{1355F853-8E89-4F86-AE69-EEE657442EE2}"/>
    <cellStyle name="Normal 2 2 2 2 2 2 2 10 2" xfId="16914" xr:uid="{E30DAB64-47BE-4462-89EA-DF4DBE6C951D}"/>
    <cellStyle name="Normal 2 2 2 2 2 2 2 10 2 2" xfId="33674" xr:uid="{AE35A44F-C49D-4786-8672-69939207D095}"/>
    <cellStyle name="Normal 2 2 2 2 2 2 2 10 2 3" xfId="50433" xr:uid="{29E7BE88-17B8-4969-AEEE-914BCF0D7C7D}"/>
    <cellStyle name="Normal 2 2 2 2 2 2 2 10 3" xfId="25294" xr:uid="{C2B0D8E1-5A4D-4952-9CEF-DC5FD7D92E80}"/>
    <cellStyle name="Normal 2 2 2 2 2 2 2 10 4" xfId="42053" xr:uid="{801CFF07-3FCB-4A45-A012-E6BD13EE194E}"/>
    <cellStyle name="Normal 2 2 2 2 2 2 2 11" xfId="2441" xr:uid="{7668FD7A-873A-42CF-956D-9DF632DFFD21}"/>
    <cellStyle name="Normal 2 2 2 2 2 2 2 11 2" xfId="10823" xr:uid="{CB06359A-3C37-45A8-AB52-EA6454D3477C}"/>
    <cellStyle name="Normal 2 2 2 2 2 2 2 11 2 2" xfId="27583" xr:uid="{3F4F81C5-EB32-4EF6-8D42-5FFCA536FEB6}"/>
    <cellStyle name="Normal 2 2 2 2 2 2 2 11 2 3" xfId="44342" xr:uid="{6722B6A9-6716-4AF8-B026-F32C54E368CB}"/>
    <cellStyle name="Normal 2 2 2 2 2 2 2 11 3" xfId="19203" xr:uid="{4798715C-BB17-43D9-98CA-39D3AD358A78}"/>
    <cellStyle name="Normal 2 2 2 2 2 2 2 11 4" xfId="35962" xr:uid="{30D3A191-5B29-469D-B954-0CDDE75D54BA}"/>
    <cellStyle name="Normal 2 2 2 2 2 2 2 12" xfId="9020" xr:uid="{E14A6279-BB88-491E-8B6F-EFFB1A5634E3}"/>
    <cellStyle name="Normal 2 2 2 2 2 2 2 12 2" xfId="25780" xr:uid="{0AE62AA1-5070-4C6C-B8A2-979962337608}"/>
    <cellStyle name="Normal 2 2 2 2 2 2 2 12 3" xfId="42539" xr:uid="{30846A11-F55A-45E5-B592-E67CFC93DB54}"/>
    <cellStyle name="Normal 2 2 2 2 2 2 2 13" xfId="17400" xr:uid="{3BFFE0B7-CE3A-459B-9723-C80BEA9B5D23}"/>
    <cellStyle name="Normal 2 2 2 2 2 2 2 14" xfId="34159" xr:uid="{E9DF137E-8E86-43A8-9AC8-F500E7778ABA}"/>
    <cellStyle name="Normal 2 2 2 2 2 2 2 2" xfId="1051" xr:uid="{7B757E2B-66CF-4B99-8F0D-644188B8ECE4}"/>
    <cellStyle name="Normal 2 2 2 2 2 2 2 2 2" xfId="4446" xr:uid="{8A7F06DA-79B6-44C9-AAD2-6B9DF5D53F1B}"/>
    <cellStyle name="Normal 2 2 2 2 2 2 2 2 2 2" xfId="12826" xr:uid="{8EDE61C7-3CD2-4446-8E8F-4F9D130E17ED}"/>
    <cellStyle name="Normal 2 2 2 2 2 2 2 2 2 2 2" xfId="29586" xr:uid="{D4FFF4AF-BEF9-4FA8-B442-4E5CBBCDB19C}"/>
    <cellStyle name="Normal 2 2 2 2 2 2 2 2 2 2 3" xfId="46345" xr:uid="{E716F5DA-867C-4EF6-A3EB-C567025C161C}"/>
    <cellStyle name="Normal 2 2 2 2 2 2 2 2 2 3" xfId="21206" xr:uid="{6A092B98-A0D6-45DA-A150-ABB02C3DE3FC}"/>
    <cellStyle name="Normal 2 2 2 2 2 2 2 2 2 4" xfId="37965" xr:uid="{C9098E7C-F874-486C-B56F-189AE289F411}"/>
    <cellStyle name="Normal 2 2 2 2 2 2 2 2 3" xfId="6133" xr:uid="{D5396A0A-84FC-4BC9-9D85-07D10876C2AF}"/>
    <cellStyle name="Normal 2 2 2 2 2 2 2 2 3 2" xfId="14513" xr:uid="{1E2601C0-3E52-470E-BEF4-EF0532853B9B}"/>
    <cellStyle name="Normal 2 2 2 2 2 2 2 2 3 2 2" xfId="31273" xr:uid="{25F3ACC1-2EE9-49C2-B37E-108FEF0EC18B}"/>
    <cellStyle name="Normal 2 2 2 2 2 2 2 2 3 2 3" xfId="48032" xr:uid="{DA68BCD9-5F6C-4C2C-B740-037EA6BEBB95}"/>
    <cellStyle name="Normal 2 2 2 2 2 2 2 2 3 3" xfId="22893" xr:uid="{4CF074E0-3A56-4DFB-88AD-CF54C47B0303}"/>
    <cellStyle name="Normal 2 2 2 2 2 2 2 2 3 4" xfId="39652" xr:uid="{A0F4E593-AA7B-4E90-8B6E-209795649761}"/>
    <cellStyle name="Normal 2 2 2 2 2 2 2 2 4" xfId="2869" xr:uid="{277BE462-E3D8-46ED-B67C-A90D23DBF40D}"/>
    <cellStyle name="Normal 2 2 2 2 2 2 2 2 4 2" xfId="11249" xr:uid="{BC5A8A09-8042-47FE-A940-78DFD7DA31B3}"/>
    <cellStyle name="Normal 2 2 2 2 2 2 2 2 4 2 2" xfId="28009" xr:uid="{718F2065-22B8-40FF-9838-5BE328214C49}"/>
    <cellStyle name="Normal 2 2 2 2 2 2 2 2 4 2 3" xfId="44768" xr:uid="{5233402D-7604-4B77-B29F-26C24372106B}"/>
    <cellStyle name="Normal 2 2 2 2 2 2 2 2 4 3" xfId="19629" xr:uid="{6A679229-93E1-477A-B5ED-567FB5AF402D}"/>
    <cellStyle name="Normal 2 2 2 2 2 2 2 2 4 4" xfId="36388" xr:uid="{CBA3F2CA-ED8C-48F5-BE2C-12CB13C321A9}"/>
    <cellStyle name="Normal 2 2 2 2 2 2 2 2 5" xfId="9446" xr:uid="{E1E7BDE8-55D0-48D9-A0ED-ED3B38AC8954}"/>
    <cellStyle name="Normal 2 2 2 2 2 2 2 2 5 2" xfId="26206" xr:uid="{72430FEB-EC36-4B9E-8A47-F1E3C7EDE7BC}"/>
    <cellStyle name="Normal 2 2 2 2 2 2 2 2 5 3" xfId="42965" xr:uid="{AF259F47-ACAE-4E29-B525-E8FC8209AA98}"/>
    <cellStyle name="Normal 2 2 2 2 2 2 2 2 6" xfId="17826" xr:uid="{BE756D7E-7402-4AB1-BD72-598146FBEF12}"/>
    <cellStyle name="Normal 2 2 2 2 2 2 2 2 7" xfId="34585" xr:uid="{EE87933B-22AC-48BC-A7FE-57CD871E6E53}"/>
    <cellStyle name="Normal 2 2 2 2 2 2 2 3" xfId="1485" xr:uid="{3C4BE2BD-AE47-472F-BD31-C6B94E2B1F97}"/>
    <cellStyle name="Normal 2 2 2 2 2 2 2 3 2" xfId="4874" xr:uid="{B1DBA7F8-25F2-4090-B19F-8D20F44E05A7}"/>
    <cellStyle name="Normal 2 2 2 2 2 2 2 3 2 2" xfId="13254" xr:uid="{9AF1DE08-DF41-4E1A-820E-F19A9C238133}"/>
    <cellStyle name="Normal 2 2 2 2 2 2 2 3 2 2 2" xfId="30014" xr:uid="{A9D9C0B2-527C-4045-A774-46DDFD9639EF}"/>
    <cellStyle name="Normal 2 2 2 2 2 2 2 3 2 2 3" xfId="46773" xr:uid="{22FED7EE-E6C9-4221-AA99-783DA513C691}"/>
    <cellStyle name="Normal 2 2 2 2 2 2 2 3 2 3" xfId="21634" xr:uid="{E40C9328-A803-46DF-A7B6-0A4D872FD6ED}"/>
    <cellStyle name="Normal 2 2 2 2 2 2 2 3 2 4" xfId="38393" xr:uid="{53CAA860-8E84-4AF9-8309-D3749DFC2DCC}"/>
    <cellStyle name="Normal 2 2 2 2 2 2 2 3 3" xfId="6561" xr:uid="{738AFC37-C15D-421F-A406-7172377F8792}"/>
    <cellStyle name="Normal 2 2 2 2 2 2 2 3 3 2" xfId="14941" xr:uid="{84891FA2-1C2F-48E5-BA7F-371FA96FB99D}"/>
    <cellStyle name="Normal 2 2 2 2 2 2 2 3 3 2 2" xfId="31701" xr:uid="{0AB83657-874B-42C7-8F28-1261F6C33AE5}"/>
    <cellStyle name="Normal 2 2 2 2 2 2 2 3 3 2 3" xfId="48460" xr:uid="{99EDC71A-7E1C-43D5-8184-2FDB48D3BD5C}"/>
    <cellStyle name="Normal 2 2 2 2 2 2 2 3 3 3" xfId="23321" xr:uid="{F9FBC541-9D19-45B1-9B58-C57DFC5EEF2D}"/>
    <cellStyle name="Normal 2 2 2 2 2 2 2 3 3 4" xfId="40080" xr:uid="{424667A5-5FFC-481B-84EE-7B800B0FB584}"/>
    <cellStyle name="Normal 2 2 2 2 2 2 2 3 4" xfId="3297" xr:uid="{6C4CCA3E-6D8D-45D3-A82D-47D8D58F90C2}"/>
    <cellStyle name="Normal 2 2 2 2 2 2 2 3 4 2" xfId="11677" xr:uid="{8EE008D8-20BB-47AF-9010-AF9846BDD8B8}"/>
    <cellStyle name="Normal 2 2 2 2 2 2 2 3 4 2 2" xfId="28437" xr:uid="{13607A1F-7693-4EE5-A3A5-1BE334B3EB97}"/>
    <cellStyle name="Normal 2 2 2 2 2 2 2 3 4 2 3" xfId="45196" xr:uid="{49131F3D-DD83-459C-80C8-4D8BEC05B233}"/>
    <cellStyle name="Normal 2 2 2 2 2 2 2 3 4 3" xfId="20057" xr:uid="{067E121B-D9CB-453B-A677-93CEAAB62959}"/>
    <cellStyle name="Normal 2 2 2 2 2 2 2 3 4 4" xfId="36816" xr:uid="{F22E3263-84B7-4A3F-AE05-B06B438A2C56}"/>
    <cellStyle name="Normal 2 2 2 2 2 2 2 3 5" xfId="9874" xr:uid="{3B081601-BBED-4F73-8526-F75CB54D32A9}"/>
    <cellStyle name="Normal 2 2 2 2 2 2 2 3 5 2" xfId="26634" xr:uid="{0FAD7AF7-0131-4788-BF37-6A3EB630527E}"/>
    <cellStyle name="Normal 2 2 2 2 2 2 2 3 5 3" xfId="43393" xr:uid="{5E83D9D8-7EC1-4E3D-AECC-9C1F25DBEA12}"/>
    <cellStyle name="Normal 2 2 2 2 2 2 2 3 6" xfId="18254" xr:uid="{55413D2E-1D61-46D4-8A0F-D862B759D328}"/>
    <cellStyle name="Normal 2 2 2 2 2 2 2 3 7" xfId="35013" xr:uid="{842D48A4-99C1-4EED-879C-4DC78DD49089}"/>
    <cellStyle name="Normal 2 2 2 2 2 2 2 4" xfId="1834" xr:uid="{D9E34857-75D9-4246-94D9-14EDD80F64D8}"/>
    <cellStyle name="Normal 2 2 2 2 2 2 2 4 2" xfId="5223" xr:uid="{22AAF256-A51A-43E2-B35D-B808B1DB5292}"/>
    <cellStyle name="Normal 2 2 2 2 2 2 2 4 2 2" xfId="13603" xr:uid="{C53986F5-C879-4CDF-8A4B-4B2B50FE0464}"/>
    <cellStyle name="Normal 2 2 2 2 2 2 2 4 2 2 2" xfId="30363" xr:uid="{A6EAE8F7-D4A4-4E78-A9B6-CA03F60BA1DA}"/>
    <cellStyle name="Normal 2 2 2 2 2 2 2 4 2 2 3" xfId="47122" xr:uid="{D68CD592-636B-4A65-9D5B-E029BA2FE790}"/>
    <cellStyle name="Normal 2 2 2 2 2 2 2 4 2 3" xfId="21983" xr:uid="{5ADE3845-27E6-4C74-94FE-064D788293CF}"/>
    <cellStyle name="Normal 2 2 2 2 2 2 2 4 2 4" xfId="38742" xr:uid="{E1DB0F1B-6BE8-46BB-BCF6-C84C2F66D1B4}"/>
    <cellStyle name="Normal 2 2 2 2 2 2 2 4 3" xfId="6910" xr:uid="{E31C46B6-99DF-4886-A5D4-841B5DBE046D}"/>
    <cellStyle name="Normal 2 2 2 2 2 2 2 4 3 2" xfId="15290" xr:uid="{23D87118-07F3-40D1-9538-A7D8765627A4}"/>
    <cellStyle name="Normal 2 2 2 2 2 2 2 4 3 2 2" xfId="32050" xr:uid="{95A67853-C280-4645-9B5E-2F2A0482B1A4}"/>
    <cellStyle name="Normal 2 2 2 2 2 2 2 4 3 2 3" xfId="48809" xr:uid="{B6A97C0F-49A6-4818-A8D4-D3E185F3E0F6}"/>
    <cellStyle name="Normal 2 2 2 2 2 2 2 4 3 3" xfId="23670" xr:uid="{ADBB5F48-2E2B-4202-B1C2-4AFB40829A58}"/>
    <cellStyle name="Normal 2 2 2 2 2 2 2 4 3 4" xfId="40429" xr:uid="{8CA8AC2A-52E9-4928-A57B-739D4CAED49D}"/>
    <cellStyle name="Normal 2 2 2 2 2 2 2 4 4" xfId="3534" xr:uid="{1F83FD9F-28C6-43CD-A8FE-CB9CB9F79525}"/>
    <cellStyle name="Normal 2 2 2 2 2 2 2 4 4 2" xfId="11914" xr:uid="{E5532854-9A30-4854-9D97-871894A17884}"/>
    <cellStyle name="Normal 2 2 2 2 2 2 2 4 4 2 2" xfId="28674" xr:uid="{82257EA5-6AFA-47C0-9008-D96FF6003D18}"/>
    <cellStyle name="Normal 2 2 2 2 2 2 2 4 4 2 3" xfId="45433" xr:uid="{5DDCF75E-A9AB-4669-96D3-C29BF406A92A}"/>
    <cellStyle name="Normal 2 2 2 2 2 2 2 4 4 3" xfId="20294" xr:uid="{C6F9B217-8F7C-4A9A-BF1B-C225BB08EC37}"/>
    <cellStyle name="Normal 2 2 2 2 2 2 2 4 4 4" xfId="37053" xr:uid="{DC230888-BA69-41DE-BC39-82603E4E07F1}"/>
    <cellStyle name="Normal 2 2 2 2 2 2 2 4 5" xfId="10223" xr:uid="{4AE26E16-8FDC-48CD-A8CD-0F25075C9883}"/>
    <cellStyle name="Normal 2 2 2 2 2 2 2 4 5 2" xfId="26983" xr:uid="{BF4EE2C4-7AC1-493A-9D71-90B3DFE8BA39}"/>
    <cellStyle name="Normal 2 2 2 2 2 2 2 4 5 3" xfId="43742" xr:uid="{F7A9C11A-9C0D-4BC2-8838-AD92447CC525}"/>
    <cellStyle name="Normal 2 2 2 2 2 2 2 4 6" xfId="18603" xr:uid="{3B28A492-0E48-4FBA-BD97-0E6FDF7B80CD}"/>
    <cellStyle name="Normal 2 2 2 2 2 2 2 4 7" xfId="35362" xr:uid="{41714468-2437-4166-BC5F-46B9760D077A}"/>
    <cellStyle name="Normal 2 2 2 2 2 2 2 5" xfId="3953" xr:uid="{98C1480E-5721-4A60-B06F-6E85775E3012}"/>
    <cellStyle name="Normal 2 2 2 2 2 2 2 5 2" xfId="12333" xr:uid="{22340A3A-CCDE-4B05-A0A7-C1BC52797821}"/>
    <cellStyle name="Normal 2 2 2 2 2 2 2 5 2 2" xfId="29093" xr:uid="{A0954E3E-BCED-45AA-9B4E-5D5709CF91FC}"/>
    <cellStyle name="Normal 2 2 2 2 2 2 2 5 2 3" xfId="45852" xr:uid="{E8BA6373-6C3C-403C-B1AC-4E796B5BEBAE}"/>
    <cellStyle name="Normal 2 2 2 2 2 2 2 5 3" xfId="20713" xr:uid="{EA4D563A-C4FE-49E4-B70F-BA1DF1CE5A7E}"/>
    <cellStyle name="Normal 2 2 2 2 2 2 2 5 4" xfId="37472" xr:uid="{237A7A4F-3F23-45E2-AC3E-3B9E5374E64A}"/>
    <cellStyle name="Normal 2 2 2 2 2 2 2 6" xfId="5707" xr:uid="{DD4B2B24-0091-498A-B8BE-5D88E3B77811}"/>
    <cellStyle name="Normal 2 2 2 2 2 2 2 6 2" xfId="14087" xr:uid="{DDCAEEA6-B8DC-4636-BFC0-9CB47DB012B8}"/>
    <cellStyle name="Normal 2 2 2 2 2 2 2 6 2 2" xfId="30847" xr:uid="{C2486F66-521F-49AB-9B5F-F3BCD1D3A837}"/>
    <cellStyle name="Normal 2 2 2 2 2 2 2 6 2 3" xfId="47606" xr:uid="{84E5E0A9-BDDC-4078-995A-7C66C57D5352}"/>
    <cellStyle name="Normal 2 2 2 2 2 2 2 6 3" xfId="22467" xr:uid="{5CD6CA14-8B3F-48DC-8C50-7062589E951D}"/>
    <cellStyle name="Normal 2 2 2 2 2 2 2 6 4" xfId="39226" xr:uid="{F103CBC2-7625-4FD0-BB7E-85F33345C93C}"/>
    <cellStyle name="Normal 2 2 2 2 2 2 2 7" xfId="7316" xr:uid="{F9982A6F-9269-4AF1-8955-6A4F5ECFD5F0}"/>
    <cellStyle name="Normal 2 2 2 2 2 2 2 7 2" xfId="15696" xr:uid="{45A6AC68-81D0-4F96-ADA6-6BAC41AD7D79}"/>
    <cellStyle name="Normal 2 2 2 2 2 2 2 7 2 2" xfId="32456" xr:uid="{C518D951-A04E-460C-B62D-F9DE2BF9F3C3}"/>
    <cellStyle name="Normal 2 2 2 2 2 2 2 7 2 3" xfId="49215" xr:uid="{4C72C561-3B0A-4D74-8287-D0070AEB519D}"/>
    <cellStyle name="Normal 2 2 2 2 2 2 2 7 3" xfId="24076" xr:uid="{EA61D4C8-599C-4271-BE95-E3EA8E031A7D}"/>
    <cellStyle name="Normal 2 2 2 2 2 2 2 7 4" xfId="40835" xr:uid="{3A529C49-4BA3-47CC-BB0A-ED03AF02B11E}"/>
    <cellStyle name="Normal 2 2 2 2 2 2 2 8" xfId="7722" xr:uid="{3044BFC8-32F5-4792-97B4-A72D40A29BB5}"/>
    <cellStyle name="Normal 2 2 2 2 2 2 2 8 2" xfId="16102" xr:uid="{61B52D72-DDA7-4E77-8810-01B551A959CD}"/>
    <cellStyle name="Normal 2 2 2 2 2 2 2 8 2 2" xfId="32862" xr:uid="{8AC16C41-AAC7-4505-8911-0EBD1510DF6A}"/>
    <cellStyle name="Normal 2 2 2 2 2 2 2 8 2 3" xfId="49621" xr:uid="{7DE6D67E-40E6-4A08-88B2-8F7B1E83EA00}"/>
    <cellStyle name="Normal 2 2 2 2 2 2 2 8 3" xfId="24482" xr:uid="{4C8C35F8-DB1A-444A-B950-C40F15BD386B}"/>
    <cellStyle name="Normal 2 2 2 2 2 2 2 8 4" xfId="41241" xr:uid="{2766C862-73F3-432F-B61F-9220BB90BA2F}"/>
    <cellStyle name="Normal 2 2 2 2 2 2 2 9" xfId="8128" xr:uid="{D1C967AB-23EC-474D-AEF9-4DDF3FDC718C}"/>
    <cellStyle name="Normal 2 2 2 2 2 2 2 9 2" xfId="16508" xr:uid="{834AFFAE-F8C3-4DE7-AF5F-47A4F769C7FE}"/>
    <cellStyle name="Normal 2 2 2 2 2 2 2 9 2 2" xfId="33268" xr:uid="{3F3A4CCF-7D04-4F52-B870-D46E1CE1291B}"/>
    <cellStyle name="Normal 2 2 2 2 2 2 2 9 2 3" xfId="50027" xr:uid="{DCA897E5-EC60-4112-86B4-561FC48BE8A9}"/>
    <cellStyle name="Normal 2 2 2 2 2 2 2 9 3" xfId="24888" xr:uid="{1D13A592-50BB-4B34-BA40-09586D6D2046}"/>
    <cellStyle name="Normal 2 2 2 2 2 2 2 9 4" xfId="41647" xr:uid="{49680C33-0F30-4C55-9E52-2C4933C3B246}"/>
    <cellStyle name="Normal 2 2 2 2 2 2 3" xfId="610" xr:uid="{1C8ED144-102B-4DDB-A56B-845208DB4A58}"/>
    <cellStyle name="Normal 2 2 2 2 2 2 3 10" xfId="8694" xr:uid="{0CF20C3A-99FE-4871-BBDE-AAB3D610B0D8}"/>
    <cellStyle name="Normal 2 2 2 2 2 2 3 10 2" xfId="17074" xr:uid="{92F39488-F186-4D95-B701-863C3EDA8D91}"/>
    <cellStyle name="Normal 2 2 2 2 2 2 3 10 2 2" xfId="33834" xr:uid="{3FC0BD77-D976-4A12-836E-2E682AAB8405}"/>
    <cellStyle name="Normal 2 2 2 2 2 2 3 10 2 3" xfId="50593" xr:uid="{0E1F7183-EB16-4B3B-947B-BE97950FF1A3}"/>
    <cellStyle name="Normal 2 2 2 2 2 2 3 10 3" xfId="25454" xr:uid="{1E405035-193C-4D19-AD70-A9C9E13CF9BB}"/>
    <cellStyle name="Normal 2 2 2 2 2 2 3 10 4" xfId="42213" xr:uid="{773AFF29-4EEE-42C2-8744-87FD343ADFBC}"/>
    <cellStyle name="Normal 2 2 2 2 2 2 3 11" xfId="2442" xr:uid="{4785A72A-BCB9-49B9-A294-AF9FC4F15F67}"/>
    <cellStyle name="Normal 2 2 2 2 2 2 3 11 2" xfId="10824" xr:uid="{62BC62E5-AB3F-498C-80CA-6A5D986C0EE4}"/>
    <cellStyle name="Normal 2 2 2 2 2 2 3 11 2 2" xfId="27584" xr:uid="{C23FF9CA-7C46-4A07-A018-39D730E84B32}"/>
    <cellStyle name="Normal 2 2 2 2 2 2 3 11 2 3" xfId="44343" xr:uid="{8119D08A-4F08-4028-BD41-120A203FF3A7}"/>
    <cellStyle name="Normal 2 2 2 2 2 2 3 11 3" xfId="19204" xr:uid="{7AAC4AE4-A70C-45D4-BCAA-D70017F03F62}"/>
    <cellStyle name="Normal 2 2 2 2 2 2 3 11 4" xfId="35963" xr:uid="{CB9A8B1C-D557-4247-9657-D16C55B8E114}"/>
    <cellStyle name="Normal 2 2 2 2 2 2 3 12" xfId="9021" xr:uid="{3689AF64-BDB6-44F5-83B0-10D8ADE196F8}"/>
    <cellStyle name="Normal 2 2 2 2 2 2 3 12 2" xfId="25781" xr:uid="{503B2CE8-EAD3-4AD4-BA82-4BC3EB6A0A4A}"/>
    <cellStyle name="Normal 2 2 2 2 2 2 3 12 3" xfId="42540" xr:uid="{7E501993-DFC5-476B-9FDA-4E9688B521D9}"/>
    <cellStyle name="Normal 2 2 2 2 2 2 3 13" xfId="17401" xr:uid="{6DF0B898-3F10-488A-BDC3-61447218942B}"/>
    <cellStyle name="Normal 2 2 2 2 2 2 3 14" xfId="34160" xr:uid="{DE13D7E3-4A0E-403D-AFF5-19ED527D9022}"/>
    <cellStyle name="Normal 2 2 2 2 2 2 3 2" xfId="1052" xr:uid="{25AF54BF-12CF-402F-BB0D-E5B4A0835F0C}"/>
    <cellStyle name="Normal 2 2 2 2 2 2 3 2 2" xfId="4447" xr:uid="{B2A98513-6290-47CA-9F20-D45D691E8686}"/>
    <cellStyle name="Normal 2 2 2 2 2 2 3 2 2 2" xfId="12827" xr:uid="{986717B3-4A40-4B6C-BD21-A42AA7609713}"/>
    <cellStyle name="Normal 2 2 2 2 2 2 3 2 2 2 2" xfId="29587" xr:uid="{3EDAE370-9DA1-4354-A752-DBFF39413331}"/>
    <cellStyle name="Normal 2 2 2 2 2 2 3 2 2 2 3" xfId="46346" xr:uid="{4F5B487C-0594-4C58-8E9A-B727E9063DF1}"/>
    <cellStyle name="Normal 2 2 2 2 2 2 3 2 2 3" xfId="21207" xr:uid="{8E111E20-49A7-4FA3-98AA-F794F5CEB13C}"/>
    <cellStyle name="Normal 2 2 2 2 2 2 3 2 2 4" xfId="37966" xr:uid="{12F6FA71-94D5-48AE-A57F-7E05F8E97973}"/>
    <cellStyle name="Normal 2 2 2 2 2 2 3 2 3" xfId="6134" xr:uid="{E312C419-30F0-4C70-B316-6C4DC5C8CC6E}"/>
    <cellStyle name="Normal 2 2 2 2 2 2 3 2 3 2" xfId="14514" xr:uid="{723C1E30-1362-4015-861A-A01860F5F754}"/>
    <cellStyle name="Normal 2 2 2 2 2 2 3 2 3 2 2" xfId="31274" xr:uid="{17D45277-3B3B-4209-B33C-5B2AEBC9F02D}"/>
    <cellStyle name="Normal 2 2 2 2 2 2 3 2 3 2 3" xfId="48033" xr:uid="{4D684D40-DFE9-45B4-A0DB-54FA949D6C69}"/>
    <cellStyle name="Normal 2 2 2 2 2 2 3 2 3 3" xfId="22894" xr:uid="{D8F557A8-380C-4890-9D3B-25DB02E519FC}"/>
    <cellStyle name="Normal 2 2 2 2 2 2 3 2 3 4" xfId="39653" xr:uid="{29E6AF83-F4C4-432B-A055-52106915DC8A}"/>
    <cellStyle name="Normal 2 2 2 2 2 2 3 2 4" xfId="2870" xr:uid="{4958F452-138D-448D-92F2-FBCCBEC11C2A}"/>
    <cellStyle name="Normal 2 2 2 2 2 2 3 2 4 2" xfId="11250" xr:uid="{6B4EB3B1-E757-4996-9FFA-E5B617841038}"/>
    <cellStyle name="Normal 2 2 2 2 2 2 3 2 4 2 2" xfId="28010" xr:uid="{8742F6A6-1A2C-4EC0-9B41-C6319933577B}"/>
    <cellStyle name="Normal 2 2 2 2 2 2 3 2 4 2 3" xfId="44769" xr:uid="{3663674F-8635-465A-BF63-F687074F86C4}"/>
    <cellStyle name="Normal 2 2 2 2 2 2 3 2 4 3" xfId="19630" xr:uid="{1259C78E-FF6B-42B3-95D5-C2776566EFFC}"/>
    <cellStyle name="Normal 2 2 2 2 2 2 3 2 4 4" xfId="36389" xr:uid="{751E8398-633A-4165-9B7C-3E0CF1E6B2C2}"/>
    <cellStyle name="Normal 2 2 2 2 2 2 3 2 5" xfId="9447" xr:uid="{8425F078-43D0-4383-954A-82E880D7C34E}"/>
    <cellStyle name="Normal 2 2 2 2 2 2 3 2 5 2" xfId="26207" xr:uid="{2B241BFF-04CB-4D5C-89D1-2D78BCF60F67}"/>
    <cellStyle name="Normal 2 2 2 2 2 2 3 2 5 3" xfId="42966" xr:uid="{4170D2FE-F9D4-4157-8D5A-0B35521534BA}"/>
    <cellStyle name="Normal 2 2 2 2 2 2 3 2 6" xfId="17827" xr:uid="{ABEC3E0D-B13E-40A4-B3F0-04C6BD1C9406}"/>
    <cellStyle name="Normal 2 2 2 2 2 2 3 2 7" xfId="34586" xr:uid="{05F46682-9AA8-47FB-9957-193A6136A42D}"/>
    <cellStyle name="Normal 2 2 2 2 2 2 3 3" xfId="1486" xr:uid="{587967B0-DA70-43FF-A56B-700F30E393DD}"/>
    <cellStyle name="Normal 2 2 2 2 2 2 3 3 2" xfId="4875" xr:uid="{EBF6C029-7C7F-4717-9DCD-63AD77908A45}"/>
    <cellStyle name="Normal 2 2 2 2 2 2 3 3 2 2" xfId="13255" xr:uid="{CE8A929A-B60F-4BBD-9C70-AAEBC9BD9A68}"/>
    <cellStyle name="Normal 2 2 2 2 2 2 3 3 2 2 2" xfId="30015" xr:uid="{B65BCCA3-5F95-4394-BAA4-A5313D57617C}"/>
    <cellStyle name="Normal 2 2 2 2 2 2 3 3 2 2 3" xfId="46774" xr:uid="{99FD035A-7238-4F7A-AAF1-305C6FA2CABE}"/>
    <cellStyle name="Normal 2 2 2 2 2 2 3 3 2 3" xfId="21635" xr:uid="{E1D60079-C966-4B89-9408-0BEE555753B1}"/>
    <cellStyle name="Normal 2 2 2 2 2 2 3 3 2 4" xfId="38394" xr:uid="{E6CE48B6-97B0-41CE-B6A5-00AB7F353977}"/>
    <cellStyle name="Normal 2 2 2 2 2 2 3 3 3" xfId="6562" xr:uid="{A094BB9A-F138-4A59-995D-4528285744A5}"/>
    <cellStyle name="Normal 2 2 2 2 2 2 3 3 3 2" xfId="14942" xr:uid="{A657C357-70A4-47DE-A516-03A48B3EC1CD}"/>
    <cellStyle name="Normal 2 2 2 2 2 2 3 3 3 2 2" xfId="31702" xr:uid="{F6C3DCC6-4A01-477D-BED0-6554A9D4CF31}"/>
    <cellStyle name="Normal 2 2 2 2 2 2 3 3 3 2 3" xfId="48461" xr:uid="{21FA2D0E-14E8-44B8-B906-B35820BE9CA0}"/>
    <cellStyle name="Normal 2 2 2 2 2 2 3 3 3 3" xfId="23322" xr:uid="{7165AB5C-911E-426C-82D6-AC89BFC647B6}"/>
    <cellStyle name="Normal 2 2 2 2 2 2 3 3 3 4" xfId="40081" xr:uid="{B0063EFF-F44F-4B59-8A8F-E801B3E31FB5}"/>
    <cellStyle name="Normal 2 2 2 2 2 2 3 3 4" xfId="3298" xr:uid="{12074419-6386-4C03-88D9-B532755A7356}"/>
    <cellStyle name="Normal 2 2 2 2 2 2 3 3 4 2" xfId="11678" xr:uid="{782E0DC8-8723-49EA-BE04-3B04A9FFC877}"/>
    <cellStyle name="Normal 2 2 2 2 2 2 3 3 4 2 2" xfId="28438" xr:uid="{B1FB46EA-2EED-4BF4-A161-81C2982EB7A7}"/>
    <cellStyle name="Normal 2 2 2 2 2 2 3 3 4 2 3" xfId="45197" xr:uid="{60786E76-225E-46D9-B17F-596BAA7DD327}"/>
    <cellStyle name="Normal 2 2 2 2 2 2 3 3 4 3" xfId="20058" xr:uid="{2D2CECB9-DD6F-4ADC-B324-971C873A9686}"/>
    <cellStyle name="Normal 2 2 2 2 2 2 3 3 4 4" xfId="36817" xr:uid="{9133E2AD-0A5E-4CF0-8F68-EE82B410284E}"/>
    <cellStyle name="Normal 2 2 2 2 2 2 3 3 5" xfId="9875" xr:uid="{45CC1028-167E-448C-B986-82129E303A75}"/>
    <cellStyle name="Normal 2 2 2 2 2 2 3 3 5 2" xfId="26635" xr:uid="{9DCDFF99-183A-4A44-A5BA-D4BC89ED5755}"/>
    <cellStyle name="Normal 2 2 2 2 2 2 3 3 5 3" xfId="43394" xr:uid="{3DBBF00B-91EE-4E55-A924-F49426B93AC2}"/>
    <cellStyle name="Normal 2 2 2 2 2 2 3 3 6" xfId="18255" xr:uid="{BA5BC24D-4EE5-4BA8-B759-5C3041FC6F46}"/>
    <cellStyle name="Normal 2 2 2 2 2 2 3 3 7" xfId="35014" xr:uid="{BF5C0A75-6A7A-42CC-9615-951CA00F835D}"/>
    <cellStyle name="Normal 2 2 2 2 2 2 3 4" xfId="1994" xr:uid="{3A27B37F-F09C-4035-B3FF-4B9D40E33C65}"/>
    <cellStyle name="Normal 2 2 2 2 2 2 3 4 2" xfId="5383" xr:uid="{05C17841-627D-4ACF-B40D-6D1EB22B1705}"/>
    <cellStyle name="Normal 2 2 2 2 2 2 3 4 2 2" xfId="13763" xr:uid="{1E02F2AB-54E4-4D2B-88F1-F9819C633101}"/>
    <cellStyle name="Normal 2 2 2 2 2 2 3 4 2 2 2" xfId="30523" xr:uid="{4F7EB276-FBFC-4AE9-A825-168A1B5D20A3}"/>
    <cellStyle name="Normal 2 2 2 2 2 2 3 4 2 2 3" xfId="47282" xr:uid="{76552C6C-3A89-4610-8803-627874E82073}"/>
    <cellStyle name="Normal 2 2 2 2 2 2 3 4 2 3" xfId="22143" xr:uid="{86E09123-F6DB-4FB5-A37F-DA5EE10E7E6F}"/>
    <cellStyle name="Normal 2 2 2 2 2 2 3 4 2 4" xfId="38902" xr:uid="{A4F474FB-9C23-413A-B663-4C5CC9399CCF}"/>
    <cellStyle name="Normal 2 2 2 2 2 2 3 4 3" xfId="7070" xr:uid="{D4D4293D-13EF-4FCF-9CAC-D3B552386970}"/>
    <cellStyle name="Normal 2 2 2 2 2 2 3 4 3 2" xfId="15450" xr:uid="{00B1D8CD-85B8-4352-834D-DED59E9799C5}"/>
    <cellStyle name="Normal 2 2 2 2 2 2 3 4 3 2 2" xfId="32210" xr:uid="{3E58766E-8D7F-4EAF-B431-5C7528E0DE9A}"/>
    <cellStyle name="Normal 2 2 2 2 2 2 3 4 3 2 3" xfId="48969" xr:uid="{AA8C19BB-07CE-4A58-9CEA-A263A6EDC48C}"/>
    <cellStyle name="Normal 2 2 2 2 2 2 3 4 3 3" xfId="23830" xr:uid="{CA0FF3D5-4001-492B-B114-A870F16F8DCF}"/>
    <cellStyle name="Normal 2 2 2 2 2 2 3 4 3 4" xfId="40589" xr:uid="{D44799FA-2771-46EE-88B2-1B4BD953C8E8}"/>
    <cellStyle name="Normal 2 2 2 2 2 2 3 4 4" xfId="3693" xr:uid="{90A75CE7-26A6-4EA2-AA72-8406D0AB8068}"/>
    <cellStyle name="Normal 2 2 2 2 2 2 3 4 4 2" xfId="12073" xr:uid="{5E54FC03-F2C3-4B09-868A-0F4FEC5CD016}"/>
    <cellStyle name="Normal 2 2 2 2 2 2 3 4 4 2 2" xfId="28833" xr:uid="{75338372-C887-4431-953F-26BF7CF19940}"/>
    <cellStyle name="Normal 2 2 2 2 2 2 3 4 4 2 3" xfId="45592" xr:uid="{1793E780-538C-40C0-A9E9-A6637AB87AD8}"/>
    <cellStyle name="Normal 2 2 2 2 2 2 3 4 4 3" xfId="20453" xr:uid="{20D6D748-5B43-40FF-A447-0074C4237A9C}"/>
    <cellStyle name="Normal 2 2 2 2 2 2 3 4 4 4" xfId="37212" xr:uid="{9B9741C2-840C-47C8-B943-134A89A7292D}"/>
    <cellStyle name="Normal 2 2 2 2 2 2 3 4 5" xfId="10383" xr:uid="{DC252344-3DF9-4420-AF6E-FD50E148DCB1}"/>
    <cellStyle name="Normal 2 2 2 2 2 2 3 4 5 2" xfId="27143" xr:uid="{E81FA3E9-823D-4F8E-97C9-53E25C9D23F9}"/>
    <cellStyle name="Normal 2 2 2 2 2 2 3 4 5 3" xfId="43902" xr:uid="{A440B503-6E4F-4EB0-9B9A-2DD4828E5F8A}"/>
    <cellStyle name="Normal 2 2 2 2 2 2 3 4 6" xfId="18763" xr:uid="{24BABDF5-9415-445A-B507-B2228A2A66AD}"/>
    <cellStyle name="Normal 2 2 2 2 2 2 3 4 7" xfId="35522" xr:uid="{F2ED4E46-B212-4390-98CB-246C22D0B254}"/>
    <cellStyle name="Normal 2 2 2 2 2 2 3 5" xfId="4113" xr:uid="{923D76C5-0C00-4E1A-A432-B137F381C3BA}"/>
    <cellStyle name="Normal 2 2 2 2 2 2 3 5 2" xfId="12493" xr:uid="{83DFA7D8-1F09-41B4-826D-0A8AC4010621}"/>
    <cellStyle name="Normal 2 2 2 2 2 2 3 5 2 2" xfId="29253" xr:uid="{2B3259E4-42AF-4FFC-BDD3-5A59179C0B10}"/>
    <cellStyle name="Normal 2 2 2 2 2 2 3 5 2 3" xfId="46012" xr:uid="{C043C8E1-F153-4D5B-8307-9B1B35F87CB2}"/>
    <cellStyle name="Normal 2 2 2 2 2 2 3 5 3" xfId="20873" xr:uid="{9678BBB4-C733-4E50-8BCA-C947879BFE1F}"/>
    <cellStyle name="Normal 2 2 2 2 2 2 3 5 4" xfId="37632" xr:uid="{2A294594-1155-457A-89E6-66DC395DD53A}"/>
    <cellStyle name="Normal 2 2 2 2 2 2 3 6" xfId="5708" xr:uid="{BC3BA01F-22BA-467B-BBC3-0B25E5D45BD7}"/>
    <cellStyle name="Normal 2 2 2 2 2 2 3 6 2" xfId="14088" xr:uid="{0F344BB7-DBD2-4D7B-8318-EBEE5843DB53}"/>
    <cellStyle name="Normal 2 2 2 2 2 2 3 6 2 2" xfId="30848" xr:uid="{B72956D0-C072-48A6-A599-E3169A55B037}"/>
    <cellStyle name="Normal 2 2 2 2 2 2 3 6 2 3" xfId="47607" xr:uid="{B6C86248-1892-444F-A08C-0C6D8137D269}"/>
    <cellStyle name="Normal 2 2 2 2 2 2 3 6 3" xfId="22468" xr:uid="{0360D439-D4DD-4934-AD96-4CC6002B9B86}"/>
    <cellStyle name="Normal 2 2 2 2 2 2 3 6 4" xfId="39227" xr:uid="{21E33D6E-0AD8-4E85-900B-165E45472F73}"/>
    <cellStyle name="Normal 2 2 2 2 2 2 3 7" xfId="7476" xr:uid="{7F3CB2AA-9DF9-4A9B-A205-7DA827FA0F94}"/>
    <cellStyle name="Normal 2 2 2 2 2 2 3 7 2" xfId="15856" xr:uid="{561479D4-F042-4A44-B20E-3799F0D100B8}"/>
    <cellStyle name="Normal 2 2 2 2 2 2 3 7 2 2" xfId="32616" xr:uid="{C923B7DD-C64F-4686-B9D6-F6E6B8D75EF6}"/>
    <cellStyle name="Normal 2 2 2 2 2 2 3 7 2 3" xfId="49375" xr:uid="{1E4CC5CF-87D1-48E9-B215-5CA09AC66678}"/>
    <cellStyle name="Normal 2 2 2 2 2 2 3 7 3" xfId="24236" xr:uid="{2F3B2952-9DE3-4A69-9743-9CB9E8792FA7}"/>
    <cellStyle name="Normal 2 2 2 2 2 2 3 7 4" xfId="40995" xr:uid="{4D44E10A-FC05-4404-ADEA-71D9BA66AC8F}"/>
    <cellStyle name="Normal 2 2 2 2 2 2 3 8" xfId="7882" xr:uid="{079985CD-0B8D-4F00-A808-81C7784E19DE}"/>
    <cellStyle name="Normal 2 2 2 2 2 2 3 8 2" xfId="16262" xr:uid="{49D8E7B5-E77C-4EAD-B0EC-A04F297DECFA}"/>
    <cellStyle name="Normal 2 2 2 2 2 2 3 8 2 2" xfId="33022" xr:uid="{29FD0694-E3A3-4420-B0D7-A812B6B4A780}"/>
    <cellStyle name="Normal 2 2 2 2 2 2 3 8 2 3" xfId="49781" xr:uid="{B45E1656-CA38-4380-99C3-CCD60BCFB9C5}"/>
    <cellStyle name="Normal 2 2 2 2 2 2 3 8 3" xfId="24642" xr:uid="{51A833BB-871C-4B99-969D-A3522FBBA2CB}"/>
    <cellStyle name="Normal 2 2 2 2 2 2 3 8 4" xfId="41401" xr:uid="{6FF3EC18-BCE3-40FE-B9E6-FA4484722B38}"/>
    <cellStyle name="Normal 2 2 2 2 2 2 3 9" xfId="8288" xr:uid="{0287579D-871E-45D8-BAF6-9D822AD5F9B8}"/>
    <cellStyle name="Normal 2 2 2 2 2 2 3 9 2" xfId="16668" xr:uid="{5185D2BA-3DC7-43EA-88AC-0A1B8E36E114}"/>
    <cellStyle name="Normal 2 2 2 2 2 2 3 9 2 2" xfId="33428" xr:uid="{D5B6DDB9-4417-4FD6-8496-4AFF4703EA18}"/>
    <cellStyle name="Normal 2 2 2 2 2 2 3 9 2 3" xfId="50187" xr:uid="{B3620648-0D95-4527-9AC9-1738B71BF6F5}"/>
    <cellStyle name="Normal 2 2 2 2 2 2 3 9 3" xfId="25048" xr:uid="{B088D5EF-A59C-4E78-9DDB-A403C62E5007}"/>
    <cellStyle name="Normal 2 2 2 2 2 2 3 9 4" xfId="41807" xr:uid="{D90098AB-53F1-490D-B77E-590ECAAEB194}"/>
    <cellStyle name="Normal 2 2 2 2 2 2 4" xfId="876" xr:uid="{FAE8B24C-8869-4B1F-ACE6-0FEFD7990D11}"/>
    <cellStyle name="Normal 2 2 2 2 2 2 4 2" xfId="4271" xr:uid="{11797C5A-EA24-49AF-AFFE-8F9A56251740}"/>
    <cellStyle name="Normal 2 2 2 2 2 2 4 2 2" xfId="12651" xr:uid="{8427E0FD-FA50-4F08-B6EE-12A10E4D340E}"/>
    <cellStyle name="Normal 2 2 2 2 2 2 4 2 2 2" xfId="29411" xr:uid="{AA516643-A602-465A-841B-674961789E48}"/>
    <cellStyle name="Normal 2 2 2 2 2 2 4 2 2 3" xfId="46170" xr:uid="{D93235CE-BC8D-4D21-B03C-1128D2794439}"/>
    <cellStyle name="Normal 2 2 2 2 2 2 4 2 3" xfId="21031" xr:uid="{8FDC6757-E68D-474F-A9D8-D6E004F82020}"/>
    <cellStyle name="Normal 2 2 2 2 2 2 4 2 4" xfId="37790" xr:uid="{E400A7A1-8B4A-4880-9E67-A86E1E0E6970}"/>
    <cellStyle name="Normal 2 2 2 2 2 2 4 3" xfId="5958" xr:uid="{90F85D2C-12A7-48E4-A403-C6AF5FCBAF79}"/>
    <cellStyle name="Normal 2 2 2 2 2 2 4 3 2" xfId="14338" xr:uid="{7034B141-2138-4966-A8D3-A9218F48A72D}"/>
    <cellStyle name="Normal 2 2 2 2 2 2 4 3 2 2" xfId="31098" xr:uid="{92E256D3-54D6-4D88-8F01-09F3D22FB6F7}"/>
    <cellStyle name="Normal 2 2 2 2 2 2 4 3 2 3" xfId="47857" xr:uid="{FBCE9D28-2454-4DD6-9CF5-2E809FF10077}"/>
    <cellStyle name="Normal 2 2 2 2 2 2 4 3 3" xfId="22718" xr:uid="{FE3D8EEB-ECB7-43C0-879E-4167F7696D58}"/>
    <cellStyle name="Normal 2 2 2 2 2 2 4 3 4" xfId="39477" xr:uid="{171FE09A-5750-423D-9085-7CFC6BE70AEC}"/>
    <cellStyle name="Normal 2 2 2 2 2 2 4 4" xfId="2694" xr:uid="{49A3D88C-59E1-4290-8131-9F58BC06170C}"/>
    <cellStyle name="Normal 2 2 2 2 2 2 4 4 2" xfId="11074" xr:uid="{8E2BF3F5-D39A-425D-97D3-C74420B359EF}"/>
    <cellStyle name="Normal 2 2 2 2 2 2 4 4 2 2" xfId="27834" xr:uid="{70C8A10D-1FDB-4E0B-8AD0-A4B8CD6ADF52}"/>
    <cellStyle name="Normal 2 2 2 2 2 2 4 4 2 3" xfId="44593" xr:uid="{61A1D58A-25F9-48D7-8539-59567F28EDA8}"/>
    <cellStyle name="Normal 2 2 2 2 2 2 4 4 3" xfId="19454" xr:uid="{8953323B-2782-44EE-9FA9-63F511010C5E}"/>
    <cellStyle name="Normal 2 2 2 2 2 2 4 4 4" xfId="36213" xr:uid="{7CFBE994-69C4-45A0-AD64-131DD06486D2}"/>
    <cellStyle name="Normal 2 2 2 2 2 2 4 5" xfId="9271" xr:uid="{B751B346-2528-4B4E-9650-DCDB8DAB36F1}"/>
    <cellStyle name="Normal 2 2 2 2 2 2 4 5 2" xfId="26031" xr:uid="{B6B34A32-7F30-494F-AA9F-7E49470FB065}"/>
    <cellStyle name="Normal 2 2 2 2 2 2 4 5 3" xfId="42790" xr:uid="{8E631444-98A5-43C4-9F17-3017E98B4DD2}"/>
    <cellStyle name="Normal 2 2 2 2 2 2 4 6" xfId="17651" xr:uid="{0C160809-CBC5-4CB1-9C97-80A282A5340B}"/>
    <cellStyle name="Normal 2 2 2 2 2 2 4 7" xfId="34410" xr:uid="{DBE6505E-C2D8-47BF-80B9-6FB086D9F908}"/>
    <cellStyle name="Normal 2 2 2 2 2 2 5" xfId="1310" xr:uid="{A04D947D-815E-4439-8CEF-8C9FA1655261}"/>
    <cellStyle name="Normal 2 2 2 2 2 2 5 2" xfId="4699" xr:uid="{A96BB1EA-F8BD-459F-93FA-E293B2AFBD2B}"/>
    <cellStyle name="Normal 2 2 2 2 2 2 5 2 2" xfId="13079" xr:uid="{34BD5132-AE62-4412-99F9-8CA97C142298}"/>
    <cellStyle name="Normal 2 2 2 2 2 2 5 2 2 2" xfId="29839" xr:uid="{80A796B6-4496-44F0-BC09-864ABA985488}"/>
    <cellStyle name="Normal 2 2 2 2 2 2 5 2 2 3" xfId="46598" xr:uid="{4604276E-E5A6-46F4-A137-C9C8356F4CB8}"/>
    <cellStyle name="Normal 2 2 2 2 2 2 5 2 3" xfId="21459" xr:uid="{84502292-99A5-426B-8E97-AA30809F3CB5}"/>
    <cellStyle name="Normal 2 2 2 2 2 2 5 2 4" xfId="38218" xr:uid="{51CD6E34-2182-47BB-B552-43A16798CF70}"/>
    <cellStyle name="Normal 2 2 2 2 2 2 5 3" xfId="6386" xr:uid="{A7FF8B10-2F1E-4CD5-8D9F-D392C48EA43C}"/>
    <cellStyle name="Normal 2 2 2 2 2 2 5 3 2" xfId="14766" xr:uid="{AC356178-00A0-40DF-85FC-A1F73F9BF292}"/>
    <cellStyle name="Normal 2 2 2 2 2 2 5 3 2 2" xfId="31526" xr:uid="{CA581718-3465-40D2-BD4F-5974A6A09377}"/>
    <cellStyle name="Normal 2 2 2 2 2 2 5 3 2 3" xfId="48285" xr:uid="{EB60E8D9-F925-4038-8B28-FAF486B95861}"/>
    <cellStyle name="Normal 2 2 2 2 2 2 5 3 3" xfId="23146" xr:uid="{4775A4DB-C365-47DB-BFF5-FAEB92EB3E13}"/>
    <cellStyle name="Normal 2 2 2 2 2 2 5 3 4" xfId="39905" xr:uid="{951B7ACD-42C7-4CAE-9027-53EA06BBB281}"/>
    <cellStyle name="Normal 2 2 2 2 2 2 5 4" xfId="3122" xr:uid="{4284243C-0C31-4999-9847-7C7D8F5FDEEC}"/>
    <cellStyle name="Normal 2 2 2 2 2 2 5 4 2" xfId="11502" xr:uid="{40C04366-E4CE-4775-B6D5-9E8AAC0747C7}"/>
    <cellStyle name="Normal 2 2 2 2 2 2 5 4 2 2" xfId="28262" xr:uid="{207954EF-2B38-437C-8132-F11F41CD0AFE}"/>
    <cellStyle name="Normal 2 2 2 2 2 2 5 4 2 3" xfId="45021" xr:uid="{1A07E447-1121-4835-89FF-EB3F302DD40F}"/>
    <cellStyle name="Normal 2 2 2 2 2 2 5 4 3" xfId="19882" xr:uid="{D90C4176-B4A7-47DE-9327-8E896C319D3C}"/>
    <cellStyle name="Normal 2 2 2 2 2 2 5 4 4" xfId="36641" xr:uid="{7E83822B-27FF-4EEB-992F-E2E46DC629F9}"/>
    <cellStyle name="Normal 2 2 2 2 2 2 5 5" xfId="9699" xr:uid="{FBFA654B-C834-48CB-8B76-27FA8F786D48}"/>
    <cellStyle name="Normal 2 2 2 2 2 2 5 5 2" xfId="26459" xr:uid="{7D273BA0-C6A0-4FA6-8CAA-D53F3699A461}"/>
    <cellStyle name="Normal 2 2 2 2 2 2 5 5 3" xfId="43218" xr:uid="{A2FFC34E-FD77-4206-B98F-CCF28E1849A9}"/>
    <cellStyle name="Normal 2 2 2 2 2 2 5 6" xfId="18079" xr:uid="{72E7CCDD-3D96-4BAC-B32C-0DA67F61CED9}"/>
    <cellStyle name="Normal 2 2 2 2 2 2 5 7" xfId="34838" xr:uid="{F003CE33-A1D8-464B-A3C6-E917EA78FF25}"/>
    <cellStyle name="Normal 2 2 2 2 2 2 6" xfId="1723" xr:uid="{3CDAFB01-4616-40F2-B4F7-9A6E5B3046A6}"/>
    <cellStyle name="Normal 2 2 2 2 2 2 6 2" xfId="5112" xr:uid="{64210348-72C3-4017-96D3-0F73F8521AFC}"/>
    <cellStyle name="Normal 2 2 2 2 2 2 6 2 2" xfId="13492" xr:uid="{4C6A8E93-3776-4CAC-AEC2-65AB16250092}"/>
    <cellStyle name="Normal 2 2 2 2 2 2 6 2 2 2" xfId="30252" xr:uid="{70AB8920-60BF-4C30-B0A9-AC449675359E}"/>
    <cellStyle name="Normal 2 2 2 2 2 2 6 2 2 3" xfId="47011" xr:uid="{B893A121-3AE1-4B10-A31E-BCCFD3C1A209}"/>
    <cellStyle name="Normal 2 2 2 2 2 2 6 2 3" xfId="21872" xr:uid="{C1040DC9-ED2B-4B35-86AC-793CA2BF3E82}"/>
    <cellStyle name="Normal 2 2 2 2 2 2 6 2 4" xfId="38631" xr:uid="{534BA64E-91EE-483C-A97F-3B039F541F11}"/>
    <cellStyle name="Normal 2 2 2 2 2 2 6 3" xfId="6799" xr:uid="{305DAC01-74D5-43B2-9400-48371C320EE1}"/>
    <cellStyle name="Normal 2 2 2 2 2 2 6 3 2" xfId="15179" xr:uid="{67A2AFF6-1EA4-41E0-A070-8200F2FAD2C7}"/>
    <cellStyle name="Normal 2 2 2 2 2 2 6 3 2 2" xfId="31939" xr:uid="{7CA8A52A-031B-489D-9089-8E545879D624}"/>
    <cellStyle name="Normal 2 2 2 2 2 2 6 3 2 3" xfId="48698" xr:uid="{0C965358-EEE9-4BD7-A2C1-45D3D9FC6500}"/>
    <cellStyle name="Normal 2 2 2 2 2 2 6 3 3" xfId="23559" xr:uid="{024A0403-FA4E-42A8-BE9D-4967DBD61CF5}"/>
    <cellStyle name="Normal 2 2 2 2 2 2 6 3 4" xfId="40318" xr:uid="{D02C4AC3-3AF9-4ED7-BD3A-A1544613B707}"/>
    <cellStyle name="Normal 2 2 2 2 2 2 6 4" xfId="3446" xr:uid="{C978697B-006C-4DBB-BB8B-6BF5453FF041}"/>
    <cellStyle name="Normal 2 2 2 2 2 2 6 4 2" xfId="11826" xr:uid="{858D11D7-454D-4CD0-A5B7-BF52275ECB40}"/>
    <cellStyle name="Normal 2 2 2 2 2 2 6 4 2 2" xfId="28586" xr:uid="{47940E1C-F551-4687-AAD7-F6CA4C875A8F}"/>
    <cellStyle name="Normal 2 2 2 2 2 2 6 4 2 3" xfId="45345" xr:uid="{CD69819A-7BA7-4E1C-8BB5-0E7376D7BAD7}"/>
    <cellStyle name="Normal 2 2 2 2 2 2 6 4 3" xfId="20206" xr:uid="{2DDD82C4-799B-4691-B2CF-3B633AC8AFF2}"/>
    <cellStyle name="Normal 2 2 2 2 2 2 6 4 4" xfId="36965" xr:uid="{9A8F5324-F3F7-41FA-9F68-7D25F5CF1152}"/>
    <cellStyle name="Normal 2 2 2 2 2 2 6 5" xfId="10112" xr:uid="{B0276536-6FC5-496A-AF38-BFC3E58C76D5}"/>
    <cellStyle name="Normal 2 2 2 2 2 2 6 5 2" xfId="26872" xr:uid="{C06D9C28-1127-43EB-9846-BE018A54EDBC}"/>
    <cellStyle name="Normal 2 2 2 2 2 2 6 5 3" xfId="43631" xr:uid="{6F9764AA-2380-4CF7-9CF9-BA1B76CD903B}"/>
    <cellStyle name="Normal 2 2 2 2 2 2 6 6" xfId="18492" xr:uid="{D46A5396-8508-42FB-8AE1-32C15467FCED}"/>
    <cellStyle name="Normal 2 2 2 2 2 2 6 7" xfId="35251" xr:uid="{E6669369-3C72-434E-8284-7B04F5198BA6}"/>
    <cellStyle name="Normal 2 2 2 2 2 2 7" xfId="3842" xr:uid="{1D60D4B2-36AA-461A-8687-5E9E1D6222A7}"/>
    <cellStyle name="Normal 2 2 2 2 2 2 7 2" xfId="12222" xr:uid="{D0251014-5479-4AFE-934F-9E509DF724F8}"/>
    <cellStyle name="Normal 2 2 2 2 2 2 7 2 2" xfId="28982" xr:uid="{44B475CB-D0C0-4723-8EBF-3C6ED8D3CD8A}"/>
    <cellStyle name="Normal 2 2 2 2 2 2 7 2 3" xfId="45741" xr:uid="{4B1B1D83-A239-4210-B118-DD663E748664}"/>
    <cellStyle name="Normal 2 2 2 2 2 2 7 3" xfId="20602" xr:uid="{C7991F21-42D6-4971-908F-0449DDEE3235}"/>
    <cellStyle name="Normal 2 2 2 2 2 2 7 4" xfId="37361" xr:uid="{6951F976-8C25-4437-B5DD-1C681CE42F49}"/>
    <cellStyle name="Normal 2 2 2 2 2 2 8" xfId="5532" xr:uid="{5533B992-00AF-4DB9-9A94-04094603060D}"/>
    <cellStyle name="Normal 2 2 2 2 2 2 8 2" xfId="13912" xr:uid="{7D876B23-3E12-49B7-86D4-79F3C805D494}"/>
    <cellStyle name="Normal 2 2 2 2 2 2 8 2 2" xfId="30672" xr:uid="{15BF8F5D-B625-40D1-8420-14CA9FBFADDD}"/>
    <cellStyle name="Normal 2 2 2 2 2 2 8 2 3" xfId="47431" xr:uid="{E33483E7-A68E-4EF9-8301-6145664F306E}"/>
    <cellStyle name="Normal 2 2 2 2 2 2 8 3" xfId="22292" xr:uid="{3D567941-7888-43FB-9A3F-B01FEAD415E6}"/>
    <cellStyle name="Normal 2 2 2 2 2 2 8 4" xfId="39051" xr:uid="{793E4322-6A9E-46A7-A88E-1F91E301105F}"/>
    <cellStyle name="Normal 2 2 2 2 2 2 9" xfId="7205" xr:uid="{0F4C48FF-515D-4704-A245-57A5E68B5BF6}"/>
    <cellStyle name="Normal 2 2 2 2 2 2 9 2" xfId="15585" xr:uid="{0E9AB693-1E98-43EC-9FC9-146EF62C39E9}"/>
    <cellStyle name="Normal 2 2 2 2 2 2 9 2 2" xfId="32345" xr:uid="{6F5ACEBF-0797-4A0E-8DE3-3BEB2C12002E}"/>
    <cellStyle name="Normal 2 2 2 2 2 2 9 2 3" xfId="49104" xr:uid="{D775C134-47F4-4579-A318-EF5777CC8275}"/>
    <cellStyle name="Normal 2 2 2 2 2 2 9 3" xfId="23965" xr:uid="{F33EE89F-6F69-4E15-95CA-79FDE2BC35CF}"/>
    <cellStyle name="Normal 2 2 2 2 2 2 9 4" xfId="40724" xr:uid="{A338226D-38EE-43E4-A40D-61941310D572}"/>
    <cellStyle name="Normal 2 2 2 2 2 3" xfId="611" xr:uid="{73787757-31CD-4CBD-BB7C-E08595C4CA5D}"/>
    <cellStyle name="Normal 2 2 2 2 2 3 10" xfId="8533" xr:uid="{C4741400-DE2C-4F13-86EB-671B7F596B84}"/>
    <cellStyle name="Normal 2 2 2 2 2 3 10 2" xfId="16913" xr:uid="{2D3FF1BE-1282-4E69-B0A8-69E3CF5E41DD}"/>
    <cellStyle name="Normal 2 2 2 2 2 3 10 2 2" xfId="33673" xr:uid="{7873898E-9D39-49C2-8CD1-A3372CA6363C}"/>
    <cellStyle name="Normal 2 2 2 2 2 3 10 2 3" xfId="50432" xr:uid="{2010ACF7-6EC4-4DF8-8C61-44F8551122F4}"/>
    <cellStyle name="Normal 2 2 2 2 2 3 10 3" xfId="25293" xr:uid="{94360DAA-6596-4B64-983E-647203D7863B}"/>
    <cellStyle name="Normal 2 2 2 2 2 3 10 4" xfId="42052" xr:uid="{6D0D6F54-65B9-4662-830A-E26709C1EDBD}"/>
    <cellStyle name="Normal 2 2 2 2 2 3 11" xfId="2443" xr:uid="{736B17CA-A9D1-4E7B-8BB1-3139F35735B2}"/>
    <cellStyle name="Normal 2 2 2 2 2 3 11 2" xfId="10825" xr:uid="{845C374A-5326-4A6A-8CF2-349788C15223}"/>
    <cellStyle name="Normal 2 2 2 2 2 3 11 2 2" xfId="27585" xr:uid="{3F3BD378-2ECD-483B-BEFD-A39E51456223}"/>
    <cellStyle name="Normal 2 2 2 2 2 3 11 2 3" xfId="44344" xr:uid="{AD70FB09-7EF0-43C7-BE3C-D00030453614}"/>
    <cellStyle name="Normal 2 2 2 2 2 3 11 3" xfId="19205" xr:uid="{9655366F-BEFE-443D-82AC-F6F311FF1D52}"/>
    <cellStyle name="Normal 2 2 2 2 2 3 11 4" xfId="35964" xr:uid="{89C08022-FA5E-4020-87E2-0D9FD124636D}"/>
    <cellStyle name="Normal 2 2 2 2 2 3 12" xfId="9022" xr:uid="{E8F11B6B-5622-40A9-9E52-D4C5836DC484}"/>
    <cellStyle name="Normal 2 2 2 2 2 3 12 2" xfId="25782" xr:uid="{FAF52896-F945-49F4-BA1A-13C717DD9553}"/>
    <cellStyle name="Normal 2 2 2 2 2 3 12 3" xfId="42541" xr:uid="{4DA39FD1-A3B1-4984-A07E-D98C8FA5DADB}"/>
    <cellStyle name="Normal 2 2 2 2 2 3 13" xfId="17402" xr:uid="{DD095CBE-AB2F-47BB-878F-77B1F2FFE65A}"/>
    <cellStyle name="Normal 2 2 2 2 2 3 14" xfId="34161" xr:uid="{98F0279D-FFBB-4D55-B180-B7ACD0E1C120}"/>
    <cellStyle name="Normal 2 2 2 2 2 3 2" xfId="1053" xr:uid="{3B3149BB-2A67-42E7-A34D-190FDDF3EC97}"/>
    <cellStyle name="Normal 2 2 2 2 2 3 2 2" xfId="4448" xr:uid="{C26497D8-B66F-4E58-A49B-D57A517648C4}"/>
    <cellStyle name="Normal 2 2 2 2 2 3 2 2 2" xfId="12828" xr:uid="{8A6C9EC1-4FAE-494C-A0E5-2B081F987A97}"/>
    <cellStyle name="Normal 2 2 2 2 2 3 2 2 2 2" xfId="29588" xr:uid="{1FE787FA-5027-4BCD-9005-6A68C190F826}"/>
    <cellStyle name="Normal 2 2 2 2 2 3 2 2 2 3" xfId="46347" xr:uid="{664C1859-990C-4CE9-BA4D-C33BD3B8EB4A}"/>
    <cellStyle name="Normal 2 2 2 2 2 3 2 2 3" xfId="21208" xr:uid="{21F6B7E2-0A39-4DA2-8ECF-648F07B4FBEC}"/>
    <cellStyle name="Normal 2 2 2 2 2 3 2 2 4" xfId="37967" xr:uid="{DEB2D0C1-E42D-4248-BB95-F3AE7D11A1A1}"/>
    <cellStyle name="Normal 2 2 2 2 2 3 2 3" xfId="6135" xr:uid="{CF99977B-A070-4B3C-9030-67549624C433}"/>
    <cellStyle name="Normal 2 2 2 2 2 3 2 3 2" xfId="14515" xr:uid="{6F99E2F8-EBF2-462B-B34C-27B539D60F9F}"/>
    <cellStyle name="Normal 2 2 2 2 2 3 2 3 2 2" xfId="31275" xr:uid="{4E89F90B-3805-48BF-BD0D-94283B195E3D}"/>
    <cellStyle name="Normal 2 2 2 2 2 3 2 3 2 3" xfId="48034" xr:uid="{FBA5FCB0-8912-4F0B-B853-0CEB135C4939}"/>
    <cellStyle name="Normal 2 2 2 2 2 3 2 3 3" xfId="22895" xr:uid="{9CDE798D-2257-49CB-99FC-4225CC6C5B59}"/>
    <cellStyle name="Normal 2 2 2 2 2 3 2 3 4" xfId="39654" xr:uid="{F9CFEF9E-C679-4D35-BA80-BD0F0DD1F8A6}"/>
    <cellStyle name="Normal 2 2 2 2 2 3 2 4" xfId="2871" xr:uid="{5C247A78-DC96-4550-A6C9-0C21E4A62493}"/>
    <cellStyle name="Normal 2 2 2 2 2 3 2 4 2" xfId="11251" xr:uid="{C99B0493-9007-44E3-9A6D-41010727EA3B}"/>
    <cellStyle name="Normal 2 2 2 2 2 3 2 4 2 2" xfId="28011" xr:uid="{06D8DF87-AF6B-461F-A994-8A83DB3BBA5A}"/>
    <cellStyle name="Normal 2 2 2 2 2 3 2 4 2 3" xfId="44770" xr:uid="{46464AC8-F527-4786-9970-39AD575EAE81}"/>
    <cellStyle name="Normal 2 2 2 2 2 3 2 4 3" xfId="19631" xr:uid="{E1D5E5AC-9AED-43F0-BBAE-8FF85AF57E98}"/>
    <cellStyle name="Normal 2 2 2 2 2 3 2 4 4" xfId="36390" xr:uid="{ACA4F855-D9F2-4930-8431-4CA898D3ADC4}"/>
    <cellStyle name="Normal 2 2 2 2 2 3 2 5" xfId="9448" xr:uid="{BA5247B9-FD34-42EA-A82A-9E2C8DE0073F}"/>
    <cellStyle name="Normal 2 2 2 2 2 3 2 5 2" xfId="26208" xr:uid="{7765430E-7791-4B9E-94E2-B49FD0B565E5}"/>
    <cellStyle name="Normal 2 2 2 2 2 3 2 5 3" xfId="42967" xr:uid="{85B9572F-4067-4FFF-B0B6-C83B497247E9}"/>
    <cellStyle name="Normal 2 2 2 2 2 3 2 6" xfId="17828" xr:uid="{C8EABAA5-0093-4087-AA7A-915DF22598E5}"/>
    <cellStyle name="Normal 2 2 2 2 2 3 2 7" xfId="34587" xr:uid="{5435C4F1-7F3B-4925-98EF-C987193E7595}"/>
    <cellStyle name="Normal 2 2 2 2 2 3 3" xfId="1487" xr:uid="{C8FBF273-1767-4917-9ABF-42AFE5E8EB3E}"/>
    <cellStyle name="Normal 2 2 2 2 2 3 3 2" xfId="4876" xr:uid="{8A13820A-B666-4CE4-86E1-D30258E8768E}"/>
    <cellStyle name="Normal 2 2 2 2 2 3 3 2 2" xfId="13256" xr:uid="{4190951C-5874-4424-9269-8D4B461411D2}"/>
    <cellStyle name="Normal 2 2 2 2 2 3 3 2 2 2" xfId="30016" xr:uid="{4F99F879-D593-4EB2-9FB6-E094F12ABD1B}"/>
    <cellStyle name="Normal 2 2 2 2 2 3 3 2 2 3" xfId="46775" xr:uid="{E88CD225-1F97-4E0E-ABF5-DE4206DBA90F}"/>
    <cellStyle name="Normal 2 2 2 2 2 3 3 2 3" xfId="21636" xr:uid="{EFFABC02-A368-4384-BE25-7A3C099646FA}"/>
    <cellStyle name="Normal 2 2 2 2 2 3 3 2 4" xfId="38395" xr:uid="{5D13D15B-8762-424C-BD79-9E1B28F7DD48}"/>
    <cellStyle name="Normal 2 2 2 2 2 3 3 3" xfId="6563" xr:uid="{5EAD23F0-7905-46DE-865C-83435249088E}"/>
    <cellStyle name="Normal 2 2 2 2 2 3 3 3 2" xfId="14943" xr:uid="{7B950B9C-14BB-4086-B57C-76720EEE40DF}"/>
    <cellStyle name="Normal 2 2 2 2 2 3 3 3 2 2" xfId="31703" xr:uid="{BDA40A26-0BDD-4CDC-AA20-5F5A0DFCA457}"/>
    <cellStyle name="Normal 2 2 2 2 2 3 3 3 2 3" xfId="48462" xr:uid="{F4432FA1-AF4F-4FF3-AAB6-ADDAF0EBE153}"/>
    <cellStyle name="Normal 2 2 2 2 2 3 3 3 3" xfId="23323" xr:uid="{BA0B4B42-946E-406F-9913-910B1186B04D}"/>
    <cellStyle name="Normal 2 2 2 2 2 3 3 3 4" xfId="40082" xr:uid="{809F57E8-E096-47AF-B213-EFC6B3BA7300}"/>
    <cellStyle name="Normal 2 2 2 2 2 3 3 4" xfId="3299" xr:uid="{87D54D45-9441-445B-B6B9-DF06C53A247F}"/>
    <cellStyle name="Normal 2 2 2 2 2 3 3 4 2" xfId="11679" xr:uid="{FF218C57-4F24-480A-89A4-AA9372138B81}"/>
    <cellStyle name="Normal 2 2 2 2 2 3 3 4 2 2" xfId="28439" xr:uid="{CA031CD9-96C6-41C4-8D41-13064746CB0E}"/>
    <cellStyle name="Normal 2 2 2 2 2 3 3 4 2 3" xfId="45198" xr:uid="{E0346678-8A4F-48A5-8E4C-CD77882FF3FB}"/>
    <cellStyle name="Normal 2 2 2 2 2 3 3 4 3" xfId="20059" xr:uid="{5D017DFF-175A-422B-B5F3-1D1FBEFF7800}"/>
    <cellStyle name="Normal 2 2 2 2 2 3 3 4 4" xfId="36818" xr:uid="{C22BF40A-8E91-4304-B1CC-D97F7698A264}"/>
    <cellStyle name="Normal 2 2 2 2 2 3 3 5" xfId="9876" xr:uid="{B91FEE1D-D465-4B4E-8079-19E5391E42CB}"/>
    <cellStyle name="Normal 2 2 2 2 2 3 3 5 2" xfId="26636" xr:uid="{BDE61BFB-7E73-49DA-AA98-9504C4119C67}"/>
    <cellStyle name="Normal 2 2 2 2 2 3 3 5 3" xfId="43395" xr:uid="{1B121955-226B-4833-BD82-240DCB3EBB3F}"/>
    <cellStyle name="Normal 2 2 2 2 2 3 3 6" xfId="18256" xr:uid="{E6CCAF67-8747-4504-8F30-B6DE9359C64E}"/>
    <cellStyle name="Normal 2 2 2 2 2 3 3 7" xfId="35015" xr:uid="{98F30DF3-1A09-4256-8F17-BBF664E1FB76}"/>
    <cellStyle name="Normal 2 2 2 2 2 3 4" xfId="1833" xr:uid="{235F57FF-8982-46A9-A532-832E67688F18}"/>
    <cellStyle name="Normal 2 2 2 2 2 3 4 2" xfId="5222" xr:uid="{F77AB7BB-B5B7-49E4-AB17-085D0D60B065}"/>
    <cellStyle name="Normal 2 2 2 2 2 3 4 2 2" xfId="13602" xr:uid="{2CF8427E-87B1-4895-AFDA-12C38945D821}"/>
    <cellStyle name="Normal 2 2 2 2 2 3 4 2 2 2" xfId="30362" xr:uid="{F051333D-FF0F-4DB9-AF97-AB598C392D66}"/>
    <cellStyle name="Normal 2 2 2 2 2 3 4 2 2 3" xfId="47121" xr:uid="{F0C5003D-8EC0-469D-93F6-8CC05C536A8F}"/>
    <cellStyle name="Normal 2 2 2 2 2 3 4 2 3" xfId="21982" xr:uid="{543EB1BA-E049-4C6A-910A-BEE83F03D380}"/>
    <cellStyle name="Normal 2 2 2 2 2 3 4 2 4" xfId="38741" xr:uid="{158DADF4-976A-4BF2-9263-607783AD7A30}"/>
    <cellStyle name="Normal 2 2 2 2 2 3 4 3" xfId="6909" xr:uid="{65864D56-5BC3-4B88-BE33-8E7966246E08}"/>
    <cellStyle name="Normal 2 2 2 2 2 3 4 3 2" xfId="15289" xr:uid="{2A0A386A-6EA1-4191-A394-E981FA9C91B0}"/>
    <cellStyle name="Normal 2 2 2 2 2 3 4 3 2 2" xfId="32049" xr:uid="{BC5413E8-547D-4B21-B7E0-6938C2E8067A}"/>
    <cellStyle name="Normal 2 2 2 2 2 3 4 3 2 3" xfId="48808" xr:uid="{18057FBF-27B1-41DB-9DA1-C8A8CA90BBD7}"/>
    <cellStyle name="Normal 2 2 2 2 2 3 4 3 3" xfId="23669" xr:uid="{8A4D53ED-B21F-4324-924D-E3A8FF5ED719}"/>
    <cellStyle name="Normal 2 2 2 2 2 3 4 3 4" xfId="40428" xr:uid="{26C1E366-EC20-4309-8C03-8478407CFCB8}"/>
    <cellStyle name="Normal 2 2 2 2 2 3 4 4" xfId="3533" xr:uid="{85808D3C-F547-419A-8B35-98DEABE5DB2C}"/>
    <cellStyle name="Normal 2 2 2 2 2 3 4 4 2" xfId="11913" xr:uid="{A7BD7CCD-2BB8-4021-ABA3-869B226616F5}"/>
    <cellStyle name="Normal 2 2 2 2 2 3 4 4 2 2" xfId="28673" xr:uid="{8FD362FF-6692-45AF-B81C-BB7EE59F793E}"/>
    <cellStyle name="Normal 2 2 2 2 2 3 4 4 2 3" xfId="45432" xr:uid="{BD59E7E3-A815-4991-ACE5-B671C3DB2BE8}"/>
    <cellStyle name="Normal 2 2 2 2 2 3 4 4 3" xfId="20293" xr:uid="{0FFA9286-1B54-4CCA-B861-DB7C7B6C464E}"/>
    <cellStyle name="Normal 2 2 2 2 2 3 4 4 4" xfId="37052" xr:uid="{B0A63015-3415-4B78-ACD1-C3D0BC2C952D}"/>
    <cellStyle name="Normal 2 2 2 2 2 3 4 5" xfId="10222" xr:uid="{F579CB7B-5F2E-4AD5-804E-4037DF872955}"/>
    <cellStyle name="Normal 2 2 2 2 2 3 4 5 2" xfId="26982" xr:uid="{0CAF3D64-F001-49FB-8054-14DC9DC91FDD}"/>
    <cellStyle name="Normal 2 2 2 2 2 3 4 5 3" xfId="43741" xr:uid="{FDDE05B0-D35B-4CE7-AEB6-C17E37813012}"/>
    <cellStyle name="Normal 2 2 2 2 2 3 4 6" xfId="18602" xr:uid="{59E1A1EA-5CD7-4DF9-B8A4-01F9C86D5B70}"/>
    <cellStyle name="Normal 2 2 2 2 2 3 4 7" xfId="35361" xr:uid="{CB8AD1EB-9308-4F5D-9483-7B6759E72AEE}"/>
    <cellStyle name="Normal 2 2 2 2 2 3 5" xfId="3952" xr:uid="{BE9B2EC5-ED32-4FA0-B6C7-6AE5C6F62F42}"/>
    <cellStyle name="Normal 2 2 2 2 2 3 5 2" xfId="12332" xr:uid="{049467EB-2E9F-4E0C-AB09-D39A3D3A9280}"/>
    <cellStyle name="Normal 2 2 2 2 2 3 5 2 2" xfId="29092" xr:uid="{3A4C5DCC-4500-49BA-9881-FE6BA56A9C32}"/>
    <cellStyle name="Normal 2 2 2 2 2 3 5 2 3" xfId="45851" xr:uid="{F92F6925-93C0-4606-A352-DC277CF48ADA}"/>
    <cellStyle name="Normal 2 2 2 2 2 3 5 3" xfId="20712" xr:uid="{7C066A78-D4BA-4549-8A6C-EDF4C7B67B92}"/>
    <cellStyle name="Normal 2 2 2 2 2 3 5 4" xfId="37471" xr:uid="{5A3B23F6-1554-4852-9FC0-3D1387A63149}"/>
    <cellStyle name="Normal 2 2 2 2 2 3 6" xfId="5709" xr:uid="{30BB1E68-739E-4B13-BD58-41B166CBC1FC}"/>
    <cellStyle name="Normal 2 2 2 2 2 3 6 2" xfId="14089" xr:uid="{9A93CD6F-AA7D-4756-B426-F984DED1A903}"/>
    <cellStyle name="Normal 2 2 2 2 2 3 6 2 2" xfId="30849" xr:uid="{AC977FDE-5D1E-4D8E-BBCE-44F810DABC82}"/>
    <cellStyle name="Normal 2 2 2 2 2 3 6 2 3" xfId="47608" xr:uid="{353A38E7-8916-475D-A298-C77641E428F9}"/>
    <cellStyle name="Normal 2 2 2 2 2 3 6 3" xfId="22469" xr:uid="{40614CEF-5087-4251-B7C6-B9D90AF57D6B}"/>
    <cellStyle name="Normal 2 2 2 2 2 3 6 4" xfId="39228" xr:uid="{8F64C9CD-7791-4799-BA5B-01AB9EF98F6B}"/>
    <cellStyle name="Normal 2 2 2 2 2 3 7" xfId="7315" xr:uid="{37520D60-C861-4D7B-B173-63E3561922EF}"/>
    <cellStyle name="Normal 2 2 2 2 2 3 7 2" xfId="15695" xr:uid="{1D67DC28-2502-4EDD-AFD0-3F64C96A5DA4}"/>
    <cellStyle name="Normal 2 2 2 2 2 3 7 2 2" xfId="32455" xr:uid="{E55048AB-BE8F-4F8B-B8A3-7A83D91A95CB}"/>
    <cellStyle name="Normal 2 2 2 2 2 3 7 2 3" xfId="49214" xr:uid="{42950E37-20B2-4056-8753-36CBA60F0E40}"/>
    <cellStyle name="Normal 2 2 2 2 2 3 7 3" xfId="24075" xr:uid="{4A12FBF8-3A17-4888-8BD1-80BCD39F93B7}"/>
    <cellStyle name="Normal 2 2 2 2 2 3 7 4" xfId="40834" xr:uid="{7956F7CF-0E83-45C1-9361-8F2707FB6AA6}"/>
    <cellStyle name="Normal 2 2 2 2 2 3 8" xfId="7721" xr:uid="{441F6E53-BB6C-49DB-BA2C-15BB378AD391}"/>
    <cellStyle name="Normal 2 2 2 2 2 3 8 2" xfId="16101" xr:uid="{285B2373-F6E6-455F-B977-5748FF080572}"/>
    <cellStyle name="Normal 2 2 2 2 2 3 8 2 2" xfId="32861" xr:uid="{0F5BDFEF-E761-4FEF-823F-11391C916D4C}"/>
    <cellStyle name="Normal 2 2 2 2 2 3 8 2 3" xfId="49620" xr:uid="{927D4BB0-2DAC-445F-84F0-DFCFC66A8E94}"/>
    <cellStyle name="Normal 2 2 2 2 2 3 8 3" xfId="24481" xr:uid="{580E9575-AE54-4553-845C-AC74E0C12149}"/>
    <cellStyle name="Normal 2 2 2 2 2 3 8 4" xfId="41240" xr:uid="{DAB7E33E-EBD2-4A4C-B8E2-8F31B3125611}"/>
    <cellStyle name="Normal 2 2 2 2 2 3 9" xfId="8127" xr:uid="{27F0DC3B-10A3-4F3F-A4D1-AE2687B29054}"/>
    <cellStyle name="Normal 2 2 2 2 2 3 9 2" xfId="16507" xr:uid="{D90F540E-516D-482A-8F9E-C0EA72B85CC8}"/>
    <cellStyle name="Normal 2 2 2 2 2 3 9 2 2" xfId="33267" xr:uid="{980393A0-C8D3-4EC8-AE6F-4A2575D942EA}"/>
    <cellStyle name="Normal 2 2 2 2 2 3 9 2 3" xfId="50026" xr:uid="{BF4DF1F1-C58D-434A-A089-C80B3B0689A2}"/>
    <cellStyle name="Normal 2 2 2 2 2 3 9 3" xfId="24887" xr:uid="{E74E7EB0-C157-4D17-A8EF-95EB88538F5C}"/>
    <cellStyle name="Normal 2 2 2 2 2 3 9 4" xfId="41646" xr:uid="{B4246E21-F914-4547-A1B1-15F0C94AF0D7}"/>
    <cellStyle name="Normal 2 2 2 2 2 4" xfId="612" xr:uid="{67F957F9-D84A-4046-85FC-C9A1C00B6394}"/>
    <cellStyle name="Normal 2 2 2 2 2 4 10" xfId="8656" xr:uid="{32BF0FCE-BF90-495D-8F9F-050557F25CA7}"/>
    <cellStyle name="Normal 2 2 2 2 2 4 10 2" xfId="17036" xr:uid="{B7B4B460-169E-4EC1-8B83-6E45CE9B9C2F}"/>
    <cellStyle name="Normal 2 2 2 2 2 4 10 2 2" xfId="33796" xr:uid="{202FC692-F965-4ADB-BC51-92B0024DBAF5}"/>
    <cellStyle name="Normal 2 2 2 2 2 4 10 2 3" xfId="50555" xr:uid="{A6616825-9CC2-49D0-8CEA-DAEEE311FDB6}"/>
    <cellStyle name="Normal 2 2 2 2 2 4 10 3" xfId="25416" xr:uid="{E485A09F-A905-4F1A-A997-DFDB6804EA81}"/>
    <cellStyle name="Normal 2 2 2 2 2 4 10 4" xfId="42175" xr:uid="{CE0E6762-7D75-4D71-86EC-304465572204}"/>
    <cellStyle name="Normal 2 2 2 2 2 4 11" xfId="2444" xr:uid="{97C7D81E-CECC-4DCC-84D3-FD1CAAEB3FE3}"/>
    <cellStyle name="Normal 2 2 2 2 2 4 11 2" xfId="10826" xr:uid="{114DF887-B624-46F4-8489-18269E59F56B}"/>
    <cellStyle name="Normal 2 2 2 2 2 4 11 2 2" xfId="27586" xr:uid="{2E21D600-0D74-47C0-A22C-DACF9CC3ED8A}"/>
    <cellStyle name="Normal 2 2 2 2 2 4 11 2 3" xfId="44345" xr:uid="{E694C7FF-5407-4A8B-827B-23F8D57EEA45}"/>
    <cellStyle name="Normal 2 2 2 2 2 4 11 3" xfId="19206" xr:uid="{D1AE8B7A-2C24-44FF-ABCA-3922813E7611}"/>
    <cellStyle name="Normal 2 2 2 2 2 4 11 4" xfId="35965" xr:uid="{9944978B-77FC-460E-9EEE-CB44DD1F60D7}"/>
    <cellStyle name="Normal 2 2 2 2 2 4 12" xfId="9023" xr:uid="{F9A2F990-244C-45F3-BE15-04A2415C794C}"/>
    <cellStyle name="Normal 2 2 2 2 2 4 12 2" xfId="25783" xr:uid="{9C744AE9-3E56-4B3D-98F6-BF4B981DA5D9}"/>
    <cellStyle name="Normal 2 2 2 2 2 4 12 3" xfId="42542" xr:uid="{D3E689F2-A9A1-4CB8-A430-3752D39EEDA5}"/>
    <cellStyle name="Normal 2 2 2 2 2 4 13" xfId="17403" xr:uid="{D4D1C0E0-05E7-40B9-ACF9-25F2512A9FD2}"/>
    <cellStyle name="Normal 2 2 2 2 2 4 14" xfId="34162" xr:uid="{9EBDF4E9-D3C7-4E64-B4B3-65A8C0245C50}"/>
    <cellStyle name="Normal 2 2 2 2 2 4 2" xfId="1054" xr:uid="{A8131B63-73D4-4478-931E-1A37FF0417D1}"/>
    <cellStyle name="Normal 2 2 2 2 2 4 2 2" xfId="4449" xr:uid="{8B30689B-F93C-41BA-B734-7A0840BA0529}"/>
    <cellStyle name="Normal 2 2 2 2 2 4 2 2 2" xfId="12829" xr:uid="{C195CFA3-D4E3-4049-AC52-239FDD0AD8E6}"/>
    <cellStyle name="Normal 2 2 2 2 2 4 2 2 2 2" xfId="29589" xr:uid="{513C0E10-940C-4258-979F-6006443C28B3}"/>
    <cellStyle name="Normal 2 2 2 2 2 4 2 2 2 3" xfId="46348" xr:uid="{DCDA6928-CB87-46C0-B8E5-302C99F57762}"/>
    <cellStyle name="Normal 2 2 2 2 2 4 2 2 3" xfId="21209" xr:uid="{7F142D89-FF8B-4942-89CA-A4043D7E590C}"/>
    <cellStyle name="Normal 2 2 2 2 2 4 2 2 4" xfId="37968" xr:uid="{A4D875A6-D4B9-4516-BA50-F7C26572D39E}"/>
    <cellStyle name="Normal 2 2 2 2 2 4 2 3" xfId="6136" xr:uid="{4B4C8CC5-8D72-4289-A746-312D50A28A11}"/>
    <cellStyle name="Normal 2 2 2 2 2 4 2 3 2" xfId="14516" xr:uid="{1366C034-60F1-454C-BD8E-46FAA81239C4}"/>
    <cellStyle name="Normal 2 2 2 2 2 4 2 3 2 2" xfId="31276" xr:uid="{53313F5E-120C-4DAE-94D9-750A82371330}"/>
    <cellStyle name="Normal 2 2 2 2 2 4 2 3 2 3" xfId="48035" xr:uid="{EC42CEBF-184A-423D-AFB9-49F4EF8851B0}"/>
    <cellStyle name="Normal 2 2 2 2 2 4 2 3 3" xfId="22896" xr:uid="{673FD0C3-C893-4C28-A7F9-0C76A5CCFBB2}"/>
    <cellStyle name="Normal 2 2 2 2 2 4 2 3 4" xfId="39655" xr:uid="{F3D04FB6-E8E4-4DDE-879B-A7F0BEA9932F}"/>
    <cellStyle name="Normal 2 2 2 2 2 4 2 4" xfId="2872" xr:uid="{A716F20D-C9F4-464C-8365-4C0D09A51D6C}"/>
    <cellStyle name="Normal 2 2 2 2 2 4 2 4 2" xfId="11252" xr:uid="{5D341505-B273-45F2-B695-7234D2F046F5}"/>
    <cellStyle name="Normal 2 2 2 2 2 4 2 4 2 2" xfId="28012" xr:uid="{315D948C-0109-42E3-A9D0-00C52EC33698}"/>
    <cellStyle name="Normal 2 2 2 2 2 4 2 4 2 3" xfId="44771" xr:uid="{EF7FFE4B-7A5D-4407-ADEF-DEF8796B640A}"/>
    <cellStyle name="Normal 2 2 2 2 2 4 2 4 3" xfId="19632" xr:uid="{4EBBA658-52AB-42D4-A81C-FCF87F4A4E2C}"/>
    <cellStyle name="Normal 2 2 2 2 2 4 2 4 4" xfId="36391" xr:uid="{9B8A6CF9-A09A-4968-9F04-EBB243AC127A}"/>
    <cellStyle name="Normal 2 2 2 2 2 4 2 5" xfId="9449" xr:uid="{30B7A39E-0D84-4C1B-BBD2-F838069E75D5}"/>
    <cellStyle name="Normal 2 2 2 2 2 4 2 5 2" xfId="26209" xr:uid="{4C9C09FC-916D-44B4-9CE1-BDD28ADF0DB8}"/>
    <cellStyle name="Normal 2 2 2 2 2 4 2 5 3" xfId="42968" xr:uid="{D0899B07-BCE1-421D-8C62-961460464726}"/>
    <cellStyle name="Normal 2 2 2 2 2 4 2 6" xfId="17829" xr:uid="{935BFB24-8FC9-48A9-8F4B-02030D0B5FAF}"/>
    <cellStyle name="Normal 2 2 2 2 2 4 2 7" xfId="34588" xr:uid="{008D635B-48D8-495B-95A7-F9B1275675FD}"/>
    <cellStyle name="Normal 2 2 2 2 2 4 3" xfId="1488" xr:uid="{26116F76-D952-4400-B844-6BF9074F6E06}"/>
    <cellStyle name="Normal 2 2 2 2 2 4 3 2" xfId="4877" xr:uid="{43B5E06F-08B6-47D4-8C14-039337F65841}"/>
    <cellStyle name="Normal 2 2 2 2 2 4 3 2 2" xfId="13257" xr:uid="{81B823A7-A166-4C3F-ADF2-9C553529D02C}"/>
    <cellStyle name="Normal 2 2 2 2 2 4 3 2 2 2" xfId="30017" xr:uid="{D1096B56-770D-437D-ABEB-8D4EB865785C}"/>
    <cellStyle name="Normal 2 2 2 2 2 4 3 2 2 3" xfId="46776" xr:uid="{E055BED8-E08A-4FDE-826C-BCC587F7356C}"/>
    <cellStyle name="Normal 2 2 2 2 2 4 3 2 3" xfId="21637" xr:uid="{90022D2D-518D-4C15-8790-FAD00DDC1750}"/>
    <cellStyle name="Normal 2 2 2 2 2 4 3 2 4" xfId="38396" xr:uid="{EA63B223-D00F-47A5-993B-8ACD771A6B88}"/>
    <cellStyle name="Normal 2 2 2 2 2 4 3 3" xfId="6564" xr:uid="{8C0F12B6-A935-40F2-B69E-44D5C38BF3DF}"/>
    <cellStyle name="Normal 2 2 2 2 2 4 3 3 2" xfId="14944" xr:uid="{E53B7CC8-4EFF-43FB-930C-0A87B809DCFD}"/>
    <cellStyle name="Normal 2 2 2 2 2 4 3 3 2 2" xfId="31704" xr:uid="{8B037BAA-20E8-4A86-BB62-6CBB9F75C270}"/>
    <cellStyle name="Normal 2 2 2 2 2 4 3 3 2 3" xfId="48463" xr:uid="{0D9568F8-16FE-41F4-AF3F-D73C998D0F6D}"/>
    <cellStyle name="Normal 2 2 2 2 2 4 3 3 3" xfId="23324" xr:uid="{20885AF4-E826-4D20-BFB5-AC34B7CFE27D}"/>
    <cellStyle name="Normal 2 2 2 2 2 4 3 3 4" xfId="40083" xr:uid="{07EB09B5-0A10-4A46-869B-9248878238BE}"/>
    <cellStyle name="Normal 2 2 2 2 2 4 3 4" xfId="3300" xr:uid="{B5132695-D1CA-45AA-82E7-05A79B84FA73}"/>
    <cellStyle name="Normal 2 2 2 2 2 4 3 4 2" xfId="11680" xr:uid="{AB91D548-C212-461C-A2B5-0A03BA3C08E6}"/>
    <cellStyle name="Normal 2 2 2 2 2 4 3 4 2 2" xfId="28440" xr:uid="{F612CDCA-D7B2-4BFE-88E2-115E848BCFD2}"/>
    <cellStyle name="Normal 2 2 2 2 2 4 3 4 2 3" xfId="45199" xr:uid="{A2D2326E-000C-4EA5-A941-83DD9A3FBFFF}"/>
    <cellStyle name="Normal 2 2 2 2 2 4 3 4 3" xfId="20060" xr:uid="{0301D21E-98EC-486B-94C8-A2239559E060}"/>
    <cellStyle name="Normal 2 2 2 2 2 4 3 4 4" xfId="36819" xr:uid="{35907E0E-CC19-4D2F-B3EA-CB85F2F8F4C8}"/>
    <cellStyle name="Normal 2 2 2 2 2 4 3 5" xfId="9877" xr:uid="{229F34AB-24A6-4C45-8FAF-C684EF529B2E}"/>
    <cellStyle name="Normal 2 2 2 2 2 4 3 5 2" xfId="26637" xr:uid="{600519D2-E04E-4E17-AD47-643294387DB6}"/>
    <cellStyle name="Normal 2 2 2 2 2 4 3 5 3" xfId="43396" xr:uid="{DAD1E707-2CAD-412B-BBD1-C5259498C971}"/>
    <cellStyle name="Normal 2 2 2 2 2 4 3 6" xfId="18257" xr:uid="{2C9F338E-EA80-4204-A1C1-811A7EB57988}"/>
    <cellStyle name="Normal 2 2 2 2 2 4 3 7" xfId="35016" xr:uid="{46460E55-E0DD-43DE-9241-A1D8E69DC01A}"/>
    <cellStyle name="Normal 2 2 2 2 2 4 4" xfId="1956" xr:uid="{2823FBA4-DC77-4BCA-BA27-E30CCC124A56}"/>
    <cellStyle name="Normal 2 2 2 2 2 4 4 2" xfId="5345" xr:uid="{B0E2A8D8-462F-4284-835D-F78224767627}"/>
    <cellStyle name="Normal 2 2 2 2 2 4 4 2 2" xfId="13725" xr:uid="{7CBD2B7F-8D55-4A6C-AA67-84926DCC2D00}"/>
    <cellStyle name="Normal 2 2 2 2 2 4 4 2 2 2" xfId="30485" xr:uid="{96786A35-BFBF-4FD2-A236-DDD9AA06E8A8}"/>
    <cellStyle name="Normal 2 2 2 2 2 4 4 2 2 3" xfId="47244" xr:uid="{08120C4D-AA3A-4FBE-BFBE-27A9A9251104}"/>
    <cellStyle name="Normal 2 2 2 2 2 4 4 2 3" xfId="22105" xr:uid="{096ACE45-124F-406E-882B-73103F66DC5E}"/>
    <cellStyle name="Normal 2 2 2 2 2 4 4 2 4" xfId="38864" xr:uid="{DE994779-7439-447E-AF6F-7630ABDD3462}"/>
    <cellStyle name="Normal 2 2 2 2 2 4 4 3" xfId="7032" xr:uid="{1354F8BA-D6F7-4D15-8F69-5E65996229B3}"/>
    <cellStyle name="Normal 2 2 2 2 2 4 4 3 2" xfId="15412" xr:uid="{1DDE4B89-AD6B-40C1-BBDF-2E7572BBDC31}"/>
    <cellStyle name="Normal 2 2 2 2 2 4 4 3 2 2" xfId="32172" xr:uid="{6FF4ADE6-B8E6-4677-B9B2-3ECC1E8677E6}"/>
    <cellStyle name="Normal 2 2 2 2 2 4 4 3 2 3" xfId="48931" xr:uid="{E3139E55-E77A-4F12-9AE2-971CA2AB9D46}"/>
    <cellStyle name="Normal 2 2 2 2 2 4 4 3 3" xfId="23792" xr:uid="{C4938EE1-075E-47DF-B261-F28351AC61C7}"/>
    <cellStyle name="Normal 2 2 2 2 2 4 4 3 4" xfId="40551" xr:uid="{8D43C06A-F24F-4BCC-9749-AF2772F8B696}"/>
    <cellStyle name="Normal 2 2 2 2 2 4 4 4" xfId="3655" xr:uid="{3DABA4B0-A15A-4CEA-9D7F-31F201505696}"/>
    <cellStyle name="Normal 2 2 2 2 2 4 4 4 2" xfId="12035" xr:uid="{C12CC332-D989-461B-A361-A3AC7226E5D2}"/>
    <cellStyle name="Normal 2 2 2 2 2 4 4 4 2 2" xfId="28795" xr:uid="{4B8DD325-B82A-4120-8086-51C3C446AEE4}"/>
    <cellStyle name="Normal 2 2 2 2 2 4 4 4 2 3" xfId="45554" xr:uid="{77AB9768-0119-4468-B95D-50700842E849}"/>
    <cellStyle name="Normal 2 2 2 2 2 4 4 4 3" xfId="20415" xr:uid="{4C7BFF50-F0FE-41A8-AD25-7EC0B201C185}"/>
    <cellStyle name="Normal 2 2 2 2 2 4 4 4 4" xfId="37174" xr:uid="{67B97C8E-9754-4DD9-8A5B-F0A53F010B03}"/>
    <cellStyle name="Normal 2 2 2 2 2 4 4 5" xfId="10345" xr:uid="{8A253C3A-617B-4DE2-A722-5A1BD6BD3EE4}"/>
    <cellStyle name="Normal 2 2 2 2 2 4 4 5 2" xfId="27105" xr:uid="{96E7C468-F56E-4670-A81D-0CB2ACE5A70B}"/>
    <cellStyle name="Normal 2 2 2 2 2 4 4 5 3" xfId="43864" xr:uid="{2A56FC08-DB9B-48AF-982A-C4B820D67F64}"/>
    <cellStyle name="Normal 2 2 2 2 2 4 4 6" xfId="18725" xr:uid="{3840A870-90C7-4366-A7D2-BAD94302B512}"/>
    <cellStyle name="Normal 2 2 2 2 2 4 4 7" xfId="35484" xr:uid="{791A8C21-652C-4158-8E2C-2529DB17F9AA}"/>
    <cellStyle name="Normal 2 2 2 2 2 4 5" xfId="4075" xr:uid="{7A870C41-20FB-4698-8A65-B5D5B5D54AB9}"/>
    <cellStyle name="Normal 2 2 2 2 2 4 5 2" xfId="12455" xr:uid="{C22B9E48-A1F8-47AB-A5E6-EE276F9C4241}"/>
    <cellStyle name="Normal 2 2 2 2 2 4 5 2 2" xfId="29215" xr:uid="{6B83652A-412C-40D4-86B6-0F1DD9EF3349}"/>
    <cellStyle name="Normal 2 2 2 2 2 4 5 2 3" xfId="45974" xr:uid="{CF411A15-9094-44EB-A12E-81F5D6E5F8EF}"/>
    <cellStyle name="Normal 2 2 2 2 2 4 5 3" xfId="20835" xr:uid="{25EC855C-5DDF-48C3-AFEE-BC55A7FED17D}"/>
    <cellStyle name="Normal 2 2 2 2 2 4 5 4" xfId="37594" xr:uid="{7AA610A1-138C-458B-AAB7-15C7CDF655D3}"/>
    <cellStyle name="Normal 2 2 2 2 2 4 6" xfId="5710" xr:uid="{7F46A666-955C-487F-B4BE-544B5B730311}"/>
    <cellStyle name="Normal 2 2 2 2 2 4 6 2" xfId="14090" xr:uid="{C7209147-04DE-4ED9-BE99-02093F66FDFF}"/>
    <cellStyle name="Normal 2 2 2 2 2 4 6 2 2" xfId="30850" xr:uid="{67DD53DE-5B16-4594-B2BB-1940562B9ABC}"/>
    <cellStyle name="Normal 2 2 2 2 2 4 6 2 3" xfId="47609" xr:uid="{8A9D27ED-7225-44C1-B5C1-538FD7807B32}"/>
    <cellStyle name="Normal 2 2 2 2 2 4 6 3" xfId="22470" xr:uid="{B5AD3CE3-3BD3-4649-B3AF-8984732823DE}"/>
    <cellStyle name="Normal 2 2 2 2 2 4 6 4" xfId="39229" xr:uid="{0D342ED8-AE73-4699-AB12-56C6385B2882}"/>
    <cellStyle name="Normal 2 2 2 2 2 4 7" xfId="7438" xr:uid="{1EA5CFC4-BCB0-45C2-B4C2-9C22AEDAB0F2}"/>
    <cellStyle name="Normal 2 2 2 2 2 4 7 2" xfId="15818" xr:uid="{ABB7E9B3-9169-4862-B3C0-8389A07829F2}"/>
    <cellStyle name="Normal 2 2 2 2 2 4 7 2 2" xfId="32578" xr:uid="{443F77D8-4593-4B2E-BF63-A569B5B61D4C}"/>
    <cellStyle name="Normal 2 2 2 2 2 4 7 2 3" xfId="49337" xr:uid="{9448720D-C10D-4539-82C9-FECF26DD2CC1}"/>
    <cellStyle name="Normal 2 2 2 2 2 4 7 3" xfId="24198" xr:uid="{B9E0E530-7B91-446C-BBE9-8A622FA74A0A}"/>
    <cellStyle name="Normal 2 2 2 2 2 4 7 4" xfId="40957" xr:uid="{C27B6C4D-B083-4CA2-AE03-8D603E5E8A8F}"/>
    <cellStyle name="Normal 2 2 2 2 2 4 8" xfId="7844" xr:uid="{8C51D0A7-31A9-4E44-A019-151691625014}"/>
    <cellStyle name="Normal 2 2 2 2 2 4 8 2" xfId="16224" xr:uid="{690E120B-54B6-47CA-BE85-DAFC8BB49574}"/>
    <cellStyle name="Normal 2 2 2 2 2 4 8 2 2" xfId="32984" xr:uid="{4369B0E2-C5EA-4C21-A805-1B14C0620AB5}"/>
    <cellStyle name="Normal 2 2 2 2 2 4 8 2 3" xfId="49743" xr:uid="{7A915FB9-A717-4B1A-A409-E38810F3973C}"/>
    <cellStyle name="Normal 2 2 2 2 2 4 8 3" xfId="24604" xr:uid="{F337F562-46A8-4E5A-A630-9183B6798737}"/>
    <cellStyle name="Normal 2 2 2 2 2 4 8 4" xfId="41363" xr:uid="{6190EA51-58D9-4C04-B146-26486B15B6D0}"/>
    <cellStyle name="Normal 2 2 2 2 2 4 9" xfId="8250" xr:uid="{A05E028D-76F9-47E0-8083-2FC065A01ED2}"/>
    <cellStyle name="Normal 2 2 2 2 2 4 9 2" xfId="16630" xr:uid="{CEF8545C-81AF-4D24-8B17-C46FE4D2AC17}"/>
    <cellStyle name="Normal 2 2 2 2 2 4 9 2 2" xfId="33390" xr:uid="{EB9329C7-C8F9-4412-BEAE-4053A4C01C0F}"/>
    <cellStyle name="Normal 2 2 2 2 2 4 9 2 3" xfId="50149" xr:uid="{B5858337-6F82-4FEB-A82C-9B6776ADDC92}"/>
    <cellStyle name="Normal 2 2 2 2 2 4 9 3" xfId="25010" xr:uid="{5BCC5D09-44CA-4C95-BEE2-72F332A8400B}"/>
    <cellStyle name="Normal 2 2 2 2 2 4 9 4" xfId="41769" xr:uid="{1B675863-90B7-4C45-A290-605A6FD6BDF0}"/>
    <cellStyle name="Normal 2 2 2 2 2 5" xfId="802" xr:uid="{F702BDB8-915C-42E5-A3F4-5989D2DFBB07}"/>
    <cellStyle name="Normal 2 2 2 2 2 5 2" xfId="4197" xr:uid="{CB578049-14DD-4897-9549-306B6978FAEC}"/>
    <cellStyle name="Normal 2 2 2 2 2 5 2 2" xfId="12577" xr:uid="{ADD7478C-858B-4235-8907-E3661AE005FD}"/>
    <cellStyle name="Normal 2 2 2 2 2 5 2 2 2" xfId="29337" xr:uid="{36BAF800-64D8-469C-B148-149918651256}"/>
    <cellStyle name="Normal 2 2 2 2 2 5 2 2 3" xfId="46096" xr:uid="{AD33290C-2947-41DB-8645-0C7107CA457C}"/>
    <cellStyle name="Normal 2 2 2 2 2 5 2 3" xfId="20957" xr:uid="{C316F7FF-8172-4C32-B480-9CF507A1B0AA}"/>
    <cellStyle name="Normal 2 2 2 2 2 5 2 4" xfId="37716" xr:uid="{3832230E-EC14-402E-B9A0-4FE1FD9D92BD}"/>
    <cellStyle name="Normal 2 2 2 2 2 5 3" xfId="5884" xr:uid="{A5232DF5-8E24-4D83-983E-80F43D744327}"/>
    <cellStyle name="Normal 2 2 2 2 2 5 3 2" xfId="14264" xr:uid="{0FE6E49C-CEC9-4281-9052-210F9A49466E}"/>
    <cellStyle name="Normal 2 2 2 2 2 5 3 2 2" xfId="31024" xr:uid="{262FCC4E-2766-4038-8A06-F5D36EECE585}"/>
    <cellStyle name="Normal 2 2 2 2 2 5 3 2 3" xfId="47783" xr:uid="{8E5E5E99-F61B-43C6-916D-F3AD4380CC9C}"/>
    <cellStyle name="Normal 2 2 2 2 2 5 3 3" xfId="22644" xr:uid="{215F3EFB-EF39-4D8B-AA5D-748C3B938098}"/>
    <cellStyle name="Normal 2 2 2 2 2 5 3 4" xfId="39403" xr:uid="{8CAFC5F8-01CD-4AB3-B4BB-82AD3E32C597}"/>
    <cellStyle name="Normal 2 2 2 2 2 5 4" xfId="2620" xr:uid="{2B990B9A-8848-4258-B476-E5E2C3C78695}"/>
    <cellStyle name="Normal 2 2 2 2 2 5 4 2" xfId="11000" xr:uid="{9DE94583-1FBA-4F05-8DE6-473D353DEFF9}"/>
    <cellStyle name="Normal 2 2 2 2 2 5 4 2 2" xfId="27760" xr:uid="{F365A715-F172-47C1-A020-1EB680C7EDCE}"/>
    <cellStyle name="Normal 2 2 2 2 2 5 4 2 3" xfId="44519" xr:uid="{51DB434F-283E-4465-BCF0-1385186C97B0}"/>
    <cellStyle name="Normal 2 2 2 2 2 5 4 3" xfId="19380" xr:uid="{C0715B43-7FA0-42F6-B481-771D4C294FAD}"/>
    <cellStyle name="Normal 2 2 2 2 2 5 4 4" xfId="36139" xr:uid="{9C63ED24-0529-472E-93E8-2EC95A1D0BFF}"/>
    <cellStyle name="Normal 2 2 2 2 2 5 5" xfId="9197" xr:uid="{5A9082F4-2469-47AC-B78B-1749AF03C03D}"/>
    <cellStyle name="Normal 2 2 2 2 2 5 5 2" xfId="25957" xr:uid="{B970A534-D32D-432B-8517-12E58E48F044}"/>
    <cellStyle name="Normal 2 2 2 2 2 5 5 3" xfId="42716" xr:uid="{0E5DA1A0-9CBB-4EA6-A1C9-E6FED70C8DDB}"/>
    <cellStyle name="Normal 2 2 2 2 2 5 6" xfId="17577" xr:uid="{EFD17F2C-71E1-4049-84FB-04ECD2662540}"/>
    <cellStyle name="Normal 2 2 2 2 2 5 7" xfId="34336" xr:uid="{7E91BAF2-7262-4CB6-8AB7-055A99D7637C}"/>
    <cellStyle name="Normal 2 2 2 2 2 6" xfId="1236" xr:uid="{80AEB1EF-AE25-460E-A8D5-3DCF8259D15B}"/>
    <cellStyle name="Normal 2 2 2 2 2 6 2" xfId="4625" xr:uid="{33DF7303-7A91-4C1B-80DB-B263E9F898FF}"/>
    <cellStyle name="Normal 2 2 2 2 2 6 2 2" xfId="13005" xr:uid="{5C92383C-D2ED-4DF5-9A6C-047FC876E89A}"/>
    <cellStyle name="Normal 2 2 2 2 2 6 2 2 2" xfId="29765" xr:uid="{3CEDB79D-6053-4760-BA7C-5F3779B10039}"/>
    <cellStyle name="Normal 2 2 2 2 2 6 2 2 3" xfId="46524" xr:uid="{0C4564C5-27A8-4827-9FBE-5C903A4C3B28}"/>
    <cellStyle name="Normal 2 2 2 2 2 6 2 3" xfId="21385" xr:uid="{62F248FD-3E92-4D92-B749-D292137CC723}"/>
    <cellStyle name="Normal 2 2 2 2 2 6 2 4" xfId="38144" xr:uid="{E49B7B9A-2E14-4E9B-9E18-9F48B6D28718}"/>
    <cellStyle name="Normal 2 2 2 2 2 6 3" xfId="6312" xr:uid="{CDFB235E-9B09-4E47-9EBD-5C7369F6C924}"/>
    <cellStyle name="Normal 2 2 2 2 2 6 3 2" xfId="14692" xr:uid="{6C305869-A850-412A-95D9-00BDAE90D2FE}"/>
    <cellStyle name="Normal 2 2 2 2 2 6 3 2 2" xfId="31452" xr:uid="{4F476008-98E4-4583-8BA8-AFAFB49C7E66}"/>
    <cellStyle name="Normal 2 2 2 2 2 6 3 2 3" xfId="48211" xr:uid="{352AEF10-6A33-4C7E-9CB0-9AA6242471CB}"/>
    <cellStyle name="Normal 2 2 2 2 2 6 3 3" xfId="23072" xr:uid="{5854100B-EF3A-41CE-8216-4AC23A98768D}"/>
    <cellStyle name="Normal 2 2 2 2 2 6 3 4" xfId="39831" xr:uid="{0431E228-B17E-4B08-9EC4-301E5E746DAF}"/>
    <cellStyle name="Normal 2 2 2 2 2 6 4" xfId="3048" xr:uid="{1A2CD951-F4D3-4908-B41E-D3C21BDF7A44}"/>
    <cellStyle name="Normal 2 2 2 2 2 6 4 2" xfId="11428" xr:uid="{9FE0798E-5456-4653-9E85-C0955884BA73}"/>
    <cellStyle name="Normal 2 2 2 2 2 6 4 2 2" xfId="28188" xr:uid="{F3393445-B4A8-4471-A519-0788709B78D5}"/>
    <cellStyle name="Normal 2 2 2 2 2 6 4 2 3" xfId="44947" xr:uid="{26E470E8-F401-4E85-9929-7DBE99A0FD4D}"/>
    <cellStyle name="Normal 2 2 2 2 2 6 4 3" xfId="19808" xr:uid="{423796DC-410D-4FED-B4F2-64B75C885A67}"/>
    <cellStyle name="Normal 2 2 2 2 2 6 4 4" xfId="36567" xr:uid="{B1DA26E9-6EA3-4EE9-B5FA-40FA7581E3E2}"/>
    <cellStyle name="Normal 2 2 2 2 2 6 5" xfId="9625" xr:uid="{CA36A3E8-02F1-4B79-9CAB-A26907CD225F}"/>
    <cellStyle name="Normal 2 2 2 2 2 6 5 2" xfId="26385" xr:uid="{0CEA12A0-CBD4-440A-8950-AC6C0EC73CC0}"/>
    <cellStyle name="Normal 2 2 2 2 2 6 5 3" xfId="43144" xr:uid="{2D961D36-F56A-4107-86BB-E4CBC7DF59AB}"/>
    <cellStyle name="Normal 2 2 2 2 2 6 6" xfId="18005" xr:uid="{1AB91FF2-F948-4315-B82A-85C222063FAA}"/>
    <cellStyle name="Normal 2 2 2 2 2 6 7" xfId="34764" xr:uid="{37E94A7E-0022-48CF-8398-E97271BC1BA9}"/>
    <cellStyle name="Normal 2 2 2 2 2 7" xfId="1685" xr:uid="{187553FF-7F8F-4E19-B027-52B81BD6696E}"/>
    <cellStyle name="Normal 2 2 2 2 2 7 2" xfId="5074" xr:uid="{67E33F55-35B2-483E-A420-67DD15FF1A25}"/>
    <cellStyle name="Normal 2 2 2 2 2 7 2 2" xfId="13454" xr:uid="{B4AED70A-F4DD-49AA-877A-5D55487589B2}"/>
    <cellStyle name="Normal 2 2 2 2 2 7 2 2 2" xfId="30214" xr:uid="{EDC296EB-D77D-4BFA-86C1-652BBC0014E7}"/>
    <cellStyle name="Normal 2 2 2 2 2 7 2 2 3" xfId="46973" xr:uid="{C2EE484C-C449-46FB-A0C7-8B9EE6B387F7}"/>
    <cellStyle name="Normal 2 2 2 2 2 7 2 3" xfId="21834" xr:uid="{B2A122FE-9E3D-4938-BF0D-7BB313DB449E}"/>
    <cellStyle name="Normal 2 2 2 2 2 7 2 4" xfId="38593" xr:uid="{274D3F4C-127D-435B-AAD8-BE1161A06881}"/>
    <cellStyle name="Normal 2 2 2 2 2 7 3" xfId="6761" xr:uid="{2FF9DF1A-3936-467D-B726-B196E8082A5A}"/>
    <cellStyle name="Normal 2 2 2 2 2 7 3 2" xfId="15141" xr:uid="{E2DD91AE-A5BE-40C4-BC9D-C1B498CF8E3B}"/>
    <cellStyle name="Normal 2 2 2 2 2 7 3 2 2" xfId="31901" xr:uid="{82A5DCDC-B3C5-4298-A89C-0A7233AC46B5}"/>
    <cellStyle name="Normal 2 2 2 2 2 7 3 2 3" xfId="48660" xr:uid="{659FB0B1-A26F-4D01-A3A4-72739EBCAE1F}"/>
    <cellStyle name="Normal 2 2 2 2 2 7 3 3" xfId="23521" xr:uid="{23F476FC-D582-45BF-8566-5F93653684C1}"/>
    <cellStyle name="Normal 2 2 2 2 2 7 3 4" xfId="40280" xr:uid="{68A4D272-72B4-4E1F-B989-0A7BEFB21E0A}"/>
    <cellStyle name="Normal 2 2 2 2 2 7 4" xfId="2187" xr:uid="{871522A0-5060-470B-AD09-CB85D618580D}"/>
    <cellStyle name="Normal 2 2 2 2 2 7 4 2" xfId="10574" xr:uid="{22511D11-E9B1-4001-B563-4B1B6E4117B7}"/>
    <cellStyle name="Normal 2 2 2 2 2 7 4 2 2" xfId="27334" xr:uid="{F369EB11-DC84-45C3-A3A0-CF33C60A38F9}"/>
    <cellStyle name="Normal 2 2 2 2 2 7 4 2 3" xfId="44093" xr:uid="{BBB0B0DB-D5A6-4FA0-8DBB-95C3DD039343}"/>
    <cellStyle name="Normal 2 2 2 2 2 7 4 3" xfId="18954" xr:uid="{A3222B87-6FE5-4EAC-947F-F2F925A4B2D7}"/>
    <cellStyle name="Normal 2 2 2 2 2 7 4 4" xfId="35713" xr:uid="{E28B891B-E4BD-48AC-99BB-D0B0AACB3B66}"/>
    <cellStyle name="Normal 2 2 2 2 2 7 5" xfId="10074" xr:uid="{CFD6465C-E8C5-4D8F-90AF-DB67BBD99B75}"/>
    <cellStyle name="Normal 2 2 2 2 2 7 5 2" xfId="26834" xr:uid="{7811BE5C-E06A-40B7-9760-61022582C413}"/>
    <cellStyle name="Normal 2 2 2 2 2 7 5 3" xfId="43593" xr:uid="{CA1105A5-4339-4F1C-8B54-D579C4B21156}"/>
    <cellStyle name="Normal 2 2 2 2 2 7 6" xfId="18454" xr:uid="{C349DD67-BBC7-4DB3-99C1-DD9EEDF3E6B6}"/>
    <cellStyle name="Normal 2 2 2 2 2 7 7" xfId="35213" xr:uid="{FBC03EA2-638E-4DB3-ACB7-69C1B8976070}"/>
    <cellStyle name="Normal 2 2 2 2 2 8" xfId="3803" xr:uid="{8D28C6FF-B498-451D-BCCB-48E9BE86EB4D}"/>
    <cellStyle name="Normal 2 2 2 2 2 8 2" xfId="12183" xr:uid="{D06FE847-1DAF-4352-873C-BE1D732C3EFD}"/>
    <cellStyle name="Normal 2 2 2 2 2 8 2 2" xfId="28943" xr:uid="{D0FC7EC4-4243-48BF-BDCE-95C690F75ED9}"/>
    <cellStyle name="Normal 2 2 2 2 2 8 2 3" xfId="45702" xr:uid="{D6021F6F-CE79-4055-8D84-5B23A5451AB1}"/>
    <cellStyle name="Normal 2 2 2 2 2 8 3" xfId="20563" xr:uid="{E73A5D93-5581-419F-B668-9610B80A2042}"/>
    <cellStyle name="Normal 2 2 2 2 2 8 4" xfId="37322" xr:uid="{B3BC8029-322A-4FFA-BB0A-C168C5BB265C}"/>
    <cellStyle name="Normal 2 2 2 2 2 9" xfId="5458" xr:uid="{BF2B2C3C-E7F7-4619-92A5-47312C5BEE9F}"/>
    <cellStyle name="Normal 2 2 2 2 2 9 2" xfId="13838" xr:uid="{D55A7177-1B94-475C-8BBB-1E9A0697BEDA}"/>
    <cellStyle name="Normal 2 2 2 2 2 9 2 2" xfId="30598" xr:uid="{D250D0EF-E3F9-43F1-B74B-A451344366EF}"/>
    <cellStyle name="Normal 2 2 2 2 2 9 2 3" xfId="47357" xr:uid="{B519B33F-75EF-43F6-92CD-4D96F66C3EDA}"/>
    <cellStyle name="Normal 2 2 2 2 2 9 3" xfId="22218" xr:uid="{55F2AB8D-475A-411A-BE2A-6470A969FD30}"/>
    <cellStyle name="Normal 2 2 2 2 2 9 4" xfId="38977" xr:uid="{44242D5B-6B8B-4565-867A-7465A286B2FF}"/>
    <cellStyle name="Normal 2 2 2 2 20" xfId="33882" xr:uid="{E49FD714-1CE1-41FA-8ED2-DD998D399DDF}"/>
    <cellStyle name="Normal 2 2 2 2 21" xfId="51083" xr:uid="{6CDAC0B0-774B-407F-AA95-B3DF20A0016E}"/>
    <cellStyle name="Normal 2 2 2 2 22" xfId="51557" xr:uid="{D592594F-64EC-4C3D-A447-1BD8B40FC20B}"/>
    <cellStyle name="Normal 2 2 2 2 23" xfId="52035" xr:uid="{3EAEDBCB-8356-4E53-8174-C4F8CE2DE737}"/>
    <cellStyle name="Normal 2 2 2 2 3" xfId="353" xr:uid="{85C23E24-BDBD-4DA9-97F5-6B0DF4B18264}"/>
    <cellStyle name="Normal 2 2 2 2 3 10" xfId="7574" xr:uid="{480B0859-2082-4467-8D29-2A46AD45B9A9}"/>
    <cellStyle name="Normal 2 2 2 2 3 10 2" xfId="15954" xr:uid="{9A61A802-36D9-4C81-841A-E0B8B4FD48A1}"/>
    <cellStyle name="Normal 2 2 2 2 3 10 2 2" xfId="32714" xr:uid="{72D738AF-8895-4A58-BF9B-4F23877F54AA}"/>
    <cellStyle name="Normal 2 2 2 2 3 10 2 3" xfId="49473" xr:uid="{84E33B50-3753-4084-9B08-473F1A295673}"/>
    <cellStyle name="Normal 2 2 2 2 3 10 3" xfId="24334" xr:uid="{8703E8AA-11F6-4455-87A9-ED1B5BC56861}"/>
    <cellStyle name="Normal 2 2 2 2 3 10 4" xfId="41093" xr:uid="{94EB0337-AF10-4C1B-9B98-774DA4AB999C}"/>
    <cellStyle name="Normal 2 2 2 2 3 11" xfId="7980" xr:uid="{E1C0B782-D288-4E07-8B1F-B4681DAEAEB0}"/>
    <cellStyle name="Normal 2 2 2 2 3 11 2" xfId="16360" xr:uid="{4C2CBCE2-57D9-42D1-B11F-B88F4389D176}"/>
    <cellStyle name="Normal 2 2 2 2 3 11 2 2" xfId="33120" xr:uid="{2D4221B3-60CB-48C3-ADBD-84F2D5F0B063}"/>
    <cellStyle name="Normal 2 2 2 2 3 11 2 3" xfId="49879" xr:uid="{A79E865C-1715-435D-B7C7-52AF8B2EE422}"/>
    <cellStyle name="Normal 2 2 2 2 3 11 3" xfId="24740" xr:uid="{5F28045E-B649-43F9-B6FA-955F35DF9BEF}"/>
    <cellStyle name="Normal 2 2 2 2 3 11 4" xfId="41499" xr:uid="{9771B563-540F-4359-9BE4-5FAA28289945}"/>
    <cellStyle name="Normal 2 2 2 2 3 12" xfId="8386" xr:uid="{E790D7A6-BC5B-4A03-AF9E-2B92A6B12578}"/>
    <cellStyle name="Normal 2 2 2 2 3 12 2" xfId="16766" xr:uid="{6ED478C3-4291-4373-8B9F-449BDCA5F75C}"/>
    <cellStyle name="Normal 2 2 2 2 3 12 2 2" xfId="33526" xr:uid="{ACA31D30-4A5D-4962-B022-4F608304EC63}"/>
    <cellStyle name="Normal 2 2 2 2 3 12 2 3" xfId="50285" xr:uid="{2BA01EEC-7230-4BEA-97BC-3E2C45ECE790}"/>
    <cellStyle name="Normal 2 2 2 2 3 12 3" xfId="25146" xr:uid="{9C76B64A-348A-492C-BB72-73C901A5F7C2}"/>
    <cellStyle name="Normal 2 2 2 2 3 12 4" xfId="41905" xr:uid="{AEA15B4E-ECFA-456A-B377-A76FE7D515B3}"/>
    <cellStyle name="Normal 2 2 2 2 3 13" xfId="2083" xr:uid="{08DB4F65-7000-45C8-9A4C-F25C68ED303B}"/>
    <cellStyle name="Normal 2 2 2 2 3 13 2" xfId="10471" xr:uid="{770A5E1E-9518-4BAD-A07A-03D8BF89AFB1}"/>
    <cellStyle name="Normal 2 2 2 2 3 13 2 2" xfId="27231" xr:uid="{A49AD682-7806-469C-990C-D0DE5FC40895}"/>
    <cellStyle name="Normal 2 2 2 2 3 13 2 3" xfId="43990" xr:uid="{D01191B3-D19D-420F-A1ED-4ADF8984E756}"/>
    <cellStyle name="Normal 2 2 2 2 3 13 3" xfId="18851" xr:uid="{3BB1D48E-0C8F-418A-9D66-2BA827C020CF}"/>
    <cellStyle name="Normal 2 2 2 2 3 13 4" xfId="35610" xr:uid="{2C6CC598-8D7D-41C3-88FD-FBDCE056B496}"/>
    <cellStyle name="Normal 2 2 2 2 3 14" xfId="8817" xr:uid="{F2555590-78B6-44FC-9F7E-2F7C0887482E}"/>
    <cellStyle name="Normal 2 2 2 2 3 14 2" xfId="25577" xr:uid="{2A5AB151-63B3-4899-A165-0876EF17BA56}"/>
    <cellStyle name="Normal 2 2 2 2 3 14 3" xfId="42336" xr:uid="{8D428DF4-C94D-467D-9955-98CB2F71D91A}"/>
    <cellStyle name="Normal 2 2 2 2 3 15" xfId="17197" xr:uid="{28F4D409-4DDF-463A-BAF4-92F95EDCAE25}"/>
    <cellStyle name="Normal 2 2 2 2 3 16" xfId="33956" xr:uid="{05857D32-9524-4479-BABD-23105C3AA604}"/>
    <cellStyle name="Normal 2 2 2 2 3 2" xfId="613" xr:uid="{2758481E-19C1-4AC5-B36A-F2CE20D703A9}"/>
    <cellStyle name="Normal 2 2 2 2 3 2 10" xfId="8535" xr:uid="{F663A994-279B-401F-98EA-BD83847FB7A7}"/>
    <cellStyle name="Normal 2 2 2 2 3 2 10 2" xfId="16915" xr:uid="{491E2A4D-C647-46E6-BC79-9E67485AA542}"/>
    <cellStyle name="Normal 2 2 2 2 3 2 10 2 2" xfId="33675" xr:uid="{6136CBE5-C1EC-460D-A170-AC32F86E1C52}"/>
    <cellStyle name="Normal 2 2 2 2 3 2 10 2 3" xfId="50434" xr:uid="{8541FF24-280F-4AE5-ACFF-4E570949B47A}"/>
    <cellStyle name="Normal 2 2 2 2 3 2 10 3" xfId="25295" xr:uid="{8534C82B-B368-4C42-866B-940A04A9755C}"/>
    <cellStyle name="Normal 2 2 2 2 3 2 10 4" xfId="42054" xr:uid="{B5900A30-059D-418F-9E0A-E183CCFB7BDF}"/>
    <cellStyle name="Normal 2 2 2 2 3 2 11" xfId="2445" xr:uid="{B0E2E7A2-6526-4824-A65F-A2314B7CC096}"/>
    <cellStyle name="Normal 2 2 2 2 3 2 11 2" xfId="10827" xr:uid="{159F8D7E-4103-4BCF-82DB-0CD3589CCA6C}"/>
    <cellStyle name="Normal 2 2 2 2 3 2 11 2 2" xfId="27587" xr:uid="{9CA9B08F-4AD0-43ED-8CCE-2500F078127F}"/>
    <cellStyle name="Normal 2 2 2 2 3 2 11 2 3" xfId="44346" xr:uid="{84BACF55-8A14-413F-B52D-BB8E4DF68A0B}"/>
    <cellStyle name="Normal 2 2 2 2 3 2 11 3" xfId="19207" xr:uid="{A95117C6-AE8B-4C98-9261-56A928CF92AF}"/>
    <cellStyle name="Normal 2 2 2 2 3 2 11 4" xfId="35966" xr:uid="{C9C9A406-D87B-46A3-96D8-6C24900E01F1}"/>
    <cellStyle name="Normal 2 2 2 2 3 2 12" xfId="9024" xr:uid="{E0C6D25C-BF2F-47D4-A6E5-982FDB85182E}"/>
    <cellStyle name="Normal 2 2 2 2 3 2 12 2" xfId="25784" xr:uid="{2583079A-DBF5-4F04-BC5E-244E921A5B17}"/>
    <cellStyle name="Normal 2 2 2 2 3 2 12 3" xfId="42543" xr:uid="{AC9C5D83-9106-440F-98EC-9CEDD9AC69C9}"/>
    <cellStyle name="Normal 2 2 2 2 3 2 13" xfId="17404" xr:uid="{1E3A4BB7-5214-446B-9299-076F45E8B53F}"/>
    <cellStyle name="Normal 2 2 2 2 3 2 14" xfId="34163" xr:uid="{887386ED-DDEA-4822-AE04-FE628C312D1A}"/>
    <cellStyle name="Normal 2 2 2 2 3 2 2" xfId="1055" xr:uid="{FBB43A1D-154F-4D9D-A154-98757AA4463E}"/>
    <cellStyle name="Normal 2 2 2 2 3 2 2 2" xfId="4450" xr:uid="{BC2BB5A5-EB9B-4B48-A8A8-101EB12F3492}"/>
    <cellStyle name="Normal 2 2 2 2 3 2 2 2 2" xfId="12830" xr:uid="{8DFD4354-BA95-47A6-87C0-A1C76D8ECAE5}"/>
    <cellStyle name="Normal 2 2 2 2 3 2 2 2 2 2" xfId="29590" xr:uid="{F6681641-FFE0-4BE4-92C0-258293EDA0AD}"/>
    <cellStyle name="Normal 2 2 2 2 3 2 2 2 2 3" xfId="46349" xr:uid="{9D599F2E-CC4F-4F42-9148-2D5A45437119}"/>
    <cellStyle name="Normal 2 2 2 2 3 2 2 2 3" xfId="21210" xr:uid="{3BE91E87-60B0-4B53-B54C-6C04933E0426}"/>
    <cellStyle name="Normal 2 2 2 2 3 2 2 2 4" xfId="37969" xr:uid="{69882A45-BD09-4503-BE06-5B3B06B6C93F}"/>
    <cellStyle name="Normal 2 2 2 2 3 2 2 3" xfId="6137" xr:uid="{E619AA00-1DC8-4154-8C44-4A0FCFE90BB9}"/>
    <cellStyle name="Normal 2 2 2 2 3 2 2 3 2" xfId="14517" xr:uid="{16A346FA-CC90-4862-A154-6377A8E43BE9}"/>
    <cellStyle name="Normal 2 2 2 2 3 2 2 3 2 2" xfId="31277" xr:uid="{BAC83088-8500-4A8B-AA7E-A14D6986A696}"/>
    <cellStyle name="Normal 2 2 2 2 3 2 2 3 2 3" xfId="48036" xr:uid="{D20106D1-3BD0-4757-A359-C693B2A35281}"/>
    <cellStyle name="Normal 2 2 2 2 3 2 2 3 3" xfId="22897" xr:uid="{BA3F43DD-5CE0-4572-B40A-DF2201013A22}"/>
    <cellStyle name="Normal 2 2 2 2 3 2 2 3 4" xfId="39656" xr:uid="{26BCF1EF-4F1F-48D2-B3AB-AD2CD6F947E6}"/>
    <cellStyle name="Normal 2 2 2 2 3 2 2 4" xfId="2873" xr:uid="{08168646-D13C-427A-9F88-7FCE69768219}"/>
    <cellStyle name="Normal 2 2 2 2 3 2 2 4 2" xfId="11253" xr:uid="{801952E0-DF4A-4A39-9C6E-F73A40EAE718}"/>
    <cellStyle name="Normal 2 2 2 2 3 2 2 4 2 2" xfId="28013" xr:uid="{9140EF74-E33C-4628-B571-20463F5C54CF}"/>
    <cellStyle name="Normal 2 2 2 2 3 2 2 4 2 3" xfId="44772" xr:uid="{74BDCA65-F76B-4D56-B63C-043CFB452F80}"/>
    <cellStyle name="Normal 2 2 2 2 3 2 2 4 3" xfId="19633" xr:uid="{0AB85B64-01C1-4506-A0C0-7F9C871382F0}"/>
    <cellStyle name="Normal 2 2 2 2 3 2 2 4 4" xfId="36392" xr:uid="{5EB63688-2FC5-4894-B3A0-C962748AE80B}"/>
    <cellStyle name="Normal 2 2 2 2 3 2 2 5" xfId="9450" xr:uid="{DAF39012-1D27-49D1-89EE-309A097C5DDC}"/>
    <cellStyle name="Normal 2 2 2 2 3 2 2 5 2" xfId="26210" xr:uid="{8389DC5A-2721-4591-8D3C-C7EA2E0054BB}"/>
    <cellStyle name="Normal 2 2 2 2 3 2 2 5 3" xfId="42969" xr:uid="{3FF9966C-D98B-4A08-89F6-1E77F288B118}"/>
    <cellStyle name="Normal 2 2 2 2 3 2 2 6" xfId="17830" xr:uid="{8D12339E-220E-4BAB-89C7-C5A554E4B57F}"/>
    <cellStyle name="Normal 2 2 2 2 3 2 2 7" xfId="34589" xr:uid="{184065F8-62A8-4E21-B482-D15F56EE66E6}"/>
    <cellStyle name="Normal 2 2 2 2 3 2 3" xfId="1489" xr:uid="{FD53951B-7AF5-4583-AAFB-9864DCE0DC03}"/>
    <cellStyle name="Normal 2 2 2 2 3 2 3 2" xfId="4878" xr:uid="{CB4D9E66-9445-47CD-B130-780714DE4A97}"/>
    <cellStyle name="Normal 2 2 2 2 3 2 3 2 2" xfId="13258" xr:uid="{73594FD0-A16D-45BE-966E-5227BAEDB796}"/>
    <cellStyle name="Normal 2 2 2 2 3 2 3 2 2 2" xfId="30018" xr:uid="{97EA9DCE-9465-418D-A914-08B4A66CC325}"/>
    <cellStyle name="Normal 2 2 2 2 3 2 3 2 2 3" xfId="46777" xr:uid="{B842778C-7A1F-4B4B-9F15-A6F669726C7C}"/>
    <cellStyle name="Normal 2 2 2 2 3 2 3 2 3" xfId="21638" xr:uid="{B02A373A-B318-47AB-BC74-9B24F2E63FBC}"/>
    <cellStyle name="Normal 2 2 2 2 3 2 3 2 4" xfId="38397" xr:uid="{C3F70998-949A-4ACB-BFD2-4B4CB241512B}"/>
    <cellStyle name="Normal 2 2 2 2 3 2 3 3" xfId="6565" xr:uid="{5E61F24F-D924-4CB6-9420-62E7BB3B017D}"/>
    <cellStyle name="Normal 2 2 2 2 3 2 3 3 2" xfId="14945" xr:uid="{87E62C38-F588-457C-B9F4-8460BA0F64FF}"/>
    <cellStyle name="Normal 2 2 2 2 3 2 3 3 2 2" xfId="31705" xr:uid="{C2C7DEB1-8AE6-4F2A-A9D0-64B05B4EFCE1}"/>
    <cellStyle name="Normal 2 2 2 2 3 2 3 3 2 3" xfId="48464" xr:uid="{55D3252D-1576-4EE7-BAE3-CEF3FCAEB724}"/>
    <cellStyle name="Normal 2 2 2 2 3 2 3 3 3" xfId="23325" xr:uid="{4FC49087-5B45-4263-A804-B490767CBF3A}"/>
    <cellStyle name="Normal 2 2 2 2 3 2 3 3 4" xfId="40084" xr:uid="{3FC8462A-84CB-4871-8F1B-4DA9104FEFB8}"/>
    <cellStyle name="Normal 2 2 2 2 3 2 3 4" xfId="3301" xr:uid="{08A0B89C-A1D4-4ADA-978C-893BB4BB44A8}"/>
    <cellStyle name="Normal 2 2 2 2 3 2 3 4 2" xfId="11681" xr:uid="{19D0171B-E5A6-45B2-8FAB-FA9818908265}"/>
    <cellStyle name="Normal 2 2 2 2 3 2 3 4 2 2" xfId="28441" xr:uid="{9E8B40D0-FBB7-4862-B125-E211F89F63CF}"/>
    <cellStyle name="Normal 2 2 2 2 3 2 3 4 2 3" xfId="45200" xr:uid="{E1BF9ABA-5D0A-4F84-926F-F01ADBF0CD52}"/>
    <cellStyle name="Normal 2 2 2 2 3 2 3 4 3" xfId="20061" xr:uid="{79250D56-3291-4259-A0B8-D694F5F2839F}"/>
    <cellStyle name="Normal 2 2 2 2 3 2 3 4 4" xfId="36820" xr:uid="{13361909-FBAA-4B2C-90B1-EBF5AE4F8537}"/>
    <cellStyle name="Normal 2 2 2 2 3 2 3 5" xfId="9878" xr:uid="{C39ED9D7-60F0-440D-991F-60D9C4922FED}"/>
    <cellStyle name="Normal 2 2 2 2 3 2 3 5 2" xfId="26638" xr:uid="{9E770B80-597A-410A-86B8-6EF7E3E6F296}"/>
    <cellStyle name="Normal 2 2 2 2 3 2 3 5 3" xfId="43397" xr:uid="{A0E29EC7-1942-4F95-BF0B-610BB5EF7F49}"/>
    <cellStyle name="Normal 2 2 2 2 3 2 3 6" xfId="18258" xr:uid="{A13AABD3-D926-44CA-A38A-5AC035B229A1}"/>
    <cellStyle name="Normal 2 2 2 2 3 2 3 7" xfId="35017" xr:uid="{D9175405-2D25-4708-B5CF-180657B2E9B2}"/>
    <cellStyle name="Normal 2 2 2 2 3 2 4" xfId="1835" xr:uid="{CCA6015C-5542-403A-B17D-52A4AD4C50E8}"/>
    <cellStyle name="Normal 2 2 2 2 3 2 4 2" xfId="5224" xr:uid="{699590D6-05D0-4789-84FC-F1955D943877}"/>
    <cellStyle name="Normal 2 2 2 2 3 2 4 2 2" xfId="13604" xr:uid="{D16FEC71-DD2E-44DF-8B2A-894D55DF9DAF}"/>
    <cellStyle name="Normal 2 2 2 2 3 2 4 2 2 2" xfId="30364" xr:uid="{BCC81CA4-3366-4334-9041-FF35AF06C105}"/>
    <cellStyle name="Normal 2 2 2 2 3 2 4 2 2 3" xfId="47123" xr:uid="{E629C546-A927-4C50-A1AB-54CEA749F949}"/>
    <cellStyle name="Normal 2 2 2 2 3 2 4 2 3" xfId="21984" xr:uid="{A7BA5CAC-6028-4B4E-8457-74F1B5DE2DFF}"/>
    <cellStyle name="Normal 2 2 2 2 3 2 4 2 4" xfId="38743" xr:uid="{D0B4A486-7C0D-4542-8181-D47F393014D4}"/>
    <cellStyle name="Normal 2 2 2 2 3 2 4 3" xfId="6911" xr:uid="{BD3229F5-82B7-4226-B8EE-3D5205FC3067}"/>
    <cellStyle name="Normal 2 2 2 2 3 2 4 3 2" xfId="15291" xr:uid="{0CABFE60-3DB4-45CD-8F9A-662041D26E9A}"/>
    <cellStyle name="Normal 2 2 2 2 3 2 4 3 2 2" xfId="32051" xr:uid="{36C7DAA5-04AC-4010-B711-032DF9FA65FD}"/>
    <cellStyle name="Normal 2 2 2 2 3 2 4 3 2 3" xfId="48810" xr:uid="{76977BE7-FA45-4D21-B354-5F74327C5DB1}"/>
    <cellStyle name="Normal 2 2 2 2 3 2 4 3 3" xfId="23671" xr:uid="{2523612F-AC29-49EF-9FAA-99C7C214DC05}"/>
    <cellStyle name="Normal 2 2 2 2 3 2 4 3 4" xfId="40430" xr:uid="{B41FE8D3-6AAF-4BC4-AE46-AE6B15CE9666}"/>
    <cellStyle name="Normal 2 2 2 2 3 2 4 4" xfId="3535" xr:uid="{DE1763E1-21C9-41D5-B6AC-1E095CCDDD88}"/>
    <cellStyle name="Normal 2 2 2 2 3 2 4 4 2" xfId="11915" xr:uid="{37B56263-D3A0-4C97-8437-B3618DE11CE9}"/>
    <cellStyle name="Normal 2 2 2 2 3 2 4 4 2 2" xfId="28675" xr:uid="{FE7CCE77-814E-4845-8A14-750E4DB99D46}"/>
    <cellStyle name="Normal 2 2 2 2 3 2 4 4 2 3" xfId="45434" xr:uid="{50804FEB-F05D-4FA2-859C-7342BB3E17BD}"/>
    <cellStyle name="Normal 2 2 2 2 3 2 4 4 3" xfId="20295" xr:uid="{5C05B82D-B0F0-4D28-A1F4-383F55EF6F63}"/>
    <cellStyle name="Normal 2 2 2 2 3 2 4 4 4" xfId="37054" xr:uid="{4BC5246F-D6F9-4D95-B8D1-95E77DFA3D28}"/>
    <cellStyle name="Normal 2 2 2 2 3 2 4 5" xfId="10224" xr:uid="{BBF084A5-0651-4518-824A-C0753A169824}"/>
    <cellStyle name="Normal 2 2 2 2 3 2 4 5 2" xfId="26984" xr:uid="{C17707E2-DC6A-4FB7-80AB-4582C118F447}"/>
    <cellStyle name="Normal 2 2 2 2 3 2 4 5 3" xfId="43743" xr:uid="{C0C0AE56-22AC-4CF7-AA90-049D6B3A8AC2}"/>
    <cellStyle name="Normal 2 2 2 2 3 2 4 6" xfId="18604" xr:uid="{FDBF1198-0285-4ABE-9AFB-B19CB7CFA152}"/>
    <cellStyle name="Normal 2 2 2 2 3 2 4 7" xfId="35363" xr:uid="{5DFF0A96-FA3F-4D02-B3D8-9A3D5B8A9AEC}"/>
    <cellStyle name="Normal 2 2 2 2 3 2 5" xfId="3954" xr:uid="{5828ECC8-C1A5-4360-9EC6-990F41DB45E7}"/>
    <cellStyle name="Normal 2 2 2 2 3 2 5 2" xfId="12334" xr:uid="{F2F7620A-3DCE-49F3-AD57-33BAF039B857}"/>
    <cellStyle name="Normal 2 2 2 2 3 2 5 2 2" xfId="29094" xr:uid="{0FC8465C-C85B-4756-B34F-646A6CBC9B25}"/>
    <cellStyle name="Normal 2 2 2 2 3 2 5 2 3" xfId="45853" xr:uid="{A29B7C03-2AC0-4842-8819-2C4C22B2C606}"/>
    <cellStyle name="Normal 2 2 2 2 3 2 5 3" xfId="20714" xr:uid="{E7B25A45-B7D2-45D4-9316-2908F611F607}"/>
    <cellStyle name="Normal 2 2 2 2 3 2 5 4" xfId="37473" xr:uid="{6B3B78D6-4FA4-40B9-BF78-C0A297306D1B}"/>
    <cellStyle name="Normal 2 2 2 2 3 2 6" xfId="5711" xr:uid="{D99DCEE2-4A69-4C10-9BFE-41701D3EA9E4}"/>
    <cellStyle name="Normal 2 2 2 2 3 2 6 2" xfId="14091" xr:uid="{5E7BACBC-31A4-4518-B8A8-31030261FD7E}"/>
    <cellStyle name="Normal 2 2 2 2 3 2 6 2 2" xfId="30851" xr:uid="{5B1B3757-2493-48CC-BEC1-B3DEAB04A817}"/>
    <cellStyle name="Normal 2 2 2 2 3 2 6 2 3" xfId="47610" xr:uid="{7A4E6A53-3617-42E7-A210-88A6CB51E1CD}"/>
    <cellStyle name="Normal 2 2 2 2 3 2 6 3" xfId="22471" xr:uid="{6212EE58-A7DD-46B1-88D4-6E4CD237C7F1}"/>
    <cellStyle name="Normal 2 2 2 2 3 2 6 4" xfId="39230" xr:uid="{E3B24C08-B81A-4519-AD40-8BCE4E636D77}"/>
    <cellStyle name="Normal 2 2 2 2 3 2 7" xfId="7317" xr:uid="{A30DCCC1-C47B-4066-A13E-8C44300F0601}"/>
    <cellStyle name="Normal 2 2 2 2 3 2 7 2" xfId="15697" xr:uid="{BD297CF0-C701-4CF8-8F96-77C9A328B927}"/>
    <cellStyle name="Normal 2 2 2 2 3 2 7 2 2" xfId="32457" xr:uid="{ECDE4EC2-E1D2-4673-BB98-A499EFCAA282}"/>
    <cellStyle name="Normal 2 2 2 2 3 2 7 2 3" xfId="49216" xr:uid="{11E99337-27BF-4EC4-BCC8-817B9FB3754F}"/>
    <cellStyle name="Normal 2 2 2 2 3 2 7 3" xfId="24077" xr:uid="{9EF8F044-7F54-49A4-9919-12C697730913}"/>
    <cellStyle name="Normal 2 2 2 2 3 2 7 4" xfId="40836" xr:uid="{201B9DBB-6D0C-40C0-9C2C-7D8816457512}"/>
    <cellStyle name="Normal 2 2 2 2 3 2 8" xfId="7723" xr:uid="{C6678270-1F7C-4CAB-8524-C21C261A1DF4}"/>
    <cellStyle name="Normal 2 2 2 2 3 2 8 2" xfId="16103" xr:uid="{9CAF5443-09E4-4236-80E9-5F442A77C593}"/>
    <cellStyle name="Normal 2 2 2 2 3 2 8 2 2" xfId="32863" xr:uid="{5CB2F3A9-74F7-4060-A67C-879D0BE2EC28}"/>
    <cellStyle name="Normal 2 2 2 2 3 2 8 2 3" xfId="49622" xr:uid="{FC454C2E-AA9D-442B-8712-E5C08000DF32}"/>
    <cellStyle name="Normal 2 2 2 2 3 2 8 3" xfId="24483" xr:uid="{A4ADF757-4B35-4268-871D-CC04A56F784E}"/>
    <cellStyle name="Normal 2 2 2 2 3 2 8 4" xfId="41242" xr:uid="{D4A2F68E-2950-43A6-88DC-712714786F15}"/>
    <cellStyle name="Normal 2 2 2 2 3 2 9" xfId="8129" xr:uid="{5ABFD469-6F29-46CA-970E-B5C8793674DD}"/>
    <cellStyle name="Normal 2 2 2 2 3 2 9 2" xfId="16509" xr:uid="{2BA52A27-84DB-40FA-BA64-678B62BF0EFF}"/>
    <cellStyle name="Normal 2 2 2 2 3 2 9 2 2" xfId="33269" xr:uid="{4BD0195F-ED45-4BBC-A3AD-0E28919A1312}"/>
    <cellStyle name="Normal 2 2 2 2 3 2 9 2 3" xfId="50028" xr:uid="{E742189F-D587-4BE8-8BAD-4D4A174D3DE3}"/>
    <cellStyle name="Normal 2 2 2 2 3 2 9 3" xfId="24889" xr:uid="{DA843670-B56D-4BB8-A6CB-879C9F31AFFB}"/>
    <cellStyle name="Normal 2 2 2 2 3 2 9 4" xfId="41648" xr:uid="{4E26DAA1-01D2-46CF-9328-6786639C6EEE}"/>
    <cellStyle name="Normal 2 2 2 2 3 3" xfId="614" xr:uid="{F10D063C-76B5-4BFC-BEE7-DA74858A47BE}"/>
    <cellStyle name="Normal 2 2 2 2 3 3 10" xfId="8657" xr:uid="{AB88E817-FF43-45C2-BF49-B80A8FE4572D}"/>
    <cellStyle name="Normal 2 2 2 2 3 3 10 2" xfId="17037" xr:uid="{6A2B4395-B1A6-4265-B194-B966A87E48EA}"/>
    <cellStyle name="Normal 2 2 2 2 3 3 10 2 2" xfId="33797" xr:uid="{198E399E-4740-4084-9EA1-2EBAE941CE2E}"/>
    <cellStyle name="Normal 2 2 2 2 3 3 10 2 3" xfId="50556" xr:uid="{8BEE72B5-1AA5-446D-8468-F5A72167A6A6}"/>
    <cellStyle name="Normal 2 2 2 2 3 3 10 3" xfId="25417" xr:uid="{1B176EF5-4BD8-4441-B62A-22C41576DC54}"/>
    <cellStyle name="Normal 2 2 2 2 3 3 10 4" xfId="42176" xr:uid="{BBA72EAC-7E56-4A90-A54D-0185B0E89B73}"/>
    <cellStyle name="Normal 2 2 2 2 3 3 11" xfId="2446" xr:uid="{E6307AB2-DBC1-43F3-B7CB-D8FAE604A4C9}"/>
    <cellStyle name="Normal 2 2 2 2 3 3 11 2" xfId="10828" xr:uid="{918C23F8-42BA-4BAF-8BC6-BA74B66292A1}"/>
    <cellStyle name="Normal 2 2 2 2 3 3 11 2 2" xfId="27588" xr:uid="{7ADE26B1-DE5E-4C7C-A1E7-C41AFCB1121E}"/>
    <cellStyle name="Normal 2 2 2 2 3 3 11 2 3" xfId="44347" xr:uid="{BFD8D197-0141-42E5-8971-75E6089672EF}"/>
    <cellStyle name="Normal 2 2 2 2 3 3 11 3" xfId="19208" xr:uid="{29AAC975-FEBD-46A2-AFEB-78AB49667958}"/>
    <cellStyle name="Normal 2 2 2 2 3 3 11 4" xfId="35967" xr:uid="{72224D1B-5DF4-4179-A9D9-897AD47107BB}"/>
    <cellStyle name="Normal 2 2 2 2 3 3 12" xfId="9025" xr:uid="{1A5DA7D2-61EB-4641-AA6D-575CA0CC919C}"/>
    <cellStyle name="Normal 2 2 2 2 3 3 12 2" xfId="25785" xr:uid="{0F3FFB59-6966-4DE9-9EAE-8760C02622DD}"/>
    <cellStyle name="Normal 2 2 2 2 3 3 12 3" xfId="42544" xr:uid="{8F672B15-89FC-4F9C-AC79-B49F3F0F007C}"/>
    <cellStyle name="Normal 2 2 2 2 3 3 13" xfId="17405" xr:uid="{698191F7-BB66-4FAB-AC3C-49E61CE4F8E2}"/>
    <cellStyle name="Normal 2 2 2 2 3 3 14" xfId="34164" xr:uid="{03E311E5-359F-4A43-98F7-A2E69D072BA2}"/>
    <cellStyle name="Normal 2 2 2 2 3 3 2" xfId="1056" xr:uid="{1337767A-5788-4603-BD51-982D0A1A7F7E}"/>
    <cellStyle name="Normal 2 2 2 2 3 3 2 2" xfId="4451" xr:uid="{63EC78C2-FACE-4EC7-804E-8576F2D77657}"/>
    <cellStyle name="Normal 2 2 2 2 3 3 2 2 2" xfId="12831" xr:uid="{D35F193A-F4B8-48B8-8D44-6BB728D191F7}"/>
    <cellStyle name="Normal 2 2 2 2 3 3 2 2 2 2" xfId="29591" xr:uid="{BA44E907-CC23-41D2-BA96-536811E35B6E}"/>
    <cellStyle name="Normal 2 2 2 2 3 3 2 2 2 3" xfId="46350" xr:uid="{6544AB84-7250-46F2-AA3E-6C8C3F5F288C}"/>
    <cellStyle name="Normal 2 2 2 2 3 3 2 2 3" xfId="21211" xr:uid="{EF352409-173C-49D3-B033-1E862ED932C5}"/>
    <cellStyle name="Normal 2 2 2 2 3 3 2 2 4" xfId="37970" xr:uid="{1F144D35-6A4A-4B0D-BECC-8B07CA556CA2}"/>
    <cellStyle name="Normal 2 2 2 2 3 3 2 3" xfId="6138" xr:uid="{8ACA3871-D801-4619-91E7-26BABA11A8CC}"/>
    <cellStyle name="Normal 2 2 2 2 3 3 2 3 2" xfId="14518" xr:uid="{8B2EB734-D8B9-4CED-91A5-F22C01E58405}"/>
    <cellStyle name="Normal 2 2 2 2 3 3 2 3 2 2" xfId="31278" xr:uid="{DB524A00-0403-4C93-BFD9-81A1B2406AB7}"/>
    <cellStyle name="Normal 2 2 2 2 3 3 2 3 2 3" xfId="48037" xr:uid="{7EB96C39-14E2-4747-810E-0EEA97585E50}"/>
    <cellStyle name="Normal 2 2 2 2 3 3 2 3 3" xfId="22898" xr:uid="{992AF92E-3FB9-418C-8D70-3467C73AF0CC}"/>
    <cellStyle name="Normal 2 2 2 2 3 3 2 3 4" xfId="39657" xr:uid="{6887C6E6-599A-48CC-9E35-6A2AC8663F5E}"/>
    <cellStyle name="Normal 2 2 2 2 3 3 2 4" xfId="2874" xr:uid="{8F47F406-344A-4471-9E2E-C80899C2A00F}"/>
    <cellStyle name="Normal 2 2 2 2 3 3 2 4 2" xfId="11254" xr:uid="{B6744B79-69D6-4229-A8AB-7C6A0774CF35}"/>
    <cellStyle name="Normal 2 2 2 2 3 3 2 4 2 2" xfId="28014" xr:uid="{6BF91AF2-DF63-4337-945E-D91D98D7AC06}"/>
    <cellStyle name="Normal 2 2 2 2 3 3 2 4 2 3" xfId="44773" xr:uid="{57E4C0BF-53BD-46A0-8C14-8554100FA866}"/>
    <cellStyle name="Normal 2 2 2 2 3 3 2 4 3" xfId="19634" xr:uid="{3E276813-CB4A-42C8-B645-205CD9C8D6BB}"/>
    <cellStyle name="Normal 2 2 2 2 3 3 2 4 4" xfId="36393" xr:uid="{B914C75C-7BE4-4FD8-B2A7-D9BB73D5FD40}"/>
    <cellStyle name="Normal 2 2 2 2 3 3 2 5" xfId="9451" xr:uid="{77DA0BF3-88AE-44C3-8A22-F517E3892F71}"/>
    <cellStyle name="Normal 2 2 2 2 3 3 2 5 2" xfId="26211" xr:uid="{E08E9C80-3A28-4EAD-A2E5-11AD834249F3}"/>
    <cellStyle name="Normal 2 2 2 2 3 3 2 5 3" xfId="42970" xr:uid="{83ACB26E-99B5-495E-8A7C-C14DB3B570F5}"/>
    <cellStyle name="Normal 2 2 2 2 3 3 2 6" xfId="17831" xr:uid="{4A50FBD8-500C-4753-9367-DCD169BE87B1}"/>
    <cellStyle name="Normal 2 2 2 2 3 3 2 7" xfId="34590" xr:uid="{F264D828-8EC9-40FA-9E8D-66AC63CA839B}"/>
    <cellStyle name="Normal 2 2 2 2 3 3 3" xfId="1490" xr:uid="{C24B54B0-DA89-45D7-815C-FF6710CF04B9}"/>
    <cellStyle name="Normal 2 2 2 2 3 3 3 2" xfId="4879" xr:uid="{2602CB22-78AC-4EAE-B736-C75E267DC07F}"/>
    <cellStyle name="Normal 2 2 2 2 3 3 3 2 2" xfId="13259" xr:uid="{2CC0419D-8E84-4D46-B4D0-8DF850695EC0}"/>
    <cellStyle name="Normal 2 2 2 2 3 3 3 2 2 2" xfId="30019" xr:uid="{C6761EDD-0476-4D3A-B57C-229928B6677B}"/>
    <cellStyle name="Normal 2 2 2 2 3 3 3 2 2 3" xfId="46778" xr:uid="{6AEA949A-A379-4185-9DE7-A75DCB836004}"/>
    <cellStyle name="Normal 2 2 2 2 3 3 3 2 3" xfId="21639" xr:uid="{6FF67E28-ECF2-4F90-B49F-4AF060BD9F95}"/>
    <cellStyle name="Normal 2 2 2 2 3 3 3 2 4" xfId="38398" xr:uid="{24CA3183-6B15-48E9-BCBF-398C5EC8C038}"/>
    <cellStyle name="Normal 2 2 2 2 3 3 3 3" xfId="6566" xr:uid="{08F2D839-3D95-456B-AA2D-E0D4756DCEE1}"/>
    <cellStyle name="Normal 2 2 2 2 3 3 3 3 2" xfId="14946" xr:uid="{8D8C533C-0588-4ABA-986A-F2BB1B8136A1}"/>
    <cellStyle name="Normal 2 2 2 2 3 3 3 3 2 2" xfId="31706" xr:uid="{83D91177-FE07-4350-A336-9B3B3665C7C8}"/>
    <cellStyle name="Normal 2 2 2 2 3 3 3 3 2 3" xfId="48465" xr:uid="{3BACF669-A1D4-44F6-823B-60EAAD07434B}"/>
    <cellStyle name="Normal 2 2 2 2 3 3 3 3 3" xfId="23326" xr:uid="{DE82E76B-24F5-4B74-8AD9-9210A98ABFE8}"/>
    <cellStyle name="Normal 2 2 2 2 3 3 3 3 4" xfId="40085" xr:uid="{BD27252F-6185-45B4-9525-DC2F87FAD46A}"/>
    <cellStyle name="Normal 2 2 2 2 3 3 3 4" xfId="3302" xr:uid="{03FB4DF1-ACE0-42AC-A9DD-E00B5ABF8B2D}"/>
    <cellStyle name="Normal 2 2 2 2 3 3 3 4 2" xfId="11682" xr:uid="{447EDC4E-C363-4E51-A834-9840AE1CD333}"/>
    <cellStyle name="Normal 2 2 2 2 3 3 3 4 2 2" xfId="28442" xr:uid="{C6BD9E6B-F31B-4D00-B497-4CB9A991F326}"/>
    <cellStyle name="Normal 2 2 2 2 3 3 3 4 2 3" xfId="45201" xr:uid="{22C61EA8-9182-4A07-8E0B-F408BDC9C6AF}"/>
    <cellStyle name="Normal 2 2 2 2 3 3 3 4 3" xfId="20062" xr:uid="{17C58396-338E-4158-9DC6-31C7B7E45A68}"/>
    <cellStyle name="Normal 2 2 2 2 3 3 3 4 4" xfId="36821" xr:uid="{6B33AFC6-AA61-4C51-8389-BAD6E30D01A4}"/>
    <cellStyle name="Normal 2 2 2 2 3 3 3 5" xfId="9879" xr:uid="{596AAD36-B411-4768-BA8A-D2E83F6C45FC}"/>
    <cellStyle name="Normal 2 2 2 2 3 3 3 5 2" xfId="26639" xr:uid="{1AF72C56-FB7B-4554-A459-080AEDB85DF3}"/>
    <cellStyle name="Normal 2 2 2 2 3 3 3 5 3" xfId="43398" xr:uid="{D7D95463-4939-4999-9858-C3BB00E2D4C1}"/>
    <cellStyle name="Normal 2 2 2 2 3 3 3 6" xfId="18259" xr:uid="{5ABE3508-88C0-49AB-BC59-80C1041C646A}"/>
    <cellStyle name="Normal 2 2 2 2 3 3 3 7" xfId="35018" xr:uid="{1BD86BE2-EAD2-4E52-BB44-ACD1ACC0EF4D}"/>
    <cellStyle name="Normal 2 2 2 2 3 3 4" xfId="1957" xr:uid="{38F3AA08-A655-4280-9530-6186297AF925}"/>
    <cellStyle name="Normal 2 2 2 2 3 3 4 2" xfId="5346" xr:uid="{ECAF7C76-D7ED-4349-9281-64D90473FEF0}"/>
    <cellStyle name="Normal 2 2 2 2 3 3 4 2 2" xfId="13726" xr:uid="{2B0A3DFB-9627-495C-8258-62C25ABB56D6}"/>
    <cellStyle name="Normal 2 2 2 2 3 3 4 2 2 2" xfId="30486" xr:uid="{ECFF1A58-E650-4FCE-B0F8-33C2B2938663}"/>
    <cellStyle name="Normal 2 2 2 2 3 3 4 2 2 3" xfId="47245" xr:uid="{65C7F91E-C346-460B-A54F-7842030766F0}"/>
    <cellStyle name="Normal 2 2 2 2 3 3 4 2 3" xfId="22106" xr:uid="{3AA69F51-3A95-404E-96DF-2860089E98FF}"/>
    <cellStyle name="Normal 2 2 2 2 3 3 4 2 4" xfId="38865" xr:uid="{541B90C8-687E-44D8-89FF-38E90777A6EE}"/>
    <cellStyle name="Normal 2 2 2 2 3 3 4 3" xfId="7033" xr:uid="{ED192D78-E3A3-4141-B091-BC3FEF159BB4}"/>
    <cellStyle name="Normal 2 2 2 2 3 3 4 3 2" xfId="15413" xr:uid="{E50FB75C-7C6E-4A5C-BD32-D4CB4D9702AF}"/>
    <cellStyle name="Normal 2 2 2 2 3 3 4 3 2 2" xfId="32173" xr:uid="{B43CC99E-09A8-40C4-8867-D948F4E5EFC2}"/>
    <cellStyle name="Normal 2 2 2 2 3 3 4 3 2 3" xfId="48932" xr:uid="{0EC9A074-C524-4108-9F82-06CAA74C78DA}"/>
    <cellStyle name="Normal 2 2 2 2 3 3 4 3 3" xfId="23793" xr:uid="{A63DAC7E-5CED-4523-82F1-54CE10356556}"/>
    <cellStyle name="Normal 2 2 2 2 3 3 4 3 4" xfId="40552" xr:uid="{32EC54DA-8B42-45A1-AE07-A92BDC9FC7FC}"/>
    <cellStyle name="Normal 2 2 2 2 3 3 4 4" xfId="3656" xr:uid="{D34A3DC5-58F1-4046-8154-873D9401C7C3}"/>
    <cellStyle name="Normal 2 2 2 2 3 3 4 4 2" xfId="12036" xr:uid="{0C5D63EA-9947-442E-94D3-19DC3BF6F978}"/>
    <cellStyle name="Normal 2 2 2 2 3 3 4 4 2 2" xfId="28796" xr:uid="{18271432-139B-4B62-866D-F62A75E2758C}"/>
    <cellStyle name="Normal 2 2 2 2 3 3 4 4 2 3" xfId="45555" xr:uid="{D7478E6B-A73E-4F20-9732-09F6DE29408D}"/>
    <cellStyle name="Normal 2 2 2 2 3 3 4 4 3" xfId="20416" xr:uid="{6DCB45EF-6B14-4762-BF44-3BF71232D359}"/>
    <cellStyle name="Normal 2 2 2 2 3 3 4 4 4" xfId="37175" xr:uid="{2D22DD6A-20E7-40C0-AD50-90A534075F58}"/>
    <cellStyle name="Normal 2 2 2 2 3 3 4 5" xfId="10346" xr:uid="{99042FF2-0D10-449E-9C22-E59A02187BFE}"/>
    <cellStyle name="Normal 2 2 2 2 3 3 4 5 2" xfId="27106" xr:uid="{F3501407-6EB5-4421-9ECC-60CFF06D7D76}"/>
    <cellStyle name="Normal 2 2 2 2 3 3 4 5 3" xfId="43865" xr:uid="{E7323411-F853-4788-BFDB-306AAC12C697}"/>
    <cellStyle name="Normal 2 2 2 2 3 3 4 6" xfId="18726" xr:uid="{8BC097FD-723B-415C-BE5C-F4F50C0A2A5D}"/>
    <cellStyle name="Normal 2 2 2 2 3 3 4 7" xfId="35485" xr:uid="{F0B39AF9-4DD1-4637-8233-C14A68164781}"/>
    <cellStyle name="Normal 2 2 2 2 3 3 5" xfId="4076" xr:uid="{538F868E-6F9A-46D6-A8C7-F3D14BEC48F3}"/>
    <cellStyle name="Normal 2 2 2 2 3 3 5 2" xfId="12456" xr:uid="{DCF8FCFF-0A94-4D6B-ADAA-368598C67C93}"/>
    <cellStyle name="Normal 2 2 2 2 3 3 5 2 2" xfId="29216" xr:uid="{3F279243-575A-4003-8A4C-F9EC870E01C9}"/>
    <cellStyle name="Normal 2 2 2 2 3 3 5 2 3" xfId="45975" xr:uid="{724D8B3C-923C-4128-9D89-AD62591C8472}"/>
    <cellStyle name="Normal 2 2 2 2 3 3 5 3" xfId="20836" xr:uid="{810B7BE0-06F5-4A5C-99AE-68ED1EA43820}"/>
    <cellStyle name="Normal 2 2 2 2 3 3 5 4" xfId="37595" xr:uid="{E274BFD0-4532-485B-9D4D-56EE1EA787B8}"/>
    <cellStyle name="Normal 2 2 2 2 3 3 6" xfId="5712" xr:uid="{636D727B-EC72-49DD-8163-B3EA02CD7178}"/>
    <cellStyle name="Normal 2 2 2 2 3 3 6 2" xfId="14092" xr:uid="{8F220D20-F598-4744-BF2B-98D8DAD64F8B}"/>
    <cellStyle name="Normal 2 2 2 2 3 3 6 2 2" xfId="30852" xr:uid="{7C436677-D721-4E0F-ACAB-CA3CF86822B1}"/>
    <cellStyle name="Normal 2 2 2 2 3 3 6 2 3" xfId="47611" xr:uid="{D0669C4B-18EC-4DA7-8638-EF4F4EB57506}"/>
    <cellStyle name="Normal 2 2 2 2 3 3 6 3" xfId="22472" xr:uid="{5BF24627-25CB-40BF-B041-4D21F91B2310}"/>
    <cellStyle name="Normal 2 2 2 2 3 3 6 4" xfId="39231" xr:uid="{5C902ABB-4888-4415-AD3C-8639581666DA}"/>
    <cellStyle name="Normal 2 2 2 2 3 3 7" xfId="7439" xr:uid="{4BBFB18F-C210-4596-9313-4DC13CCAF55F}"/>
    <cellStyle name="Normal 2 2 2 2 3 3 7 2" xfId="15819" xr:uid="{4B469176-B9E7-4FEC-95B2-18BB13FF4611}"/>
    <cellStyle name="Normal 2 2 2 2 3 3 7 2 2" xfId="32579" xr:uid="{2690AD8F-2EC4-4E4C-B82C-DDF05D72C20C}"/>
    <cellStyle name="Normal 2 2 2 2 3 3 7 2 3" xfId="49338" xr:uid="{95CEE02B-52BC-4982-9325-2CB96934FF90}"/>
    <cellStyle name="Normal 2 2 2 2 3 3 7 3" xfId="24199" xr:uid="{11177083-70E7-44B6-BA81-924E52297377}"/>
    <cellStyle name="Normal 2 2 2 2 3 3 7 4" xfId="40958" xr:uid="{2369F22C-39F5-4A4C-BE2F-F6E29FD8B262}"/>
    <cellStyle name="Normal 2 2 2 2 3 3 8" xfId="7845" xr:uid="{943FF856-C65B-4406-8A1F-482FDE08E60A}"/>
    <cellStyle name="Normal 2 2 2 2 3 3 8 2" xfId="16225" xr:uid="{939A45A2-4311-49D6-BDAF-4B8C42E83123}"/>
    <cellStyle name="Normal 2 2 2 2 3 3 8 2 2" xfId="32985" xr:uid="{26BC1B76-93F4-427E-83D2-5B3281B148AE}"/>
    <cellStyle name="Normal 2 2 2 2 3 3 8 2 3" xfId="49744" xr:uid="{5E650D6D-7828-4803-B22B-0C2A950076B6}"/>
    <cellStyle name="Normal 2 2 2 2 3 3 8 3" xfId="24605" xr:uid="{189FB6C1-DD7C-4BAA-BAC4-AF73200C621A}"/>
    <cellStyle name="Normal 2 2 2 2 3 3 8 4" xfId="41364" xr:uid="{69572B50-A993-48B6-8132-D6C56C9BE2EF}"/>
    <cellStyle name="Normal 2 2 2 2 3 3 9" xfId="8251" xr:uid="{972CB178-963B-47C0-A4E2-EA62380B2E4D}"/>
    <cellStyle name="Normal 2 2 2 2 3 3 9 2" xfId="16631" xr:uid="{D1F9C662-2387-4BF5-AC8C-61A0F87C2E55}"/>
    <cellStyle name="Normal 2 2 2 2 3 3 9 2 2" xfId="33391" xr:uid="{00B0E396-5E78-4D58-A4B1-CF06F0ED57D1}"/>
    <cellStyle name="Normal 2 2 2 2 3 3 9 2 3" xfId="50150" xr:uid="{F9F88D57-1C9A-4FEB-B075-517458B17205}"/>
    <cellStyle name="Normal 2 2 2 2 3 3 9 3" xfId="25011" xr:uid="{4354C389-E21C-49A3-906B-70E2ECB210AA}"/>
    <cellStyle name="Normal 2 2 2 2 3 3 9 4" xfId="41770" xr:uid="{D51217F6-615E-48B9-9AF1-D685AD5B0D27}"/>
    <cellStyle name="Normal 2 2 2 2 3 4" xfId="848" xr:uid="{5FA2357A-6588-47C4-B315-2C4B397A9B59}"/>
    <cellStyle name="Normal 2 2 2 2 3 4 2" xfId="4243" xr:uid="{D6A7009E-B5C6-47B4-BE0C-B61E136C695D}"/>
    <cellStyle name="Normal 2 2 2 2 3 4 2 2" xfId="12623" xr:uid="{D7CD424D-8588-42BE-BF4B-867E9EEBC974}"/>
    <cellStyle name="Normal 2 2 2 2 3 4 2 2 2" xfId="29383" xr:uid="{13C8E017-3DC5-49A5-8C15-79D405C43913}"/>
    <cellStyle name="Normal 2 2 2 2 3 4 2 2 3" xfId="46142" xr:uid="{37B88171-D36D-41EF-87CD-14BA411962B0}"/>
    <cellStyle name="Normal 2 2 2 2 3 4 2 3" xfId="21003" xr:uid="{49D4D2BD-2EC7-484B-8FD2-892C842B1117}"/>
    <cellStyle name="Normal 2 2 2 2 3 4 2 4" xfId="37762" xr:uid="{FC60843A-7C52-4AFC-B348-84E0E04B64DC}"/>
    <cellStyle name="Normal 2 2 2 2 3 4 3" xfId="5930" xr:uid="{11213F4B-04C6-49F0-9FF5-D12F77B3827C}"/>
    <cellStyle name="Normal 2 2 2 2 3 4 3 2" xfId="14310" xr:uid="{8064B1D5-1179-4EC8-8FB1-8C4294FAEE38}"/>
    <cellStyle name="Normal 2 2 2 2 3 4 3 2 2" xfId="31070" xr:uid="{948058B0-143A-4F67-A86E-0979C35DB5C5}"/>
    <cellStyle name="Normal 2 2 2 2 3 4 3 2 3" xfId="47829" xr:uid="{C87FCBCE-A10F-46C8-8F75-82ECFF3D4D3A}"/>
    <cellStyle name="Normal 2 2 2 2 3 4 3 3" xfId="22690" xr:uid="{9BA25494-FCCA-4961-997D-6CA1EDE711B1}"/>
    <cellStyle name="Normal 2 2 2 2 3 4 3 4" xfId="39449" xr:uid="{AAEE593E-0DA5-43BC-A3A7-D4B576383C5A}"/>
    <cellStyle name="Normal 2 2 2 2 3 4 4" xfId="2666" xr:uid="{621D601D-FEDB-45EB-B20B-019D94604A7D}"/>
    <cellStyle name="Normal 2 2 2 2 3 4 4 2" xfId="11046" xr:uid="{FF17A83C-7A22-49CF-A874-362D6B45AF46}"/>
    <cellStyle name="Normal 2 2 2 2 3 4 4 2 2" xfId="27806" xr:uid="{424943D8-6438-474E-A621-D27F7635E50E}"/>
    <cellStyle name="Normal 2 2 2 2 3 4 4 2 3" xfId="44565" xr:uid="{BE1E1646-7A06-4D7F-A48E-9B8475BB4A3E}"/>
    <cellStyle name="Normal 2 2 2 2 3 4 4 3" xfId="19426" xr:uid="{C08899DE-0B10-45B5-8232-3823B42CF237}"/>
    <cellStyle name="Normal 2 2 2 2 3 4 4 4" xfId="36185" xr:uid="{41D39279-5062-40DA-A179-DC3C75708EF4}"/>
    <cellStyle name="Normal 2 2 2 2 3 4 5" xfId="9243" xr:uid="{EF69879F-1131-480A-ABB7-6ECC9BE28C09}"/>
    <cellStyle name="Normal 2 2 2 2 3 4 5 2" xfId="26003" xr:uid="{05FD9B55-6B94-4FA6-A24D-B21E187C1B2B}"/>
    <cellStyle name="Normal 2 2 2 2 3 4 5 3" xfId="42762" xr:uid="{7413AB13-1751-427A-99E5-76A2E03F6456}"/>
    <cellStyle name="Normal 2 2 2 2 3 4 6" xfId="17623" xr:uid="{986FECDC-D971-4474-ADF8-C21CEE069B3D}"/>
    <cellStyle name="Normal 2 2 2 2 3 4 7" xfId="34382" xr:uid="{BBB28ED0-0C7B-4916-BCFF-2A1FA5169F87}"/>
    <cellStyle name="Normal 2 2 2 2 3 5" xfId="1282" xr:uid="{EB005688-FF26-402E-B486-C3F1A19CC770}"/>
    <cellStyle name="Normal 2 2 2 2 3 5 2" xfId="4671" xr:uid="{A7518719-A93A-49AD-BB69-1041A520AA9A}"/>
    <cellStyle name="Normal 2 2 2 2 3 5 2 2" xfId="13051" xr:uid="{2F27B0C9-B9AD-4626-B9E6-E9DB6C28899E}"/>
    <cellStyle name="Normal 2 2 2 2 3 5 2 2 2" xfId="29811" xr:uid="{8312DEC5-86D2-4890-AA5C-05459B5EE16C}"/>
    <cellStyle name="Normal 2 2 2 2 3 5 2 2 3" xfId="46570" xr:uid="{104B4A8B-9638-4FA1-AA1D-13CA25F4055D}"/>
    <cellStyle name="Normal 2 2 2 2 3 5 2 3" xfId="21431" xr:uid="{6B1E6E38-03A8-4BB9-BAB7-2B189601E6A7}"/>
    <cellStyle name="Normal 2 2 2 2 3 5 2 4" xfId="38190" xr:uid="{0A5E82D6-199D-45A4-BFF2-9E3D863FED6F}"/>
    <cellStyle name="Normal 2 2 2 2 3 5 3" xfId="6358" xr:uid="{68D04A51-6783-43BE-8F96-3F64C188E856}"/>
    <cellStyle name="Normal 2 2 2 2 3 5 3 2" xfId="14738" xr:uid="{61F17602-EDCE-4292-83EE-296AF58769D1}"/>
    <cellStyle name="Normal 2 2 2 2 3 5 3 2 2" xfId="31498" xr:uid="{297153D6-7F6E-496A-9277-EFA5000C79CE}"/>
    <cellStyle name="Normal 2 2 2 2 3 5 3 2 3" xfId="48257" xr:uid="{CC69EB69-9743-497F-B6A2-2126DBE083B2}"/>
    <cellStyle name="Normal 2 2 2 2 3 5 3 3" xfId="23118" xr:uid="{1916D4C6-C4FF-4F74-9D54-E562A41D0C64}"/>
    <cellStyle name="Normal 2 2 2 2 3 5 3 4" xfId="39877" xr:uid="{0C83B155-6107-4404-BDB5-BE5CECBEBBF1}"/>
    <cellStyle name="Normal 2 2 2 2 3 5 4" xfId="3094" xr:uid="{EF5361D9-DDDF-4A77-9993-FB8708F7665D}"/>
    <cellStyle name="Normal 2 2 2 2 3 5 4 2" xfId="11474" xr:uid="{77227711-EAB0-4FD3-B3D2-CDCE8E6B5573}"/>
    <cellStyle name="Normal 2 2 2 2 3 5 4 2 2" xfId="28234" xr:uid="{4F3A3B86-5B67-48C5-905B-6562BC8F591B}"/>
    <cellStyle name="Normal 2 2 2 2 3 5 4 2 3" xfId="44993" xr:uid="{8EFD53B2-2803-4698-A9D6-CECFC49DCD0E}"/>
    <cellStyle name="Normal 2 2 2 2 3 5 4 3" xfId="19854" xr:uid="{CA36BBD4-2014-46B8-B67D-0501FA98A54D}"/>
    <cellStyle name="Normal 2 2 2 2 3 5 4 4" xfId="36613" xr:uid="{63C449D4-0CF6-4638-91DD-F1EF2F4E83A4}"/>
    <cellStyle name="Normal 2 2 2 2 3 5 5" xfId="9671" xr:uid="{85B087A1-5755-4ABC-9AD8-C35FA3364771}"/>
    <cellStyle name="Normal 2 2 2 2 3 5 5 2" xfId="26431" xr:uid="{509254BF-3D49-4C0B-87E3-32361CC0972F}"/>
    <cellStyle name="Normal 2 2 2 2 3 5 5 3" xfId="43190" xr:uid="{5E3A13A0-1B3D-4C73-8C97-E910BA90CD36}"/>
    <cellStyle name="Normal 2 2 2 2 3 5 6" xfId="18051" xr:uid="{740AED76-667A-413E-9C67-C34D40ABA183}"/>
    <cellStyle name="Normal 2 2 2 2 3 5 7" xfId="34810" xr:uid="{B0ED7F80-279A-4783-ACE0-4B7FCEBF8D16}"/>
    <cellStyle name="Normal 2 2 2 2 3 6" xfId="1686" xr:uid="{3A225279-FCF0-4348-89DF-6D0ED31B3859}"/>
    <cellStyle name="Normal 2 2 2 2 3 6 2" xfId="5075" xr:uid="{58970394-E4B9-4B7E-8C64-6E00DD7A15F9}"/>
    <cellStyle name="Normal 2 2 2 2 3 6 2 2" xfId="13455" xr:uid="{C8F44566-9073-4BF1-ABEF-8DB09445EC4B}"/>
    <cellStyle name="Normal 2 2 2 2 3 6 2 2 2" xfId="30215" xr:uid="{B4A44264-4538-42FF-82CD-F04965FD37D5}"/>
    <cellStyle name="Normal 2 2 2 2 3 6 2 2 3" xfId="46974" xr:uid="{A46034D2-1D68-4168-A6B7-D2E6DC203F89}"/>
    <cellStyle name="Normal 2 2 2 2 3 6 2 3" xfId="21835" xr:uid="{A2A6FA58-D084-4547-93A1-096DAD5023C0}"/>
    <cellStyle name="Normal 2 2 2 2 3 6 2 4" xfId="38594" xr:uid="{0BFE0E52-ECD4-4578-9A6C-24331B68D88C}"/>
    <cellStyle name="Normal 2 2 2 2 3 6 3" xfId="6762" xr:uid="{196B60DD-5180-4E08-9A53-3772D934E65D}"/>
    <cellStyle name="Normal 2 2 2 2 3 6 3 2" xfId="15142" xr:uid="{6B4CFB86-C2BB-4E00-92EE-D71EF70DC8F7}"/>
    <cellStyle name="Normal 2 2 2 2 3 6 3 2 2" xfId="31902" xr:uid="{E9453744-FAB3-4AAE-A2AB-2BEF3BCBD2A1}"/>
    <cellStyle name="Normal 2 2 2 2 3 6 3 2 3" xfId="48661" xr:uid="{7F340BA5-C32E-46E1-AC37-41A959155F8B}"/>
    <cellStyle name="Normal 2 2 2 2 3 6 3 3" xfId="23522" xr:uid="{D4D946A2-6F89-4B1B-9266-E67BBABFCE99}"/>
    <cellStyle name="Normal 2 2 2 2 3 6 3 4" xfId="40281" xr:uid="{73197235-8645-4F60-A0F2-6162C7C8357F}"/>
    <cellStyle name="Normal 2 2 2 2 3 6 4" xfId="2236" xr:uid="{DE284D82-152A-43E5-88F5-CB99291F1C0E}"/>
    <cellStyle name="Normal 2 2 2 2 3 6 4 2" xfId="10620" xr:uid="{80AD252C-22D5-47B7-B870-6AA9B4E51153}"/>
    <cellStyle name="Normal 2 2 2 2 3 6 4 2 2" xfId="27380" xr:uid="{D0A7EFB6-B2A7-4390-BD90-C070B7B0D4A7}"/>
    <cellStyle name="Normal 2 2 2 2 3 6 4 2 3" xfId="44139" xr:uid="{361D681B-64E5-41BE-A3A9-CD7E4745B102}"/>
    <cellStyle name="Normal 2 2 2 2 3 6 4 3" xfId="19000" xr:uid="{2E34C171-5F28-4424-9B35-079F1C5285DB}"/>
    <cellStyle name="Normal 2 2 2 2 3 6 4 4" xfId="35759" xr:uid="{BDBED4C3-0079-4CAD-9B20-5715E4AFDF9A}"/>
    <cellStyle name="Normal 2 2 2 2 3 6 5" xfId="10075" xr:uid="{6F118FE4-DB19-41E4-B3DC-63461A053733}"/>
    <cellStyle name="Normal 2 2 2 2 3 6 5 2" xfId="26835" xr:uid="{05FEAB4F-8C1F-4107-9127-9A46E5C31C03}"/>
    <cellStyle name="Normal 2 2 2 2 3 6 5 3" xfId="43594" xr:uid="{91CAB9E8-0C33-4E66-A292-393F6583CC31}"/>
    <cellStyle name="Normal 2 2 2 2 3 6 6" xfId="18455" xr:uid="{2F081195-5E8D-4F61-B83E-FC559F6BF197}"/>
    <cellStyle name="Normal 2 2 2 2 3 6 7" xfId="35214" xr:uid="{33B2C093-5D9B-41DD-A344-DDFFDD4A6A78}"/>
    <cellStyle name="Normal 2 2 2 2 3 7" xfId="3804" xr:uid="{9F50FE86-543D-451B-922D-3C00A0C060B8}"/>
    <cellStyle name="Normal 2 2 2 2 3 7 2" xfId="12184" xr:uid="{FE7A931A-8EE3-4431-9DFB-74F5428B8236}"/>
    <cellStyle name="Normal 2 2 2 2 3 7 2 2" xfId="28944" xr:uid="{95093C9B-E22B-4EE2-9F7B-A7B47F791F48}"/>
    <cellStyle name="Normal 2 2 2 2 3 7 2 3" xfId="45703" xr:uid="{DDC5BF72-EC5C-4B12-883B-5DEB297904C2}"/>
    <cellStyle name="Normal 2 2 2 2 3 7 3" xfId="20564" xr:uid="{B5359D2A-28E4-4C94-98F0-B2CD9F22F40B}"/>
    <cellStyle name="Normal 2 2 2 2 3 7 4" xfId="37323" xr:uid="{BD19D13C-7274-4595-99F2-1EDEDE17EB9B}"/>
    <cellStyle name="Normal 2 2 2 2 3 8" xfId="5504" xr:uid="{BB7F9BFB-563A-40F9-966A-68A07CB1EF17}"/>
    <cellStyle name="Normal 2 2 2 2 3 8 2" xfId="13884" xr:uid="{D2BFE914-6669-45F0-A9FD-0B306530188A}"/>
    <cellStyle name="Normal 2 2 2 2 3 8 2 2" xfId="30644" xr:uid="{2C09AFC7-5C73-4CE7-80D6-8F9B5177CA84}"/>
    <cellStyle name="Normal 2 2 2 2 3 8 2 3" xfId="47403" xr:uid="{06C82362-E920-4F2A-922A-9E66F9976E3A}"/>
    <cellStyle name="Normal 2 2 2 2 3 8 3" xfId="22264" xr:uid="{23F95228-6772-427A-B95D-E2AB795062EC}"/>
    <cellStyle name="Normal 2 2 2 2 3 8 4" xfId="39023" xr:uid="{141F6576-7B0C-46F5-9530-F28A34F5114B}"/>
    <cellStyle name="Normal 2 2 2 2 3 9" xfId="7168" xr:uid="{D8A8938B-AF1C-4A8C-83F5-3E96F1A02D0E}"/>
    <cellStyle name="Normal 2 2 2 2 3 9 2" xfId="15548" xr:uid="{6E2C5529-6A58-4D96-9AB9-10720FEB1FCC}"/>
    <cellStyle name="Normal 2 2 2 2 3 9 2 2" xfId="32308" xr:uid="{0BCDAC0A-58E5-42A2-9EE5-5D7CE5AE9EEA}"/>
    <cellStyle name="Normal 2 2 2 2 3 9 2 3" xfId="49067" xr:uid="{1F94EED2-B18A-45C4-857E-B3294A205AF3}"/>
    <cellStyle name="Normal 2 2 2 2 3 9 3" xfId="23928" xr:uid="{23C5A440-8F4E-4789-A5BF-86F0128804FB}"/>
    <cellStyle name="Normal 2 2 2 2 3 9 4" xfId="40687" xr:uid="{69C66419-9848-4509-849D-266A876CB354}"/>
    <cellStyle name="Normal 2 2 2 2 4" xfId="615" xr:uid="{AFAF0359-F65E-452E-9D9E-06B44940EDD6}"/>
    <cellStyle name="Normal 2 2 2 2 4 10" xfId="7575" xr:uid="{8B979AB9-7CB8-43A2-A89D-64088F308B0F}"/>
    <cellStyle name="Normal 2 2 2 2 4 10 2" xfId="15955" xr:uid="{AEB39E1A-9274-40EF-840B-1705E01A9794}"/>
    <cellStyle name="Normal 2 2 2 2 4 10 2 2" xfId="32715" xr:uid="{405D7285-14B9-4A17-8616-A66283B54236}"/>
    <cellStyle name="Normal 2 2 2 2 4 10 2 3" xfId="49474" xr:uid="{47A5862E-6CF3-434C-83AD-BD96795812F9}"/>
    <cellStyle name="Normal 2 2 2 2 4 10 3" xfId="24335" xr:uid="{975EC650-31CB-4528-A48A-AA5C99DF0A9C}"/>
    <cellStyle name="Normal 2 2 2 2 4 10 4" xfId="41094" xr:uid="{803DBE35-38F8-4304-BB34-C1C23EFED816}"/>
    <cellStyle name="Normal 2 2 2 2 4 11" xfId="7981" xr:uid="{71C2495A-B8E3-488A-A65C-C24DE4E7AD3D}"/>
    <cellStyle name="Normal 2 2 2 2 4 11 2" xfId="16361" xr:uid="{CF3F052E-0F08-48F7-9AB5-EC5A4BF46ADC}"/>
    <cellStyle name="Normal 2 2 2 2 4 11 2 2" xfId="33121" xr:uid="{DB77F06C-CFAB-4E85-8C35-4AA361666404}"/>
    <cellStyle name="Normal 2 2 2 2 4 11 2 3" xfId="49880" xr:uid="{7AA88D5C-7F08-4CFA-8AFE-64FD2F29E752}"/>
    <cellStyle name="Normal 2 2 2 2 4 11 3" xfId="24741" xr:uid="{ACCF134A-F584-416B-9BB8-5E5910B36801}"/>
    <cellStyle name="Normal 2 2 2 2 4 11 4" xfId="41500" xr:uid="{FE58F889-8E48-4F78-9A11-52FABAEDE984}"/>
    <cellStyle name="Normal 2 2 2 2 4 12" xfId="8387" xr:uid="{AB892B48-E188-48CB-B207-694F05C61571}"/>
    <cellStyle name="Normal 2 2 2 2 4 12 2" xfId="16767" xr:uid="{91DBAF0A-DD73-434A-A76D-4F5A08835FDE}"/>
    <cellStyle name="Normal 2 2 2 2 4 12 2 2" xfId="33527" xr:uid="{6688350D-6A0B-4B87-AD44-A019A7B419B9}"/>
    <cellStyle name="Normal 2 2 2 2 4 12 2 3" xfId="50286" xr:uid="{562330DD-9818-44B3-A9B8-B6547482AEAF}"/>
    <cellStyle name="Normal 2 2 2 2 4 12 3" xfId="25147" xr:uid="{1BE70577-9A55-4A07-A8B2-2AD5B5D5EA13}"/>
    <cellStyle name="Normal 2 2 2 2 4 12 4" xfId="41906" xr:uid="{49A9B241-3FBD-4D49-834F-9AAE938CE34D}"/>
    <cellStyle name="Normal 2 2 2 2 4 13" xfId="2120" xr:uid="{8A78B114-C473-4B28-881F-3E64D6C1C60F}"/>
    <cellStyle name="Normal 2 2 2 2 4 13 2" xfId="10508" xr:uid="{2AC563CB-7474-4CBF-87E9-A9B2059268F1}"/>
    <cellStyle name="Normal 2 2 2 2 4 13 2 2" xfId="27268" xr:uid="{A34790B1-DD3B-4082-8BD9-40B029F51116}"/>
    <cellStyle name="Normal 2 2 2 2 4 13 2 3" xfId="44027" xr:uid="{725B3ED5-C6F2-460C-932D-B75295B3CDCF}"/>
    <cellStyle name="Normal 2 2 2 2 4 13 3" xfId="18888" xr:uid="{25B5137D-347C-433C-B970-A6C2A5D53096}"/>
    <cellStyle name="Normal 2 2 2 2 4 13 4" xfId="35647" xr:uid="{BD328345-286F-458E-861F-7A88446F899D}"/>
    <cellStyle name="Normal 2 2 2 2 4 14" xfId="9026" xr:uid="{062B1F2D-7BCE-4DAF-83B5-F26D1F5DBDB2}"/>
    <cellStyle name="Normal 2 2 2 2 4 14 2" xfId="25786" xr:uid="{FBEA322C-E936-436C-AA39-FDCFF3EF052C}"/>
    <cellStyle name="Normal 2 2 2 2 4 14 3" xfId="42545" xr:uid="{38A2AE0C-8191-4274-A5AB-AFB98CDDFC2E}"/>
    <cellStyle name="Normal 2 2 2 2 4 15" xfId="17406" xr:uid="{5E015774-F5AD-47C2-B750-090E0CD996F0}"/>
    <cellStyle name="Normal 2 2 2 2 4 16" xfId="34165" xr:uid="{EB37DE50-29C1-4F25-8803-51F96540A7DC}"/>
    <cellStyle name="Normal 2 2 2 2 4 2" xfId="616" xr:uid="{55068E23-5F4C-4E76-A22C-035848264709}"/>
    <cellStyle name="Normal 2 2 2 2 4 2 10" xfId="8536" xr:uid="{D86B25BF-8B0E-4273-9111-98EACC39FD1A}"/>
    <cellStyle name="Normal 2 2 2 2 4 2 10 2" xfId="16916" xr:uid="{B8212883-534B-43A8-BD7B-5B58B4DD2A94}"/>
    <cellStyle name="Normal 2 2 2 2 4 2 10 2 2" xfId="33676" xr:uid="{194BEBC9-0DA7-4F51-ACB7-50DB2AD80FA2}"/>
    <cellStyle name="Normal 2 2 2 2 4 2 10 2 3" xfId="50435" xr:uid="{2EA5178E-CB82-4724-B026-CFEA9AF45A11}"/>
    <cellStyle name="Normal 2 2 2 2 4 2 10 3" xfId="25296" xr:uid="{FE83F127-87DF-40B6-9ECB-6D72235655A2}"/>
    <cellStyle name="Normal 2 2 2 2 4 2 10 4" xfId="42055" xr:uid="{350EA25F-2FC4-4F55-B024-AF7CA7BC14B3}"/>
    <cellStyle name="Normal 2 2 2 2 4 2 11" xfId="2448" xr:uid="{2E291705-4B61-4EB8-A75F-9C5AF187BF92}"/>
    <cellStyle name="Normal 2 2 2 2 4 2 11 2" xfId="10830" xr:uid="{EFE3C374-618B-4630-92A3-003E500F00A9}"/>
    <cellStyle name="Normal 2 2 2 2 4 2 11 2 2" xfId="27590" xr:uid="{250FF58F-9076-4A55-9156-D896F8B5FEE8}"/>
    <cellStyle name="Normal 2 2 2 2 4 2 11 2 3" xfId="44349" xr:uid="{FC03D569-9543-40D9-A21A-80951AD2A162}"/>
    <cellStyle name="Normal 2 2 2 2 4 2 11 3" xfId="19210" xr:uid="{186D6411-BF29-470B-A17D-8E1BE242256F}"/>
    <cellStyle name="Normal 2 2 2 2 4 2 11 4" xfId="35969" xr:uid="{1990E0E7-3A44-448D-8460-557EF041D3A4}"/>
    <cellStyle name="Normal 2 2 2 2 4 2 12" xfId="9027" xr:uid="{E845EDE2-C6B4-4F98-AC0B-D469DB0E4664}"/>
    <cellStyle name="Normal 2 2 2 2 4 2 12 2" xfId="25787" xr:uid="{9DB751D7-3C4B-403D-8852-BC4669A36110}"/>
    <cellStyle name="Normal 2 2 2 2 4 2 12 3" xfId="42546" xr:uid="{861EF5E9-E3F4-409A-AF3F-5A7358A87E0A}"/>
    <cellStyle name="Normal 2 2 2 2 4 2 13" xfId="17407" xr:uid="{1C1E2329-6D83-4DAF-8592-76C0AEF6B5AA}"/>
    <cellStyle name="Normal 2 2 2 2 4 2 14" xfId="34166" xr:uid="{6F73CFD0-829C-4325-9E9C-7B53571736C2}"/>
    <cellStyle name="Normal 2 2 2 2 4 2 2" xfId="1058" xr:uid="{01B4C9DF-1411-4CB6-975A-BE10CC6D2B52}"/>
    <cellStyle name="Normal 2 2 2 2 4 2 2 2" xfId="4453" xr:uid="{18B61F2E-51EB-41FA-A0E0-A0F107CAFD16}"/>
    <cellStyle name="Normal 2 2 2 2 4 2 2 2 2" xfId="12833" xr:uid="{83695E19-F2D0-42B4-976C-37D993EC0F50}"/>
    <cellStyle name="Normal 2 2 2 2 4 2 2 2 2 2" xfId="29593" xr:uid="{B34CE93D-8EFC-4F7C-BEFF-794670626D3E}"/>
    <cellStyle name="Normal 2 2 2 2 4 2 2 2 2 3" xfId="46352" xr:uid="{C0FEE291-88DA-40F7-AB86-CC6BD4E9E99C}"/>
    <cellStyle name="Normal 2 2 2 2 4 2 2 2 3" xfId="21213" xr:uid="{C763B03C-4CEF-4B7A-96FB-D81DA52589A6}"/>
    <cellStyle name="Normal 2 2 2 2 4 2 2 2 4" xfId="37972" xr:uid="{8115C436-A547-4954-8AC6-E9FAA0BDB6F7}"/>
    <cellStyle name="Normal 2 2 2 2 4 2 2 3" xfId="6140" xr:uid="{8C24D92A-8F8D-4E7E-8169-3C72316537F7}"/>
    <cellStyle name="Normal 2 2 2 2 4 2 2 3 2" xfId="14520" xr:uid="{AD1C116D-DE52-43B5-9415-748278DB680D}"/>
    <cellStyle name="Normal 2 2 2 2 4 2 2 3 2 2" xfId="31280" xr:uid="{9F8562B4-883C-49FD-B688-171B991D8B37}"/>
    <cellStyle name="Normal 2 2 2 2 4 2 2 3 2 3" xfId="48039" xr:uid="{2CABF79C-EF6A-4D23-AF6E-3B7EBA7F8A64}"/>
    <cellStyle name="Normal 2 2 2 2 4 2 2 3 3" xfId="22900" xr:uid="{E6448A7F-180E-49E5-A2E4-395A42FC6513}"/>
    <cellStyle name="Normal 2 2 2 2 4 2 2 3 4" xfId="39659" xr:uid="{6562040D-AAB3-467D-863B-E98CAA6F220D}"/>
    <cellStyle name="Normal 2 2 2 2 4 2 2 4" xfId="2876" xr:uid="{19FD7470-23DD-423A-B62E-711FBC69D5C8}"/>
    <cellStyle name="Normal 2 2 2 2 4 2 2 4 2" xfId="11256" xr:uid="{9144195D-E3DE-4FE7-ACC8-96A0171974EB}"/>
    <cellStyle name="Normal 2 2 2 2 4 2 2 4 2 2" xfId="28016" xr:uid="{10202193-C7EA-4421-AF46-E0512BD6C05D}"/>
    <cellStyle name="Normal 2 2 2 2 4 2 2 4 2 3" xfId="44775" xr:uid="{69873D7F-9798-402A-9EE3-6F6EBD81E11F}"/>
    <cellStyle name="Normal 2 2 2 2 4 2 2 4 3" xfId="19636" xr:uid="{955C57BD-6F1F-4CF9-A0A2-165FB8DFCAD9}"/>
    <cellStyle name="Normal 2 2 2 2 4 2 2 4 4" xfId="36395" xr:uid="{092C1004-2F1C-4DF5-939A-07467C8496F9}"/>
    <cellStyle name="Normal 2 2 2 2 4 2 2 5" xfId="9453" xr:uid="{77E6C25D-F877-4CF4-BE83-D342AB5ED96D}"/>
    <cellStyle name="Normal 2 2 2 2 4 2 2 5 2" xfId="26213" xr:uid="{9989F03C-37EA-4584-9BDC-8F10F07DBDF9}"/>
    <cellStyle name="Normal 2 2 2 2 4 2 2 5 3" xfId="42972" xr:uid="{5263667F-64D6-4932-80FF-606C52EBE3C1}"/>
    <cellStyle name="Normal 2 2 2 2 4 2 2 6" xfId="17833" xr:uid="{A1912153-A479-4C5B-87CC-E67616DA41E3}"/>
    <cellStyle name="Normal 2 2 2 2 4 2 2 7" xfId="34592" xr:uid="{BAAAECA2-D603-4CD3-98EF-8CBCB22C4182}"/>
    <cellStyle name="Normal 2 2 2 2 4 2 3" xfId="1492" xr:uid="{B8EBAD94-694B-4263-B9C2-1391024A3438}"/>
    <cellStyle name="Normal 2 2 2 2 4 2 3 2" xfId="4881" xr:uid="{E3CAF582-6D45-422C-BC35-B965562B8A80}"/>
    <cellStyle name="Normal 2 2 2 2 4 2 3 2 2" xfId="13261" xr:uid="{592EBB01-7430-4B04-A7A3-A8049A3735A8}"/>
    <cellStyle name="Normal 2 2 2 2 4 2 3 2 2 2" xfId="30021" xr:uid="{5437EC4A-EA99-4906-992C-DF5C8DCCD4C8}"/>
    <cellStyle name="Normal 2 2 2 2 4 2 3 2 2 3" xfId="46780" xr:uid="{41091455-6CDE-4A70-91D6-5ACF9667DD7B}"/>
    <cellStyle name="Normal 2 2 2 2 4 2 3 2 3" xfId="21641" xr:uid="{BCDEFB47-7E09-4260-8408-D2195C3ED35C}"/>
    <cellStyle name="Normal 2 2 2 2 4 2 3 2 4" xfId="38400" xr:uid="{308E331F-9C5D-4BB8-886C-A89AF7F84B3C}"/>
    <cellStyle name="Normal 2 2 2 2 4 2 3 3" xfId="6568" xr:uid="{E8D83B7B-CFA3-4D4D-BB19-809661A10F63}"/>
    <cellStyle name="Normal 2 2 2 2 4 2 3 3 2" xfId="14948" xr:uid="{B3438B28-8A85-4568-9104-82912C734CF6}"/>
    <cellStyle name="Normal 2 2 2 2 4 2 3 3 2 2" xfId="31708" xr:uid="{F6397E7D-5357-412C-ACAF-C448BB7FF4FC}"/>
    <cellStyle name="Normal 2 2 2 2 4 2 3 3 2 3" xfId="48467" xr:uid="{D22569A8-95DF-4CEF-B9FA-101FFDF6E1FA}"/>
    <cellStyle name="Normal 2 2 2 2 4 2 3 3 3" xfId="23328" xr:uid="{3D4ED687-B08F-4FC1-84EB-756A753E7A51}"/>
    <cellStyle name="Normal 2 2 2 2 4 2 3 3 4" xfId="40087" xr:uid="{2719280B-8199-40EE-8183-6E51D92A8F6E}"/>
    <cellStyle name="Normal 2 2 2 2 4 2 3 4" xfId="3304" xr:uid="{586BBB02-7987-435C-8824-DF79DD180B65}"/>
    <cellStyle name="Normal 2 2 2 2 4 2 3 4 2" xfId="11684" xr:uid="{00C0EAEB-D64E-49AC-B102-D65962C34D2F}"/>
    <cellStyle name="Normal 2 2 2 2 4 2 3 4 2 2" xfId="28444" xr:uid="{8F29C24D-DAB4-42DD-B23D-7F6F97CB4831}"/>
    <cellStyle name="Normal 2 2 2 2 4 2 3 4 2 3" xfId="45203" xr:uid="{DEAB4A55-5FD5-4D46-9167-4F151D72F1C8}"/>
    <cellStyle name="Normal 2 2 2 2 4 2 3 4 3" xfId="20064" xr:uid="{A2510645-4EBB-41AA-8B9B-848660DF3A9B}"/>
    <cellStyle name="Normal 2 2 2 2 4 2 3 4 4" xfId="36823" xr:uid="{1106449C-127E-42DA-B0AF-8FE4C8F2D96E}"/>
    <cellStyle name="Normal 2 2 2 2 4 2 3 5" xfId="9881" xr:uid="{39C7EB4C-BB74-4AA0-8A95-2505B9DEDE99}"/>
    <cellStyle name="Normal 2 2 2 2 4 2 3 5 2" xfId="26641" xr:uid="{561BB642-F9FF-4AA6-B9F5-DC7532167EAF}"/>
    <cellStyle name="Normal 2 2 2 2 4 2 3 5 3" xfId="43400" xr:uid="{01BB6891-0E75-4B3B-B701-2C662C8EF1D4}"/>
    <cellStyle name="Normal 2 2 2 2 4 2 3 6" xfId="18261" xr:uid="{71116EA5-D268-4B10-B29F-B41D977CEF01}"/>
    <cellStyle name="Normal 2 2 2 2 4 2 3 7" xfId="35020" xr:uid="{44C68037-0242-410D-9358-B64E09F9C825}"/>
    <cellStyle name="Normal 2 2 2 2 4 2 4" xfId="1836" xr:uid="{1BF9064F-2BF0-4144-A155-07C4F93FDD50}"/>
    <cellStyle name="Normal 2 2 2 2 4 2 4 2" xfId="5225" xr:uid="{44A6D3DE-62DA-4132-A32F-6BAE2BD1A6AA}"/>
    <cellStyle name="Normal 2 2 2 2 4 2 4 2 2" xfId="13605" xr:uid="{320D2941-6003-4A5D-8572-8117A68D0E72}"/>
    <cellStyle name="Normal 2 2 2 2 4 2 4 2 2 2" xfId="30365" xr:uid="{073B3560-A99B-418F-9F78-C323ED00C140}"/>
    <cellStyle name="Normal 2 2 2 2 4 2 4 2 2 3" xfId="47124" xr:uid="{E40144DA-8A6C-4036-B467-B0C463759AE6}"/>
    <cellStyle name="Normal 2 2 2 2 4 2 4 2 3" xfId="21985" xr:uid="{ED3B1070-1226-406A-ACCF-586DCF746218}"/>
    <cellStyle name="Normal 2 2 2 2 4 2 4 2 4" xfId="38744" xr:uid="{6A2AAD21-BB1A-4AF4-94FD-72B4F9A20C21}"/>
    <cellStyle name="Normal 2 2 2 2 4 2 4 3" xfId="6912" xr:uid="{EBB27865-D5A3-4393-9DC3-6EA67E6C270D}"/>
    <cellStyle name="Normal 2 2 2 2 4 2 4 3 2" xfId="15292" xr:uid="{1F91C21F-577A-4FC0-9CE4-C34DB0F193A8}"/>
    <cellStyle name="Normal 2 2 2 2 4 2 4 3 2 2" xfId="32052" xr:uid="{0A7EF09B-FC2D-4256-B72C-55885A345E02}"/>
    <cellStyle name="Normal 2 2 2 2 4 2 4 3 2 3" xfId="48811" xr:uid="{C5CC0031-C5CB-49DF-8B7B-FB2AAFFB0B78}"/>
    <cellStyle name="Normal 2 2 2 2 4 2 4 3 3" xfId="23672" xr:uid="{99B6CB3D-9793-47A1-913B-DB8BA1E83CF2}"/>
    <cellStyle name="Normal 2 2 2 2 4 2 4 3 4" xfId="40431" xr:uid="{0CAE71D4-4546-476B-8629-B5E672DBECDC}"/>
    <cellStyle name="Normal 2 2 2 2 4 2 4 4" xfId="3536" xr:uid="{7FB6D46B-C611-49D7-8534-F46A75EF1F81}"/>
    <cellStyle name="Normal 2 2 2 2 4 2 4 4 2" xfId="11916" xr:uid="{593D7774-9090-4663-8C78-AD4BA0BA42C8}"/>
    <cellStyle name="Normal 2 2 2 2 4 2 4 4 2 2" xfId="28676" xr:uid="{94D1495B-F698-42A6-A5B7-B8D129C45CE3}"/>
    <cellStyle name="Normal 2 2 2 2 4 2 4 4 2 3" xfId="45435" xr:uid="{E3E762B0-7A83-452B-AA18-83F8DDF0D35C}"/>
    <cellStyle name="Normal 2 2 2 2 4 2 4 4 3" xfId="20296" xr:uid="{F74F5691-6732-45ED-A10E-6E4C19ECFD9F}"/>
    <cellStyle name="Normal 2 2 2 2 4 2 4 4 4" xfId="37055" xr:uid="{265D7388-A97E-44F6-BD93-09258E0E9993}"/>
    <cellStyle name="Normal 2 2 2 2 4 2 4 5" xfId="10225" xr:uid="{094A4BBB-BF4F-41B5-89A5-71A106B04125}"/>
    <cellStyle name="Normal 2 2 2 2 4 2 4 5 2" xfId="26985" xr:uid="{0EC0D2E3-0379-4B33-91EE-9FD7C838D36D}"/>
    <cellStyle name="Normal 2 2 2 2 4 2 4 5 3" xfId="43744" xr:uid="{D43CCAF1-8B4B-4D11-BEEC-3093C571BFBC}"/>
    <cellStyle name="Normal 2 2 2 2 4 2 4 6" xfId="18605" xr:uid="{D78C8D01-FD03-4E2A-8103-DBACF24B17C1}"/>
    <cellStyle name="Normal 2 2 2 2 4 2 4 7" xfId="35364" xr:uid="{6314D4FD-23C6-432C-8793-685AD1A1D8E4}"/>
    <cellStyle name="Normal 2 2 2 2 4 2 5" xfId="3955" xr:uid="{18F0652A-4F88-43C1-889F-D29B6AEED7F8}"/>
    <cellStyle name="Normal 2 2 2 2 4 2 5 2" xfId="12335" xr:uid="{BDF0FB0B-26DA-4392-A9E8-B53632624F84}"/>
    <cellStyle name="Normal 2 2 2 2 4 2 5 2 2" xfId="29095" xr:uid="{FAC1EFBE-B0B4-42DA-92B6-5F3E6314A348}"/>
    <cellStyle name="Normal 2 2 2 2 4 2 5 2 3" xfId="45854" xr:uid="{EA702A09-4096-4A70-95A0-F3170D48E7C3}"/>
    <cellStyle name="Normal 2 2 2 2 4 2 5 3" xfId="20715" xr:uid="{6B10709C-5D4E-4B0E-B4BE-90F6AF48FB9E}"/>
    <cellStyle name="Normal 2 2 2 2 4 2 5 4" xfId="37474" xr:uid="{D9EE0855-BF81-45C5-8A16-E7E02C668FD1}"/>
    <cellStyle name="Normal 2 2 2 2 4 2 6" xfId="5714" xr:uid="{3748831D-A377-4A4E-8EEB-EB411554A5FB}"/>
    <cellStyle name="Normal 2 2 2 2 4 2 6 2" xfId="14094" xr:uid="{14C558FE-17E5-495A-ACAF-D8E4E981A63F}"/>
    <cellStyle name="Normal 2 2 2 2 4 2 6 2 2" xfId="30854" xr:uid="{C66572A2-1B15-4393-A539-0C22682E2F50}"/>
    <cellStyle name="Normal 2 2 2 2 4 2 6 2 3" xfId="47613" xr:uid="{26EF5AF2-8D02-4A26-AA75-48A8399D8675}"/>
    <cellStyle name="Normal 2 2 2 2 4 2 6 3" xfId="22474" xr:uid="{6CF29FAB-0AC8-40BA-8600-39D7E9127012}"/>
    <cellStyle name="Normal 2 2 2 2 4 2 6 4" xfId="39233" xr:uid="{415866BD-D604-4653-B3FB-E075BCC3A2FD}"/>
    <cellStyle name="Normal 2 2 2 2 4 2 7" xfId="7318" xr:uid="{2B74B122-DA5E-40C4-A7B9-1335AF937A1C}"/>
    <cellStyle name="Normal 2 2 2 2 4 2 7 2" xfId="15698" xr:uid="{9F2A5F1C-7003-4FA5-BD91-8E5A0441D2D9}"/>
    <cellStyle name="Normal 2 2 2 2 4 2 7 2 2" xfId="32458" xr:uid="{51BBB385-B2C2-485C-B4CA-BAFEA7B26CE9}"/>
    <cellStyle name="Normal 2 2 2 2 4 2 7 2 3" xfId="49217" xr:uid="{298B5AC2-804B-4F82-82FA-4DB409E27E13}"/>
    <cellStyle name="Normal 2 2 2 2 4 2 7 3" xfId="24078" xr:uid="{AB9193D9-5D56-4096-8A0D-8A3DF6A240A7}"/>
    <cellStyle name="Normal 2 2 2 2 4 2 7 4" xfId="40837" xr:uid="{B059529D-3E5A-4CC0-AEAF-615383482009}"/>
    <cellStyle name="Normal 2 2 2 2 4 2 8" xfId="7724" xr:uid="{3AEE4891-44E4-49B6-89F9-A9EE36C4B305}"/>
    <cellStyle name="Normal 2 2 2 2 4 2 8 2" xfId="16104" xr:uid="{CB6E8C7E-BDB0-4487-B3BB-4C67A29516BF}"/>
    <cellStyle name="Normal 2 2 2 2 4 2 8 2 2" xfId="32864" xr:uid="{E2D7BB3C-735A-4274-A3AC-6E7764544DE4}"/>
    <cellStyle name="Normal 2 2 2 2 4 2 8 2 3" xfId="49623" xr:uid="{B5627C66-5B13-47A9-860B-455485B2E1F9}"/>
    <cellStyle name="Normal 2 2 2 2 4 2 8 3" xfId="24484" xr:uid="{C7603E59-F8DC-40EC-91A1-5D25B6DC408A}"/>
    <cellStyle name="Normal 2 2 2 2 4 2 8 4" xfId="41243" xr:uid="{A721E860-BB93-413B-B15C-C667B62792C2}"/>
    <cellStyle name="Normal 2 2 2 2 4 2 9" xfId="8130" xr:uid="{03F7983F-D2DD-4807-B13F-6395FC6283F0}"/>
    <cellStyle name="Normal 2 2 2 2 4 2 9 2" xfId="16510" xr:uid="{668105BE-121D-47BE-BC21-687529398B76}"/>
    <cellStyle name="Normal 2 2 2 2 4 2 9 2 2" xfId="33270" xr:uid="{1F6CBFDB-A92E-4E3C-BBEE-D53C50936963}"/>
    <cellStyle name="Normal 2 2 2 2 4 2 9 2 3" xfId="50029" xr:uid="{2DCA6521-CDF6-45F5-B6C0-6799E9EB068D}"/>
    <cellStyle name="Normal 2 2 2 2 4 2 9 3" xfId="24890" xr:uid="{8DCE86A6-FE1F-421C-9BEE-BB55633E66AA}"/>
    <cellStyle name="Normal 2 2 2 2 4 2 9 4" xfId="41649" xr:uid="{2EBFE873-11CA-4200-A262-BDF7AB77555E}"/>
    <cellStyle name="Normal 2 2 2 2 4 3" xfId="617" xr:uid="{57DF2564-D67E-4C82-BF55-274D42DF10DE}"/>
    <cellStyle name="Normal 2 2 2 2 4 3 10" xfId="8658" xr:uid="{E4DE484D-FD61-4F77-941C-64C0CE808CB5}"/>
    <cellStyle name="Normal 2 2 2 2 4 3 10 2" xfId="17038" xr:uid="{F134CE0D-5B8A-4CE1-82A2-210CE6EE8DB0}"/>
    <cellStyle name="Normal 2 2 2 2 4 3 10 2 2" xfId="33798" xr:uid="{59EA901F-9725-4FD9-B8D5-D19C32F0A93B}"/>
    <cellStyle name="Normal 2 2 2 2 4 3 10 2 3" xfId="50557" xr:uid="{55075D22-D215-429D-9822-8EE16915ED7F}"/>
    <cellStyle name="Normal 2 2 2 2 4 3 10 3" xfId="25418" xr:uid="{06985531-46DD-4E1E-A59B-168B98E3CCB1}"/>
    <cellStyle name="Normal 2 2 2 2 4 3 10 4" xfId="42177" xr:uid="{7C68671A-ABB5-4DDD-ABBE-E310B959250B}"/>
    <cellStyle name="Normal 2 2 2 2 4 3 11" xfId="2449" xr:uid="{112DAB20-1040-467D-AE80-7B7C37D4A417}"/>
    <cellStyle name="Normal 2 2 2 2 4 3 11 2" xfId="10831" xr:uid="{719C21EA-9260-4446-B099-617C41653E63}"/>
    <cellStyle name="Normal 2 2 2 2 4 3 11 2 2" xfId="27591" xr:uid="{72179E58-AAE0-42D4-866F-CCB0EA1BFEF2}"/>
    <cellStyle name="Normal 2 2 2 2 4 3 11 2 3" xfId="44350" xr:uid="{E2EA0077-E65C-4694-8C59-AC2E23807ABC}"/>
    <cellStyle name="Normal 2 2 2 2 4 3 11 3" xfId="19211" xr:uid="{BFE3B4D8-C564-4AD1-8EE0-BC1C47D56482}"/>
    <cellStyle name="Normal 2 2 2 2 4 3 11 4" xfId="35970" xr:uid="{87D99105-6C50-4959-A705-807093626993}"/>
    <cellStyle name="Normal 2 2 2 2 4 3 12" xfId="9028" xr:uid="{98BD0BFA-1B2C-47B2-9F1D-0B1E32103B08}"/>
    <cellStyle name="Normal 2 2 2 2 4 3 12 2" xfId="25788" xr:uid="{41B1FDAA-560D-49A1-9B10-E648719D6F26}"/>
    <cellStyle name="Normal 2 2 2 2 4 3 12 3" xfId="42547" xr:uid="{E2FCF7D9-DF53-46B3-995C-57A94B8658DB}"/>
    <cellStyle name="Normal 2 2 2 2 4 3 13" xfId="17408" xr:uid="{4BA9DB1B-1CE9-4013-A4ED-9C0C05157BCE}"/>
    <cellStyle name="Normal 2 2 2 2 4 3 14" xfId="34167" xr:uid="{BFE8CDB2-55E7-4817-95D0-4A3BFF4E3422}"/>
    <cellStyle name="Normal 2 2 2 2 4 3 2" xfId="1059" xr:uid="{1D5B914F-5AD7-4394-B165-E3FCF07E56BE}"/>
    <cellStyle name="Normal 2 2 2 2 4 3 2 2" xfId="4454" xr:uid="{B52DE604-6FEC-4F2C-AB85-11DCE001851A}"/>
    <cellStyle name="Normal 2 2 2 2 4 3 2 2 2" xfId="12834" xr:uid="{AB55FD42-B388-46F2-80A5-F5CFD57C5D87}"/>
    <cellStyle name="Normal 2 2 2 2 4 3 2 2 2 2" xfId="29594" xr:uid="{A70569D4-CE31-4B8E-B5D4-3479A660E909}"/>
    <cellStyle name="Normal 2 2 2 2 4 3 2 2 2 3" xfId="46353" xr:uid="{3C6727B0-9C84-488B-B711-F777F3E043F4}"/>
    <cellStyle name="Normal 2 2 2 2 4 3 2 2 3" xfId="21214" xr:uid="{D8910F26-3B00-40FC-9A45-0F72134866A7}"/>
    <cellStyle name="Normal 2 2 2 2 4 3 2 2 4" xfId="37973" xr:uid="{9156F896-0E4D-4430-BB86-EB64A3BFFEC6}"/>
    <cellStyle name="Normal 2 2 2 2 4 3 2 3" xfId="6141" xr:uid="{645B5C35-4016-43EC-975F-EB0125CEE380}"/>
    <cellStyle name="Normal 2 2 2 2 4 3 2 3 2" xfId="14521" xr:uid="{01EA25B2-2234-41AB-B7CF-62B8D8460E21}"/>
    <cellStyle name="Normal 2 2 2 2 4 3 2 3 2 2" xfId="31281" xr:uid="{DAB1C069-3E8A-46B6-AD60-22C38ADBD1F4}"/>
    <cellStyle name="Normal 2 2 2 2 4 3 2 3 2 3" xfId="48040" xr:uid="{B3D93C16-DEDA-4F24-9509-6F37C8205D5D}"/>
    <cellStyle name="Normal 2 2 2 2 4 3 2 3 3" xfId="22901" xr:uid="{7CC73BA2-F2A6-45FD-A82B-C6CA721DDA87}"/>
    <cellStyle name="Normal 2 2 2 2 4 3 2 3 4" xfId="39660" xr:uid="{84F7EB6F-19D1-4535-9E4A-4BD8D33CD06D}"/>
    <cellStyle name="Normal 2 2 2 2 4 3 2 4" xfId="2877" xr:uid="{8D0F768E-6C03-4ED8-A7FC-8A1F584F63EC}"/>
    <cellStyle name="Normal 2 2 2 2 4 3 2 4 2" xfId="11257" xr:uid="{36B759FC-66D6-4D3B-84B1-7FE28C717717}"/>
    <cellStyle name="Normal 2 2 2 2 4 3 2 4 2 2" xfId="28017" xr:uid="{00BE90D4-A5EE-4452-8272-634A527B2A9A}"/>
    <cellStyle name="Normal 2 2 2 2 4 3 2 4 2 3" xfId="44776" xr:uid="{7D5CEE05-0888-4280-BA69-4676A76253A4}"/>
    <cellStyle name="Normal 2 2 2 2 4 3 2 4 3" xfId="19637" xr:uid="{69261E53-4981-488C-A1C0-BB87F849625E}"/>
    <cellStyle name="Normal 2 2 2 2 4 3 2 4 4" xfId="36396" xr:uid="{52A84F9C-17A2-4DBB-8AA0-9CBCD6BDC189}"/>
    <cellStyle name="Normal 2 2 2 2 4 3 2 5" xfId="9454" xr:uid="{724A3E45-353F-4797-988F-78B4F65009E8}"/>
    <cellStyle name="Normal 2 2 2 2 4 3 2 5 2" xfId="26214" xr:uid="{83BFFF00-9812-46BC-B0A8-21C99410EE34}"/>
    <cellStyle name="Normal 2 2 2 2 4 3 2 5 3" xfId="42973" xr:uid="{2DF64F28-8A60-4319-B269-CA30E537EAB7}"/>
    <cellStyle name="Normal 2 2 2 2 4 3 2 6" xfId="17834" xr:uid="{99A7577A-3935-42B1-BA43-5E34D1528179}"/>
    <cellStyle name="Normal 2 2 2 2 4 3 2 7" xfId="34593" xr:uid="{AE342B45-3402-4DA7-9864-2D30C454D513}"/>
    <cellStyle name="Normal 2 2 2 2 4 3 3" xfId="1493" xr:uid="{9400244F-AEBF-496D-8566-9422853EB0D9}"/>
    <cellStyle name="Normal 2 2 2 2 4 3 3 2" xfId="4882" xr:uid="{36BB87EC-BF28-4F71-86AF-1EB975FD89F4}"/>
    <cellStyle name="Normal 2 2 2 2 4 3 3 2 2" xfId="13262" xr:uid="{062679FC-108D-429C-B953-8F650FBC7213}"/>
    <cellStyle name="Normal 2 2 2 2 4 3 3 2 2 2" xfId="30022" xr:uid="{2ADD0119-DF5B-401E-A68E-326E69FD4AC9}"/>
    <cellStyle name="Normal 2 2 2 2 4 3 3 2 2 3" xfId="46781" xr:uid="{08027CAC-CB20-4035-947E-5806B80B3670}"/>
    <cellStyle name="Normal 2 2 2 2 4 3 3 2 3" xfId="21642" xr:uid="{0CE6AB25-4AD9-4945-9D1E-6EB16902B5C5}"/>
    <cellStyle name="Normal 2 2 2 2 4 3 3 2 4" xfId="38401" xr:uid="{89E2F44E-1053-45FF-824A-DB45A04E5D8A}"/>
    <cellStyle name="Normal 2 2 2 2 4 3 3 3" xfId="6569" xr:uid="{07F34087-15E0-4693-B1E4-D7DFD5E8109A}"/>
    <cellStyle name="Normal 2 2 2 2 4 3 3 3 2" xfId="14949" xr:uid="{6E70C7CA-FA7E-465F-9AC5-F8F6CF77021F}"/>
    <cellStyle name="Normal 2 2 2 2 4 3 3 3 2 2" xfId="31709" xr:uid="{0D0631BB-3F9D-421A-8C6C-74F1D82E1773}"/>
    <cellStyle name="Normal 2 2 2 2 4 3 3 3 2 3" xfId="48468" xr:uid="{1CD56718-A4E6-48C7-BC57-99297299C448}"/>
    <cellStyle name="Normal 2 2 2 2 4 3 3 3 3" xfId="23329" xr:uid="{B48BB3F1-0629-4138-B4FB-846BBAA1CE78}"/>
    <cellStyle name="Normal 2 2 2 2 4 3 3 3 4" xfId="40088" xr:uid="{E5501A77-F41A-4670-BA64-5BF3966F2F3F}"/>
    <cellStyle name="Normal 2 2 2 2 4 3 3 4" xfId="3305" xr:uid="{4ED56559-E9E9-43F7-87A6-8382F6141527}"/>
    <cellStyle name="Normal 2 2 2 2 4 3 3 4 2" xfId="11685" xr:uid="{2DFDB334-11A0-4FD9-81FB-9DF73E409801}"/>
    <cellStyle name="Normal 2 2 2 2 4 3 3 4 2 2" xfId="28445" xr:uid="{2863031A-6C15-4B3F-9FB7-2AC29B33E0FB}"/>
    <cellStyle name="Normal 2 2 2 2 4 3 3 4 2 3" xfId="45204" xr:uid="{1D38FB7D-FE99-4D4C-B3A2-3B64BC4B7B5B}"/>
    <cellStyle name="Normal 2 2 2 2 4 3 3 4 3" xfId="20065" xr:uid="{CF2DD290-6643-41FF-B5F7-1ED7461B73D4}"/>
    <cellStyle name="Normal 2 2 2 2 4 3 3 4 4" xfId="36824" xr:uid="{AD894FBE-FB82-44BC-A3DE-3CF5851C7BBF}"/>
    <cellStyle name="Normal 2 2 2 2 4 3 3 5" xfId="9882" xr:uid="{2605E770-2C42-42BA-9253-B833C683702B}"/>
    <cellStyle name="Normal 2 2 2 2 4 3 3 5 2" xfId="26642" xr:uid="{23F4D342-6196-4FF0-81A7-E517A5079ADB}"/>
    <cellStyle name="Normal 2 2 2 2 4 3 3 5 3" xfId="43401" xr:uid="{54619D63-E06D-4C3F-BFF4-BE685379BF0E}"/>
    <cellStyle name="Normal 2 2 2 2 4 3 3 6" xfId="18262" xr:uid="{E027CAF5-AE1D-4B13-A92C-F9AB396F4A4A}"/>
    <cellStyle name="Normal 2 2 2 2 4 3 3 7" xfId="35021" xr:uid="{7A038E29-59B3-4A75-8D6E-2AFF3158D1E9}"/>
    <cellStyle name="Normal 2 2 2 2 4 3 4" xfId="1958" xr:uid="{2E029362-C219-4203-B739-D931927E8C2E}"/>
    <cellStyle name="Normal 2 2 2 2 4 3 4 2" xfId="5347" xr:uid="{6EC31BDA-9E99-485D-965D-447A5458F1D9}"/>
    <cellStyle name="Normal 2 2 2 2 4 3 4 2 2" xfId="13727" xr:uid="{B74D514F-ADE7-4B62-B504-2967AB80F5A8}"/>
    <cellStyle name="Normal 2 2 2 2 4 3 4 2 2 2" xfId="30487" xr:uid="{62933443-24D9-42BF-93E2-67AD017DACF3}"/>
    <cellStyle name="Normal 2 2 2 2 4 3 4 2 2 3" xfId="47246" xr:uid="{0C3AE09E-584B-4CB9-8C78-B0D9C9C6F6BD}"/>
    <cellStyle name="Normal 2 2 2 2 4 3 4 2 3" xfId="22107" xr:uid="{323100D5-2C83-49AB-AF43-496B1EA73B59}"/>
    <cellStyle name="Normal 2 2 2 2 4 3 4 2 4" xfId="38866" xr:uid="{3B685D9F-8BEA-4903-999D-16449A3C125F}"/>
    <cellStyle name="Normal 2 2 2 2 4 3 4 3" xfId="7034" xr:uid="{D33D3605-27D1-46D3-B628-37CFD15EA86A}"/>
    <cellStyle name="Normal 2 2 2 2 4 3 4 3 2" xfId="15414" xr:uid="{673A7CC7-AB99-4069-BDCD-5E22D5ACEDC5}"/>
    <cellStyle name="Normal 2 2 2 2 4 3 4 3 2 2" xfId="32174" xr:uid="{8EA4A1E6-7670-4371-900F-125F23AE22CB}"/>
    <cellStyle name="Normal 2 2 2 2 4 3 4 3 2 3" xfId="48933" xr:uid="{3743E355-F72A-4A5B-84F0-FBA05E3E7E23}"/>
    <cellStyle name="Normal 2 2 2 2 4 3 4 3 3" xfId="23794" xr:uid="{19DC4664-5879-4E05-822A-7D471EFAD77A}"/>
    <cellStyle name="Normal 2 2 2 2 4 3 4 3 4" xfId="40553" xr:uid="{A24041AF-5BAA-4F95-8E34-1FCD122CD445}"/>
    <cellStyle name="Normal 2 2 2 2 4 3 4 4" xfId="3657" xr:uid="{FDC7C0BE-F7EF-4971-925C-CDE98ACF399B}"/>
    <cellStyle name="Normal 2 2 2 2 4 3 4 4 2" xfId="12037" xr:uid="{818DBAE0-D7BA-48BA-BBF5-FB958352D1B0}"/>
    <cellStyle name="Normal 2 2 2 2 4 3 4 4 2 2" xfId="28797" xr:uid="{6924CC6C-10DA-48CC-B86E-05D978D4E58E}"/>
    <cellStyle name="Normal 2 2 2 2 4 3 4 4 2 3" xfId="45556" xr:uid="{970B2FC5-1103-4452-B480-E12C745E0AC6}"/>
    <cellStyle name="Normal 2 2 2 2 4 3 4 4 3" xfId="20417" xr:uid="{9D5D0D4E-B763-4DBA-BC78-98E49115D274}"/>
    <cellStyle name="Normal 2 2 2 2 4 3 4 4 4" xfId="37176" xr:uid="{EA2DB876-4C27-4869-ACFD-45647A00E4DC}"/>
    <cellStyle name="Normal 2 2 2 2 4 3 4 5" xfId="10347" xr:uid="{2A139757-CE63-4FE9-9700-9FB45972DBCA}"/>
    <cellStyle name="Normal 2 2 2 2 4 3 4 5 2" xfId="27107" xr:uid="{357348AB-86C7-45E0-9956-174F657EB200}"/>
    <cellStyle name="Normal 2 2 2 2 4 3 4 5 3" xfId="43866" xr:uid="{5B0B8FDD-A9AC-4420-A746-48C8E02F4534}"/>
    <cellStyle name="Normal 2 2 2 2 4 3 4 6" xfId="18727" xr:uid="{B3287097-5A77-4807-B331-983BE272DA60}"/>
    <cellStyle name="Normal 2 2 2 2 4 3 4 7" xfId="35486" xr:uid="{05A529B0-C14C-4EA5-861E-671F703BAA12}"/>
    <cellStyle name="Normal 2 2 2 2 4 3 5" xfId="4077" xr:uid="{033A04F2-2995-4984-B7AD-B4FF64E15081}"/>
    <cellStyle name="Normal 2 2 2 2 4 3 5 2" xfId="12457" xr:uid="{875B75B9-2710-4337-A025-2DB6A642F546}"/>
    <cellStyle name="Normal 2 2 2 2 4 3 5 2 2" xfId="29217" xr:uid="{4E6239EB-0AD7-4C09-A1A2-5D0CAC6A133C}"/>
    <cellStyle name="Normal 2 2 2 2 4 3 5 2 3" xfId="45976" xr:uid="{A05C366B-DD81-432D-986E-4A6234FF1705}"/>
    <cellStyle name="Normal 2 2 2 2 4 3 5 3" xfId="20837" xr:uid="{F235FD7D-9017-4660-8265-9CBCA60E33CD}"/>
    <cellStyle name="Normal 2 2 2 2 4 3 5 4" xfId="37596" xr:uid="{F4817629-CC25-4948-ACA0-6DC4FF69B291}"/>
    <cellStyle name="Normal 2 2 2 2 4 3 6" xfId="5715" xr:uid="{67F2E555-FF11-4280-B438-F17D5935AE0A}"/>
    <cellStyle name="Normal 2 2 2 2 4 3 6 2" xfId="14095" xr:uid="{5E971FD1-2552-473A-882C-EE5DFAF939C9}"/>
    <cellStyle name="Normal 2 2 2 2 4 3 6 2 2" xfId="30855" xr:uid="{9577CA7A-E43A-4897-BD6B-A5B54BF5DB91}"/>
    <cellStyle name="Normal 2 2 2 2 4 3 6 2 3" xfId="47614" xr:uid="{316C0CD3-7569-47EE-AA27-8CB6E3877800}"/>
    <cellStyle name="Normal 2 2 2 2 4 3 6 3" xfId="22475" xr:uid="{DB6B5D80-A297-484F-9F5D-A2FDB524554F}"/>
    <cellStyle name="Normal 2 2 2 2 4 3 6 4" xfId="39234" xr:uid="{97706682-7842-4E76-A5C1-A3F00A2BCD77}"/>
    <cellStyle name="Normal 2 2 2 2 4 3 7" xfId="7440" xr:uid="{6363B180-0ADE-46AD-9223-D5EBB637CDDC}"/>
    <cellStyle name="Normal 2 2 2 2 4 3 7 2" xfId="15820" xr:uid="{3259E5F4-DAD8-4D84-B9A5-2BCA95FB8361}"/>
    <cellStyle name="Normal 2 2 2 2 4 3 7 2 2" xfId="32580" xr:uid="{5AC0E9B5-19CB-4BFA-81B2-CB1505CF42CB}"/>
    <cellStyle name="Normal 2 2 2 2 4 3 7 2 3" xfId="49339" xr:uid="{31F46DB7-972A-41A7-A4EF-D8CBB16315CE}"/>
    <cellStyle name="Normal 2 2 2 2 4 3 7 3" xfId="24200" xr:uid="{9E0FCCD6-32C3-4F3C-89C2-395384DE1952}"/>
    <cellStyle name="Normal 2 2 2 2 4 3 7 4" xfId="40959" xr:uid="{01AC05F3-003C-4EB4-A1FF-61E4E0BFD017}"/>
    <cellStyle name="Normal 2 2 2 2 4 3 8" xfId="7846" xr:uid="{CEFFA4D6-E22E-4369-BCD6-1109578DC041}"/>
    <cellStyle name="Normal 2 2 2 2 4 3 8 2" xfId="16226" xr:uid="{AD8EE668-E066-490E-99E6-CA9CE59E7D7A}"/>
    <cellStyle name="Normal 2 2 2 2 4 3 8 2 2" xfId="32986" xr:uid="{EA5A65BF-3741-4D73-A535-72AC0DBA01D4}"/>
    <cellStyle name="Normal 2 2 2 2 4 3 8 2 3" xfId="49745" xr:uid="{D43C6EAA-2923-4B79-AC88-F66D67313358}"/>
    <cellStyle name="Normal 2 2 2 2 4 3 8 3" xfId="24606" xr:uid="{FCB3D279-6537-42CC-BDAE-927782865860}"/>
    <cellStyle name="Normal 2 2 2 2 4 3 8 4" xfId="41365" xr:uid="{B4F146EC-CD69-4FCE-9D87-365CA2643434}"/>
    <cellStyle name="Normal 2 2 2 2 4 3 9" xfId="8252" xr:uid="{415D310B-7F2D-4D8E-ACF0-B1C6AB929A3D}"/>
    <cellStyle name="Normal 2 2 2 2 4 3 9 2" xfId="16632" xr:uid="{8046B98E-E05D-4A64-B5CE-CA7C7891FFB8}"/>
    <cellStyle name="Normal 2 2 2 2 4 3 9 2 2" xfId="33392" xr:uid="{E85D6318-0A33-4F16-8470-CC2B63EAC78F}"/>
    <cellStyle name="Normal 2 2 2 2 4 3 9 2 3" xfId="50151" xr:uid="{18F94708-D3D4-46F4-9CF6-D4D3294133F0}"/>
    <cellStyle name="Normal 2 2 2 2 4 3 9 3" xfId="25012" xr:uid="{B1A860C0-3A00-4D2F-9BC2-17B48E218971}"/>
    <cellStyle name="Normal 2 2 2 2 4 3 9 4" xfId="41771" xr:uid="{67984291-CEC6-4933-B72D-3FA34BC18298}"/>
    <cellStyle name="Normal 2 2 2 2 4 4" xfId="1057" xr:uid="{8D1AFCC8-5CF3-436D-8089-104B55B04F4D}"/>
    <cellStyle name="Normal 2 2 2 2 4 4 2" xfId="4452" xr:uid="{C7ED56F1-6BB8-4A3A-80C1-671A3185735D}"/>
    <cellStyle name="Normal 2 2 2 2 4 4 2 2" xfId="12832" xr:uid="{4B7D366C-169B-4FE5-84B7-523612764E74}"/>
    <cellStyle name="Normal 2 2 2 2 4 4 2 2 2" xfId="29592" xr:uid="{C979ACC8-7B18-49BE-9C5E-0807F93FCB55}"/>
    <cellStyle name="Normal 2 2 2 2 4 4 2 2 3" xfId="46351" xr:uid="{C6AD1166-E05A-444F-A5F9-FE7296EDEB93}"/>
    <cellStyle name="Normal 2 2 2 2 4 4 2 3" xfId="21212" xr:uid="{828A264F-DC66-4BC7-8F85-E928D54ABE7C}"/>
    <cellStyle name="Normal 2 2 2 2 4 4 2 4" xfId="37971" xr:uid="{99624ADF-FA81-45A9-AFE4-D7F04E2777A1}"/>
    <cellStyle name="Normal 2 2 2 2 4 4 3" xfId="6139" xr:uid="{C30AEDBC-2B24-480A-AE4D-EF21D877B09E}"/>
    <cellStyle name="Normal 2 2 2 2 4 4 3 2" xfId="14519" xr:uid="{77F6E082-420B-44CF-83EB-3325FCB4F0FF}"/>
    <cellStyle name="Normal 2 2 2 2 4 4 3 2 2" xfId="31279" xr:uid="{8A318B06-40CB-4E9A-B61C-EA583D394B50}"/>
    <cellStyle name="Normal 2 2 2 2 4 4 3 2 3" xfId="48038" xr:uid="{4183B082-0E81-4D78-BD3D-CF2FA6E25870}"/>
    <cellStyle name="Normal 2 2 2 2 4 4 3 3" xfId="22899" xr:uid="{38D5F08C-3CDA-4442-8280-37278DBDE26D}"/>
    <cellStyle name="Normal 2 2 2 2 4 4 3 4" xfId="39658" xr:uid="{0E85E5B2-1A8F-4AF7-8D74-9A261ECC5D88}"/>
    <cellStyle name="Normal 2 2 2 2 4 4 4" xfId="2875" xr:uid="{D8CC6DE9-EA25-4544-9A02-24B926803C46}"/>
    <cellStyle name="Normal 2 2 2 2 4 4 4 2" xfId="11255" xr:uid="{7F3DD3AC-3F9F-4D10-AFEE-4E6139E6AA6A}"/>
    <cellStyle name="Normal 2 2 2 2 4 4 4 2 2" xfId="28015" xr:uid="{BE82F2DC-A9CA-46D7-80EE-7598524E2806}"/>
    <cellStyle name="Normal 2 2 2 2 4 4 4 2 3" xfId="44774" xr:uid="{30002CDC-B11D-4AB9-899E-8360CF23DF6D}"/>
    <cellStyle name="Normal 2 2 2 2 4 4 4 3" xfId="19635" xr:uid="{CADBC671-EB53-4FE8-8D80-A3B96C6DDD60}"/>
    <cellStyle name="Normal 2 2 2 2 4 4 4 4" xfId="36394" xr:uid="{FC7E037C-EF38-43FA-AB28-7445137F7C97}"/>
    <cellStyle name="Normal 2 2 2 2 4 4 5" xfId="9452" xr:uid="{DF7310FF-3286-4636-BCA7-BAE27B433ECB}"/>
    <cellStyle name="Normal 2 2 2 2 4 4 5 2" xfId="26212" xr:uid="{34DAE63F-540F-4EEC-B9D8-E812ED345A02}"/>
    <cellStyle name="Normal 2 2 2 2 4 4 5 3" xfId="42971" xr:uid="{6CB802DA-640F-402A-9680-05FD6DDACA8F}"/>
    <cellStyle name="Normal 2 2 2 2 4 4 6" xfId="17832" xr:uid="{B664AED8-0211-4F86-AC62-6176B97CF9C7}"/>
    <cellStyle name="Normal 2 2 2 2 4 4 7" xfId="34591" xr:uid="{36522949-BC42-4A98-A8E3-FE24ADECD34A}"/>
    <cellStyle name="Normal 2 2 2 2 4 5" xfId="1491" xr:uid="{DF242C7F-853E-4575-9C6D-B65D428EC5F5}"/>
    <cellStyle name="Normal 2 2 2 2 4 5 2" xfId="4880" xr:uid="{C4EEE7EB-700A-4E11-9F10-9C80452F501A}"/>
    <cellStyle name="Normal 2 2 2 2 4 5 2 2" xfId="13260" xr:uid="{D12C0D1F-B54B-4F6B-A5AB-FA1DF2C845E5}"/>
    <cellStyle name="Normal 2 2 2 2 4 5 2 2 2" xfId="30020" xr:uid="{91601D3C-7112-4A8D-ACBE-DB1D617B8723}"/>
    <cellStyle name="Normal 2 2 2 2 4 5 2 2 3" xfId="46779" xr:uid="{25027DB7-0D4B-48DE-B658-8A773728BDC2}"/>
    <cellStyle name="Normal 2 2 2 2 4 5 2 3" xfId="21640" xr:uid="{1B872591-FFE1-450D-9A68-E687AB55BDDC}"/>
    <cellStyle name="Normal 2 2 2 2 4 5 2 4" xfId="38399" xr:uid="{9F8F3578-9A3B-4BC9-87FE-636855AB4BA0}"/>
    <cellStyle name="Normal 2 2 2 2 4 5 3" xfId="6567" xr:uid="{D6294990-52CA-42EE-B077-BC0A8C3134D5}"/>
    <cellStyle name="Normal 2 2 2 2 4 5 3 2" xfId="14947" xr:uid="{9DD15E4B-C8FD-45E0-AD5E-C9881DE29885}"/>
    <cellStyle name="Normal 2 2 2 2 4 5 3 2 2" xfId="31707" xr:uid="{95F27B8F-8E88-40F2-9238-C643C2D2A2EB}"/>
    <cellStyle name="Normal 2 2 2 2 4 5 3 2 3" xfId="48466" xr:uid="{E7A660A2-6DD2-40E0-931F-A7231D7AD0AC}"/>
    <cellStyle name="Normal 2 2 2 2 4 5 3 3" xfId="23327" xr:uid="{359A30A9-0BE8-420F-BB1B-4470B9EC3237}"/>
    <cellStyle name="Normal 2 2 2 2 4 5 3 4" xfId="40086" xr:uid="{571CC9A2-5C05-40FB-BE61-4E064F02F4FE}"/>
    <cellStyle name="Normal 2 2 2 2 4 5 4" xfId="3303" xr:uid="{5CB1CBBB-7981-4752-AA52-75FED7AD1795}"/>
    <cellStyle name="Normal 2 2 2 2 4 5 4 2" xfId="11683" xr:uid="{FE060F86-EBD0-4B67-8963-8AA90EAB4C32}"/>
    <cellStyle name="Normal 2 2 2 2 4 5 4 2 2" xfId="28443" xr:uid="{CD7034B2-C9C3-4330-B1E9-886C3484099C}"/>
    <cellStyle name="Normal 2 2 2 2 4 5 4 2 3" xfId="45202" xr:uid="{D8B20F44-3E83-476D-839C-4ED85BB368EB}"/>
    <cellStyle name="Normal 2 2 2 2 4 5 4 3" xfId="20063" xr:uid="{DE396BF3-CD8E-4A18-93DD-F7C97667FDA9}"/>
    <cellStyle name="Normal 2 2 2 2 4 5 4 4" xfId="36822" xr:uid="{5E3AF415-538B-4608-A885-B709A43E8E33}"/>
    <cellStyle name="Normal 2 2 2 2 4 5 5" xfId="9880" xr:uid="{5574FDFB-A525-41DC-97A4-8466D1FAAC55}"/>
    <cellStyle name="Normal 2 2 2 2 4 5 5 2" xfId="26640" xr:uid="{061D00C1-BCBF-44CA-90F8-B48CC49B1A59}"/>
    <cellStyle name="Normal 2 2 2 2 4 5 5 3" xfId="43399" xr:uid="{5A87397C-1A79-4819-9837-D1DD732B8D86}"/>
    <cellStyle name="Normal 2 2 2 2 4 5 6" xfId="18260" xr:uid="{A373B15C-DEF4-4550-94B9-64DB845A0BDC}"/>
    <cellStyle name="Normal 2 2 2 2 4 5 7" xfId="35019" xr:uid="{7CDD85FE-C582-4A1C-ACF2-81F9A586D3F6}"/>
    <cellStyle name="Normal 2 2 2 2 4 6" xfId="1687" xr:uid="{BD7C0926-C14C-4E80-8F6A-CDF3F0DF8EFB}"/>
    <cellStyle name="Normal 2 2 2 2 4 6 2" xfId="5076" xr:uid="{DD03D9A4-254F-4F2F-9C89-F23C61A28436}"/>
    <cellStyle name="Normal 2 2 2 2 4 6 2 2" xfId="13456" xr:uid="{0A75A9A2-52C5-46FE-878A-F28EF83A24A5}"/>
    <cellStyle name="Normal 2 2 2 2 4 6 2 2 2" xfId="30216" xr:uid="{3620F1C6-3144-4C41-BA55-51E351059282}"/>
    <cellStyle name="Normal 2 2 2 2 4 6 2 2 3" xfId="46975" xr:uid="{A0780277-D038-4EB3-928A-F38664AABBF4}"/>
    <cellStyle name="Normal 2 2 2 2 4 6 2 3" xfId="21836" xr:uid="{7442CE4A-980D-4134-854E-6B30F00247B0}"/>
    <cellStyle name="Normal 2 2 2 2 4 6 2 4" xfId="38595" xr:uid="{BF8EC5A4-1114-4F77-B6AF-6B242C3E23F0}"/>
    <cellStyle name="Normal 2 2 2 2 4 6 3" xfId="6763" xr:uid="{F033EF10-D6B1-486B-B0C8-2BB45A1C3642}"/>
    <cellStyle name="Normal 2 2 2 2 4 6 3 2" xfId="15143" xr:uid="{B7666E49-B3BB-4599-A184-6BB0DB922847}"/>
    <cellStyle name="Normal 2 2 2 2 4 6 3 2 2" xfId="31903" xr:uid="{FF378C38-A6B7-4032-8600-511833D57248}"/>
    <cellStyle name="Normal 2 2 2 2 4 6 3 2 3" xfId="48662" xr:uid="{090BA18F-4593-4BF0-810D-24D613078F3A}"/>
    <cellStyle name="Normal 2 2 2 2 4 6 3 3" xfId="23523" xr:uid="{84AEEACF-683C-46C6-851F-2B0B80DF2BAA}"/>
    <cellStyle name="Normal 2 2 2 2 4 6 3 4" xfId="40282" xr:uid="{D2499309-C2CB-44A7-8895-E2751589143A}"/>
    <cellStyle name="Normal 2 2 2 2 4 6 4" xfId="2447" xr:uid="{28E9DB53-DF1A-4421-ACA4-12912C9E4723}"/>
    <cellStyle name="Normal 2 2 2 2 4 6 4 2" xfId="10829" xr:uid="{3567F048-DBAA-4622-9831-98CBE1481B20}"/>
    <cellStyle name="Normal 2 2 2 2 4 6 4 2 2" xfId="27589" xr:uid="{86E0A2A1-6809-466D-8ABA-F2E52F845770}"/>
    <cellStyle name="Normal 2 2 2 2 4 6 4 2 3" xfId="44348" xr:uid="{BD832C37-7D3E-475B-8596-E44A4BBC46B4}"/>
    <cellStyle name="Normal 2 2 2 2 4 6 4 3" xfId="19209" xr:uid="{A43BA276-29EB-4EEC-81B2-AC4D429285E2}"/>
    <cellStyle name="Normal 2 2 2 2 4 6 4 4" xfId="35968" xr:uid="{C07C2DA8-ECB3-4EFE-B0B0-E7CFEF3F5C22}"/>
    <cellStyle name="Normal 2 2 2 2 4 6 5" xfId="10076" xr:uid="{28168FC7-12E3-45AF-A8CE-F769B9B5B965}"/>
    <cellStyle name="Normal 2 2 2 2 4 6 5 2" xfId="26836" xr:uid="{0019A1D4-108A-4308-B051-4D99BAEBCB8B}"/>
    <cellStyle name="Normal 2 2 2 2 4 6 5 3" xfId="43595" xr:uid="{A617C2E7-B6D0-4D4D-A209-764A443B7E84}"/>
    <cellStyle name="Normal 2 2 2 2 4 6 6" xfId="18456" xr:uid="{F53F51D7-5A30-468E-ABF8-CB7C9DE3D3FD}"/>
    <cellStyle name="Normal 2 2 2 2 4 6 7" xfId="35215" xr:uid="{4DAC8DDE-2A23-4BC8-9925-E0E64F390DD5}"/>
    <cellStyle name="Normal 2 2 2 2 4 7" xfId="3805" xr:uid="{A4218A95-6B93-4E38-9394-C90D39F39587}"/>
    <cellStyle name="Normal 2 2 2 2 4 7 2" xfId="12185" xr:uid="{7EDCF330-585C-4D53-86B2-1DE45A816A7D}"/>
    <cellStyle name="Normal 2 2 2 2 4 7 2 2" xfId="28945" xr:uid="{E5FF77C6-A778-4014-9A95-72DF7069D855}"/>
    <cellStyle name="Normal 2 2 2 2 4 7 2 3" xfId="45704" xr:uid="{878A081C-687B-4F3F-AF87-F878E95F4A2A}"/>
    <cellStyle name="Normal 2 2 2 2 4 7 3" xfId="20565" xr:uid="{9DD7C939-56FD-42B5-96C6-27E50D628F55}"/>
    <cellStyle name="Normal 2 2 2 2 4 7 4" xfId="37324" xr:uid="{1D5CA993-DFF5-412F-A338-70FDB46C4071}"/>
    <cellStyle name="Normal 2 2 2 2 4 8" xfId="5713" xr:uid="{5BF4D31F-6A8D-490B-BC0D-A8E71C453BDA}"/>
    <cellStyle name="Normal 2 2 2 2 4 8 2" xfId="14093" xr:uid="{5AA24375-24DF-4095-BBDA-332E05E0E700}"/>
    <cellStyle name="Normal 2 2 2 2 4 8 2 2" xfId="30853" xr:uid="{45312A72-7B3F-417D-A36C-A5D801EEB564}"/>
    <cellStyle name="Normal 2 2 2 2 4 8 2 3" xfId="47612" xr:uid="{9535E836-D17E-4261-8ABA-66463330F64C}"/>
    <cellStyle name="Normal 2 2 2 2 4 8 3" xfId="22473" xr:uid="{3C27177E-BF20-4D41-8E33-D5D492F485BD}"/>
    <cellStyle name="Normal 2 2 2 2 4 8 4" xfId="39232" xr:uid="{AA0904B2-7383-4B75-9984-B61509504F40}"/>
    <cellStyle name="Normal 2 2 2 2 4 9" xfId="7169" xr:uid="{281F2F31-0F47-408B-BCFA-848DAF7E9682}"/>
    <cellStyle name="Normal 2 2 2 2 4 9 2" xfId="15549" xr:uid="{F5D79466-289C-4C33-961F-3FDBAC4F3C79}"/>
    <cellStyle name="Normal 2 2 2 2 4 9 2 2" xfId="32309" xr:uid="{4F62FF6A-1943-48B3-9D7B-341C04762D39}"/>
    <cellStyle name="Normal 2 2 2 2 4 9 2 3" xfId="49068" xr:uid="{46A098C7-DFC6-4A39-8D4C-57A856387257}"/>
    <cellStyle name="Normal 2 2 2 2 4 9 3" xfId="23929" xr:uid="{6910BD75-D8E8-40C2-8B56-95F03FA27D48}"/>
    <cellStyle name="Normal 2 2 2 2 4 9 4" xfId="40688" xr:uid="{BD8AD13A-67EA-4A43-A41B-F31384B0DFAB}"/>
    <cellStyle name="Normal 2 2 2 2 5" xfId="618" xr:uid="{789D149B-7CAC-4AF3-A479-D8684DE91F90}"/>
    <cellStyle name="Normal 2 2 2 2 5 10" xfId="7634" xr:uid="{5CEFC1F7-26F5-4CAD-8480-D2A7C9AED69D}"/>
    <cellStyle name="Normal 2 2 2 2 5 10 2" xfId="16014" xr:uid="{F4E1A507-BAA9-4E1F-AE2C-5C2590A2A338}"/>
    <cellStyle name="Normal 2 2 2 2 5 10 2 2" xfId="32774" xr:uid="{1AE5717F-C549-4293-B438-0799324AF73A}"/>
    <cellStyle name="Normal 2 2 2 2 5 10 2 3" xfId="49533" xr:uid="{A5C82804-2B11-4995-B5A1-B3F834B3E031}"/>
    <cellStyle name="Normal 2 2 2 2 5 10 3" xfId="24394" xr:uid="{E6A32FC7-3919-4024-980F-9511BA3D05B4}"/>
    <cellStyle name="Normal 2 2 2 2 5 10 4" xfId="41153" xr:uid="{20F78CAC-56B8-48E8-B476-B1CE35C03DC4}"/>
    <cellStyle name="Normal 2 2 2 2 5 11" xfId="8040" xr:uid="{FFA298A5-D5AB-41C4-903C-4FFDAA9B9132}"/>
    <cellStyle name="Normal 2 2 2 2 5 11 2" xfId="16420" xr:uid="{97E35BCA-BF4A-45B5-8895-38E8CE054DF9}"/>
    <cellStyle name="Normal 2 2 2 2 5 11 2 2" xfId="33180" xr:uid="{1A81AEDA-8EFF-4645-95F6-5083A6C0CE67}"/>
    <cellStyle name="Normal 2 2 2 2 5 11 2 3" xfId="49939" xr:uid="{D9D23FE0-59BE-4A81-B653-9C10BD43F5C1}"/>
    <cellStyle name="Normal 2 2 2 2 5 11 3" xfId="24800" xr:uid="{A44BD061-912F-4CCE-914F-292C559BC660}"/>
    <cellStyle name="Normal 2 2 2 2 5 11 4" xfId="41559" xr:uid="{FEBF413B-D24B-4BA2-93D7-61C4AE19624B}"/>
    <cellStyle name="Normal 2 2 2 2 5 12" xfId="8446" xr:uid="{8DCD6190-4E73-455C-896E-D591C6889D49}"/>
    <cellStyle name="Normal 2 2 2 2 5 12 2" xfId="16826" xr:uid="{3C11AFF5-AA96-4B51-9DDC-38E81EE666E7}"/>
    <cellStyle name="Normal 2 2 2 2 5 12 2 2" xfId="33586" xr:uid="{EEA71958-80A9-46C0-8AA5-CF8C74F2961A}"/>
    <cellStyle name="Normal 2 2 2 2 5 12 2 3" xfId="50345" xr:uid="{15FF0B39-9B3F-48DA-89A5-DA593E0875F9}"/>
    <cellStyle name="Normal 2 2 2 2 5 12 3" xfId="25206" xr:uid="{5255F03F-CCB5-4D9E-B6DF-84C3A2DDABAF}"/>
    <cellStyle name="Normal 2 2 2 2 5 12 4" xfId="41965" xr:uid="{FEDFD30A-0821-4E18-B5C7-9B924CC784BF}"/>
    <cellStyle name="Normal 2 2 2 2 5 13" xfId="2133" xr:uid="{47C6C965-6AD3-4031-B44D-130382EC09FE}"/>
    <cellStyle name="Normal 2 2 2 2 5 13 2" xfId="10521" xr:uid="{313E355B-18FE-42B3-BC28-F88731CDDB53}"/>
    <cellStyle name="Normal 2 2 2 2 5 13 2 2" xfId="27281" xr:uid="{12BA8EFD-304A-49E3-9C97-434C339620BA}"/>
    <cellStyle name="Normal 2 2 2 2 5 13 2 3" xfId="44040" xr:uid="{FAC39326-D530-4EBB-B453-34BB5AEA3E2A}"/>
    <cellStyle name="Normal 2 2 2 2 5 13 3" xfId="18901" xr:uid="{EFEC684A-1341-41CA-B5C9-BB90ACFE2AC6}"/>
    <cellStyle name="Normal 2 2 2 2 5 13 4" xfId="35660" xr:uid="{3C1BB0D9-3420-4092-91BF-6D4AEF849C69}"/>
    <cellStyle name="Normal 2 2 2 2 5 14" xfId="9029" xr:uid="{0153DEB4-693E-4DBF-BD34-EDC4F2D9C650}"/>
    <cellStyle name="Normal 2 2 2 2 5 14 2" xfId="25789" xr:uid="{37454AB3-94CE-4AD2-B4C4-D86D5521F21C}"/>
    <cellStyle name="Normal 2 2 2 2 5 14 3" xfId="42548" xr:uid="{A7EE1D27-DB56-4B1A-B2DE-B72FA618E770}"/>
    <cellStyle name="Normal 2 2 2 2 5 15" xfId="17409" xr:uid="{7546CF2F-41E3-445C-8702-E97B63EFB3F9}"/>
    <cellStyle name="Normal 2 2 2 2 5 16" xfId="34168" xr:uid="{9D0A6330-C892-4A1A-B10C-AC0F2EFDD0D7}"/>
    <cellStyle name="Normal 2 2 2 2 5 2" xfId="619" xr:uid="{6481254F-C743-42EA-B0CA-A9B77FB1A3B5}"/>
    <cellStyle name="Normal 2 2 2 2 5 2 10" xfId="8537" xr:uid="{84FD7679-F843-4779-AC76-FF11127195A7}"/>
    <cellStyle name="Normal 2 2 2 2 5 2 10 2" xfId="16917" xr:uid="{EADFD088-8568-47FD-9220-0103EDA88E44}"/>
    <cellStyle name="Normal 2 2 2 2 5 2 10 2 2" xfId="33677" xr:uid="{CA6F4581-4BBC-4CD2-B8A8-0DC2636401C7}"/>
    <cellStyle name="Normal 2 2 2 2 5 2 10 2 3" xfId="50436" xr:uid="{28F17D50-06EE-4790-9078-4AEF0B36582F}"/>
    <cellStyle name="Normal 2 2 2 2 5 2 10 3" xfId="25297" xr:uid="{314DBE79-8E50-45BF-848E-4809C364557A}"/>
    <cellStyle name="Normal 2 2 2 2 5 2 10 4" xfId="42056" xr:uid="{856B1722-F0B3-4C99-BF4B-4D18DE30B00C}"/>
    <cellStyle name="Normal 2 2 2 2 5 2 11" xfId="2451" xr:uid="{8433CE30-07A5-4FE6-8F21-772256A79558}"/>
    <cellStyle name="Normal 2 2 2 2 5 2 11 2" xfId="10833" xr:uid="{A99F7036-E86F-4812-9A7C-7F7867254C05}"/>
    <cellStyle name="Normal 2 2 2 2 5 2 11 2 2" xfId="27593" xr:uid="{336FB666-28D4-4B2B-8274-6E9EE2A1FC3D}"/>
    <cellStyle name="Normal 2 2 2 2 5 2 11 2 3" xfId="44352" xr:uid="{72D7F9C5-D8C1-4781-B744-A142ED4ED3E2}"/>
    <cellStyle name="Normal 2 2 2 2 5 2 11 3" xfId="19213" xr:uid="{B3AA2B68-2DED-4423-92C9-52535FB8280B}"/>
    <cellStyle name="Normal 2 2 2 2 5 2 11 4" xfId="35972" xr:uid="{2B2E3DFF-B056-4236-9C32-DB2012721D14}"/>
    <cellStyle name="Normal 2 2 2 2 5 2 12" xfId="9030" xr:uid="{2FAB7E2C-81D3-4569-B122-D2C909F81442}"/>
    <cellStyle name="Normal 2 2 2 2 5 2 12 2" xfId="25790" xr:uid="{40201366-5B5F-4F41-B8E9-D42492C12A6F}"/>
    <cellStyle name="Normal 2 2 2 2 5 2 12 3" xfId="42549" xr:uid="{B3F8C0B0-1E86-4B34-BBBF-E361C1166630}"/>
    <cellStyle name="Normal 2 2 2 2 5 2 13" xfId="17410" xr:uid="{93BE45FC-A8B9-4441-96B6-92C46C1DFAF8}"/>
    <cellStyle name="Normal 2 2 2 2 5 2 14" xfId="34169" xr:uid="{7DDFED9A-6118-4F23-9531-747344BF6B27}"/>
    <cellStyle name="Normal 2 2 2 2 5 2 2" xfId="1061" xr:uid="{9CD2218E-628A-4C9B-8E9F-FE4D7E3802E8}"/>
    <cellStyle name="Normal 2 2 2 2 5 2 2 2" xfId="4456" xr:uid="{74B379A0-6255-427A-B23A-31DBF5013F4B}"/>
    <cellStyle name="Normal 2 2 2 2 5 2 2 2 2" xfId="12836" xr:uid="{A3F8CA1E-C9FC-4EAE-8F9D-33063D8BBEF5}"/>
    <cellStyle name="Normal 2 2 2 2 5 2 2 2 2 2" xfId="29596" xr:uid="{66D95418-338F-4735-80CD-399DECF60599}"/>
    <cellStyle name="Normal 2 2 2 2 5 2 2 2 2 3" xfId="46355" xr:uid="{ABA3E175-91BF-4C5D-82DA-29CFB7908884}"/>
    <cellStyle name="Normal 2 2 2 2 5 2 2 2 3" xfId="21216" xr:uid="{150DCF0A-82E9-4788-9910-B1C9C5519C48}"/>
    <cellStyle name="Normal 2 2 2 2 5 2 2 2 4" xfId="37975" xr:uid="{C2FCEAEA-1860-4371-B3DC-8AB009B4E682}"/>
    <cellStyle name="Normal 2 2 2 2 5 2 2 3" xfId="6143" xr:uid="{FF537813-3B5E-4324-8554-3279D818D9F5}"/>
    <cellStyle name="Normal 2 2 2 2 5 2 2 3 2" xfId="14523" xr:uid="{C8C32985-799C-40F9-8142-8645774835EA}"/>
    <cellStyle name="Normal 2 2 2 2 5 2 2 3 2 2" xfId="31283" xr:uid="{57D0CE6F-B927-412E-BF2F-81BF8389DE9B}"/>
    <cellStyle name="Normal 2 2 2 2 5 2 2 3 2 3" xfId="48042" xr:uid="{BCD44491-42F8-4A41-8A71-7F8A3CE2BE9E}"/>
    <cellStyle name="Normal 2 2 2 2 5 2 2 3 3" xfId="22903" xr:uid="{3A915AB3-3968-4559-9AAB-E0EE0310518A}"/>
    <cellStyle name="Normal 2 2 2 2 5 2 2 3 4" xfId="39662" xr:uid="{3DD3A959-CDC6-4C9A-AD38-A984663DA97B}"/>
    <cellStyle name="Normal 2 2 2 2 5 2 2 4" xfId="2879" xr:uid="{711014BD-D340-42B1-B926-FDCC779421F9}"/>
    <cellStyle name="Normal 2 2 2 2 5 2 2 4 2" xfId="11259" xr:uid="{F9245DEE-9015-4134-9FDC-5AA079D85933}"/>
    <cellStyle name="Normal 2 2 2 2 5 2 2 4 2 2" xfId="28019" xr:uid="{5BD1A8A6-AFDB-491B-94EB-096070163833}"/>
    <cellStyle name="Normal 2 2 2 2 5 2 2 4 2 3" xfId="44778" xr:uid="{5D6BD4D8-A259-41A4-B3C6-E496062315F7}"/>
    <cellStyle name="Normal 2 2 2 2 5 2 2 4 3" xfId="19639" xr:uid="{040C6262-8003-4AC7-9537-9EEF9F186C50}"/>
    <cellStyle name="Normal 2 2 2 2 5 2 2 4 4" xfId="36398" xr:uid="{EE45094C-1B8F-4823-812A-42CEB0D4B908}"/>
    <cellStyle name="Normal 2 2 2 2 5 2 2 5" xfId="9456" xr:uid="{DBBD1334-98A6-4CD1-B55D-35C07F949061}"/>
    <cellStyle name="Normal 2 2 2 2 5 2 2 5 2" xfId="26216" xr:uid="{5EACE003-6762-4FDB-965A-F78B3DDB55BB}"/>
    <cellStyle name="Normal 2 2 2 2 5 2 2 5 3" xfId="42975" xr:uid="{07916294-08BB-420B-896A-19ACF3677627}"/>
    <cellStyle name="Normal 2 2 2 2 5 2 2 6" xfId="17836" xr:uid="{31DC5F4B-7DFB-43D6-A35A-25D087817CEC}"/>
    <cellStyle name="Normal 2 2 2 2 5 2 2 7" xfId="34595" xr:uid="{13463A97-8580-4D56-8F57-4CD43CCD8CE3}"/>
    <cellStyle name="Normal 2 2 2 2 5 2 3" xfId="1495" xr:uid="{913FBF49-956D-4BF3-8481-DA2CC677939C}"/>
    <cellStyle name="Normal 2 2 2 2 5 2 3 2" xfId="4884" xr:uid="{26462C73-8728-412C-BED1-D378E7983046}"/>
    <cellStyle name="Normal 2 2 2 2 5 2 3 2 2" xfId="13264" xr:uid="{5995430A-B23C-4971-8EA4-32847DE4DF30}"/>
    <cellStyle name="Normal 2 2 2 2 5 2 3 2 2 2" xfId="30024" xr:uid="{BCC8AFA3-A1D3-4CBA-966E-479FDDAF7242}"/>
    <cellStyle name="Normal 2 2 2 2 5 2 3 2 2 3" xfId="46783" xr:uid="{54D2AC8D-512F-4596-9F97-34A6FB69D6EE}"/>
    <cellStyle name="Normal 2 2 2 2 5 2 3 2 3" xfId="21644" xr:uid="{7B6BBB4D-2FF7-4B65-86CA-523E65A42A2E}"/>
    <cellStyle name="Normal 2 2 2 2 5 2 3 2 4" xfId="38403" xr:uid="{BC9ED0AF-DF8D-4C35-954D-21FD63D67D7D}"/>
    <cellStyle name="Normal 2 2 2 2 5 2 3 3" xfId="6571" xr:uid="{343863B9-3B8B-4A3E-9ECE-49E0317CBCC6}"/>
    <cellStyle name="Normal 2 2 2 2 5 2 3 3 2" xfId="14951" xr:uid="{D8B6FB5F-0500-41F9-8700-65956DFB8ADE}"/>
    <cellStyle name="Normal 2 2 2 2 5 2 3 3 2 2" xfId="31711" xr:uid="{D9CCA3BC-8698-4299-9C6F-E3B0AFDC4B18}"/>
    <cellStyle name="Normal 2 2 2 2 5 2 3 3 2 3" xfId="48470" xr:uid="{7377FC82-734A-4700-B573-2E71B1892029}"/>
    <cellStyle name="Normal 2 2 2 2 5 2 3 3 3" xfId="23331" xr:uid="{0F9D9C62-6281-421E-B8CF-DDE6D5887B9A}"/>
    <cellStyle name="Normal 2 2 2 2 5 2 3 3 4" xfId="40090" xr:uid="{20A284D8-34C8-4C31-B843-DF5D7846CD11}"/>
    <cellStyle name="Normal 2 2 2 2 5 2 3 4" xfId="3307" xr:uid="{02B99755-C563-4BF8-8434-87A1F9B5AC5B}"/>
    <cellStyle name="Normal 2 2 2 2 5 2 3 4 2" xfId="11687" xr:uid="{D6008409-A71E-4131-9C1C-77CBAEA324AA}"/>
    <cellStyle name="Normal 2 2 2 2 5 2 3 4 2 2" xfId="28447" xr:uid="{F0844620-40ED-4583-AD67-0E9B8FC48859}"/>
    <cellStyle name="Normal 2 2 2 2 5 2 3 4 2 3" xfId="45206" xr:uid="{8911E53F-70E8-4C23-B362-F1648309F85E}"/>
    <cellStyle name="Normal 2 2 2 2 5 2 3 4 3" xfId="20067" xr:uid="{1A52B190-1760-4B7B-A75F-B65C65BECEA0}"/>
    <cellStyle name="Normal 2 2 2 2 5 2 3 4 4" xfId="36826" xr:uid="{07A85C07-0C28-4413-B82F-98842F8FBEB5}"/>
    <cellStyle name="Normal 2 2 2 2 5 2 3 5" xfId="9884" xr:uid="{BD988D25-BA19-451E-B6FF-B86F10D87ED7}"/>
    <cellStyle name="Normal 2 2 2 2 5 2 3 5 2" xfId="26644" xr:uid="{6C152C3E-4F5A-42FC-85F8-3FE74A694D03}"/>
    <cellStyle name="Normal 2 2 2 2 5 2 3 5 3" xfId="43403" xr:uid="{8FD07FF6-6DBD-48CD-913C-526B268C0367}"/>
    <cellStyle name="Normal 2 2 2 2 5 2 3 6" xfId="18264" xr:uid="{F9CC00F2-B9BD-430D-BEDD-E03130D3A53A}"/>
    <cellStyle name="Normal 2 2 2 2 5 2 3 7" xfId="35023" xr:uid="{6B546187-BD43-45E0-AA64-FB942CDD9A01}"/>
    <cellStyle name="Normal 2 2 2 2 5 2 4" xfId="1837" xr:uid="{9B7EE3BF-4DDA-483B-94EC-15D25F4D59F5}"/>
    <cellStyle name="Normal 2 2 2 2 5 2 4 2" xfId="5226" xr:uid="{70F8FA01-1324-48AE-9BF5-56FC573F1B4E}"/>
    <cellStyle name="Normal 2 2 2 2 5 2 4 2 2" xfId="13606" xr:uid="{869D55AD-42F8-4FBC-AED1-83BFE688CA2E}"/>
    <cellStyle name="Normal 2 2 2 2 5 2 4 2 2 2" xfId="30366" xr:uid="{496E46D4-FE49-43AB-A957-1C496C27F8CB}"/>
    <cellStyle name="Normal 2 2 2 2 5 2 4 2 2 3" xfId="47125" xr:uid="{09322683-3D13-4BFD-81DA-8CE2B93C7B7F}"/>
    <cellStyle name="Normal 2 2 2 2 5 2 4 2 3" xfId="21986" xr:uid="{7BA74CC3-4CF5-4774-B443-E1B5CD5E3819}"/>
    <cellStyle name="Normal 2 2 2 2 5 2 4 2 4" xfId="38745" xr:uid="{C62C5530-3936-4164-A1A3-55614D16C2AB}"/>
    <cellStyle name="Normal 2 2 2 2 5 2 4 3" xfId="6913" xr:uid="{DE0E3F7D-C829-4565-9646-76B842511510}"/>
    <cellStyle name="Normal 2 2 2 2 5 2 4 3 2" xfId="15293" xr:uid="{619304CF-484A-499C-89BA-D278308D2FF7}"/>
    <cellStyle name="Normal 2 2 2 2 5 2 4 3 2 2" xfId="32053" xr:uid="{CF2070C5-A0EE-42EE-AE82-7EC3E9625E21}"/>
    <cellStyle name="Normal 2 2 2 2 5 2 4 3 2 3" xfId="48812" xr:uid="{911B5476-F664-41DA-8024-0B317889D30B}"/>
    <cellStyle name="Normal 2 2 2 2 5 2 4 3 3" xfId="23673" xr:uid="{B30E2A09-78A4-4168-A26C-50A14490B8CD}"/>
    <cellStyle name="Normal 2 2 2 2 5 2 4 3 4" xfId="40432" xr:uid="{34C25DFE-C000-4EBE-8857-A93508FC63B8}"/>
    <cellStyle name="Normal 2 2 2 2 5 2 4 4" xfId="3537" xr:uid="{804100CE-65A1-45A3-A47A-689670307343}"/>
    <cellStyle name="Normal 2 2 2 2 5 2 4 4 2" xfId="11917" xr:uid="{7ED4B473-1191-44CA-BC2E-D2FF130040A0}"/>
    <cellStyle name="Normal 2 2 2 2 5 2 4 4 2 2" xfId="28677" xr:uid="{A7A2FA0F-3C8F-446B-89FE-05590724899A}"/>
    <cellStyle name="Normal 2 2 2 2 5 2 4 4 2 3" xfId="45436" xr:uid="{B2D2B13B-32EC-4268-9466-B7FB1B266C43}"/>
    <cellStyle name="Normal 2 2 2 2 5 2 4 4 3" xfId="20297" xr:uid="{91EFEEA5-7CF2-476F-B849-BE03BC2D53FB}"/>
    <cellStyle name="Normal 2 2 2 2 5 2 4 4 4" xfId="37056" xr:uid="{20037D89-990D-4131-B367-2CB188578393}"/>
    <cellStyle name="Normal 2 2 2 2 5 2 4 5" xfId="10226" xr:uid="{C3212C5E-7A41-4EA8-BF0B-8C1DDD783025}"/>
    <cellStyle name="Normal 2 2 2 2 5 2 4 5 2" xfId="26986" xr:uid="{B780BE57-3972-4F74-9172-616F1F25CAFD}"/>
    <cellStyle name="Normal 2 2 2 2 5 2 4 5 3" xfId="43745" xr:uid="{49B5D892-1728-408B-93E4-BD218E3E7C83}"/>
    <cellStyle name="Normal 2 2 2 2 5 2 4 6" xfId="18606" xr:uid="{664BDF21-1827-4526-BA24-0431ECCAE0C3}"/>
    <cellStyle name="Normal 2 2 2 2 5 2 4 7" xfId="35365" xr:uid="{E59C3B1E-0FF6-4378-A7D5-962370C87C65}"/>
    <cellStyle name="Normal 2 2 2 2 5 2 5" xfId="3956" xr:uid="{9C833BC0-2B03-438C-A17A-0E257679572E}"/>
    <cellStyle name="Normal 2 2 2 2 5 2 5 2" xfId="12336" xr:uid="{71D09AF1-437D-4EC1-B20C-FFECBF9A8B34}"/>
    <cellStyle name="Normal 2 2 2 2 5 2 5 2 2" xfId="29096" xr:uid="{EEE4E670-DA0E-4DEF-BD98-F2401D25E967}"/>
    <cellStyle name="Normal 2 2 2 2 5 2 5 2 3" xfId="45855" xr:uid="{34BF4FBB-0D44-4AE7-9485-085D5BB71417}"/>
    <cellStyle name="Normal 2 2 2 2 5 2 5 3" xfId="20716" xr:uid="{B0A66E60-68FE-4747-854D-2917A7F5D3A2}"/>
    <cellStyle name="Normal 2 2 2 2 5 2 5 4" xfId="37475" xr:uid="{E5911AD6-6B68-43DD-8681-106701BA5D6E}"/>
    <cellStyle name="Normal 2 2 2 2 5 2 6" xfId="5717" xr:uid="{5B42BE4A-2238-4364-B3BC-21BCE1773738}"/>
    <cellStyle name="Normal 2 2 2 2 5 2 6 2" xfId="14097" xr:uid="{77999F5B-71A7-485D-8383-4AB9CDF90E0B}"/>
    <cellStyle name="Normal 2 2 2 2 5 2 6 2 2" xfId="30857" xr:uid="{D2FB7BF1-B3FD-4CEB-B369-C8225622A72D}"/>
    <cellStyle name="Normal 2 2 2 2 5 2 6 2 3" xfId="47616" xr:uid="{33968023-40CF-4505-9F34-2EDD906B85D3}"/>
    <cellStyle name="Normal 2 2 2 2 5 2 6 3" xfId="22477" xr:uid="{FC97D22F-7ACD-4497-BB2D-864B77D8F011}"/>
    <cellStyle name="Normal 2 2 2 2 5 2 6 4" xfId="39236" xr:uid="{DF8F25FB-7BC1-4AD0-8534-67AB3D3E4D30}"/>
    <cellStyle name="Normal 2 2 2 2 5 2 7" xfId="7319" xr:uid="{928D3242-5D32-4EF0-B544-89254881C94F}"/>
    <cellStyle name="Normal 2 2 2 2 5 2 7 2" xfId="15699" xr:uid="{D8A8A6AB-25EE-44AC-9FC3-C01ECB751CB4}"/>
    <cellStyle name="Normal 2 2 2 2 5 2 7 2 2" xfId="32459" xr:uid="{65B98E5A-E797-48E6-85A2-548B3040C5D1}"/>
    <cellStyle name="Normal 2 2 2 2 5 2 7 2 3" xfId="49218" xr:uid="{0A7A602C-73F3-45E4-BA7D-3EE0FB169FC0}"/>
    <cellStyle name="Normal 2 2 2 2 5 2 7 3" xfId="24079" xr:uid="{229D1348-1CFB-4A07-A6FB-FB2695AB067E}"/>
    <cellStyle name="Normal 2 2 2 2 5 2 7 4" xfId="40838" xr:uid="{883DD2D6-9CBB-4B1A-9F43-F333A118EA78}"/>
    <cellStyle name="Normal 2 2 2 2 5 2 8" xfId="7725" xr:uid="{A7D8878B-B71B-48A3-A91A-5C667A453B15}"/>
    <cellStyle name="Normal 2 2 2 2 5 2 8 2" xfId="16105" xr:uid="{70B4F61B-44A6-4742-87D9-0A5DC561D70C}"/>
    <cellStyle name="Normal 2 2 2 2 5 2 8 2 2" xfId="32865" xr:uid="{C0DBF850-2B76-4BF3-8BF8-61182D4EC0CC}"/>
    <cellStyle name="Normal 2 2 2 2 5 2 8 2 3" xfId="49624" xr:uid="{AC3414F3-B57C-47B4-8702-D4BA1A8DD6EE}"/>
    <cellStyle name="Normal 2 2 2 2 5 2 8 3" xfId="24485" xr:uid="{DC09FC6B-0B26-421B-B66F-9252F20F0DED}"/>
    <cellStyle name="Normal 2 2 2 2 5 2 8 4" xfId="41244" xr:uid="{8B3573BE-4D06-4345-8214-1F21B5495601}"/>
    <cellStyle name="Normal 2 2 2 2 5 2 9" xfId="8131" xr:uid="{FBB6C062-258D-48FA-B63F-A5490318CF78}"/>
    <cellStyle name="Normal 2 2 2 2 5 2 9 2" xfId="16511" xr:uid="{CC167F5E-F3FA-4C0E-91B4-8759D91C09F4}"/>
    <cellStyle name="Normal 2 2 2 2 5 2 9 2 2" xfId="33271" xr:uid="{62CA4D42-E881-4EB9-8B81-89F2D30C916B}"/>
    <cellStyle name="Normal 2 2 2 2 5 2 9 2 3" xfId="50030" xr:uid="{B49012FB-FE94-4378-B5EC-B51A75020774}"/>
    <cellStyle name="Normal 2 2 2 2 5 2 9 3" xfId="24891" xr:uid="{7A36CBD8-9321-4384-ABA1-6CFF7571B1C5}"/>
    <cellStyle name="Normal 2 2 2 2 5 2 9 4" xfId="41650" xr:uid="{96E7758E-A6FD-454E-852D-E3BBBC15248B}"/>
    <cellStyle name="Normal 2 2 2 2 5 3" xfId="620" xr:uid="{EC98009B-7514-4776-A615-DB3E12C04D2F}"/>
    <cellStyle name="Normal 2 2 2 2 5 3 10" xfId="8717" xr:uid="{6421A3E6-9BE0-46D7-8A19-46903AC2BC99}"/>
    <cellStyle name="Normal 2 2 2 2 5 3 10 2" xfId="17097" xr:uid="{28B25EB9-8B56-4423-9C9F-D8B859DD6ED4}"/>
    <cellStyle name="Normal 2 2 2 2 5 3 10 2 2" xfId="33857" xr:uid="{460A0BA4-03AB-415D-867E-323BBB6E6A2E}"/>
    <cellStyle name="Normal 2 2 2 2 5 3 10 2 3" xfId="50616" xr:uid="{8DFA3884-2A98-403A-A766-D5F10E0A42A7}"/>
    <cellStyle name="Normal 2 2 2 2 5 3 10 3" xfId="25477" xr:uid="{1655D85B-066F-4C47-949E-58FE84A78819}"/>
    <cellStyle name="Normal 2 2 2 2 5 3 10 4" xfId="42236" xr:uid="{908BAB3D-FBA1-440C-9261-69F7A88E7121}"/>
    <cellStyle name="Normal 2 2 2 2 5 3 11" xfId="2452" xr:uid="{BA4462A2-0C50-42A6-8086-95C51B657B8B}"/>
    <cellStyle name="Normal 2 2 2 2 5 3 11 2" xfId="10834" xr:uid="{3A181168-7277-4D7B-86CF-50E2A4C0EA06}"/>
    <cellStyle name="Normal 2 2 2 2 5 3 11 2 2" xfId="27594" xr:uid="{4B14681D-09B8-47DB-BF45-8BE55C14BC94}"/>
    <cellStyle name="Normal 2 2 2 2 5 3 11 2 3" xfId="44353" xr:uid="{DBB0A424-9F63-4A64-BC1E-77D0D1875928}"/>
    <cellStyle name="Normal 2 2 2 2 5 3 11 3" xfId="19214" xr:uid="{24A170FE-D8E3-4232-9E9D-9746E7A9B17F}"/>
    <cellStyle name="Normal 2 2 2 2 5 3 11 4" xfId="35973" xr:uid="{448383FD-0A50-457C-82B7-C500878A344E}"/>
    <cellStyle name="Normal 2 2 2 2 5 3 12" xfId="9031" xr:uid="{27967E2F-D033-4B1F-BF1B-A477B59BA316}"/>
    <cellStyle name="Normal 2 2 2 2 5 3 12 2" xfId="25791" xr:uid="{931EB314-C8B0-4B7B-BC2D-F2005B45FF7B}"/>
    <cellStyle name="Normal 2 2 2 2 5 3 12 3" xfId="42550" xr:uid="{594C6B11-35DD-4DC9-BB5F-EE7A7D79CCD2}"/>
    <cellStyle name="Normal 2 2 2 2 5 3 13" xfId="17411" xr:uid="{93C3C956-30E4-4CAE-8BDE-3992185F53B8}"/>
    <cellStyle name="Normal 2 2 2 2 5 3 14" xfId="34170" xr:uid="{FE20DAA1-BDE4-457B-A4EA-20A24F9DE73C}"/>
    <cellStyle name="Normal 2 2 2 2 5 3 2" xfId="1062" xr:uid="{6F9712A5-8228-4C7E-8B74-7BAC961CE81B}"/>
    <cellStyle name="Normal 2 2 2 2 5 3 2 2" xfId="4457" xr:uid="{B0131CFE-1013-47DE-920B-DF1CF419D2EE}"/>
    <cellStyle name="Normal 2 2 2 2 5 3 2 2 2" xfId="12837" xr:uid="{D375F9DA-B5BD-4744-ADF6-CE0AF05B55B4}"/>
    <cellStyle name="Normal 2 2 2 2 5 3 2 2 2 2" xfId="29597" xr:uid="{A9EF2F12-684D-4687-996A-D4E320307EAB}"/>
    <cellStyle name="Normal 2 2 2 2 5 3 2 2 2 3" xfId="46356" xr:uid="{C9E0BAA3-9A9B-4CDF-BF9D-166303F64A19}"/>
    <cellStyle name="Normal 2 2 2 2 5 3 2 2 3" xfId="21217" xr:uid="{E677F8D3-30C3-44CE-A75F-BC49F7B9A96A}"/>
    <cellStyle name="Normal 2 2 2 2 5 3 2 2 4" xfId="37976" xr:uid="{64A20FA4-C8E4-495A-8CB0-2C47E87200B8}"/>
    <cellStyle name="Normal 2 2 2 2 5 3 2 3" xfId="6144" xr:uid="{9A851E9A-AFB4-42DF-B31C-A7FCBCBCE75F}"/>
    <cellStyle name="Normal 2 2 2 2 5 3 2 3 2" xfId="14524" xr:uid="{331499AB-70FA-49C0-B9FB-4083A37F2538}"/>
    <cellStyle name="Normal 2 2 2 2 5 3 2 3 2 2" xfId="31284" xr:uid="{9308431F-4F73-44EC-854D-1F63A92FA8F8}"/>
    <cellStyle name="Normal 2 2 2 2 5 3 2 3 2 3" xfId="48043" xr:uid="{7E00E30A-C239-4991-928A-854C5E90BD01}"/>
    <cellStyle name="Normal 2 2 2 2 5 3 2 3 3" xfId="22904" xr:uid="{460F9ADB-0EBA-45F3-9627-2CA966875B5E}"/>
    <cellStyle name="Normal 2 2 2 2 5 3 2 3 4" xfId="39663" xr:uid="{F9EE55AD-6625-4DF5-BBA2-9ACFBB84AC38}"/>
    <cellStyle name="Normal 2 2 2 2 5 3 2 4" xfId="2880" xr:uid="{1CA24CB9-85D4-4D9A-9F4D-18E8C225FFB3}"/>
    <cellStyle name="Normal 2 2 2 2 5 3 2 4 2" xfId="11260" xr:uid="{E50A5934-D4AD-4602-A070-17594216604E}"/>
    <cellStyle name="Normal 2 2 2 2 5 3 2 4 2 2" xfId="28020" xr:uid="{F6C6A761-E113-493D-A895-5405510C8366}"/>
    <cellStyle name="Normal 2 2 2 2 5 3 2 4 2 3" xfId="44779" xr:uid="{30080DAA-9BC4-47BF-A553-47DBDCB3E3BC}"/>
    <cellStyle name="Normal 2 2 2 2 5 3 2 4 3" xfId="19640" xr:uid="{5BB0AB0A-140E-4D36-8E1C-8E39EDB17F06}"/>
    <cellStyle name="Normal 2 2 2 2 5 3 2 4 4" xfId="36399" xr:uid="{40ED81B8-8CF0-4143-AEE8-EBB9DC587528}"/>
    <cellStyle name="Normal 2 2 2 2 5 3 2 5" xfId="9457" xr:uid="{B3ABE85B-14FE-4E65-AE89-00A88238B681}"/>
    <cellStyle name="Normal 2 2 2 2 5 3 2 5 2" xfId="26217" xr:uid="{B7286A9A-32B1-434D-8CBA-11417F316DB8}"/>
    <cellStyle name="Normal 2 2 2 2 5 3 2 5 3" xfId="42976" xr:uid="{D72C408A-84C1-45A6-B703-A172A7625652}"/>
    <cellStyle name="Normal 2 2 2 2 5 3 2 6" xfId="17837" xr:uid="{A3A2FE3F-153E-4616-93EE-D6B0CB4FD04B}"/>
    <cellStyle name="Normal 2 2 2 2 5 3 2 7" xfId="34596" xr:uid="{9840A4F1-ACB8-4FA7-BB5E-7010C2711602}"/>
    <cellStyle name="Normal 2 2 2 2 5 3 3" xfId="1496" xr:uid="{9A1B234C-B127-45F9-9705-87CB15F1036B}"/>
    <cellStyle name="Normal 2 2 2 2 5 3 3 2" xfId="4885" xr:uid="{D77FC9A9-5E77-4BFC-A612-3E9DB421BEAF}"/>
    <cellStyle name="Normal 2 2 2 2 5 3 3 2 2" xfId="13265" xr:uid="{059E4EC6-4872-400B-844F-B5566416C7F4}"/>
    <cellStyle name="Normal 2 2 2 2 5 3 3 2 2 2" xfId="30025" xr:uid="{B72F01E5-1376-48FE-A59A-DDA80DD9688E}"/>
    <cellStyle name="Normal 2 2 2 2 5 3 3 2 2 3" xfId="46784" xr:uid="{EA4A9042-FB17-4E19-9298-4FA8288E6A1C}"/>
    <cellStyle name="Normal 2 2 2 2 5 3 3 2 3" xfId="21645" xr:uid="{42986125-0625-47CD-84F0-94E29EEFD4CE}"/>
    <cellStyle name="Normal 2 2 2 2 5 3 3 2 4" xfId="38404" xr:uid="{0335B234-C1F9-44D7-BD71-E236A6DC93EE}"/>
    <cellStyle name="Normal 2 2 2 2 5 3 3 3" xfId="6572" xr:uid="{06A3F745-41B9-4B3F-895D-BAC1F9018622}"/>
    <cellStyle name="Normal 2 2 2 2 5 3 3 3 2" xfId="14952" xr:uid="{D9BFC91A-FB1D-4776-9297-D7CF8FD36F04}"/>
    <cellStyle name="Normal 2 2 2 2 5 3 3 3 2 2" xfId="31712" xr:uid="{76D551FB-0B30-4BBD-AC54-0BE7234B52F3}"/>
    <cellStyle name="Normal 2 2 2 2 5 3 3 3 2 3" xfId="48471" xr:uid="{903484EF-C235-4026-8FD6-639D0A12FB19}"/>
    <cellStyle name="Normal 2 2 2 2 5 3 3 3 3" xfId="23332" xr:uid="{90EDEFE8-19B5-4A61-BE0F-733CC79B2FBE}"/>
    <cellStyle name="Normal 2 2 2 2 5 3 3 3 4" xfId="40091" xr:uid="{DCDCE1F7-9781-4A82-A2CE-6B7EC8248D56}"/>
    <cellStyle name="Normal 2 2 2 2 5 3 3 4" xfId="3308" xr:uid="{DC8A79B0-5729-418C-9C37-DB19D4CF2BC2}"/>
    <cellStyle name="Normal 2 2 2 2 5 3 3 4 2" xfId="11688" xr:uid="{ECA16FA6-5F7E-4E19-866E-FD102F2B07AE}"/>
    <cellStyle name="Normal 2 2 2 2 5 3 3 4 2 2" xfId="28448" xr:uid="{847D354A-A1EB-465D-BB37-8727B21AE74B}"/>
    <cellStyle name="Normal 2 2 2 2 5 3 3 4 2 3" xfId="45207" xr:uid="{2D91923C-4C55-46DF-8501-8632D5245C8A}"/>
    <cellStyle name="Normal 2 2 2 2 5 3 3 4 3" xfId="20068" xr:uid="{C99FC3EA-BF52-41E0-989C-86F0BF38DED2}"/>
    <cellStyle name="Normal 2 2 2 2 5 3 3 4 4" xfId="36827" xr:uid="{213B48CA-BCAB-4742-AD6B-AF63F3F8E5D9}"/>
    <cellStyle name="Normal 2 2 2 2 5 3 3 5" xfId="9885" xr:uid="{E7B951AA-5F22-42C1-853C-9F725FFA47FA}"/>
    <cellStyle name="Normal 2 2 2 2 5 3 3 5 2" xfId="26645" xr:uid="{B05B8C82-3AF2-49BE-9B18-FFEDBE7D30DB}"/>
    <cellStyle name="Normal 2 2 2 2 5 3 3 5 3" xfId="43404" xr:uid="{21AAA997-7A67-4745-9FF0-29863054CC2C}"/>
    <cellStyle name="Normal 2 2 2 2 5 3 3 6" xfId="18265" xr:uid="{AEDE44CA-9343-495F-83BF-E56F6820BDD3}"/>
    <cellStyle name="Normal 2 2 2 2 5 3 3 7" xfId="35024" xr:uid="{72E7BAA2-599D-4EC7-9E58-6676F163415F}"/>
    <cellStyle name="Normal 2 2 2 2 5 3 4" xfId="2017" xr:uid="{C73CEAE7-3918-4656-894E-6C1761A5216F}"/>
    <cellStyle name="Normal 2 2 2 2 5 3 4 2" xfId="5406" xr:uid="{1F022BB5-0EA3-49F3-A07E-08D99BCEEADB}"/>
    <cellStyle name="Normal 2 2 2 2 5 3 4 2 2" xfId="13786" xr:uid="{F6BFCAD4-D83D-4667-A1F1-7A122D88170C}"/>
    <cellStyle name="Normal 2 2 2 2 5 3 4 2 2 2" xfId="30546" xr:uid="{7955512E-4AFF-4CA4-B26E-9D60D950FA93}"/>
    <cellStyle name="Normal 2 2 2 2 5 3 4 2 2 3" xfId="47305" xr:uid="{2666A51C-B6B5-41E6-A5DD-D782BF8112D9}"/>
    <cellStyle name="Normal 2 2 2 2 5 3 4 2 3" xfId="22166" xr:uid="{DCA3B898-2B04-4B0C-8079-098F7FC5AD86}"/>
    <cellStyle name="Normal 2 2 2 2 5 3 4 2 4" xfId="38925" xr:uid="{2E29197C-B228-42D6-BD49-EA7E7B529EA8}"/>
    <cellStyle name="Normal 2 2 2 2 5 3 4 3" xfId="7093" xr:uid="{C3C1D2F9-9F99-4161-B0B9-1DBDBDC827B1}"/>
    <cellStyle name="Normal 2 2 2 2 5 3 4 3 2" xfId="15473" xr:uid="{DBC291B5-CD56-4805-A610-82F481646266}"/>
    <cellStyle name="Normal 2 2 2 2 5 3 4 3 2 2" xfId="32233" xr:uid="{D863971F-CC2C-4E0F-AB9B-638C16F66AAC}"/>
    <cellStyle name="Normal 2 2 2 2 5 3 4 3 2 3" xfId="48992" xr:uid="{4E3BB3D4-8184-4FC0-BFFE-89F07A9D0AB0}"/>
    <cellStyle name="Normal 2 2 2 2 5 3 4 3 3" xfId="23853" xr:uid="{01D9CA1E-945A-4B9C-B1A4-9982C80D286B}"/>
    <cellStyle name="Normal 2 2 2 2 5 3 4 3 4" xfId="40612" xr:uid="{67AC5FF4-77E5-4F40-B769-DAD2CD0AE860}"/>
    <cellStyle name="Normal 2 2 2 2 5 3 4 4" xfId="3716" xr:uid="{9B934E8A-C820-44F3-BE5F-1D1004478CBD}"/>
    <cellStyle name="Normal 2 2 2 2 5 3 4 4 2" xfId="12096" xr:uid="{CE01F61A-EF6D-464E-AC60-6FB3FD20FE75}"/>
    <cellStyle name="Normal 2 2 2 2 5 3 4 4 2 2" xfId="28856" xr:uid="{DC3B44BC-8950-4156-9B17-7B3992E3F344}"/>
    <cellStyle name="Normal 2 2 2 2 5 3 4 4 2 3" xfId="45615" xr:uid="{D3F1CB56-A715-413A-BBD4-002B2A69C7FF}"/>
    <cellStyle name="Normal 2 2 2 2 5 3 4 4 3" xfId="20476" xr:uid="{2C947D83-0552-40B1-B8E4-951BF8116CB8}"/>
    <cellStyle name="Normal 2 2 2 2 5 3 4 4 4" xfId="37235" xr:uid="{7A254149-0BC4-492D-BDF6-602EEB9850BD}"/>
    <cellStyle name="Normal 2 2 2 2 5 3 4 5" xfId="10406" xr:uid="{11F197D1-6A17-41E3-9161-1FDECC54729E}"/>
    <cellStyle name="Normal 2 2 2 2 5 3 4 5 2" xfId="27166" xr:uid="{AC4236C2-9C9F-475C-B517-CAF47C7024E8}"/>
    <cellStyle name="Normal 2 2 2 2 5 3 4 5 3" xfId="43925" xr:uid="{BFDFD597-89B0-4117-80FC-58D2FE6969B1}"/>
    <cellStyle name="Normal 2 2 2 2 5 3 4 6" xfId="18786" xr:uid="{1A21D0AD-52F3-4184-9BED-8D64EADE8CBE}"/>
    <cellStyle name="Normal 2 2 2 2 5 3 4 7" xfId="35545" xr:uid="{345746A2-3597-46A0-AF8C-A3908373ACEE}"/>
    <cellStyle name="Normal 2 2 2 2 5 3 5" xfId="4136" xr:uid="{D73A6F3E-445D-4ED6-A3C0-26F3058915D7}"/>
    <cellStyle name="Normal 2 2 2 2 5 3 5 2" xfId="12516" xr:uid="{CB7BF406-6DF4-4D09-A7E2-FFF1AE412A24}"/>
    <cellStyle name="Normal 2 2 2 2 5 3 5 2 2" xfId="29276" xr:uid="{BD12FD0A-ADFC-47BA-8DA5-042156411151}"/>
    <cellStyle name="Normal 2 2 2 2 5 3 5 2 3" xfId="46035" xr:uid="{EBC170C1-C1B7-4BB3-A7EC-698F19CD04FD}"/>
    <cellStyle name="Normal 2 2 2 2 5 3 5 3" xfId="20896" xr:uid="{86BD051E-006B-451D-9783-FF7B16781B11}"/>
    <cellStyle name="Normal 2 2 2 2 5 3 5 4" xfId="37655" xr:uid="{9781D776-C384-436E-AEFA-C546D77E79C5}"/>
    <cellStyle name="Normal 2 2 2 2 5 3 6" xfId="5718" xr:uid="{C7622B61-64A6-4416-A8A0-C8D402277125}"/>
    <cellStyle name="Normal 2 2 2 2 5 3 6 2" xfId="14098" xr:uid="{4824830A-F2E3-46DD-A8E8-3EC99080073B}"/>
    <cellStyle name="Normal 2 2 2 2 5 3 6 2 2" xfId="30858" xr:uid="{13FDCA63-A0D8-4201-A3C3-7BF2BF100887}"/>
    <cellStyle name="Normal 2 2 2 2 5 3 6 2 3" xfId="47617" xr:uid="{B7491BD6-15E2-478E-B869-6A69F1DB7C5B}"/>
    <cellStyle name="Normal 2 2 2 2 5 3 6 3" xfId="22478" xr:uid="{C46A4AF9-62CE-43D7-ACFC-139522CE3E50}"/>
    <cellStyle name="Normal 2 2 2 2 5 3 6 4" xfId="39237" xr:uid="{B02C8708-673D-4B54-A011-7F3572DC95AF}"/>
    <cellStyle name="Normal 2 2 2 2 5 3 7" xfId="7499" xr:uid="{9B6CEAAD-A596-40A2-AE5D-3DC5C15AA882}"/>
    <cellStyle name="Normal 2 2 2 2 5 3 7 2" xfId="15879" xr:uid="{520046BE-5F6F-46C4-A719-0BEA711DAC5B}"/>
    <cellStyle name="Normal 2 2 2 2 5 3 7 2 2" xfId="32639" xr:uid="{10E04CB4-B7A3-45C1-832A-5AF73955114B}"/>
    <cellStyle name="Normal 2 2 2 2 5 3 7 2 3" xfId="49398" xr:uid="{1DDEA2F3-8825-4BBC-924D-9438D538C4AE}"/>
    <cellStyle name="Normal 2 2 2 2 5 3 7 3" xfId="24259" xr:uid="{D782B349-ED95-43CB-9174-455791F96984}"/>
    <cellStyle name="Normal 2 2 2 2 5 3 7 4" xfId="41018" xr:uid="{ABA946A5-33AF-48BE-8683-7454AF7248E0}"/>
    <cellStyle name="Normal 2 2 2 2 5 3 8" xfId="7905" xr:uid="{54179AB0-1925-46A6-AC92-88AE58F854AA}"/>
    <cellStyle name="Normal 2 2 2 2 5 3 8 2" xfId="16285" xr:uid="{022316E4-C655-4804-8DC6-B26D2331A8E4}"/>
    <cellStyle name="Normal 2 2 2 2 5 3 8 2 2" xfId="33045" xr:uid="{ACE377D8-480A-49E2-808C-9421517C085E}"/>
    <cellStyle name="Normal 2 2 2 2 5 3 8 2 3" xfId="49804" xr:uid="{6B7B9D39-A22E-4F19-9B00-55E82C5F6CE7}"/>
    <cellStyle name="Normal 2 2 2 2 5 3 8 3" xfId="24665" xr:uid="{4F3F5E50-5D1B-4F75-BB27-437AFF9E63C6}"/>
    <cellStyle name="Normal 2 2 2 2 5 3 8 4" xfId="41424" xr:uid="{10E05C49-6FB4-46D2-8711-4441791C8BE6}"/>
    <cellStyle name="Normal 2 2 2 2 5 3 9" xfId="8311" xr:uid="{97EE454C-112A-40AA-9BE7-7FF27D111D65}"/>
    <cellStyle name="Normal 2 2 2 2 5 3 9 2" xfId="16691" xr:uid="{F3E6DF48-DB9C-4A35-BD36-18A746422F8D}"/>
    <cellStyle name="Normal 2 2 2 2 5 3 9 2 2" xfId="33451" xr:uid="{25B2B6A5-9793-4010-BD72-9AF8731D48AD}"/>
    <cellStyle name="Normal 2 2 2 2 5 3 9 2 3" xfId="50210" xr:uid="{306CDAA8-666A-4199-977F-F375F43DF8D4}"/>
    <cellStyle name="Normal 2 2 2 2 5 3 9 3" xfId="25071" xr:uid="{08C001FA-38AF-4AD2-B26E-F3BAFA496A40}"/>
    <cellStyle name="Normal 2 2 2 2 5 3 9 4" xfId="41830" xr:uid="{AFCE2AEF-BDB8-45CC-8FC7-DE884F6663F7}"/>
    <cellStyle name="Normal 2 2 2 2 5 4" xfId="1060" xr:uid="{EE64A64F-DE57-4DEF-8EFC-F7B471BCF94D}"/>
    <cellStyle name="Normal 2 2 2 2 5 4 2" xfId="4455" xr:uid="{1955AAD6-6E41-4259-A45F-9141A478A298}"/>
    <cellStyle name="Normal 2 2 2 2 5 4 2 2" xfId="12835" xr:uid="{16717CF3-CB0E-48AF-AC5F-67340043937E}"/>
    <cellStyle name="Normal 2 2 2 2 5 4 2 2 2" xfId="29595" xr:uid="{B4FBCAAB-BDE9-469F-AB69-6C3306A8292A}"/>
    <cellStyle name="Normal 2 2 2 2 5 4 2 2 3" xfId="46354" xr:uid="{1ABED563-C4C4-437A-ADE3-64A37E224D00}"/>
    <cellStyle name="Normal 2 2 2 2 5 4 2 3" xfId="21215" xr:uid="{520224EC-ED67-4B20-A210-6825E317F468}"/>
    <cellStyle name="Normal 2 2 2 2 5 4 2 4" xfId="37974" xr:uid="{A865CE19-1D59-4F8B-8013-2C208AF21774}"/>
    <cellStyle name="Normal 2 2 2 2 5 4 3" xfId="6142" xr:uid="{22E4C2AB-8D53-45AA-A10F-1E36DD5B2088}"/>
    <cellStyle name="Normal 2 2 2 2 5 4 3 2" xfId="14522" xr:uid="{30151A32-5FB1-447D-9791-BB43E2A9838B}"/>
    <cellStyle name="Normal 2 2 2 2 5 4 3 2 2" xfId="31282" xr:uid="{672A555C-5AA3-4645-9B50-906B8F1DD3AE}"/>
    <cellStyle name="Normal 2 2 2 2 5 4 3 2 3" xfId="48041" xr:uid="{6B4F1701-59E3-4D2F-B4AB-A963737AFF02}"/>
    <cellStyle name="Normal 2 2 2 2 5 4 3 3" xfId="22902" xr:uid="{CB4C5D5A-DA6C-43AF-AD19-FD3B094CFF0D}"/>
    <cellStyle name="Normal 2 2 2 2 5 4 3 4" xfId="39661" xr:uid="{C9ED32EB-5194-4849-B777-DE9521C1C075}"/>
    <cellStyle name="Normal 2 2 2 2 5 4 4" xfId="2878" xr:uid="{FAEF22FF-C806-49D4-9374-C9C8C6CF4340}"/>
    <cellStyle name="Normal 2 2 2 2 5 4 4 2" xfId="11258" xr:uid="{DEFA5BBB-F09C-431D-AA71-7CC845D3173B}"/>
    <cellStyle name="Normal 2 2 2 2 5 4 4 2 2" xfId="28018" xr:uid="{868B323B-9E25-4932-8801-A763783ABC37}"/>
    <cellStyle name="Normal 2 2 2 2 5 4 4 2 3" xfId="44777" xr:uid="{8942CBFC-F8C3-43C9-B95E-CE9EC9D9555B}"/>
    <cellStyle name="Normal 2 2 2 2 5 4 4 3" xfId="19638" xr:uid="{28703222-44C8-47BE-AFEC-E6776B5B51B4}"/>
    <cellStyle name="Normal 2 2 2 2 5 4 4 4" xfId="36397" xr:uid="{7C4D623C-B5B3-42F5-A9E2-F9BEA2DCD04A}"/>
    <cellStyle name="Normal 2 2 2 2 5 4 5" xfId="9455" xr:uid="{307ADB8D-D0A2-4AFF-8789-8601AD3502C7}"/>
    <cellStyle name="Normal 2 2 2 2 5 4 5 2" xfId="26215" xr:uid="{D7F6D37C-DC01-4DC6-9101-A2E62414DDA6}"/>
    <cellStyle name="Normal 2 2 2 2 5 4 5 3" xfId="42974" xr:uid="{BD875E66-F30F-46C2-986F-8351B7B3080A}"/>
    <cellStyle name="Normal 2 2 2 2 5 4 6" xfId="17835" xr:uid="{A4BD24C9-C470-43E6-836F-660D2C8BBD57}"/>
    <cellStyle name="Normal 2 2 2 2 5 4 7" xfId="34594" xr:uid="{CBC8C0FF-9F44-4490-BD99-476FE5B17308}"/>
    <cellStyle name="Normal 2 2 2 2 5 5" xfId="1494" xr:uid="{5E5178D1-E78A-4784-B785-706FB5F423CC}"/>
    <cellStyle name="Normal 2 2 2 2 5 5 2" xfId="4883" xr:uid="{B544DD7C-C6C7-4678-AF28-55711185C659}"/>
    <cellStyle name="Normal 2 2 2 2 5 5 2 2" xfId="13263" xr:uid="{DC993316-F4B9-44C5-8F1A-066C0FF9796C}"/>
    <cellStyle name="Normal 2 2 2 2 5 5 2 2 2" xfId="30023" xr:uid="{4BFE52B1-2B8E-444C-9726-D9D92EC84A57}"/>
    <cellStyle name="Normal 2 2 2 2 5 5 2 2 3" xfId="46782" xr:uid="{CE2BC082-BBB2-4D16-B490-B7148A47144D}"/>
    <cellStyle name="Normal 2 2 2 2 5 5 2 3" xfId="21643" xr:uid="{15DDC77F-7AFB-4E26-AFF1-A3C059AF29BE}"/>
    <cellStyle name="Normal 2 2 2 2 5 5 2 4" xfId="38402" xr:uid="{94A5E65B-CC32-4029-88A6-24991A9A6B09}"/>
    <cellStyle name="Normal 2 2 2 2 5 5 3" xfId="6570" xr:uid="{AC020AD5-7564-45FF-A8A7-E9109C7A823F}"/>
    <cellStyle name="Normal 2 2 2 2 5 5 3 2" xfId="14950" xr:uid="{270F5680-A29A-46F4-9375-85BE553105A4}"/>
    <cellStyle name="Normal 2 2 2 2 5 5 3 2 2" xfId="31710" xr:uid="{AAA6DDEA-8D11-4186-A866-843196B4C34C}"/>
    <cellStyle name="Normal 2 2 2 2 5 5 3 2 3" xfId="48469" xr:uid="{CDF9573C-6AAF-4AE2-815B-7AC9E28F1522}"/>
    <cellStyle name="Normal 2 2 2 2 5 5 3 3" xfId="23330" xr:uid="{0C9ECDC6-37C0-48AF-A4EA-42F77F24BE05}"/>
    <cellStyle name="Normal 2 2 2 2 5 5 3 4" xfId="40089" xr:uid="{1BDD4F60-A629-4400-AD0C-510585D7F687}"/>
    <cellStyle name="Normal 2 2 2 2 5 5 4" xfId="3306" xr:uid="{695A0095-03E2-4884-AC4D-61CBE62577D8}"/>
    <cellStyle name="Normal 2 2 2 2 5 5 4 2" xfId="11686" xr:uid="{AA2B08BD-4E52-46BA-918D-23DB9271589C}"/>
    <cellStyle name="Normal 2 2 2 2 5 5 4 2 2" xfId="28446" xr:uid="{DFD49B5C-DD55-46A1-9379-00717B8361C6}"/>
    <cellStyle name="Normal 2 2 2 2 5 5 4 2 3" xfId="45205" xr:uid="{49CE8EB4-287C-4694-AE98-4B705B25476E}"/>
    <cellStyle name="Normal 2 2 2 2 5 5 4 3" xfId="20066" xr:uid="{2CC4F3F4-AAA3-426D-B3F4-BE43D4F17D84}"/>
    <cellStyle name="Normal 2 2 2 2 5 5 4 4" xfId="36825" xr:uid="{0C42A16D-CD84-4D42-A5C7-DEB7D057DC27}"/>
    <cellStyle name="Normal 2 2 2 2 5 5 5" xfId="9883" xr:uid="{3D7330D7-4326-49DF-927C-5B2DA7455628}"/>
    <cellStyle name="Normal 2 2 2 2 5 5 5 2" xfId="26643" xr:uid="{5FA8955A-3F95-401F-811D-8581AC315F85}"/>
    <cellStyle name="Normal 2 2 2 2 5 5 5 3" xfId="43402" xr:uid="{E4D37185-E180-4245-8BDF-6B0605BC6A91}"/>
    <cellStyle name="Normal 2 2 2 2 5 5 6" xfId="18263" xr:uid="{FA6CDD19-DE88-497A-BBBF-B4934B5CA595}"/>
    <cellStyle name="Normal 2 2 2 2 5 5 7" xfId="35022" xr:uid="{373AF7E4-C75A-4265-B9D4-45520239C885}"/>
    <cellStyle name="Normal 2 2 2 2 5 6" xfId="1746" xr:uid="{F76BFDC6-D119-445B-9C54-F3FF258EC145}"/>
    <cellStyle name="Normal 2 2 2 2 5 6 2" xfId="5135" xr:uid="{AA230180-FE7F-4218-9893-355C7E201602}"/>
    <cellStyle name="Normal 2 2 2 2 5 6 2 2" xfId="13515" xr:uid="{A2398675-9394-4087-887B-9BFB83DF08C0}"/>
    <cellStyle name="Normal 2 2 2 2 5 6 2 2 2" xfId="30275" xr:uid="{E18D399C-6730-4EE0-B42C-3A91D8852DF8}"/>
    <cellStyle name="Normal 2 2 2 2 5 6 2 2 3" xfId="47034" xr:uid="{3CE549D1-804A-4FCD-BED4-D141C08B95C7}"/>
    <cellStyle name="Normal 2 2 2 2 5 6 2 3" xfId="21895" xr:uid="{D4AD1794-D79C-4A21-A9CE-00139C26AD7A}"/>
    <cellStyle name="Normal 2 2 2 2 5 6 2 4" xfId="38654" xr:uid="{320A1F73-09F8-4683-9A3F-7DBEBDA1C8C8}"/>
    <cellStyle name="Normal 2 2 2 2 5 6 3" xfId="6822" xr:uid="{78B9BCAB-B8CC-4282-8719-ED544AD5688B}"/>
    <cellStyle name="Normal 2 2 2 2 5 6 3 2" xfId="15202" xr:uid="{90D2C552-3C7F-46BE-AF32-BFBE6344378A}"/>
    <cellStyle name="Normal 2 2 2 2 5 6 3 2 2" xfId="31962" xr:uid="{3C03143A-513D-4463-B30B-852109808844}"/>
    <cellStyle name="Normal 2 2 2 2 5 6 3 2 3" xfId="48721" xr:uid="{5BEB8E4B-37CC-433E-800F-72919736387A}"/>
    <cellStyle name="Normal 2 2 2 2 5 6 3 3" xfId="23582" xr:uid="{BD8B29A5-0164-4CC5-A0F7-F321880802DB}"/>
    <cellStyle name="Normal 2 2 2 2 5 6 3 4" xfId="40341" xr:uid="{71AC2C2D-CB1E-4BB1-90C6-2DEDD4610F96}"/>
    <cellStyle name="Normal 2 2 2 2 5 6 4" xfId="2450" xr:uid="{495BC2A1-B444-49E6-BE8D-8857E6B60F64}"/>
    <cellStyle name="Normal 2 2 2 2 5 6 4 2" xfId="10832" xr:uid="{B5C046D4-51F3-4462-9B03-89C8EEFC9441}"/>
    <cellStyle name="Normal 2 2 2 2 5 6 4 2 2" xfId="27592" xr:uid="{9C24D903-8D68-4E5A-9A65-CA2FFB316B31}"/>
    <cellStyle name="Normal 2 2 2 2 5 6 4 2 3" xfId="44351" xr:uid="{AC975CEA-9DD3-4CCE-B9F4-D4EE503653CE}"/>
    <cellStyle name="Normal 2 2 2 2 5 6 4 3" xfId="19212" xr:uid="{FA2214AF-41F1-46EA-AE45-343AA77B68D3}"/>
    <cellStyle name="Normal 2 2 2 2 5 6 4 4" xfId="35971" xr:uid="{A5E5F053-C1F1-49BE-A74F-5313DD4A75DC}"/>
    <cellStyle name="Normal 2 2 2 2 5 6 5" xfId="10135" xr:uid="{248C3F00-BB29-4658-BF05-AB59AB8ACC39}"/>
    <cellStyle name="Normal 2 2 2 2 5 6 5 2" xfId="26895" xr:uid="{84784FA9-2624-4393-A1D8-12FBA37C0F8D}"/>
    <cellStyle name="Normal 2 2 2 2 5 6 5 3" xfId="43654" xr:uid="{0255B1DB-5FF0-4C1C-916F-6615AA94E8D3}"/>
    <cellStyle name="Normal 2 2 2 2 5 6 6" xfId="18515" xr:uid="{9311C545-CA83-4050-A4C8-0FC920D456A2}"/>
    <cellStyle name="Normal 2 2 2 2 5 6 7" xfId="35274" xr:uid="{01A43699-0C5E-46F8-A64C-458735B097F0}"/>
    <cellStyle name="Normal 2 2 2 2 5 7" xfId="3865" xr:uid="{7271ED9E-EF7B-47CF-9F1C-46D12500F401}"/>
    <cellStyle name="Normal 2 2 2 2 5 7 2" xfId="12245" xr:uid="{619A4BA9-1D48-49FB-ADC1-3BBC4B5C9EF0}"/>
    <cellStyle name="Normal 2 2 2 2 5 7 2 2" xfId="29005" xr:uid="{2DD69FB5-2628-42C1-8D40-EB923668001C}"/>
    <cellStyle name="Normal 2 2 2 2 5 7 2 3" xfId="45764" xr:uid="{36A2A9EA-8B6B-48F1-B441-AC9328037A89}"/>
    <cellStyle name="Normal 2 2 2 2 5 7 3" xfId="20625" xr:uid="{95E20969-88C0-4340-A64A-8DA256EF8203}"/>
    <cellStyle name="Normal 2 2 2 2 5 7 4" xfId="37384" xr:uid="{A6000C15-2AF6-490A-AD82-06ED905EF22B}"/>
    <cellStyle name="Normal 2 2 2 2 5 8" xfId="5716" xr:uid="{5E389114-6A48-4E90-A8CE-AB4621B1400A}"/>
    <cellStyle name="Normal 2 2 2 2 5 8 2" xfId="14096" xr:uid="{C4216E37-2F88-4DB7-BA5B-F13CB136B512}"/>
    <cellStyle name="Normal 2 2 2 2 5 8 2 2" xfId="30856" xr:uid="{48CC05AE-96B7-4BF4-B0AE-899D48BABA16}"/>
    <cellStyle name="Normal 2 2 2 2 5 8 2 3" xfId="47615" xr:uid="{64E94741-9145-4A8B-9E26-CF1A335E1AB8}"/>
    <cellStyle name="Normal 2 2 2 2 5 8 3" xfId="22476" xr:uid="{751E4305-B8BB-43F5-9CEB-1D257706B8C1}"/>
    <cellStyle name="Normal 2 2 2 2 5 8 4" xfId="39235" xr:uid="{32AB7402-C637-4298-8FB6-0008A32AC7A2}"/>
    <cellStyle name="Normal 2 2 2 2 5 9" xfId="7228" xr:uid="{262B7530-C539-4431-991D-A741DAC1C949}"/>
    <cellStyle name="Normal 2 2 2 2 5 9 2" xfId="15608" xr:uid="{FAA990F1-C001-4EB7-BE92-70569505021C}"/>
    <cellStyle name="Normal 2 2 2 2 5 9 2 2" xfId="32368" xr:uid="{D2B26A00-90BF-478E-9F1E-88B86BB58880}"/>
    <cellStyle name="Normal 2 2 2 2 5 9 2 3" xfId="49127" xr:uid="{3DACC641-7D12-44DD-8989-8C3C0217CD35}"/>
    <cellStyle name="Normal 2 2 2 2 5 9 3" xfId="23988" xr:uid="{9A6AC99F-4A91-46C8-9097-13C271F3A111}"/>
    <cellStyle name="Normal 2 2 2 2 5 9 4" xfId="40747" xr:uid="{1628A26B-3843-4FF8-9EDC-3201779EFED8}"/>
    <cellStyle name="Normal 2 2 2 2 6" xfId="621" xr:uid="{42D5FAC6-E7E7-4D79-B3AF-BA165BBEC74F}"/>
    <cellStyle name="Normal 2 2 2 2 6 10" xfId="8532" xr:uid="{D9B52A88-88A9-4E55-81E0-1F52F4AC3828}"/>
    <cellStyle name="Normal 2 2 2 2 6 10 2" xfId="16912" xr:uid="{5E064BD1-582B-4D38-B838-62D4C2D1BDBE}"/>
    <cellStyle name="Normal 2 2 2 2 6 10 2 2" xfId="33672" xr:uid="{1FA80A55-D83B-407B-B39E-264F597EB8A3}"/>
    <cellStyle name="Normal 2 2 2 2 6 10 2 3" xfId="50431" xr:uid="{AAE7049F-439A-44B4-A835-21482AFD57EF}"/>
    <cellStyle name="Normal 2 2 2 2 6 10 3" xfId="25292" xr:uid="{A7B80C0F-F6F3-4AEC-93D3-91A89836A440}"/>
    <cellStyle name="Normal 2 2 2 2 6 10 4" xfId="42051" xr:uid="{7BF01EC1-27EC-4ABE-972B-B75D2F16FBE5}"/>
    <cellStyle name="Normal 2 2 2 2 6 11" xfId="2453" xr:uid="{73FFCCB1-A44E-4F54-B491-911822D13B67}"/>
    <cellStyle name="Normal 2 2 2 2 6 11 2" xfId="10835" xr:uid="{99A678A1-5521-4ADF-A63F-414419DB206A}"/>
    <cellStyle name="Normal 2 2 2 2 6 11 2 2" xfId="27595" xr:uid="{7EDF557D-4DB7-489D-98D9-D3A0B46FC387}"/>
    <cellStyle name="Normal 2 2 2 2 6 11 2 3" xfId="44354" xr:uid="{C7C10341-51A7-4D5D-AA0A-47F117432E03}"/>
    <cellStyle name="Normal 2 2 2 2 6 11 3" xfId="19215" xr:uid="{997F9254-52A0-4D92-9A76-28A7ADA8ADEF}"/>
    <cellStyle name="Normal 2 2 2 2 6 11 4" xfId="35974" xr:uid="{9E9C7CE1-D0CE-4021-82AE-8203A759E0BB}"/>
    <cellStyle name="Normal 2 2 2 2 6 12" xfId="9032" xr:uid="{9781A556-6A6F-4544-9C8E-52D2A6779F7C}"/>
    <cellStyle name="Normal 2 2 2 2 6 12 2" xfId="25792" xr:uid="{DFA9CFBA-B1D5-44CB-A335-F3B2F26DAF2A}"/>
    <cellStyle name="Normal 2 2 2 2 6 12 3" xfId="42551" xr:uid="{25E8E031-122B-4795-ACBB-BCDDEBE325EB}"/>
    <cellStyle name="Normal 2 2 2 2 6 13" xfId="17412" xr:uid="{E45DA5BD-F80F-43F0-A832-983BDAA4F1D6}"/>
    <cellStyle name="Normal 2 2 2 2 6 14" xfId="34171" xr:uid="{80049217-0F09-4363-8BA1-9FE5B14B0C20}"/>
    <cellStyle name="Normal 2 2 2 2 6 2" xfId="1063" xr:uid="{A9CBF8A2-3214-4F1A-992E-0EC4B606F9C9}"/>
    <cellStyle name="Normal 2 2 2 2 6 2 2" xfId="4458" xr:uid="{469C1436-E123-49F4-9D30-2DECC0B8B037}"/>
    <cellStyle name="Normal 2 2 2 2 6 2 2 2" xfId="12838" xr:uid="{F46A11BF-14A1-4FA9-8689-DFB700D02E38}"/>
    <cellStyle name="Normal 2 2 2 2 6 2 2 2 2" xfId="29598" xr:uid="{3C5DA53E-18BB-4775-ABB0-74B8DAD8AA29}"/>
    <cellStyle name="Normal 2 2 2 2 6 2 2 2 3" xfId="46357" xr:uid="{44FFB246-6314-460D-99F8-F65F1E3A9FAD}"/>
    <cellStyle name="Normal 2 2 2 2 6 2 2 3" xfId="21218" xr:uid="{E6ED32DE-E164-410C-BF73-F688E4AB369E}"/>
    <cellStyle name="Normal 2 2 2 2 6 2 2 4" xfId="37977" xr:uid="{2785E599-0467-4A36-B4D7-6381C5919E8E}"/>
    <cellStyle name="Normal 2 2 2 2 6 2 3" xfId="6145" xr:uid="{4E6732EC-48AE-4B62-A37E-71998051D8A1}"/>
    <cellStyle name="Normal 2 2 2 2 6 2 3 2" xfId="14525" xr:uid="{3218341E-F83C-4799-B9EA-DB6FFABF44C0}"/>
    <cellStyle name="Normal 2 2 2 2 6 2 3 2 2" xfId="31285" xr:uid="{66253BBD-56E6-443B-9D5C-7C030DA4B3DF}"/>
    <cellStyle name="Normal 2 2 2 2 6 2 3 2 3" xfId="48044" xr:uid="{68C5D762-FF4D-47EC-AE22-F9FDBE5E7D8E}"/>
    <cellStyle name="Normal 2 2 2 2 6 2 3 3" xfId="22905" xr:uid="{5864CF96-A00A-48E8-8E06-0CE3B6E899A6}"/>
    <cellStyle name="Normal 2 2 2 2 6 2 3 4" xfId="39664" xr:uid="{22EFDB48-9F08-4D56-98FE-5DB3FCDD75E1}"/>
    <cellStyle name="Normal 2 2 2 2 6 2 4" xfId="2881" xr:uid="{8790A522-06A8-4AE6-B13F-BAD4611F19FA}"/>
    <cellStyle name="Normal 2 2 2 2 6 2 4 2" xfId="11261" xr:uid="{43608FA4-858E-4E2D-A701-F543C4F93237}"/>
    <cellStyle name="Normal 2 2 2 2 6 2 4 2 2" xfId="28021" xr:uid="{BC716443-F332-4D7D-8ABC-AD312B1B6560}"/>
    <cellStyle name="Normal 2 2 2 2 6 2 4 2 3" xfId="44780" xr:uid="{0E14FC6F-F3BC-4DBD-92D1-F2C9A9F0C6B1}"/>
    <cellStyle name="Normal 2 2 2 2 6 2 4 3" xfId="19641" xr:uid="{E5408C5C-C5CF-4644-9DAA-90E2CF9D48FE}"/>
    <cellStyle name="Normal 2 2 2 2 6 2 4 4" xfId="36400" xr:uid="{B50A901D-9E12-4EA9-B842-46E000D71012}"/>
    <cellStyle name="Normal 2 2 2 2 6 2 5" xfId="9458" xr:uid="{3B7FBD46-0E06-4D73-B82D-BB3CDCE8AB4C}"/>
    <cellStyle name="Normal 2 2 2 2 6 2 5 2" xfId="26218" xr:uid="{A63DEF7F-B213-44E5-B492-60C1B05B4A39}"/>
    <cellStyle name="Normal 2 2 2 2 6 2 5 3" xfId="42977" xr:uid="{454A450B-FAA8-463D-8E4E-00E7121CB8F7}"/>
    <cellStyle name="Normal 2 2 2 2 6 2 6" xfId="17838" xr:uid="{1BB23293-3C6F-495B-B224-B083C3368DBF}"/>
    <cellStyle name="Normal 2 2 2 2 6 2 7" xfId="34597" xr:uid="{7A187EDC-0C3A-4CC6-9C22-A60D25AFBB7F}"/>
    <cellStyle name="Normal 2 2 2 2 6 3" xfId="1497" xr:uid="{E9BB5980-6DCA-479E-8DE9-3CB0E2670D16}"/>
    <cellStyle name="Normal 2 2 2 2 6 3 2" xfId="4886" xr:uid="{578EC5A1-93A8-4F6E-A8C0-53A8E041BDB0}"/>
    <cellStyle name="Normal 2 2 2 2 6 3 2 2" xfId="13266" xr:uid="{8BB0F5D5-E1C3-4286-8ECA-10A1633098F8}"/>
    <cellStyle name="Normal 2 2 2 2 6 3 2 2 2" xfId="30026" xr:uid="{ACDCE42C-FC7B-4FB6-B9D3-723C13E2D795}"/>
    <cellStyle name="Normal 2 2 2 2 6 3 2 2 3" xfId="46785" xr:uid="{548E9C96-C343-4320-97ED-4340DCA81FC9}"/>
    <cellStyle name="Normal 2 2 2 2 6 3 2 3" xfId="21646" xr:uid="{8FA70CA1-DACC-421E-8322-1FCC6373AE44}"/>
    <cellStyle name="Normal 2 2 2 2 6 3 2 4" xfId="38405" xr:uid="{3198E51F-08BE-4436-9D48-43635ACB395C}"/>
    <cellStyle name="Normal 2 2 2 2 6 3 3" xfId="6573" xr:uid="{686592B7-15DF-4912-A3E0-9933630E05FD}"/>
    <cellStyle name="Normal 2 2 2 2 6 3 3 2" xfId="14953" xr:uid="{72135D0F-1FEC-4C28-899A-270CC1B33EDC}"/>
    <cellStyle name="Normal 2 2 2 2 6 3 3 2 2" xfId="31713" xr:uid="{1CF4EBFD-4D2A-4560-B2A0-DDAFE1A3B8ED}"/>
    <cellStyle name="Normal 2 2 2 2 6 3 3 2 3" xfId="48472" xr:uid="{6C65F18C-0506-41E0-B807-4040F62DDF39}"/>
    <cellStyle name="Normal 2 2 2 2 6 3 3 3" xfId="23333" xr:uid="{475C825B-C0C1-4D46-A7BD-AB3331535CAA}"/>
    <cellStyle name="Normal 2 2 2 2 6 3 3 4" xfId="40092" xr:uid="{EF68BAE1-54A7-49EB-9E1A-02964C90B883}"/>
    <cellStyle name="Normal 2 2 2 2 6 3 4" xfId="3309" xr:uid="{96653943-0F36-4ED1-8768-F501B43D3F92}"/>
    <cellStyle name="Normal 2 2 2 2 6 3 4 2" xfId="11689" xr:uid="{1611FB4C-1ED6-45F6-9B84-E0143C16DF3F}"/>
    <cellStyle name="Normal 2 2 2 2 6 3 4 2 2" xfId="28449" xr:uid="{CF471C0F-4EDF-49FC-833A-8E219EFD3AEF}"/>
    <cellStyle name="Normal 2 2 2 2 6 3 4 2 3" xfId="45208" xr:uid="{3E3D9ADF-A9DD-40AB-946F-47001A196E93}"/>
    <cellStyle name="Normal 2 2 2 2 6 3 4 3" xfId="20069" xr:uid="{34B6940E-4CFA-4B39-A356-6FB2F051FB2A}"/>
    <cellStyle name="Normal 2 2 2 2 6 3 4 4" xfId="36828" xr:uid="{5D9ACE70-596E-4754-9C97-C3C8B367690F}"/>
    <cellStyle name="Normal 2 2 2 2 6 3 5" xfId="9886" xr:uid="{C7D5A378-064B-4331-B348-71CA392A14B2}"/>
    <cellStyle name="Normal 2 2 2 2 6 3 5 2" xfId="26646" xr:uid="{2D5FCFF9-3388-40C4-BE9C-84ED6CF5DA12}"/>
    <cellStyle name="Normal 2 2 2 2 6 3 5 3" xfId="43405" xr:uid="{3AB95567-0119-40F6-8525-2347AE6CB7D1}"/>
    <cellStyle name="Normal 2 2 2 2 6 3 6" xfId="18266" xr:uid="{037F3431-61B0-45A4-8E8F-D6FA25F64DE0}"/>
    <cellStyle name="Normal 2 2 2 2 6 3 7" xfId="35025" xr:uid="{EA35E63A-5415-463B-A316-AEB3795DF263}"/>
    <cellStyle name="Normal 2 2 2 2 6 4" xfId="1832" xr:uid="{60D2A269-2834-4D54-B295-B00D91B89C9C}"/>
    <cellStyle name="Normal 2 2 2 2 6 4 2" xfId="5221" xr:uid="{3E79C99D-9D82-431B-B9D4-E4CEF05A62E2}"/>
    <cellStyle name="Normal 2 2 2 2 6 4 2 2" xfId="13601" xr:uid="{DC9171D5-EB01-4007-BF51-4DFD73CE3BC4}"/>
    <cellStyle name="Normal 2 2 2 2 6 4 2 2 2" xfId="30361" xr:uid="{9BC45114-C2F3-4641-BF28-F49641493F67}"/>
    <cellStyle name="Normal 2 2 2 2 6 4 2 2 3" xfId="47120" xr:uid="{DC6994EA-9C54-4255-B994-1B1C8FBF3836}"/>
    <cellStyle name="Normal 2 2 2 2 6 4 2 3" xfId="21981" xr:uid="{C0B7A0A4-A965-472B-BB7D-33966C32D07A}"/>
    <cellStyle name="Normal 2 2 2 2 6 4 2 4" xfId="38740" xr:uid="{C3001670-D1F0-42FE-842E-956FF2332828}"/>
    <cellStyle name="Normal 2 2 2 2 6 4 3" xfId="6908" xr:uid="{B8D1DBF6-EBD6-426E-A47D-2BC4ED1E710B}"/>
    <cellStyle name="Normal 2 2 2 2 6 4 3 2" xfId="15288" xr:uid="{EF6E1D9B-7AEE-4344-86F4-66066D2C9631}"/>
    <cellStyle name="Normal 2 2 2 2 6 4 3 2 2" xfId="32048" xr:uid="{6B89786A-9FDF-49E1-93F8-061BE19433A2}"/>
    <cellStyle name="Normal 2 2 2 2 6 4 3 2 3" xfId="48807" xr:uid="{197270F5-0C31-4B5A-BCE4-D4CBF495DD62}"/>
    <cellStyle name="Normal 2 2 2 2 6 4 3 3" xfId="23668" xr:uid="{12700683-B316-4103-811B-81CF6AC1F3E8}"/>
    <cellStyle name="Normal 2 2 2 2 6 4 3 4" xfId="40427" xr:uid="{79330447-CD15-4AA3-B568-E29438C51E2D}"/>
    <cellStyle name="Normal 2 2 2 2 6 4 4" xfId="3532" xr:uid="{97D52BA3-1DCC-4BFA-923D-446D1230A925}"/>
    <cellStyle name="Normal 2 2 2 2 6 4 4 2" xfId="11912" xr:uid="{2B029A35-12ED-4578-B654-BD0763F92DFA}"/>
    <cellStyle name="Normal 2 2 2 2 6 4 4 2 2" xfId="28672" xr:uid="{27C70F9A-F491-4AD4-9C31-FFAA92223400}"/>
    <cellStyle name="Normal 2 2 2 2 6 4 4 2 3" xfId="45431" xr:uid="{9276089A-5052-4C41-8D45-257CCF577FD7}"/>
    <cellStyle name="Normal 2 2 2 2 6 4 4 3" xfId="20292" xr:uid="{870FF3D9-252C-4649-A3B8-A4DE094A00A4}"/>
    <cellStyle name="Normal 2 2 2 2 6 4 4 4" xfId="37051" xr:uid="{1C471984-43F3-46C4-B526-C088166F9B2E}"/>
    <cellStyle name="Normal 2 2 2 2 6 4 5" xfId="10221" xr:uid="{14D1F871-C885-404C-863A-0BDE41A0B15C}"/>
    <cellStyle name="Normal 2 2 2 2 6 4 5 2" xfId="26981" xr:uid="{75F274C3-FDFB-45E4-AF80-CB95871F5D48}"/>
    <cellStyle name="Normal 2 2 2 2 6 4 5 3" xfId="43740" xr:uid="{56754424-638A-4E7F-A9EB-A97314ED8787}"/>
    <cellStyle name="Normal 2 2 2 2 6 4 6" xfId="18601" xr:uid="{71AD4AB3-47C7-4F70-8164-847848EF414D}"/>
    <cellStyle name="Normal 2 2 2 2 6 4 7" xfId="35360" xr:uid="{E2E019AD-5260-4E02-A760-8F7EFACF19A1}"/>
    <cellStyle name="Normal 2 2 2 2 6 5" xfId="3951" xr:uid="{3E25A09D-8340-4C04-B831-B59ECA74001A}"/>
    <cellStyle name="Normal 2 2 2 2 6 5 2" xfId="12331" xr:uid="{0E41597F-D3AF-417A-9541-F3916A4037BC}"/>
    <cellStyle name="Normal 2 2 2 2 6 5 2 2" xfId="29091" xr:uid="{FF962A00-A520-47B4-9912-B73E117CC59D}"/>
    <cellStyle name="Normal 2 2 2 2 6 5 2 3" xfId="45850" xr:uid="{0C755735-C2CF-4427-8081-1CC22C2D48D1}"/>
    <cellStyle name="Normal 2 2 2 2 6 5 3" xfId="20711" xr:uid="{60CAD57B-2865-4793-B2B2-FEABA3CEFDC2}"/>
    <cellStyle name="Normal 2 2 2 2 6 5 4" xfId="37470" xr:uid="{58C85B1F-6EC5-4B02-94AA-3C594A70801F}"/>
    <cellStyle name="Normal 2 2 2 2 6 6" xfId="5719" xr:uid="{B209AE39-0439-4388-9019-5353F0281031}"/>
    <cellStyle name="Normal 2 2 2 2 6 6 2" xfId="14099" xr:uid="{5F391DE0-658A-4DB4-874D-8F5DB42AD4C7}"/>
    <cellStyle name="Normal 2 2 2 2 6 6 2 2" xfId="30859" xr:uid="{B5BCA6AE-626E-46F4-B407-03C5EE5D5FC2}"/>
    <cellStyle name="Normal 2 2 2 2 6 6 2 3" xfId="47618" xr:uid="{91A5E556-8D5E-4CEA-A460-38E3B4D545E8}"/>
    <cellStyle name="Normal 2 2 2 2 6 6 3" xfId="22479" xr:uid="{C523C020-3B93-49C0-B438-88E74156FA07}"/>
    <cellStyle name="Normal 2 2 2 2 6 6 4" xfId="39238" xr:uid="{8A099268-89BE-49E9-ADD1-D9D4071C8E2A}"/>
    <cellStyle name="Normal 2 2 2 2 6 7" xfId="7314" xr:uid="{8A77698A-775D-4A0C-BD24-A698E86BFB12}"/>
    <cellStyle name="Normal 2 2 2 2 6 7 2" xfId="15694" xr:uid="{2ED069AB-6EF4-4439-92E2-E2BC5977A07F}"/>
    <cellStyle name="Normal 2 2 2 2 6 7 2 2" xfId="32454" xr:uid="{2277B788-C674-4729-BF93-67E0A304395A}"/>
    <cellStyle name="Normal 2 2 2 2 6 7 2 3" xfId="49213" xr:uid="{F3F86507-6DCC-43A6-AE75-1F1E791CF38C}"/>
    <cellStyle name="Normal 2 2 2 2 6 7 3" xfId="24074" xr:uid="{58EB5856-0722-4CAD-93CB-969834A41528}"/>
    <cellStyle name="Normal 2 2 2 2 6 7 4" xfId="40833" xr:uid="{C62E0AF7-DC21-44D7-B4B8-3329E5A84A44}"/>
    <cellStyle name="Normal 2 2 2 2 6 8" xfId="7720" xr:uid="{31AF2C56-7C43-4C97-8205-1742BC7B3F9A}"/>
    <cellStyle name="Normal 2 2 2 2 6 8 2" xfId="16100" xr:uid="{3F6BA3DF-6FAC-4BF4-B7D1-82BF4F9B4CDC}"/>
    <cellStyle name="Normal 2 2 2 2 6 8 2 2" xfId="32860" xr:uid="{701B395B-CA72-49D2-B179-70C61052EB47}"/>
    <cellStyle name="Normal 2 2 2 2 6 8 2 3" xfId="49619" xr:uid="{F1F6606E-E62B-4267-A227-6D592A7F20D1}"/>
    <cellStyle name="Normal 2 2 2 2 6 8 3" xfId="24480" xr:uid="{DAA12FB2-D816-4299-B5CE-22FD0E59BEB6}"/>
    <cellStyle name="Normal 2 2 2 2 6 8 4" xfId="41239" xr:uid="{C227ED68-E7E3-454F-B058-B4EBA4F45528}"/>
    <cellStyle name="Normal 2 2 2 2 6 9" xfId="8126" xr:uid="{79BC9F0A-7514-4E85-A7C5-12ACF8F8A387}"/>
    <cellStyle name="Normal 2 2 2 2 6 9 2" xfId="16506" xr:uid="{B79DA4BE-88D6-483F-8F57-D04685DE8E6C}"/>
    <cellStyle name="Normal 2 2 2 2 6 9 2 2" xfId="33266" xr:uid="{393964A0-8854-4A55-9F68-888797ACC13A}"/>
    <cellStyle name="Normal 2 2 2 2 6 9 2 3" xfId="50025" xr:uid="{8FDB91D6-46F7-4D4C-9360-236114A3F45F}"/>
    <cellStyle name="Normal 2 2 2 2 6 9 3" xfId="24886" xr:uid="{2864D518-1CA7-4BA0-884E-48C8791BBDA1}"/>
    <cellStyle name="Normal 2 2 2 2 6 9 4" xfId="41645" xr:uid="{AA15C38A-740B-4954-9836-E6357B36C0C0}"/>
    <cellStyle name="Normal 2 2 2 2 7" xfId="622" xr:uid="{E5DE1874-F148-4086-A667-15A31F58C5B2}"/>
    <cellStyle name="Normal 2 2 2 2 7 10" xfId="8611" xr:uid="{16E08523-EA3B-4FF2-830C-A7FC00F931B6}"/>
    <cellStyle name="Normal 2 2 2 2 7 10 2" xfId="16991" xr:uid="{028F7AC2-364D-44B4-AD2C-21554547937E}"/>
    <cellStyle name="Normal 2 2 2 2 7 10 2 2" xfId="33751" xr:uid="{F194249E-A9AF-428F-A819-5532665738A8}"/>
    <cellStyle name="Normal 2 2 2 2 7 10 2 3" xfId="50510" xr:uid="{17882746-E29F-4EB1-B117-4FB250746C0A}"/>
    <cellStyle name="Normal 2 2 2 2 7 10 3" xfId="25371" xr:uid="{0192EA39-FC1D-4E96-899B-67DDA3FACBC4}"/>
    <cellStyle name="Normal 2 2 2 2 7 10 4" xfId="42130" xr:uid="{A1731F07-F423-4F51-88DC-AF8F7EC433B7}"/>
    <cellStyle name="Normal 2 2 2 2 7 11" xfId="2454" xr:uid="{CC73E3B6-F425-45F7-BA5E-C8673C1150D8}"/>
    <cellStyle name="Normal 2 2 2 2 7 11 2" xfId="10836" xr:uid="{2B15694D-D46D-4241-9354-20795FE8BC9D}"/>
    <cellStyle name="Normal 2 2 2 2 7 11 2 2" xfId="27596" xr:uid="{4E4F8E59-4145-4361-B593-06F62043A766}"/>
    <cellStyle name="Normal 2 2 2 2 7 11 2 3" xfId="44355" xr:uid="{4B6EE942-41F3-482B-8AB4-3A8480D4CA0B}"/>
    <cellStyle name="Normal 2 2 2 2 7 11 3" xfId="19216" xr:uid="{CD38CF13-865C-4C8D-8B96-BFB6293D77F0}"/>
    <cellStyle name="Normal 2 2 2 2 7 11 4" xfId="35975" xr:uid="{F7134AA0-7A96-4AC5-BEC5-F9934B15F3E1}"/>
    <cellStyle name="Normal 2 2 2 2 7 12" xfId="9033" xr:uid="{EDB1A88A-7B6D-4E2D-AA72-113C1673DFC9}"/>
    <cellStyle name="Normal 2 2 2 2 7 12 2" xfId="25793" xr:uid="{E626D897-40E8-49AC-9713-323B719BEA63}"/>
    <cellStyle name="Normal 2 2 2 2 7 12 3" xfId="42552" xr:uid="{8C654114-B181-4A00-884F-D013C28CD439}"/>
    <cellStyle name="Normal 2 2 2 2 7 13" xfId="17413" xr:uid="{7E34B73C-BA1E-479A-A76B-A960C606C383}"/>
    <cellStyle name="Normal 2 2 2 2 7 14" xfId="34172" xr:uid="{38342C5F-8DB7-4360-8985-2A57F50D4624}"/>
    <cellStyle name="Normal 2 2 2 2 7 2" xfId="1064" xr:uid="{153C8276-AF1B-4DC0-97B8-F791D3BFD13B}"/>
    <cellStyle name="Normal 2 2 2 2 7 2 2" xfId="4459" xr:uid="{05C1939C-E685-4F74-BD30-685AE095EC79}"/>
    <cellStyle name="Normal 2 2 2 2 7 2 2 2" xfId="12839" xr:uid="{0968FA18-7532-4959-B190-B9EA93B4AAE6}"/>
    <cellStyle name="Normal 2 2 2 2 7 2 2 2 2" xfId="29599" xr:uid="{2359135A-D506-40F1-95BD-80F362004CB7}"/>
    <cellStyle name="Normal 2 2 2 2 7 2 2 2 3" xfId="46358" xr:uid="{B1A6D6EF-DE47-4755-B331-BD8A2A3C9AD3}"/>
    <cellStyle name="Normal 2 2 2 2 7 2 2 3" xfId="21219" xr:uid="{FF1FC7CF-2413-4DA7-ADAD-973DB193C883}"/>
    <cellStyle name="Normal 2 2 2 2 7 2 2 4" xfId="37978" xr:uid="{5F2E4F50-5C4A-42D3-B0FD-EFFD749257A7}"/>
    <cellStyle name="Normal 2 2 2 2 7 2 3" xfId="6146" xr:uid="{96E09AD3-47FD-4A37-86AB-88018A2343B4}"/>
    <cellStyle name="Normal 2 2 2 2 7 2 3 2" xfId="14526" xr:uid="{C46187C9-5B80-4475-AA64-262FF7DC4198}"/>
    <cellStyle name="Normal 2 2 2 2 7 2 3 2 2" xfId="31286" xr:uid="{1DD5BED4-DCA7-4244-BEE5-E367F212A68B}"/>
    <cellStyle name="Normal 2 2 2 2 7 2 3 2 3" xfId="48045" xr:uid="{4BC84664-82A7-475F-9DC1-ECAE18577AE0}"/>
    <cellStyle name="Normal 2 2 2 2 7 2 3 3" xfId="22906" xr:uid="{DB20771D-CEAB-4C19-B6D8-E50F06CFF6B7}"/>
    <cellStyle name="Normal 2 2 2 2 7 2 3 4" xfId="39665" xr:uid="{21AB1448-6E96-4720-95D3-3D75A0D454B6}"/>
    <cellStyle name="Normal 2 2 2 2 7 2 4" xfId="2882" xr:uid="{2EB7B326-6FA5-404B-BFE5-B4A4A6F00E3C}"/>
    <cellStyle name="Normal 2 2 2 2 7 2 4 2" xfId="11262" xr:uid="{A50C3318-06A1-4E8D-8C79-3E49D5D5A28C}"/>
    <cellStyle name="Normal 2 2 2 2 7 2 4 2 2" xfId="28022" xr:uid="{BD47CDCC-DD96-4EBB-AE45-CE970B762638}"/>
    <cellStyle name="Normal 2 2 2 2 7 2 4 2 3" xfId="44781" xr:uid="{CA771846-11B8-42C8-B7C7-C8ACB606721E}"/>
    <cellStyle name="Normal 2 2 2 2 7 2 4 3" xfId="19642" xr:uid="{6132AEFA-2883-4AA0-8FD9-9E9A2A37DAAD}"/>
    <cellStyle name="Normal 2 2 2 2 7 2 4 4" xfId="36401" xr:uid="{477B2600-A936-47E4-84E5-B163E24E8FEE}"/>
    <cellStyle name="Normal 2 2 2 2 7 2 5" xfId="9459" xr:uid="{32051CA8-49C4-4100-8C97-93DDA97748D5}"/>
    <cellStyle name="Normal 2 2 2 2 7 2 5 2" xfId="26219" xr:uid="{EBE50D79-8939-46A1-BFA0-84648B50BA31}"/>
    <cellStyle name="Normal 2 2 2 2 7 2 5 3" xfId="42978" xr:uid="{F6CF253B-8A09-4D67-8804-647016C5FD73}"/>
    <cellStyle name="Normal 2 2 2 2 7 2 6" xfId="17839" xr:uid="{9956D3EF-F89C-4C16-A152-A9619A16C482}"/>
    <cellStyle name="Normal 2 2 2 2 7 2 7" xfId="34598" xr:uid="{E8659178-141A-40A7-B02E-35FD38A01E0D}"/>
    <cellStyle name="Normal 2 2 2 2 7 3" xfId="1498" xr:uid="{99802C95-8C37-438F-A8C9-255D8928A147}"/>
    <cellStyle name="Normal 2 2 2 2 7 3 2" xfId="4887" xr:uid="{3212FD14-77E4-4A6F-86D4-183233646A91}"/>
    <cellStyle name="Normal 2 2 2 2 7 3 2 2" xfId="13267" xr:uid="{B3138691-19B5-4F0C-8B21-80925C487DC5}"/>
    <cellStyle name="Normal 2 2 2 2 7 3 2 2 2" xfId="30027" xr:uid="{FAA6E423-3A93-4D5B-8DF5-3DCF07009B33}"/>
    <cellStyle name="Normal 2 2 2 2 7 3 2 2 3" xfId="46786" xr:uid="{D59E4D5C-C2B7-4301-8C17-8282F067441A}"/>
    <cellStyle name="Normal 2 2 2 2 7 3 2 3" xfId="21647" xr:uid="{E9451265-F573-457E-A2F2-FE335BF91F60}"/>
    <cellStyle name="Normal 2 2 2 2 7 3 2 4" xfId="38406" xr:uid="{D56A8D90-5FBB-4568-90E7-937EFE28C1A4}"/>
    <cellStyle name="Normal 2 2 2 2 7 3 3" xfId="6574" xr:uid="{16C9EBE4-0672-436B-8255-6B7C06A9CB8E}"/>
    <cellStyle name="Normal 2 2 2 2 7 3 3 2" xfId="14954" xr:uid="{C2224950-85AC-4632-B480-80B3148EA657}"/>
    <cellStyle name="Normal 2 2 2 2 7 3 3 2 2" xfId="31714" xr:uid="{66742F96-C52E-492C-B946-BF0CDEB80AE5}"/>
    <cellStyle name="Normal 2 2 2 2 7 3 3 2 3" xfId="48473" xr:uid="{AC4C2122-FAE6-471C-BF0E-88569617E026}"/>
    <cellStyle name="Normal 2 2 2 2 7 3 3 3" xfId="23334" xr:uid="{5F6ADA39-1C9B-457C-B6B2-365216597060}"/>
    <cellStyle name="Normal 2 2 2 2 7 3 3 4" xfId="40093" xr:uid="{8FAF6487-F04C-46C3-826A-808AB871526C}"/>
    <cellStyle name="Normal 2 2 2 2 7 3 4" xfId="3310" xr:uid="{68CD999E-E3F1-444B-909B-60817BF8C6E0}"/>
    <cellStyle name="Normal 2 2 2 2 7 3 4 2" xfId="11690" xr:uid="{01E1BC51-4C1F-422F-9286-E7EA9E29499D}"/>
    <cellStyle name="Normal 2 2 2 2 7 3 4 2 2" xfId="28450" xr:uid="{E8807335-FF39-45EC-B607-D0D0D9DFF6B3}"/>
    <cellStyle name="Normal 2 2 2 2 7 3 4 2 3" xfId="45209" xr:uid="{AB08D9E9-A7B9-445E-A4CE-227BA2AC5DC7}"/>
    <cellStyle name="Normal 2 2 2 2 7 3 4 3" xfId="20070" xr:uid="{F3194882-53BB-4136-8945-2AFAC54DB892}"/>
    <cellStyle name="Normal 2 2 2 2 7 3 4 4" xfId="36829" xr:uid="{9C3699BA-A5A0-4BCC-B950-934A86D36F56}"/>
    <cellStyle name="Normal 2 2 2 2 7 3 5" xfId="9887" xr:uid="{720CCA55-31E8-4BD9-B16B-F8A50D5B608D}"/>
    <cellStyle name="Normal 2 2 2 2 7 3 5 2" xfId="26647" xr:uid="{9EAB3D4C-3C9C-49B9-9645-05FC22979CC7}"/>
    <cellStyle name="Normal 2 2 2 2 7 3 5 3" xfId="43406" xr:uid="{FD327C7A-501D-406E-9101-FE536BF2D7B7}"/>
    <cellStyle name="Normal 2 2 2 2 7 3 6" xfId="18267" xr:uid="{BBC3C0AF-9CE0-4084-8A87-88C3366BBBFA}"/>
    <cellStyle name="Normal 2 2 2 2 7 3 7" xfId="35026" xr:uid="{8BAE64C3-4632-4A06-86E2-7460DBC5AED0}"/>
    <cellStyle name="Normal 2 2 2 2 7 4" xfId="1911" xr:uid="{6386F330-3409-4C0B-8D3F-E34E9186AC69}"/>
    <cellStyle name="Normal 2 2 2 2 7 4 2" xfId="5300" xr:uid="{E7AD97A5-1021-47C7-9022-35F11C5EFB69}"/>
    <cellStyle name="Normal 2 2 2 2 7 4 2 2" xfId="13680" xr:uid="{08FBAB2C-A1D5-4B29-B196-99A92EB47A9D}"/>
    <cellStyle name="Normal 2 2 2 2 7 4 2 2 2" xfId="30440" xr:uid="{12F3B69C-FF48-428D-8483-7204BD7D667E}"/>
    <cellStyle name="Normal 2 2 2 2 7 4 2 2 3" xfId="47199" xr:uid="{F518D51F-5AFD-4873-A8BA-839B4DDF925D}"/>
    <cellStyle name="Normal 2 2 2 2 7 4 2 3" xfId="22060" xr:uid="{6D46C690-BA70-47AC-8BD5-DC93C41FC561}"/>
    <cellStyle name="Normal 2 2 2 2 7 4 2 4" xfId="38819" xr:uid="{B27D8B8B-D9E5-49C4-BBC7-15887A54AB0E}"/>
    <cellStyle name="Normal 2 2 2 2 7 4 3" xfId="6987" xr:uid="{BBE4B091-259E-48BD-B65C-5BBE95B221CA}"/>
    <cellStyle name="Normal 2 2 2 2 7 4 3 2" xfId="15367" xr:uid="{09E23220-DAB2-4D28-839A-96BDA1851B53}"/>
    <cellStyle name="Normal 2 2 2 2 7 4 3 2 2" xfId="32127" xr:uid="{222206A4-5DC2-40A6-83B1-15C3B11368F5}"/>
    <cellStyle name="Normal 2 2 2 2 7 4 3 2 3" xfId="48886" xr:uid="{D7B8208D-67EA-47DD-8169-1CC21AF26DD8}"/>
    <cellStyle name="Normal 2 2 2 2 7 4 3 3" xfId="23747" xr:uid="{2B6099CE-A447-4655-BD1D-3CF41A3B3029}"/>
    <cellStyle name="Normal 2 2 2 2 7 4 3 4" xfId="40506" xr:uid="{96BFBF4F-0DAC-4A29-B028-844F2957DF5B}"/>
    <cellStyle name="Normal 2 2 2 2 7 4 4" xfId="3610" xr:uid="{BC04DB7E-E52D-4202-92D5-B40531F2F783}"/>
    <cellStyle name="Normal 2 2 2 2 7 4 4 2" xfId="11990" xr:uid="{70629737-0BF2-4ACA-ABD6-A50CE48494E8}"/>
    <cellStyle name="Normal 2 2 2 2 7 4 4 2 2" xfId="28750" xr:uid="{A9A1EDF8-B626-4EF2-9B1F-20E42ACF1F27}"/>
    <cellStyle name="Normal 2 2 2 2 7 4 4 2 3" xfId="45509" xr:uid="{ADF30347-5FD9-43E1-A2E1-F801EBFAE77C}"/>
    <cellStyle name="Normal 2 2 2 2 7 4 4 3" xfId="20370" xr:uid="{3A6DC68F-61BE-4559-A437-8533BBFC5227}"/>
    <cellStyle name="Normal 2 2 2 2 7 4 4 4" xfId="37129" xr:uid="{82BE66A8-99F9-4629-8AE4-B865A3A16232}"/>
    <cellStyle name="Normal 2 2 2 2 7 4 5" xfId="10300" xr:uid="{F456C988-FEE9-47B9-A744-2F6B9A93E42D}"/>
    <cellStyle name="Normal 2 2 2 2 7 4 5 2" xfId="27060" xr:uid="{FB82466D-5E9D-430D-AE42-409BDAA33D32}"/>
    <cellStyle name="Normal 2 2 2 2 7 4 5 3" xfId="43819" xr:uid="{530BCF93-BB28-40F1-BCF2-B79EBBA567F0}"/>
    <cellStyle name="Normal 2 2 2 2 7 4 6" xfId="18680" xr:uid="{A0FAAA5D-E1FF-46BE-80CC-68986879EDCF}"/>
    <cellStyle name="Normal 2 2 2 2 7 4 7" xfId="35439" xr:uid="{B3F62633-1A65-48A4-8757-B5164D7EE041}"/>
    <cellStyle name="Normal 2 2 2 2 7 5" xfId="4030" xr:uid="{7FA048AA-FD33-4F25-B039-1B22AD9BEC78}"/>
    <cellStyle name="Normal 2 2 2 2 7 5 2" xfId="12410" xr:uid="{73067DBA-38E4-4E6D-9E76-DE23BD8AF5FB}"/>
    <cellStyle name="Normal 2 2 2 2 7 5 2 2" xfId="29170" xr:uid="{3C5EEBC9-86FC-4DA2-BA0C-94B0C91BBAED}"/>
    <cellStyle name="Normal 2 2 2 2 7 5 2 3" xfId="45929" xr:uid="{2AF98FA7-61DE-40C8-9110-CCA4B300E43B}"/>
    <cellStyle name="Normal 2 2 2 2 7 5 3" xfId="20790" xr:uid="{A5994649-5537-409C-A80E-FCC5C865C925}"/>
    <cellStyle name="Normal 2 2 2 2 7 5 4" xfId="37549" xr:uid="{DE9B74E7-1D1E-4ECA-B589-B3D935DD7721}"/>
    <cellStyle name="Normal 2 2 2 2 7 6" xfId="5720" xr:uid="{C3C33A42-7842-4F7C-BF34-99BF00B578D0}"/>
    <cellStyle name="Normal 2 2 2 2 7 6 2" xfId="14100" xr:uid="{C422282B-FCA8-474E-9459-61AA5B374274}"/>
    <cellStyle name="Normal 2 2 2 2 7 6 2 2" xfId="30860" xr:uid="{ECC9BBC3-B195-443B-B4C4-5A64E75ECE8C}"/>
    <cellStyle name="Normal 2 2 2 2 7 6 2 3" xfId="47619" xr:uid="{45B4CF6D-1A71-4828-8236-69357446B783}"/>
    <cellStyle name="Normal 2 2 2 2 7 6 3" xfId="22480" xr:uid="{61B8E783-4FF7-4DAE-9EEF-8C36022B367C}"/>
    <cellStyle name="Normal 2 2 2 2 7 6 4" xfId="39239" xr:uid="{09BFC6FF-D3C7-4EB9-A424-C77BDC60522C}"/>
    <cellStyle name="Normal 2 2 2 2 7 7" xfId="7393" xr:uid="{D41AB781-FDEC-40BB-A0E1-329F703DA195}"/>
    <cellStyle name="Normal 2 2 2 2 7 7 2" xfId="15773" xr:uid="{B684E465-7842-46EB-A0EB-30583CA3C664}"/>
    <cellStyle name="Normal 2 2 2 2 7 7 2 2" xfId="32533" xr:uid="{531A0E2A-D4C0-4ABA-96A7-E7935CFABD59}"/>
    <cellStyle name="Normal 2 2 2 2 7 7 2 3" xfId="49292" xr:uid="{7ABB7A0F-2F37-4F5B-AE98-E9C573BF167A}"/>
    <cellStyle name="Normal 2 2 2 2 7 7 3" xfId="24153" xr:uid="{988D1A45-F326-40DF-90BB-258534D225A2}"/>
    <cellStyle name="Normal 2 2 2 2 7 7 4" xfId="40912" xr:uid="{8B5DF244-3C94-4955-8A75-5AA91F73EF96}"/>
    <cellStyle name="Normal 2 2 2 2 7 8" xfId="7799" xr:uid="{CCEFA21A-1F75-42AC-956C-D95450023C84}"/>
    <cellStyle name="Normal 2 2 2 2 7 8 2" xfId="16179" xr:uid="{F98844F3-9E18-4707-B2AE-7ED9EF021741}"/>
    <cellStyle name="Normal 2 2 2 2 7 8 2 2" xfId="32939" xr:uid="{87BA37AC-0BAC-4520-8DB2-BB4668E652DC}"/>
    <cellStyle name="Normal 2 2 2 2 7 8 2 3" xfId="49698" xr:uid="{111BC642-AC80-4AFA-A6A3-60D271F6CDCA}"/>
    <cellStyle name="Normal 2 2 2 2 7 8 3" xfId="24559" xr:uid="{16989A9F-F5F6-4DBA-84C5-232495FE0890}"/>
    <cellStyle name="Normal 2 2 2 2 7 8 4" xfId="41318" xr:uid="{1A5202FC-4143-4830-9D56-6EB7F711AD8D}"/>
    <cellStyle name="Normal 2 2 2 2 7 9" xfId="8205" xr:uid="{CA22DD5E-2C2B-4A0D-A186-82042BFBABEF}"/>
    <cellStyle name="Normal 2 2 2 2 7 9 2" xfId="16585" xr:uid="{0866B6EC-44B4-4C52-9244-786866766B23}"/>
    <cellStyle name="Normal 2 2 2 2 7 9 2 2" xfId="33345" xr:uid="{78893A7C-70A9-41AC-BE4D-37BDB6D2EC6F}"/>
    <cellStyle name="Normal 2 2 2 2 7 9 2 3" xfId="50104" xr:uid="{82E69EC8-517C-478E-8899-179B55FB897B}"/>
    <cellStyle name="Normal 2 2 2 2 7 9 3" xfId="24965" xr:uid="{C2D48777-3670-4DC7-959C-097C985FB65B}"/>
    <cellStyle name="Normal 2 2 2 2 7 9 4" xfId="41724" xr:uid="{E188A39B-C1BC-4822-9533-5AD373FED423}"/>
    <cellStyle name="Normal 2 2 2 2 8" xfId="774" xr:uid="{741EFE06-C2A8-4EF9-A055-BB69C148D9E5}"/>
    <cellStyle name="Normal 2 2 2 2 8 2" xfId="4169" xr:uid="{6BBBC61F-135C-4164-9FC8-C276FD170A5B}"/>
    <cellStyle name="Normal 2 2 2 2 8 2 2" xfId="12549" xr:uid="{7A29CC85-D265-484F-AE44-8BC56AE55E13}"/>
    <cellStyle name="Normal 2 2 2 2 8 2 2 2" xfId="29309" xr:uid="{21BD813D-FC0B-475D-A10A-BC49ACAC599D}"/>
    <cellStyle name="Normal 2 2 2 2 8 2 2 3" xfId="46068" xr:uid="{F10A7831-7A98-4CFC-B053-091E886AF53F}"/>
    <cellStyle name="Normal 2 2 2 2 8 2 3" xfId="20929" xr:uid="{A603CA04-F3EB-4BE8-86A3-A6A3653BACD9}"/>
    <cellStyle name="Normal 2 2 2 2 8 2 4" xfId="37688" xr:uid="{E2428257-6B4B-4B27-AE0A-FAC83E573833}"/>
    <cellStyle name="Normal 2 2 2 2 8 3" xfId="5856" xr:uid="{662ACFED-C8FC-4FBB-ACD2-F05DBCEBDD41}"/>
    <cellStyle name="Normal 2 2 2 2 8 3 2" xfId="14236" xr:uid="{FF0278FC-2DA8-45ED-BB0E-FAA9E2012E88}"/>
    <cellStyle name="Normal 2 2 2 2 8 3 2 2" xfId="30996" xr:uid="{5A189824-9F84-4A5F-9E65-387BC87D3D32}"/>
    <cellStyle name="Normal 2 2 2 2 8 3 2 3" xfId="47755" xr:uid="{3EB727A0-07ED-4A63-8219-648E61859F0D}"/>
    <cellStyle name="Normal 2 2 2 2 8 3 3" xfId="22616" xr:uid="{15045B3F-04E4-4CA5-B256-8646A9B1F0F6}"/>
    <cellStyle name="Normal 2 2 2 2 8 3 4" xfId="39375" xr:uid="{3AE60B96-AB58-43B8-84EA-AC683B0B6EC0}"/>
    <cellStyle name="Normal 2 2 2 2 8 4" xfId="2592" xr:uid="{E02D5C25-E499-42DF-9AE1-6ED98157517B}"/>
    <cellStyle name="Normal 2 2 2 2 8 4 2" xfId="10972" xr:uid="{CBE9CAB7-39D5-4953-95E3-0FB559F8C433}"/>
    <cellStyle name="Normal 2 2 2 2 8 4 2 2" xfId="27732" xr:uid="{2DCC6474-A20B-4F8F-A67C-5CC0D94583F7}"/>
    <cellStyle name="Normal 2 2 2 2 8 4 2 3" xfId="44491" xr:uid="{32D57356-CACE-48CC-A67C-77E8B6760CAC}"/>
    <cellStyle name="Normal 2 2 2 2 8 4 3" xfId="19352" xr:uid="{F4483E21-9458-460E-94D1-FA894A61EEEF}"/>
    <cellStyle name="Normal 2 2 2 2 8 4 4" xfId="36111" xr:uid="{DAE0D100-770C-432D-B1B7-B76BD680B81A}"/>
    <cellStyle name="Normal 2 2 2 2 8 5" xfId="9169" xr:uid="{CB143818-470E-4F7E-9D61-829968701AE5}"/>
    <cellStyle name="Normal 2 2 2 2 8 5 2" xfId="25929" xr:uid="{9636D6FA-3CDF-4AAB-968A-B0912E2BE435}"/>
    <cellStyle name="Normal 2 2 2 2 8 5 3" xfId="42688" xr:uid="{7F53B91D-93F1-41D7-95D7-A2516AAAB643}"/>
    <cellStyle name="Normal 2 2 2 2 8 6" xfId="17549" xr:uid="{09BC825A-3C26-4F42-9461-B51E4CDEE7D5}"/>
    <cellStyle name="Normal 2 2 2 2 8 7" xfId="34308" xr:uid="{68BE1FE2-67D7-477C-8C17-8017A1924CD8}"/>
    <cellStyle name="Normal 2 2 2 2 9" xfId="1208" xr:uid="{60854801-2598-43E4-8AB7-2EF15113725A}"/>
    <cellStyle name="Normal 2 2 2 2 9 2" xfId="4597" xr:uid="{B94250FE-2324-4EE6-B8FD-5C81FC1A61B0}"/>
    <cellStyle name="Normal 2 2 2 2 9 2 2" xfId="12977" xr:uid="{689B75C6-431A-477D-BAC0-04EB8CFB05A0}"/>
    <cellStyle name="Normal 2 2 2 2 9 2 2 2" xfId="29737" xr:uid="{94AEE37D-2657-425C-8F4C-3B14E6F4B563}"/>
    <cellStyle name="Normal 2 2 2 2 9 2 2 3" xfId="46496" xr:uid="{92014745-39C9-4A42-9C67-BC070AA78334}"/>
    <cellStyle name="Normal 2 2 2 2 9 2 3" xfId="21357" xr:uid="{9EFF7A97-AD76-4EDC-8BC4-3B8D1770BEF6}"/>
    <cellStyle name="Normal 2 2 2 2 9 2 4" xfId="38116" xr:uid="{5C12367A-3D08-42EE-BFFE-B2D3FC23C438}"/>
    <cellStyle name="Normal 2 2 2 2 9 3" xfId="6284" xr:uid="{67F7A830-3B84-43B8-8028-720E86486D37}"/>
    <cellStyle name="Normal 2 2 2 2 9 3 2" xfId="14664" xr:uid="{5FC01C76-0A50-4EBB-974D-ED0989702F65}"/>
    <cellStyle name="Normal 2 2 2 2 9 3 2 2" xfId="31424" xr:uid="{9AFB964A-465C-47C8-8771-FA3B7DB84446}"/>
    <cellStyle name="Normal 2 2 2 2 9 3 2 3" xfId="48183" xr:uid="{5038CA1D-1FB9-47F7-BEC8-6FA2F3B1CF6A}"/>
    <cellStyle name="Normal 2 2 2 2 9 3 3" xfId="23044" xr:uid="{2348FE96-4C33-496B-9B08-B715B1648E5F}"/>
    <cellStyle name="Normal 2 2 2 2 9 3 4" xfId="39803" xr:uid="{8BB926D0-B94F-4F0C-A577-DE713E36BB4B}"/>
    <cellStyle name="Normal 2 2 2 2 9 4" xfId="3020" xr:uid="{C1E7C87C-8E1C-4913-B8AE-182BDAFD9AF8}"/>
    <cellStyle name="Normal 2 2 2 2 9 4 2" xfId="11400" xr:uid="{CA1F2BED-E2CC-4295-A1C5-7AD212A2D2A5}"/>
    <cellStyle name="Normal 2 2 2 2 9 4 2 2" xfId="28160" xr:uid="{690CFF34-0CB8-4CD4-8628-7776ABCE79F2}"/>
    <cellStyle name="Normal 2 2 2 2 9 4 2 3" xfId="44919" xr:uid="{9531C513-455A-4782-9201-033C6121BCF3}"/>
    <cellStyle name="Normal 2 2 2 2 9 4 3" xfId="19780" xr:uid="{25E6E296-ABF1-47E4-8382-8D710D8A42EE}"/>
    <cellStyle name="Normal 2 2 2 2 9 4 4" xfId="36539" xr:uid="{047FA862-1B0D-4D58-8398-40CF3B96B88E}"/>
    <cellStyle name="Normal 2 2 2 2 9 5" xfId="9597" xr:uid="{99404389-63F1-42BF-BABC-49E54648311F}"/>
    <cellStyle name="Normal 2 2 2 2 9 5 2" xfId="26357" xr:uid="{61025C1C-6E8F-4629-86F7-9859F65C229B}"/>
    <cellStyle name="Normal 2 2 2 2 9 5 3" xfId="43116" xr:uid="{FFB61FE5-D3F6-4F96-9FCF-FA33A5982406}"/>
    <cellStyle name="Normal 2 2 2 2 9 6" xfId="17977" xr:uid="{043BCEC5-858D-4878-8118-118D840B7E80}"/>
    <cellStyle name="Normal 2 2 2 2 9 7" xfId="34736" xr:uid="{62CEE748-8A12-434E-A8FC-E1172B14D15B}"/>
    <cellStyle name="Normal 2 2 2 20" xfId="17116" xr:uid="{847CCB3D-3F89-45FD-85FB-65CE4D76FDF6}"/>
    <cellStyle name="Normal 2 2 2 21" xfId="33875" xr:uid="{46731DBC-5AD0-43CE-BFE5-BC8803E585C1}"/>
    <cellStyle name="Normal 2 2 2 22" xfId="50818" xr:uid="{B066569C-90B9-4615-BCD8-1499731351B5}"/>
    <cellStyle name="Normal 2 2 2 23" xfId="51322" xr:uid="{3B6097D8-B364-4A40-9073-74104DA5E6B1}"/>
    <cellStyle name="Normal 2 2 2 24" xfId="51834" xr:uid="{2EA2D73F-1837-4639-ABFE-858FA8E008C9}"/>
    <cellStyle name="Normal 2 2 2 3" xfId="291" xr:uid="{80558DA3-98CD-40E2-994A-DA0C7DFDD2CB}"/>
    <cellStyle name="Normal 2 2 2 3 10" xfId="7170" xr:uid="{22F80B3C-4F55-4193-B110-784ACEA6552E}"/>
    <cellStyle name="Normal 2 2 2 3 10 2" xfId="15550" xr:uid="{F6805C44-FEA9-4EB2-B528-A0C74148E562}"/>
    <cellStyle name="Normal 2 2 2 3 10 2 2" xfId="32310" xr:uid="{CD365C53-A502-487B-A1E3-5CBC4884533B}"/>
    <cellStyle name="Normal 2 2 2 3 10 2 3" xfId="49069" xr:uid="{ADD5C7A0-1289-4C68-B98D-8CF26EF0EFE1}"/>
    <cellStyle name="Normal 2 2 2 3 10 3" xfId="23930" xr:uid="{A82F29B5-D131-4B9F-94DA-A5681F92ECD4}"/>
    <cellStyle name="Normal 2 2 2 3 10 4" xfId="40689" xr:uid="{4FBB3B55-FCF2-4FF0-AF14-189C40267B93}"/>
    <cellStyle name="Normal 2 2 2 3 11" xfId="7576" xr:uid="{1CD5999C-141C-43F6-A8DB-22908004782A}"/>
    <cellStyle name="Normal 2 2 2 3 11 2" xfId="15956" xr:uid="{A971D618-6784-454D-9A20-DD5C409DBD3F}"/>
    <cellStyle name="Normal 2 2 2 3 11 2 2" xfId="32716" xr:uid="{94CC47ED-72D9-4338-97E8-263D4D42C677}"/>
    <cellStyle name="Normal 2 2 2 3 11 2 3" xfId="49475" xr:uid="{0A9FEF8E-9DCD-4C1B-953A-3D9C40B293C3}"/>
    <cellStyle name="Normal 2 2 2 3 11 3" xfId="24336" xr:uid="{209D211B-8325-496A-B3A0-E41DB1F1ED1D}"/>
    <cellStyle name="Normal 2 2 2 3 11 4" xfId="41095" xr:uid="{75FA94D0-6C28-49F7-AB77-73C6A5D3E46D}"/>
    <cellStyle name="Normal 2 2 2 3 12" xfId="7982" xr:uid="{6723989F-434D-4773-A667-B100A7978D7C}"/>
    <cellStyle name="Normal 2 2 2 3 12 2" xfId="16362" xr:uid="{FAC19280-644C-4E90-BB73-71B7A0F98558}"/>
    <cellStyle name="Normal 2 2 2 3 12 2 2" xfId="33122" xr:uid="{2F2C485E-F095-462A-B3D1-20094A9564CE}"/>
    <cellStyle name="Normal 2 2 2 3 12 2 3" xfId="49881" xr:uid="{CB433625-DC51-4F10-9887-9105E030E51A}"/>
    <cellStyle name="Normal 2 2 2 3 12 3" xfId="24742" xr:uid="{FF794B78-4CCE-4BD3-A947-A4F07D278126}"/>
    <cellStyle name="Normal 2 2 2 3 12 4" xfId="41501" xr:uid="{ACA9460D-ABFD-44C0-B48E-BCB28C62C3E0}"/>
    <cellStyle name="Normal 2 2 2 3 13" xfId="8388" xr:uid="{4DFFC583-4363-4A06-BEFE-CAF4F91CF408}"/>
    <cellStyle name="Normal 2 2 2 3 13 2" xfId="16768" xr:uid="{C143A954-1007-43DF-A919-97F44B354B95}"/>
    <cellStyle name="Normal 2 2 2 3 13 2 2" xfId="33528" xr:uid="{E3FFD2C0-1662-4602-AA81-971437A275E5}"/>
    <cellStyle name="Normal 2 2 2 3 13 2 3" xfId="50287" xr:uid="{1BB19A7D-AF37-4B97-8F8F-836A1628DE47}"/>
    <cellStyle name="Normal 2 2 2 3 13 3" xfId="25148" xr:uid="{16019D5A-BD50-4A4E-A05F-477CB2C44124}"/>
    <cellStyle name="Normal 2 2 2 3 13 4" xfId="41907" xr:uid="{D52F03BB-D008-4B77-954E-FEC25DD76A1A}"/>
    <cellStyle name="Normal 2 2 2 3 14" xfId="2057" xr:uid="{099471CB-232F-4956-9D0E-82DE3FFBF4A8}"/>
    <cellStyle name="Normal 2 2 2 3 14 2" xfId="10445" xr:uid="{F4AED76D-4C93-4497-A8D5-782FB97DDC6F}"/>
    <cellStyle name="Normal 2 2 2 3 14 2 2" xfId="27205" xr:uid="{4780950A-3C5A-46D2-9F24-31F3D70D6740}"/>
    <cellStyle name="Normal 2 2 2 3 14 2 3" xfId="43964" xr:uid="{865D5043-B997-4704-8B30-C0B55E0F1706}"/>
    <cellStyle name="Normal 2 2 2 3 14 3" xfId="18825" xr:uid="{DC96F080-8703-4387-85EA-5BD2E44EB2F5}"/>
    <cellStyle name="Normal 2 2 2 3 14 4" xfId="35584" xr:uid="{21906182-99FD-4D7C-84A1-01E14F0DC2B1}"/>
    <cellStyle name="Normal 2 2 2 3 15" xfId="8764" xr:uid="{44A1676B-7581-412E-B292-5D15A09DF59C}"/>
    <cellStyle name="Normal 2 2 2 3 15 2" xfId="25524" xr:uid="{EE02897D-1D50-4C25-AC14-239ABAEF548B}"/>
    <cellStyle name="Normal 2 2 2 3 15 3" xfId="42283" xr:uid="{048DAB83-7C9C-4519-A92C-6B586340927E}"/>
    <cellStyle name="Normal 2 2 2 3 16" xfId="17144" xr:uid="{3CC1AE25-ADE7-4D8E-B574-EFF4BF6F4EF9}"/>
    <cellStyle name="Normal 2 2 2 3 17" xfId="33903" xr:uid="{7CEFBAEC-7545-4148-A9E2-EF0EA2EC386E}"/>
    <cellStyle name="Normal 2 2 2 3 2" xfId="374" xr:uid="{59EDFA0C-1D71-4F99-BB96-4F3FAC20536B}"/>
    <cellStyle name="Normal 2 2 2 3 2 10" xfId="7612" xr:uid="{7C67E288-A2D8-4DEA-9498-D1B594C43365}"/>
    <cellStyle name="Normal 2 2 2 3 2 10 2" xfId="15992" xr:uid="{331035CA-25D2-4CAD-B752-4945D00871A0}"/>
    <cellStyle name="Normal 2 2 2 3 2 10 2 2" xfId="32752" xr:uid="{C1C219E6-96DF-4B3E-97E6-009DE7B6E3E1}"/>
    <cellStyle name="Normal 2 2 2 3 2 10 2 3" xfId="49511" xr:uid="{7B4D0ACF-A80A-41D4-8E2A-DFDF1CCC2DA4}"/>
    <cellStyle name="Normal 2 2 2 3 2 10 3" xfId="24372" xr:uid="{BF1324B7-9B7B-4617-BD41-109F1CEE4A9F}"/>
    <cellStyle name="Normal 2 2 2 3 2 10 4" xfId="41131" xr:uid="{FF32E5A9-5488-4CD3-AB53-DE83AD3C437F}"/>
    <cellStyle name="Normal 2 2 2 3 2 11" xfId="8018" xr:uid="{33BCC42E-4E06-433F-8426-8AF737C49797}"/>
    <cellStyle name="Normal 2 2 2 3 2 11 2" xfId="16398" xr:uid="{2DE3AAD0-3285-4B17-BA48-A3B20C56E995}"/>
    <cellStyle name="Normal 2 2 2 3 2 11 2 2" xfId="33158" xr:uid="{C32121EC-4023-4380-AC9D-7F064EBEB66C}"/>
    <cellStyle name="Normal 2 2 2 3 2 11 2 3" xfId="49917" xr:uid="{952330D5-9BCA-4B4D-B5BA-8FCEEB7CCA54}"/>
    <cellStyle name="Normal 2 2 2 3 2 11 3" xfId="24778" xr:uid="{B9240014-988F-457C-A157-AD26B42FEB4D}"/>
    <cellStyle name="Normal 2 2 2 3 2 11 4" xfId="41537" xr:uid="{EA24867B-9F9F-4070-B96B-68240F91B39F}"/>
    <cellStyle name="Normal 2 2 2 3 2 12" xfId="8424" xr:uid="{E531238B-9238-4DAC-B257-14F70C22B1BE}"/>
    <cellStyle name="Normal 2 2 2 3 2 12 2" xfId="16804" xr:uid="{62DACD7E-5640-4927-AD57-83D1BC3C4E27}"/>
    <cellStyle name="Normal 2 2 2 3 2 12 2 2" xfId="33564" xr:uid="{9FBC26F0-2CB5-4EAD-A4CD-69523E557C5A}"/>
    <cellStyle name="Normal 2 2 2 3 2 12 2 3" xfId="50323" xr:uid="{CCE15FD7-C8B6-4BB7-A2C4-06338F4EC207}"/>
    <cellStyle name="Normal 2 2 2 3 2 12 3" xfId="25184" xr:uid="{E0168B6F-96D1-4475-9DF5-66A9E2C50D79}"/>
    <cellStyle name="Normal 2 2 2 3 2 12 4" xfId="41943" xr:uid="{D595E418-EE97-419B-AFDA-77E795F94B08}"/>
    <cellStyle name="Normal 2 2 2 3 2 13" xfId="2257" xr:uid="{41E5D4F3-B298-43C8-96A2-81658C40F0E2}"/>
    <cellStyle name="Normal 2 2 2 3 2 13 2" xfId="10641" xr:uid="{CFFAA8D0-349C-4771-90DA-BEC5F4B38FBA}"/>
    <cellStyle name="Normal 2 2 2 3 2 13 2 2" xfId="27401" xr:uid="{352E8DE2-4F90-4096-AB57-C0356D913369}"/>
    <cellStyle name="Normal 2 2 2 3 2 13 2 3" xfId="44160" xr:uid="{9BCF6CAD-823B-4D30-9E7F-C6EFFDA8FF8E}"/>
    <cellStyle name="Normal 2 2 2 3 2 13 3" xfId="19021" xr:uid="{E46E5DE5-F233-4245-B53D-83D96A0E4B7D}"/>
    <cellStyle name="Normal 2 2 2 3 2 13 4" xfId="35780" xr:uid="{B7000858-48E1-4A88-A76A-EC3B5CAC934C}"/>
    <cellStyle name="Normal 2 2 2 3 2 14" xfId="8838" xr:uid="{9EA0F1C7-CDD8-4871-B198-9EA845D5D065}"/>
    <cellStyle name="Normal 2 2 2 3 2 14 2" xfId="25598" xr:uid="{84BD51FC-E747-4262-B921-370D2450B960}"/>
    <cellStyle name="Normal 2 2 2 3 2 14 3" xfId="42357" xr:uid="{A15DC12D-9BB8-4E91-A9BA-AE6DE67726B8}"/>
    <cellStyle name="Normal 2 2 2 3 2 15" xfId="17218" xr:uid="{A892513C-FD05-40EF-BB2C-8E9A0B5044B1}"/>
    <cellStyle name="Normal 2 2 2 3 2 16" xfId="33977" xr:uid="{9387EA97-AAED-434D-8EEA-814868C7367A}"/>
    <cellStyle name="Normal 2 2 2 3 2 2" xfId="623" xr:uid="{0EED345F-8BBD-47E7-BCDE-F483CC0CDAF8}"/>
    <cellStyle name="Normal 2 2 2 3 2 2 10" xfId="8539" xr:uid="{C372AEB2-FAE3-45B2-84AC-6C8C4B28833D}"/>
    <cellStyle name="Normal 2 2 2 3 2 2 10 2" xfId="16919" xr:uid="{BB6EA028-8B1C-4CD2-BF09-A4ED9B45F6A3}"/>
    <cellStyle name="Normal 2 2 2 3 2 2 10 2 2" xfId="33679" xr:uid="{67A88B20-78D6-405C-A57C-AC142FFB381C}"/>
    <cellStyle name="Normal 2 2 2 3 2 2 10 2 3" xfId="50438" xr:uid="{8873BC80-C238-4C3F-9E45-863CF663522A}"/>
    <cellStyle name="Normal 2 2 2 3 2 2 10 3" xfId="25299" xr:uid="{79AF451F-A032-4E54-A495-74C8F01F6A9A}"/>
    <cellStyle name="Normal 2 2 2 3 2 2 10 4" xfId="42058" xr:uid="{3F39A246-DE15-4A5F-BEFE-8DADBC5D183B}"/>
    <cellStyle name="Normal 2 2 2 3 2 2 11" xfId="2455" xr:uid="{EE040028-8D66-4AC2-875F-8E5FD2101467}"/>
    <cellStyle name="Normal 2 2 2 3 2 2 11 2" xfId="10837" xr:uid="{8332329C-4391-43D7-9A1F-A8636FAA9EC5}"/>
    <cellStyle name="Normal 2 2 2 3 2 2 11 2 2" xfId="27597" xr:uid="{EEAFA6D3-D8B9-4EA2-A29F-4529EC4416DE}"/>
    <cellStyle name="Normal 2 2 2 3 2 2 11 2 3" xfId="44356" xr:uid="{930E3798-51FC-4ED7-92C2-57882BECD691}"/>
    <cellStyle name="Normal 2 2 2 3 2 2 11 3" xfId="19217" xr:uid="{DF700B80-AB11-41A6-8D26-F9B2A136892D}"/>
    <cellStyle name="Normal 2 2 2 3 2 2 11 4" xfId="35976" xr:uid="{29B3CB9E-372E-4E26-A9D3-69BB3F360FDD}"/>
    <cellStyle name="Normal 2 2 2 3 2 2 12" xfId="9034" xr:uid="{B391100D-998F-49A9-AEAF-52DB868EEF3E}"/>
    <cellStyle name="Normal 2 2 2 3 2 2 12 2" xfId="25794" xr:uid="{829BA84A-6076-41EA-B399-DA665406ABF8}"/>
    <cellStyle name="Normal 2 2 2 3 2 2 12 3" xfId="42553" xr:uid="{7EC436F9-AA8E-459D-9476-14838AB59F1C}"/>
    <cellStyle name="Normal 2 2 2 3 2 2 13" xfId="17414" xr:uid="{459CB387-E0D0-4828-A728-FA5E9C966A73}"/>
    <cellStyle name="Normal 2 2 2 3 2 2 14" xfId="34173" xr:uid="{3BA55EB3-D04F-4645-AEBA-65C8EC540533}"/>
    <cellStyle name="Normal 2 2 2 3 2 2 2" xfId="1065" xr:uid="{DF6B0719-0345-4036-B23B-58E4688BEDA6}"/>
    <cellStyle name="Normal 2 2 2 3 2 2 2 2" xfId="4460" xr:uid="{F1B4A45F-6F9C-4A59-8E13-810D74E3002B}"/>
    <cellStyle name="Normal 2 2 2 3 2 2 2 2 2" xfId="12840" xr:uid="{BFBD112F-19A7-4D90-80D0-B0E5DA2AC889}"/>
    <cellStyle name="Normal 2 2 2 3 2 2 2 2 2 2" xfId="29600" xr:uid="{EDB9EFB2-6AA7-41C4-ABFD-F3CD815AE5E9}"/>
    <cellStyle name="Normal 2 2 2 3 2 2 2 2 2 3" xfId="46359" xr:uid="{09A97B22-5CD8-41C3-B775-903AD9A645B5}"/>
    <cellStyle name="Normal 2 2 2 3 2 2 2 2 3" xfId="21220" xr:uid="{D496784A-558A-437F-96D9-AC30679A4CA9}"/>
    <cellStyle name="Normal 2 2 2 3 2 2 2 2 4" xfId="37979" xr:uid="{8D7897CB-ABE4-417A-9C84-877776B88598}"/>
    <cellStyle name="Normal 2 2 2 3 2 2 2 3" xfId="6147" xr:uid="{4D731B6A-F215-40A7-B830-FBD1EBC73EE0}"/>
    <cellStyle name="Normal 2 2 2 3 2 2 2 3 2" xfId="14527" xr:uid="{6FE488F7-9D4B-4B37-80EE-360DE041C2A5}"/>
    <cellStyle name="Normal 2 2 2 3 2 2 2 3 2 2" xfId="31287" xr:uid="{2BC747A4-D282-4BC0-A511-C26C90644914}"/>
    <cellStyle name="Normal 2 2 2 3 2 2 2 3 2 3" xfId="48046" xr:uid="{4A36C096-819D-4A69-AA3B-05A54C93194D}"/>
    <cellStyle name="Normal 2 2 2 3 2 2 2 3 3" xfId="22907" xr:uid="{66F90EFB-3E8D-4AC0-9AE7-C5E79E100DC2}"/>
    <cellStyle name="Normal 2 2 2 3 2 2 2 3 4" xfId="39666" xr:uid="{501586FE-DF1A-44C5-8174-473ABE4403BB}"/>
    <cellStyle name="Normal 2 2 2 3 2 2 2 4" xfId="2883" xr:uid="{D31C83A0-5D9D-4AD9-8DF5-591D85BE7BED}"/>
    <cellStyle name="Normal 2 2 2 3 2 2 2 4 2" xfId="11263" xr:uid="{C53213F2-0419-4465-8159-4243239CC02C}"/>
    <cellStyle name="Normal 2 2 2 3 2 2 2 4 2 2" xfId="28023" xr:uid="{6ED0C97B-12CE-4741-BFA2-6CC7C436F41C}"/>
    <cellStyle name="Normal 2 2 2 3 2 2 2 4 2 3" xfId="44782" xr:uid="{55A7F99D-CC07-4AE4-B9F3-73BEFC0FFA88}"/>
    <cellStyle name="Normal 2 2 2 3 2 2 2 4 3" xfId="19643" xr:uid="{A91B1AC5-4888-41BA-B40E-6ADBBB27AA92}"/>
    <cellStyle name="Normal 2 2 2 3 2 2 2 4 4" xfId="36402" xr:uid="{85243B84-31C1-4330-8CC1-92967AEAF693}"/>
    <cellStyle name="Normal 2 2 2 3 2 2 2 5" xfId="9460" xr:uid="{B202EB52-B2FE-4997-BB00-2ABE838D4FBE}"/>
    <cellStyle name="Normal 2 2 2 3 2 2 2 5 2" xfId="26220" xr:uid="{C290AAD2-2F89-432C-B1A8-007B8E0C9104}"/>
    <cellStyle name="Normal 2 2 2 3 2 2 2 5 3" xfId="42979" xr:uid="{6CC7738F-4519-4517-BFEE-B6ECFE8987B4}"/>
    <cellStyle name="Normal 2 2 2 3 2 2 2 6" xfId="17840" xr:uid="{CE1B23D4-9410-47E9-95A3-080797713DBA}"/>
    <cellStyle name="Normal 2 2 2 3 2 2 2 7" xfId="34599" xr:uid="{52A2E4C0-E527-41D8-8E9E-9A8FA48BC453}"/>
    <cellStyle name="Normal 2 2 2 3 2 2 3" xfId="1499" xr:uid="{674B86E7-A875-4B4E-BDA3-8CC77AB02052}"/>
    <cellStyle name="Normal 2 2 2 3 2 2 3 2" xfId="4888" xr:uid="{12900EF6-D145-42CD-A022-D7EB1F77F2D2}"/>
    <cellStyle name="Normal 2 2 2 3 2 2 3 2 2" xfId="13268" xr:uid="{47EF3768-4ED4-4E4C-8839-14CFA2FADB5C}"/>
    <cellStyle name="Normal 2 2 2 3 2 2 3 2 2 2" xfId="30028" xr:uid="{EFF98052-BEBE-4DAC-A44A-F1FCC59B8E82}"/>
    <cellStyle name="Normal 2 2 2 3 2 2 3 2 2 3" xfId="46787" xr:uid="{8CFDAED2-5630-44D9-BF1E-BBF1C056866F}"/>
    <cellStyle name="Normal 2 2 2 3 2 2 3 2 3" xfId="21648" xr:uid="{DD298076-BB56-40E2-AE3B-FCFED865A4BE}"/>
    <cellStyle name="Normal 2 2 2 3 2 2 3 2 4" xfId="38407" xr:uid="{A7C09235-0332-46B1-B743-042101176C14}"/>
    <cellStyle name="Normal 2 2 2 3 2 2 3 3" xfId="6575" xr:uid="{830E86EA-ACFF-43BD-A57C-932F6958159D}"/>
    <cellStyle name="Normal 2 2 2 3 2 2 3 3 2" xfId="14955" xr:uid="{76F3EB48-966A-41BE-A17C-55905D0D23B8}"/>
    <cellStyle name="Normal 2 2 2 3 2 2 3 3 2 2" xfId="31715" xr:uid="{267C7EF9-3F87-404F-B165-69A3D293BE07}"/>
    <cellStyle name="Normal 2 2 2 3 2 2 3 3 2 3" xfId="48474" xr:uid="{FB1C821B-2269-4462-83D6-8474F10CDE49}"/>
    <cellStyle name="Normal 2 2 2 3 2 2 3 3 3" xfId="23335" xr:uid="{E615AFBA-F109-497A-B1B3-9403203AD998}"/>
    <cellStyle name="Normal 2 2 2 3 2 2 3 3 4" xfId="40094" xr:uid="{99957878-A51B-428B-92B9-D645F4C36F0E}"/>
    <cellStyle name="Normal 2 2 2 3 2 2 3 4" xfId="3311" xr:uid="{C13605F3-ECDF-43A4-A486-8CD2DE36F740}"/>
    <cellStyle name="Normal 2 2 2 3 2 2 3 4 2" xfId="11691" xr:uid="{846481E5-D45A-4A90-AA2C-85BA56B2730A}"/>
    <cellStyle name="Normal 2 2 2 3 2 2 3 4 2 2" xfId="28451" xr:uid="{FE549AD9-7028-4CFD-8C1E-64EAED32301D}"/>
    <cellStyle name="Normal 2 2 2 3 2 2 3 4 2 3" xfId="45210" xr:uid="{5F5379C2-0CFC-45B9-A610-471950126CE9}"/>
    <cellStyle name="Normal 2 2 2 3 2 2 3 4 3" xfId="20071" xr:uid="{8B2B1E17-4F6A-44E5-BE3D-8667186B135E}"/>
    <cellStyle name="Normal 2 2 2 3 2 2 3 4 4" xfId="36830" xr:uid="{41395F95-1998-48FF-9FD8-FEA0B88EEE30}"/>
    <cellStyle name="Normal 2 2 2 3 2 2 3 5" xfId="9888" xr:uid="{EF871221-5D47-481F-95A2-D5E82D919447}"/>
    <cellStyle name="Normal 2 2 2 3 2 2 3 5 2" xfId="26648" xr:uid="{30C646E1-DB18-4D33-B664-DDD60D8864F4}"/>
    <cellStyle name="Normal 2 2 2 3 2 2 3 5 3" xfId="43407" xr:uid="{442257A3-DFC7-48F9-8C92-1E2300FDD575}"/>
    <cellStyle name="Normal 2 2 2 3 2 2 3 6" xfId="18268" xr:uid="{A8A6E529-D25A-4002-8332-0D3465DDADEB}"/>
    <cellStyle name="Normal 2 2 2 3 2 2 3 7" xfId="35027" xr:uid="{821F3361-8DA0-47CE-8844-4A3159D672FE}"/>
    <cellStyle name="Normal 2 2 2 3 2 2 4" xfId="1839" xr:uid="{A253982C-96F5-4D4A-AE04-F8CDA658FA41}"/>
    <cellStyle name="Normal 2 2 2 3 2 2 4 2" xfId="5228" xr:uid="{7557305B-6D80-4D24-80CE-F4EE78396457}"/>
    <cellStyle name="Normal 2 2 2 3 2 2 4 2 2" xfId="13608" xr:uid="{8B2F64D9-E43C-4A0F-8B85-3B3B5D6E4CCF}"/>
    <cellStyle name="Normal 2 2 2 3 2 2 4 2 2 2" xfId="30368" xr:uid="{556A6C25-B037-4541-971F-1B1DBE6C39D9}"/>
    <cellStyle name="Normal 2 2 2 3 2 2 4 2 2 3" xfId="47127" xr:uid="{91A73506-4652-4327-8FB9-5E343F4F0E82}"/>
    <cellStyle name="Normal 2 2 2 3 2 2 4 2 3" xfId="21988" xr:uid="{3F15E65D-3330-474B-9FB7-6E09E14AC436}"/>
    <cellStyle name="Normal 2 2 2 3 2 2 4 2 4" xfId="38747" xr:uid="{ACCA7144-C4A1-40F5-9DF0-D38C400F17F4}"/>
    <cellStyle name="Normal 2 2 2 3 2 2 4 3" xfId="6915" xr:uid="{268BF594-07D6-49E3-A5A2-97D8FA100402}"/>
    <cellStyle name="Normal 2 2 2 3 2 2 4 3 2" xfId="15295" xr:uid="{D17B32D7-ABFF-4EDB-B6A3-6B405724F7D1}"/>
    <cellStyle name="Normal 2 2 2 3 2 2 4 3 2 2" xfId="32055" xr:uid="{511BDA7F-A9B0-4D51-8DDA-192459386274}"/>
    <cellStyle name="Normal 2 2 2 3 2 2 4 3 2 3" xfId="48814" xr:uid="{0D4B57E0-26FA-4E9E-8576-4D7DA00AAAD8}"/>
    <cellStyle name="Normal 2 2 2 3 2 2 4 3 3" xfId="23675" xr:uid="{DA2E72F2-51B4-459F-870D-66E6C30F1407}"/>
    <cellStyle name="Normal 2 2 2 3 2 2 4 3 4" xfId="40434" xr:uid="{8D7417F0-DD3D-434B-BEAA-FBEB13605FAA}"/>
    <cellStyle name="Normal 2 2 2 3 2 2 4 4" xfId="3539" xr:uid="{93461125-9947-495C-AEEF-F762ABBC6E7E}"/>
    <cellStyle name="Normal 2 2 2 3 2 2 4 4 2" xfId="11919" xr:uid="{3BD7FF27-828D-42B6-B0BA-B248205DBD18}"/>
    <cellStyle name="Normal 2 2 2 3 2 2 4 4 2 2" xfId="28679" xr:uid="{0CEE96A4-04FD-4D51-AC14-7BAF8DF196AD}"/>
    <cellStyle name="Normal 2 2 2 3 2 2 4 4 2 3" xfId="45438" xr:uid="{ADA25C67-8A43-4442-8A3E-259614F30133}"/>
    <cellStyle name="Normal 2 2 2 3 2 2 4 4 3" xfId="20299" xr:uid="{4B438D14-EBBA-4A5C-881E-EEA2D7D2BA35}"/>
    <cellStyle name="Normal 2 2 2 3 2 2 4 4 4" xfId="37058" xr:uid="{25510997-38C2-4936-B185-925862D09630}"/>
    <cellStyle name="Normal 2 2 2 3 2 2 4 5" xfId="10228" xr:uid="{BF7123F0-D076-4B02-A3E9-CD158C986185}"/>
    <cellStyle name="Normal 2 2 2 3 2 2 4 5 2" xfId="26988" xr:uid="{016FBC54-7DD1-4504-AB1E-8A45EFEBCEE0}"/>
    <cellStyle name="Normal 2 2 2 3 2 2 4 5 3" xfId="43747" xr:uid="{19EE8A06-D8FF-4D26-8D61-098ADDF0D784}"/>
    <cellStyle name="Normal 2 2 2 3 2 2 4 6" xfId="18608" xr:uid="{FAEAF401-AB2E-4833-9E17-CD6D6462A8CB}"/>
    <cellStyle name="Normal 2 2 2 3 2 2 4 7" xfId="35367" xr:uid="{0F56E906-C26B-42C2-A48A-879D9F096A25}"/>
    <cellStyle name="Normal 2 2 2 3 2 2 5" xfId="3958" xr:uid="{C04D2393-08A3-4CF3-A70C-B29EA81C2825}"/>
    <cellStyle name="Normal 2 2 2 3 2 2 5 2" xfId="12338" xr:uid="{B575E71B-3C07-4829-9505-CD1913E26511}"/>
    <cellStyle name="Normal 2 2 2 3 2 2 5 2 2" xfId="29098" xr:uid="{29F8D445-89D5-421C-BE4C-4A66A4CAA796}"/>
    <cellStyle name="Normal 2 2 2 3 2 2 5 2 3" xfId="45857" xr:uid="{CE682BED-9EBB-4413-A57D-244C1ECC6CB5}"/>
    <cellStyle name="Normal 2 2 2 3 2 2 5 3" xfId="20718" xr:uid="{DDED9085-DA8D-4910-B872-F03948553F6E}"/>
    <cellStyle name="Normal 2 2 2 3 2 2 5 4" xfId="37477" xr:uid="{C06F3D8D-9622-4FD4-B252-854F31A0DDD8}"/>
    <cellStyle name="Normal 2 2 2 3 2 2 6" xfId="5721" xr:uid="{D8A2EF5C-24A9-453E-B268-8BA934CEA75F}"/>
    <cellStyle name="Normal 2 2 2 3 2 2 6 2" xfId="14101" xr:uid="{77C13E50-0FB9-49B0-A5B3-1D6482AEA00D}"/>
    <cellStyle name="Normal 2 2 2 3 2 2 6 2 2" xfId="30861" xr:uid="{4D95095C-CD01-4C1E-8056-299505FCDA49}"/>
    <cellStyle name="Normal 2 2 2 3 2 2 6 2 3" xfId="47620" xr:uid="{5E2AA5E9-348F-43CB-A50C-BA75EF0C0953}"/>
    <cellStyle name="Normal 2 2 2 3 2 2 6 3" xfId="22481" xr:uid="{389B671A-5F43-48E0-9654-F825D6574A41}"/>
    <cellStyle name="Normal 2 2 2 3 2 2 6 4" xfId="39240" xr:uid="{1138A9E2-EAE3-44D3-AFA3-10F90754B335}"/>
    <cellStyle name="Normal 2 2 2 3 2 2 7" xfId="7321" xr:uid="{5F0874F2-92EC-458B-A0E1-000763A6155C}"/>
    <cellStyle name="Normal 2 2 2 3 2 2 7 2" xfId="15701" xr:uid="{3C294929-8859-474B-990A-18C0C975DD7A}"/>
    <cellStyle name="Normal 2 2 2 3 2 2 7 2 2" xfId="32461" xr:uid="{FF260C2B-A3F2-4808-97F2-D17DEBB75444}"/>
    <cellStyle name="Normal 2 2 2 3 2 2 7 2 3" xfId="49220" xr:uid="{3F62EC01-5529-4870-B97F-281AE5806067}"/>
    <cellStyle name="Normal 2 2 2 3 2 2 7 3" xfId="24081" xr:uid="{A7A50F3E-AAAB-4A9E-BBB7-3E86F5F23CB6}"/>
    <cellStyle name="Normal 2 2 2 3 2 2 7 4" xfId="40840" xr:uid="{41280043-C1BB-41F0-95BB-CB71F9FD6ABC}"/>
    <cellStyle name="Normal 2 2 2 3 2 2 8" xfId="7727" xr:uid="{DD20C7AE-6ABB-44D3-89F4-4BF921E5B310}"/>
    <cellStyle name="Normal 2 2 2 3 2 2 8 2" xfId="16107" xr:uid="{474D6ED5-AA0B-494F-A6E5-A0237DFFCDAC}"/>
    <cellStyle name="Normal 2 2 2 3 2 2 8 2 2" xfId="32867" xr:uid="{8900A2BA-FDCA-450F-B138-F08B006662F4}"/>
    <cellStyle name="Normal 2 2 2 3 2 2 8 2 3" xfId="49626" xr:uid="{E999B3C3-4314-4C33-BC94-1998C0EC1548}"/>
    <cellStyle name="Normal 2 2 2 3 2 2 8 3" xfId="24487" xr:uid="{FE54D060-3824-400F-82D9-04E78A341E7E}"/>
    <cellStyle name="Normal 2 2 2 3 2 2 8 4" xfId="41246" xr:uid="{FE15819C-EC01-4EE9-9309-63783D927365}"/>
    <cellStyle name="Normal 2 2 2 3 2 2 9" xfId="8133" xr:uid="{2B2106FA-7AC2-45FE-A86E-9FF4B28551F4}"/>
    <cellStyle name="Normal 2 2 2 3 2 2 9 2" xfId="16513" xr:uid="{39C1A6A5-62A3-4D5A-86B2-9113DE6D0401}"/>
    <cellStyle name="Normal 2 2 2 3 2 2 9 2 2" xfId="33273" xr:uid="{DFE047E9-700C-4176-B171-1B7E5830F358}"/>
    <cellStyle name="Normal 2 2 2 3 2 2 9 2 3" xfId="50032" xr:uid="{39C89737-EEEE-4E43-B683-01451824CE18}"/>
    <cellStyle name="Normal 2 2 2 3 2 2 9 3" xfId="24893" xr:uid="{DAE61823-F7F0-479A-B58B-37C630A158D0}"/>
    <cellStyle name="Normal 2 2 2 3 2 2 9 4" xfId="41652" xr:uid="{30C76E24-3101-4869-B659-DDA99424E407}"/>
    <cellStyle name="Normal 2 2 2 3 2 3" xfId="624" xr:uid="{132A2C48-7383-4A4F-A69D-2F4FCCAF3BBF}"/>
    <cellStyle name="Normal 2 2 2 3 2 3 10" xfId="8695" xr:uid="{727CE5BA-4807-40A1-8137-D0A678E8B91B}"/>
    <cellStyle name="Normal 2 2 2 3 2 3 10 2" xfId="17075" xr:uid="{E2BA098A-9626-4B1B-9198-A4458C9ABF3B}"/>
    <cellStyle name="Normal 2 2 2 3 2 3 10 2 2" xfId="33835" xr:uid="{FC42FE1D-900E-4231-BB4D-135B8DD8E07E}"/>
    <cellStyle name="Normal 2 2 2 3 2 3 10 2 3" xfId="50594" xr:uid="{45AA13D5-E4F2-4B7C-B2AA-F2E3195F324E}"/>
    <cellStyle name="Normal 2 2 2 3 2 3 10 3" xfId="25455" xr:uid="{C6FA6EEB-261C-4C9E-9F33-55E910E6A7DF}"/>
    <cellStyle name="Normal 2 2 2 3 2 3 10 4" xfId="42214" xr:uid="{A0D2FE89-71DC-4101-A01E-884757B50159}"/>
    <cellStyle name="Normal 2 2 2 3 2 3 11" xfId="2456" xr:uid="{2CA2ADF6-5F89-4315-90FB-62B9C58252B0}"/>
    <cellStyle name="Normal 2 2 2 3 2 3 11 2" xfId="10838" xr:uid="{ECE9426A-A91E-4086-B432-8DA010A4C7C5}"/>
    <cellStyle name="Normal 2 2 2 3 2 3 11 2 2" xfId="27598" xr:uid="{523E3042-375E-4CB7-87AD-4060A804A9DF}"/>
    <cellStyle name="Normal 2 2 2 3 2 3 11 2 3" xfId="44357" xr:uid="{080F5DA9-537F-4332-85FC-5FCABF5719F8}"/>
    <cellStyle name="Normal 2 2 2 3 2 3 11 3" xfId="19218" xr:uid="{48F10FD0-4A54-4045-9F9F-28FF44BE2B5C}"/>
    <cellStyle name="Normal 2 2 2 3 2 3 11 4" xfId="35977" xr:uid="{972D920E-C0F7-475E-B6A8-C599A49B66C1}"/>
    <cellStyle name="Normal 2 2 2 3 2 3 12" xfId="9035" xr:uid="{A3ABE0FB-C193-46C4-9F16-5721035DCA42}"/>
    <cellStyle name="Normal 2 2 2 3 2 3 12 2" xfId="25795" xr:uid="{F6085545-9374-433A-914E-BB9EA1BE5ACB}"/>
    <cellStyle name="Normal 2 2 2 3 2 3 12 3" xfId="42554" xr:uid="{7673ED23-DC82-4C9A-9338-5EA2D0419867}"/>
    <cellStyle name="Normal 2 2 2 3 2 3 13" xfId="17415" xr:uid="{D64105E1-CD65-450D-82E6-7241FDC7CBBB}"/>
    <cellStyle name="Normal 2 2 2 3 2 3 14" xfId="34174" xr:uid="{46C7608B-8D2B-4BBC-AE2E-46B16DE0A1CA}"/>
    <cellStyle name="Normal 2 2 2 3 2 3 2" xfId="1066" xr:uid="{A4B79ADB-8C7A-4795-9DF7-0418A2F81C08}"/>
    <cellStyle name="Normal 2 2 2 3 2 3 2 2" xfId="4461" xr:uid="{A9AA04A6-35E5-424C-8622-F58E24B88E5D}"/>
    <cellStyle name="Normal 2 2 2 3 2 3 2 2 2" xfId="12841" xr:uid="{2C10C21C-6BE1-4AD9-8F8F-BF82B45DED26}"/>
    <cellStyle name="Normal 2 2 2 3 2 3 2 2 2 2" xfId="29601" xr:uid="{38DE0289-859C-44A5-B560-574545FC30EA}"/>
    <cellStyle name="Normal 2 2 2 3 2 3 2 2 2 3" xfId="46360" xr:uid="{B81B96B7-AE23-4C5E-9B83-2DA2A0FB4003}"/>
    <cellStyle name="Normal 2 2 2 3 2 3 2 2 3" xfId="21221" xr:uid="{33DE7380-3E2D-44E9-86A1-FE249489D5CB}"/>
    <cellStyle name="Normal 2 2 2 3 2 3 2 2 4" xfId="37980" xr:uid="{DE1A4167-0CAF-4D55-B638-30A85365880D}"/>
    <cellStyle name="Normal 2 2 2 3 2 3 2 3" xfId="6148" xr:uid="{4F78E90E-DCC4-417C-A157-BEA5DF6A1F42}"/>
    <cellStyle name="Normal 2 2 2 3 2 3 2 3 2" xfId="14528" xr:uid="{28A506E5-6D85-455A-BC2F-67698A45ED0C}"/>
    <cellStyle name="Normal 2 2 2 3 2 3 2 3 2 2" xfId="31288" xr:uid="{8CBF40C7-9CE3-4595-98A0-AAC6512EB323}"/>
    <cellStyle name="Normal 2 2 2 3 2 3 2 3 2 3" xfId="48047" xr:uid="{621D1E1D-FAB2-4D0C-8826-9333C433EA66}"/>
    <cellStyle name="Normal 2 2 2 3 2 3 2 3 3" xfId="22908" xr:uid="{BB5945D9-89DA-49C7-8011-9C85260383F5}"/>
    <cellStyle name="Normal 2 2 2 3 2 3 2 3 4" xfId="39667" xr:uid="{2D17FF0D-537E-4286-A831-3A1101AB2BE0}"/>
    <cellStyle name="Normal 2 2 2 3 2 3 2 4" xfId="2884" xr:uid="{80DF8268-0FAE-41EB-A41E-7261607C90A7}"/>
    <cellStyle name="Normal 2 2 2 3 2 3 2 4 2" xfId="11264" xr:uid="{71420665-F02D-4889-876B-3DD0322AE297}"/>
    <cellStyle name="Normal 2 2 2 3 2 3 2 4 2 2" xfId="28024" xr:uid="{8227CF03-C537-412D-A1D9-2AB0CB11456B}"/>
    <cellStyle name="Normal 2 2 2 3 2 3 2 4 2 3" xfId="44783" xr:uid="{B0E6747B-BF43-4C8E-8FFA-75D8B8CA5A2E}"/>
    <cellStyle name="Normal 2 2 2 3 2 3 2 4 3" xfId="19644" xr:uid="{B07A4FD1-DCFF-4AA6-B7A8-D10DF64F66B4}"/>
    <cellStyle name="Normal 2 2 2 3 2 3 2 4 4" xfId="36403" xr:uid="{2C752D49-4D3E-48A5-9D97-A98BBE081B37}"/>
    <cellStyle name="Normal 2 2 2 3 2 3 2 5" xfId="9461" xr:uid="{DCD1A79B-4340-4040-AE6F-661CE4E57E4B}"/>
    <cellStyle name="Normal 2 2 2 3 2 3 2 5 2" xfId="26221" xr:uid="{CD7B8DB9-FFF6-429D-BB0A-139DB3A0497C}"/>
    <cellStyle name="Normal 2 2 2 3 2 3 2 5 3" xfId="42980" xr:uid="{75909669-65A3-47A7-8A64-DA739325918A}"/>
    <cellStyle name="Normal 2 2 2 3 2 3 2 6" xfId="17841" xr:uid="{C2F0F62E-FE83-4A54-A3D4-8C4A091C262A}"/>
    <cellStyle name="Normal 2 2 2 3 2 3 2 7" xfId="34600" xr:uid="{58DA190F-40E5-4C42-A77B-52EC83A28469}"/>
    <cellStyle name="Normal 2 2 2 3 2 3 3" xfId="1500" xr:uid="{45EA8090-4679-4D9B-B253-E12159947120}"/>
    <cellStyle name="Normal 2 2 2 3 2 3 3 2" xfId="4889" xr:uid="{639F3422-7531-4CEC-96FF-FD77EACBE149}"/>
    <cellStyle name="Normal 2 2 2 3 2 3 3 2 2" xfId="13269" xr:uid="{FEA74BEF-8255-4923-B5E1-7E6B47168D59}"/>
    <cellStyle name="Normal 2 2 2 3 2 3 3 2 2 2" xfId="30029" xr:uid="{95D3D4C9-49B5-4410-AEA9-B7016A745CE6}"/>
    <cellStyle name="Normal 2 2 2 3 2 3 3 2 2 3" xfId="46788" xr:uid="{3CF48757-877A-4445-8362-E066CA5C8167}"/>
    <cellStyle name="Normal 2 2 2 3 2 3 3 2 3" xfId="21649" xr:uid="{101E65C8-9A93-465C-9971-3690E167A037}"/>
    <cellStyle name="Normal 2 2 2 3 2 3 3 2 4" xfId="38408" xr:uid="{B389B8D7-F9E3-4D12-9BBA-699FBA5F74FB}"/>
    <cellStyle name="Normal 2 2 2 3 2 3 3 3" xfId="6576" xr:uid="{BD16D6E1-A684-4F27-87CD-703F40D8B251}"/>
    <cellStyle name="Normal 2 2 2 3 2 3 3 3 2" xfId="14956" xr:uid="{503104F2-25C8-4CB0-9713-5CB0A9126B60}"/>
    <cellStyle name="Normal 2 2 2 3 2 3 3 3 2 2" xfId="31716" xr:uid="{8C2C9389-2335-46E3-98F6-214A046CC464}"/>
    <cellStyle name="Normal 2 2 2 3 2 3 3 3 2 3" xfId="48475" xr:uid="{7B063512-CD85-4718-B856-37DB13D11794}"/>
    <cellStyle name="Normal 2 2 2 3 2 3 3 3 3" xfId="23336" xr:uid="{BA8922B0-782A-4AEF-A4AB-A01E5D8BD6DA}"/>
    <cellStyle name="Normal 2 2 2 3 2 3 3 3 4" xfId="40095" xr:uid="{2950F93D-7DC6-4912-AE9A-6D63329036FE}"/>
    <cellStyle name="Normal 2 2 2 3 2 3 3 4" xfId="3312" xr:uid="{025C85F0-31EE-4C61-8C09-6C17A54E5A95}"/>
    <cellStyle name="Normal 2 2 2 3 2 3 3 4 2" xfId="11692" xr:uid="{181FB7BC-F5C9-4665-B9B7-52BE274B9251}"/>
    <cellStyle name="Normal 2 2 2 3 2 3 3 4 2 2" xfId="28452" xr:uid="{2A0B961E-67EE-44DB-804E-BB7999A9884D}"/>
    <cellStyle name="Normal 2 2 2 3 2 3 3 4 2 3" xfId="45211" xr:uid="{67029B21-5EDC-419A-98CE-765BF27DE068}"/>
    <cellStyle name="Normal 2 2 2 3 2 3 3 4 3" xfId="20072" xr:uid="{410D9332-4FE3-426A-8D9C-74DDA64E331E}"/>
    <cellStyle name="Normal 2 2 2 3 2 3 3 4 4" xfId="36831" xr:uid="{7EB2D9AD-4721-46A8-8B11-E66EAED66A28}"/>
    <cellStyle name="Normal 2 2 2 3 2 3 3 5" xfId="9889" xr:uid="{B7B5C3F3-52F1-4933-B4DD-AD6DF549FECB}"/>
    <cellStyle name="Normal 2 2 2 3 2 3 3 5 2" xfId="26649" xr:uid="{695795AD-CFF4-4D12-AB46-E4582FD27CBA}"/>
    <cellStyle name="Normal 2 2 2 3 2 3 3 5 3" xfId="43408" xr:uid="{5EAA6821-22CE-4BE3-A19B-13ECD546D774}"/>
    <cellStyle name="Normal 2 2 2 3 2 3 3 6" xfId="18269" xr:uid="{090027CA-40BA-4870-B13B-CED0ED613799}"/>
    <cellStyle name="Normal 2 2 2 3 2 3 3 7" xfId="35028" xr:uid="{C9DE1A4C-89C5-496B-978F-3753262BE285}"/>
    <cellStyle name="Normal 2 2 2 3 2 3 4" xfId="1995" xr:uid="{201FDB45-BCD6-4E0B-895D-532367DE71B3}"/>
    <cellStyle name="Normal 2 2 2 3 2 3 4 2" xfId="5384" xr:uid="{7CEE438C-F5D3-46CB-9D97-883F35B8DD7F}"/>
    <cellStyle name="Normal 2 2 2 3 2 3 4 2 2" xfId="13764" xr:uid="{133380F0-31CA-4852-92B8-338EA6C8394A}"/>
    <cellStyle name="Normal 2 2 2 3 2 3 4 2 2 2" xfId="30524" xr:uid="{78D39E2B-383E-4FE8-953A-8D9CB72DF0A1}"/>
    <cellStyle name="Normal 2 2 2 3 2 3 4 2 2 3" xfId="47283" xr:uid="{156FD7C3-7E53-45F6-90A9-BCDD1506B895}"/>
    <cellStyle name="Normal 2 2 2 3 2 3 4 2 3" xfId="22144" xr:uid="{CBE3E00B-360C-44E6-8648-A8138845C99B}"/>
    <cellStyle name="Normal 2 2 2 3 2 3 4 2 4" xfId="38903" xr:uid="{7681F964-BC86-4834-8061-33FD7783373D}"/>
    <cellStyle name="Normal 2 2 2 3 2 3 4 3" xfId="7071" xr:uid="{E82F775F-B341-4BB3-A169-28DC345F1942}"/>
    <cellStyle name="Normal 2 2 2 3 2 3 4 3 2" xfId="15451" xr:uid="{E56648BE-03A6-4784-A364-59EBDBD81EEC}"/>
    <cellStyle name="Normal 2 2 2 3 2 3 4 3 2 2" xfId="32211" xr:uid="{84A7CF38-E7E3-45D9-AB71-19D7C76C6282}"/>
    <cellStyle name="Normal 2 2 2 3 2 3 4 3 2 3" xfId="48970" xr:uid="{3B2011AB-D905-49B5-8AC1-059745FD3862}"/>
    <cellStyle name="Normal 2 2 2 3 2 3 4 3 3" xfId="23831" xr:uid="{48C71060-DA40-4141-98EA-71EAD0842271}"/>
    <cellStyle name="Normal 2 2 2 3 2 3 4 3 4" xfId="40590" xr:uid="{2FE99C70-FBE9-448A-AD3E-5C40C8E8CAC3}"/>
    <cellStyle name="Normal 2 2 2 3 2 3 4 4" xfId="3694" xr:uid="{C7EEF44E-4522-4350-AA21-17E4A4F5B571}"/>
    <cellStyle name="Normal 2 2 2 3 2 3 4 4 2" xfId="12074" xr:uid="{07861E69-1C32-4E60-9CDB-D585B18DEE06}"/>
    <cellStyle name="Normal 2 2 2 3 2 3 4 4 2 2" xfId="28834" xr:uid="{8AE969C8-58C0-4372-BD7F-8048A8E30FE7}"/>
    <cellStyle name="Normal 2 2 2 3 2 3 4 4 2 3" xfId="45593" xr:uid="{AC84DD0E-509A-4645-818E-A711B45B8B68}"/>
    <cellStyle name="Normal 2 2 2 3 2 3 4 4 3" xfId="20454" xr:uid="{FA912460-1C48-4E60-A368-8F4EB61600BA}"/>
    <cellStyle name="Normal 2 2 2 3 2 3 4 4 4" xfId="37213" xr:uid="{3A938AE4-DA18-467F-AC8E-03B94ABF3B4E}"/>
    <cellStyle name="Normal 2 2 2 3 2 3 4 5" xfId="10384" xr:uid="{935751C1-68A6-437F-BF80-C681CA74DCD6}"/>
    <cellStyle name="Normal 2 2 2 3 2 3 4 5 2" xfId="27144" xr:uid="{54945FFC-7AA9-41C2-B57C-AC1CAF4E04C5}"/>
    <cellStyle name="Normal 2 2 2 3 2 3 4 5 3" xfId="43903" xr:uid="{D73D35BB-48C8-42A0-BBC6-AC14A2CAD129}"/>
    <cellStyle name="Normal 2 2 2 3 2 3 4 6" xfId="18764" xr:uid="{E706906A-03BA-4205-A02F-F4B8C6F0A774}"/>
    <cellStyle name="Normal 2 2 2 3 2 3 4 7" xfId="35523" xr:uid="{F4734E8A-6CA1-43F9-B8BC-23535631E21A}"/>
    <cellStyle name="Normal 2 2 2 3 2 3 5" xfId="4114" xr:uid="{FD662E92-B5BC-4B91-999E-F9D4732652F6}"/>
    <cellStyle name="Normal 2 2 2 3 2 3 5 2" xfId="12494" xr:uid="{8CDABC9E-C122-4584-B3DE-1E62C0A5427A}"/>
    <cellStyle name="Normal 2 2 2 3 2 3 5 2 2" xfId="29254" xr:uid="{9D9809B2-EF3D-470D-A089-DADE6D0C7EB5}"/>
    <cellStyle name="Normal 2 2 2 3 2 3 5 2 3" xfId="46013" xr:uid="{2546A355-5E17-4050-83A6-C51987E38869}"/>
    <cellStyle name="Normal 2 2 2 3 2 3 5 3" xfId="20874" xr:uid="{F9FDE395-7E3D-4EC5-B1F4-DC6515245354}"/>
    <cellStyle name="Normal 2 2 2 3 2 3 5 4" xfId="37633" xr:uid="{9952F26A-14EE-4520-836A-283A6FEACB96}"/>
    <cellStyle name="Normal 2 2 2 3 2 3 6" xfId="5722" xr:uid="{8964A3CA-29A4-49B4-AC89-91460510FA15}"/>
    <cellStyle name="Normal 2 2 2 3 2 3 6 2" xfId="14102" xr:uid="{395783EF-1038-4FB8-A2DB-5D8F7E5384EB}"/>
    <cellStyle name="Normal 2 2 2 3 2 3 6 2 2" xfId="30862" xr:uid="{5A150CC9-CBD1-4424-A43A-35F4DC0C2311}"/>
    <cellStyle name="Normal 2 2 2 3 2 3 6 2 3" xfId="47621" xr:uid="{DCC036E4-44F6-4A0D-9204-16476A78AA1E}"/>
    <cellStyle name="Normal 2 2 2 3 2 3 6 3" xfId="22482" xr:uid="{35C63F4C-8917-4841-BC3D-A24C5F3B0AFB}"/>
    <cellStyle name="Normal 2 2 2 3 2 3 6 4" xfId="39241" xr:uid="{ECFFE60C-B4E1-4756-9DF6-245F47558CCF}"/>
    <cellStyle name="Normal 2 2 2 3 2 3 7" xfId="7477" xr:uid="{7659249A-5EB6-475D-8CC5-2FBE1AD2BD55}"/>
    <cellStyle name="Normal 2 2 2 3 2 3 7 2" xfId="15857" xr:uid="{9CDFAC97-E855-4925-86DB-36604A9BF787}"/>
    <cellStyle name="Normal 2 2 2 3 2 3 7 2 2" xfId="32617" xr:uid="{9482C9EC-AB3B-480E-8FD3-E383531499E7}"/>
    <cellStyle name="Normal 2 2 2 3 2 3 7 2 3" xfId="49376" xr:uid="{37C589B2-9952-4B86-90F4-F93B5310F0CD}"/>
    <cellStyle name="Normal 2 2 2 3 2 3 7 3" xfId="24237" xr:uid="{89C9E2C3-46B0-45E6-9570-BC633F74561B}"/>
    <cellStyle name="Normal 2 2 2 3 2 3 7 4" xfId="40996" xr:uid="{CC20460E-04D2-4612-ABF7-B9F530BB6168}"/>
    <cellStyle name="Normal 2 2 2 3 2 3 8" xfId="7883" xr:uid="{BFD70BFD-70BE-474D-A8A1-DB445589430D}"/>
    <cellStyle name="Normal 2 2 2 3 2 3 8 2" xfId="16263" xr:uid="{FFE38088-2261-41AC-A65A-28FA3E981AD2}"/>
    <cellStyle name="Normal 2 2 2 3 2 3 8 2 2" xfId="33023" xr:uid="{EFCA250C-D99D-4E5B-8DB7-C71E2A9764FC}"/>
    <cellStyle name="Normal 2 2 2 3 2 3 8 2 3" xfId="49782" xr:uid="{EF62C8D1-358A-40A0-BB7A-F7EA02522A0D}"/>
    <cellStyle name="Normal 2 2 2 3 2 3 8 3" xfId="24643" xr:uid="{BD2CB7B1-8223-4C9D-93B6-37EB644CBAB0}"/>
    <cellStyle name="Normal 2 2 2 3 2 3 8 4" xfId="41402" xr:uid="{F85EC9B5-B8B5-4B07-B874-5FB283C4B64A}"/>
    <cellStyle name="Normal 2 2 2 3 2 3 9" xfId="8289" xr:uid="{CCCCB031-B1D7-4627-A44A-085D9AB232B7}"/>
    <cellStyle name="Normal 2 2 2 3 2 3 9 2" xfId="16669" xr:uid="{DF8B7353-854A-421E-94EE-00173F56DEEA}"/>
    <cellStyle name="Normal 2 2 2 3 2 3 9 2 2" xfId="33429" xr:uid="{9BBE01FF-7CA4-41E7-AAD4-319D4BE922D3}"/>
    <cellStyle name="Normal 2 2 2 3 2 3 9 2 3" xfId="50188" xr:uid="{6C806D0D-0373-42DF-8393-71F186F33AD0}"/>
    <cellStyle name="Normal 2 2 2 3 2 3 9 3" xfId="25049" xr:uid="{1CA6AD8A-BA01-4FE6-87BD-80C3986F2BE3}"/>
    <cellStyle name="Normal 2 2 2 3 2 3 9 4" xfId="41808" xr:uid="{59D5412C-EE66-460C-99EA-1B22287711DE}"/>
    <cellStyle name="Normal 2 2 2 3 2 4" xfId="869" xr:uid="{3B56B6A5-CBF2-4F21-A480-F41BBBBCF09E}"/>
    <cellStyle name="Normal 2 2 2 3 2 4 2" xfId="4264" xr:uid="{743C4459-A6FF-4C1D-91C7-E0A905EEC95E}"/>
    <cellStyle name="Normal 2 2 2 3 2 4 2 2" xfId="12644" xr:uid="{7A1403E2-E476-42D2-9184-A06D11494C53}"/>
    <cellStyle name="Normal 2 2 2 3 2 4 2 2 2" xfId="29404" xr:uid="{82B1C854-3CEB-4C27-8BFA-B6D3DCD88505}"/>
    <cellStyle name="Normal 2 2 2 3 2 4 2 2 3" xfId="46163" xr:uid="{D8329511-D59E-4DA2-87DC-8457FDA3F703}"/>
    <cellStyle name="Normal 2 2 2 3 2 4 2 3" xfId="21024" xr:uid="{EAC529BE-8306-4FAF-84FC-FC0F906379E5}"/>
    <cellStyle name="Normal 2 2 2 3 2 4 2 4" xfId="37783" xr:uid="{ABD782ED-DDC4-4BAB-8921-1DF3329BACD3}"/>
    <cellStyle name="Normal 2 2 2 3 2 4 3" xfId="5951" xr:uid="{B2F9A68C-2E32-48AD-A6C3-BC6759A84DF1}"/>
    <cellStyle name="Normal 2 2 2 3 2 4 3 2" xfId="14331" xr:uid="{9DEA9BC4-2B1A-4B66-A9F2-B68EB284B854}"/>
    <cellStyle name="Normal 2 2 2 3 2 4 3 2 2" xfId="31091" xr:uid="{CFF094D7-D6B8-4508-B538-717C823616C7}"/>
    <cellStyle name="Normal 2 2 2 3 2 4 3 2 3" xfId="47850" xr:uid="{0923BACA-6372-4B83-AD4A-91E8C36D4281}"/>
    <cellStyle name="Normal 2 2 2 3 2 4 3 3" xfId="22711" xr:uid="{E70BF110-BBF4-4109-9AAC-EC7FCF3FACA7}"/>
    <cellStyle name="Normal 2 2 2 3 2 4 3 4" xfId="39470" xr:uid="{480C62FC-E708-461A-ACC0-A13CFDFCA5D7}"/>
    <cellStyle name="Normal 2 2 2 3 2 4 4" xfId="2687" xr:uid="{D10B5A36-75C2-4974-81B1-F6D208F949F0}"/>
    <cellStyle name="Normal 2 2 2 3 2 4 4 2" xfId="11067" xr:uid="{59355576-0D5C-4F21-AAF3-55DF5284E99E}"/>
    <cellStyle name="Normal 2 2 2 3 2 4 4 2 2" xfId="27827" xr:uid="{4AFD3D81-2939-4226-87B3-01522AC7CBF2}"/>
    <cellStyle name="Normal 2 2 2 3 2 4 4 2 3" xfId="44586" xr:uid="{9AC16089-AC02-47BE-AE1F-6C26B689FD39}"/>
    <cellStyle name="Normal 2 2 2 3 2 4 4 3" xfId="19447" xr:uid="{E9C99FAF-AADD-4613-9D33-94A68EB3DB02}"/>
    <cellStyle name="Normal 2 2 2 3 2 4 4 4" xfId="36206" xr:uid="{1FA279A6-3EF5-4A53-A2EA-C43CDABAD7B2}"/>
    <cellStyle name="Normal 2 2 2 3 2 4 5" xfId="9264" xr:uid="{FE3816D6-433D-43D1-869D-0C630DE22C55}"/>
    <cellStyle name="Normal 2 2 2 3 2 4 5 2" xfId="26024" xr:uid="{87189EC6-0F07-4DEE-A30D-414BAA6AD080}"/>
    <cellStyle name="Normal 2 2 2 3 2 4 5 3" xfId="42783" xr:uid="{DD274F75-53AC-422E-8219-6805023BA608}"/>
    <cellStyle name="Normal 2 2 2 3 2 4 6" xfId="17644" xr:uid="{1284B380-EF7E-4598-9AD0-6A692B77CF22}"/>
    <cellStyle name="Normal 2 2 2 3 2 4 7" xfId="34403" xr:uid="{6A08BCEE-E20F-4523-9A75-999C46F5E4EA}"/>
    <cellStyle name="Normal 2 2 2 3 2 5" xfId="1303" xr:uid="{2FA88F57-8863-44F2-88CC-2E8DE78A175E}"/>
    <cellStyle name="Normal 2 2 2 3 2 5 2" xfId="4692" xr:uid="{35E15C68-6109-4428-ACF2-34D861E2B9CB}"/>
    <cellStyle name="Normal 2 2 2 3 2 5 2 2" xfId="13072" xr:uid="{8E5C98F7-B45B-4814-9FCB-DACE4D8A7D89}"/>
    <cellStyle name="Normal 2 2 2 3 2 5 2 2 2" xfId="29832" xr:uid="{9ED49BFB-EBE5-49C7-B263-B911D6BADBE2}"/>
    <cellStyle name="Normal 2 2 2 3 2 5 2 2 3" xfId="46591" xr:uid="{00BDBC5E-C3D4-4345-8392-50F776DB85F8}"/>
    <cellStyle name="Normal 2 2 2 3 2 5 2 3" xfId="21452" xr:uid="{11A6E797-8D71-4A48-ADF7-B543384DF002}"/>
    <cellStyle name="Normal 2 2 2 3 2 5 2 4" xfId="38211" xr:uid="{788764F4-A397-416A-9B3D-AFD8903AF74E}"/>
    <cellStyle name="Normal 2 2 2 3 2 5 3" xfId="6379" xr:uid="{AD152F1F-51E3-4160-A0E8-70FC39D4CF69}"/>
    <cellStyle name="Normal 2 2 2 3 2 5 3 2" xfId="14759" xr:uid="{7D0C11EF-77F6-440B-91BB-891E51DFFF00}"/>
    <cellStyle name="Normal 2 2 2 3 2 5 3 2 2" xfId="31519" xr:uid="{EAC11E40-DB2B-4DBB-A5A5-6A873CCCD4A6}"/>
    <cellStyle name="Normal 2 2 2 3 2 5 3 2 3" xfId="48278" xr:uid="{CCD512BD-8522-4CD4-970B-2007EE0042CB}"/>
    <cellStyle name="Normal 2 2 2 3 2 5 3 3" xfId="23139" xr:uid="{6C2E87F9-3BD5-47E0-B3C2-735A88F4DBF8}"/>
    <cellStyle name="Normal 2 2 2 3 2 5 3 4" xfId="39898" xr:uid="{4C41B46E-BA8D-4E81-8092-DCFAE1590A68}"/>
    <cellStyle name="Normal 2 2 2 3 2 5 4" xfId="3115" xr:uid="{9D2776F2-33F9-4C80-898A-DF024BF0E63B}"/>
    <cellStyle name="Normal 2 2 2 3 2 5 4 2" xfId="11495" xr:uid="{428A7E7C-5DE3-4381-A7D6-89D245F34E04}"/>
    <cellStyle name="Normal 2 2 2 3 2 5 4 2 2" xfId="28255" xr:uid="{51E32F48-6223-4682-BB00-E3863B8556D2}"/>
    <cellStyle name="Normal 2 2 2 3 2 5 4 2 3" xfId="45014" xr:uid="{C3118967-DF57-4388-9C8D-8CB8EB7270E1}"/>
    <cellStyle name="Normal 2 2 2 3 2 5 4 3" xfId="19875" xr:uid="{6E88FA0B-6864-4506-9A55-862A2E6501AC}"/>
    <cellStyle name="Normal 2 2 2 3 2 5 4 4" xfId="36634" xr:uid="{1611156E-1D35-4A74-935C-2665FA69AC45}"/>
    <cellStyle name="Normal 2 2 2 3 2 5 5" xfId="9692" xr:uid="{942F70F9-4B72-443B-9DA2-263C5871A233}"/>
    <cellStyle name="Normal 2 2 2 3 2 5 5 2" xfId="26452" xr:uid="{CEC59F1A-0AEC-4F7F-8C3C-C3DEE1A3EF47}"/>
    <cellStyle name="Normal 2 2 2 3 2 5 5 3" xfId="43211" xr:uid="{DA8D196D-E425-4621-BDED-7BA713C79F02}"/>
    <cellStyle name="Normal 2 2 2 3 2 5 6" xfId="18072" xr:uid="{C67730EF-D084-4173-AF8A-039E6417EC14}"/>
    <cellStyle name="Normal 2 2 2 3 2 5 7" xfId="34831" xr:uid="{EC9BF729-E0FD-460C-B48F-FB117BFDA753}"/>
    <cellStyle name="Normal 2 2 2 3 2 6" xfId="1724" xr:uid="{D4A13341-D2E2-4EE9-8640-464677A443A4}"/>
    <cellStyle name="Normal 2 2 2 3 2 6 2" xfId="5113" xr:uid="{46F57AF1-9F08-40A5-A6CA-CC288A4650A7}"/>
    <cellStyle name="Normal 2 2 2 3 2 6 2 2" xfId="13493" xr:uid="{1AA41D2D-0594-43C3-B47E-5BE0DD81D035}"/>
    <cellStyle name="Normal 2 2 2 3 2 6 2 2 2" xfId="30253" xr:uid="{A65E06AF-15F3-4516-8780-A23E90ACACE5}"/>
    <cellStyle name="Normal 2 2 2 3 2 6 2 2 3" xfId="47012" xr:uid="{44F4BF2E-6A1B-402F-9A49-D01206EDFFEF}"/>
    <cellStyle name="Normal 2 2 2 3 2 6 2 3" xfId="21873" xr:uid="{BCEEDE1A-9E7C-4E64-9788-F3FD3BE89CD5}"/>
    <cellStyle name="Normal 2 2 2 3 2 6 2 4" xfId="38632" xr:uid="{71928095-4E04-4E09-BA92-14FBCA1C1A8A}"/>
    <cellStyle name="Normal 2 2 2 3 2 6 3" xfId="6800" xr:uid="{5332C22A-100F-4123-B14B-F93F556D8986}"/>
    <cellStyle name="Normal 2 2 2 3 2 6 3 2" xfId="15180" xr:uid="{5FCA78EC-4A9F-44A9-B514-F928335D9C47}"/>
    <cellStyle name="Normal 2 2 2 3 2 6 3 2 2" xfId="31940" xr:uid="{6ACA402B-E8EC-43E9-A6FA-83445FA59A25}"/>
    <cellStyle name="Normal 2 2 2 3 2 6 3 2 3" xfId="48699" xr:uid="{44B0769B-3A8B-4DE7-989C-993848B6E797}"/>
    <cellStyle name="Normal 2 2 2 3 2 6 3 3" xfId="23560" xr:uid="{316E127F-8539-4027-9501-6B52ADEFB0AC}"/>
    <cellStyle name="Normal 2 2 2 3 2 6 3 4" xfId="40319" xr:uid="{795DC32F-2955-4E66-A74A-A17D11C5A224}"/>
    <cellStyle name="Normal 2 2 2 3 2 6 4" xfId="3447" xr:uid="{47118782-269B-4DF8-9C06-31BBE2807A9B}"/>
    <cellStyle name="Normal 2 2 2 3 2 6 4 2" xfId="11827" xr:uid="{A90C079D-F599-41BC-A67B-04346C1A971D}"/>
    <cellStyle name="Normal 2 2 2 3 2 6 4 2 2" xfId="28587" xr:uid="{A5D2CAE7-8B4D-43C8-8084-C550DC2A2345}"/>
    <cellStyle name="Normal 2 2 2 3 2 6 4 2 3" xfId="45346" xr:uid="{0466D8CD-04FF-497B-9EF7-D3850710FA4D}"/>
    <cellStyle name="Normal 2 2 2 3 2 6 4 3" xfId="20207" xr:uid="{D1165EB7-64EF-4521-9B75-5A1146621431}"/>
    <cellStyle name="Normal 2 2 2 3 2 6 4 4" xfId="36966" xr:uid="{9EEFE0D9-E2E5-4030-BE62-E48A31160485}"/>
    <cellStyle name="Normal 2 2 2 3 2 6 5" xfId="10113" xr:uid="{6DD4C57E-B5AE-4DC4-8F21-C7AF5F380D79}"/>
    <cellStyle name="Normal 2 2 2 3 2 6 5 2" xfId="26873" xr:uid="{43218BEA-7258-4723-9EA1-CD72EB9E9540}"/>
    <cellStyle name="Normal 2 2 2 3 2 6 5 3" xfId="43632" xr:uid="{AE6AF8F0-F56C-4850-A02B-B6F9D2254473}"/>
    <cellStyle name="Normal 2 2 2 3 2 6 6" xfId="18493" xr:uid="{690E1A2F-CF26-4D79-B67E-6BAD319D258E}"/>
    <cellStyle name="Normal 2 2 2 3 2 6 7" xfId="35252" xr:uid="{E75824EF-EB9D-4D39-AD18-1A0A3E53CA69}"/>
    <cellStyle name="Normal 2 2 2 3 2 7" xfId="3843" xr:uid="{2D5C9CF7-5802-4063-BFFA-5D4FE6F6D117}"/>
    <cellStyle name="Normal 2 2 2 3 2 7 2" xfId="12223" xr:uid="{4896A777-F0C7-4718-B928-28EEA4F31959}"/>
    <cellStyle name="Normal 2 2 2 3 2 7 2 2" xfId="28983" xr:uid="{8E225C13-8FB8-43AF-A2F3-36F0F915723D}"/>
    <cellStyle name="Normal 2 2 2 3 2 7 2 3" xfId="45742" xr:uid="{9704854F-8A38-48E8-8AF1-3F56DBA13D11}"/>
    <cellStyle name="Normal 2 2 2 3 2 7 3" xfId="20603" xr:uid="{469B09CC-0DD8-4A73-BF73-6015D6E64A2D}"/>
    <cellStyle name="Normal 2 2 2 3 2 7 4" xfId="37362" xr:uid="{96A7591A-F06F-430E-8F45-2EBD3D416668}"/>
    <cellStyle name="Normal 2 2 2 3 2 8" xfId="5525" xr:uid="{297BD89F-A6FC-4525-AF3A-0AB44BDA425B}"/>
    <cellStyle name="Normal 2 2 2 3 2 8 2" xfId="13905" xr:uid="{AFEA6372-2AF5-4E57-93F4-0DF2D5FA1541}"/>
    <cellStyle name="Normal 2 2 2 3 2 8 2 2" xfId="30665" xr:uid="{7C1CD8C7-6BF2-4DB5-ADF9-86E3F9734D2B}"/>
    <cellStyle name="Normal 2 2 2 3 2 8 2 3" xfId="47424" xr:uid="{8E992645-2195-4136-8072-7A6AC2FFBAA1}"/>
    <cellStyle name="Normal 2 2 2 3 2 8 3" xfId="22285" xr:uid="{14B87589-B6F2-4562-872E-BB07059F4A78}"/>
    <cellStyle name="Normal 2 2 2 3 2 8 4" xfId="39044" xr:uid="{07B60B8A-E4CF-4E9A-96C0-44781E1A9401}"/>
    <cellStyle name="Normal 2 2 2 3 2 9" xfId="7206" xr:uid="{949E6A9B-8561-47D2-A946-E7F41FA08BCD}"/>
    <cellStyle name="Normal 2 2 2 3 2 9 2" xfId="15586" xr:uid="{DEABB555-2D89-443A-8276-C08F33D9EE81}"/>
    <cellStyle name="Normal 2 2 2 3 2 9 2 2" xfId="32346" xr:uid="{75EAFD95-FFBB-449B-AC3D-192D550475DB}"/>
    <cellStyle name="Normal 2 2 2 3 2 9 2 3" xfId="49105" xr:uid="{A25A49FF-F773-4029-8567-35FFCA06208E}"/>
    <cellStyle name="Normal 2 2 2 3 2 9 3" xfId="23966" xr:uid="{F61FF6CA-E3EB-4472-A55C-59435E2B24E6}"/>
    <cellStyle name="Normal 2 2 2 3 2 9 4" xfId="40725" xr:uid="{6274BD50-1313-4F7D-9501-09BAC6C2CF6E}"/>
    <cellStyle name="Normal 2 2 2 3 3" xfId="625" xr:uid="{BDD8E96A-3D9A-43BB-A740-2B986A803477}"/>
    <cellStyle name="Normal 2 2 2 3 3 10" xfId="8538" xr:uid="{2ED37942-207C-40C6-A3FE-52AC5D384801}"/>
    <cellStyle name="Normal 2 2 2 3 3 10 2" xfId="16918" xr:uid="{2EC0F2EA-A1C7-4DA5-A16E-14760F7794DE}"/>
    <cellStyle name="Normal 2 2 2 3 3 10 2 2" xfId="33678" xr:uid="{DBBED5DB-8A54-4520-8DCA-73AC5B9A9393}"/>
    <cellStyle name="Normal 2 2 2 3 3 10 2 3" xfId="50437" xr:uid="{D5919297-7C33-4C3C-B085-BAFC2113E16D}"/>
    <cellStyle name="Normal 2 2 2 3 3 10 3" xfId="25298" xr:uid="{EF33F10D-B3B3-49F9-9DC8-EE8FAF457114}"/>
    <cellStyle name="Normal 2 2 2 3 3 10 4" xfId="42057" xr:uid="{925867AD-CDDE-4CDD-9DA9-F8BAB34E198A}"/>
    <cellStyle name="Normal 2 2 2 3 3 11" xfId="2457" xr:uid="{F1916DDB-2B82-4696-967B-84702A19C6AD}"/>
    <cellStyle name="Normal 2 2 2 3 3 11 2" xfId="10839" xr:uid="{B0DBF2A3-F0BE-4EF4-B884-C5B30C260A11}"/>
    <cellStyle name="Normal 2 2 2 3 3 11 2 2" xfId="27599" xr:uid="{6C01E431-1C2D-405A-BB61-C138FF1D6BDA}"/>
    <cellStyle name="Normal 2 2 2 3 3 11 2 3" xfId="44358" xr:uid="{24461A84-363A-427A-835B-B02371B17DD4}"/>
    <cellStyle name="Normal 2 2 2 3 3 11 3" xfId="19219" xr:uid="{634D3AF8-0D28-4EB9-AC74-AED2EA56C3DA}"/>
    <cellStyle name="Normal 2 2 2 3 3 11 4" xfId="35978" xr:uid="{24331F9A-A3AA-4325-B341-AF4B24ABF211}"/>
    <cellStyle name="Normal 2 2 2 3 3 12" xfId="9036" xr:uid="{602B207A-5DEC-44D3-A40F-2876BA2C5474}"/>
    <cellStyle name="Normal 2 2 2 3 3 12 2" xfId="25796" xr:uid="{A489625D-BEDB-4DCB-98D6-A2A0AF04A886}"/>
    <cellStyle name="Normal 2 2 2 3 3 12 3" xfId="42555" xr:uid="{9076DB7D-7E0D-4655-9375-D54F1CBCE641}"/>
    <cellStyle name="Normal 2 2 2 3 3 13" xfId="17416" xr:uid="{9CF04A19-C400-4F02-805B-70B51DAC4512}"/>
    <cellStyle name="Normal 2 2 2 3 3 14" xfId="34175" xr:uid="{5F0243CD-7F31-4DB8-B6FA-FACE9B3863A3}"/>
    <cellStyle name="Normal 2 2 2 3 3 2" xfId="1067" xr:uid="{B909A82A-7434-485B-970E-34E306644D11}"/>
    <cellStyle name="Normal 2 2 2 3 3 2 2" xfId="4462" xr:uid="{EB2D7C8B-9D8B-4952-9C33-417394783858}"/>
    <cellStyle name="Normal 2 2 2 3 3 2 2 2" xfId="12842" xr:uid="{03BE456C-9B70-4EDE-BF8D-82B12DA78C42}"/>
    <cellStyle name="Normal 2 2 2 3 3 2 2 2 2" xfId="29602" xr:uid="{61F138D1-C7E9-4358-BFCE-73B9ABFFDAB8}"/>
    <cellStyle name="Normal 2 2 2 3 3 2 2 2 3" xfId="46361" xr:uid="{57F0A9AD-FECE-4119-AF46-237406227841}"/>
    <cellStyle name="Normal 2 2 2 3 3 2 2 3" xfId="21222" xr:uid="{E90E87C3-8B1C-471D-95AE-1D7ABA7CDCB7}"/>
    <cellStyle name="Normal 2 2 2 3 3 2 2 4" xfId="37981" xr:uid="{46F183F2-FE82-4C50-8D2F-0FBDDDE71B21}"/>
    <cellStyle name="Normal 2 2 2 3 3 2 3" xfId="6149" xr:uid="{D9BAB384-7F7A-417E-BD6B-2E4C1871214C}"/>
    <cellStyle name="Normal 2 2 2 3 3 2 3 2" xfId="14529" xr:uid="{2476E3F2-8922-4D6C-B741-DECFF2FF9850}"/>
    <cellStyle name="Normal 2 2 2 3 3 2 3 2 2" xfId="31289" xr:uid="{D67E2F86-D595-49C2-B779-73D3EBD1646F}"/>
    <cellStyle name="Normal 2 2 2 3 3 2 3 2 3" xfId="48048" xr:uid="{0DA100D6-BBE3-4B90-A176-A7E013ADEAD8}"/>
    <cellStyle name="Normal 2 2 2 3 3 2 3 3" xfId="22909" xr:uid="{AE24C6C2-609B-485B-801E-C63B9EE27F81}"/>
    <cellStyle name="Normal 2 2 2 3 3 2 3 4" xfId="39668" xr:uid="{3D29C79B-D65D-4743-BAD2-E5ED0CAD3739}"/>
    <cellStyle name="Normal 2 2 2 3 3 2 4" xfId="2885" xr:uid="{0131FE37-561B-44FC-ABA7-B3FA473C6866}"/>
    <cellStyle name="Normal 2 2 2 3 3 2 4 2" xfId="11265" xr:uid="{A803EA3F-CE22-4CF2-AA5D-B514A99C6B2B}"/>
    <cellStyle name="Normal 2 2 2 3 3 2 4 2 2" xfId="28025" xr:uid="{EB5EE8A5-733B-49D1-BEB8-462C9CFBBB77}"/>
    <cellStyle name="Normal 2 2 2 3 3 2 4 2 3" xfId="44784" xr:uid="{9E76352D-3C50-41BD-8E75-478EB3A7E859}"/>
    <cellStyle name="Normal 2 2 2 3 3 2 4 3" xfId="19645" xr:uid="{D9F035D4-9CB7-451B-AC4F-9EEFF9045988}"/>
    <cellStyle name="Normal 2 2 2 3 3 2 4 4" xfId="36404" xr:uid="{E3799890-A9FA-499E-8EA2-CC2320E1C6ED}"/>
    <cellStyle name="Normal 2 2 2 3 3 2 5" xfId="9462" xr:uid="{61CDB191-BD07-490F-B802-E143144EE621}"/>
    <cellStyle name="Normal 2 2 2 3 3 2 5 2" xfId="26222" xr:uid="{02826555-CF56-48F9-B5BC-36DA8907505B}"/>
    <cellStyle name="Normal 2 2 2 3 3 2 5 3" xfId="42981" xr:uid="{CF9C3075-BAB8-4C81-8AA3-EBBFD87BB7A9}"/>
    <cellStyle name="Normal 2 2 2 3 3 2 6" xfId="17842" xr:uid="{78159FAD-2811-4E6C-B990-37C8A9323370}"/>
    <cellStyle name="Normal 2 2 2 3 3 2 7" xfId="34601" xr:uid="{81F76740-776A-4090-8065-05318E84BF88}"/>
    <cellStyle name="Normal 2 2 2 3 3 3" xfId="1501" xr:uid="{3AF5BC9C-8B8E-4F6E-BC70-61A336B2FCEA}"/>
    <cellStyle name="Normal 2 2 2 3 3 3 2" xfId="4890" xr:uid="{1EE73012-FDD7-4845-B352-C9222AE511CB}"/>
    <cellStyle name="Normal 2 2 2 3 3 3 2 2" xfId="13270" xr:uid="{153AF0D3-FB04-4EE6-A1D2-E57BA5B94391}"/>
    <cellStyle name="Normal 2 2 2 3 3 3 2 2 2" xfId="30030" xr:uid="{3842E8BD-BDB7-4484-B6A0-8970E38091CE}"/>
    <cellStyle name="Normal 2 2 2 3 3 3 2 2 3" xfId="46789" xr:uid="{FBCAC6DA-916F-4990-A164-2B6A24646DF3}"/>
    <cellStyle name="Normal 2 2 2 3 3 3 2 3" xfId="21650" xr:uid="{C6C798BF-C646-4A9F-BA93-5F169A242EA7}"/>
    <cellStyle name="Normal 2 2 2 3 3 3 2 4" xfId="38409" xr:uid="{A090159E-436D-4E50-9964-4858501BF720}"/>
    <cellStyle name="Normal 2 2 2 3 3 3 3" xfId="6577" xr:uid="{EC3C9142-516F-4810-9586-9069CF697306}"/>
    <cellStyle name="Normal 2 2 2 3 3 3 3 2" xfId="14957" xr:uid="{1B7F1825-3CC8-4213-982A-F2ADDE60FE3A}"/>
    <cellStyle name="Normal 2 2 2 3 3 3 3 2 2" xfId="31717" xr:uid="{3E03FB16-5208-497B-A233-0AB3805F822C}"/>
    <cellStyle name="Normal 2 2 2 3 3 3 3 2 3" xfId="48476" xr:uid="{FD455731-C303-41BB-B57B-3BC3AAEF3052}"/>
    <cellStyle name="Normal 2 2 2 3 3 3 3 3" xfId="23337" xr:uid="{BA9F0516-72A7-405F-98E2-660E9039A214}"/>
    <cellStyle name="Normal 2 2 2 3 3 3 3 4" xfId="40096" xr:uid="{8F8D4D01-72CA-41CD-AD8E-9F4662F9CF91}"/>
    <cellStyle name="Normal 2 2 2 3 3 3 4" xfId="3313" xr:uid="{4C5C94A0-D090-40AC-AD6B-6A2112279937}"/>
    <cellStyle name="Normal 2 2 2 3 3 3 4 2" xfId="11693" xr:uid="{7C9AFE20-61CB-4D36-A220-F31D8ADAA207}"/>
    <cellStyle name="Normal 2 2 2 3 3 3 4 2 2" xfId="28453" xr:uid="{73386F1E-C185-41FA-AD51-95C52ADAA7D8}"/>
    <cellStyle name="Normal 2 2 2 3 3 3 4 2 3" xfId="45212" xr:uid="{624C4DE2-EA93-40ED-B505-FDE5DC218B89}"/>
    <cellStyle name="Normal 2 2 2 3 3 3 4 3" xfId="20073" xr:uid="{7F815C6C-9735-4D6A-A1F5-EC3F0798AB8F}"/>
    <cellStyle name="Normal 2 2 2 3 3 3 4 4" xfId="36832" xr:uid="{389905EA-6F8B-4002-8AB8-85FD6F909E87}"/>
    <cellStyle name="Normal 2 2 2 3 3 3 5" xfId="9890" xr:uid="{3F080102-C09E-4AF7-9B1B-1DD3E02A6D3D}"/>
    <cellStyle name="Normal 2 2 2 3 3 3 5 2" xfId="26650" xr:uid="{F8A75DD3-380B-4E6B-A025-8267F15C209C}"/>
    <cellStyle name="Normal 2 2 2 3 3 3 5 3" xfId="43409" xr:uid="{266DEBF5-4843-4BCB-B944-0C25D5AA95BC}"/>
    <cellStyle name="Normal 2 2 2 3 3 3 6" xfId="18270" xr:uid="{F8D2093C-90C3-489C-9B57-663F227C3EE8}"/>
    <cellStyle name="Normal 2 2 2 3 3 3 7" xfId="35029" xr:uid="{FB15BF63-08EC-403E-A1C0-656FF2177389}"/>
    <cellStyle name="Normal 2 2 2 3 3 4" xfId="1838" xr:uid="{810CB405-DFAF-422A-ABB7-43AE825EF580}"/>
    <cellStyle name="Normal 2 2 2 3 3 4 2" xfId="5227" xr:uid="{5345BA74-7573-4B5C-B705-F157F8AF6868}"/>
    <cellStyle name="Normal 2 2 2 3 3 4 2 2" xfId="13607" xr:uid="{C626C6D3-5A66-4D32-9AA1-039B898363CB}"/>
    <cellStyle name="Normal 2 2 2 3 3 4 2 2 2" xfId="30367" xr:uid="{8A6CCF4F-29DB-4C48-A797-09C3369CCC68}"/>
    <cellStyle name="Normal 2 2 2 3 3 4 2 2 3" xfId="47126" xr:uid="{EB51EA38-6660-42CC-BF5E-095438AEE353}"/>
    <cellStyle name="Normal 2 2 2 3 3 4 2 3" xfId="21987" xr:uid="{4A39A81D-5480-4A4F-B972-229772F2B46C}"/>
    <cellStyle name="Normal 2 2 2 3 3 4 2 4" xfId="38746" xr:uid="{389AFE2E-E82A-47A9-BBD0-C0EF4E1D0792}"/>
    <cellStyle name="Normal 2 2 2 3 3 4 3" xfId="6914" xr:uid="{7D55FD18-98A6-42D9-A5B1-9C7B327590E0}"/>
    <cellStyle name="Normal 2 2 2 3 3 4 3 2" xfId="15294" xr:uid="{FCB3AF29-D011-4151-A763-46581F5EC028}"/>
    <cellStyle name="Normal 2 2 2 3 3 4 3 2 2" xfId="32054" xr:uid="{595EF57B-0388-488F-BBC1-443DEDF9EF1A}"/>
    <cellStyle name="Normal 2 2 2 3 3 4 3 2 3" xfId="48813" xr:uid="{9A2D4F8E-3AD8-440B-99F7-4B0950A250E0}"/>
    <cellStyle name="Normal 2 2 2 3 3 4 3 3" xfId="23674" xr:uid="{DA2966C5-672E-4E91-8696-818B7C4E4DE5}"/>
    <cellStyle name="Normal 2 2 2 3 3 4 3 4" xfId="40433" xr:uid="{6E4E02EE-976C-4552-BB42-B45173FDDA37}"/>
    <cellStyle name="Normal 2 2 2 3 3 4 4" xfId="3538" xr:uid="{59B9D0E2-883E-446F-9CA8-94A4ED73ABC8}"/>
    <cellStyle name="Normal 2 2 2 3 3 4 4 2" xfId="11918" xr:uid="{D1FF28F8-38E0-4E21-8544-FDDB6B910F69}"/>
    <cellStyle name="Normal 2 2 2 3 3 4 4 2 2" xfId="28678" xr:uid="{F4CFCF45-42FA-4636-957C-BE22BC7D70C2}"/>
    <cellStyle name="Normal 2 2 2 3 3 4 4 2 3" xfId="45437" xr:uid="{D16585D8-3D9D-486C-9472-0395BCBCE7E3}"/>
    <cellStyle name="Normal 2 2 2 3 3 4 4 3" xfId="20298" xr:uid="{59F4F884-9794-4E5D-B6BB-3EA2529104E2}"/>
    <cellStyle name="Normal 2 2 2 3 3 4 4 4" xfId="37057" xr:uid="{3AAB98AA-4C73-48A8-92D1-3F7E9ADE5D8B}"/>
    <cellStyle name="Normal 2 2 2 3 3 4 5" xfId="10227" xr:uid="{AB6DE26F-ED56-47C7-A2C1-C137F4F51FE5}"/>
    <cellStyle name="Normal 2 2 2 3 3 4 5 2" xfId="26987" xr:uid="{061873FB-7649-4396-B662-2D2FDC6ED21E}"/>
    <cellStyle name="Normal 2 2 2 3 3 4 5 3" xfId="43746" xr:uid="{BCC0ABA9-1D23-474C-AB52-F07AA8ACEEB6}"/>
    <cellStyle name="Normal 2 2 2 3 3 4 6" xfId="18607" xr:uid="{574EBFE4-D51A-4796-9D82-2BA383384011}"/>
    <cellStyle name="Normal 2 2 2 3 3 4 7" xfId="35366" xr:uid="{F3275C1A-12BB-40D4-95DA-4D5C26AACCC2}"/>
    <cellStyle name="Normal 2 2 2 3 3 5" xfId="3957" xr:uid="{8651C432-4EAC-48D5-9C05-9B9CBFF8E74A}"/>
    <cellStyle name="Normal 2 2 2 3 3 5 2" xfId="12337" xr:uid="{B3581D37-D6BB-402E-9758-A37EC359C7A3}"/>
    <cellStyle name="Normal 2 2 2 3 3 5 2 2" xfId="29097" xr:uid="{3290E814-3355-449D-B7BA-B2D87A9E19FE}"/>
    <cellStyle name="Normal 2 2 2 3 3 5 2 3" xfId="45856" xr:uid="{38114767-A48F-4C62-8060-18A1735563D6}"/>
    <cellStyle name="Normal 2 2 2 3 3 5 3" xfId="20717" xr:uid="{569D11EA-2579-4073-A746-904CF9EAEB1E}"/>
    <cellStyle name="Normal 2 2 2 3 3 5 4" xfId="37476" xr:uid="{86BE7160-DE50-4D35-B87E-69EA560BFA24}"/>
    <cellStyle name="Normal 2 2 2 3 3 6" xfId="5723" xr:uid="{E8AB862D-39BD-44B4-91BB-047D2E16EE54}"/>
    <cellStyle name="Normal 2 2 2 3 3 6 2" xfId="14103" xr:uid="{B58AB0EE-880A-4FE9-9EA3-89E43DAF23D5}"/>
    <cellStyle name="Normal 2 2 2 3 3 6 2 2" xfId="30863" xr:uid="{6A1C9353-B577-487E-9602-38979A23702C}"/>
    <cellStyle name="Normal 2 2 2 3 3 6 2 3" xfId="47622" xr:uid="{E1079F7B-1F5D-4E8F-8FBF-6321C2B29063}"/>
    <cellStyle name="Normal 2 2 2 3 3 6 3" xfId="22483" xr:uid="{BA6F85F0-F43D-4897-8527-697A163282B8}"/>
    <cellStyle name="Normal 2 2 2 3 3 6 4" xfId="39242" xr:uid="{0B1CAB52-62D4-4006-86D1-EC1049EE2699}"/>
    <cellStyle name="Normal 2 2 2 3 3 7" xfId="7320" xr:uid="{F4182371-2EF8-4C46-9632-FF4B4D03C93D}"/>
    <cellStyle name="Normal 2 2 2 3 3 7 2" xfId="15700" xr:uid="{91507D94-22DE-4B2C-BC28-C129FD9C7B8C}"/>
    <cellStyle name="Normal 2 2 2 3 3 7 2 2" xfId="32460" xr:uid="{397604E5-CDF5-4639-A598-321E3F1BE0A3}"/>
    <cellStyle name="Normal 2 2 2 3 3 7 2 3" xfId="49219" xr:uid="{15F3A12E-397F-4C5E-BAF9-D4B79885C7C4}"/>
    <cellStyle name="Normal 2 2 2 3 3 7 3" xfId="24080" xr:uid="{CDCFD105-CE9F-48CD-82B6-682FE914553C}"/>
    <cellStyle name="Normal 2 2 2 3 3 7 4" xfId="40839" xr:uid="{0288BB3D-BCFD-43B9-879D-AC6EC5B897BA}"/>
    <cellStyle name="Normal 2 2 2 3 3 8" xfId="7726" xr:uid="{F65FCD3C-A623-4C6D-BD48-10B223D87D4C}"/>
    <cellStyle name="Normal 2 2 2 3 3 8 2" xfId="16106" xr:uid="{73C51A02-ED5C-40D5-83E0-F494A3B04751}"/>
    <cellStyle name="Normal 2 2 2 3 3 8 2 2" xfId="32866" xr:uid="{A378542E-B95F-4D76-AF10-9E673953A5FD}"/>
    <cellStyle name="Normal 2 2 2 3 3 8 2 3" xfId="49625" xr:uid="{B8B6153B-713D-45E7-9FAA-BB54DE6B0B22}"/>
    <cellStyle name="Normal 2 2 2 3 3 8 3" xfId="24486" xr:uid="{EDAED7F2-35C8-4B32-BE36-4F1E79CE5B1F}"/>
    <cellStyle name="Normal 2 2 2 3 3 8 4" xfId="41245" xr:uid="{84CD9CD3-C71C-427F-A1A9-D34F189CFCAC}"/>
    <cellStyle name="Normal 2 2 2 3 3 9" xfId="8132" xr:uid="{5080C315-DA37-4A3B-AB89-301DFF3CE47F}"/>
    <cellStyle name="Normal 2 2 2 3 3 9 2" xfId="16512" xr:uid="{66EB0B9B-C1CE-4994-B7DF-35616D7C1653}"/>
    <cellStyle name="Normal 2 2 2 3 3 9 2 2" xfId="33272" xr:uid="{412C69E7-814A-4940-9E18-D45E1232AAF1}"/>
    <cellStyle name="Normal 2 2 2 3 3 9 2 3" xfId="50031" xr:uid="{874FB43D-14FD-4B3B-8BEF-2190A5C02B4C}"/>
    <cellStyle name="Normal 2 2 2 3 3 9 3" xfId="24892" xr:uid="{0FBAA67F-9057-42B5-AD6F-37E36B6ABE84}"/>
    <cellStyle name="Normal 2 2 2 3 3 9 4" xfId="41651" xr:uid="{354B252F-127D-4A9E-B3D2-5DEB2DC5F0D0}"/>
    <cellStyle name="Normal 2 2 2 3 4" xfId="626" xr:uid="{6B66AC9A-E34D-42F1-B6A5-EB5C3F8C9342}"/>
    <cellStyle name="Normal 2 2 2 3 4 10" xfId="8659" xr:uid="{C988361E-0D3E-4234-B8CE-8C3AF8A1EE8A}"/>
    <cellStyle name="Normal 2 2 2 3 4 10 2" xfId="17039" xr:uid="{28FF59E6-D232-436D-B2E7-251965886ED8}"/>
    <cellStyle name="Normal 2 2 2 3 4 10 2 2" xfId="33799" xr:uid="{93BDB03C-EC2C-406D-A60D-564881C4BD33}"/>
    <cellStyle name="Normal 2 2 2 3 4 10 2 3" xfId="50558" xr:uid="{337EBF40-8B45-4D78-8F29-C1BD206AD2A5}"/>
    <cellStyle name="Normal 2 2 2 3 4 10 3" xfId="25419" xr:uid="{D18E2E02-38A4-4A50-8232-00A9008D3846}"/>
    <cellStyle name="Normal 2 2 2 3 4 10 4" xfId="42178" xr:uid="{4C679FA1-D16E-4104-A2FC-6D1A55AD20F3}"/>
    <cellStyle name="Normal 2 2 2 3 4 11" xfId="2458" xr:uid="{CAEFE65B-4512-4AC4-84F4-995EE907DCA1}"/>
    <cellStyle name="Normal 2 2 2 3 4 11 2" xfId="10840" xr:uid="{47BC5CC6-E47A-48A2-A050-F69BF511BF69}"/>
    <cellStyle name="Normal 2 2 2 3 4 11 2 2" xfId="27600" xr:uid="{873B9004-DA56-43C6-96B1-485C32156B92}"/>
    <cellStyle name="Normal 2 2 2 3 4 11 2 3" xfId="44359" xr:uid="{EECEC2CB-96A8-43E8-ABD5-6AA3BE48E9C6}"/>
    <cellStyle name="Normal 2 2 2 3 4 11 3" xfId="19220" xr:uid="{614AF705-43A2-4FCF-B55F-097E5A5D5043}"/>
    <cellStyle name="Normal 2 2 2 3 4 11 4" xfId="35979" xr:uid="{86C66EFF-4526-4150-9CED-503506AB3385}"/>
    <cellStyle name="Normal 2 2 2 3 4 12" xfId="9037" xr:uid="{56263F9C-27AA-4AC4-A752-213FC3303186}"/>
    <cellStyle name="Normal 2 2 2 3 4 12 2" xfId="25797" xr:uid="{713A5887-F1A9-41E3-A161-9A105EC3B1E4}"/>
    <cellStyle name="Normal 2 2 2 3 4 12 3" xfId="42556" xr:uid="{0B4D5F6E-0534-45BA-8DD2-18D353DA6CF3}"/>
    <cellStyle name="Normal 2 2 2 3 4 13" xfId="17417" xr:uid="{56276F87-F242-4CEC-AB69-220697F51625}"/>
    <cellStyle name="Normal 2 2 2 3 4 14" xfId="34176" xr:uid="{319D9712-C8DA-4549-8EA0-6D4D5885210C}"/>
    <cellStyle name="Normal 2 2 2 3 4 2" xfId="1068" xr:uid="{715CD01C-AE3F-4501-9351-862A91CA19D0}"/>
    <cellStyle name="Normal 2 2 2 3 4 2 2" xfId="4463" xr:uid="{E458F7BD-7A2E-493E-B811-F151AD9E5A2C}"/>
    <cellStyle name="Normal 2 2 2 3 4 2 2 2" xfId="12843" xr:uid="{2D026B75-CF20-4CCA-B387-9BC485C02BCA}"/>
    <cellStyle name="Normal 2 2 2 3 4 2 2 2 2" xfId="29603" xr:uid="{FB4B9105-D535-4FAB-A033-3A9D792C6D57}"/>
    <cellStyle name="Normal 2 2 2 3 4 2 2 2 3" xfId="46362" xr:uid="{2A32FDC0-7BFE-4551-A539-AE369CBAE79D}"/>
    <cellStyle name="Normal 2 2 2 3 4 2 2 3" xfId="21223" xr:uid="{C82B82B5-CD96-4BC1-93EB-E7F3F51281B8}"/>
    <cellStyle name="Normal 2 2 2 3 4 2 2 4" xfId="37982" xr:uid="{6E037685-6926-4770-A4C9-D2E377DEBC38}"/>
    <cellStyle name="Normal 2 2 2 3 4 2 3" xfId="6150" xr:uid="{742B14AB-E484-4E53-B4D2-5AF50F6EEBB8}"/>
    <cellStyle name="Normal 2 2 2 3 4 2 3 2" xfId="14530" xr:uid="{D45DFA84-1BF6-4939-A3EF-3D6D43DA8072}"/>
    <cellStyle name="Normal 2 2 2 3 4 2 3 2 2" xfId="31290" xr:uid="{F7AF76EE-BF5D-4594-8CA6-1290BDB2B683}"/>
    <cellStyle name="Normal 2 2 2 3 4 2 3 2 3" xfId="48049" xr:uid="{5DB14771-BBC6-44C0-ACA8-BDB9EA0A9463}"/>
    <cellStyle name="Normal 2 2 2 3 4 2 3 3" xfId="22910" xr:uid="{305BD483-E3DB-45E2-B62D-590BAB2C24C1}"/>
    <cellStyle name="Normal 2 2 2 3 4 2 3 4" xfId="39669" xr:uid="{57E84AB6-70A2-4E94-94CB-16BCCC42ED69}"/>
    <cellStyle name="Normal 2 2 2 3 4 2 4" xfId="2886" xr:uid="{5BB5C35F-1E9B-420D-8E53-3B716C0173B1}"/>
    <cellStyle name="Normal 2 2 2 3 4 2 4 2" xfId="11266" xr:uid="{985AF6A2-8C1B-4220-9F6B-5EF5C9CA7838}"/>
    <cellStyle name="Normal 2 2 2 3 4 2 4 2 2" xfId="28026" xr:uid="{6470E648-C894-4F95-827B-8550D1A7511B}"/>
    <cellStyle name="Normal 2 2 2 3 4 2 4 2 3" xfId="44785" xr:uid="{97C19710-3831-4C40-ABCB-8300D7DC52FD}"/>
    <cellStyle name="Normal 2 2 2 3 4 2 4 3" xfId="19646" xr:uid="{461DF348-7D5A-4331-9D92-5333EFA602BC}"/>
    <cellStyle name="Normal 2 2 2 3 4 2 4 4" xfId="36405" xr:uid="{65711EBF-782F-450F-BBE4-5B1F92694302}"/>
    <cellStyle name="Normal 2 2 2 3 4 2 5" xfId="9463" xr:uid="{4B6AAF01-545D-4C06-B198-C3EB14B0DC3D}"/>
    <cellStyle name="Normal 2 2 2 3 4 2 5 2" xfId="26223" xr:uid="{52BD08E5-BD2E-4802-88C4-DD4711BC0FF7}"/>
    <cellStyle name="Normal 2 2 2 3 4 2 5 3" xfId="42982" xr:uid="{CBDB2D9E-893B-4B95-A4E6-DE1171444AE3}"/>
    <cellStyle name="Normal 2 2 2 3 4 2 6" xfId="17843" xr:uid="{CC450F8D-2574-4C14-A307-6ECD6362F4CA}"/>
    <cellStyle name="Normal 2 2 2 3 4 2 7" xfId="34602" xr:uid="{9173384E-3817-4745-A6EE-6168689CC8F8}"/>
    <cellStyle name="Normal 2 2 2 3 4 3" xfId="1502" xr:uid="{9A0DD8DE-856F-4D66-AC29-8769AB905AE6}"/>
    <cellStyle name="Normal 2 2 2 3 4 3 2" xfId="4891" xr:uid="{FCFC8198-EF6F-4317-808C-0C31ED07EE7E}"/>
    <cellStyle name="Normal 2 2 2 3 4 3 2 2" xfId="13271" xr:uid="{37A4EB5C-BFD5-443D-98FF-4A514DFF58A7}"/>
    <cellStyle name="Normal 2 2 2 3 4 3 2 2 2" xfId="30031" xr:uid="{2A0E1C45-72FF-4514-897A-D2BE9B93370E}"/>
    <cellStyle name="Normal 2 2 2 3 4 3 2 2 3" xfId="46790" xr:uid="{7438A919-0757-48CB-80C3-6E50D423F2E1}"/>
    <cellStyle name="Normal 2 2 2 3 4 3 2 3" xfId="21651" xr:uid="{8696781A-CC9C-4EC4-AB6B-57D7767716F7}"/>
    <cellStyle name="Normal 2 2 2 3 4 3 2 4" xfId="38410" xr:uid="{AF5C1E4E-DB41-4196-A794-364587721E68}"/>
    <cellStyle name="Normal 2 2 2 3 4 3 3" xfId="6578" xr:uid="{6D956B88-3751-4675-9786-985EE72EB0E9}"/>
    <cellStyle name="Normal 2 2 2 3 4 3 3 2" xfId="14958" xr:uid="{74CA06D5-7F22-48CF-A25E-4C05279F87A6}"/>
    <cellStyle name="Normal 2 2 2 3 4 3 3 2 2" xfId="31718" xr:uid="{CC17CE31-6EDA-46EA-B5E4-53B3AC4FABE1}"/>
    <cellStyle name="Normal 2 2 2 3 4 3 3 2 3" xfId="48477" xr:uid="{50FEFD48-9DCF-462A-9B51-39AE821E5B7E}"/>
    <cellStyle name="Normal 2 2 2 3 4 3 3 3" xfId="23338" xr:uid="{E151A330-6281-45FB-AD7D-1B1743BF2A06}"/>
    <cellStyle name="Normal 2 2 2 3 4 3 3 4" xfId="40097" xr:uid="{14C9AB4E-A375-45F8-AC2C-A5539934A107}"/>
    <cellStyle name="Normal 2 2 2 3 4 3 4" xfId="3314" xr:uid="{D3C6FF22-6238-4BE0-9300-F8738B0BA289}"/>
    <cellStyle name="Normal 2 2 2 3 4 3 4 2" xfId="11694" xr:uid="{3AEF0940-CAD9-42F6-BDC2-0F09D462B029}"/>
    <cellStyle name="Normal 2 2 2 3 4 3 4 2 2" xfId="28454" xr:uid="{5893DC09-526C-4AB7-8043-3151554D4E83}"/>
    <cellStyle name="Normal 2 2 2 3 4 3 4 2 3" xfId="45213" xr:uid="{1BE4B26B-DAB3-4AD6-A1B0-EB43991FA2C7}"/>
    <cellStyle name="Normal 2 2 2 3 4 3 4 3" xfId="20074" xr:uid="{8E53E46D-781F-4D6A-B7F7-E7D91FA9F5FA}"/>
    <cellStyle name="Normal 2 2 2 3 4 3 4 4" xfId="36833" xr:uid="{08CFA333-35F1-4B91-B751-175751354473}"/>
    <cellStyle name="Normal 2 2 2 3 4 3 5" xfId="9891" xr:uid="{96E86ED3-DC64-4E0C-8195-E8891FF4B709}"/>
    <cellStyle name="Normal 2 2 2 3 4 3 5 2" xfId="26651" xr:uid="{C69F15A1-B848-4C5D-AD48-B77C1CFAC684}"/>
    <cellStyle name="Normal 2 2 2 3 4 3 5 3" xfId="43410" xr:uid="{B26BC039-63A5-4C6C-9B5C-110D1522E6D0}"/>
    <cellStyle name="Normal 2 2 2 3 4 3 6" xfId="18271" xr:uid="{3C7E694C-78FD-4496-AD4D-E528B1B8F6A3}"/>
    <cellStyle name="Normal 2 2 2 3 4 3 7" xfId="35030" xr:uid="{BA4A7F40-990D-4C3A-82F5-292C6BD845E8}"/>
    <cellStyle name="Normal 2 2 2 3 4 4" xfId="1959" xr:uid="{C13D037E-DF1F-4B6A-93E0-FFC1B794DD64}"/>
    <cellStyle name="Normal 2 2 2 3 4 4 2" xfId="5348" xr:uid="{9A4CEB5B-EA1A-4D25-A33F-CE71E8C2D540}"/>
    <cellStyle name="Normal 2 2 2 3 4 4 2 2" xfId="13728" xr:uid="{318999CC-1B79-492F-AD2E-F467A9448564}"/>
    <cellStyle name="Normal 2 2 2 3 4 4 2 2 2" xfId="30488" xr:uid="{4526F301-074F-45CC-994A-8A39708F9DB9}"/>
    <cellStyle name="Normal 2 2 2 3 4 4 2 2 3" xfId="47247" xr:uid="{64EB329C-E64F-4452-A82F-617A611809A5}"/>
    <cellStyle name="Normal 2 2 2 3 4 4 2 3" xfId="22108" xr:uid="{368F08A7-D133-4FF3-9BEC-C7B77E49BEBB}"/>
    <cellStyle name="Normal 2 2 2 3 4 4 2 4" xfId="38867" xr:uid="{66E46361-04FA-46D6-8E45-AA65897C30F1}"/>
    <cellStyle name="Normal 2 2 2 3 4 4 3" xfId="7035" xr:uid="{A9E0101A-B7B6-41E2-BE4F-C5F428730D3A}"/>
    <cellStyle name="Normal 2 2 2 3 4 4 3 2" xfId="15415" xr:uid="{5E203EB7-3E15-423D-8FE7-73B0BEFB8D78}"/>
    <cellStyle name="Normal 2 2 2 3 4 4 3 2 2" xfId="32175" xr:uid="{15AF3EAE-61D5-4120-B966-4FE4F9280AD3}"/>
    <cellStyle name="Normal 2 2 2 3 4 4 3 2 3" xfId="48934" xr:uid="{CD5478DF-B00D-497C-A1DE-CE468009B3BD}"/>
    <cellStyle name="Normal 2 2 2 3 4 4 3 3" xfId="23795" xr:uid="{DC938A11-C1C9-43ED-90F3-B0DCA7B85E97}"/>
    <cellStyle name="Normal 2 2 2 3 4 4 3 4" xfId="40554" xr:uid="{5FBFB69F-E41F-4AA2-B1E1-2336C1A9FD33}"/>
    <cellStyle name="Normal 2 2 2 3 4 4 4" xfId="3658" xr:uid="{CC8A2F54-1861-4BAE-B055-C954B0BCFE35}"/>
    <cellStyle name="Normal 2 2 2 3 4 4 4 2" xfId="12038" xr:uid="{F0E7D8F6-6999-4D78-AF51-BFAAB5B7F3DF}"/>
    <cellStyle name="Normal 2 2 2 3 4 4 4 2 2" xfId="28798" xr:uid="{0B5E76E7-A70C-49AD-96C1-E64BD4C8A919}"/>
    <cellStyle name="Normal 2 2 2 3 4 4 4 2 3" xfId="45557" xr:uid="{CF88F067-CE1E-445C-AAB7-9EDE61CC71D9}"/>
    <cellStyle name="Normal 2 2 2 3 4 4 4 3" xfId="20418" xr:uid="{BD977AB9-6B9A-4115-9B13-D06167C74475}"/>
    <cellStyle name="Normal 2 2 2 3 4 4 4 4" xfId="37177" xr:uid="{63BCEF89-942C-460C-AFDF-AE13DE144AE2}"/>
    <cellStyle name="Normal 2 2 2 3 4 4 5" xfId="10348" xr:uid="{05265B83-4603-4B1F-92DE-02CA714B428B}"/>
    <cellStyle name="Normal 2 2 2 3 4 4 5 2" xfId="27108" xr:uid="{C04E7BBA-5D4F-44D5-9899-20BE44D85260}"/>
    <cellStyle name="Normal 2 2 2 3 4 4 5 3" xfId="43867" xr:uid="{8E6BFA99-6AE8-457A-9C8A-4AFB0EA620C3}"/>
    <cellStyle name="Normal 2 2 2 3 4 4 6" xfId="18728" xr:uid="{1956259B-53B5-4CBF-8F1B-F4342EABFF79}"/>
    <cellStyle name="Normal 2 2 2 3 4 4 7" xfId="35487" xr:uid="{63AEC065-4B9E-4C38-8E23-B43DB6FFBB9A}"/>
    <cellStyle name="Normal 2 2 2 3 4 5" xfId="4078" xr:uid="{68C7620E-C83C-40D1-B782-03DC092D6F85}"/>
    <cellStyle name="Normal 2 2 2 3 4 5 2" xfId="12458" xr:uid="{FAB11892-AFAD-4399-81D6-27A9683E0605}"/>
    <cellStyle name="Normal 2 2 2 3 4 5 2 2" xfId="29218" xr:uid="{E071513B-624C-4647-A807-148C65B53D4C}"/>
    <cellStyle name="Normal 2 2 2 3 4 5 2 3" xfId="45977" xr:uid="{4A20BC0B-C968-41C2-A435-26E24B764E29}"/>
    <cellStyle name="Normal 2 2 2 3 4 5 3" xfId="20838" xr:uid="{1F101921-F030-4279-A92D-ECB79677D548}"/>
    <cellStyle name="Normal 2 2 2 3 4 5 4" xfId="37597" xr:uid="{EB1EC113-B158-419C-926E-A2C711D11F18}"/>
    <cellStyle name="Normal 2 2 2 3 4 6" xfId="5724" xr:uid="{24E4E339-F279-4AB9-96DE-1E40DDD178EE}"/>
    <cellStyle name="Normal 2 2 2 3 4 6 2" xfId="14104" xr:uid="{51EC5269-9297-40BE-A901-836B2ACBC9C7}"/>
    <cellStyle name="Normal 2 2 2 3 4 6 2 2" xfId="30864" xr:uid="{9358D92C-A4EF-42AE-8E06-89E7807A3B24}"/>
    <cellStyle name="Normal 2 2 2 3 4 6 2 3" xfId="47623" xr:uid="{B9D14AD9-C950-4995-953F-35E8DBC49E86}"/>
    <cellStyle name="Normal 2 2 2 3 4 6 3" xfId="22484" xr:uid="{47052416-56B7-4679-8F7E-537B863BA2B0}"/>
    <cellStyle name="Normal 2 2 2 3 4 6 4" xfId="39243" xr:uid="{81E4F2A5-C0B5-455B-8C68-EF4294E66F40}"/>
    <cellStyle name="Normal 2 2 2 3 4 7" xfId="7441" xr:uid="{989B9532-D1CA-42E9-BDEE-DA3E97133A83}"/>
    <cellStyle name="Normal 2 2 2 3 4 7 2" xfId="15821" xr:uid="{827DF8A1-3152-49FD-841D-6E19A0CDDD9A}"/>
    <cellStyle name="Normal 2 2 2 3 4 7 2 2" xfId="32581" xr:uid="{03C50319-9837-4F48-9C97-1B817CEDF89D}"/>
    <cellStyle name="Normal 2 2 2 3 4 7 2 3" xfId="49340" xr:uid="{4A7E80CA-5AC2-4E80-83DF-0ED7D80C65E4}"/>
    <cellStyle name="Normal 2 2 2 3 4 7 3" xfId="24201" xr:uid="{1A0082C0-8BE4-43FB-9152-070D875C53C9}"/>
    <cellStyle name="Normal 2 2 2 3 4 7 4" xfId="40960" xr:uid="{684AE9DA-E1E4-4EC0-B754-F27E90ED75F6}"/>
    <cellStyle name="Normal 2 2 2 3 4 8" xfId="7847" xr:uid="{0B7D424F-5A07-4E6B-821A-67638B14EC78}"/>
    <cellStyle name="Normal 2 2 2 3 4 8 2" xfId="16227" xr:uid="{6EEA2FCA-49E5-467E-BF19-2F66F1349993}"/>
    <cellStyle name="Normal 2 2 2 3 4 8 2 2" xfId="32987" xr:uid="{55AADF3E-1FFB-4288-8486-7037DB2BF0BE}"/>
    <cellStyle name="Normal 2 2 2 3 4 8 2 3" xfId="49746" xr:uid="{FD087B45-2E24-4903-9AA5-5375B1DEAEB6}"/>
    <cellStyle name="Normal 2 2 2 3 4 8 3" xfId="24607" xr:uid="{706048E1-1AA1-4DB0-A9D8-C0BF8F470520}"/>
    <cellStyle name="Normal 2 2 2 3 4 8 4" xfId="41366" xr:uid="{130F1977-FC88-4826-AE8C-86FA60E568AC}"/>
    <cellStyle name="Normal 2 2 2 3 4 9" xfId="8253" xr:uid="{1429146D-1544-4C9E-BA20-FF3EF94B928C}"/>
    <cellStyle name="Normal 2 2 2 3 4 9 2" xfId="16633" xr:uid="{5F6CE56B-6F56-40FF-A35B-B053FFA0B04B}"/>
    <cellStyle name="Normal 2 2 2 3 4 9 2 2" xfId="33393" xr:uid="{4E5B1748-9910-42C9-A782-B862C5901C74}"/>
    <cellStyle name="Normal 2 2 2 3 4 9 2 3" xfId="50152" xr:uid="{BBC7A9B5-0055-4B99-94E7-62975C1A36C1}"/>
    <cellStyle name="Normal 2 2 2 3 4 9 3" xfId="25013" xr:uid="{CA0675EC-3D55-4914-9D28-3380B25643F8}"/>
    <cellStyle name="Normal 2 2 2 3 4 9 4" xfId="41772" xr:uid="{30D420EA-A6CE-47EC-B352-3DD7E15DA71B}"/>
    <cellStyle name="Normal 2 2 2 3 5" xfId="795" xr:uid="{527DE913-F905-42D4-A598-FBD3FD8114E5}"/>
    <cellStyle name="Normal 2 2 2 3 5 2" xfId="4190" xr:uid="{281BC3E8-6BDC-4C41-9989-EA637CD5EA28}"/>
    <cellStyle name="Normal 2 2 2 3 5 2 2" xfId="12570" xr:uid="{ADB3F815-C07A-4E00-83D6-785E71C5ED06}"/>
    <cellStyle name="Normal 2 2 2 3 5 2 2 2" xfId="29330" xr:uid="{FB2E9A08-9923-4CBF-AD67-E924ABF4156A}"/>
    <cellStyle name="Normal 2 2 2 3 5 2 2 3" xfId="46089" xr:uid="{9DDF0AE6-B12E-48A5-86B5-02BCC0FFFC92}"/>
    <cellStyle name="Normal 2 2 2 3 5 2 3" xfId="20950" xr:uid="{5D0404FB-7177-420F-835A-C63B6DFBC0F7}"/>
    <cellStyle name="Normal 2 2 2 3 5 2 4" xfId="37709" xr:uid="{5C37092A-7A98-46FD-950D-D9364FD14E4C}"/>
    <cellStyle name="Normal 2 2 2 3 5 3" xfId="5877" xr:uid="{9981A76D-C7BB-4A21-B3E5-F032DF4B4104}"/>
    <cellStyle name="Normal 2 2 2 3 5 3 2" xfId="14257" xr:uid="{C0874A48-8A8E-4A0F-B3FD-7716FE634EE0}"/>
    <cellStyle name="Normal 2 2 2 3 5 3 2 2" xfId="31017" xr:uid="{50486922-7746-434C-AF59-578E7C5B3823}"/>
    <cellStyle name="Normal 2 2 2 3 5 3 2 3" xfId="47776" xr:uid="{0A73477F-426D-42B7-A672-0C4176560348}"/>
    <cellStyle name="Normal 2 2 2 3 5 3 3" xfId="22637" xr:uid="{A0697FE5-87B4-4E72-948F-34BFC2AEF587}"/>
    <cellStyle name="Normal 2 2 2 3 5 3 4" xfId="39396" xr:uid="{72AD99BA-171A-4D62-9C92-77F5FF45E268}"/>
    <cellStyle name="Normal 2 2 2 3 5 4" xfId="2613" xr:uid="{EE769106-42FE-4059-A3D2-6B2FE0DC1B2E}"/>
    <cellStyle name="Normal 2 2 2 3 5 4 2" xfId="10993" xr:uid="{1721514C-10C4-4481-82C3-63106DBABC59}"/>
    <cellStyle name="Normal 2 2 2 3 5 4 2 2" xfId="27753" xr:uid="{6459960A-234B-4B89-B296-E8BED2864AD2}"/>
    <cellStyle name="Normal 2 2 2 3 5 4 2 3" xfId="44512" xr:uid="{2E56A629-02D4-4785-B480-93148EDE389D}"/>
    <cellStyle name="Normal 2 2 2 3 5 4 3" xfId="19373" xr:uid="{B6737868-5B72-496E-9499-84B736E5C775}"/>
    <cellStyle name="Normal 2 2 2 3 5 4 4" xfId="36132" xr:uid="{ABB51AF9-0700-4101-803B-3F08966A25D1}"/>
    <cellStyle name="Normal 2 2 2 3 5 5" xfId="9190" xr:uid="{497DB957-4ACE-4B7C-960D-1AA9263A04E7}"/>
    <cellStyle name="Normal 2 2 2 3 5 5 2" xfId="25950" xr:uid="{52566CAB-D248-431B-85DF-4065B5595922}"/>
    <cellStyle name="Normal 2 2 2 3 5 5 3" xfId="42709" xr:uid="{D82BF531-79F6-45A9-9DA5-7BB8EF7A8506}"/>
    <cellStyle name="Normal 2 2 2 3 5 6" xfId="17570" xr:uid="{1193C2DE-2FB9-48DF-B486-0BB836EE2483}"/>
    <cellStyle name="Normal 2 2 2 3 5 7" xfId="34329" xr:uid="{0B4F1AFE-FB72-4BA8-B64D-16394192F786}"/>
    <cellStyle name="Normal 2 2 2 3 6" xfId="1229" xr:uid="{ED30BDEA-FCDB-4479-986E-597B1AD36276}"/>
    <cellStyle name="Normal 2 2 2 3 6 2" xfId="4618" xr:uid="{972D12EE-81E7-452D-AF74-E01C168CA67A}"/>
    <cellStyle name="Normal 2 2 2 3 6 2 2" xfId="12998" xr:uid="{C47DD829-A17E-434D-8434-471E557AE5C7}"/>
    <cellStyle name="Normal 2 2 2 3 6 2 2 2" xfId="29758" xr:uid="{CE9BAF90-348B-489A-A55F-C39DBEAD4782}"/>
    <cellStyle name="Normal 2 2 2 3 6 2 2 3" xfId="46517" xr:uid="{4C712F99-C90D-4A49-969C-F2410AF61795}"/>
    <cellStyle name="Normal 2 2 2 3 6 2 3" xfId="21378" xr:uid="{1B07CC97-BB24-44F7-8ADD-9A9EE437B765}"/>
    <cellStyle name="Normal 2 2 2 3 6 2 4" xfId="38137" xr:uid="{E5ED9E0D-15FD-4221-82C7-1480FDCD58FF}"/>
    <cellStyle name="Normal 2 2 2 3 6 3" xfId="6305" xr:uid="{9839713B-E368-4BBC-B712-09CFE1E8D293}"/>
    <cellStyle name="Normal 2 2 2 3 6 3 2" xfId="14685" xr:uid="{70B51907-18D6-494B-964C-1A7E879AF37C}"/>
    <cellStyle name="Normal 2 2 2 3 6 3 2 2" xfId="31445" xr:uid="{2E603486-F4FF-479C-B52E-47CEAC88CB37}"/>
    <cellStyle name="Normal 2 2 2 3 6 3 2 3" xfId="48204" xr:uid="{3E2FA68B-7AEC-454E-A61D-5AAF0B67A90E}"/>
    <cellStyle name="Normal 2 2 2 3 6 3 3" xfId="23065" xr:uid="{058A224B-D2AF-4746-9216-427830085639}"/>
    <cellStyle name="Normal 2 2 2 3 6 3 4" xfId="39824" xr:uid="{6DFF7109-4EA4-4AAA-83FF-104CEE1F2320}"/>
    <cellStyle name="Normal 2 2 2 3 6 4" xfId="3041" xr:uid="{2353EFE7-8B63-4B1C-ADA6-DE95181F5729}"/>
    <cellStyle name="Normal 2 2 2 3 6 4 2" xfId="11421" xr:uid="{89251879-4FF8-42EB-96DA-D12B64650D97}"/>
    <cellStyle name="Normal 2 2 2 3 6 4 2 2" xfId="28181" xr:uid="{9D414BE7-33EF-4504-8DF5-DD1ACFB80FE2}"/>
    <cellStyle name="Normal 2 2 2 3 6 4 2 3" xfId="44940" xr:uid="{69EC3DB2-34A3-4146-8B28-47D9C874C12F}"/>
    <cellStyle name="Normal 2 2 2 3 6 4 3" xfId="19801" xr:uid="{82073EA3-9941-43E9-8522-C33B2E7578BE}"/>
    <cellStyle name="Normal 2 2 2 3 6 4 4" xfId="36560" xr:uid="{4C1FCA35-25D1-4063-9FFB-2CBA1C88ADF3}"/>
    <cellStyle name="Normal 2 2 2 3 6 5" xfId="9618" xr:uid="{3E751C2D-6374-4BD4-8860-5C25847A0DAE}"/>
    <cellStyle name="Normal 2 2 2 3 6 5 2" xfId="26378" xr:uid="{E31EA1F4-4F2D-4DEF-94E5-1FC47EC20D28}"/>
    <cellStyle name="Normal 2 2 2 3 6 5 3" xfId="43137" xr:uid="{451AA066-F303-4AFC-A8B6-DDFB3014279F}"/>
    <cellStyle name="Normal 2 2 2 3 6 6" xfId="17998" xr:uid="{C3009D80-428B-4D4B-A498-17F180F8BA8E}"/>
    <cellStyle name="Normal 2 2 2 3 6 7" xfId="34757" xr:uid="{D39AC624-467C-40C2-8DC1-E6ACC52D50E9}"/>
    <cellStyle name="Normal 2 2 2 3 7" xfId="1688" xr:uid="{5FFDFD8D-DDFD-48B8-9C5D-6C481CD0AB6B}"/>
    <cellStyle name="Normal 2 2 2 3 7 2" xfId="5077" xr:uid="{8F79AEB4-7789-4676-9AFA-323421CD1D5C}"/>
    <cellStyle name="Normal 2 2 2 3 7 2 2" xfId="13457" xr:uid="{7E92BE42-6372-44F2-88FD-49B11D150E02}"/>
    <cellStyle name="Normal 2 2 2 3 7 2 2 2" xfId="30217" xr:uid="{A239C06F-0679-450F-A262-66BF5E4AFB34}"/>
    <cellStyle name="Normal 2 2 2 3 7 2 2 3" xfId="46976" xr:uid="{D1CDC51E-777F-498C-AF07-8DA6F38D18DF}"/>
    <cellStyle name="Normal 2 2 2 3 7 2 3" xfId="21837" xr:uid="{DBBE52E6-AFBB-45CC-80A9-296CF7CF831D}"/>
    <cellStyle name="Normal 2 2 2 3 7 2 4" xfId="38596" xr:uid="{DCAC1CD9-4C05-4CD9-900D-C03FCDD4CF02}"/>
    <cellStyle name="Normal 2 2 2 3 7 3" xfId="6764" xr:uid="{4A84D24A-B3AB-454E-9AB1-F58BEE6BCF04}"/>
    <cellStyle name="Normal 2 2 2 3 7 3 2" xfId="15144" xr:uid="{4C316DF0-543C-461B-B245-6316DB0C0543}"/>
    <cellStyle name="Normal 2 2 2 3 7 3 2 2" xfId="31904" xr:uid="{8A0A1540-57DD-46A7-A01D-2AC5E41A9519}"/>
    <cellStyle name="Normal 2 2 2 3 7 3 2 3" xfId="48663" xr:uid="{1A70B54E-2C5C-452E-A5FC-939222BA17D8}"/>
    <cellStyle name="Normal 2 2 2 3 7 3 3" xfId="23524" xr:uid="{0485E76F-68B3-4479-AC03-C8989BAE7DC9}"/>
    <cellStyle name="Normal 2 2 2 3 7 3 4" xfId="40283" xr:uid="{38959E6C-958B-47DA-9CEE-BB5DB689A399}"/>
    <cellStyle name="Normal 2 2 2 3 7 4" xfId="2180" xr:uid="{16169370-96B8-4435-8241-BC6354165C96}"/>
    <cellStyle name="Normal 2 2 2 3 7 4 2" xfId="10567" xr:uid="{C2FFFFF3-91BD-4DC7-9776-A46EF92CA198}"/>
    <cellStyle name="Normal 2 2 2 3 7 4 2 2" xfId="27327" xr:uid="{F999A6EF-B299-4E97-941A-79A9386FA3DD}"/>
    <cellStyle name="Normal 2 2 2 3 7 4 2 3" xfId="44086" xr:uid="{03A3E58C-F0AF-4A51-AF4A-911B9C1E37E2}"/>
    <cellStyle name="Normal 2 2 2 3 7 4 3" xfId="18947" xr:uid="{17FD99D0-1BE2-48D4-9DF7-F89333329267}"/>
    <cellStyle name="Normal 2 2 2 3 7 4 4" xfId="35706" xr:uid="{DACEB36B-77D5-4396-8D4C-321F1E2307B5}"/>
    <cellStyle name="Normal 2 2 2 3 7 5" xfId="10077" xr:uid="{EA5335C6-AFF6-4BBA-9A78-BE4A52891B3C}"/>
    <cellStyle name="Normal 2 2 2 3 7 5 2" xfId="26837" xr:uid="{0AF115D9-E65E-473A-AA54-C5A47793F37C}"/>
    <cellStyle name="Normal 2 2 2 3 7 5 3" xfId="43596" xr:uid="{60A48208-163D-432B-85E1-AF5F4813E0CB}"/>
    <cellStyle name="Normal 2 2 2 3 7 6" xfId="18457" xr:uid="{184D9F7E-DFD0-43AF-9CF9-52781FFA662A}"/>
    <cellStyle name="Normal 2 2 2 3 7 7" xfId="35216" xr:uid="{B0CE399D-DCD8-487D-81E4-580575B5EA42}"/>
    <cellStyle name="Normal 2 2 2 3 8" xfId="3806" xr:uid="{FC4D99C1-8706-483A-A177-7CE5567608CA}"/>
    <cellStyle name="Normal 2 2 2 3 8 2" xfId="12186" xr:uid="{41FBA675-7BFE-4B68-BB86-FBD2E334A565}"/>
    <cellStyle name="Normal 2 2 2 3 8 2 2" xfId="28946" xr:uid="{C829D371-95CF-44FD-94AE-CB6E7C1BC499}"/>
    <cellStyle name="Normal 2 2 2 3 8 2 3" xfId="45705" xr:uid="{FDB4059C-9187-4F29-9DFE-D27E8ED6C52B}"/>
    <cellStyle name="Normal 2 2 2 3 8 3" xfId="20566" xr:uid="{C666133D-ACF8-4E80-9906-3A29BFCC5D33}"/>
    <cellStyle name="Normal 2 2 2 3 8 4" xfId="37325" xr:uid="{22F7225A-6161-41EA-81D2-5122F2007D04}"/>
    <cellStyle name="Normal 2 2 2 3 9" xfId="5451" xr:uid="{3DE285FC-C1F9-482F-8949-0D2DE7653B90}"/>
    <cellStyle name="Normal 2 2 2 3 9 2" xfId="13831" xr:uid="{41CA880D-8542-41A7-856D-31AF69DF35D7}"/>
    <cellStyle name="Normal 2 2 2 3 9 2 2" xfId="30591" xr:uid="{16DB08CF-0500-4040-8C23-51F1400D8B98}"/>
    <cellStyle name="Normal 2 2 2 3 9 2 3" xfId="47350" xr:uid="{C36C97B8-9849-4780-8845-4478A99C0E9E}"/>
    <cellStyle name="Normal 2 2 2 3 9 3" xfId="22211" xr:uid="{05EC040D-735E-481A-87E7-370D15040EB2}"/>
    <cellStyle name="Normal 2 2 2 3 9 4" xfId="38970" xr:uid="{CD8AF9C1-4C7C-4208-83F1-4F391BF3862F}"/>
    <cellStyle name="Normal 2 2 2 4" xfId="346" xr:uid="{0E14B1FD-7283-4359-81D6-9E2E95C41C11}"/>
    <cellStyle name="Normal 2 2 2 4 10" xfId="7577" xr:uid="{EAA53A2E-0FCF-42EB-8676-052ACEC122F9}"/>
    <cellStyle name="Normal 2 2 2 4 10 2" xfId="15957" xr:uid="{6923E2DD-672C-4D4F-8CD2-F31F60D48464}"/>
    <cellStyle name="Normal 2 2 2 4 10 2 2" xfId="32717" xr:uid="{C3C728F3-5FEE-4449-8F64-E04FB3158413}"/>
    <cellStyle name="Normal 2 2 2 4 10 2 3" xfId="49476" xr:uid="{E8142885-94F9-41D9-A636-DC176A64917D}"/>
    <cellStyle name="Normal 2 2 2 4 10 3" xfId="24337" xr:uid="{60A99062-2A23-498D-B330-DACCD0681813}"/>
    <cellStyle name="Normal 2 2 2 4 10 4" xfId="41096" xr:uid="{C610EF64-C400-4262-BF68-95DA8D7D435B}"/>
    <cellStyle name="Normal 2 2 2 4 11" xfId="7983" xr:uid="{ABE6BCD2-85A3-4F47-BBB9-B38DEA2A020F}"/>
    <cellStyle name="Normal 2 2 2 4 11 2" xfId="16363" xr:uid="{7278AEB7-DFFE-4896-BAB7-B5B725B237B6}"/>
    <cellStyle name="Normal 2 2 2 4 11 2 2" xfId="33123" xr:uid="{D3766027-8F5A-4775-BE55-17277A2AEA26}"/>
    <cellStyle name="Normal 2 2 2 4 11 2 3" xfId="49882" xr:uid="{3DB4DCCD-DF69-4BF8-95EF-D1B01C7264CD}"/>
    <cellStyle name="Normal 2 2 2 4 11 3" xfId="24743" xr:uid="{8C7BD8C8-298C-41F4-BEA2-85850B5BAE72}"/>
    <cellStyle name="Normal 2 2 2 4 11 4" xfId="41502" xr:uid="{673F5FF3-992D-459C-B1F2-EA8593F159A4}"/>
    <cellStyle name="Normal 2 2 2 4 12" xfId="8389" xr:uid="{CB4337AB-EBB0-4586-AD58-6A9D45183624}"/>
    <cellStyle name="Normal 2 2 2 4 12 2" xfId="16769" xr:uid="{D78CDB5A-5304-4926-8D90-E37D37465FCE}"/>
    <cellStyle name="Normal 2 2 2 4 12 2 2" xfId="33529" xr:uid="{860AB81B-1CC0-4E8F-BFED-C3506C68C8BD}"/>
    <cellStyle name="Normal 2 2 2 4 12 2 3" xfId="50288" xr:uid="{989B2927-F3FE-4CA8-801F-B9E223138F76}"/>
    <cellStyle name="Normal 2 2 2 4 12 3" xfId="25149" xr:uid="{9F65B9CC-73AB-4CC4-9189-6F64DD5FCF76}"/>
    <cellStyle name="Normal 2 2 2 4 12 4" xfId="41908" xr:uid="{7BDFB3A8-7725-4AC0-8B28-B8A81FCBD0BE}"/>
    <cellStyle name="Normal 2 2 2 4 13" xfId="2076" xr:uid="{C417EF44-6B41-47A8-A92B-C9D22C266EFB}"/>
    <cellStyle name="Normal 2 2 2 4 13 2" xfId="10464" xr:uid="{418B3382-8F2D-4AE8-BBFA-55A654DD2965}"/>
    <cellStyle name="Normal 2 2 2 4 13 2 2" xfId="27224" xr:uid="{A1E02914-A497-4D95-9957-6E5A70ACFF26}"/>
    <cellStyle name="Normal 2 2 2 4 13 2 3" xfId="43983" xr:uid="{69C10D45-BF91-463B-AFD4-491693395B97}"/>
    <cellStyle name="Normal 2 2 2 4 13 3" xfId="18844" xr:uid="{52DADC08-3917-4131-950C-F26F7DFEE096}"/>
    <cellStyle name="Normal 2 2 2 4 13 4" xfId="35603" xr:uid="{DFB2D483-4B55-4F9C-A929-1E3BE2CAE54D}"/>
    <cellStyle name="Normal 2 2 2 4 14" xfId="8810" xr:uid="{C87223C8-8B4A-4815-9163-17FBE8937EE0}"/>
    <cellStyle name="Normal 2 2 2 4 14 2" xfId="25570" xr:uid="{8946EF36-B24B-4FC5-A098-851D7F6F2DC9}"/>
    <cellStyle name="Normal 2 2 2 4 14 3" xfId="42329" xr:uid="{84D21AF8-8C2D-4CD9-A614-C1BE2FBAA99C}"/>
    <cellStyle name="Normal 2 2 2 4 15" xfId="17190" xr:uid="{93BED992-D25A-4FF8-B95F-00140E81077B}"/>
    <cellStyle name="Normal 2 2 2 4 16" xfId="33949" xr:uid="{2EEC4D00-093D-49F0-925F-02E0B50E4D07}"/>
    <cellStyle name="Normal 2 2 2 4 2" xfId="627" xr:uid="{10EB52D5-0634-469E-9389-BD445ABFF709}"/>
    <cellStyle name="Normal 2 2 2 4 2 10" xfId="8540" xr:uid="{25039D10-6E1A-46EF-896B-C534869680C9}"/>
    <cellStyle name="Normal 2 2 2 4 2 10 2" xfId="16920" xr:uid="{B9C174D9-F00A-4D42-B092-8B1181ACECCE}"/>
    <cellStyle name="Normal 2 2 2 4 2 10 2 2" xfId="33680" xr:uid="{69FAA8A0-10CD-45FF-998C-9DFF6878848B}"/>
    <cellStyle name="Normal 2 2 2 4 2 10 2 3" xfId="50439" xr:uid="{EE66E9C3-5979-4C03-AECF-7E133E40A102}"/>
    <cellStyle name="Normal 2 2 2 4 2 10 3" xfId="25300" xr:uid="{0EC9C2F1-440A-46A3-B221-664005C53345}"/>
    <cellStyle name="Normal 2 2 2 4 2 10 4" xfId="42059" xr:uid="{1D7C73DF-80E1-4AA4-A04A-5FB9279DAB6E}"/>
    <cellStyle name="Normal 2 2 2 4 2 11" xfId="2459" xr:uid="{32B21EAC-C362-4537-A790-645D147AD20F}"/>
    <cellStyle name="Normal 2 2 2 4 2 11 2" xfId="10841" xr:uid="{BCA23EDF-A7DC-4688-B1D3-28799FE8ADDA}"/>
    <cellStyle name="Normal 2 2 2 4 2 11 2 2" xfId="27601" xr:uid="{A79C845C-9EC2-45D9-ACC0-3252FC1E532F}"/>
    <cellStyle name="Normal 2 2 2 4 2 11 2 3" xfId="44360" xr:uid="{5B95F8B2-C5A4-4472-B205-6188695CCF69}"/>
    <cellStyle name="Normal 2 2 2 4 2 11 3" xfId="19221" xr:uid="{DC595388-B8AE-4BE0-9607-28FF945F46A5}"/>
    <cellStyle name="Normal 2 2 2 4 2 11 4" xfId="35980" xr:uid="{54132DC3-C565-4E7D-8D84-A7E871E2FEE9}"/>
    <cellStyle name="Normal 2 2 2 4 2 12" xfId="9038" xr:uid="{B25C459B-145E-4D86-9166-DD37953CCFC6}"/>
    <cellStyle name="Normal 2 2 2 4 2 12 2" xfId="25798" xr:uid="{85B6D6AF-4213-4FCC-98E0-2AD20952E1AF}"/>
    <cellStyle name="Normal 2 2 2 4 2 12 3" xfId="42557" xr:uid="{C339B4FA-1A22-4927-9693-BDB0399D6313}"/>
    <cellStyle name="Normal 2 2 2 4 2 13" xfId="17418" xr:uid="{64BA81D3-E15C-41FC-A058-272095FF8511}"/>
    <cellStyle name="Normal 2 2 2 4 2 14" xfId="34177" xr:uid="{2BCA23FC-AF58-4E78-9DEC-2E7D916F2C18}"/>
    <cellStyle name="Normal 2 2 2 4 2 2" xfId="1069" xr:uid="{D8A8A043-45B6-4D05-BDF3-B581F6371622}"/>
    <cellStyle name="Normal 2 2 2 4 2 2 2" xfId="4464" xr:uid="{F34954DE-7091-4D17-AEF7-9065622D8EC5}"/>
    <cellStyle name="Normal 2 2 2 4 2 2 2 2" xfId="12844" xr:uid="{9FA8DA40-B631-4DF3-BE07-F73B525FB673}"/>
    <cellStyle name="Normal 2 2 2 4 2 2 2 2 2" xfId="29604" xr:uid="{5062D90F-D411-409B-943C-8AF1CD5829E2}"/>
    <cellStyle name="Normal 2 2 2 4 2 2 2 2 3" xfId="46363" xr:uid="{75D819A1-7B38-4775-9CE8-6FDEEEB235F4}"/>
    <cellStyle name="Normal 2 2 2 4 2 2 2 3" xfId="21224" xr:uid="{CE1B6C8B-84A2-4318-B03C-2745E1B7ED7C}"/>
    <cellStyle name="Normal 2 2 2 4 2 2 2 4" xfId="37983" xr:uid="{969E3E9E-9881-4581-8DFF-792AEFA26DBD}"/>
    <cellStyle name="Normal 2 2 2 4 2 2 3" xfId="6151" xr:uid="{B57C71D2-1B18-48E6-B327-9C9FE41214DF}"/>
    <cellStyle name="Normal 2 2 2 4 2 2 3 2" xfId="14531" xr:uid="{2EE604EB-C2D8-4C8D-A5BC-541B4F6D0E7B}"/>
    <cellStyle name="Normal 2 2 2 4 2 2 3 2 2" xfId="31291" xr:uid="{8F7A4B3C-12B4-47A7-924B-00BA63F518FB}"/>
    <cellStyle name="Normal 2 2 2 4 2 2 3 2 3" xfId="48050" xr:uid="{46EA09DC-4827-4B46-89B9-41586A9DD39E}"/>
    <cellStyle name="Normal 2 2 2 4 2 2 3 3" xfId="22911" xr:uid="{EA9C182F-8039-4B27-94A7-340CF517B053}"/>
    <cellStyle name="Normal 2 2 2 4 2 2 3 4" xfId="39670" xr:uid="{8EB39433-1C4A-46D3-B1F9-1DD23AD94924}"/>
    <cellStyle name="Normal 2 2 2 4 2 2 4" xfId="2887" xr:uid="{A84EA8AF-F10A-4CF9-A84E-E24335D890EC}"/>
    <cellStyle name="Normal 2 2 2 4 2 2 4 2" xfId="11267" xr:uid="{6DBCDF88-AD6C-4378-89B3-D42E95735D2E}"/>
    <cellStyle name="Normal 2 2 2 4 2 2 4 2 2" xfId="28027" xr:uid="{86876C34-A76B-4154-BC8E-B39B0357CFE0}"/>
    <cellStyle name="Normal 2 2 2 4 2 2 4 2 3" xfId="44786" xr:uid="{09B03320-5A4A-4C98-8210-4E8CF2952A2D}"/>
    <cellStyle name="Normal 2 2 2 4 2 2 4 3" xfId="19647" xr:uid="{56A61F91-79B7-4D52-8C0D-254379EF2780}"/>
    <cellStyle name="Normal 2 2 2 4 2 2 4 4" xfId="36406" xr:uid="{24ABB503-7011-4DE3-8CBC-6A0D122EC5B1}"/>
    <cellStyle name="Normal 2 2 2 4 2 2 5" xfId="9464" xr:uid="{017EF4E0-0B04-4583-B8B5-D7ADBE051B17}"/>
    <cellStyle name="Normal 2 2 2 4 2 2 5 2" xfId="26224" xr:uid="{6269D36F-9632-42BE-BE9B-0786976735F0}"/>
    <cellStyle name="Normal 2 2 2 4 2 2 5 3" xfId="42983" xr:uid="{FBBEC3C0-B951-47B2-B078-73920BB3AFC9}"/>
    <cellStyle name="Normal 2 2 2 4 2 2 6" xfId="17844" xr:uid="{66DB73C1-0443-4917-9BF7-E033C1CB9EFB}"/>
    <cellStyle name="Normal 2 2 2 4 2 2 7" xfId="34603" xr:uid="{BA0CAB51-1ADE-4422-818D-9094660FDDC8}"/>
    <cellStyle name="Normal 2 2 2 4 2 3" xfId="1503" xr:uid="{E9DC1D10-A976-4C79-BD00-70972A6ABA2D}"/>
    <cellStyle name="Normal 2 2 2 4 2 3 2" xfId="4892" xr:uid="{F5ADD984-12D4-46A4-9F57-0BA69C7AD461}"/>
    <cellStyle name="Normal 2 2 2 4 2 3 2 2" xfId="13272" xr:uid="{3DA7E682-742D-495A-A039-A928E590F770}"/>
    <cellStyle name="Normal 2 2 2 4 2 3 2 2 2" xfId="30032" xr:uid="{1419A988-67A1-43AE-B1BF-0EEBCDD8DB38}"/>
    <cellStyle name="Normal 2 2 2 4 2 3 2 2 3" xfId="46791" xr:uid="{47BB4F2A-1E45-4040-B28B-3C8BB7273EED}"/>
    <cellStyle name="Normal 2 2 2 4 2 3 2 3" xfId="21652" xr:uid="{2E96FAB5-3108-4872-93C4-669D755E543A}"/>
    <cellStyle name="Normal 2 2 2 4 2 3 2 4" xfId="38411" xr:uid="{3509338B-0216-48B4-B6F2-9B59A53817BE}"/>
    <cellStyle name="Normal 2 2 2 4 2 3 3" xfId="6579" xr:uid="{4CC7301C-995D-4D69-8B68-BFAB60A0A812}"/>
    <cellStyle name="Normal 2 2 2 4 2 3 3 2" xfId="14959" xr:uid="{6F6796D6-A5EE-4516-A9FE-91C7A235D0AB}"/>
    <cellStyle name="Normal 2 2 2 4 2 3 3 2 2" xfId="31719" xr:uid="{28CA64A4-CDD2-499B-854B-B26245ACF2A5}"/>
    <cellStyle name="Normal 2 2 2 4 2 3 3 2 3" xfId="48478" xr:uid="{0A864F1A-CE96-4C28-9461-4A0BBB094B75}"/>
    <cellStyle name="Normal 2 2 2 4 2 3 3 3" xfId="23339" xr:uid="{C5B069C4-DA04-4CFC-848C-9EE0F02EFCC0}"/>
    <cellStyle name="Normal 2 2 2 4 2 3 3 4" xfId="40098" xr:uid="{9A97ADE4-D9CC-49CD-8430-4350F081194D}"/>
    <cellStyle name="Normal 2 2 2 4 2 3 4" xfId="3315" xr:uid="{967FB139-5900-4A53-81AE-40648F02C447}"/>
    <cellStyle name="Normal 2 2 2 4 2 3 4 2" xfId="11695" xr:uid="{31E182F7-C552-49F5-9AFA-D8EB529D2761}"/>
    <cellStyle name="Normal 2 2 2 4 2 3 4 2 2" xfId="28455" xr:uid="{98177ADD-D61E-4CA5-9A16-AFF38FA7F40D}"/>
    <cellStyle name="Normal 2 2 2 4 2 3 4 2 3" xfId="45214" xr:uid="{67E9C400-1C1F-4C45-B24B-468D75FC02E1}"/>
    <cellStyle name="Normal 2 2 2 4 2 3 4 3" xfId="20075" xr:uid="{B7C7E766-67C5-4383-8CD8-819285795413}"/>
    <cellStyle name="Normal 2 2 2 4 2 3 4 4" xfId="36834" xr:uid="{AA3059F5-9923-4560-ADEC-13F345025202}"/>
    <cellStyle name="Normal 2 2 2 4 2 3 5" xfId="9892" xr:uid="{4A82533E-4B8B-437E-AA0B-900A7C6358DC}"/>
    <cellStyle name="Normal 2 2 2 4 2 3 5 2" xfId="26652" xr:uid="{826FC307-1453-4EA7-B87F-6C98F69E0A30}"/>
    <cellStyle name="Normal 2 2 2 4 2 3 5 3" xfId="43411" xr:uid="{9B430356-458B-46F0-B722-038E9FD2EC81}"/>
    <cellStyle name="Normal 2 2 2 4 2 3 6" xfId="18272" xr:uid="{F2A46345-7C36-4666-98AD-0BD96917AE3C}"/>
    <cellStyle name="Normal 2 2 2 4 2 3 7" xfId="35031" xr:uid="{B3905927-8F8F-4890-A205-6603B01595A1}"/>
    <cellStyle name="Normal 2 2 2 4 2 4" xfId="1840" xr:uid="{3C496921-B3D7-4B70-8391-9931745FDFA5}"/>
    <cellStyle name="Normal 2 2 2 4 2 4 2" xfId="5229" xr:uid="{9B549196-A48A-4D5E-932B-C218073D24CD}"/>
    <cellStyle name="Normal 2 2 2 4 2 4 2 2" xfId="13609" xr:uid="{BD11BF61-7AD3-4DF5-9298-62BD26DDBA6A}"/>
    <cellStyle name="Normal 2 2 2 4 2 4 2 2 2" xfId="30369" xr:uid="{8EFEA208-5034-43FE-87C4-E7DC44E9AA01}"/>
    <cellStyle name="Normal 2 2 2 4 2 4 2 2 3" xfId="47128" xr:uid="{DA460A5D-57B2-4EA5-97F3-3425809309C2}"/>
    <cellStyle name="Normal 2 2 2 4 2 4 2 3" xfId="21989" xr:uid="{6EC14161-753F-4BDB-93A2-E7BB750BF6D2}"/>
    <cellStyle name="Normal 2 2 2 4 2 4 2 4" xfId="38748" xr:uid="{139BA21B-72E6-46D3-90C0-16CABA2E39B4}"/>
    <cellStyle name="Normal 2 2 2 4 2 4 3" xfId="6916" xr:uid="{41F43B04-0413-4F52-8C1E-9D0416C62046}"/>
    <cellStyle name="Normal 2 2 2 4 2 4 3 2" xfId="15296" xr:uid="{0B227BE9-7861-42A3-8536-2AB9F249C06C}"/>
    <cellStyle name="Normal 2 2 2 4 2 4 3 2 2" xfId="32056" xr:uid="{361CAFDB-012C-4310-9DCA-A444A3238285}"/>
    <cellStyle name="Normal 2 2 2 4 2 4 3 2 3" xfId="48815" xr:uid="{F0964CE7-14BF-4EA0-B412-8F993AB854A6}"/>
    <cellStyle name="Normal 2 2 2 4 2 4 3 3" xfId="23676" xr:uid="{8A9665AA-289E-4809-A9FB-1F78B53953F9}"/>
    <cellStyle name="Normal 2 2 2 4 2 4 3 4" xfId="40435" xr:uid="{A98AD75F-0A57-43B0-8F77-9202DC7707C5}"/>
    <cellStyle name="Normal 2 2 2 4 2 4 4" xfId="3540" xr:uid="{69467542-8606-4556-AA74-6F7881C107B4}"/>
    <cellStyle name="Normal 2 2 2 4 2 4 4 2" xfId="11920" xr:uid="{96628162-2B31-4D4B-A3AC-ED1F29BBF075}"/>
    <cellStyle name="Normal 2 2 2 4 2 4 4 2 2" xfId="28680" xr:uid="{F67151EF-D3B1-42B8-B187-61437078667C}"/>
    <cellStyle name="Normal 2 2 2 4 2 4 4 2 3" xfId="45439" xr:uid="{CBFC634E-D624-48A8-A324-F12B4DC06F2B}"/>
    <cellStyle name="Normal 2 2 2 4 2 4 4 3" xfId="20300" xr:uid="{7AF6C378-6011-4469-8428-C25A0BFDB00B}"/>
    <cellStyle name="Normal 2 2 2 4 2 4 4 4" xfId="37059" xr:uid="{5417554D-00BB-42B3-A540-2216A46273B9}"/>
    <cellStyle name="Normal 2 2 2 4 2 4 5" xfId="10229" xr:uid="{01D1120E-CB45-4DEF-8716-1E579B143B94}"/>
    <cellStyle name="Normal 2 2 2 4 2 4 5 2" xfId="26989" xr:uid="{5A2B303C-12D9-40C9-9ECA-AAFD235CA11D}"/>
    <cellStyle name="Normal 2 2 2 4 2 4 5 3" xfId="43748" xr:uid="{1D08DD17-70B1-4FD2-922D-3ADC25CA29A8}"/>
    <cellStyle name="Normal 2 2 2 4 2 4 6" xfId="18609" xr:uid="{A4363F6E-6C6B-41B0-8924-42CB1E6A0A45}"/>
    <cellStyle name="Normal 2 2 2 4 2 4 7" xfId="35368" xr:uid="{B5D9EC88-7465-4561-A5BB-9E951B298F26}"/>
    <cellStyle name="Normal 2 2 2 4 2 5" xfId="3959" xr:uid="{96C10E27-C143-459E-8AFB-844FABEECBE7}"/>
    <cellStyle name="Normal 2 2 2 4 2 5 2" xfId="12339" xr:uid="{7D06AD37-16B2-4AC7-ABDC-5E739BC78FB6}"/>
    <cellStyle name="Normal 2 2 2 4 2 5 2 2" xfId="29099" xr:uid="{15817523-D916-498C-B072-D9964710797A}"/>
    <cellStyle name="Normal 2 2 2 4 2 5 2 3" xfId="45858" xr:uid="{82BB5E91-904F-4278-998D-07B4C070721F}"/>
    <cellStyle name="Normal 2 2 2 4 2 5 3" xfId="20719" xr:uid="{E4677E5A-06F8-4166-B961-5F4E55A223CE}"/>
    <cellStyle name="Normal 2 2 2 4 2 5 4" xfId="37478" xr:uid="{23A6CDAA-3F0E-445C-ADDC-05770739420D}"/>
    <cellStyle name="Normal 2 2 2 4 2 6" xfId="5725" xr:uid="{B7938D2E-DEE8-441F-ADD5-E2FEBCAF49C9}"/>
    <cellStyle name="Normal 2 2 2 4 2 6 2" xfId="14105" xr:uid="{DB877E70-E8F9-4745-ADDB-332EA626FC93}"/>
    <cellStyle name="Normal 2 2 2 4 2 6 2 2" xfId="30865" xr:uid="{66C13855-9D1C-49B4-B4D7-6C97DA366DE0}"/>
    <cellStyle name="Normal 2 2 2 4 2 6 2 3" xfId="47624" xr:uid="{E725F19E-42DB-4ACF-B0EF-0F86B926BB10}"/>
    <cellStyle name="Normal 2 2 2 4 2 6 3" xfId="22485" xr:uid="{5BF5A198-8478-4322-BF2D-0F963C34D2DE}"/>
    <cellStyle name="Normal 2 2 2 4 2 6 4" xfId="39244" xr:uid="{41440F4F-DD7A-42E5-BD5D-F0A2B23FCCA5}"/>
    <cellStyle name="Normal 2 2 2 4 2 7" xfId="7322" xr:uid="{C5359D0C-F8C0-464E-A2AC-BA6258CA5E0D}"/>
    <cellStyle name="Normal 2 2 2 4 2 7 2" xfId="15702" xr:uid="{BEF307BD-FD2A-4930-AADB-8AAA0202AFED}"/>
    <cellStyle name="Normal 2 2 2 4 2 7 2 2" xfId="32462" xr:uid="{296EEB5D-9455-4C63-9284-96B5021022AC}"/>
    <cellStyle name="Normal 2 2 2 4 2 7 2 3" xfId="49221" xr:uid="{C6A51BC7-D77E-4791-9907-FA68D5E61A62}"/>
    <cellStyle name="Normal 2 2 2 4 2 7 3" xfId="24082" xr:uid="{EAB02B4B-C823-4A5A-B1A9-CAD8550C1BE3}"/>
    <cellStyle name="Normal 2 2 2 4 2 7 4" xfId="40841" xr:uid="{EDDF4FD2-B2CB-41AF-916B-F453069F5C47}"/>
    <cellStyle name="Normal 2 2 2 4 2 8" xfId="7728" xr:uid="{24A582F0-685C-41D7-AFFC-A90B1711C3E4}"/>
    <cellStyle name="Normal 2 2 2 4 2 8 2" xfId="16108" xr:uid="{5948E119-3C0E-40D9-ACC1-80A45199E277}"/>
    <cellStyle name="Normal 2 2 2 4 2 8 2 2" xfId="32868" xr:uid="{D945E369-ADB2-46AB-AB8C-EC3994DBB762}"/>
    <cellStyle name="Normal 2 2 2 4 2 8 2 3" xfId="49627" xr:uid="{A9FA4148-ED7E-48A5-A20B-EE624C0E00E0}"/>
    <cellStyle name="Normal 2 2 2 4 2 8 3" xfId="24488" xr:uid="{EFE8F005-77AC-4FCD-95D5-CBD1426F8BFD}"/>
    <cellStyle name="Normal 2 2 2 4 2 8 4" xfId="41247" xr:uid="{39B40040-35AA-40D3-A730-69DD6A8B672A}"/>
    <cellStyle name="Normal 2 2 2 4 2 9" xfId="8134" xr:uid="{DF2949C0-3197-4D8D-8D33-66DAB6320C96}"/>
    <cellStyle name="Normal 2 2 2 4 2 9 2" xfId="16514" xr:uid="{6A1BF589-7DFB-48C8-AC54-180CBEC2D3A8}"/>
    <cellStyle name="Normal 2 2 2 4 2 9 2 2" xfId="33274" xr:uid="{ABC3D9DB-DB3A-49A0-AEDB-E71533743D7A}"/>
    <cellStyle name="Normal 2 2 2 4 2 9 2 3" xfId="50033" xr:uid="{A760E49E-0C9D-48D6-873D-F97209E7B41F}"/>
    <cellStyle name="Normal 2 2 2 4 2 9 3" xfId="24894" xr:uid="{7011474C-7E32-4963-869B-3F8D8751F3AC}"/>
    <cellStyle name="Normal 2 2 2 4 2 9 4" xfId="41653" xr:uid="{48FB6451-8FDA-415B-810C-0EDCEAC4BA1E}"/>
    <cellStyle name="Normal 2 2 2 4 3" xfId="628" xr:uid="{F16C8AD7-94F5-4746-96DF-B0DC5832918A}"/>
    <cellStyle name="Normal 2 2 2 4 3 10" xfId="8660" xr:uid="{77359478-6323-4455-883A-ED04570FCE79}"/>
    <cellStyle name="Normal 2 2 2 4 3 10 2" xfId="17040" xr:uid="{136AC0B4-17DD-478D-A97D-A1A130C12273}"/>
    <cellStyle name="Normal 2 2 2 4 3 10 2 2" xfId="33800" xr:uid="{F61C503D-3CC4-42E3-A279-AF0F2070DCBD}"/>
    <cellStyle name="Normal 2 2 2 4 3 10 2 3" xfId="50559" xr:uid="{0C9D4E90-A4E3-4718-ABA6-8AD4787724D1}"/>
    <cellStyle name="Normal 2 2 2 4 3 10 3" xfId="25420" xr:uid="{FF1D0F7E-F098-43B7-B215-7F3988BE58E2}"/>
    <cellStyle name="Normal 2 2 2 4 3 10 4" xfId="42179" xr:uid="{EA3C67D7-B5CC-4DD8-86E7-3CD93FFAA015}"/>
    <cellStyle name="Normal 2 2 2 4 3 11" xfId="2460" xr:uid="{507200C2-4FB1-4FEC-A13B-A623EB2F9945}"/>
    <cellStyle name="Normal 2 2 2 4 3 11 2" xfId="10842" xr:uid="{8D78FEC3-8D17-4F78-9503-107E6B75C989}"/>
    <cellStyle name="Normal 2 2 2 4 3 11 2 2" xfId="27602" xr:uid="{C5231532-0038-4B22-B89A-E356691B7BC3}"/>
    <cellStyle name="Normal 2 2 2 4 3 11 2 3" xfId="44361" xr:uid="{AF0006FF-8FE5-44E7-B971-2FC9D3A5EA70}"/>
    <cellStyle name="Normal 2 2 2 4 3 11 3" xfId="19222" xr:uid="{4F2730EA-4735-416E-BA51-1A2ECC1797DD}"/>
    <cellStyle name="Normal 2 2 2 4 3 11 4" xfId="35981" xr:uid="{9219AA21-BF17-4BB4-803F-36B19FAD8F75}"/>
    <cellStyle name="Normal 2 2 2 4 3 12" xfId="9039" xr:uid="{07AA0B49-2372-48F2-8B92-165CF74F5EE8}"/>
    <cellStyle name="Normal 2 2 2 4 3 12 2" xfId="25799" xr:uid="{C31B15D0-13D0-4DFF-875C-E7637B687AE1}"/>
    <cellStyle name="Normal 2 2 2 4 3 12 3" xfId="42558" xr:uid="{99AD5FEB-7AA5-4678-B4CF-3ACF20C9A3FD}"/>
    <cellStyle name="Normal 2 2 2 4 3 13" xfId="17419" xr:uid="{7B0FCF37-AE60-495B-B5F8-B70FF5365E3B}"/>
    <cellStyle name="Normal 2 2 2 4 3 14" xfId="34178" xr:uid="{D30E1CF1-7210-4AAD-A125-72FBE13F5C6A}"/>
    <cellStyle name="Normal 2 2 2 4 3 2" xfId="1070" xr:uid="{2F7B90B5-6214-4C6A-B93E-9EB6914C5012}"/>
    <cellStyle name="Normal 2 2 2 4 3 2 2" xfId="4465" xr:uid="{9757BFA7-9426-4304-BC1A-E4616B77B959}"/>
    <cellStyle name="Normal 2 2 2 4 3 2 2 2" xfId="12845" xr:uid="{AD947C0A-11D7-4567-AB23-A9A6A599AEC6}"/>
    <cellStyle name="Normal 2 2 2 4 3 2 2 2 2" xfId="29605" xr:uid="{2D7E0AEE-15FE-47EC-8AE2-3703D27D899C}"/>
    <cellStyle name="Normal 2 2 2 4 3 2 2 2 3" xfId="46364" xr:uid="{FBF94D26-2AAA-4997-ADFA-3325C35882B3}"/>
    <cellStyle name="Normal 2 2 2 4 3 2 2 3" xfId="21225" xr:uid="{9D6D6513-AB18-493E-8C81-5293E58E9FA2}"/>
    <cellStyle name="Normal 2 2 2 4 3 2 2 4" xfId="37984" xr:uid="{C6069678-B268-4B90-8971-B228633C636B}"/>
    <cellStyle name="Normal 2 2 2 4 3 2 3" xfId="6152" xr:uid="{3B9B7CCD-897C-40E7-9C6C-2DD7FBF6641E}"/>
    <cellStyle name="Normal 2 2 2 4 3 2 3 2" xfId="14532" xr:uid="{75BBDFDD-E774-48F5-B919-7D8193503F1F}"/>
    <cellStyle name="Normal 2 2 2 4 3 2 3 2 2" xfId="31292" xr:uid="{E971FCE8-B5F8-4295-B601-7837AE23AE2D}"/>
    <cellStyle name="Normal 2 2 2 4 3 2 3 2 3" xfId="48051" xr:uid="{28B613E3-5EDC-40B5-9BCE-D363BB83B073}"/>
    <cellStyle name="Normal 2 2 2 4 3 2 3 3" xfId="22912" xr:uid="{68C604A2-3A84-406E-97DC-402425342DF6}"/>
    <cellStyle name="Normal 2 2 2 4 3 2 3 4" xfId="39671" xr:uid="{9840C7CE-EB1C-4A14-B127-D92360AA10D2}"/>
    <cellStyle name="Normal 2 2 2 4 3 2 4" xfId="2888" xr:uid="{3953F58C-8A71-4E2F-8A9E-B887B877500F}"/>
    <cellStyle name="Normal 2 2 2 4 3 2 4 2" xfId="11268" xr:uid="{A9AFE10B-2791-4BDA-A63A-F2820D305393}"/>
    <cellStyle name="Normal 2 2 2 4 3 2 4 2 2" xfId="28028" xr:uid="{41A49B49-3C48-4D69-AA77-9E8F78A6C02A}"/>
    <cellStyle name="Normal 2 2 2 4 3 2 4 2 3" xfId="44787" xr:uid="{97705CE3-FE76-4CCA-AE23-4C7916732776}"/>
    <cellStyle name="Normal 2 2 2 4 3 2 4 3" xfId="19648" xr:uid="{729BD189-A896-40FF-AE38-F69B0CE61A65}"/>
    <cellStyle name="Normal 2 2 2 4 3 2 4 4" xfId="36407" xr:uid="{E4DE0089-185F-402C-82FC-DB7D832520D2}"/>
    <cellStyle name="Normal 2 2 2 4 3 2 5" xfId="9465" xr:uid="{12A12693-FE2F-48D7-A56B-F825E471B6BB}"/>
    <cellStyle name="Normal 2 2 2 4 3 2 5 2" xfId="26225" xr:uid="{224A34CD-4DD5-4B44-9D4E-101027EE8AE0}"/>
    <cellStyle name="Normal 2 2 2 4 3 2 5 3" xfId="42984" xr:uid="{99844DCE-37AE-4B17-B30F-341287BBC07D}"/>
    <cellStyle name="Normal 2 2 2 4 3 2 6" xfId="17845" xr:uid="{0802658F-4587-4842-8D44-A1EDF7D48865}"/>
    <cellStyle name="Normal 2 2 2 4 3 2 7" xfId="34604" xr:uid="{BD6D8E53-57DB-45F6-9019-1BCD04BDD102}"/>
    <cellStyle name="Normal 2 2 2 4 3 3" xfId="1504" xr:uid="{69947881-BDA8-4A2B-9250-5B6A42762E86}"/>
    <cellStyle name="Normal 2 2 2 4 3 3 2" xfId="4893" xr:uid="{D3AAE896-9648-4FC9-8F0B-1334CAC2BDD0}"/>
    <cellStyle name="Normal 2 2 2 4 3 3 2 2" xfId="13273" xr:uid="{4E217236-5067-4E73-B1E5-888320F811E6}"/>
    <cellStyle name="Normal 2 2 2 4 3 3 2 2 2" xfId="30033" xr:uid="{39DEF429-E8E5-481B-807D-C59A9A087F65}"/>
    <cellStyle name="Normal 2 2 2 4 3 3 2 2 3" xfId="46792" xr:uid="{EDA76DD4-69C6-4C56-90BC-CB8D76EE1C0D}"/>
    <cellStyle name="Normal 2 2 2 4 3 3 2 3" xfId="21653" xr:uid="{FC323ABA-3FF9-48FB-8C90-B5E4782A70E4}"/>
    <cellStyle name="Normal 2 2 2 4 3 3 2 4" xfId="38412" xr:uid="{00AF0FA1-54A8-4165-A331-6130FE1AEEFB}"/>
    <cellStyle name="Normal 2 2 2 4 3 3 3" xfId="6580" xr:uid="{5FBCDFE9-2707-4FC3-9102-05DE7AE29263}"/>
    <cellStyle name="Normal 2 2 2 4 3 3 3 2" xfId="14960" xr:uid="{EDD13FA8-458A-47A8-A5B8-54B29E3335FB}"/>
    <cellStyle name="Normal 2 2 2 4 3 3 3 2 2" xfId="31720" xr:uid="{2A50CF85-6434-49E8-9C7B-72853F471BAD}"/>
    <cellStyle name="Normal 2 2 2 4 3 3 3 2 3" xfId="48479" xr:uid="{F8F843DE-32BB-4314-BFE4-CB55CE47C706}"/>
    <cellStyle name="Normal 2 2 2 4 3 3 3 3" xfId="23340" xr:uid="{7258877A-D008-4132-B89B-B84EC4B6171F}"/>
    <cellStyle name="Normal 2 2 2 4 3 3 3 4" xfId="40099" xr:uid="{9B93F09F-1BF3-4458-B4A4-FFCBA0669B72}"/>
    <cellStyle name="Normal 2 2 2 4 3 3 4" xfId="3316" xr:uid="{A8B0A27C-7B02-419B-9F24-96EB0F23AE0D}"/>
    <cellStyle name="Normal 2 2 2 4 3 3 4 2" xfId="11696" xr:uid="{9A05EA6C-19BC-4930-BD17-74B62070D58D}"/>
    <cellStyle name="Normal 2 2 2 4 3 3 4 2 2" xfId="28456" xr:uid="{8FD2C4C0-E4EA-4955-96D7-888785A24544}"/>
    <cellStyle name="Normal 2 2 2 4 3 3 4 2 3" xfId="45215" xr:uid="{D5FE0558-5F62-4849-99BD-D532F3498E4B}"/>
    <cellStyle name="Normal 2 2 2 4 3 3 4 3" xfId="20076" xr:uid="{065145F8-9A25-43F5-8D36-FB446B9CFC2B}"/>
    <cellStyle name="Normal 2 2 2 4 3 3 4 4" xfId="36835" xr:uid="{706A8B82-C4B6-4ECC-9D18-BC79EA9C2971}"/>
    <cellStyle name="Normal 2 2 2 4 3 3 5" xfId="9893" xr:uid="{2CB5D776-D34D-4501-99B9-98DB124760DA}"/>
    <cellStyle name="Normal 2 2 2 4 3 3 5 2" xfId="26653" xr:uid="{E0BEC3C5-A404-48FA-9266-01552CA3CE4C}"/>
    <cellStyle name="Normal 2 2 2 4 3 3 5 3" xfId="43412" xr:uid="{0502149B-1CFB-4204-95BA-934A5A6E9F5C}"/>
    <cellStyle name="Normal 2 2 2 4 3 3 6" xfId="18273" xr:uid="{FEA77AA2-5428-4908-B181-3A3DAD799EE4}"/>
    <cellStyle name="Normal 2 2 2 4 3 3 7" xfId="35032" xr:uid="{D81F4B59-0ED7-45F9-AD26-92A358BA1397}"/>
    <cellStyle name="Normal 2 2 2 4 3 4" xfId="1960" xr:uid="{6CC66D3A-E14D-421C-A3A4-0AEF32CE3561}"/>
    <cellStyle name="Normal 2 2 2 4 3 4 2" xfId="5349" xr:uid="{D8B19BBD-47D8-4696-AFA1-F94E3A53338E}"/>
    <cellStyle name="Normal 2 2 2 4 3 4 2 2" xfId="13729" xr:uid="{2F5E2E48-9809-4B91-8BF2-697B6C7CBB68}"/>
    <cellStyle name="Normal 2 2 2 4 3 4 2 2 2" xfId="30489" xr:uid="{A4D8B4F9-9D7D-475F-87ED-DBC3C2EB0AB7}"/>
    <cellStyle name="Normal 2 2 2 4 3 4 2 2 3" xfId="47248" xr:uid="{25124E8D-2813-4B8A-9663-DCDCEC337CB3}"/>
    <cellStyle name="Normal 2 2 2 4 3 4 2 3" xfId="22109" xr:uid="{35C095E0-FFD2-4BAD-9F2F-ACE25F520FB5}"/>
    <cellStyle name="Normal 2 2 2 4 3 4 2 4" xfId="38868" xr:uid="{9E08B251-ECA2-400E-9403-1D89206D3DE4}"/>
    <cellStyle name="Normal 2 2 2 4 3 4 3" xfId="7036" xr:uid="{3A33CD46-0F40-4CED-A395-E78E0D22C0FF}"/>
    <cellStyle name="Normal 2 2 2 4 3 4 3 2" xfId="15416" xr:uid="{C5920E49-BEA7-4DA8-8033-00DC451E0189}"/>
    <cellStyle name="Normal 2 2 2 4 3 4 3 2 2" xfId="32176" xr:uid="{ECEC354C-F37F-41CD-ACD9-011436763BFE}"/>
    <cellStyle name="Normal 2 2 2 4 3 4 3 2 3" xfId="48935" xr:uid="{510636E8-172A-4A71-84DB-EEF6BEB02793}"/>
    <cellStyle name="Normal 2 2 2 4 3 4 3 3" xfId="23796" xr:uid="{FCA8ED29-4B11-4F9D-BD68-246217A0C87C}"/>
    <cellStyle name="Normal 2 2 2 4 3 4 3 4" xfId="40555" xr:uid="{B3020CAB-E445-47EF-BE0D-CB6AA72D30B5}"/>
    <cellStyle name="Normal 2 2 2 4 3 4 4" xfId="3659" xr:uid="{55A8743D-6E50-4F69-B58B-4A78123E3C72}"/>
    <cellStyle name="Normal 2 2 2 4 3 4 4 2" xfId="12039" xr:uid="{F3982596-F59C-4E30-8DA3-29E0D00B316E}"/>
    <cellStyle name="Normal 2 2 2 4 3 4 4 2 2" xfId="28799" xr:uid="{9CA944EB-44B4-4EC2-B006-05C29707A7CE}"/>
    <cellStyle name="Normal 2 2 2 4 3 4 4 2 3" xfId="45558" xr:uid="{6FDAF272-E020-4235-AE21-D5433B16889E}"/>
    <cellStyle name="Normal 2 2 2 4 3 4 4 3" xfId="20419" xr:uid="{06556031-3CE2-4A41-8D37-6546653BB58C}"/>
    <cellStyle name="Normal 2 2 2 4 3 4 4 4" xfId="37178" xr:uid="{14E1C43C-A738-4FAE-8AC6-A064F9EEDD63}"/>
    <cellStyle name="Normal 2 2 2 4 3 4 5" xfId="10349" xr:uid="{8A8D45BA-6687-455C-862F-5E09F24F65F4}"/>
    <cellStyle name="Normal 2 2 2 4 3 4 5 2" xfId="27109" xr:uid="{AF5E998F-4560-466C-9C69-B09CCFE4BB40}"/>
    <cellStyle name="Normal 2 2 2 4 3 4 5 3" xfId="43868" xr:uid="{E4DD7D2A-5AA5-4179-9FA7-E5F39E6072F9}"/>
    <cellStyle name="Normal 2 2 2 4 3 4 6" xfId="18729" xr:uid="{6BBD5CCB-DDFE-475C-B44D-91A96B7B1BE5}"/>
    <cellStyle name="Normal 2 2 2 4 3 4 7" xfId="35488" xr:uid="{FCED81B4-795C-48B3-A64C-C74EF1B589EC}"/>
    <cellStyle name="Normal 2 2 2 4 3 5" xfId="4079" xr:uid="{B3A3E359-7FDC-4EA6-B2D8-794BD5A0B4E6}"/>
    <cellStyle name="Normal 2 2 2 4 3 5 2" xfId="12459" xr:uid="{9C80DDB7-DC73-46D3-BE3B-317349133287}"/>
    <cellStyle name="Normal 2 2 2 4 3 5 2 2" xfId="29219" xr:uid="{EC4A1B4C-3BC3-43FC-98D9-7EF19CA0BBB9}"/>
    <cellStyle name="Normal 2 2 2 4 3 5 2 3" xfId="45978" xr:uid="{D1B864BE-684D-4AAD-B3C7-8C492F92D0AA}"/>
    <cellStyle name="Normal 2 2 2 4 3 5 3" xfId="20839" xr:uid="{1736E1F0-4968-4371-BDBF-BA331CCE3921}"/>
    <cellStyle name="Normal 2 2 2 4 3 5 4" xfId="37598" xr:uid="{7F5779B2-B805-4E6A-B37C-9A470E79EFFC}"/>
    <cellStyle name="Normal 2 2 2 4 3 6" xfId="5726" xr:uid="{B1E8A9B1-119D-4E60-B437-5AFFDA849D94}"/>
    <cellStyle name="Normal 2 2 2 4 3 6 2" xfId="14106" xr:uid="{9FCD571D-1C93-403C-BF60-AE69546D33C8}"/>
    <cellStyle name="Normal 2 2 2 4 3 6 2 2" xfId="30866" xr:uid="{ABCDACA0-8C19-4582-A6A3-E45D05D4842C}"/>
    <cellStyle name="Normal 2 2 2 4 3 6 2 3" xfId="47625" xr:uid="{C136FEAF-B6C4-426B-970D-D071D4103CE3}"/>
    <cellStyle name="Normal 2 2 2 4 3 6 3" xfId="22486" xr:uid="{3E476418-F213-40C7-9A1A-C2F2F181D26B}"/>
    <cellStyle name="Normal 2 2 2 4 3 6 4" xfId="39245" xr:uid="{59F62870-9C46-4173-8DF2-F037B01E3889}"/>
    <cellStyle name="Normal 2 2 2 4 3 7" xfId="7442" xr:uid="{3F72D347-12DA-4A3D-B6E5-FBD8A20B0FE5}"/>
    <cellStyle name="Normal 2 2 2 4 3 7 2" xfId="15822" xr:uid="{93CDC7CB-C69B-4ACE-A7F8-1632DD588C32}"/>
    <cellStyle name="Normal 2 2 2 4 3 7 2 2" xfId="32582" xr:uid="{558F2898-7281-4951-8031-FFF9A6B4F1D6}"/>
    <cellStyle name="Normal 2 2 2 4 3 7 2 3" xfId="49341" xr:uid="{018AF208-8745-4FBD-9EB3-9E223C687F15}"/>
    <cellStyle name="Normal 2 2 2 4 3 7 3" xfId="24202" xr:uid="{D51B010D-820F-445D-BC65-8BF0311238E8}"/>
    <cellStyle name="Normal 2 2 2 4 3 7 4" xfId="40961" xr:uid="{9F195B5B-B7C2-448C-B037-DD93FB93BFAF}"/>
    <cellStyle name="Normal 2 2 2 4 3 8" xfId="7848" xr:uid="{BE85CD33-6C1C-484A-AFCE-A267D6FAE2E6}"/>
    <cellStyle name="Normal 2 2 2 4 3 8 2" xfId="16228" xr:uid="{B8939F0D-5470-4C67-BE47-FA73649DD764}"/>
    <cellStyle name="Normal 2 2 2 4 3 8 2 2" xfId="32988" xr:uid="{80CEA70F-C665-4705-A3A4-77AD42D4FD5F}"/>
    <cellStyle name="Normal 2 2 2 4 3 8 2 3" xfId="49747" xr:uid="{F8231D9B-436A-4376-9E4E-4EFA2A8AFF90}"/>
    <cellStyle name="Normal 2 2 2 4 3 8 3" xfId="24608" xr:uid="{416D5DD8-4548-435A-84EE-3F8137CAEE04}"/>
    <cellStyle name="Normal 2 2 2 4 3 8 4" xfId="41367" xr:uid="{BADCDC76-4778-438C-BB88-FC193DD43188}"/>
    <cellStyle name="Normal 2 2 2 4 3 9" xfId="8254" xr:uid="{A1AF5F5A-83C6-444B-85D4-EE3D64145420}"/>
    <cellStyle name="Normal 2 2 2 4 3 9 2" xfId="16634" xr:uid="{8CBF1DA7-CF4D-43DD-A792-D3923CF7B765}"/>
    <cellStyle name="Normal 2 2 2 4 3 9 2 2" xfId="33394" xr:uid="{C31AAF93-FE9C-444E-94D1-06E43DD41EDB}"/>
    <cellStyle name="Normal 2 2 2 4 3 9 2 3" xfId="50153" xr:uid="{1BFD1D4E-C42F-4CBB-94B3-C816E9AE00A9}"/>
    <cellStyle name="Normal 2 2 2 4 3 9 3" xfId="25014" xr:uid="{3CF05216-48DD-464B-88F1-3CA9C775E624}"/>
    <cellStyle name="Normal 2 2 2 4 3 9 4" xfId="41773" xr:uid="{B31CD781-EDAF-4F3B-B2BE-00400479BBBC}"/>
    <cellStyle name="Normal 2 2 2 4 4" xfId="841" xr:uid="{DF8C32BD-D5A9-4F7A-8B82-AB156568D1AF}"/>
    <cellStyle name="Normal 2 2 2 4 4 2" xfId="4236" xr:uid="{DADBC047-97C9-4F8F-90EF-257A230BDA3E}"/>
    <cellStyle name="Normal 2 2 2 4 4 2 2" xfId="12616" xr:uid="{CA987A9A-DA90-4F20-8A72-9F0715C6B89F}"/>
    <cellStyle name="Normal 2 2 2 4 4 2 2 2" xfId="29376" xr:uid="{F29A628F-8777-47E0-B5AD-8C429B78BAE7}"/>
    <cellStyle name="Normal 2 2 2 4 4 2 2 3" xfId="46135" xr:uid="{7EC50B98-4EBC-408E-BC40-4C7BA348188B}"/>
    <cellStyle name="Normal 2 2 2 4 4 2 3" xfId="20996" xr:uid="{19447999-8EC7-4CCA-B5AC-E476ECBD7B49}"/>
    <cellStyle name="Normal 2 2 2 4 4 2 4" xfId="37755" xr:uid="{DE884CDB-B58B-4EB7-AED4-397B77CE627B}"/>
    <cellStyle name="Normal 2 2 2 4 4 3" xfId="5923" xr:uid="{9F9885CF-09B4-4BB8-93D1-4EC428A636C5}"/>
    <cellStyle name="Normal 2 2 2 4 4 3 2" xfId="14303" xr:uid="{2BF70E33-3D4D-48CE-83D9-7841DCF6AA6D}"/>
    <cellStyle name="Normal 2 2 2 4 4 3 2 2" xfId="31063" xr:uid="{D67E3F1B-295D-4A6B-B85E-D665910CA888}"/>
    <cellStyle name="Normal 2 2 2 4 4 3 2 3" xfId="47822" xr:uid="{751E6054-9167-4F25-985F-B70F700D9F3A}"/>
    <cellStyle name="Normal 2 2 2 4 4 3 3" xfId="22683" xr:uid="{124F6AE9-7BE0-4CD5-8E13-3AA499874348}"/>
    <cellStyle name="Normal 2 2 2 4 4 3 4" xfId="39442" xr:uid="{088CFED6-B8D4-496A-AC17-4ABF6AB7DDE6}"/>
    <cellStyle name="Normal 2 2 2 4 4 4" xfId="2659" xr:uid="{56DBFB95-E1E2-437E-BB5E-EC7BE138E73A}"/>
    <cellStyle name="Normal 2 2 2 4 4 4 2" xfId="11039" xr:uid="{D397BCAB-923F-4571-8DED-3BFC3A0F1DD5}"/>
    <cellStyle name="Normal 2 2 2 4 4 4 2 2" xfId="27799" xr:uid="{BED6E4E6-7D52-435D-BA1C-9FA6A1110C23}"/>
    <cellStyle name="Normal 2 2 2 4 4 4 2 3" xfId="44558" xr:uid="{D34E787A-3E47-4C00-80C9-AE490C82C97B}"/>
    <cellStyle name="Normal 2 2 2 4 4 4 3" xfId="19419" xr:uid="{5D3EA422-DDFA-4ED5-9EBC-B617AD6FC9AC}"/>
    <cellStyle name="Normal 2 2 2 4 4 4 4" xfId="36178" xr:uid="{E23AF2AC-6E5B-4A02-9E8C-35FD4705A4FC}"/>
    <cellStyle name="Normal 2 2 2 4 4 5" xfId="9236" xr:uid="{7D0286DF-AC17-436C-AD59-A360E4A8795E}"/>
    <cellStyle name="Normal 2 2 2 4 4 5 2" xfId="25996" xr:uid="{3772BA95-9B9A-410B-A7CF-215A99883D73}"/>
    <cellStyle name="Normal 2 2 2 4 4 5 3" xfId="42755" xr:uid="{660DDC38-6F18-4B83-874D-C08FF6D00D03}"/>
    <cellStyle name="Normal 2 2 2 4 4 6" xfId="17616" xr:uid="{44B22A8A-EE0F-46D9-8A00-026207A90AE1}"/>
    <cellStyle name="Normal 2 2 2 4 4 7" xfId="34375" xr:uid="{CA02CA83-958F-446D-89C5-991427A527F9}"/>
    <cellStyle name="Normal 2 2 2 4 5" xfId="1275" xr:uid="{CD3C6C3F-306F-455C-ACE3-9ED8E4761785}"/>
    <cellStyle name="Normal 2 2 2 4 5 2" xfId="4664" xr:uid="{04636BAB-91D9-490E-A92B-35E005CC17F1}"/>
    <cellStyle name="Normal 2 2 2 4 5 2 2" xfId="13044" xr:uid="{5847686D-667A-4978-B133-05239E079EFE}"/>
    <cellStyle name="Normal 2 2 2 4 5 2 2 2" xfId="29804" xr:uid="{1E55DD18-3C5F-4C8A-B7C2-0560660FB9E3}"/>
    <cellStyle name="Normal 2 2 2 4 5 2 2 3" xfId="46563" xr:uid="{13ED49C6-F098-409D-96CF-C3A56E80C327}"/>
    <cellStyle name="Normal 2 2 2 4 5 2 3" xfId="21424" xr:uid="{4CC35135-61AA-4956-8E00-CE41C37D46B4}"/>
    <cellStyle name="Normal 2 2 2 4 5 2 4" xfId="38183" xr:uid="{AD31731C-C940-49AE-BD53-1354FFA04373}"/>
    <cellStyle name="Normal 2 2 2 4 5 3" xfId="6351" xr:uid="{F69CCBCF-DC51-472B-8CF3-D3B9FB5043CA}"/>
    <cellStyle name="Normal 2 2 2 4 5 3 2" xfId="14731" xr:uid="{FFC9F4A6-A720-4CCC-B6A1-73E4B7041690}"/>
    <cellStyle name="Normal 2 2 2 4 5 3 2 2" xfId="31491" xr:uid="{D980BE3B-0DC5-49BA-B3AA-7E7D58C21FBD}"/>
    <cellStyle name="Normal 2 2 2 4 5 3 2 3" xfId="48250" xr:uid="{64CD567C-F8DE-495E-8C19-476267DD25E2}"/>
    <cellStyle name="Normal 2 2 2 4 5 3 3" xfId="23111" xr:uid="{0EEAF817-7854-4ACC-9943-00801C52552C}"/>
    <cellStyle name="Normal 2 2 2 4 5 3 4" xfId="39870" xr:uid="{270651D3-D777-4DA5-BDBE-BCC949653032}"/>
    <cellStyle name="Normal 2 2 2 4 5 4" xfId="3087" xr:uid="{522D795A-E46A-49FE-921D-DE06E1D3906D}"/>
    <cellStyle name="Normal 2 2 2 4 5 4 2" xfId="11467" xr:uid="{857D11CF-4D84-433A-B3BE-CFEB504536AB}"/>
    <cellStyle name="Normal 2 2 2 4 5 4 2 2" xfId="28227" xr:uid="{77C073FE-F7D7-4816-B2FE-45801D376C82}"/>
    <cellStyle name="Normal 2 2 2 4 5 4 2 3" xfId="44986" xr:uid="{F46F1B94-ED20-4D53-9118-74122D4CAB6E}"/>
    <cellStyle name="Normal 2 2 2 4 5 4 3" xfId="19847" xr:uid="{8284BC09-8C1C-486B-A627-804A0247DB31}"/>
    <cellStyle name="Normal 2 2 2 4 5 4 4" xfId="36606" xr:uid="{B148BD1A-D635-4928-8C9B-8959572DBB2B}"/>
    <cellStyle name="Normal 2 2 2 4 5 5" xfId="9664" xr:uid="{8F910532-CCC7-4E63-A96C-DC2E590B486A}"/>
    <cellStyle name="Normal 2 2 2 4 5 5 2" xfId="26424" xr:uid="{EBCAD5BB-A631-4609-81BD-E134E910DD98}"/>
    <cellStyle name="Normal 2 2 2 4 5 5 3" xfId="43183" xr:uid="{A4B16651-5F7C-4DB8-B949-610299CC10DE}"/>
    <cellStyle name="Normal 2 2 2 4 5 6" xfId="18044" xr:uid="{30FF5064-E1F8-47A0-84EE-98EFE536E837}"/>
    <cellStyle name="Normal 2 2 2 4 5 7" xfId="34803" xr:uid="{64E043ED-A1C5-423E-98D1-6BF489D7F6C9}"/>
    <cellStyle name="Normal 2 2 2 4 6" xfId="1689" xr:uid="{F4BA616E-34B8-48E9-8583-5F5BDDD81752}"/>
    <cellStyle name="Normal 2 2 2 4 6 2" xfId="5078" xr:uid="{D511C568-E54B-4BB4-B4A8-112250316832}"/>
    <cellStyle name="Normal 2 2 2 4 6 2 2" xfId="13458" xr:uid="{6E3EEF24-58A6-4E1A-9DC1-AFA2B0A8540E}"/>
    <cellStyle name="Normal 2 2 2 4 6 2 2 2" xfId="30218" xr:uid="{22BA96A1-65FC-4395-ACE7-EE93A2863494}"/>
    <cellStyle name="Normal 2 2 2 4 6 2 2 3" xfId="46977" xr:uid="{CB02AC66-4DF2-4325-969C-28F4362901DF}"/>
    <cellStyle name="Normal 2 2 2 4 6 2 3" xfId="21838" xr:uid="{B7014141-D4D5-4B56-BCBC-800E3268306C}"/>
    <cellStyle name="Normal 2 2 2 4 6 2 4" xfId="38597" xr:uid="{811BD3E4-A624-41F5-9035-336B54A58835}"/>
    <cellStyle name="Normal 2 2 2 4 6 3" xfId="6765" xr:uid="{74A9DC85-396E-4ECF-A9E2-627A29C293A5}"/>
    <cellStyle name="Normal 2 2 2 4 6 3 2" xfId="15145" xr:uid="{46ED96EB-4DCF-48D6-BFEB-A5FCD1F3FAA1}"/>
    <cellStyle name="Normal 2 2 2 4 6 3 2 2" xfId="31905" xr:uid="{6034974E-CCC8-4813-941A-FBB9683140A1}"/>
    <cellStyle name="Normal 2 2 2 4 6 3 2 3" xfId="48664" xr:uid="{1F847A3B-D312-4CA6-B014-8323D53C3B9B}"/>
    <cellStyle name="Normal 2 2 2 4 6 3 3" xfId="23525" xr:uid="{649E8664-5298-45D2-8D42-46AD6321D9F5}"/>
    <cellStyle name="Normal 2 2 2 4 6 3 4" xfId="40284" xr:uid="{01361EFD-9785-4956-A2A2-DDC49B573053}"/>
    <cellStyle name="Normal 2 2 2 4 6 4" xfId="2229" xr:uid="{F1D9C9ED-0881-4D5E-988D-F3078396C9E6}"/>
    <cellStyle name="Normal 2 2 2 4 6 4 2" xfId="10613" xr:uid="{12587464-EF1E-4066-8E38-9B5DA8FE0D65}"/>
    <cellStyle name="Normal 2 2 2 4 6 4 2 2" xfId="27373" xr:uid="{C6204AB6-F30D-4F14-AE0B-27B28839E4DF}"/>
    <cellStyle name="Normal 2 2 2 4 6 4 2 3" xfId="44132" xr:uid="{47CD14CC-AFB0-4968-A17E-648812BF492C}"/>
    <cellStyle name="Normal 2 2 2 4 6 4 3" xfId="18993" xr:uid="{0B883148-B985-4C8B-A893-0D7228FD0E89}"/>
    <cellStyle name="Normal 2 2 2 4 6 4 4" xfId="35752" xr:uid="{4E18E90D-E5A2-498F-B92C-23E60452EAC1}"/>
    <cellStyle name="Normal 2 2 2 4 6 5" xfId="10078" xr:uid="{C23C2441-BEBD-4A94-B8AE-7AF6AD4B31A2}"/>
    <cellStyle name="Normal 2 2 2 4 6 5 2" xfId="26838" xr:uid="{8D4974E2-8251-469C-9A52-E5C39F8B0A1E}"/>
    <cellStyle name="Normal 2 2 2 4 6 5 3" xfId="43597" xr:uid="{1DF14872-45EF-4AC6-810B-E72E0D0D48A2}"/>
    <cellStyle name="Normal 2 2 2 4 6 6" xfId="18458" xr:uid="{A54BFA48-1255-48BB-BA3C-19EFA1B98E2D}"/>
    <cellStyle name="Normal 2 2 2 4 6 7" xfId="35217" xr:uid="{CC7134E1-1F26-48E9-83FE-74F512B7136A}"/>
    <cellStyle name="Normal 2 2 2 4 7" xfId="3807" xr:uid="{E49BF9BE-5625-4371-AA6B-0CAB701EC96F}"/>
    <cellStyle name="Normal 2 2 2 4 7 2" xfId="12187" xr:uid="{7205BAD7-DB04-4701-99BB-59D16375F77C}"/>
    <cellStyle name="Normal 2 2 2 4 7 2 2" xfId="28947" xr:uid="{36BC4538-4565-4A0E-BF29-11FBB67BCAC0}"/>
    <cellStyle name="Normal 2 2 2 4 7 2 3" xfId="45706" xr:uid="{280B8A38-E310-4DEE-B9E4-E963CF22EF3F}"/>
    <cellStyle name="Normal 2 2 2 4 7 3" xfId="20567" xr:uid="{F3AD81C0-119E-4528-B5D5-5291AE8231C4}"/>
    <cellStyle name="Normal 2 2 2 4 7 4" xfId="37326" xr:uid="{A058215E-FB38-4224-A4E9-8DB87F8EEE13}"/>
    <cellStyle name="Normal 2 2 2 4 8" xfId="5497" xr:uid="{58DF8018-D919-44C5-8E70-CDEE3F30530D}"/>
    <cellStyle name="Normal 2 2 2 4 8 2" xfId="13877" xr:uid="{11826FCA-AAC2-48F4-8ACD-210F4FF6E506}"/>
    <cellStyle name="Normal 2 2 2 4 8 2 2" xfId="30637" xr:uid="{B87FAEF9-DE7C-4ADB-971B-24188103E6CD}"/>
    <cellStyle name="Normal 2 2 2 4 8 2 3" xfId="47396" xr:uid="{80043993-01F2-4C1D-9F0E-8A8F427551E7}"/>
    <cellStyle name="Normal 2 2 2 4 8 3" xfId="22257" xr:uid="{5E046F29-401E-4645-83E3-50487EC1845E}"/>
    <cellStyle name="Normal 2 2 2 4 8 4" xfId="39016" xr:uid="{0A43CC82-5133-441A-ADD9-E18A15A464B9}"/>
    <cellStyle name="Normal 2 2 2 4 9" xfId="7171" xr:uid="{F657A0B0-6E49-4D26-AA64-1D480E074D4A}"/>
    <cellStyle name="Normal 2 2 2 4 9 2" xfId="15551" xr:uid="{9701E6CA-D7E0-458D-9711-E80551E3820D}"/>
    <cellStyle name="Normal 2 2 2 4 9 2 2" xfId="32311" xr:uid="{D2A2378E-CED8-4922-86DD-E551B505D146}"/>
    <cellStyle name="Normal 2 2 2 4 9 2 3" xfId="49070" xr:uid="{62CAA00D-09A7-4985-8BDD-67B241D2285E}"/>
    <cellStyle name="Normal 2 2 2 4 9 3" xfId="23931" xr:uid="{708BFEC7-ADEB-48F3-8C49-3413CA085663}"/>
    <cellStyle name="Normal 2 2 2 4 9 4" xfId="40690" xr:uid="{817E3432-E100-4328-A071-26F02AD449FA}"/>
    <cellStyle name="Normal 2 2 2 5" xfId="629" xr:uid="{587DB33F-B346-4484-8B3E-E70D64ADEBC6}"/>
    <cellStyle name="Normal 2 2 2 5 10" xfId="7578" xr:uid="{DB6AEEA5-BA31-44D4-8C77-D9800166C820}"/>
    <cellStyle name="Normal 2 2 2 5 10 2" xfId="15958" xr:uid="{95565A25-110A-4325-B994-DE04704D2864}"/>
    <cellStyle name="Normal 2 2 2 5 10 2 2" xfId="32718" xr:uid="{28991E26-C590-4DF6-8E45-B8501ECC2574}"/>
    <cellStyle name="Normal 2 2 2 5 10 2 3" xfId="49477" xr:uid="{7CC767F2-53AF-48AE-8D47-4A17C8E53FEC}"/>
    <cellStyle name="Normal 2 2 2 5 10 3" xfId="24338" xr:uid="{8FBB650A-FC04-407D-B064-508229AAC9BF}"/>
    <cellStyle name="Normal 2 2 2 5 10 4" xfId="41097" xr:uid="{40DC6ACA-40EA-4BD5-90D4-EE86AE801E88}"/>
    <cellStyle name="Normal 2 2 2 5 11" xfId="7984" xr:uid="{CBA5A299-336A-451A-90DA-45DCFEF3A57F}"/>
    <cellStyle name="Normal 2 2 2 5 11 2" xfId="16364" xr:uid="{62F877DE-9705-476E-80D0-62F29B2FE9DB}"/>
    <cellStyle name="Normal 2 2 2 5 11 2 2" xfId="33124" xr:uid="{CC8E59B3-4449-47B4-936A-CD4E7CEEBBFE}"/>
    <cellStyle name="Normal 2 2 2 5 11 2 3" xfId="49883" xr:uid="{20B878A9-687C-4C6F-9782-581B82CF9FB2}"/>
    <cellStyle name="Normal 2 2 2 5 11 3" xfId="24744" xr:uid="{80A121AC-CA09-4504-8494-6B1A3D8A457F}"/>
    <cellStyle name="Normal 2 2 2 5 11 4" xfId="41503" xr:uid="{19726E7D-DFBE-4943-A879-695F63F231C0}"/>
    <cellStyle name="Normal 2 2 2 5 12" xfId="8390" xr:uid="{10D07CB7-C8B7-4600-9923-D44347FFE153}"/>
    <cellStyle name="Normal 2 2 2 5 12 2" xfId="16770" xr:uid="{6890ACB9-2BCB-4C7D-A911-44134F61C148}"/>
    <cellStyle name="Normal 2 2 2 5 12 2 2" xfId="33530" xr:uid="{F2C9E9A6-78A3-47F5-B5FD-EF8E7C048A29}"/>
    <cellStyle name="Normal 2 2 2 5 12 2 3" xfId="50289" xr:uid="{219D9C15-7C4E-4E5A-AE64-FEC35210206C}"/>
    <cellStyle name="Normal 2 2 2 5 12 3" xfId="25150" xr:uid="{08AD7F91-6E23-402F-9D47-04B4A4BC18C8}"/>
    <cellStyle name="Normal 2 2 2 5 12 4" xfId="41909" xr:uid="{36B735D7-1926-4025-B297-835538A005EB}"/>
    <cellStyle name="Normal 2 2 2 5 13" xfId="2104" xr:uid="{9036E89D-CC4C-4E98-938E-C764318A96C8}"/>
    <cellStyle name="Normal 2 2 2 5 13 2" xfId="10492" xr:uid="{38162D2A-45A7-46F6-832A-7CB971D6E276}"/>
    <cellStyle name="Normal 2 2 2 5 13 2 2" xfId="27252" xr:uid="{2041D301-3EA5-49A5-94DE-60380419242A}"/>
    <cellStyle name="Normal 2 2 2 5 13 2 3" xfId="44011" xr:uid="{8A1CF828-69EA-4A66-9CC7-1E3EBC588C2E}"/>
    <cellStyle name="Normal 2 2 2 5 13 3" xfId="18872" xr:uid="{FB1CF86C-9149-4169-B50A-4583DCEE7650}"/>
    <cellStyle name="Normal 2 2 2 5 13 4" xfId="35631" xr:uid="{5441491B-34FB-44BE-A181-0DA3CCA81D62}"/>
    <cellStyle name="Normal 2 2 2 5 14" xfId="9040" xr:uid="{E12C3C1B-0189-4966-A988-E5AE45316022}"/>
    <cellStyle name="Normal 2 2 2 5 14 2" xfId="25800" xr:uid="{8F249BD2-DC13-4117-B2A1-05603BB86566}"/>
    <cellStyle name="Normal 2 2 2 5 14 3" xfId="42559" xr:uid="{E792D6DF-98FB-49F8-BE25-2EDC2E06A508}"/>
    <cellStyle name="Normal 2 2 2 5 15" xfId="17420" xr:uid="{BCF40C6B-CED7-43F6-968E-CD09A57619FF}"/>
    <cellStyle name="Normal 2 2 2 5 16" xfId="34179" xr:uid="{433F71AE-9A2E-4DE6-98CC-4A41BE9DCA6A}"/>
    <cellStyle name="Normal 2 2 2 5 2" xfId="630" xr:uid="{9230800E-CDE4-42F4-964A-1CE25FDD4261}"/>
    <cellStyle name="Normal 2 2 2 5 2 10" xfId="8541" xr:uid="{35B19760-1415-4592-9810-003E509B64AE}"/>
    <cellStyle name="Normal 2 2 2 5 2 10 2" xfId="16921" xr:uid="{4041A368-025D-4C69-B614-3B6B4F755E2E}"/>
    <cellStyle name="Normal 2 2 2 5 2 10 2 2" xfId="33681" xr:uid="{3BBD8386-C921-46C5-BDCD-7BB9F8C8F140}"/>
    <cellStyle name="Normal 2 2 2 5 2 10 2 3" xfId="50440" xr:uid="{3DBB071F-BB5D-494F-8F58-62ADEEF0D7A7}"/>
    <cellStyle name="Normal 2 2 2 5 2 10 3" xfId="25301" xr:uid="{66946B82-94AE-4E1C-AFD6-9AA6C4F605C0}"/>
    <cellStyle name="Normal 2 2 2 5 2 10 4" xfId="42060" xr:uid="{07C34234-225C-4119-B0E5-818E4596C85B}"/>
    <cellStyle name="Normal 2 2 2 5 2 11" xfId="2462" xr:uid="{B31A723A-6009-4A8B-8F89-CDD2B122421D}"/>
    <cellStyle name="Normal 2 2 2 5 2 11 2" xfId="10844" xr:uid="{92E6286A-0305-42E4-9A86-ADFE94618FE7}"/>
    <cellStyle name="Normal 2 2 2 5 2 11 2 2" xfId="27604" xr:uid="{E0261023-AA81-41A0-8A85-605B6C7554D1}"/>
    <cellStyle name="Normal 2 2 2 5 2 11 2 3" xfId="44363" xr:uid="{5D9294EB-FB2A-4A14-B0BD-959E5EBD1DF8}"/>
    <cellStyle name="Normal 2 2 2 5 2 11 3" xfId="19224" xr:uid="{2ADA2CA4-3339-4677-B920-35B9371C676B}"/>
    <cellStyle name="Normal 2 2 2 5 2 11 4" xfId="35983" xr:uid="{453CBF96-5A77-4D16-849D-3161F4ABD43A}"/>
    <cellStyle name="Normal 2 2 2 5 2 12" xfId="9041" xr:uid="{6FEBEF1C-1563-4418-A900-3AB61D8A0E3D}"/>
    <cellStyle name="Normal 2 2 2 5 2 12 2" xfId="25801" xr:uid="{92B4DB25-8C5C-4C54-83FA-CD3BD365F759}"/>
    <cellStyle name="Normal 2 2 2 5 2 12 3" xfId="42560" xr:uid="{AE6BF601-DF65-43F8-B50F-1B0BB396FE44}"/>
    <cellStyle name="Normal 2 2 2 5 2 13" xfId="17421" xr:uid="{B2044CDE-3916-4BFA-A0D8-F92A631F8742}"/>
    <cellStyle name="Normal 2 2 2 5 2 14" xfId="34180" xr:uid="{A5B41FFF-0B7E-4780-B484-9D46EB92513E}"/>
    <cellStyle name="Normal 2 2 2 5 2 2" xfId="1072" xr:uid="{E3525BB5-7ED7-4549-AF61-33BE32B67688}"/>
    <cellStyle name="Normal 2 2 2 5 2 2 2" xfId="4467" xr:uid="{CF7E9E57-B759-4FB8-89AC-B262B8BAF1C9}"/>
    <cellStyle name="Normal 2 2 2 5 2 2 2 2" xfId="12847" xr:uid="{6039DF90-71EF-429E-B6C4-655D26958771}"/>
    <cellStyle name="Normal 2 2 2 5 2 2 2 2 2" xfId="29607" xr:uid="{10EFABF9-C7DF-4A0E-84AE-449E5A951F1B}"/>
    <cellStyle name="Normal 2 2 2 5 2 2 2 2 3" xfId="46366" xr:uid="{F99CBE27-FA60-4E8A-98B1-E4AD87A10D08}"/>
    <cellStyle name="Normal 2 2 2 5 2 2 2 3" xfId="21227" xr:uid="{764378EF-946E-49E7-8C8F-85E2D905008C}"/>
    <cellStyle name="Normal 2 2 2 5 2 2 2 4" xfId="37986" xr:uid="{DCA5A248-2C13-4C0D-B01F-59C5898CF2B4}"/>
    <cellStyle name="Normal 2 2 2 5 2 2 3" xfId="6154" xr:uid="{DAD94C70-8024-4E4E-8BE7-79F940DA17E5}"/>
    <cellStyle name="Normal 2 2 2 5 2 2 3 2" xfId="14534" xr:uid="{3C555B67-5236-4F35-B0F3-104FA2C84AB1}"/>
    <cellStyle name="Normal 2 2 2 5 2 2 3 2 2" xfId="31294" xr:uid="{148E85AC-C579-4DB8-8CB5-AC8350D1AA78}"/>
    <cellStyle name="Normal 2 2 2 5 2 2 3 2 3" xfId="48053" xr:uid="{034B8767-3162-4B31-A3B2-FA8F963BF541}"/>
    <cellStyle name="Normal 2 2 2 5 2 2 3 3" xfId="22914" xr:uid="{F7A71098-D78B-4CC0-A03D-71027500FA85}"/>
    <cellStyle name="Normal 2 2 2 5 2 2 3 4" xfId="39673" xr:uid="{B37BB4F9-0100-43F6-B38E-D407AA647181}"/>
    <cellStyle name="Normal 2 2 2 5 2 2 4" xfId="2890" xr:uid="{8644A95E-9946-4917-AEB8-EFD42A2B8E07}"/>
    <cellStyle name="Normal 2 2 2 5 2 2 4 2" xfId="11270" xr:uid="{0FBC4E75-6803-4D82-BE84-2EA788F2C694}"/>
    <cellStyle name="Normal 2 2 2 5 2 2 4 2 2" xfId="28030" xr:uid="{88384BA7-B187-476D-8FC6-F0309AA3C4A4}"/>
    <cellStyle name="Normal 2 2 2 5 2 2 4 2 3" xfId="44789" xr:uid="{6B7CDE5E-73C5-42C9-9CAB-5DBCC76EF3DB}"/>
    <cellStyle name="Normal 2 2 2 5 2 2 4 3" xfId="19650" xr:uid="{2DA448A6-695F-426B-A08A-7EBB34415479}"/>
    <cellStyle name="Normal 2 2 2 5 2 2 4 4" xfId="36409" xr:uid="{3F9882F5-D3CC-4FFD-A364-9A1C5EB09FE7}"/>
    <cellStyle name="Normal 2 2 2 5 2 2 5" xfId="9467" xr:uid="{B43CD22A-E9AB-49E4-B212-189848B63246}"/>
    <cellStyle name="Normal 2 2 2 5 2 2 5 2" xfId="26227" xr:uid="{EA123CE8-B7EF-4046-A38D-9F997FEC5FEC}"/>
    <cellStyle name="Normal 2 2 2 5 2 2 5 3" xfId="42986" xr:uid="{5A582862-90D6-4A29-ABD6-E98CD51DFE8D}"/>
    <cellStyle name="Normal 2 2 2 5 2 2 6" xfId="17847" xr:uid="{34E4D969-BE1B-4F00-9AFE-E0D65D497C6E}"/>
    <cellStyle name="Normal 2 2 2 5 2 2 7" xfId="34606" xr:uid="{14885443-757F-4A21-8498-AC2877DA5CF3}"/>
    <cellStyle name="Normal 2 2 2 5 2 3" xfId="1506" xr:uid="{4B17CEB0-0554-43BC-BBDA-D0CD41E0D510}"/>
    <cellStyle name="Normal 2 2 2 5 2 3 2" xfId="4895" xr:uid="{C4E1E83D-2361-4D6A-B020-E2EE4659B144}"/>
    <cellStyle name="Normal 2 2 2 5 2 3 2 2" xfId="13275" xr:uid="{5087859F-747C-461A-A5D6-8F5CF6580799}"/>
    <cellStyle name="Normal 2 2 2 5 2 3 2 2 2" xfId="30035" xr:uid="{C7965A34-0517-45F3-A1F2-D55CFCCC627B}"/>
    <cellStyle name="Normal 2 2 2 5 2 3 2 2 3" xfId="46794" xr:uid="{4ED4A27F-DCE6-4743-A5E8-A2E69E872BF4}"/>
    <cellStyle name="Normal 2 2 2 5 2 3 2 3" xfId="21655" xr:uid="{EC20E343-C7FB-45F2-AB7C-EE9513DFF6BC}"/>
    <cellStyle name="Normal 2 2 2 5 2 3 2 4" xfId="38414" xr:uid="{5C53D73C-E4ED-4B93-9ADA-232F62AEF1FD}"/>
    <cellStyle name="Normal 2 2 2 5 2 3 3" xfId="6582" xr:uid="{22EAAA8C-521D-4F5C-AA61-B4E772761C26}"/>
    <cellStyle name="Normal 2 2 2 5 2 3 3 2" xfId="14962" xr:uid="{EA1C0B27-52E3-4966-89BC-2AA50753E5F9}"/>
    <cellStyle name="Normal 2 2 2 5 2 3 3 2 2" xfId="31722" xr:uid="{DA9EAB07-03F8-41A7-BEBD-020AB1220C18}"/>
    <cellStyle name="Normal 2 2 2 5 2 3 3 2 3" xfId="48481" xr:uid="{CF2A392C-6FDA-43BC-B27D-C63B36E4E2F6}"/>
    <cellStyle name="Normal 2 2 2 5 2 3 3 3" xfId="23342" xr:uid="{EAF87670-3E56-45F5-8B0A-5F573810503B}"/>
    <cellStyle name="Normal 2 2 2 5 2 3 3 4" xfId="40101" xr:uid="{63CE36D4-9025-4FDF-85C4-C88DB21A0E89}"/>
    <cellStyle name="Normal 2 2 2 5 2 3 4" xfId="3318" xr:uid="{E99B3276-0D6C-4F43-A0B5-DD658D6941DB}"/>
    <cellStyle name="Normal 2 2 2 5 2 3 4 2" xfId="11698" xr:uid="{7EACE11B-330B-4E8E-B1E2-8AEC2AAB61A0}"/>
    <cellStyle name="Normal 2 2 2 5 2 3 4 2 2" xfId="28458" xr:uid="{74905E2A-061D-402A-83D5-7F1459C78F64}"/>
    <cellStyle name="Normal 2 2 2 5 2 3 4 2 3" xfId="45217" xr:uid="{4FCBCC94-6C45-4EBD-A7A7-D959DDC299BA}"/>
    <cellStyle name="Normal 2 2 2 5 2 3 4 3" xfId="20078" xr:uid="{1E34CB1D-392D-4302-A52A-F9EAFFFC1EF3}"/>
    <cellStyle name="Normal 2 2 2 5 2 3 4 4" xfId="36837" xr:uid="{8038BE37-55F6-44BB-8AAD-EAE7C7BBA7B9}"/>
    <cellStyle name="Normal 2 2 2 5 2 3 5" xfId="9895" xr:uid="{4CDC3F45-2F47-4138-B72E-D5BD01EC2145}"/>
    <cellStyle name="Normal 2 2 2 5 2 3 5 2" xfId="26655" xr:uid="{00731BB6-76A3-4768-B448-FB10C710CF2C}"/>
    <cellStyle name="Normal 2 2 2 5 2 3 5 3" xfId="43414" xr:uid="{AF736051-EB95-4A93-B0DC-10252AE5A9C9}"/>
    <cellStyle name="Normal 2 2 2 5 2 3 6" xfId="18275" xr:uid="{3F9F86DA-10EB-422E-B517-0F3ABA9DE371}"/>
    <cellStyle name="Normal 2 2 2 5 2 3 7" xfId="35034" xr:uid="{499D0715-74C5-4C87-8ED0-82CA58A107D1}"/>
    <cellStyle name="Normal 2 2 2 5 2 4" xfId="1841" xr:uid="{203D6382-A515-4BA7-9582-D693796B5F4B}"/>
    <cellStyle name="Normal 2 2 2 5 2 4 2" xfId="5230" xr:uid="{329777E8-755E-4D18-8D49-FD123D752680}"/>
    <cellStyle name="Normal 2 2 2 5 2 4 2 2" xfId="13610" xr:uid="{7759CD84-6003-49AA-85F7-CAB66745F436}"/>
    <cellStyle name="Normal 2 2 2 5 2 4 2 2 2" xfId="30370" xr:uid="{72559CFF-B51A-42C3-9BBD-D88BC762BCFC}"/>
    <cellStyle name="Normal 2 2 2 5 2 4 2 2 3" xfId="47129" xr:uid="{87FB6213-421A-476B-BAF9-55791B196FC0}"/>
    <cellStyle name="Normal 2 2 2 5 2 4 2 3" xfId="21990" xr:uid="{DC6F003B-AF82-4CE0-8E8F-AF9C742DA856}"/>
    <cellStyle name="Normal 2 2 2 5 2 4 2 4" xfId="38749" xr:uid="{6E7AEBBB-DE32-4171-93B6-4816F7E187E7}"/>
    <cellStyle name="Normal 2 2 2 5 2 4 3" xfId="6917" xr:uid="{31A42EE9-8994-4AEC-A0CA-235214546B47}"/>
    <cellStyle name="Normal 2 2 2 5 2 4 3 2" xfId="15297" xr:uid="{BD2181D0-8F8C-4CCE-AB92-760504D445D3}"/>
    <cellStyle name="Normal 2 2 2 5 2 4 3 2 2" xfId="32057" xr:uid="{0EC9484F-3E98-4CCD-BAC7-E2DA9574998A}"/>
    <cellStyle name="Normal 2 2 2 5 2 4 3 2 3" xfId="48816" xr:uid="{6A4A4D44-5856-4867-962E-D9CC4FD8C081}"/>
    <cellStyle name="Normal 2 2 2 5 2 4 3 3" xfId="23677" xr:uid="{F8BAB6C7-0E84-4BD0-8C49-93920EF1A43C}"/>
    <cellStyle name="Normal 2 2 2 5 2 4 3 4" xfId="40436" xr:uid="{1AEA7038-B435-42E1-8C2A-2D648CDA7DBC}"/>
    <cellStyle name="Normal 2 2 2 5 2 4 4" xfId="3541" xr:uid="{8F188E5A-50D4-4556-9B40-21D3E4A81EA8}"/>
    <cellStyle name="Normal 2 2 2 5 2 4 4 2" xfId="11921" xr:uid="{4FF698CE-20AB-4A2D-860F-4696960D0D9B}"/>
    <cellStyle name="Normal 2 2 2 5 2 4 4 2 2" xfId="28681" xr:uid="{DFCB2624-E60C-4472-AC42-7B82FE32AE3F}"/>
    <cellStyle name="Normal 2 2 2 5 2 4 4 2 3" xfId="45440" xr:uid="{107CD4CE-84F0-403A-B455-227C3CA756F4}"/>
    <cellStyle name="Normal 2 2 2 5 2 4 4 3" xfId="20301" xr:uid="{4DD3736A-6C67-4F7A-A1F6-ED7A9D18E1BF}"/>
    <cellStyle name="Normal 2 2 2 5 2 4 4 4" xfId="37060" xr:uid="{1318DE4F-A5F5-4605-9EA5-541616EE5958}"/>
    <cellStyle name="Normal 2 2 2 5 2 4 5" xfId="10230" xr:uid="{C1D13DD1-2840-4BA4-A3BD-DEF0FCBF43CF}"/>
    <cellStyle name="Normal 2 2 2 5 2 4 5 2" xfId="26990" xr:uid="{F44F2317-6BDC-44D7-A687-5A9E504D1D92}"/>
    <cellStyle name="Normal 2 2 2 5 2 4 5 3" xfId="43749" xr:uid="{56813A4F-80C2-4910-B9E9-E2E42AFBD14F}"/>
    <cellStyle name="Normal 2 2 2 5 2 4 6" xfId="18610" xr:uid="{A60B76F7-F9B0-4FFA-9BA4-4F01FE1B8975}"/>
    <cellStyle name="Normal 2 2 2 5 2 4 7" xfId="35369" xr:uid="{9ADE1BA4-B444-4383-821F-DA609F341083}"/>
    <cellStyle name="Normal 2 2 2 5 2 5" xfId="3960" xr:uid="{33C20614-A599-4F94-96C2-281948929C18}"/>
    <cellStyle name="Normal 2 2 2 5 2 5 2" xfId="12340" xr:uid="{01987A35-8741-4FA4-B606-8CE4459F5E2F}"/>
    <cellStyle name="Normal 2 2 2 5 2 5 2 2" xfId="29100" xr:uid="{043C74CA-2813-4F55-880F-A1B7CB82475A}"/>
    <cellStyle name="Normal 2 2 2 5 2 5 2 3" xfId="45859" xr:uid="{53C904E1-B87B-47C5-A422-BF0799722E00}"/>
    <cellStyle name="Normal 2 2 2 5 2 5 3" xfId="20720" xr:uid="{866CB760-1A93-4E60-A1F1-665541711935}"/>
    <cellStyle name="Normal 2 2 2 5 2 5 4" xfId="37479" xr:uid="{9E07F61D-4285-423C-BCAE-5FBA3FC39970}"/>
    <cellStyle name="Normal 2 2 2 5 2 6" xfId="5728" xr:uid="{4C7C1007-3402-4213-A6AA-A7C41BB85832}"/>
    <cellStyle name="Normal 2 2 2 5 2 6 2" xfId="14108" xr:uid="{BA99965A-9D31-4CBD-8F6B-BB8E23975BD1}"/>
    <cellStyle name="Normal 2 2 2 5 2 6 2 2" xfId="30868" xr:uid="{68122E30-5A57-4E32-8742-0C8DD334E5CC}"/>
    <cellStyle name="Normal 2 2 2 5 2 6 2 3" xfId="47627" xr:uid="{2F829791-BDF0-43FB-88D7-3ADC025663E1}"/>
    <cellStyle name="Normal 2 2 2 5 2 6 3" xfId="22488" xr:uid="{A433E2E0-BC0D-4943-BFF4-48A6887DDFF3}"/>
    <cellStyle name="Normal 2 2 2 5 2 6 4" xfId="39247" xr:uid="{AAE5287D-D22B-47C1-BE84-5D063C668A2D}"/>
    <cellStyle name="Normal 2 2 2 5 2 7" xfId="7323" xr:uid="{1DC7E93A-298A-47FA-955C-9495306C030A}"/>
    <cellStyle name="Normal 2 2 2 5 2 7 2" xfId="15703" xr:uid="{F64C28FD-C76A-465D-887A-6E8EB2AE339F}"/>
    <cellStyle name="Normal 2 2 2 5 2 7 2 2" xfId="32463" xr:uid="{A67506AD-286E-4E84-92C2-31A99E50BA72}"/>
    <cellStyle name="Normal 2 2 2 5 2 7 2 3" xfId="49222" xr:uid="{07CF8C5E-C38A-450F-BC96-2C7A9997E496}"/>
    <cellStyle name="Normal 2 2 2 5 2 7 3" xfId="24083" xr:uid="{A0F5061A-6192-455F-9290-54380BDEB745}"/>
    <cellStyle name="Normal 2 2 2 5 2 7 4" xfId="40842" xr:uid="{F69C7EC0-7951-4D48-BE82-30CB30B76187}"/>
    <cellStyle name="Normal 2 2 2 5 2 8" xfId="7729" xr:uid="{2B4BB215-5C54-4F7D-9271-8F8666B1DAFD}"/>
    <cellStyle name="Normal 2 2 2 5 2 8 2" xfId="16109" xr:uid="{E12DAC7F-A393-48CF-A90D-8D77647E0281}"/>
    <cellStyle name="Normal 2 2 2 5 2 8 2 2" xfId="32869" xr:uid="{CD53E48A-4651-48B2-B91D-B47CA565AA10}"/>
    <cellStyle name="Normal 2 2 2 5 2 8 2 3" xfId="49628" xr:uid="{A70DA72C-F8DF-4762-B697-71928127D91E}"/>
    <cellStyle name="Normal 2 2 2 5 2 8 3" xfId="24489" xr:uid="{F971FE6E-D299-438F-8D2B-53900551DF31}"/>
    <cellStyle name="Normal 2 2 2 5 2 8 4" xfId="41248" xr:uid="{D51BE666-4913-4750-9E85-BE7E26DD4CF5}"/>
    <cellStyle name="Normal 2 2 2 5 2 9" xfId="8135" xr:uid="{73B0AA74-619B-49E9-A2CE-EFF0A2FA2505}"/>
    <cellStyle name="Normal 2 2 2 5 2 9 2" xfId="16515" xr:uid="{FFDFAFCC-249B-4686-8F42-3BDF7CEDDA6D}"/>
    <cellStyle name="Normal 2 2 2 5 2 9 2 2" xfId="33275" xr:uid="{2B15CBBE-167C-4E75-A68A-223A9AE927F8}"/>
    <cellStyle name="Normal 2 2 2 5 2 9 2 3" xfId="50034" xr:uid="{CE3380B5-D3B0-4CD1-A42D-19FFE0F05FB0}"/>
    <cellStyle name="Normal 2 2 2 5 2 9 3" xfId="24895" xr:uid="{E75B1053-B2AE-4BB7-8F6C-F48E16179B29}"/>
    <cellStyle name="Normal 2 2 2 5 2 9 4" xfId="41654" xr:uid="{C0063CEB-377F-4AC9-AB81-B15881FC9D5A}"/>
    <cellStyle name="Normal 2 2 2 5 3" xfId="631" xr:uid="{46A5C596-D831-424E-BF37-E917AA5BE91E}"/>
    <cellStyle name="Normal 2 2 2 5 3 10" xfId="8661" xr:uid="{EFAED90D-F67A-419D-8F28-22A1324270F6}"/>
    <cellStyle name="Normal 2 2 2 5 3 10 2" xfId="17041" xr:uid="{9EA847CC-D574-45C4-ADC4-17D6521FC45A}"/>
    <cellStyle name="Normal 2 2 2 5 3 10 2 2" xfId="33801" xr:uid="{A9F4F317-FB99-4828-9D8E-00352CBE6BC4}"/>
    <cellStyle name="Normal 2 2 2 5 3 10 2 3" xfId="50560" xr:uid="{182D37AF-C245-4A90-9E81-0BE6B428DF21}"/>
    <cellStyle name="Normal 2 2 2 5 3 10 3" xfId="25421" xr:uid="{5BB69088-3E22-4444-A9DE-8532DEF800BB}"/>
    <cellStyle name="Normal 2 2 2 5 3 10 4" xfId="42180" xr:uid="{19F44019-AFBD-4ADE-8AE2-A443C27C27F2}"/>
    <cellStyle name="Normal 2 2 2 5 3 11" xfId="2463" xr:uid="{1725F0AE-ADE8-4044-8286-34FB88ABE57B}"/>
    <cellStyle name="Normal 2 2 2 5 3 11 2" xfId="10845" xr:uid="{BD19602E-1F7E-4E18-9ABA-C17113A1B59E}"/>
    <cellStyle name="Normal 2 2 2 5 3 11 2 2" xfId="27605" xr:uid="{8618183C-5B3F-46A2-B240-DD38A16351DB}"/>
    <cellStyle name="Normal 2 2 2 5 3 11 2 3" xfId="44364" xr:uid="{86C07A8E-EE3E-4116-A72E-58687BD3E44C}"/>
    <cellStyle name="Normal 2 2 2 5 3 11 3" xfId="19225" xr:uid="{6DE87118-733D-4303-964C-C289CFF34517}"/>
    <cellStyle name="Normal 2 2 2 5 3 11 4" xfId="35984" xr:uid="{FFDEAF33-219C-417D-B78E-7B7CA0917BCA}"/>
    <cellStyle name="Normal 2 2 2 5 3 12" xfId="9042" xr:uid="{4D66A7BA-A4D9-49CB-8949-E124B2A7BD75}"/>
    <cellStyle name="Normal 2 2 2 5 3 12 2" xfId="25802" xr:uid="{FDCC50AA-2839-4562-91ED-988DC9A55E82}"/>
    <cellStyle name="Normal 2 2 2 5 3 12 3" xfId="42561" xr:uid="{A5C28C61-F6C6-458C-BEBD-923A7C4148C4}"/>
    <cellStyle name="Normal 2 2 2 5 3 13" xfId="17422" xr:uid="{47DF013E-A2E1-41DE-997E-F57A248BCC25}"/>
    <cellStyle name="Normal 2 2 2 5 3 14" xfId="34181" xr:uid="{691E0991-B1F8-4C5F-A0DB-16465CDDCC7C}"/>
    <cellStyle name="Normal 2 2 2 5 3 2" xfId="1073" xr:uid="{EAE1B4EA-1A63-42DE-9E5B-55FF29F318D8}"/>
    <cellStyle name="Normal 2 2 2 5 3 2 2" xfId="4468" xr:uid="{B15825E0-AA3E-4083-B719-09D97724A78A}"/>
    <cellStyle name="Normal 2 2 2 5 3 2 2 2" xfId="12848" xr:uid="{514EB88C-86AD-490C-9A35-B3C19944F53F}"/>
    <cellStyle name="Normal 2 2 2 5 3 2 2 2 2" xfId="29608" xr:uid="{E74E2BE4-7156-4887-A032-F109C1A484E8}"/>
    <cellStyle name="Normal 2 2 2 5 3 2 2 2 3" xfId="46367" xr:uid="{F4B2E9E9-CB90-44D5-AAE8-621632D008F3}"/>
    <cellStyle name="Normal 2 2 2 5 3 2 2 3" xfId="21228" xr:uid="{52CE53AD-370B-4F29-ABC3-A6ED86D9659E}"/>
    <cellStyle name="Normal 2 2 2 5 3 2 2 4" xfId="37987" xr:uid="{6D416825-F7E5-4B7F-A562-7AEB7601A6CB}"/>
    <cellStyle name="Normal 2 2 2 5 3 2 3" xfId="6155" xr:uid="{1658263D-EB7C-413E-B331-2746FC7F54B1}"/>
    <cellStyle name="Normal 2 2 2 5 3 2 3 2" xfId="14535" xr:uid="{ACFE8F48-6B6E-4352-B4D9-35A0426695E1}"/>
    <cellStyle name="Normal 2 2 2 5 3 2 3 2 2" xfId="31295" xr:uid="{AF82E8B6-39EF-4886-A31A-B3483F764A6F}"/>
    <cellStyle name="Normal 2 2 2 5 3 2 3 2 3" xfId="48054" xr:uid="{518AB09E-933F-4C02-948A-121B08FD5337}"/>
    <cellStyle name="Normal 2 2 2 5 3 2 3 3" xfId="22915" xr:uid="{D283D60A-1345-4C20-9BEB-5617610EEC9B}"/>
    <cellStyle name="Normal 2 2 2 5 3 2 3 4" xfId="39674" xr:uid="{A6131456-9D15-47FD-9F4D-ECCB4F73600F}"/>
    <cellStyle name="Normal 2 2 2 5 3 2 4" xfId="2891" xr:uid="{AEBACDCB-8063-4EC1-B547-8B9A07B6896E}"/>
    <cellStyle name="Normal 2 2 2 5 3 2 4 2" xfId="11271" xr:uid="{471C6D6E-B8AB-4914-ADB5-03958F3F1882}"/>
    <cellStyle name="Normal 2 2 2 5 3 2 4 2 2" xfId="28031" xr:uid="{8BEED9BD-CCCB-4043-8F8A-F520FA98590E}"/>
    <cellStyle name="Normal 2 2 2 5 3 2 4 2 3" xfId="44790" xr:uid="{8B7552AD-2A07-4C7E-9F3F-21981DD18F9D}"/>
    <cellStyle name="Normal 2 2 2 5 3 2 4 3" xfId="19651" xr:uid="{E36E88A0-4F9E-4BE0-B08D-2D5734E25EF9}"/>
    <cellStyle name="Normal 2 2 2 5 3 2 4 4" xfId="36410" xr:uid="{37297065-3377-492D-85BF-86B90E114B61}"/>
    <cellStyle name="Normal 2 2 2 5 3 2 5" xfId="9468" xr:uid="{A35D827C-02CD-429B-A6CB-CA16784B507F}"/>
    <cellStyle name="Normal 2 2 2 5 3 2 5 2" xfId="26228" xr:uid="{4E386A83-C781-46B8-9647-E97D1FCFD2C2}"/>
    <cellStyle name="Normal 2 2 2 5 3 2 5 3" xfId="42987" xr:uid="{55E83E45-D4F9-4253-A867-56002E55887B}"/>
    <cellStyle name="Normal 2 2 2 5 3 2 6" xfId="17848" xr:uid="{07463143-302E-4EE9-AB4D-D24BDE28680C}"/>
    <cellStyle name="Normal 2 2 2 5 3 2 7" xfId="34607" xr:uid="{A0DD63C8-08D6-4592-ACC1-AF704006F0F2}"/>
    <cellStyle name="Normal 2 2 2 5 3 3" xfId="1507" xr:uid="{63743DEF-1652-404D-BE69-A362006DE320}"/>
    <cellStyle name="Normal 2 2 2 5 3 3 2" xfId="4896" xr:uid="{8A03FF53-FDB3-4693-89E7-EF12BA511C33}"/>
    <cellStyle name="Normal 2 2 2 5 3 3 2 2" xfId="13276" xr:uid="{C167D7A9-F17A-480A-AF7E-4DE3BEA404B1}"/>
    <cellStyle name="Normal 2 2 2 5 3 3 2 2 2" xfId="30036" xr:uid="{BCC229FD-92E9-4665-8689-FA0A48909FF7}"/>
    <cellStyle name="Normal 2 2 2 5 3 3 2 2 3" xfId="46795" xr:uid="{22FDCABC-7589-4CFE-81F1-410B8B7783DD}"/>
    <cellStyle name="Normal 2 2 2 5 3 3 2 3" xfId="21656" xr:uid="{30A0760D-1A09-4976-AD4C-5CB1AEFAE259}"/>
    <cellStyle name="Normal 2 2 2 5 3 3 2 4" xfId="38415" xr:uid="{62D0B164-468E-40F9-AD49-4A9D15DC7E68}"/>
    <cellStyle name="Normal 2 2 2 5 3 3 3" xfId="6583" xr:uid="{9CD19150-7CBD-4026-81F2-FEEB33732BDA}"/>
    <cellStyle name="Normal 2 2 2 5 3 3 3 2" xfId="14963" xr:uid="{195A2EE6-4151-4F66-8337-6787A1A19E4A}"/>
    <cellStyle name="Normal 2 2 2 5 3 3 3 2 2" xfId="31723" xr:uid="{64C55067-1B9A-4661-9C87-B95EC736C2C6}"/>
    <cellStyle name="Normal 2 2 2 5 3 3 3 2 3" xfId="48482" xr:uid="{514C4BE2-5835-4522-81CB-3E98B13CDCEB}"/>
    <cellStyle name="Normal 2 2 2 5 3 3 3 3" xfId="23343" xr:uid="{0AFB3A49-615C-46CF-86C7-B7D1F8D39B06}"/>
    <cellStyle name="Normal 2 2 2 5 3 3 3 4" xfId="40102" xr:uid="{D7BFCE49-C375-46CA-9DFA-E16185743F7F}"/>
    <cellStyle name="Normal 2 2 2 5 3 3 4" xfId="3319" xr:uid="{8C9274C9-27FE-4DFB-8917-FB0100A62CA8}"/>
    <cellStyle name="Normal 2 2 2 5 3 3 4 2" xfId="11699" xr:uid="{C2B9DE26-269F-44AC-8CF3-53BF46FB5D89}"/>
    <cellStyle name="Normal 2 2 2 5 3 3 4 2 2" xfId="28459" xr:uid="{2B45C17F-D64A-42BB-BDEC-54E11CBCCC6D}"/>
    <cellStyle name="Normal 2 2 2 5 3 3 4 2 3" xfId="45218" xr:uid="{D959672F-8D68-43E7-A2CA-DFD83F6D1C9B}"/>
    <cellStyle name="Normal 2 2 2 5 3 3 4 3" xfId="20079" xr:uid="{85B3DC72-D039-437D-BA68-CC4EC799F7D5}"/>
    <cellStyle name="Normal 2 2 2 5 3 3 4 4" xfId="36838" xr:uid="{CCE479F0-3BC7-4B82-B50E-852ABAD56906}"/>
    <cellStyle name="Normal 2 2 2 5 3 3 5" xfId="9896" xr:uid="{0E68187E-331E-49F4-A75C-BE9A35C5F6B6}"/>
    <cellStyle name="Normal 2 2 2 5 3 3 5 2" xfId="26656" xr:uid="{4C84C631-B150-40C3-ABBD-C862EF8F198B}"/>
    <cellStyle name="Normal 2 2 2 5 3 3 5 3" xfId="43415" xr:uid="{35D583E3-4243-49D9-AD15-C507BE65975C}"/>
    <cellStyle name="Normal 2 2 2 5 3 3 6" xfId="18276" xr:uid="{C57C6FCF-5B8F-4BF0-A029-BA61A4DD33F1}"/>
    <cellStyle name="Normal 2 2 2 5 3 3 7" xfId="35035" xr:uid="{63EE5BAC-159B-41A2-9F74-8275A5B2B4D7}"/>
    <cellStyle name="Normal 2 2 2 5 3 4" xfId="1961" xr:uid="{C6AD7F07-9600-49E6-87C9-291D0A2BD665}"/>
    <cellStyle name="Normal 2 2 2 5 3 4 2" xfId="5350" xr:uid="{15188167-59E6-4D4F-8501-6DD24A15138E}"/>
    <cellStyle name="Normal 2 2 2 5 3 4 2 2" xfId="13730" xr:uid="{7CB03EBF-77D0-477A-9BF2-6573A3852CE8}"/>
    <cellStyle name="Normal 2 2 2 5 3 4 2 2 2" xfId="30490" xr:uid="{C66E4885-CB9D-4755-B532-934056AFD7EA}"/>
    <cellStyle name="Normal 2 2 2 5 3 4 2 2 3" xfId="47249" xr:uid="{B939D5BD-EC87-4DCB-8259-38E301715A79}"/>
    <cellStyle name="Normal 2 2 2 5 3 4 2 3" xfId="22110" xr:uid="{34A7F9D8-4DA3-45BD-8667-88815167DC93}"/>
    <cellStyle name="Normal 2 2 2 5 3 4 2 4" xfId="38869" xr:uid="{7E41D381-B998-4706-8CB2-4F7BE394E9B1}"/>
    <cellStyle name="Normal 2 2 2 5 3 4 3" xfId="7037" xr:uid="{E12EF9D8-A5B9-4398-A329-458689830DB5}"/>
    <cellStyle name="Normal 2 2 2 5 3 4 3 2" xfId="15417" xr:uid="{C6F99FA9-45B2-417D-8938-AE204D75F489}"/>
    <cellStyle name="Normal 2 2 2 5 3 4 3 2 2" xfId="32177" xr:uid="{A0959E71-38F1-46D9-97B5-AB2756E36180}"/>
    <cellStyle name="Normal 2 2 2 5 3 4 3 2 3" xfId="48936" xr:uid="{EDC74EBE-B353-48EA-BDA8-BEBD4723AAC0}"/>
    <cellStyle name="Normal 2 2 2 5 3 4 3 3" xfId="23797" xr:uid="{ACE566D8-7A13-4A59-A46F-B2B82ECCC75A}"/>
    <cellStyle name="Normal 2 2 2 5 3 4 3 4" xfId="40556" xr:uid="{F1ECFC1A-68BF-4D4C-B8E2-C84BD39F26DC}"/>
    <cellStyle name="Normal 2 2 2 5 3 4 4" xfId="3660" xr:uid="{D951EE36-2792-45A3-B937-D61338CF5D25}"/>
    <cellStyle name="Normal 2 2 2 5 3 4 4 2" xfId="12040" xr:uid="{F117AB36-85BC-479E-8A86-73DF9E784766}"/>
    <cellStyle name="Normal 2 2 2 5 3 4 4 2 2" xfId="28800" xr:uid="{F705BB51-6397-49DA-9C42-CCED648D22EB}"/>
    <cellStyle name="Normal 2 2 2 5 3 4 4 2 3" xfId="45559" xr:uid="{ABCB304D-AA1F-4164-94E8-20EEA6648E0D}"/>
    <cellStyle name="Normal 2 2 2 5 3 4 4 3" xfId="20420" xr:uid="{274B0778-A970-43BB-8CB6-75AA70770C4A}"/>
    <cellStyle name="Normal 2 2 2 5 3 4 4 4" xfId="37179" xr:uid="{75A98B45-DE2C-4592-A933-AA0C4FB74993}"/>
    <cellStyle name="Normal 2 2 2 5 3 4 5" xfId="10350" xr:uid="{FF997582-29BF-49C6-9EE1-27DB82AF79F4}"/>
    <cellStyle name="Normal 2 2 2 5 3 4 5 2" xfId="27110" xr:uid="{6D3F32B5-1778-4CEF-A95A-10B54F8F9583}"/>
    <cellStyle name="Normal 2 2 2 5 3 4 5 3" xfId="43869" xr:uid="{CD10FE14-6713-4465-A512-44A86227FBED}"/>
    <cellStyle name="Normal 2 2 2 5 3 4 6" xfId="18730" xr:uid="{95F23DB3-EB8E-44AF-BF1F-032DB06B7FAD}"/>
    <cellStyle name="Normal 2 2 2 5 3 4 7" xfId="35489" xr:uid="{495995D4-EBE6-4255-B7BE-DE7136CEF302}"/>
    <cellStyle name="Normal 2 2 2 5 3 5" xfId="4080" xr:uid="{139A068A-6757-4DE8-919A-D98E8886866D}"/>
    <cellStyle name="Normal 2 2 2 5 3 5 2" xfId="12460" xr:uid="{723C0D2E-AB8D-4BEA-97B6-1355D17A29F4}"/>
    <cellStyle name="Normal 2 2 2 5 3 5 2 2" xfId="29220" xr:uid="{A1F2B81D-A79C-477B-A60F-ACAD35F04CC7}"/>
    <cellStyle name="Normal 2 2 2 5 3 5 2 3" xfId="45979" xr:uid="{355328C4-2D3D-4F63-A81F-53238405FFB5}"/>
    <cellStyle name="Normal 2 2 2 5 3 5 3" xfId="20840" xr:uid="{59A52533-769D-4463-89F1-1F3B27737BEF}"/>
    <cellStyle name="Normal 2 2 2 5 3 5 4" xfId="37599" xr:uid="{EDA0BAF8-7F3D-4794-82E0-170E26EC1866}"/>
    <cellStyle name="Normal 2 2 2 5 3 6" xfId="5729" xr:uid="{2E92214B-1E40-407A-BC1E-1B3AD85A6D3D}"/>
    <cellStyle name="Normal 2 2 2 5 3 6 2" xfId="14109" xr:uid="{30B3B554-B7A0-4A2A-AF60-D72FC960685B}"/>
    <cellStyle name="Normal 2 2 2 5 3 6 2 2" xfId="30869" xr:uid="{2F1AF92A-F025-4923-A313-296853E7D505}"/>
    <cellStyle name="Normal 2 2 2 5 3 6 2 3" xfId="47628" xr:uid="{B8D3C731-8F4B-462A-8121-020990E30550}"/>
    <cellStyle name="Normal 2 2 2 5 3 6 3" xfId="22489" xr:uid="{D365DDFF-204F-46C9-888B-AA13CF18DD82}"/>
    <cellStyle name="Normal 2 2 2 5 3 6 4" xfId="39248" xr:uid="{8E5BEB4A-A369-4119-9EBE-5FF9C87A6259}"/>
    <cellStyle name="Normal 2 2 2 5 3 7" xfId="7443" xr:uid="{44319EBE-72CD-4CCB-834F-925E2C275105}"/>
    <cellStyle name="Normal 2 2 2 5 3 7 2" xfId="15823" xr:uid="{3CEE0969-AFD3-4163-AAF8-2164AE13D7D1}"/>
    <cellStyle name="Normal 2 2 2 5 3 7 2 2" xfId="32583" xr:uid="{DB19B189-6535-4ED8-8409-B49E39AFF64F}"/>
    <cellStyle name="Normal 2 2 2 5 3 7 2 3" xfId="49342" xr:uid="{D1F07DF3-7D7A-4677-BDDD-9A7C25B74DA6}"/>
    <cellStyle name="Normal 2 2 2 5 3 7 3" xfId="24203" xr:uid="{5CE6FE40-2704-4A56-86A2-B1B1E863CF68}"/>
    <cellStyle name="Normal 2 2 2 5 3 7 4" xfId="40962" xr:uid="{2299F889-9292-439E-825C-390CAEAE982F}"/>
    <cellStyle name="Normal 2 2 2 5 3 8" xfId="7849" xr:uid="{04E18671-A72A-435F-A46C-3BF5ED3D7BEF}"/>
    <cellStyle name="Normal 2 2 2 5 3 8 2" xfId="16229" xr:uid="{CF5D34D4-AF8F-4820-9735-9D937700B63A}"/>
    <cellStyle name="Normal 2 2 2 5 3 8 2 2" xfId="32989" xr:uid="{D9DEA9FE-2382-415E-A140-89C1EB7843C2}"/>
    <cellStyle name="Normal 2 2 2 5 3 8 2 3" xfId="49748" xr:uid="{3D63987E-38EC-4F79-AD28-799A2FFBAC84}"/>
    <cellStyle name="Normal 2 2 2 5 3 8 3" xfId="24609" xr:uid="{7B0255F2-73D9-4AD3-A7CB-AEE95D378402}"/>
    <cellStyle name="Normal 2 2 2 5 3 8 4" xfId="41368" xr:uid="{D5CE33CA-F712-4A4E-A5B1-71ADF080FEB4}"/>
    <cellStyle name="Normal 2 2 2 5 3 9" xfId="8255" xr:uid="{E34FE701-91AE-47FF-A7D2-E95AC1DED45B}"/>
    <cellStyle name="Normal 2 2 2 5 3 9 2" xfId="16635" xr:uid="{9A15F8BA-E756-444E-8EB5-5B1AFC0AF8FC}"/>
    <cellStyle name="Normal 2 2 2 5 3 9 2 2" xfId="33395" xr:uid="{860813A8-B4AF-415C-BDBD-020A9EDB5FA6}"/>
    <cellStyle name="Normal 2 2 2 5 3 9 2 3" xfId="50154" xr:uid="{96732DBB-E571-4353-B39D-948848B0079D}"/>
    <cellStyle name="Normal 2 2 2 5 3 9 3" xfId="25015" xr:uid="{4D147A72-55BC-41B3-B689-BFF7C94C1EF2}"/>
    <cellStyle name="Normal 2 2 2 5 3 9 4" xfId="41774" xr:uid="{E7D592E2-A188-481A-8C8C-8726F93920B2}"/>
    <cellStyle name="Normal 2 2 2 5 4" xfId="1071" xr:uid="{DC7F82E3-C777-409D-A956-C93D08A72D51}"/>
    <cellStyle name="Normal 2 2 2 5 4 2" xfId="4466" xr:uid="{51AEFDDE-528C-4EFB-A5E5-7AD26BB89267}"/>
    <cellStyle name="Normal 2 2 2 5 4 2 2" xfId="12846" xr:uid="{4A97D61E-CF28-4502-BC8A-3C979604CBC9}"/>
    <cellStyle name="Normal 2 2 2 5 4 2 2 2" xfId="29606" xr:uid="{E1311887-D47B-4AC1-B708-F5B56DB1B2E5}"/>
    <cellStyle name="Normal 2 2 2 5 4 2 2 3" xfId="46365" xr:uid="{78668CAD-6DCC-459B-B6A6-8094D9A96F55}"/>
    <cellStyle name="Normal 2 2 2 5 4 2 3" xfId="21226" xr:uid="{A93011E1-40F8-4A83-8559-3C0A4C039446}"/>
    <cellStyle name="Normal 2 2 2 5 4 2 4" xfId="37985" xr:uid="{AA6E3926-8FB4-44C6-BB4B-2A1508F62FAB}"/>
    <cellStyle name="Normal 2 2 2 5 4 3" xfId="6153" xr:uid="{2D02D96F-CB40-4EE9-AC87-F38BB436B11C}"/>
    <cellStyle name="Normal 2 2 2 5 4 3 2" xfId="14533" xr:uid="{1BC142A8-AAF3-4316-90B2-4F7F6E045481}"/>
    <cellStyle name="Normal 2 2 2 5 4 3 2 2" xfId="31293" xr:uid="{7A1BEF95-702E-4638-9AAD-1565F457D1D5}"/>
    <cellStyle name="Normal 2 2 2 5 4 3 2 3" xfId="48052" xr:uid="{AECFF3A8-AD70-42EA-9E59-A260DB1621CD}"/>
    <cellStyle name="Normal 2 2 2 5 4 3 3" xfId="22913" xr:uid="{953460AB-8B7F-454E-9EEB-C52A350C0366}"/>
    <cellStyle name="Normal 2 2 2 5 4 3 4" xfId="39672" xr:uid="{CA3D7710-524A-463F-80F5-93B818C7C4E7}"/>
    <cellStyle name="Normal 2 2 2 5 4 4" xfId="2889" xr:uid="{B91646C1-365F-4415-A826-23B9039A6EFF}"/>
    <cellStyle name="Normal 2 2 2 5 4 4 2" xfId="11269" xr:uid="{5F35CD88-85B3-4D3F-9D07-AB4362F01858}"/>
    <cellStyle name="Normal 2 2 2 5 4 4 2 2" xfId="28029" xr:uid="{FBA0E9DD-E583-4BBD-849D-115ADC638B05}"/>
    <cellStyle name="Normal 2 2 2 5 4 4 2 3" xfId="44788" xr:uid="{ABB827A7-6F9F-4936-ADA5-53F93411B68B}"/>
    <cellStyle name="Normal 2 2 2 5 4 4 3" xfId="19649" xr:uid="{D142AABB-DD7E-4711-8C06-7F15BE96A89A}"/>
    <cellStyle name="Normal 2 2 2 5 4 4 4" xfId="36408" xr:uid="{4DD42D9E-7CE8-4BBF-AA68-68A0D9971A26}"/>
    <cellStyle name="Normal 2 2 2 5 4 5" xfId="9466" xr:uid="{EB5A82AE-0DD8-4C68-B415-9F212A80CEFD}"/>
    <cellStyle name="Normal 2 2 2 5 4 5 2" xfId="26226" xr:uid="{BB031740-0B83-4729-95C1-8DB62E6E9865}"/>
    <cellStyle name="Normal 2 2 2 5 4 5 3" xfId="42985" xr:uid="{D11CE9C4-E35A-4B7D-9A1D-D49E5FC8497A}"/>
    <cellStyle name="Normal 2 2 2 5 4 6" xfId="17846" xr:uid="{C18187B3-15C7-4092-B131-FED167818589}"/>
    <cellStyle name="Normal 2 2 2 5 4 7" xfId="34605" xr:uid="{D48F5D07-8501-4FF1-805C-688BA69DADB7}"/>
    <cellStyle name="Normal 2 2 2 5 5" xfId="1505" xr:uid="{DA2D4982-8C21-463D-B0DF-1BA7AB09A14A}"/>
    <cellStyle name="Normal 2 2 2 5 5 2" xfId="4894" xr:uid="{773B3E9F-C31B-4112-A873-5DFCD011B00E}"/>
    <cellStyle name="Normal 2 2 2 5 5 2 2" xfId="13274" xr:uid="{10F47BAB-B55B-410D-B409-CC52BC3964FC}"/>
    <cellStyle name="Normal 2 2 2 5 5 2 2 2" xfId="30034" xr:uid="{7CB5F8C4-6BFC-4B09-B07E-86CB2BFDD4EC}"/>
    <cellStyle name="Normal 2 2 2 5 5 2 2 3" xfId="46793" xr:uid="{253D3954-9148-4383-986B-CAA6F7EC0F91}"/>
    <cellStyle name="Normal 2 2 2 5 5 2 3" xfId="21654" xr:uid="{B1B3C385-0FEF-4D18-B89C-D45F34C83962}"/>
    <cellStyle name="Normal 2 2 2 5 5 2 4" xfId="38413" xr:uid="{73BC562E-732F-4C8A-BB9F-EDB7CED2C1AF}"/>
    <cellStyle name="Normal 2 2 2 5 5 3" xfId="6581" xr:uid="{A5EE25E2-E764-4DE8-9DB6-FA13B25113D3}"/>
    <cellStyle name="Normal 2 2 2 5 5 3 2" xfId="14961" xr:uid="{E8B05ECD-E43A-4AA9-AEA6-12052AD49AED}"/>
    <cellStyle name="Normal 2 2 2 5 5 3 2 2" xfId="31721" xr:uid="{0752389A-375C-4A78-8995-473976FE995B}"/>
    <cellStyle name="Normal 2 2 2 5 5 3 2 3" xfId="48480" xr:uid="{62505E0F-AEA1-44A9-A51D-0CA19D162C54}"/>
    <cellStyle name="Normal 2 2 2 5 5 3 3" xfId="23341" xr:uid="{CD6FE92A-7FAF-42B2-A04F-8DC9BD80E11D}"/>
    <cellStyle name="Normal 2 2 2 5 5 3 4" xfId="40100" xr:uid="{6A725D1D-2A72-4B14-B59D-C968AC8F9DBC}"/>
    <cellStyle name="Normal 2 2 2 5 5 4" xfId="3317" xr:uid="{4C88BDC6-CA49-4C91-9E13-ECBE785AA345}"/>
    <cellStyle name="Normal 2 2 2 5 5 4 2" xfId="11697" xr:uid="{5AA37262-B5AF-42FE-BFC8-39B24344DFEB}"/>
    <cellStyle name="Normal 2 2 2 5 5 4 2 2" xfId="28457" xr:uid="{8B35C7D4-47E6-4F0B-857C-6FF440FB7330}"/>
    <cellStyle name="Normal 2 2 2 5 5 4 2 3" xfId="45216" xr:uid="{E36FC76D-5473-4AEC-825F-7C69ABCCF831}"/>
    <cellStyle name="Normal 2 2 2 5 5 4 3" xfId="20077" xr:uid="{DEAA3E3D-9BD0-4B52-A0F9-B4DEF36D031C}"/>
    <cellStyle name="Normal 2 2 2 5 5 4 4" xfId="36836" xr:uid="{5049BDF9-A45C-43F2-BC32-98107356D760}"/>
    <cellStyle name="Normal 2 2 2 5 5 5" xfId="9894" xr:uid="{553F59AB-927F-4853-BE79-37675AEE843E}"/>
    <cellStyle name="Normal 2 2 2 5 5 5 2" xfId="26654" xr:uid="{2F1EC415-B32C-4C0B-B016-F26B2274BDC0}"/>
    <cellStyle name="Normal 2 2 2 5 5 5 3" xfId="43413" xr:uid="{7E085B91-BE92-4F5B-A1D3-51B2C465B72B}"/>
    <cellStyle name="Normal 2 2 2 5 5 6" xfId="18274" xr:uid="{18C49486-2810-432D-9674-4C95D1B5FFD4}"/>
    <cellStyle name="Normal 2 2 2 5 5 7" xfId="35033" xr:uid="{74B13D9A-3DFB-4126-AE63-4136DEAD9505}"/>
    <cellStyle name="Normal 2 2 2 5 6" xfId="1690" xr:uid="{3ACDF15C-EC30-4D78-8C64-1E33828DA750}"/>
    <cellStyle name="Normal 2 2 2 5 6 2" xfId="5079" xr:uid="{3D06B044-4A6B-4784-938F-E16A42B46454}"/>
    <cellStyle name="Normal 2 2 2 5 6 2 2" xfId="13459" xr:uid="{2792A41B-1974-4ADC-A291-068AE0237967}"/>
    <cellStyle name="Normal 2 2 2 5 6 2 2 2" xfId="30219" xr:uid="{CB6CD056-13D0-4DE9-B432-D92172006FBC}"/>
    <cellStyle name="Normal 2 2 2 5 6 2 2 3" xfId="46978" xr:uid="{3AF794C9-058C-4570-837D-F86878F01F21}"/>
    <cellStyle name="Normal 2 2 2 5 6 2 3" xfId="21839" xr:uid="{E61CE103-C148-49D5-BB73-1A8F02D1BD5A}"/>
    <cellStyle name="Normal 2 2 2 5 6 2 4" xfId="38598" xr:uid="{86EABF49-AEA3-4A4B-8479-A9511EEF6A74}"/>
    <cellStyle name="Normal 2 2 2 5 6 3" xfId="6766" xr:uid="{85C47411-488F-4CB3-B0DF-D145D538AC81}"/>
    <cellStyle name="Normal 2 2 2 5 6 3 2" xfId="15146" xr:uid="{E42552AF-4D52-4593-A340-3C40CE9DD7FC}"/>
    <cellStyle name="Normal 2 2 2 5 6 3 2 2" xfId="31906" xr:uid="{82678284-66E5-457B-94C6-00123C263451}"/>
    <cellStyle name="Normal 2 2 2 5 6 3 2 3" xfId="48665" xr:uid="{600F6EA6-FBEC-4E38-A5E2-F2EA210710C3}"/>
    <cellStyle name="Normal 2 2 2 5 6 3 3" xfId="23526" xr:uid="{C5A8EE81-791B-4FD0-9139-046B049209AA}"/>
    <cellStyle name="Normal 2 2 2 5 6 3 4" xfId="40285" xr:uid="{DF51E2ED-2111-4C32-B1C2-0147E67ECF33}"/>
    <cellStyle name="Normal 2 2 2 5 6 4" xfId="2461" xr:uid="{44A2FDDB-7863-45E0-AE74-E0C552BB5604}"/>
    <cellStyle name="Normal 2 2 2 5 6 4 2" xfId="10843" xr:uid="{54E40864-E120-43E4-AA74-3DECCA373D31}"/>
    <cellStyle name="Normal 2 2 2 5 6 4 2 2" xfId="27603" xr:uid="{08C95289-75C7-468F-9370-4364448BC13E}"/>
    <cellStyle name="Normal 2 2 2 5 6 4 2 3" xfId="44362" xr:uid="{CCB1E1E6-AC29-4BAE-9113-D533E0099075}"/>
    <cellStyle name="Normal 2 2 2 5 6 4 3" xfId="19223" xr:uid="{99050557-CDD6-4F03-8B55-17369658A614}"/>
    <cellStyle name="Normal 2 2 2 5 6 4 4" xfId="35982" xr:uid="{A87A6001-1C67-4347-B858-DA508851CC8A}"/>
    <cellStyle name="Normal 2 2 2 5 6 5" xfId="10079" xr:uid="{24FC8E9D-F6FD-435B-B3BE-FF61DDFF016E}"/>
    <cellStyle name="Normal 2 2 2 5 6 5 2" xfId="26839" xr:uid="{667DE67B-BC4E-4C96-A7F1-687910D7457F}"/>
    <cellStyle name="Normal 2 2 2 5 6 5 3" xfId="43598" xr:uid="{FED6B04B-F72A-4CE3-A3FF-7C775ACAC52C}"/>
    <cellStyle name="Normal 2 2 2 5 6 6" xfId="18459" xr:uid="{EF9B467A-CE24-429F-8047-ABDCD3471F05}"/>
    <cellStyle name="Normal 2 2 2 5 6 7" xfId="35218" xr:uid="{48DD1D72-43D4-40F9-97B7-C245B7A08BBC}"/>
    <cellStyle name="Normal 2 2 2 5 7" xfId="3808" xr:uid="{F90AC957-DA69-4F17-9C82-D210AF1E264A}"/>
    <cellStyle name="Normal 2 2 2 5 7 2" xfId="12188" xr:uid="{6B3A23D1-B1B2-48D1-92CF-3E535CEBA3CD}"/>
    <cellStyle name="Normal 2 2 2 5 7 2 2" xfId="28948" xr:uid="{61B1098F-5B90-4FB7-A66F-121D6843F3F5}"/>
    <cellStyle name="Normal 2 2 2 5 7 2 3" xfId="45707" xr:uid="{9AE46667-A076-49B9-9B9E-7191C51E85A8}"/>
    <cellStyle name="Normal 2 2 2 5 7 3" xfId="20568" xr:uid="{A8560C4E-36EA-41A4-803D-89D1142501D5}"/>
    <cellStyle name="Normal 2 2 2 5 7 4" xfId="37327" xr:uid="{3C99964A-5AE8-4D5D-BEFF-7A0507EB0C2D}"/>
    <cellStyle name="Normal 2 2 2 5 8" xfId="5727" xr:uid="{519D6496-3127-4958-A51A-0F01A3367E67}"/>
    <cellStyle name="Normal 2 2 2 5 8 2" xfId="14107" xr:uid="{F443A64F-FF77-481B-B38F-EC09C349BE14}"/>
    <cellStyle name="Normal 2 2 2 5 8 2 2" xfId="30867" xr:uid="{8460A30C-D971-405C-9EB8-D9F2A5E30A6D}"/>
    <cellStyle name="Normal 2 2 2 5 8 2 3" xfId="47626" xr:uid="{F9980B85-39B2-48AB-8DA7-A77959A056B5}"/>
    <cellStyle name="Normal 2 2 2 5 8 3" xfId="22487" xr:uid="{3F92FAC2-5AF5-4592-805A-31124B96E936}"/>
    <cellStyle name="Normal 2 2 2 5 8 4" xfId="39246" xr:uid="{0FAA5EC2-E377-4D07-8062-F822048991B7}"/>
    <cellStyle name="Normal 2 2 2 5 9" xfId="7172" xr:uid="{E4F64594-7E7F-42A1-85F0-243EF9DE15A7}"/>
    <cellStyle name="Normal 2 2 2 5 9 2" xfId="15552" xr:uid="{CA82FA5E-E2A5-418C-A002-8A44984667AB}"/>
    <cellStyle name="Normal 2 2 2 5 9 2 2" xfId="32312" xr:uid="{7069B68A-0D94-427D-AD4C-5615520AC4A9}"/>
    <cellStyle name="Normal 2 2 2 5 9 2 3" xfId="49071" xr:uid="{90C46565-33CF-48ED-82DB-B6C84A042A86}"/>
    <cellStyle name="Normal 2 2 2 5 9 3" xfId="23932" xr:uid="{46579020-38B6-439A-82E1-773A71527D86}"/>
    <cellStyle name="Normal 2 2 2 5 9 4" xfId="40691" xr:uid="{733C8550-A137-411A-9A3C-D82FB2FE9B77}"/>
    <cellStyle name="Normal 2 2 2 6" xfId="632" xr:uid="{0B22E69D-F472-4121-8F09-7212D4D8D750}"/>
    <cellStyle name="Normal 2 2 2 6 10" xfId="7627" xr:uid="{A62B994B-36F9-40F6-A66B-2946C57AA9B3}"/>
    <cellStyle name="Normal 2 2 2 6 10 2" xfId="16007" xr:uid="{FAA0AFCA-0498-49FB-B7E0-759300065573}"/>
    <cellStyle name="Normal 2 2 2 6 10 2 2" xfId="32767" xr:uid="{E9D79BC4-1BDB-49F6-B094-E313C9B8EB73}"/>
    <cellStyle name="Normal 2 2 2 6 10 2 3" xfId="49526" xr:uid="{B07B36E8-13DD-4B76-9E7D-D239A6B6A8F4}"/>
    <cellStyle name="Normal 2 2 2 6 10 3" xfId="24387" xr:uid="{17DF3DA8-1017-4D5D-B3D0-73D946B1A9D7}"/>
    <cellStyle name="Normal 2 2 2 6 10 4" xfId="41146" xr:uid="{DC65BA5A-74C5-4037-8FAB-4DD501701477}"/>
    <cellStyle name="Normal 2 2 2 6 11" xfId="8033" xr:uid="{C903FE85-9D8C-43E1-A203-60437632F09F}"/>
    <cellStyle name="Normal 2 2 2 6 11 2" xfId="16413" xr:uid="{2D2053C6-70DE-4B71-9B05-48F7D3BA8B4C}"/>
    <cellStyle name="Normal 2 2 2 6 11 2 2" xfId="33173" xr:uid="{D1A79B90-BC9E-4288-B349-07BD1A3A87E3}"/>
    <cellStyle name="Normal 2 2 2 6 11 2 3" xfId="49932" xr:uid="{552EF6C6-6527-47C3-BB62-2F3306583369}"/>
    <cellStyle name="Normal 2 2 2 6 11 3" xfId="24793" xr:uid="{0D692277-FE7E-4271-AB21-0F7F20E4BC96}"/>
    <cellStyle name="Normal 2 2 2 6 11 4" xfId="41552" xr:uid="{7140E1E5-9CD0-4FD1-87E6-6B49515664A7}"/>
    <cellStyle name="Normal 2 2 2 6 12" xfId="8439" xr:uid="{71DDB401-17B3-412B-8CAF-670B6B4F7EAD}"/>
    <cellStyle name="Normal 2 2 2 6 12 2" xfId="16819" xr:uid="{93E384D7-6BC9-45A9-82C0-7183D3F3D961}"/>
    <cellStyle name="Normal 2 2 2 6 12 2 2" xfId="33579" xr:uid="{C4C5CEB6-8922-4854-BABD-1A2F09B7F1A0}"/>
    <cellStyle name="Normal 2 2 2 6 12 2 3" xfId="50338" xr:uid="{2A6FE6AE-BC23-4317-9C55-7AE5FA2CBE7A}"/>
    <cellStyle name="Normal 2 2 2 6 12 3" xfId="25199" xr:uid="{DAEB8013-56CC-412B-9655-69D082646B5F}"/>
    <cellStyle name="Normal 2 2 2 6 12 4" xfId="41958" xr:uid="{B9B54E92-5235-4DF5-8179-0BE0BB72FA72}"/>
    <cellStyle name="Normal 2 2 2 6 13" xfId="2126" xr:uid="{06519740-7F65-412D-BFF8-3B88FDA7DE6F}"/>
    <cellStyle name="Normal 2 2 2 6 13 2" xfId="10514" xr:uid="{C93D7C31-6879-47E4-ADC5-B4BA897D0E5F}"/>
    <cellStyle name="Normal 2 2 2 6 13 2 2" xfId="27274" xr:uid="{490EFA04-DE8E-4D23-958F-F029AA4FEEED}"/>
    <cellStyle name="Normal 2 2 2 6 13 2 3" xfId="44033" xr:uid="{FC0D9194-54BA-47BF-B3BA-A34178BBD549}"/>
    <cellStyle name="Normal 2 2 2 6 13 3" xfId="18894" xr:uid="{7C30D98E-4C5F-487F-AB7A-7FEEEAFDDE96}"/>
    <cellStyle name="Normal 2 2 2 6 13 4" xfId="35653" xr:uid="{25DE7E18-6BC5-47B3-87F0-1560A7398821}"/>
    <cellStyle name="Normal 2 2 2 6 14" xfId="9043" xr:uid="{915D7207-E134-44B6-99BF-CFD7457B738F}"/>
    <cellStyle name="Normal 2 2 2 6 14 2" xfId="25803" xr:uid="{6DCB727C-CCAD-457B-8265-D511A6A50640}"/>
    <cellStyle name="Normal 2 2 2 6 14 3" xfId="42562" xr:uid="{2DF982C6-B33A-4E8B-B03A-F5B410D5CCAA}"/>
    <cellStyle name="Normal 2 2 2 6 15" xfId="17423" xr:uid="{82F66E57-235B-4D56-BCD9-D0E6DE72476A}"/>
    <cellStyle name="Normal 2 2 2 6 16" xfId="34182" xr:uid="{E0292FAA-E5D3-43AF-8C9C-2C053C48AD84}"/>
    <cellStyle name="Normal 2 2 2 6 2" xfId="633" xr:uid="{FBAD075E-1C07-4B2B-8E88-AE621936EF47}"/>
    <cellStyle name="Normal 2 2 2 6 2 10" xfId="8542" xr:uid="{DFFE8444-A7F4-4B4D-AAFC-9DC3F9E45495}"/>
    <cellStyle name="Normal 2 2 2 6 2 10 2" xfId="16922" xr:uid="{0BC6B553-39FE-4A41-85F5-825C605444F0}"/>
    <cellStyle name="Normal 2 2 2 6 2 10 2 2" xfId="33682" xr:uid="{C094BAB6-8C33-41E2-B60A-3CDB80868CCA}"/>
    <cellStyle name="Normal 2 2 2 6 2 10 2 3" xfId="50441" xr:uid="{4AF29912-80F8-4424-9CF9-BE7EF68F7412}"/>
    <cellStyle name="Normal 2 2 2 6 2 10 3" xfId="25302" xr:uid="{E474B8DE-6F6E-46BD-A754-6C8FE1C9EB99}"/>
    <cellStyle name="Normal 2 2 2 6 2 10 4" xfId="42061" xr:uid="{0AB5D919-20F8-4CB0-ACEB-B9160636C0A5}"/>
    <cellStyle name="Normal 2 2 2 6 2 11" xfId="2465" xr:uid="{3F6D3052-D187-4690-A1D3-4D1EF9AACD79}"/>
    <cellStyle name="Normal 2 2 2 6 2 11 2" xfId="10847" xr:uid="{9DD53250-6077-4822-9F8F-668564498F2E}"/>
    <cellStyle name="Normal 2 2 2 6 2 11 2 2" xfId="27607" xr:uid="{59A2AFF3-F1CE-4463-8191-FBD9475FFA75}"/>
    <cellStyle name="Normal 2 2 2 6 2 11 2 3" xfId="44366" xr:uid="{B4FD6D79-09E2-430C-88B6-CFE030E41DDF}"/>
    <cellStyle name="Normal 2 2 2 6 2 11 3" xfId="19227" xr:uid="{E67F2C55-C425-4FE1-9927-666FA73BBCE6}"/>
    <cellStyle name="Normal 2 2 2 6 2 11 4" xfId="35986" xr:uid="{7A6A8E99-2C58-4061-9373-78075CC8E07E}"/>
    <cellStyle name="Normal 2 2 2 6 2 12" xfId="9044" xr:uid="{5CCBCAC0-CD36-425C-ABD3-95178F466790}"/>
    <cellStyle name="Normal 2 2 2 6 2 12 2" xfId="25804" xr:uid="{C8D5C39B-BD6C-4F39-8CBF-F3A9E1891C30}"/>
    <cellStyle name="Normal 2 2 2 6 2 12 3" xfId="42563" xr:uid="{7F0487C2-7E06-4686-BF62-CE95015B69B0}"/>
    <cellStyle name="Normal 2 2 2 6 2 13" xfId="17424" xr:uid="{0B32DF2E-FF53-4C9B-BC9C-EA550934F1DE}"/>
    <cellStyle name="Normal 2 2 2 6 2 14" xfId="34183" xr:uid="{34F8E4F0-6335-40E4-8F2E-D3C8DB8C2C42}"/>
    <cellStyle name="Normal 2 2 2 6 2 2" xfId="1075" xr:uid="{FAFD5632-C309-45EB-B558-D2F7343FBFF1}"/>
    <cellStyle name="Normal 2 2 2 6 2 2 2" xfId="4470" xr:uid="{B3E94115-AC73-41EB-BE2E-A8BBEB94C519}"/>
    <cellStyle name="Normal 2 2 2 6 2 2 2 2" xfId="12850" xr:uid="{7257D3DF-2DE0-4227-82D4-2E924000E8C7}"/>
    <cellStyle name="Normal 2 2 2 6 2 2 2 2 2" xfId="29610" xr:uid="{7ACE58D3-E515-4E23-B3DA-3335FA2FF6EB}"/>
    <cellStyle name="Normal 2 2 2 6 2 2 2 2 3" xfId="46369" xr:uid="{9045935F-718C-488B-AC78-4B4136D4841E}"/>
    <cellStyle name="Normal 2 2 2 6 2 2 2 3" xfId="21230" xr:uid="{EA0AC4E9-C649-426E-BAC9-3B55B25991A3}"/>
    <cellStyle name="Normal 2 2 2 6 2 2 2 4" xfId="37989" xr:uid="{A020F2F4-74B8-471B-838A-03841F6D2ACD}"/>
    <cellStyle name="Normal 2 2 2 6 2 2 3" xfId="6157" xr:uid="{D9E53AFF-5218-4B87-B6AF-43A7CE077BB9}"/>
    <cellStyle name="Normal 2 2 2 6 2 2 3 2" xfId="14537" xr:uid="{E600C6D3-ECAB-4005-BBCA-B70CCE6E7886}"/>
    <cellStyle name="Normal 2 2 2 6 2 2 3 2 2" xfId="31297" xr:uid="{3A0D09E7-6E2F-4B59-A6CA-73AAADDB146A}"/>
    <cellStyle name="Normal 2 2 2 6 2 2 3 2 3" xfId="48056" xr:uid="{59C8756B-A8EE-4086-8141-06BE92A6ED0F}"/>
    <cellStyle name="Normal 2 2 2 6 2 2 3 3" xfId="22917" xr:uid="{2EF723A8-CE17-4BEA-8D07-C739057379B4}"/>
    <cellStyle name="Normal 2 2 2 6 2 2 3 4" xfId="39676" xr:uid="{7791257A-5493-493D-AFAE-00A125D146EA}"/>
    <cellStyle name="Normal 2 2 2 6 2 2 4" xfId="2893" xr:uid="{121A62FD-3353-43C6-A1D5-96C1E9BF65D1}"/>
    <cellStyle name="Normal 2 2 2 6 2 2 4 2" xfId="11273" xr:uid="{3A20A85A-D44C-4492-8247-6D0974E677C7}"/>
    <cellStyle name="Normal 2 2 2 6 2 2 4 2 2" xfId="28033" xr:uid="{D986FC3F-B92C-4EAA-A39A-29A1C2891E82}"/>
    <cellStyle name="Normal 2 2 2 6 2 2 4 2 3" xfId="44792" xr:uid="{F9761B53-79DA-47C3-8225-FC6D6D7494DB}"/>
    <cellStyle name="Normal 2 2 2 6 2 2 4 3" xfId="19653" xr:uid="{3C9CF54C-5844-4C24-B654-E0689EB4A057}"/>
    <cellStyle name="Normal 2 2 2 6 2 2 4 4" xfId="36412" xr:uid="{D582E5C0-53FC-4D26-8D44-F9898AE40A00}"/>
    <cellStyle name="Normal 2 2 2 6 2 2 5" xfId="9470" xr:uid="{FC205E53-0844-4B40-A247-B7AA7CF74D0B}"/>
    <cellStyle name="Normal 2 2 2 6 2 2 5 2" xfId="26230" xr:uid="{B03A27A1-B1A1-4DE4-AC31-A9790C0AB895}"/>
    <cellStyle name="Normal 2 2 2 6 2 2 5 3" xfId="42989" xr:uid="{1DAA2B75-4939-448E-BD96-89AEB696034B}"/>
    <cellStyle name="Normal 2 2 2 6 2 2 6" xfId="17850" xr:uid="{FF8A069B-D61B-4D19-8D6B-905B0B157CD0}"/>
    <cellStyle name="Normal 2 2 2 6 2 2 7" xfId="34609" xr:uid="{43B24585-3D21-4A39-931D-4C28048CDC49}"/>
    <cellStyle name="Normal 2 2 2 6 2 3" xfId="1509" xr:uid="{A87A9AC1-2893-4AD0-AC68-3582A700FB95}"/>
    <cellStyle name="Normal 2 2 2 6 2 3 2" xfId="4898" xr:uid="{0E3949E5-D48C-4D77-826C-4EF2AF4E4B1D}"/>
    <cellStyle name="Normal 2 2 2 6 2 3 2 2" xfId="13278" xr:uid="{67044651-8406-4EF8-97AA-9655027B09FA}"/>
    <cellStyle name="Normal 2 2 2 6 2 3 2 2 2" xfId="30038" xr:uid="{E810F368-AF9B-4B5F-BADC-ECF62486A9F0}"/>
    <cellStyle name="Normal 2 2 2 6 2 3 2 2 3" xfId="46797" xr:uid="{D1AF9750-024D-41DF-8DD2-B18FA55C4BBB}"/>
    <cellStyle name="Normal 2 2 2 6 2 3 2 3" xfId="21658" xr:uid="{8009A232-59DF-4A54-86A6-4D9A43335291}"/>
    <cellStyle name="Normal 2 2 2 6 2 3 2 4" xfId="38417" xr:uid="{00A92C14-1A3A-4344-80E0-AA8B432760C0}"/>
    <cellStyle name="Normal 2 2 2 6 2 3 3" xfId="6585" xr:uid="{5E9AAF12-82F7-41E1-93E2-4CEA660B1A9D}"/>
    <cellStyle name="Normal 2 2 2 6 2 3 3 2" xfId="14965" xr:uid="{3B7EF33B-871C-4F0F-A110-9310FB719F42}"/>
    <cellStyle name="Normal 2 2 2 6 2 3 3 2 2" xfId="31725" xr:uid="{430725C0-06A1-4539-B580-5702799CCB1C}"/>
    <cellStyle name="Normal 2 2 2 6 2 3 3 2 3" xfId="48484" xr:uid="{C8F928AB-DDDE-4981-A0EF-0ED006203BD8}"/>
    <cellStyle name="Normal 2 2 2 6 2 3 3 3" xfId="23345" xr:uid="{AF281541-4931-40D9-8BFC-AB35CA635EB4}"/>
    <cellStyle name="Normal 2 2 2 6 2 3 3 4" xfId="40104" xr:uid="{1A634B36-C9A1-4F57-B1F2-18F2F9276280}"/>
    <cellStyle name="Normal 2 2 2 6 2 3 4" xfId="3321" xr:uid="{BB497762-955A-4547-BCC9-55FFB2DFF739}"/>
    <cellStyle name="Normal 2 2 2 6 2 3 4 2" xfId="11701" xr:uid="{438256DD-201A-4873-8AC4-E6338239FF3E}"/>
    <cellStyle name="Normal 2 2 2 6 2 3 4 2 2" xfId="28461" xr:uid="{77914CF9-A759-4380-A953-90323EF84E6B}"/>
    <cellStyle name="Normal 2 2 2 6 2 3 4 2 3" xfId="45220" xr:uid="{85586915-14FE-463A-9274-C968C68B71AB}"/>
    <cellStyle name="Normal 2 2 2 6 2 3 4 3" xfId="20081" xr:uid="{268A3121-7866-4018-9946-181349998E65}"/>
    <cellStyle name="Normal 2 2 2 6 2 3 4 4" xfId="36840" xr:uid="{8E961B6C-2AE7-4C54-8837-18CC736C3255}"/>
    <cellStyle name="Normal 2 2 2 6 2 3 5" xfId="9898" xr:uid="{0D7F7E51-D039-4D62-BDA4-5538046111BA}"/>
    <cellStyle name="Normal 2 2 2 6 2 3 5 2" xfId="26658" xr:uid="{4BADD682-85C3-4D1F-94E8-2DFB95BD1173}"/>
    <cellStyle name="Normal 2 2 2 6 2 3 5 3" xfId="43417" xr:uid="{9644D60C-EF3B-4791-8A78-D8F49209F6FA}"/>
    <cellStyle name="Normal 2 2 2 6 2 3 6" xfId="18278" xr:uid="{EED1ECDC-B580-445D-8EA4-E6D60A925D22}"/>
    <cellStyle name="Normal 2 2 2 6 2 3 7" xfId="35037" xr:uid="{1A185BA8-27F1-4177-BE83-05FAC798771D}"/>
    <cellStyle name="Normal 2 2 2 6 2 4" xfId="1842" xr:uid="{0B1440A1-60B9-4A8F-B107-53F6D4C2DBD7}"/>
    <cellStyle name="Normal 2 2 2 6 2 4 2" xfId="5231" xr:uid="{DE80B9E9-FAF4-4833-A5F1-39E6AA3EEBF5}"/>
    <cellStyle name="Normal 2 2 2 6 2 4 2 2" xfId="13611" xr:uid="{13F42FD7-762C-4515-916A-237742E3A9F7}"/>
    <cellStyle name="Normal 2 2 2 6 2 4 2 2 2" xfId="30371" xr:uid="{40803F7F-FFFC-4B91-89BF-51728FEAB990}"/>
    <cellStyle name="Normal 2 2 2 6 2 4 2 2 3" xfId="47130" xr:uid="{4F6ABFC1-3991-4F31-BBC8-646524ACE047}"/>
    <cellStyle name="Normal 2 2 2 6 2 4 2 3" xfId="21991" xr:uid="{13DC65AA-B845-4F30-9239-10E1B8A74167}"/>
    <cellStyle name="Normal 2 2 2 6 2 4 2 4" xfId="38750" xr:uid="{C6DFB512-C17B-41E4-AD41-8F5112CED1F9}"/>
    <cellStyle name="Normal 2 2 2 6 2 4 3" xfId="6918" xr:uid="{36F9B148-BBB1-4A79-BB16-961A1353006F}"/>
    <cellStyle name="Normal 2 2 2 6 2 4 3 2" xfId="15298" xr:uid="{67180428-D9EE-4820-A7EA-EB6FDDBFE89B}"/>
    <cellStyle name="Normal 2 2 2 6 2 4 3 2 2" xfId="32058" xr:uid="{60932990-362A-4C31-BC74-6BFF6CA8EDB6}"/>
    <cellStyle name="Normal 2 2 2 6 2 4 3 2 3" xfId="48817" xr:uid="{0D917F6A-9F91-4791-B16B-506D671E93FA}"/>
    <cellStyle name="Normal 2 2 2 6 2 4 3 3" xfId="23678" xr:uid="{BB968954-0067-47F5-83D7-D8DA957639A7}"/>
    <cellStyle name="Normal 2 2 2 6 2 4 3 4" xfId="40437" xr:uid="{4789926C-951D-43D4-A51C-9F73D3A5D565}"/>
    <cellStyle name="Normal 2 2 2 6 2 4 4" xfId="3542" xr:uid="{E0D3B374-8BAE-40C5-80C9-4AA4FE285487}"/>
    <cellStyle name="Normal 2 2 2 6 2 4 4 2" xfId="11922" xr:uid="{B4D643CC-E5D4-426B-897C-369903FAEF98}"/>
    <cellStyle name="Normal 2 2 2 6 2 4 4 2 2" xfId="28682" xr:uid="{0DABBEB7-7DF5-4C6B-8E96-33AEEC565B5C}"/>
    <cellStyle name="Normal 2 2 2 6 2 4 4 2 3" xfId="45441" xr:uid="{E07A50D8-6578-49C7-8C87-A589F8B27028}"/>
    <cellStyle name="Normal 2 2 2 6 2 4 4 3" xfId="20302" xr:uid="{021A134D-396C-4EE1-8B4E-237AA672DE39}"/>
    <cellStyle name="Normal 2 2 2 6 2 4 4 4" xfId="37061" xr:uid="{32CA12DB-2220-4905-A38B-33D5ACCCE3F7}"/>
    <cellStyle name="Normal 2 2 2 6 2 4 5" xfId="10231" xr:uid="{845B7E64-830D-49FC-BB08-72B61248902B}"/>
    <cellStyle name="Normal 2 2 2 6 2 4 5 2" xfId="26991" xr:uid="{D076F468-E5AA-4D34-9950-5528F6B2261B}"/>
    <cellStyle name="Normal 2 2 2 6 2 4 5 3" xfId="43750" xr:uid="{42694512-6A36-406A-BDC8-D47F85110924}"/>
    <cellStyle name="Normal 2 2 2 6 2 4 6" xfId="18611" xr:uid="{DEDECF76-662C-441C-A311-F32AE5EE4A56}"/>
    <cellStyle name="Normal 2 2 2 6 2 4 7" xfId="35370" xr:uid="{C0D9FF3D-0814-467A-B8B5-CF86B3F0E020}"/>
    <cellStyle name="Normal 2 2 2 6 2 5" xfId="3961" xr:uid="{9CE43008-3BE1-43F8-AFCA-6A29891481DA}"/>
    <cellStyle name="Normal 2 2 2 6 2 5 2" xfId="12341" xr:uid="{CADA26EE-EBE1-4D70-9B4D-9AF6C874FFAB}"/>
    <cellStyle name="Normal 2 2 2 6 2 5 2 2" xfId="29101" xr:uid="{28AB6424-EA12-41DA-8213-8A8BD904BF1A}"/>
    <cellStyle name="Normal 2 2 2 6 2 5 2 3" xfId="45860" xr:uid="{5342B372-9381-4AE4-A33C-7502D1CDB1EA}"/>
    <cellStyle name="Normal 2 2 2 6 2 5 3" xfId="20721" xr:uid="{7B393688-60E3-451D-861F-D701495ED992}"/>
    <cellStyle name="Normal 2 2 2 6 2 5 4" xfId="37480" xr:uid="{31EC85CF-895C-49E0-8EDE-F98B1471EBF5}"/>
    <cellStyle name="Normal 2 2 2 6 2 6" xfId="5731" xr:uid="{690F3699-6154-4E7E-A7AA-AF1FB642D557}"/>
    <cellStyle name="Normal 2 2 2 6 2 6 2" xfId="14111" xr:uid="{CB2E4AF6-3644-4615-A736-FDC1F75C63F9}"/>
    <cellStyle name="Normal 2 2 2 6 2 6 2 2" xfId="30871" xr:uid="{7D724E2C-B58C-4C5F-B8DB-87ABE49B3747}"/>
    <cellStyle name="Normal 2 2 2 6 2 6 2 3" xfId="47630" xr:uid="{051788D7-DEED-42FC-BD7E-8E867C6175FA}"/>
    <cellStyle name="Normal 2 2 2 6 2 6 3" xfId="22491" xr:uid="{36F0B6AE-C7C8-4AD8-B1CE-3C0B87ED0FA0}"/>
    <cellStyle name="Normal 2 2 2 6 2 6 4" xfId="39250" xr:uid="{C314A1F0-8EF6-428C-8609-C9ED75ECC6BE}"/>
    <cellStyle name="Normal 2 2 2 6 2 7" xfId="7324" xr:uid="{F95B76A0-5ED2-45FB-A4D3-FA6D3EAEFA65}"/>
    <cellStyle name="Normal 2 2 2 6 2 7 2" xfId="15704" xr:uid="{9D7F43C2-50E5-42D8-8022-2D2AA09BFAA7}"/>
    <cellStyle name="Normal 2 2 2 6 2 7 2 2" xfId="32464" xr:uid="{FE2DB601-2490-4E95-80AC-C94296E696AC}"/>
    <cellStyle name="Normal 2 2 2 6 2 7 2 3" xfId="49223" xr:uid="{46648A88-3A20-4DC2-BB1E-70CB6A35080D}"/>
    <cellStyle name="Normal 2 2 2 6 2 7 3" xfId="24084" xr:uid="{FB6BBBAB-9D9A-4A2C-B373-2B191E99621C}"/>
    <cellStyle name="Normal 2 2 2 6 2 7 4" xfId="40843" xr:uid="{A3368ECF-0EEF-496F-BF3B-784D54987250}"/>
    <cellStyle name="Normal 2 2 2 6 2 8" xfId="7730" xr:uid="{35CA6DA1-573A-4F63-855D-9F1D85EC669C}"/>
    <cellStyle name="Normal 2 2 2 6 2 8 2" xfId="16110" xr:uid="{7AD5C5B6-F68C-4C70-94CE-1B11D0943FD5}"/>
    <cellStyle name="Normal 2 2 2 6 2 8 2 2" xfId="32870" xr:uid="{D8C2E46A-443A-4CAE-90D4-02412479F372}"/>
    <cellStyle name="Normal 2 2 2 6 2 8 2 3" xfId="49629" xr:uid="{A38CAF9D-1A27-4923-8D7F-5E8D7B80669B}"/>
    <cellStyle name="Normal 2 2 2 6 2 8 3" xfId="24490" xr:uid="{FF90D047-9590-49A0-B93B-41AC5043A00A}"/>
    <cellStyle name="Normal 2 2 2 6 2 8 4" xfId="41249" xr:uid="{06BA0E47-B845-4C17-A832-B514B2BDD27F}"/>
    <cellStyle name="Normal 2 2 2 6 2 9" xfId="8136" xr:uid="{0ED29B69-B47A-491F-8DB0-59053002617F}"/>
    <cellStyle name="Normal 2 2 2 6 2 9 2" xfId="16516" xr:uid="{CFB858C8-7FE1-4E94-9B8A-2D7ECC9F9B8C}"/>
    <cellStyle name="Normal 2 2 2 6 2 9 2 2" xfId="33276" xr:uid="{DB9D442A-AA90-4FBA-B61F-5BEE5DC9FCEF}"/>
    <cellStyle name="Normal 2 2 2 6 2 9 2 3" xfId="50035" xr:uid="{75051003-FE4A-4151-B7B4-02810C195A64}"/>
    <cellStyle name="Normal 2 2 2 6 2 9 3" xfId="24896" xr:uid="{7B53417A-A132-4DC5-A63B-82D25FD83417}"/>
    <cellStyle name="Normal 2 2 2 6 2 9 4" xfId="41655" xr:uid="{2716F95A-B8E6-4B98-82DA-1937461DEFF1}"/>
    <cellStyle name="Normal 2 2 2 6 3" xfId="634" xr:uid="{B1BF6286-5CAB-4134-B2FD-8233DAB7C796}"/>
    <cellStyle name="Normal 2 2 2 6 3 10" xfId="8710" xr:uid="{4BCA9DF4-B083-4FDB-AF84-BC51EFFE9AA9}"/>
    <cellStyle name="Normal 2 2 2 6 3 10 2" xfId="17090" xr:uid="{1CF9257D-53AB-40E4-A6F1-8DC65E82FF96}"/>
    <cellStyle name="Normal 2 2 2 6 3 10 2 2" xfId="33850" xr:uid="{0CCE4CF6-B43F-41A6-8BC1-5AB351C5C239}"/>
    <cellStyle name="Normal 2 2 2 6 3 10 2 3" xfId="50609" xr:uid="{C03E51B5-BB77-4230-90F3-04332B168195}"/>
    <cellStyle name="Normal 2 2 2 6 3 10 3" xfId="25470" xr:uid="{6A63BCDA-79D7-49D5-A0D8-4F5BF3681FDB}"/>
    <cellStyle name="Normal 2 2 2 6 3 10 4" xfId="42229" xr:uid="{BFE0678A-881E-4121-A4D4-71F079392C2D}"/>
    <cellStyle name="Normal 2 2 2 6 3 11" xfId="2466" xr:uid="{5AA927CD-9800-4466-86F1-86C08364DB21}"/>
    <cellStyle name="Normal 2 2 2 6 3 11 2" xfId="10848" xr:uid="{3F00CA81-3358-4472-8A33-E7E0AB69518B}"/>
    <cellStyle name="Normal 2 2 2 6 3 11 2 2" xfId="27608" xr:uid="{9F318457-0171-43CD-98D1-EA7A0CC887BB}"/>
    <cellStyle name="Normal 2 2 2 6 3 11 2 3" xfId="44367" xr:uid="{3F3631C3-CDAF-4590-A6AD-393CA4825FE9}"/>
    <cellStyle name="Normal 2 2 2 6 3 11 3" xfId="19228" xr:uid="{EA5B4FA8-6E13-4DC0-9E1A-454D29D2D279}"/>
    <cellStyle name="Normal 2 2 2 6 3 11 4" xfId="35987" xr:uid="{D8B31119-9B49-4E2A-8916-BDBE4247C8C1}"/>
    <cellStyle name="Normal 2 2 2 6 3 12" xfId="9045" xr:uid="{AD349DE2-1061-4F84-8A65-5CCD844C7D7C}"/>
    <cellStyle name="Normal 2 2 2 6 3 12 2" xfId="25805" xr:uid="{EF4C0115-33D9-4915-83A9-29FEEEA64283}"/>
    <cellStyle name="Normal 2 2 2 6 3 12 3" xfId="42564" xr:uid="{709BD9E0-7A5C-4DDB-AD88-D9A2FB7A0F75}"/>
    <cellStyle name="Normal 2 2 2 6 3 13" xfId="17425" xr:uid="{B92C75BD-DB0A-47E2-B6FA-0EDEAC696364}"/>
    <cellStyle name="Normal 2 2 2 6 3 14" xfId="34184" xr:uid="{F07440D4-2838-434E-917C-84123CA49118}"/>
    <cellStyle name="Normal 2 2 2 6 3 2" xfId="1076" xr:uid="{9665895F-B013-44C8-ABF9-7EA3FAC6E7CF}"/>
    <cellStyle name="Normal 2 2 2 6 3 2 2" xfId="4471" xr:uid="{56216D3E-11E0-44BC-B1C3-F7F2ABD7DDA7}"/>
    <cellStyle name="Normal 2 2 2 6 3 2 2 2" xfId="12851" xr:uid="{57234BD8-6107-4B90-9557-99F431C4F6D1}"/>
    <cellStyle name="Normal 2 2 2 6 3 2 2 2 2" xfId="29611" xr:uid="{BF166078-4BDE-4658-8736-2C880D088F5B}"/>
    <cellStyle name="Normal 2 2 2 6 3 2 2 2 3" xfId="46370" xr:uid="{059F9DA1-EA1B-4BF3-B17D-DB78F838440C}"/>
    <cellStyle name="Normal 2 2 2 6 3 2 2 3" xfId="21231" xr:uid="{B76AD6EC-893B-43F4-9C43-80126FC086A8}"/>
    <cellStyle name="Normal 2 2 2 6 3 2 2 4" xfId="37990" xr:uid="{E629F956-45E9-4A44-BD05-D7E2D9D1B25D}"/>
    <cellStyle name="Normal 2 2 2 6 3 2 3" xfId="6158" xr:uid="{54BC6F4F-46C1-413B-AB84-625BB39C3157}"/>
    <cellStyle name="Normal 2 2 2 6 3 2 3 2" xfId="14538" xr:uid="{396F8A68-B1FD-474E-9CC3-359DE16BBA1A}"/>
    <cellStyle name="Normal 2 2 2 6 3 2 3 2 2" xfId="31298" xr:uid="{167023B1-B733-40B0-B18D-9F95B601B7D4}"/>
    <cellStyle name="Normal 2 2 2 6 3 2 3 2 3" xfId="48057" xr:uid="{B9899611-CA84-4C97-AB28-D824EC16D801}"/>
    <cellStyle name="Normal 2 2 2 6 3 2 3 3" xfId="22918" xr:uid="{C5583C88-D356-4AA6-BFDA-CD9B847213EB}"/>
    <cellStyle name="Normal 2 2 2 6 3 2 3 4" xfId="39677" xr:uid="{908DEB15-3B80-4CF4-984F-491DC0E1A7EB}"/>
    <cellStyle name="Normal 2 2 2 6 3 2 4" xfId="2894" xr:uid="{1F943491-72A8-4B95-9C96-32905ABACB16}"/>
    <cellStyle name="Normal 2 2 2 6 3 2 4 2" xfId="11274" xr:uid="{CEA5FCB2-983B-4D97-9F0C-B7C270E2AC21}"/>
    <cellStyle name="Normal 2 2 2 6 3 2 4 2 2" xfId="28034" xr:uid="{F344CEF6-8BCC-4F74-A212-D759690F2C9E}"/>
    <cellStyle name="Normal 2 2 2 6 3 2 4 2 3" xfId="44793" xr:uid="{8A179D35-F062-4332-89AC-482C643A775B}"/>
    <cellStyle name="Normal 2 2 2 6 3 2 4 3" xfId="19654" xr:uid="{56C40A3F-41CB-4CF1-B51C-6FFCBFA0C8C5}"/>
    <cellStyle name="Normal 2 2 2 6 3 2 4 4" xfId="36413" xr:uid="{A1A33012-1FC2-4BD1-AD27-9FE26DBCB58D}"/>
    <cellStyle name="Normal 2 2 2 6 3 2 5" xfId="9471" xr:uid="{A415390D-16DA-410D-B302-A8199CE9FFD6}"/>
    <cellStyle name="Normal 2 2 2 6 3 2 5 2" xfId="26231" xr:uid="{85D3B275-D8CC-4CCA-B5C3-6F688AA7720A}"/>
    <cellStyle name="Normal 2 2 2 6 3 2 5 3" xfId="42990" xr:uid="{3DF80D3F-A675-4D7B-A2E7-3A72C001F9A2}"/>
    <cellStyle name="Normal 2 2 2 6 3 2 6" xfId="17851" xr:uid="{0A1D33D1-AF47-4870-ACB7-9F91E8098D5D}"/>
    <cellStyle name="Normal 2 2 2 6 3 2 7" xfId="34610" xr:uid="{9B378575-FE96-448D-9738-D7764377F247}"/>
    <cellStyle name="Normal 2 2 2 6 3 3" xfId="1510" xr:uid="{44DAA42F-5FD9-4CEE-B8E4-1CD6A85578EF}"/>
    <cellStyle name="Normal 2 2 2 6 3 3 2" xfId="4899" xr:uid="{C72A4DB3-383F-4EBA-9EC2-CAA34A933929}"/>
    <cellStyle name="Normal 2 2 2 6 3 3 2 2" xfId="13279" xr:uid="{586BE604-DC86-4A64-8A63-780FBF6154F6}"/>
    <cellStyle name="Normal 2 2 2 6 3 3 2 2 2" xfId="30039" xr:uid="{F5CE0BFD-69CD-4CED-91DC-04828FCC4AB2}"/>
    <cellStyle name="Normal 2 2 2 6 3 3 2 2 3" xfId="46798" xr:uid="{E6FA226A-01E4-49F2-9E7F-2A624F66DB40}"/>
    <cellStyle name="Normal 2 2 2 6 3 3 2 3" xfId="21659" xr:uid="{A8F7B058-F264-481F-ABB1-02D1CED02FA3}"/>
    <cellStyle name="Normal 2 2 2 6 3 3 2 4" xfId="38418" xr:uid="{B405E518-3DFA-407F-A9B3-D4424B6CEA02}"/>
    <cellStyle name="Normal 2 2 2 6 3 3 3" xfId="6586" xr:uid="{E0025DE5-6716-4679-8DF4-7C880FB06075}"/>
    <cellStyle name="Normal 2 2 2 6 3 3 3 2" xfId="14966" xr:uid="{69D51EEE-792F-40B1-B396-D14413DBE02E}"/>
    <cellStyle name="Normal 2 2 2 6 3 3 3 2 2" xfId="31726" xr:uid="{87147409-6376-4466-B4C7-4947300B1718}"/>
    <cellStyle name="Normal 2 2 2 6 3 3 3 2 3" xfId="48485" xr:uid="{59EF504D-D3B7-4C6B-82E2-733F9C5E7393}"/>
    <cellStyle name="Normal 2 2 2 6 3 3 3 3" xfId="23346" xr:uid="{7987EAB7-32F3-4211-940A-2CF2316A94C2}"/>
    <cellStyle name="Normal 2 2 2 6 3 3 3 4" xfId="40105" xr:uid="{30FBDBF7-ACEB-4172-BFFE-44CDAC93D6A2}"/>
    <cellStyle name="Normal 2 2 2 6 3 3 4" xfId="3322" xr:uid="{6C215CE9-66DA-45E9-8668-F13ACF4347D9}"/>
    <cellStyle name="Normal 2 2 2 6 3 3 4 2" xfId="11702" xr:uid="{18A3AF66-0D48-4490-BB33-52C9883BAAFC}"/>
    <cellStyle name="Normal 2 2 2 6 3 3 4 2 2" xfId="28462" xr:uid="{B38FA4A4-83F1-406C-BC5A-E0939BE978D6}"/>
    <cellStyle name="Normal 2 2 2 6 3 3 4 2 3" xfId="45221" xr:uid="{DD6049CF-FEAB-4170-A521-4B2494B7111F}"/>
    <cellStyle name="Normal 2 2 2 6 3 3 4 3" xfId="20082" xr:uid="{923F4343-AD97-4CCA-A549-852F075B7EE6}"/>
    <cellStyle name="Normal 2 2 2 6 3 3 4 4" xfId="36841" xr:uid="{EF917E25-BD21-4AB4-A467-CD61B2081CE6}"/>
    <cellStyle name="Normal 2 2 2 6 3 3 5" xfId="9899" xr:uid="{773B9D76-52C5-4592-AEF1-9C4364B7253C}"/>
    <cellStyle name="Normal 2 2 2 6 3 3 5 2" xfId="26659" xr:uid="{29BF9259-B791-4662-99E3-4AE06D6E06B8}"/>
    <cellStyle name="Normal 2 2 2 6 3 3 5 3" xfId="43418" xr:uid="{02F41CDD-479C-4D5A-9982-DF9993FAF018}"/>
    <cellStyle name="Normal 2 2 2 6 3 3 6" xfId="18279" xr:uid="{6C7A9065-ABE3-4D57-9535-49D2611A8D7C}"/>
    <cellStyle name="Normal 2 2 2 6 3 3 7" xfId="35038" xr:uid="{531D5A48-38F9-4CEE-8AAD-E67528896687}"/>
    <cellStyle name="Normal 2 2 2 6 3 4" xfId="2010" xr:uid="{F0445893-4B41-435B-9873-41E8DD3F4926}"/>
    <cellStyle name="Normal 2 2 2 6 3 4 2" xfId="5399" xr:uid="{F9174069-4DA8-4995-91DF-56D0C225F9CB}"/>
    <cellStyle name="Normal 2 2 2 6 3 4 2 2" xfId="13779" xr:uid="{600EBB17-3CA7-40C7-823C-7205A36B9D41}"/>
    <cellStyle name="Normal 2 2 2 6 3 4 2 2 2" xfId="30539" xr:uid="{685C8518-E3C5-421B-AAE2-BBC9EAE881C9}"/>
    <cellStyle name="Normal 2 2 2 6 3 4 2 2 3" xfId="47298" xr:uid="{E778CDB0-C5CC-43FB-9B61-623796ACFFDF}"/>
    <cellStyle name="Normal 2 2 2 6 3 4 2 3" xfId="22159" xr:uid="{A2BDA385-85FF-49A4-AE7E-0EBA010D4646}"/>
    <cellStyle name="Normal 2 2 2 6 3 4 2 4" xfId="38918" xr:uid="{244B16A8-54DD-4592-BBF2-7E7DE4BADB81}"/>
    <cellStyle name="Normal 2 2 2 6 3 4 3" xfId="7086" xr:uid="{7BB34DBF-4E73-4466-8626-38BC671DAF27}"/>
    <cellStyle name="Normal 2 2 2 6 3 4 3 2" xfId="15466" xr:uid="{70BFD22E-0198-4A25-A908-457B1B9BCB83}"/>
    <cellStyle name="Normal 2 2 2 6 3 4 3 2 2" xfId="32226" xr:uid="{7E98A9F5-8913-4DEB-8F72-B2A6339CA726}"/>
    <cellStyle name="Normal 2 2 2 6 3 4 3 2 3" xfId="48985" xr:uid="{F41B2B86-C917-4920-AE98-6AA54E9F198D}"/>
    <cellStyle name="Normal 2 2 2 6 3 4 3 3" xfId="23846" xr:uid="{E572A1DA-41B8-4AD9-8753-26645C4DEB5B}"/>
    <cellStyle name="Normal 2 2 2 6 3 4 3 4" xfId="40605" xr:uid="{463A2307-F683-4670-8569-992725F23452}"/>
    <cellStyle name="Normal 2 2 2 6 3 4 4" xfId="3709" xr:uid="{81DD1CC1-E475-4573-B652-EB6B805B6FB7}"/>
    <cellStyle name="Normal 2 2 2 6 3 4 4 2" xfId="12089" xr:uid="{816DEF3D-649E-452D-9B48-A1460032697A}"/>
    <cellStyle name="Normal 2 2 2 6 3 4 4 2 2" xfId="28849" xr:uid="{D61F287B-7CBF-4710-93E1-85A2208B893A}"/>
    <cellStyle name="Normal 2 2 2 6 3 4 4 2 3" xfId="45608" xr:uid="{5C03080D-24EB-4AF7-B265-DB61B52570D6}"/>
    <cellStyle name="Normal 2 2 2 6 3 4 4 3" xfId="20469" xr:uid="{6CF133F0-E2A3-4B5B-B4CB-923C5C062C0A}"/>
    <cellStyle name="Normal 2 2 2 6 3 4 4 4" xfId="37228" xr:uid="{2E71EA31-7AA9-491D-9680-9E40F77C15EA}"/>
    <cellStyle name="Normal 2 2 2 6 3 4 5" xfId="10399" xr:uid="{C9D69EB6-A8D9-4817-9A82-512E66DF633A}"/>
    <cellStyle name="Normal 2 2 2 6 3 4 5 2" xfId="27159" xr:uid="{8797D85A-3667-4FF1-8327-AC88765FB29F}"/>
    <cellStyle name="Normal 2 2 2 6 3 4 5 3" xfId="43918" xr:uid="{036222AE-4828-4420-A421-DAFE5A489ACF}"/>
    <cellStyle name="Normal 2 2 2 6 3 4 6" xfId="18779" xr:uid="{2B7EC3E8-A3DD-4D3A-B729-2610C7AAE7A8}"/>
    <cellStyle name="Normal 2 2 2 6 3 4 7" xfId="35538" xr:uid="{FE16C4CD-DFD5-4B83-810F-BC1AC3B0A793}"/>
    <cellStyle name="Normal 2 2 2 6 3 5" xfId="4129" xr:uid="{DD4962D0-50CB-4DDF-A4BE-91A2D67254BC}"/>
    <cellStyle name="Normal 2 2 2 6 3 5 2" xfId="12509" xr:uid="{7B98FCB4-78A6-4052-9B12-CB1CBFB8D27D}"/>
    <cellStyle name="Normal 2 2 2 6 3 5 2 2" xfId="29269" xr:uid="{36D2EB79-8847-4583-86EA-B43802491B79}"/>
    <cellStyle name="Normal 2 2 2 6 3 5 2 3" xfId="46028" xr:uid="{CE98E47D-BD8F-4675-A473-DC1E318B8AF9}"/>
    <cellStyle name="Normal 2 2 2 6 3 5 3" xfId="20889" xr:uid="{D1AC4C94-6ECC-43BE-9F96-CF2DF0106F87}"/>
    <cellStyle name="Normal 2 2 2 6 3 5 4" xfId="37648" xr:uid="{70DF5548-86D9-4625-B33F-40A1AFC6B522}"/>
    <cellStyle name="Normal 2 2 2 6 3 6" xfId="5732" xr:uid="{60210469-8A57-450A-BD98-2A4006D40B27}"/>
    <cellStyle name="Normal 2 2 2 6 3 6 2" xfId="14112" xr:uid="{794CCAED-446F-4679-98D0-C955538F9EF6}"/>
    <cellStyle name="Normal 2 2 2 6 3 6 2 2" xfId="30872" xr:uid="{3FB997C4-FC45-4521-80DA-8E18C22B052A}"/>
    <cellStyle name="Normal 2 2 2 6 3 6 2 3" xfId="47631" xr:uid="{7568FAD4-B8CD-429C-A6A9-00B113B98907}"/>
    <cellStyle name="Normal 2 2 2 6 3 6 3" xfId="22492" xr:uid="{CF8A53A1-34BE-49F2-A04B-E0C7461EA175}"/>
    <cellStyle name="Normal 2 2 2 6 3 6 4" xfId="39251" xr:uid="{E511AED4-9C98-4F47-9E00-65E8540ED77B}"/>
    <cellStyle name="Normal 2 2 2 6 3 7" xfId="7492" xr:uid="{6C237CED-3290-454D-92DA-DB46676EDAFC}"/>
    <cellStyle name="Normal 2 2 2 6 3 7 2" xfId="15872" xr:uid="{F60BFFD1-7FAE-46B1-9C80-1EE41D6C171E}"/>
    <cellStyle name="Normal 2 2 2 6 3 7 2 2" xfId="32632" xr:uid="{210A8AC8-B13C-4379-A88B-E4A096C8D192}"/>
    <cellStyle name="Normal 2 2 2 6 3 7 2 3" xfId="49391" xr:uid="{51931A79-CAA4-483E-9768-1F93662EAAE4}"/>
    <cellStyle name="Normal 2 2 2 6 3 7 3" xfId="24252" xr:uid="{B0323976-4491-46C4-AE6B-761E23F967E2}"/>
    <cellStyle name="Normal 2 2 2 6 3 7 4" xfId="41011" xr:uid="{C5DEEA71-501B-4D6A-BA72-B0615574DC4F}"/>
    <cellStyle name="Normal 2 2 2 6 3 8" xfId="7898" xr:uid="{1ACBF9EF-E3C6-4F34-BA11-0EDBE1D6ADD2}"/>
    <cellStyle name="Normal 2 2 2 6 3 8 2" xfId="16278" xr:uid="{C553801A-FEF8-4473-8AFA-CBEC0CA63E41}"/>
    <cellStyle name="Normal 2 2 2 6 3 8 2 2" xfId="33038" xr:uid="{B0DFAC4F-0B75-48DD-AB18-5FA54EA5FE9F}"/>
    <cellStyle name="Normal 2 2 2 6 3 8 2 3" xfId="49797" xr:uid="{9D058F1E-3095-4C87-9D34-FCAEA7A9FA83}"/>
    <cellStyle name="Normal 2 2 2 6 3 8 3" xfId="24658" xr:uid="{819057C1-7B3A-438A-B6CC-4C1A48A97A20}"/>
    <cellStyle name="Normal 2 2 2 6 3 8 4" xfId="41417" xr:uid="{6EF086BC-6EAE-4C31-AA02-B49466996A49}"/>
    <cellStyle name="Normal 2 2 2 6 3 9" xfId="8304" xr:uid="{0B77BED8-66D0-4F06-AE03-CA3BB11B9CB7}"/>
    <cellStyle name="Normal 2 2 2 6 3 9 2" xfId="16684" xr:uid="{C8BDE10B-5604-476D-9990-88DDEEC71433}"/>
    <cellStyle name="Normal 2 2 2 6 3 9 2 2" xfId="33444" xr:uid="{6D8D3A4C-5109-47A2-AE5C-B70D92AEDF68}"/>
    <cellStyle name="Normal 2 2 2 6 3 9 2 3" xfId="50203" xr:uid="{00540FFB-53D5-44FE-AF51-3D148A394983}"/>
    <cellStyle name="Normal 2 2 2 6 3 9 3" xfId="25064" xr:uid="{AC575D22-E630-4591-89E7-B81643743488}"/>
    <cellStyle name="Normal 2 2 2 6 3 9 4" xfId="41823" xr:uid="{9B5C50A5-BCB1-42CB-AF03-7780322CF6C9}"/>
    <cellStyle name="Normal 2 2 2 6 4" xfId="1074" xr:uid="{85A43511-FB62-4F03-8B7A-C564DB0D2330}"/>
    <cellStyle name="Normal 2 2 2 6 4 2" xfId="4469" xr:uid="{F38A3384-896D-446D-97B6-80C01ED6E58F}"/>
    <cellStyle name="Normal 2 2 2 6 4 2 2" xfId="12849" xr:uid="{A02D6730-2BF3-42AB-9777-0E3B0923DA49}"/>
    <cellStyle name="Normal 2 2 2 6 4 2 2 2" xfId="29609" xr:uid="{9F3833D5-4687-424B-9B80-0FAA497C1758}"/>
    <cellStyle name="Normal 2 2 2 6 4 2 2 3" xfId="46368" xr:uid="{162E6E17-4FDB-40AA-B764-0EB5ABA7B454}"/>
    <cellStyle name="Normal 2 2 2 6 4 2 3" xfId="21229" xr:uid="{738E1FB9-BBDD-45CA-8E12-B718BE3D1990}"/>
    <cellStyle name="Normal 2 2 2 6 4 2 4" xfId="37988" xr:uid="{73113ECC-340E-4D7F-893B-92B1C8A37742}"/>
    <cellStyle name="Normal 2 2 2 6 4 3" xfId="6156" xr:uid="{18C45B91-EA6C-4DCD-9F63-8CE5BACA7041}"/>
    <cellStyle name="Normal 2 2 2 6 4 3 2" xfId="14536" xr:uid="{9370FD07-031F-4346-A2F5-E691E167F6B7}"/>
    <cellStyle name="Normal 2 2 2 6 4 3 2 2" xfId="31296" xr:uid="{D9A4BF4E-DF9B-4E0E-B53F-A54BFB503734}"/>
    <cellStyle name="Normal 2 2 2 6 4 3 2 3" xfId="48055" xr:uid="{D2BECE31-2FD3-44D7-82B4-3722B2EBBBFB}"/>
    <cellStyle name="Normal 2 2 2 6 4 3 3" xfId="22916" xr:uid="{E3F1DFCF-705D-4C4E-940A-B8FB1FD78696}"/>
    <cellStyle name="Normal 2 2 2 6 4 3 4" xfId="39675" xr:uid="{F3643419-D7D8-4CB9-9FBC-6E58DF06BCF9}"/>
    <cellStyle name="Normal 2 2 2 6 4 4" xfId="2892" xr:uid="{7AFA3944-ADBD-473D-A4D0-441623F9CF5D}"/>
    <cellStyle name="Normal 2 2 2 6 4 4 2" xfId="11272" xr:uid="{F89EBFFB-9E6C-49C8-B657-AAE5255DD9E5}"/>
    <cellStyle name="Normal 2 2 2 6 4 4 2 2" xfId="28032" xr:uid="{BE7CEB45-9A2E-47C7-B38B-D048DC29BFC4}"/>
    <cellStyle name="Normal 2 2 2 6 4 4 2 3" xfId="44791" xr:uid="{E19B6D5D-8874-43FC-BE73-CC07BB3D9F91}"/>
    <cellStyle name="Normal 2 2 2 6 4 4 3" xfId="19652" xr:uid="{B2367762-8983-4093-A156-50B54828CC10}"/>
    <cellStyle name="Normal 2 2 2 6 4 4 4" xfId="36411" xr:uid="{E1E5D3CD-D308-46FE-B810-4EE4ACED2DA4}"/>
    <cellStyle name="Normal 2 2 2 6 4 5" xfId="9469" xr:uid="{3992F408-1294-4A5E-811D-F9EBD3661144}"/>
    <cellStyle name="Normal 2 2 2 6 4 5 2" xfId="26229" xr:uid="{FFE61F8A-9636-4976-A858-7FB3D116B239}"/>
    <cellStyle name="Normal 2 2 2 6 4 5 3" xfId="42988" xr:uid="{95A1D13A-B0CF-40B1-9F46-B0292231A89E}"/>
    <cellStyle name="Normal 2 2 2 6 4 6" xfId="17849" xr:uid="{039F2E03-05EE-4419-B761-05F4836BFF97}"/>
    <cellStyle name="Normal 2 2 2 6 4 7" xfId="34608" xr:uid="{E111C0AA-7B13-4DCB-82DE-E27DFC491CD2}"/>
    <cellStyle name="Normal 2 2 2 6 5" xfId="1508" xr:uid="{B7BEAE5D-1DAB-4184-8106-088F85834EC7}"/>
    <cellStyle name="Normal 2 2 2 6 5 2" xfId="4897" xr:uid="{522579BE-6C8F-492D-BEE9-27D2B722B957}"/>
    <cellStyle name="Normal 2 2 2 6 5 2 2" xfId="13277" xr:uid="{C2EAC3E9-71A9-4188-A579-B9AF7838EFBB}"/>
    <cellStyle name="Normal 2 2 2 6 5 2 2 2" xfId="30037" xr:uid="{77200F56-1C68-46EE-8978-3F11DCC2BECB}"/>
    <cellStyle name="Normal 2 2 2 6 5 2 2 3" xfId="46796" xr:uid="{3456C39A-43B9-457B-8BE6-A00CC5C2C285}"/>
    <cellStyle name="Normal 2 2 2 6 5 2 3" xfId="21657" xr:uid="{19A635D9-F691-4492-8859-0E5F054DD1EB}"/>
    <cellStyle name="Normal 2 2 2 6 5 2 4" xfId="38416" xr:uid="{70851932-6A25-444D-84F9-E1B55D0B823D}"/>
    <cellStyle name="Normal 2 2 2 6 5 3" xfId="6584" xr:uid="{079952AC-1434-42AB-B3C9-560B809D7C65}"/>
    <cellStyle name="Normal 2 2 2 6 5 3 2" xfId="14964" xr:uid="{88D7FF1A-D3E0-4789-963A-403688DBCCC9}"/>
    <cellStyle name="Normal 2 2 2 6 5 3 2 2" xfId="31724" xr:uid="{FAE29B9E-A48B-4FCA-9DD6-7F065E2FA341}"/>
    <cellStyle name="Normal 2 2 2 6 5 3 2 3" xfId="48483" xr:uid="{4F097CC5-55D4-4026-8A90-81AD8F3AFFB2}"/>
    <cellStyle name="Normal 2 2 2 6 5 3 3" xfId="23344" xr:uid="{3EDEDF39-5675-4A78-A8D7-774C260652EF}"/>
    <cellStyle name="Normal 2 2 2 6 5 3 4" xfId="40103" xr:uid="{288A7CDA-7706-4845-850A-CCFFD052A7FD}"/>
    <cellStyle name="Normal 2 2 2 6 5 4" xfId="3320" xr:uid="{31A00247-7364-4518-A5A0-EDF0C8435579}"/>
    <cellStyle name="Normal 2 2 2 6 5 4 2" xfId="11700" xr:uid="{47E8370E-ED83-4D7C-B11F-D26FAEE9E1CB}"/>
    <cellStyle name="Normal 2 2 2 6 5 4 2 2" xfId="28460" xr:uid="{5A092299-5FF4-4E52-A14F-BE8F51503FA2}"/>
    <cellStyle name="Normal 2 2 2 6 5 4 2 3" xfId="45219" xr:uid="{73AC137E-C428-40B4-9E51-058E817352DE}"/>
    <cellStyle name="Normal 2 2 2 6 5 4 3" xfId="20080" xr:uid="{C3FD3668-8200-40CA-874B-6AA79A4D31CD}"/>
    <cellStyle name="Normal 2 2 2 6 5 4 4" xfId="36839" xr:uid="{DD02C27E-4FB3-4444-BC61-665B6651E024}"/>
    <cellStyle name="Normal 2 2 2 6 5 5" xfId="9897" xr:uid="{B68408D3-5F88-4C7D-BC59-C82B3F078E8D}"/>
    <cellStyle name="Normal 2 2 2 6 5 5 2" xfId="26657" xr:uid="{F2CB620A-D3C4-4572-9BF4-1ADC09E45939}"/>
    <cellStyle name="Normal 2 2 2 6 5 5 3" xfId="43416" xr:uid="{8BC46D43-10B8-40E4-A98E-17D03378ACDF}"/>
    <cellStyle name="Normal 2 2 2 6 5 6" xfId="18277" xr:uid="{1772EA57-30B6-49A0-8395-C7244B98559B}"/>
    <cellStyle name="Normal 2 2 2 6 5 7" xfId="35036" xr:uid="{ECB452F3-4118-4D37-858D-878A889048FA}"/>
    <cellStyle name="Normal 2 2 2 6 6" xfId="1739" xr:uid="{BBFD4A72-151F-4F6D-AE27-1F5C8428C283}"/>
    <cellStyle name="Normal 2 2 2 6 6 2" xfId="5128" xr:uid="{1DEC39D1-D8B0-424D-B5D7-2BF2210B19AC}"/>
    <cellStyle name="Normal 2 2 2 6 6 2 2" xfId="13508" xr:uid="{4CBE90EF-DF0E-4649-93BE-80AD0AEA5448}"/>
    <cellStyle name="Normal 2 2 2 6 6 2 2 2" xfId="30268" xr:uid="{E89FE8C5-5436-49E4-A8A0-8A39E5FA40FC}"/>
    <cellStyle name="Normal 2 2 2 6 6 2 2 3" xfId="47027" xr:uid="{3616FA04-6CD0-42A6-96EC-A6DF72ABA157}"/>
    <cellStyle name="Normal 2 2 2 6 6 2 3" xfId="21888" xr:uid="{2DE3204D-9619-4926-90AF-FB1EA0694EEE}"/>
    <cellStyle name="Normal 2 2 2 6 6 2 4" xfId="38647" xr:uid="{89AAF37D-0CB1-4C98-B5A0-077A379DB9E9}"/>
    <cellStyle name="Normal 2 2 2 6 6 3" xfId="6815" xr:uid="{74C5576E-0D5C-4509-8681-34D906FD4939}"/>
    <cellStyle name="Normal 2 2 2 6 6 3 2" xfId="15195" xr:uid="{327E6BF5-FB85-4D61-82FA-85699D63C088}"/>
    <cellStyle name="Normal 2 2 2 6 6 3 2 2" xfId="31955" xr:uid="{09C91CA1-E18B-4FFA-9C6A-C7C943884CF0}"/>
    <cellStyle name="Normal 2 2 2 6 6 3 2 3" xfId="48714" xr:uid="{8E4F700F-4C3C-4A7C-9ABE-F0FDA11B5AEE}"/>
    <cellStyle name="Normal 2 2 2 6 6 3 3" xfId="23575" xr:uid="{77057B57-50C3-4235-931E-CBF386F57EDB}"/>
    <cellStyle name="Normal 2 2 2 6 6 3 4" xfId="40334" xr:uid="{26B3A310-8EA2-4EC6-9ADD-14A4B3051720}"/>
    <cellStyle name="Normal 2 2 2 6 6 4" xfId="2464" xr:uid="{0609F32F-73A0-42C8-AC0B-7A79516E8A47}"/>
    <cellStyle name="Normal 2 2 2 6 6 4 2" xfId="10846" xr:uid="{A3EE95DB-1E7D-430D-837C-828AF2861DBD}"/>
    <cellStyle name="Normal 2 2 2 6 6 4 2 2" xfId="27606" xr:uid="{21007FCA-3FA9-4FBA-B8A8-2558D2131811}"/>
    <cellStyle name="Normal 2 2 2 6 6 4 2 3" xfId="44365" xr:uid="{4C534BB0-5218-4EA3-A408-B21618D99034}"/>
    <cellStyle name="Normal 2 2 2 6 6 4 3" xfId="19226" xr:uid="{00BE887D-E333-452F-93FB-3ADBD3A64234}"/>
    <cellStyle name="Normal 2 2 2 6 6 4 4" xfId="35985" xr:uid="{1F708861-9B34-4C62-B1CC-5BE35DC5281C}"/>
    <cellStyle name="Normal 2 2 2 6 6 5" xfId="10128" xr:uid="{A4B46740-223C-4D03-82A7-7332BEC76235}"/>
    <cellStyle name="Normal 2 2 2 6 6 5 2" xfId="26888" xr:uid="{A3330383-EBFF-4378-BA36-D8BEAE7A06B0}"/>
    <cellStyle name="Normal 2 2 2 6 6 5 3" xfId="43647" xr:uid="{C496672E-E5A6-4478-9037-2D97DD26EE01}"/>
    <cellStyle name="Normal 2 2 2 6 6 6" xfId="18508" xr:uid="{F94D6E6A-362D-41CC-9CFA-1C5E14769CB1}"/>
    <cellStyle name="Normal 2 2 2 6 6 7" xfId="35267" xr:uid="{1C9AF5C7-D363-420A-9B99-B27BE2092DD0}"/>
    <cellStyle name="Normal 2 2 2 6 7" xfId="3858" xr:uid="{3700A562-6E27-4987-A2C9-B00CEAA3EFC3}"/>
    <cellStyle name="Normal 2 2 2 6 7 2" xfId="12238" xr:uid="{4FA637C8-671D-42D6-B4D2-E422E4EF9900}"/>
    <cellStyle name="Normal 2 2 2 6 7 2 2" xfId="28998" xr:uid="{C343A0A7-FD2A-4CF7-AE0B-336C382F4A34}"/>
    <cellStyle name="Normal 2 2 2 6 7 2 3" xfId="45757" xr:uid="{77C9470B-745C-4E22-BFF0-41F5A4B6904E}"/>
    <cellStyle name="Normal 2 2 2 6 7 3" xfId="20618" xr:uid="{3C731C5F-92DA-4AD8-868B-C37157D049C0}"/>
    <cellStyle name="Normal 2 2 2 6 7 4" xfId="37377" xr:uid="{3713EDA7-6739-43BB-A5A0-17124A0DF096}"/>
    <cellStyle name="Normal 2 2 2 6 8" xfId="5730" xr:uid="{A0B10D62-36DE-4635-857C-54F9A4131F3D}"/>
    <cellStyle name="Normal 2 2 2 6 8 2" xfId="14110" xr:uid="{1AC2A114-89C4-4280-909E-FD0D3FD44A63}"/>
    <cellStyle name="Normal 2 2 2 6 8 2 2" xfId="30870" xr:uid="{663E2A5A-9839-4240-8742-22B5B5D6B368}"/>
    <cellStyle name="Normal 2 2 2 6 8 2 3" xfId="47629" xr:uid="{7A29ECB7-75B5-47C0-8674-881ABF28F44C}"/>
    <cellStyle name="Normal 2 2 2 6 8 3" xfId="22490" xr:uid="{BBBB578D-C48D-449E-BF4D-A2E542D79CD9}"/>
    <cellStyle name="Normal 2 2 2 6 8 4" xfId="39249" xr:uid="{DAAFFCE5-4FA0-43E8-9378-8853F497769E}"/>
    <cellStyle name="Normal 2 2 2 6 9" xfId="7221" xr:uid="{E85F9988-284C-482C-9EDA-CFB0C5D43156}"/>
    <cellStyle name="Normal 2 2 2 6 9 2" xfId="15601" xr:uid="{E4DA47C9-FE83-41F2-BF0C-5A295C6E4EBF}"/>
    <cellStyle name="Normal 2 2 2 6 9 2 2" xfId="32361" xr:uid="{C4F4CA72-11C0-428A-A094-84B728BE24FB}"/>
    <cellStyle name="Normal 2 2 2 6 9 2 3" xfId="49120" xr:uid="{3B2F3C63-1B51-4433-8CCE-F3551CE0F023}"/>
    <cellStyle name="Normal 2 2 2 6 9 3" xfId="23981" xr:uid="{B9CB0BAB-F69D-4AB6-A5D2-E49602B6549D}"/>
    <cellStyle name="Normal 2 2 2 6 9 4" xfId="40740" xr:uid="{8197559F-8BEB-404F-8AA8-9DB07745323B}"/>
    <cellStyle name="Normal 2 2 2 7" xfId="635" xr:uid="{0B7B3ACC-72B8-4215-B9F0-179C5A454FAE}"/>
    <cellStyle name="Normal 2 2 2 7 10" xfId="8531" xr:uid="{9EC25572-AAEB-4F8D-887C-7E05E7F3BF13}"/>
    <cellStyle name="Normal 2 2 2 7 10 2" xfId="16911" xr:uid="{EBAD13C4-25B9-4C35-AD82-85B615DCE00A}"/>
    <cellStyle name="Normal 2 2 2 7 10 2 2" xfId="33671" xr:uid="{6DA1EBBC-3573-4066-8A1D-558551F24071}"/>
    <cellStyle name="Normal 2 2 2 7 10 2 3" xfId="50430" xr:uid="{3C466879-9701-4BFB-9DFD-5376EBD9351E}"/>
    <cellStyle name="Normal 2 2 2 7 10 3" xfId="25291" xr:uid="{49D68647-D4A8-4821-9F51-69EEFF2FE904}"/>
    <cellStyle name="Normal 2 2 2 7 10 4" xfId="42050" xr:uid="{25CEA7BD-B796-47E3-A105-DFB94DCF4CAD}"/>
    <cellStyle name="Normal 2 2 2 7 11" xfId="2467" xr:uid="{3298DC0B-7488-4851-BED7-114EEFA63D1B}"/>
    <cellStyle name="Normal 2 2 2 7 11 2" xfId="10849" xr:uid="{7E6DBF44-894D-4609-80DE-4B82B8EC730D}"/>
    <cellStyle name="Normal 2 2 2 7 11 2 2" xfId="27609" xr:uid="{317B0CE0-B557-4E57-BDA5-CDDF3BB1D9A8}"/>
    <cellStyle name="Normal 2 2 2 7 11 2 3" xfId="44368" xr:uid="{B3F42591-018D-42BD-872E-9FAA28490B33}"/>
    <cellStyle name="Normal 2 2 2 7 11 3" xfId="19229" xr:uid="{433FB90C-96FB-49DF-ABE5-C4D392C5CF10}"/>
    <cellStyle name="Normal 2 2 2 7 11 4" xfId="35988" xr:uid="{2E06E31F-80B6-4F27-8A35-79FA37A32B10}"/>
    <cellStyle name="Normal 2 2 2 7 12" xfId="9046" xr:uid="{D643D7B1-AE36-45E5-8492-C14BE79BAF00}"/>
    <cellStyle name="Normal 2 2 2 7 12 2" xfId="25806" xr:uid="{DAC3250B-4CCA-45CE-B447-6A82A1899C5C}"/>
    <cellStyle name="Normal 2 2 2 7 12 3" xfId="42565" xr:uid="{793A9D6B-A0D3-4FF9-A5F3-5C6116322053}"/>
    <cellStyle name="Normal 2 2 2 7 13" xfId="17426" xr:uid="{F559DD0D-ECC6-476E-BC03-94E421F5A0A3}"/>
    <cellStyle name="Normal 2 2 2 7 14" xfId="34185" xr:uid="{998B0837-517D-40E8-8925-C0CD8A3BEE55}"/>
    <cellStyle name="Normal 2 2 2 7 2" xfId="1077" xr:uid="{B80A11BE-9F59-4FEE-A317-C3FA07076D84}"/>
    <cellStyle name="Normal 2 2 2 7 2 2" xfId="4472" xr:uid="{D40EA45D-8DF8-4BC2-8367-BA22F13F2237}"/>
    <cellStyle name="Normal 2 2 2 7 2 2 2" xfId="12852" xr:uid="{F6CB725C-CBAE-45A9-A491-206BC4F33224}"/>
    <cellStyle name="Normal 2 2 2 7 2 2 2 2" xfId="29612" xr:uid="{77388C18-6EFD-4B38-90F1-A92B3A82642A}"/>
    <cellStyle name="Normal 2 2 2 7 2 2 2 3" xfId="46371" xr:uid="{702C2885-C26E-41E5-B07E-7C5EB5315C26}"/>
    <cellStyle name="Normal 2 2 2 7 2 2 3" xfId="21232" xr:uid="{E670E1A0-6DC7-449B-9815-44149F69BD39}"/>
    <cellStyle name="Normal 2 2 2 7 2 2 4" xfId="37991" xr:uid="{0DDB3853-D944-4A31-9E6F-45D6A2E58975}"/>
    <cellStyle name="Normal 2 2 2 7 2 3" xfId="6159" xr:uid="{3643689F-ED90-4BEA-8537-F1D2411A4AB0}"/>
    <cellStyle name="Normal 2 2 2 7 2 3 2" xfId="14539" xr:uid="{6A4E310F-102F-49D1-8327-ED09485D958F}"/>
    <cellStyle name="Normal 2 2 2 7 2 3 2 2" xfId="31299" xr:uid="{93E1886D-623D-4D67-B1B5-C865C75A0053}"/>
    <cellStyle name="Normal 2 2 2 7 2 3 2 3" xfId="48058" xr:uid="{922C6855-4F60-4F67-9254-3846840728E2}"/>
    <cellStyle name="Normal 2 2 2 7 2 3 3" xfId="22919" xr:uid="{B8FF53AD-6C68-47D4-92A7-975FA1C96144}"/>
    <cellStyle name="Normal 2 2 2 7 2 3 4" xfId="39678" xr:uid="{0EFFAD9F-90FB-45C7-9E76-C2F38EB6FE4A}"/>
    <cellStyle name="Normal 2 2 2 7 2 4" xfId="2895" xr:uid="{F7348BA2-B2A5-49C5-A218-8B6B70FE6A85}"/>
    <cellStyle name="Normal 2 2 2 7 2 4 2" xfId="11275" xr:uid="{A484EA7F-6E42-43E5-A1D3-146425DCAF73}"/>
    <cellStyle name="Normal 2 2 2 7 2 4 2 2" xfId="28035" xr:uid="{9CD02452-A604-4BD8-A555-F508D33E04B2}"/>
    <cellStyle name="Normal 2 2 2 7 2 4 2 3" xfId="44794" xr:uid="{72C93127-7C6B-4998-8F63-D11C7D70EC84}"/>
    <cellStyle name="Normal 2 2 2 7 2 4 3" xfId="19655" xr:uid="{12E07AED-0509-42F7-A2C2-3AA0BA020885}"/>
    <cellStyle name="Normal 2 2 2 7 2 4 4" xfId="36414" xr:uid="{68F5DB3B-7E1E-4E7B-B1BC-E12B65659584}"/>
    <cellStyle name="Normal 2 2 2 7 2 5" xfId="9472" xr:uid="{C855E54B-7574-42CA-8EFB-9274808577DE}"/>
    <cellStyle name="Normal 2 2 2 7 2 5 2" xfId="26232" xr:uid="{BAA24E03-BBED-4231-8E8D-5603FD6F9B45}"/>
    <cellStyle name="Normal 2 2 2 7 2 5 3" xfId="42991" xr:uid="{A125A087-8CD6-4E6E-B181-92042E0EF105}"/>
    <cellStyle name="Normal 2 2 2 7 2 6" xfId="17852" xr:uid="{F18BC019-3D9C-4D14-B34F-0A0951B36BD0}"/>
    <cellStyle name="Normal 2 2 2 7 2 7" xfId="34611" xr:uid="{D2AE4838-758E-44D0-A7DB-AE4FF7A73B31}"/>
    <cellStyle name="Normal 2 2 2 7 3" xfId="1511" xr:uid="{DF922A63-40D0-4172-84D8-B548D1B73660}"/>
    <cellStyle name="Normal 2 2 2 7 3 2" xfId="4900" xr:uid="{5ECDF457-A47C-4CB8-A1A2-0BECDEC0BDBD}"/>
    <cellStyle name="Normal 2 2 2 7 3 2 2" xfId="13280" xr:uid="{B8D695B5-9F96-48CB-B105-8DC2C51254F8}"/>
    <cellStyle name="Normal 2 2 2 7 3 2 2 2" xfId="30040" xr:uid="{53632C1B-BF74-4DE8-BB16-3D0E4193DEED}"/>
    <cellStyle name="Normal 2 2 2 7 3 2 2 3" xfId="46799" xr:uid="{2FAB2E79-4EDC-4BF2-A8B9-D2F57E34F491}"/>
    <cellStyle name="Normal 2 2 2 7 3 2 3" xfId="21660" xr:uid="{CEA367E4-14B5-45DF-8C9B-9A7190674561}"/>
    <cellStyle name="Normal 2 2 2 7 3 2 4" xfId="38419" xr:uid="{75182D9F-C0F1-4E32-BD87-094D88E9A01C}"/>
    <cellStyle name="Normal 2 2 2 7 3 3" xfId="6587" xr:uid="{1CEB888A-584B-4AF4-98F5-D6AA6B8D885B}"/>
    <cellStyle name="Normal 2 2 2 7 3 3 2" xfId="14967" xr:uid="{B3ADB860-61C2-4D9A-A669-9EF74DC5540F}"/>
    <cellStyle name="Normal 2 2 2 7 3 3 2 2" xfId="31727" xr:uid="{259E52BF-3275-48EB-915F-05047E43239E}"/>
    <cellStyle name="Normal 2 2 2 7 3 3 2 3" xfId="48486" xr:uid="{6C428BAE-3CED-4EBF-8164-6331BB2D3E8B}"/>
    <cellStyle name="Normal 2 2 2 7 3 3 3" xfId="23347" xr:uid="{CEF7A0CD-DF96-4D02-8A89-DF669BE7C1CA}"/>
    <cellStyle name="Normal 2 2 2 7 3 3 4" xfId="40106" xr:uid="{4F849B01-8889-48EE-AFAC-FD831D8F1103}"/>
    <cellStyle name="Normal 2 2 2 7 3 4" xfId="3323" xr:uid="{47787F57-B09A-43BB-BC83-459BD0742220}"/>
    <cellStyle name="Normal 2 2 2 7 3 4 2" xfId="11703" xr:uid="{2D6C4BCD-B564-43D8-A890-2F9F29847D73}"/>
    <cellStyle name="Normal 2 2 2 7 3 4 2 2" xfId="28463" xr:uid="{DCB6AD62-40DE-415A-AD53-59B93859DEE7}"/>
    <cellStyle name="Normal 2 2 2 7 3 4 2 3" xfId="45222" xr:uid="{4661AA69-78C2-4D7E-9C1D-656BA3FFABFF}"/>
    <cellStyle name="Normal 2 2 2 7 3 4 3" xfId="20083" xr:uid="{36CAF655-2B67-4F3C-BA64-3BB0B75F93C5}"/>
    <cellStyle name="Normal 2 2 2 7 3 4 4" xfId="36842" xr:uid="{19C5B05A-792F-4B14-AE89-ED998B5FC5A0}"/>
    <cellStyle name="Normal 2 2 2 7 3 5" xfId="9900" xr:uid="{905A6064-C207-40BF-8B34-26A3537C0FB1}"/>
    <cellStyle name="Normal 2 2 2 7 3 5 2" xfId="26660" xr:uid="{7EC1AEC6-9E66-4D6E-B7A9-24A7C01029CC}"/>
    <cellStyle name="Normal 2 2 2 7 3 5 3" xfId="43419" xr:uid="{19522AFD-D3DB-43DA-B10D-E89265DDDEA8}"/>
    <cellStyle name="Normal 2 2 2 7 3 6" xfId="18280" xr:uid="{2E5F9755-0647-42FC-A3D2-AB801A51D2BF}"/>
    <cellStyle name="Normal 2 2 2 7 3 7" xfId="35039" xr:uid="{B7D9C1C6-7DB6-43B3-A3DA-F78C114055EC}"/>
    <cellStyle name="Normal 2 2 2 7 4" xfId="1831" xr:uid="{B541754C-0915-4C9B-AA24-917E5CD5CB70}"/>
    <cellStyle name="Normal 2 2 2 7 4 2" xfId="5220" xr:uid="{1CCD2F91-5C3E-42B9-8D28-D1310EA05A23}"/>
    <cellStyle name="Normal 2 2 2 7 4 2 2" xfId="13600" xr:uid="{6E8A71B4-D87D-4A37-842F-213CA839B856}"/>
    <cellStyle name="Normal 2 2 2 7 4 2 2 2" xfId="30360" xr:uid="{388550F3-84AB-4953-9FA5-B98F4D9D0609}"/>
    <cellStyle name="Normal 2 2 2 7 4 2 2 3" xfId="47119" xr:uid="{B3D5CA8E-3F09-4630-ADA0-1F3A64984A51}"/>
    <cellStyle name="Normal 2 2 2 7 4 2 3" xfId="21980" xr:uid="{6506C677-F369-4BB3-B1AD-E18A078A3252}"/>
    <cellStyle name="Normal 2 2 2 7 4 2 4" xfId="38739" xr:uid="{BDAD3C35-A62B-4E5D-AC9B-0451B52EDD27}"/>
    <cellStyle name="Normal 2 2 2 7 4 3" xfId="6907" xr:uid="{7DB0A1DC-429D-476C-92DD-09B76A72926C}"/>
    <cellStyle name="Normal 2 2 2 7 4 3 2" xfId="15287" xr:uid="{3697EAF2-5845-4266-B75E-D2E18843B2A5}"/>
    <cellStyle name="Normal 2 2 2 7 4 3 2 2" xfId="32047" xr:uid="{581D7B25-151C-4E23-A25C-ACE2C4F35540}"/>
    <cellStyle name="Normal 2 2 2 7 4 3 2 3" xfId="48806" xr:uid="{0FD7897A-3EBD-4D0C-BDF0-2CFB36FDC1DE}"/>
    <cellStyle name="Normal 2 2 2 7 4 3 3" xfId="23667" xr:uid="{B4F0CFF6-ADE1-4406-A7FD-86AFA26B34FF}"/>
    <cellStyle name="Normal 2 2 2 7 4 3 4" xfId="40426" xr:uid="{D1D6CBDC-67F2-47BD-A513-22045C224F1E}"/>
    <cellStyle name="Normal 2 2 2 7 4 4" xfId="3531" xr:uid="{58B9C983-4BA4-4D04-ABF6-C92EACAFC1E2}"/>
    <cellStyle name="Normal 2 2 2 7 4 4 2" xfId="11911" xr:uid="{204E1D63-0A8D-4E32-89C9-8FBE0D5EDF9A}"/>
    <cellStyle name="Normal 2 2 2 7 4 4 2 2" xfId="28671" xr:uid="{E13C7773-32AA-4504-951C-5448DCC9150F}"/>
    <cellStyle name="Normal 2 2 2 7 4 4 2 3" xfId="45430" xr:uid="{2AE2EDC2-641E-4E85-8A3D-D5B384B4E190}"/>
    <cellStyle name="Normal 2 2 2 7 4 4 3" xfId="20291" xr:uid="{FE338B4A-DF0C-4327-9CF6-E63F767BBA68}"/>
    <cellStyle name="Normal 2 2 2 7 4 4 4" xfId="37050" xr:uid="{BE3FCBE2-4D31-4B7E-85A3-8B03A34C3565}"/>
    <cellStyle name="Normal 2 2 2 7 4 5" xfId="10220" xr:uid="{51F552D7-6683-4FAB-80F5-B61514B960B0}"/>
    <cellStyle name="Normal 2 2 2 7 4 5 2" xfId="26980" xr:uid="{648BE253-0148-4266-8779-9F8F252FED67}"/>
    <cellStyle name="Normal 2 2 2 7 4 5 3" xfId="43739" xr:uid="{95AAA9CC-0C78-4443-AA7D-4CF6B6966688}"/>
    <cellStyle name="Normal 2 2 2 7 4 6" xfId="18600" xr:uid="{ABD63BF0-611C-4C3A-A39E-1D78A80CD3E7}"/>
    <cellStyle name="Normal 2 2 2 7 4 7" xfId="35359" xr:uid="{D881CCFE-B438-499B-A772-CB05048523D7}"/>
    <cellStyle name="Normal 2 2 2 7 5" xfId="3950" xr:uid="{F3D971F5-B144-4E7F-BF5E-D888502817FB}"/>
    <cellStyle name="Normal 2 2 2 7 5 2" xfId="12330" xr:uid="{89290DE8-C509-4BD1-BB27-725B56571937}"/>
    <cellStyle name="Normal 2 2 2 7 5 2 2" xfId="29090" xr:uid="{71B62705-3A69-438F-8114-083EC10DAABE}"/>
    <cellStyle name="Normal 2 2 2 7 5 2 3" xfId="45849" xr:uid="{FB6F6C6F-5554-415A-8931-9657D31596FF}"/>
    <cellStyle name="Normal 2 2 2 7 5 3" xfId="20710" xr:uid="{B55AFA38-96F2-4835-8594-E88C6416219D}"/>
    <cellStyle name="Normal 2 2 2 7 5 4" xfId="37469" xr:uid="{8E7FB2B5-332C-464A-B10D-0DFD25B5EBF8}"/>
    <cellStyle name="Normal 2 2 2 7 6" xfId="5733" xr:uid="{6CCBE80D-2E22-418F-A1F8-1BDF4F1E5C8F}"/>
    <cellStyle name="Normal 2 2 2 7 6 2" xfId="14113" xr:uid="{BDD54A24-8542-4A40-8324-0F1706403A6F}"/>
    <cellStyle name="Normal 2 2 2 7 6 2 2" xfId="30873" xr:uid="{3BB53D22-7C3D-4CF0-80EA-13B87C73DDAD}"/>
    <cellStyle name="Normal 2 2 2 7 6 2 3" xfId="47632" xr:uid="{DD032642-7C35-4D28-846C-996BCBCF3D4B}"/>
    <cellStyle name="Normal 2 2 2 7 6 3" xfId="22493" xr:uid="{90B1688F-FD68-451E-B0E4-1E74FC17D2AF}"/>
    <cellStyle name="Normal 2 2 2 7 6 4" xfId="39252" xr:uid="{2630465E-43CD-45F0-87D0-8F0D55A27C3D}"/>
    <cellStyle name="Normal 2 2 2 7 7" xfId="7313" xr:uid="{65C53E5F-D91B-42C5-9867-A92FE278105C}"/>
    <cellStyle name="Normal 2 2 2 7 7 2" xfId="15693" xr:uid="{B0C8417B-DD84-47FE-B7FD-9F6331E125F8}"/>
    <cellStyle name="Normal 2 2 2 7 7 2 2" xfId="32453" xr:uid="{7610EE47-E6D3-46BC-A993-21248BA6E001}"/>
    <cellStyle name="Normal 2 2 2 7 7 2 3" xfId="49212" xr:uid="{32A06A73-84E3-4B39-BDF1-69025B82CCCF}"/>
    <cellStyle name="Normal 2 2 2 7 7 3" xfId="24073" xr:uid="{C048D58C-A165-46D8-86FE-A36382374D8E}"/>
    <cellStyle name="Normal 2 2 2 7 7 4" xfId="40832" xr:uid="{9E02AEBC-AD08-4BC4-BDF1-8C2C4F1F53EC}"/>
    <cellStyle name="Normal 2 2 2 7 8" xfId="7719" xr:uid="{3B9C785B-00C9-4A24-8498-322F0C206919}"/>
    <cellStyle name="Normal 2 2 2 7 8 2" xfId="16099" xr:uid="{27E62DD7-8872-40BB-8A40-3623B97B803A}"/>
    <cellStyle name="Normal 2 2 2 7 8 2 2" xfId="32859" xr:uid="{E255DAD1-2B2A-4A54-9003-80F22FBBCEEC}"/>
    <cellStyle name="Normal 2 2 2 7 8 2 3" xfId="49618" xr:uid="{41C9E0D5-61D5-493D-B140-E5EA1AE895D1}"/>
    <cellStyle name="Normal 2 2 2 7 8 3" xfId="24479" xr:uid="{6D5979F2-0D2F-4CD1-8227-CCF086836227}"/>
    <cellStyle name="Normal 2 2 2 7 8 4" xfId="41238" xr:uid="{30208AA2-7DD1-4010-B9B7-C18BCF9589D4}"/>
    <cellStyle name="Normal 2 2 2 7 9" xfId="8125" xr:uid="{54DB2CC8-57A8-4582-80BC-9946C4EE25A3}"/>
    <cellStyle name="Normal 2 2 2 7 9 2" xfId="16505" xr:uid="{70B8C920-C1A7-4463-94B0-C66A18E2EAF4}"/>
    <cellStyle name="Normal 2 2 2 7 9 2 2" xfId="33265" xr:uid="{7CFD435B-147C-4993-A0C1-6CBE4E1E86C1}"/>
    <cellStyle name="Normal 2 2 2 7 9 2 3" xfId="50024" xr:uid="{ECA263C4-C15A-4A6C-809D-34456503322A}"/>
    <cellStyle name="Normal 2 2 2 7 9 3" xfId="24885" xr:uid="{B408F6E3-6E35-499D-BD57-17954A12745D}"/>
    <cellStyle name="Normal 2 2 2 7 9 4" xfId="41644" xr:uid="{18108637-D722-45EB-8B55-249F0FC46C38}"/>
    <cellStyle name="Normal 2 2 2 8" xfId="636" xr:uid="{C2A800DA-D2EC-4AFA-9BA9-2859D3C7C208}"/>
    <cellStyle name="Normal 2 2 2 8 10" xfId="8610" xr:uid="{900CDB0F-1665-47AE-9C00-A321C7A65A9C}"/>
    <cellStyle name="Normal 2 2 2 8 10 2" xfId="16990" xr:uid="{63395D3D-8A5F-4999-8AB1-99E7B37B23A0}"/>
    <cellStyle name="Normal 2 2 2 8 10 2 2" xfId="33750" xr:uid="{B8F6BA12-D663-48D6-9E63-37C1D99A4A56}"/>
    <cellStyle name="Normal 2 2 2 8 10 2 3" xfId="50509" xr:uid="{BC9FC073-2ABF-4395-BCBD-64558B194F49}"/>
    <cellStyle name="Normal 2 2 2 8 10 3" xfId="25370" xr:uid="{3AC41DB9-02E3-4F51-9E7C-95E1C74FA49A}"/>
    <cellStyle name="Normal 2 2 2 8 10 4" xfId="42129" xr:uid="{CB3AA877-F640-44D1-9D8E-4D28579CC20B}"/>
    <cellStyle name="Normal 2 2 2 8 11" xfId="2468" xr:uid="{00F45862-82C6-4582-9285-F121C94C44C8}"/>
    <cellStyle name="Normal 2 2 2 8 11 2" xfId="10850" xr:uid="{2CDBC01C-68DF-4C08-BD4C-FE6C8E8383EE}"/>
    <cellStyle name="Normal 2 2 2 8 11 2 2" xfId="27610" xr:uid="{19EC89AD-467C-4230-99A8-AB0E45BC128E}"/>
    <cellStyle name="Normal 2 2 2 8 11 2 3" xfId="44369" xr:uid="{BF7AFD36-9A7E-4821-8CC2-723C6BD7A4AA}"/>
    <cellStyle name="Normal 2 2 2 8 11 3" xfId="19230" xr:uid="{68EE5687-B400-4901-9643-5F74430DB16D}"/>
    <cellStyle name="Normal 2 2 2 8 11 4" xfId="35989" xr:uid="{B3B6F7E4-C6E1-4706-A465-ED515B89E164}"/>
    <cellStyle name="Normal 2 2 2 8 12" xfId="9047" xr:uid="{2EA7CC71-32F5-4A51-BD25-EC9FD78D88B7}"/>
    <cellStyle name="Normal 2 2 2 8 12 2" xfId="25807" xr:uid="{D73DFF90-D0F3-451E-B4BE-D092C5678FFD}"/>
    <cellStyle name="Normal 2 2 2 8 12 3" xfId="42566" xr:uid="{17B1D17B-0E1D-4DEA-B8CD-3610A3B8EB0C}"/>
    <cellStyle name="Normal 2 2 2 8 13" xfId="17427" xr:uid="{82C45323-CD01-473E-ADFD-9DB75F197683}"/>
    <cellStyle name="Normal 2 2 2 8 14" xfId="34186" xr:uid="{D4A55D3E-613E-4AF4-BF54-AB16DDAE6879}"/>
    <cellStyle name="Normal 2 2 2 8 2" xfId="1078" xr:uid="{C52814E9-9BFC-4CBF-BE57-1ADEADF98486}"/>
    <cellStyle name="Normal 2 2 2 8 2 2" xfId="4473" xr:uid="{35BE1D1A-248D-4A36-BB8C-DA9C65DDE0D7}"/>
    <cellStyle name="Normal 2 2 2 8 2 2 2" xfId="12853" xr:uid="{CB76D641-D984-49CA-BAF7-2650C32D9A6A}"/>
    <cellStyle name="Normal 2 2 2 8 2 2 2 2" xfId="29613" xr:uid="{52A69324-F341-412C-8EC3-3A6CF4FA595A}"/>
    <cellStyle name="Normal 2 2 2 8 2 2 2 3" xfId="46372" xr:uid="{D2A9B6FC-9B0E-4F3F-88CD-D7C1425148D0}"/>
    <cellStyle name="Normal 2 2 2 8 2 2 3" xfId="21233" xr:uid="{0DEC56B5-6448-498A-A403-08C89730A3F0}"/>
    <cellStyle name="Normal 2 2 2 8 2 2 4" xfId="37992" xr:uid="{8DE4BFEE-020C-4E2C-A294-E83648ED646D}"/>
    <cellStyle name="Normal 2 2 2 8 2 3" xfId="6160" xr:uid="{60C7C3BF-0475-4A54-AF31-1F86C6532C51}"/>
    <cellStyle name="Normal 2 2 2 8 2 3 2" xfId="14540" xr:uid="{3B102797-3BB6-4675-888D-DC31F7EA34FD}"/>
    <cellStyle name="Normal 2 2 2 8 2 3 2 2" xfId="31300" xr:uid="{00401470-2234-4600-A00F-B1E2005E1DA3}"/>
    <cellStyle name="Normal 2 2 2 8 2 3 2 3" xfId="48059" xr:uid="{3ABCBE19-857B-40E3-99BF-06309D23DCB3}"/>
    <cellStyle name="Normal 2 2 2 8 2 3 3" xfId="22920" xr:uid="{F9FEF399-AED2-4E42-BA39-D80C642F81B8}"/>
    <cellStyle name="Normal 2 2 2 8 2 3 4" xfId="39679" xr:uid="{5258CF6E-C2B2-41C7-BE31-95B6DFDFDADB}"/>
    <cellStyle name="Normal 2 2 2 8 2 4" xfId="2896" xr:uid="{242CF6B7-4A02-4D36-B5D0-36BF4A1FF6A6}"/>
    <cellStyle name="Normal 2 2 2 8 2 4 2" xfId="11276" xr:uid="{A26A2B5E-C78E-4007-A943-382BB498F1EA}"/>
    <cellStyle name="Normal 2 2 2 8 2 4 2 2" xfId="28036" xr:uid="{AB1BFDAC-BFC4-4002-8F0E-A13AD45FC1AE}"/>
    <cellStyle name="Normal 2 2 2 8 2 4 2 3" xfId="44795" xr:uid="{FEAAF6BB-0CE8-4F13-B0D1-5F8146411A19}"/>
    <cellStyle name="Normal 2 2 2 8 2 4 3" xfId="19656" xr:uid="{129319BD-FF46-411F-BAC0-498A9E4483B2}"/>
    <cellStyle name="Normal 2 2 2 8 2 4 4" xfId="36415" xr:uid="{B1BA67A9-85D8-40FC-8B75-10BFB70170F0}"/>
    <cellStyle name="Normal 2 2 2 8 2 5" xfId="9473" xr:uid="{C72E0FD2-B923-4518-BF54-BE039380CF0E}"/>
    <cellStyle name="Normal 2 2 2 8 2 5 2" xfId="26233" xr:uid="{CDB1FF41-213F-4825-AE16-A6D22648CC7F}"/>
    <cellStyle name="Normal 2 2 2 8 2 5 3" xfId="42992" xr:uid="{87D43A66-6D9C-44DD-BB53-6AEE077A7801}"/>
    <cellStyle name="Normal 2 2 2 8 2 6" xfId="17853" xr:uid="{5927FE4F-5BC6-4A2B-A627-5CA08F4D76F7}"/>
    <cellStyle name="Normal 2 2 2 8 2 7" xfId="34612" xr:uid="{F5473D92-D8D7-4A69-A44E-BB8EC11E3325}"/>
    <cellStyle name="Normal 2 2 2 8 3" xfId="1512" xr:uid="{051F87D4-A708-4C96-9BB6-78528FEF904C}"/>
    <cellStyle name="Normal 2 2 2 8 3 2" xfId="4901" xr:uid="{7D995C62-F733-4869-878C-09DC04673A6A}"/>
    <cellStyle name="Normal 2 2 2 8 3 2 2" xfId="13281" xr:uid="{488DEA95-4203-480E-9CBC-C1C24B466C54}"/>
    <cellStyle name="Normal 2 2 2 8 3 2 2 2" xfId="30041" xr:uid="{CAE04B64-E55E-41D3-AC00-975367E7042C}"/>
    <cellStyle name="Normal 2 2 2 8 3 2 2 3" xfId="46800" xr:uid="{E3CEE304-BD9D-41ED-8AA7-E21D04B41C17}"/>
    <cellStyle name="Normal 2 2 2 8 3 2 3" xfId="21661" xr:uid="{8590DF91-4055-4156-80FD-FEE299761FF6}"/>
    <cellStyle name="Normal 2 2 2 8 3 2 4" xfId="38420" xr:uid="{15A91E59-D184-4415-9B2D-FF27D5B2535E}"/>
    <cellStyle name="Normal 2 2 2 8 3 3" xfId="6588" xr:uid="{31231028-E1E7-4F6E-BAF0-8754A2F77837}"/>
    <cellStyle name="Normal 2 2 2 8 3 3 2" xfId="14968" xr:uid="{EC557177-2197-45CE-A0B4-F979E3BBBD3D}"/>
    <cellStyle name="Normal 2 2 2 8 3 3 2 2" xfId="31728" xr:uid="{76B7FD78-6337-402F-9480-0A2DE27EA27C}"/>
    <cellStyle name="Normal 2 2 2 8 3 3 2 3" xfId="48487" xr:uid="{48224F49-68CA-4504-B130-612166728707}"/>
    <cellStyle name="Normal 2 2 2 8 3 3 3" xfId="23348" xr:uid="{943B65E0-DF9B-4B22-8532-F81C3C8487CD}"/>
    <cellStyle name="Normal 2 2 2 8 3 3 4" xfId="40107" xr:uid="{29AE6D53-2F4D-49E5-8A6E-9F0683B45B09}"/>
    <cellStyle name="Normal 2 2 2 8 3 4" xfId="3324" xr:uid="{AD473157-628C-44ED-B522-CAA8F9BB9E76}"/>
    <cellStyle name="Normal 2 2 2 8 3 4 2" xfId="11704" xr:uid="{6680F6AD-9E0B-41E1-9432-43AF96F149FC}"/>
    <cellStyle name="Normal 2 2 2 8 3 4 2 2" xfId="28464" xr:uid="{F19DCDB9-EE67-43E0-8399-674ED4C9AB2E}"/>
    <cellStyle name="Normal 2 2 2 8 3 4 2 3" xfId="45223" xr:uid="{2AF2A968-94D7-4C4A-B777-255CAC6BC9F9}"/>
    <cellStyle name="Normal 2 2 2 8 3 4 3" xfId="20084" xr:uid="{DFBC00CF-C2D4-48C8-B9F4-A1CD03DB09F6}"/>
    <cellStyle name="Normal 2 2 2 8 3 4 4" xfId="36843" xr:uid="{9DD3CE8C-4217-4716-96BA-1C85FE04E0B9}"/>
    <cellStyle name="Normal 2 2 2 8 3 5" xfId="9901" xr:uid="{13A5817D-F1A5-40C3-9400-EC46A34F2FCD}"/>
    <cellStyle name="Normal 2 2 2 8 3 5 2" xfId="26661" xr:uid="{72333A8B-3D44-4361-B5E2-B1EBD5A0932D}"/>
    <cellStyle name="Normal 2 2 2 8 3 5 3" xfId="43420" xr:uid="{0EEC0942-4E33-4301-B175-E73D10724E21}"/>
    <cellStyle name="Normal 2 2 2 8 3 6" xfId="18281" xr:uid="{A7CB64BB-873A-4262-9259-62E3AE562038}"/>
    <cellStyle name="Normal 2 2 2 8 3 7" xfId="35040" xr:uid="{C2364C6C-BA75-45F9-85B5-8FD2B79CC3CB}"/>
    <cellStyle name="Normal 2 2 2 8 4" xfId="1910" xr:uid="{7080EF18-9760-4503-8B02-67B926447F28}"/>
    <cellStyle name="Normal 2 2 2 8 4 2" xfId="5299" xr:uid="{EA717EA1-3769-4650-8EBF-F296F047DE06}"/>
    <cellStyle name="Normal 2 2 2 8 4 2 2" xfId="13679" xr:uid="{8FC69029-7918-4DBD-B66D-07FAF23E2EC8}"/>
    <cellStyle name="Normal 2 2 2 8 4 2 2 2" xfId="30439" xr:uid="{59C501F0-BA61-4C6A-8CC0-064A22EBEBF3}"/>
    <cellStyle name="Normal 2 2 2 8 4 2 2 3" xfId="47198" xr:uid="{B5D2EB66-1142-44CE-A39F-D3F06CCC4E0F}"/>
    <cellStyle name="Normal 2 2 2 8 4 2 3" xfId="22059" xr:uid="{053D2AF9-9ED4-4E6A-BB2A-A344077F112F}"/>
    <cellStyle name="Normal 2 2 2 8 4 2 4" xfId="38818" xr:uid="{67DD1526-6052-47FC-BEB9-F1C05FBA3D28}"/>
    <cellStyle name="Normal 2 2 2 8 4 3" xfId="6986" xr:uid="{92FC488F-E983-4C3C-864C-293BA9A1D0AA}"/>
    <cellStyle name="Normal 2 2 2 8 4 3 2" xfId="15366" xr:uid="{623356DA-F9BA-4EA2-B716-CE8CF29D11C4}"/>
    <cellStyle name="Normal 2 2 2 8 4 3 2 2" xfId="32126" xr:uid="{BEFF110E-D647-46F8-AAE7-EA0650DF651F}"/>
    <cellStyle name="Normal 2 2 2 8 4 3 2 3" xfId="48885" xr:uid="{2B8E7A2F-59AB-48EF-93E1-934A73C63844}"/>
    <cellStyle name="Normal 2 2 2 8 4 3 3" xfId="23746" xr:uid="{684C5E14-16CE-4B97-9F65-8AD49BE61406}"/>
    <cellStyle name="Normal 2 2 2 8 4 3 4" xfId="40505" xr:uid="{10A2A864-31A7-48EF-90CE-35493B2B2953}"/>
    <cellStyle name="Normal 2 2 2 8 4 4" xfId="3609" xr:uid="{EBF8469F-6AE9-4830-829D-1E1DFF9273ED}"/>
    <cellStyle name="Normal 2 2 2 8 4 4 2" xfId="11989" xr:uid="{A375E72E-45F5-4B2D-9A23-FD9C92C539CB}"/>
    <cellStyle name="Normal 2 2 2 8 4 4 2 2" xfId="28749" xr:uid="{2A1DCA4E-52A4-4FA0-AE3D-60E1387B7CE2}"/>
    <cellStyle name="Normal 2 2 2 8 4 4 2 3" xfId="45508" xr:uid="{96EE6BF7-79AA-4BC5-BDE8-562302DBE1C6}"/>
    <cellStyle name="Normal 2 2 2 8 4 4 3" xfId="20369" xr:uid="{B16CA6D3-398E-465B-8933-0EA52E019843}"/>
    <cellStyle name="Normal 2 2 2 8 4 4 4" xfId="37128" xr:uid="{AE1EDFC5-F133-4471-92B1-E41FD119A2F3}"/>
    <cellStyle name="Normal 2 2 2 8 4 5" xfId="10299" xr:uid="{89B42CC1-2018-428B-93B3-FCD20128C57E}"/>
    <cellStyle name="Normal 2 2 2 8 4 5 2" xfId="27059" xr:uid="{BC1C6F99-6E3F-476B-8A11-C1419EAD7F87}"/>
    <cellStyle name="Normal 2 2 2 8 4 5 3" xfId="43818" xr:uid="{06302451-AEA6-4C3B-A2C4-FC17E048177D}"/>
    <cellStyle name="Normal 2 2 2 8 4 6" xfId="18679" xr:uid="{CA1F541B-8364-4C6B-8AD7-D4D3261656CB}"/>
    <cellStyle name="Normal 2 2 2 8 4 7" xfId="35438" xr:uid="{9611EEAE-2102-432A-8267-E7903EF52954}"/>
    <cellStyle name="Normal 2 2 2 8 5" xfId="4029" xr:uid="{7DD6218C-950D-4C40-A874-4F0FCAB0D57B}"/>
    <cellStyle name="Normal 2 2 2 8 5 2" xfId="12409" xr:uid="{B6F40AAE-8A46-437D-AED3-2F76F9635436}"/>
    <cellStyle name="Normal 2 2 2 8 5 2 2" xfId="29169" xr:uid="{05FC219E-623A-4383-B2A0-71FA7F16AA83}"/>
    <cellStyle name="Normal 2 2 2 8 5 2 3" xfId="45928" xr:uid="{9711A97B-25FE-497F-9789-343D946CDECC}"/>
    <cellStyle name="Normal 2 2 2 8 5 3" xfId="20789" xr:uid="{DDEC6325-7451-4E8C-8772-86AF1323892F}"/>
    <cellStyle name="Normal 2 2 2 8 5 4" xfId="37548" xr:uid="{21B01F5D-0899-4497-B1EF-86E7F202DABE}"/>
    <cellStyle name="Normal 2 2 2 8 6" xfId="5734" xr:uid="{54C4F075-32F4-4609-8113-F142829EE16A}"/>
    <cellStyle name="Normal 2 2 2 8 6 2" xfId="14114" xr:uid="{B60CE619-FF1F-4EAE-9216-A477C9675FE7}"/>
    <cellStyle name="Normal 2 2 2 8 6 2 2" xfId="30874" xr:uid="{71AFB7F8-5D00-4E63-861E-7920BFB67404}"/>
    <cellStyle name="Normal 2 2 2 8 6 2 3" xfId="47633" xr:uid="{5331B191-6CBD-4019-86D4-379BE8F09CFD}"/>
    <cellStyle name="Normal 2 2 2 8 6 3" xfId="22494" xr:uid="{4DAB2E7B-6C16-4134-B76F-8E040737C26A}"/>
    <cellStyle name="Normal 2 2 2 8 6 4" xfId="39253" xr:uid="{AEEA1381-1F2B-4BD5-85F0-99E95F34F9F9}"/>
    <cellStyle name="Normal 2 2 2 8 7" xfId="7392" xr:uid="{F143627C-F499-4342-A6C4-2AB509D5F736}"/>
    <cellStyle name="Normal 2 2 2 8 7 2" xfId="15772" xr:uid="{2D3D8185-6383-470B-8388-340D4EEC5D32}"/>
    <cellStyle name="Normal 2 2 2 8 7 2 2" xfId="32532" xr:uid="{BF4D6B8B-B48A-4FA6-B889-824D35681B65}"/>
    <cellStyle name="Normal 2 2 2 8 7 2 3" xfId="49291" xr:uid="{DD7195DF-6B89-4168-8AC7-EE95BF61FBD0}"/>
    <cellStyle name="Normal 2 2 2 8 7 3" xfId="24152" xr:uid="{1F6AD91C-6730-4C4E-ADBE-0C5189431A6E}"/>
    <cellStyle name="Normal 2 2 2 8 7 4" xfId="40911" xr:uid="{2772420E-914F-4EA6-966C-5252DA4E63E7}"/>
    <cellStyle name="Normal 2 2 2 8 8" xfId="7798" xr:uid="{533B9E91-D328-416C-BA34-7D665DCEC764}"/>
    <cellStyle name="Normal 2 2 2 8 8 2" xfId="16178" xr:uid="{47914D82-9C91-467E-B10A-D5EE73AAE522}"/>
    <cellStyle name="Normal 2 2 2 8 8 2 2" xfId="32938" xr:uid="{007EA1BA-1DD6-418C-9B5A-8CC607FB646C}"/>
    <cellStyle name="Normal 2 2 2 8 8 2 3" xfId="49697" xr:uid="{CF84892E-4441-4976-946F-BC8E7E74EF1C}"/>
    <cellStyle name="Normal 2 2 2 8 8 3" xfId="24558" xr:uid="{50702D71-EFBF-45A0-9B2A-3DC80D84483A}"/>
    <cellStyle name="Normal 2 2 2 8 8 4" xfId="41317" xr:uid="{30DE3412-DD27-40C1-A18E-171E1B7A7A2E}"/>
    <cellStyle name="Normal 2 2 2 8 9" xfId="8204" xr:uid="{90AA4673-27D7-4B0B-9007-51DED3251E78}"/>
    <cellStyle name="Normal 2 2 2 8 9 2" xfId="16584" xr:uid="{927A0A6E-C424-42D5-B4E1-26DF2EAA36F6}"/>
    <cellStyle name="Normal 2 2 2 8 9 2 2" xfId="33344" xr:uid="{453BDCA7-1663-4A85-92B6-52015FE7096C}"/>
    <cellStyle name="Normal 2 2 2 8 9 2 3" xfId="50103" xr:uid="{D23C41CD-1700-47A5-81A9-04E16EEC54BB}"/>
    <cellStyle name="Normal 2 2 2 8 9 3" xfId="24964" xr:uid="{097CA4F6-F33B-4039-9230-A2DC39B6E53B}"/>
    <cellStyle name="Normal 2 2 2 8 9 4" xfId="41723" xr:uid="{BC27C9B0-FB6A-4391-9933-21ED3FD5C2D7}"/>
    <cellStyle name="Normal 2 2 2 9" xfId="767" xr:uid="{10F54AB1-9B3E-47C4-B788-DBCB11252B19}"/>
    <cellStyle name="Normal 2 2 2 9 2" xfId="4162" xr:uid="{C34931C8-FEFD-4338-B0B8-2BF27CC86575}"/>
    <cellStyle name="Normal 2 2 2 9 2 2" xfId="12542" xr:uid="{404646AB-3D6F-4D9F-B95E-3DBA9A58F03C}"/>
    <cellStyle name="Normal 2 2 2 9 2 2 2" xfId="29302" xr:uid="{D35C20BB-F8B5-45F6-8BA0-88D51317EF26}"/>
    <cellStyle name="Normal 2 2 2 9 2 2 3" xfId="46061" xr:uid="{78625302-2958-4E4E-80DE-DCAA8F08FAB3}"/>
    <cellStyle name="Normal 2 2 2 9 2 3" xfId="20922" xr:uid="{D3E3BBA7-974C-4D07-A0B8-41834911B879}"/>
    <cellStyle name="Normal 2 2 2 9 2 4" xfId="37681" xr:uid="{8437D925-6216-423B-83F3-1004A555914D}"/>
    <cellStyle name="Normal 2 2 2 9 3" xfId="5849" xr:uid="{102AFF96-A77E-4D66-AC37-4A8BED43DD2C}"/>
    <cellStyle name="Normal 2 2 2 9 3 2" xfId="14229" xr:uid="{B48B8FA8-7618-4F2F-B99B-E582FFE7AFE9}"/>
    <cellStyle name="Normal 2 2 2 9 3 2 2" xfId="30989" xr:uid="{AD245157-19F3-4243-8500-343DFA81A565}"/>
    <cellStyle name="Normal 2 2 2 9 3 2 3" xfId="47748" xr:uid="{CBD62672-883F-4586-8752-C2B1353A16B7}"/>
    <cellStyle name="Normal 2 2 2 9 3 3" xfId="22609" xr:uid="{88FD68C3-2E1D-4B89-A234-7DFA3840B5DE}"/>
    <cellStyle name="Normal 2 2 2 9 3 4" xfId="39368" xr:uid="{6929EDD4-5099-45F2-AB4E-E3ACAAE072CB}"/>
    <cellStyle name="Normal 2 2 2 9 4" xfId="2585" xr:uid="{2F537468-44E9-4DAC-B29B-4AA6FCE3641D}"/>
    <cellStyle name="Normal 2 2 2 9 4 2" xfId="10965" xr:uid="{3075BD2E-8F3C-4412-AA50-9E5D75F77552}"/>
    <cellStyle name="Normal 2 2 2 9 4 2 2" xfId="27725" xr:uid="{757BB654-174E-4BC1-B666-1335EBAF3368}"/>
    <cellStyle name="Normal 2 2 2 9 4 2 3" xfId="44484" xr:uid="{0B257344-DE18-425B-8E32-FE90A374C4B0}"/>
    <cellStyle name="Normal 2 2 2 9 4 3" xfId="19345" xr:uid="{C949467C-03FE-4912-A437-F78DBA795CAE}"/>
    <cellStyle name="Normal 2 2 2 9 4 4" xfId="36104" xr:uid="{68FFD3A9-9DA6-4FD4-858D-C45657A72589}"/>
    <cellStyle name="Normal 2 2 2 9 5" xfId="9162" xr:uid="{6CE8912B-9178-41B4-B32E-74EFD0F917D9}"/>
    <cellStyle name="Normal 2 2 2 9 5 2" xfId="25922" xr:uid="{1401EA6A-8870-4089-9B88-2273F28A0350}"/>
    <cellStyle name="Normal 2 2 2 9 5 3" xfId="42681" xr:uid="{125B31D5-D254-427C-99A0-F9E7BE2AE4FC}"/>
    <cellStyle name="Normal 2 2 2 9 6" xfId="17542" xr:uid="{1A06A626-F230-41BC-A527-BFC89D8DB361}"/>
    <cellStyle name="Normal 2 2 2 9 7" xfId="34301" xr:uid="{83C76D5E-AF28-4FFC-ABD1-E3A22B473817}"/>
    <cellStyle name="Normal 2 2 3" xfId="266" xr:uid="{9F9099CB-AE36-486C-A787-73A4898DBB64}"/>
    <cellStyle name="Normal 2 2 3 10" xfId="1641" xr:uid="{901DA636-3988-4646-ACBA-5FFD8596C657}"/>
    <cellStyle name="Normal 2 2 3 10 2" xfId="5030" xr:uid="{F3F7C2CC-D746-45EC-80F7-9865B108B32F}"/>
    <cellStyle name="Normal 2 2 3 10 2 2" xfId="13410" xr:uid="{A766768A-731E-4F0E-8DF0-750DD55CF848}"/>
    <cellStyle name="Normal 2 2 3 10 2 2 2" xfId="30170" xr:uid="{6182FFDF-AAB8-43D9-ACF4-E65B5414FFBC}"/>
    <cellStyle name="Normal 2 2 3 10 2 2 3" xfId="46929" xr:uid="{D626D84F-115A-4715-A6FC-4D28EB622C45}"/>
    <cellStyle name="Normal 2 2 3 10 2 3" xfId="21790" xr:uid="{2056C459-E806-486B-A74B-61D18707B208}"/>
    <cellStyle name="Normal 2 2 3 10 2 4" xfId="38549" xr:uid="{05D3A582-3FF2-45BD-B0A8-4018D62D593A}"/>
    <cellStyle name="Normal 2 2 3 10 3" xfId="6717" xr:uid="{8F682F7A-48C8-4F6F-8094-477F91799B6B}"/>
    <cellStyle name="Normal 2 2 3 10 3 2" xfId="15097" xr:uid="{C83BE07D-0C69-49D5-9FF9-829BA1D733E8}"/>
    <cellStyle name="Normal 2 2 3 10 3 2 2" xfId="31857" xr:uid="{9F44CB85-B28A-4C25-924F-47F48974691F}"/>
    <cellStyle name="Normal 2 2 3 10 3 2 3" xfId="48616" xr:uid="{16153022-6058-4E7B-957B-AF4F1DF29DF9}"/>
    <cellStyle name="Normal 2 2 3 10 3 3" xfId="23477" xr:uid="{24914335-3AD8-46FF-AEEE-6F9093DA58D2}"/>
    <cellStyle name="Normal 2 2 3 10 3 4" xfId="40236" xr:uid="{26A48D21-17B0-45CD-90E6-8E56A5502B26}"/>
    <cellStyle name="Normal 2 2 3 10 4" xfId="2155" xr:uid="{6492EBA5-BE23-434B-8592-E0A7F4820260}"/>
    <cellStyle name="Normal 2 2 3 10 4 2" xfId="10543" xr:uid="{DDF8549F-D517-47A2-B17F-398D8638E86B}"/>
    <cellStyle name="Normal 2 2 3 10 4 2 2" xfId="27303" xr:uid="{530D1FDC-1936-4A79-8B2C-BA7487D3144D}"/>
    <cellStyle name="Normal 2 2 3 10 4 2 3" xfId="44062" xr:uid="{C8FD50AF-E571-4EB1-8932-7251B5368106}"/>
    <cellStyle name="Normal 2 2 3 10 4 3" xfId="18923" xr:uid="{47EC102B-9DA8-4B81-9E77-A223C786A8A6}"/>
    <cellStyle name="Normal 2 2 3 10 4 4" xfId="35682" xr:uid="{977FEA27-0A90-406A-9234-4802E28B4908}"/>
    <cellStyle name="Normal 2 2 3 10 5" xfId="10030" xr:uid="{0E51CD55-38B7-4C5B-BD75-B94E1F9109BB}"/>
    <cellStyle name="Normal 2 2 3 10 5 2" xfId="26790" xr:uid="{93D6472F-2B02-4023-8301-7AA6CB464929}"/>
    <cellStyle name="Normal 2 2 3 10 5 3" xfId="43549" xr:uid="{2908B295-0EC1-4DAD-A45F-92820AEB6161}"/>
    <cellStyle name="Normal 2 2 3 10 6" xfId="18410" xr:uid="{4CCE6790-2CF2-465A-8AEF-812ED83FF5C6}"/>
    <cellStyle name="Normal 2 2 3 10 7" xfId="35169" xr:uid="{0F1D29DC-9445-4908-B03F-CA9B28874BEC}"/>
    <cellStyle name="Normal 2 2 3 11" xfId="3746" xr:uid="{2F25885B-6BC2-43C8-8B4B-816AB7D99819}"/>
    <cellStyle name="Normal 2 2 3 11 2" xfId="12126" xr:uid="{EFE2310B-6F9A-4190-A97E-6F2E1A622F98}"/>
    <cellStyle name="Normal 2 2 3 11 2 2" xfId="28886" xr:uid="{19399C46-CC92-43E2-B79D-B714E90F42BB}"/>
    <cellStyle name="Normal 2 2 3 11 2 3" xfId="45645" xr:uid="{3E8C9217-BB30-4CE3-8902-40764AF1B5E7}"/>
    <cellStyle name="Normal 2 2 3 11 3" xfId="20506" xr:uid="{201F85A2-4D85-4CA9-9B28-5286894B22F6}"/>
    <cellStyle name="Normal 2 2 3 11 4" xfId="37265" xr:uid="{46A3178C-03E3-42D0-B9D6-D9DF249139EE}"/>
    <cellStyle name="Normal 2 2 3 12" xfId="5427" xr:uid="{E100DBAF-FC59-4213-9F8F-9937AAF80509}"/>
    <cellStyle name="Normal 2 2 3 12 2" xfId="13807" xr:uid="{550BDD0C-914B-44A3-95E1-17BA82004AA0}"/>
    <cellStyle name="Normal 2 2 3 12 2 2" xfId="30567" xr:uid="{3A3D1839-C6AB-4832-B378-840A0F218B98}"/>
    <cellStyle name="Normal 2 2 3 12 2 3" xfId="47326" xr:uid="{16D93210-D76D-4424-881F-90E2B4D23720}"/>
    <cellStyle name="Normal 2 2 3 12 3" xfId="22187" xr:uid="{8D240766-7526-4294-A51E-8A534D00D11E}"/>
    <cellStyle name="Normal 2 2 3 12 4" xfId="38946" xr:uid="{B661D159-C63C-46DA-8778-1A114A4138B0}"/>
    <cellStyle name="Normal 2 2 3 13" xfId="7123" xr:uid="{D4313998-AEA6-4D41-953F-5CA1D652A661}"/>
    <cellStyle name="Normal 2 2 3 13 2" xfId="15503" xr:uid="{D526A994-57FF-4A6B-AC3C-B3FD2657D626}"/>
    <cellStyle name="Normal 2 2 3 13 2 2" xfId="32263" xr:uid="{1A9D2F08-03A3-47B7-9D4C-47C0AADA7F89}"/>
    <cellStyle name="Normal 2 2 3 13 2 3" xfId="49022" xr:uid="{87584D4F-D757-440B-87A1-2E3486691062}"/>
    <cellStyle name="Normal 2 2 3 13 3" xfId="23883" xr:uid="{8826D498-34AB-47FB-B088-45B36E9AC3C6}"/>
    <cellStyle name="Normal 2 2 3 13 4" xfId="40642" xr:uid="{205DB96D-2B09-4C18-AF21-6470CFBD6D36}"/>
    <cellStyle name="Normal 2 2 3 14" xfId="7529" xr:uid="{9A659A6E-83CC-41C1-9ACD-98D20BB7A198}"/>
    <cellStyle name="Normal 2 2 3 14 2" xfId="15909" xr:uid="{9C4978E5-2253-4992-8B8D-FDADA9A47AC7}"/>
    <cellStyle name="Normal 2 2 3 14 2 2" xfId="32669" xr:uid="{FC9A6EE5-42EA-4445-A862-609D4061C57E}"/>
    <cellStyle name="Normal 2 2 3 14 2 3" xfId="49428" xr:uid="{B0A0EF88-5EA6-42D8-939E-DD69C6329A6A}"/>
    <cellStyle name="Normal 2 2 3 14 3" xfId="24289" xr:uid="{223152E5-EC98-46B4-BD6A-C58129C0012D}"/>
    <cellStyle name="Normal 2 2 3 14 4" xfId="41048" xr:uid="{CBBCFEEE-B3DA-418B-A0C1-FD1761433678}"/>
    <cellStyle name="Normal 2 2 3 15" xfId="7935" xr:uid="{467005FF-B16A-45FF-AC2B-DD8FB7BC9751}"/>
    <cellStyle name="Normal 2 2 3 15 2" xfId="16315" xr:uid="{761291B7-64A1-4552-A558-77A17CA60396}"/>
    <cellStyle name="Normal 2 2 3 15 2 2" xfId="33075" xr:uid="{75631A97-2D25-450A-BA0C-352D63627DB9}"/>
    <cellStyle name="Normal 2 2 3 15 2 3" xfId="49834" xr:uid="{44BE962C-846C-4965-9EF1-0C6CE784EEB5}"/>
    <cellStyle name="Normal 2 2 3 15 3" xfId="24695" xr:uid="{E2F6965B-7361-4799-BAA3-EE0834A31ECC}"/>
    <cellStyle name="Normal 2 2 3 15 4" xfId="41454" xr:uid="{707CB5C8-5807-464C-A0B5-8729ECDDF3A6}"/>
    <cellStyle name="Normal 2 2 3 16" xfId="8341" xr:uid="{BF0053F9-9C78-45A3-9A66-2CC5D4E47402}"/>
    <cellStyle name="Normal 2 2 3 16 2" xfId="16721" xr:uid="{FEC2DA53-5867-4EBF-A17F-D3725FC5A006}"/>
    <cellStyle name="Normal 2 2 3 16 2 2" xfId="33481" xr:uid="{62F1B730-0C24-4996-9316-025CB8FD7168}"/>
    <cellStyle name="Normal 2 2 3 16 2 3" xfId="50240" xr:uid="{56A81FF3-EF2B-4454-84BF-80485B7863F4}"/>
    <cellStyle name="Normal 2 2 3 16 3" xfId="25101" xr:uid="{AC63CC20-33A0-4BF8-8B60-83531D63DBBB}"/>
    <cellStyle name="Normal 2 2 3 16 4" xfId="41860" xr:uid="{CAAB94C5-A105-4CFE-B266-E02BF5F0CEB4}"/>
    <cellStyle name="Normal 2 2 3 17" xfId="2043" xr:uid="{1E858BA3-6912-488F-AE7F-C1270C7438FB}"/>
    <cellStyle name="Normal 2 2 3 17 2" xfId="10431" xr:uid="{E6090859-4298-4B2E-B5AD-AC650ACDBF6B}"/>
    <cellStyle name="Normal 2 2 3 17 2 2" xfId="27191" xr:uid="{759B1A07-8599-4E4F-B3AF-4901007C090D}"/>
    <cellStyle name="Normal 2 2 3 17 2 3" xfId="43950" xr:uid="{02C68D31-9FF6-42D0-9BAB-B76A57135B32}"/>
    <cellStyle name="Normal 2 2 3 17 3" xfId="18811" xr:uid="{0B41F3D1-121C-4C90-B769-A4530B489528}"/>
    <cellStyle name="Normal 2 2 3 17 4" xfId="35570" xr:uid="{34F89C4B-3403-495D-A144-6304367D4753}"/>
    <cellStyle name="Normal 2 2 3 18" xfId="8740" xr:uid="{E1CDCC0B-5ED0-4B2F-9DF0-33FDA55F3A49}"/>
    <cellStyle name="Normal 2 2 3 18 2" xfId="25500" xr:uid="{C9C1EF3D-8E7A-4410-BF53-681CCF20EE2D}"/>
    <cellStyle name="Normal 2 2 3 18 3" xfId="42259" xr:uid="{ED49F7D6-C79D-4996-98C0-7915D928211F}"/>
    <cellStyle name="Normal 2 2 3 19" xfId="17120" xr:uid="{DF07C1F4-2C60-42A4-8C9B-A9C0E87D7350}"/>
    <cellStyle name="Normal 2 2 3 2" xfId="295" xr:uid="{B3C34CA8-A191-407C-A05F-904A575664D3}"/>
    <cellStyle name="Normal 2 2 3 2 10" xfId="7173" xr:uid="{53F1A5F2-A75D-4805-BE5B-D804823F445E}"/>
    <cellStyle name="Normal 2 2 3 2 10 2" xfId="15553" xr:uid="{62B5FA10-173C-4168-8025-139F4F847113}"/>
    <cellStyle name="Normal 2 2 3 2 10 2 2" xfId="32313" xr:uid="{241D7C18-231E-490A-9D1A-76B2FF8DD670}"/>
    <cellStyle name="Normal 2 2 3 2 10 2 3" xfId="49072" xr:uid="{3F610343-763E-4DF4-9611-15E7A1652C45}"/>
    <cellStyle name="Normal 2 2 3 2 10 3" xfId="23933" xr:uid="{38BEC3A8-99A5-4725-9668-EC54FB394160}"/>
    <cellStyle name="Normal 2 2 3 2 10 4" xfId="40692" xr:uid="{93879260-5E06-4F1A-B869-0ED24AF6C907}"/>
    <cellStyle name="Normal 2 2 3 2 11" xfId="7579" xr:uid="{319240AF-EA3D-436B-B69D-03D2CD11B610}"/>
    <cellStyle name="Normal 2 2 3 2 11 2" xfId="15959" xr:uid="{A1BC6723-FF8C-44D2-8D71-0DE5BECE8C5B}"/>
    <cellStyle name="Normal 2 2 3 2 11 2 2" xfId="32719" xr:uid="{EA5CF569-EFDB-4ED0-9C1D-4B76028FF784}"/>
    <cellStyle name="Normal 2 2 3 2 11 2 3" xfId="49478" xr:uid="{07A8AC8A-47C7-4FAE-9AC1-5D3CC1A3BB49}"/>
    <cellStyle name="Normal 2 2 3 2 11 3" xfId="24339" xr:uid="{1AE907C2-AE32-4B59-99D9-F918721668B1}"/>
    <cellStyle name="Normal 2 2 3 2 11 4" xfId="41098" xr:uid="{AA3A5B62-E2B5-4292-BD3F-B599F91E909D}"/>
    <cellStyle name="Normal 2 2 3 2 12" xfId="7985" xr:uid="{F339A674-610D-4295-9CEB-C8B95A4F389F}"/>
    <cellStyle name="Normal 2 2 3 2 12 2" xfId="16365" xr:uid="{905BE153-2CA6-4108-9886-C8539EC18B59}"/>
    <cellStyle name="Normal 2 2 3 2 12 2 2" xfId="33125" xr:uid="{44CA6724-C992-4F82-9DB6-4431EAA9255A}"/>
    <cellStyle name="Normal 2 2 3 2 12 2 3" xfId="49884" xr:uid="{ABF8ACAF-80B3-48D9-A24A-79CE325047F4}"/>
    <cellStyle name="Normal 2 2 3 2 12 3" xfId="24745" xr:uid="{24942FC5-D961-4310-BC0F-D44DC5308D3E}"/>
    <cellStyle name="Normal 2 2 3 2 12 4" xfId="41504" xr:uid="{6C09668A-E2A8-4DC2-9CBA-476A7C1EFF5A}"/>
    <cellStyle name="Normal 2 2 3 2 13" xfId="8391" xr:uid="{248B3C71-B76A-41DC-A5F3-2FD674BA0911}"/>
    <cellStyle name="Normal 2 2 3 2 13 2" xfId="16771" xr:uid="{B6F14190-D833-4729-822F-1EB09152EC49}"/>
    <cellStyle name="Normal 2 2 3 2 13 2 2" xfId="33531" xr:uid="{9AD249C4-4491-4592-A9D7-EC51D1C3E364}"/>
    <cellStyle name="Normal 2 2 3 2 13 2 3" xfId="50290" xr:uid="{621966C5-D7DD-42C1-A916-8594023BC4CF}"/>
    <cellStyle name="Normal 2 2 3 2 13 3" xfId="25151" xr:uid="{C3817209-D16D-4420-A03A-BC21FB17EB9E}"/>
    <cellStyle name="Normal 2 2 3 2 13 4" xfId="41910" xr:uid="{80757024-61CB-4FAC-86DB-79B0081069C8}"/>
    <cellStyle name="Normal 2 2 3 2 14" xfId="2061" xr:uid="{476C4255-0AF4-49A9-AD58-E2B92A3E83D5}"/>
    <cellStyle name="Normal 2 2 3 2 14 2" xfId="10449" xr:uid="{6095508D-88C9-48A5-98B5-79EE8A8A1453}"/>
    <cellStyle name="Normal 2 2 3 2 14 2 2" xfId="27209" xr:uid="{5AE35F01-CE97-46FB-AF87-E91829348A0F}"/>
    <cellStyle name="Normal 2 2 3 2 14 2 3" xfId="43968" xr:uid="{314C31D5-EE66-454E-B0D8-F7A2ACD8FD1F}"/>
    <cellStyle name="Normal 2 2 3 2 14 3" xfId="18829" xr:uid="{430A464F-6A82-46E6-AB4D-2927D63649E1}"/>
    <cellStyle name="Normal 2 2 3 2 14 4" xfId="35588" xr:uid="{67C2EB0C-1271-48D3-9078-90FDDF764B7C}"/>
    <cellStyle name="Normal 2 2 3 2 15" xfId="8768" xr:uid="{05146B92-9DD8-42CE-BF62-413D14E7E70C}"/>
    <cellStyle name="Normal 2 2 3 2 15 2" xfId="25528" xr:uid="{EC56BB1C-9BDC-403F-BAAE-A104ABCE92D5}"/>
    <cellStyle name="Normal 2 2 3 2 15 3" xfId="42287" xr:uid="{18A8EFA3-2FBD-40E9-B569-9D3453926575}"/>
    <cellStyle name="Normal 2 2 3 2 16" xfId="17148" xr:uid="{3FBD7369-9257-4620-953E-FE4C6C14AFD7}"/>
    <cellStyle name="Normal 2 2 3 2 17" xfId="33907" xr:uid="{091AD532-F53F-476A-B256-ABEE6B49AE74}"/>
    <cellStyle name="Normal 2 2 3 2 18" xfId="51139" xr:uid="{0CE45EE2-D405-4CBD-A602-E9F07723D2DE}"/>
    <cellStyle name="Normal 2 2 3 2 19" xfId="51613" xr:uid="{E150B5C1-4A11-426E-96FC-23ED970A5F3C}"/>
    <cellStyle name="Normal 2 2 3 2 2" xfId="378" xr:uid="{1AA97091-DC68-4946-978F-DA70C4063419}"/>
    <cellStyle name="Normal 2 2 3 2 2 10" xfId="7613" xr:uid="{48285A3F-7796-4859-823B-37E1D3C66C1F}"/>
    <cellStyle name="Normal 2 2 3 2 2 10 2" xfId="15993" xr:uid="{AD55E9B7-9DE9-4D13-A0C0-97844C8C1E51}"/>
    <cellStyle name="Normal 2 2 3 2 2 10 2 2" xfId="32753" xr:uid="{751E241E-0764-4110-804F-B426D865371C}"/>
    <cellStyle name="Normal 2 2 3 2 2 10 2 3" xfId="49512" xr:uid="{0786CEB9-652D-4BE7-9A98-7B1760AE2B7A}"/>
    <cellStyle name="Normal 2 2 3 2 2 10 3" xfId="24373" xr:uid="{C25E7DF4-0F0F-442A-97C7-F3CAB9B7A7B8}"/>
    <cellStyle name="Normal 2 2 3 2 2 10 4" xfId="41132" xr:uid="{969E28A0-F803-4340-B43A-7E45E69A8DF6}"/>
    <cellStyle name="Normal 2 2 3 2 2 11" xfId="8019" xr:uid="{FB7CBA60-00ED-46F4-BAC8-29BBFB5AF6B0}"/>
    <cellStyle name="Normal 2 2 3 2 2 11 2" xfId="16399" xr:uid="{BE81DBE0-C950-431A-AB0A-B034178792B0}"/>
    <cellStyle name="Normal 2 2 3 2 2 11 2 2" xfId="33159" xr:uid="{2B392F22-F131-4CFA-B9F0-2D8B9CD04AD0}"/>
    <cellStyle name="Normal 2 2 3 2 2 11 2 3" xfId="49918" xr:uid="{66BEA297-34C1-42E4-A2A4-912C87DA69CB}"/>
    <cellStyle name="Normal 2 2 3 2 2 11 3" xfId="24779" xr:uid="{C83C1BDA-9A2C-4A08-B89A-2D68FC9D8C0A}"/>
    <cellStyle name="Normal 2 2 3 2 2 11 4" xfId="41538" xr:uid="{5A1E31C5-601D-451E-BD13-2614A070ED85}"/>
    <cellStyle name="Normal 2 2 3 2 2 12" xfId="8425" xr:uid="{56232C97-93F5-4B08-B45C-B99AB36F0162}"/>
    <cellStyle name="Normal 2 2 3 2 2 12 2" xfId="16805" xr:uid="{E11551F7-1880-4B1A-9B71-8AAF2B9A85A6}"/>
    <cellStyle name="Normal 2 2 3 2 2 12 2 2" xfId="33565" xr:uid="{D527EFE7-A623-4A00-B60E-DEF5BB2C612E}"/>
    <cellStyle name="Normal 2 2 3 2 2 12 2 3" xfId="50324" xr:uid="{CD058D44-96CA-4929-BEDF-2229A2EE0129}"/>
    <cellStyle name="Normal 2 2 3 2 2 12 3" xfId="25185" xr:uid="{577695D6-6530-4864-A302-D953606E5F5E}"/>
    <cellStyle name="Normal 2 2 3 2 2 12 4" xfId="41944" xr:uid="{D7FEADDA-9987-4F5E-8E0C-7FD6D9F190FF}"/>
    <cellStyle name="Normal 2 2 3 2 2 13" xfId="2261" xr:uid="{75687523-96E4-47F5-90F6-5C53D85E050B}"/>
    <cellStyle name="Normal 2 2 3 2 2 13 2" xfId="10645" xr:uid="{FD1DCCF6-1320-469E-8CCF-5E1DB8184D6B}"/>
    <cellStyle name="Normal 2 2 3 2 2 13 2 2" xfId="27405" xr:uid="{84D9F134-C75E-459B-AC94-56A623C0CA02}"/>
    <cellStyle name="Normal 2 2 3 2 2 13 2 3" xfId="44164" xr:uid="{0A9A8A7A-1486-4C76-9B76-977AEE8F8AA0}"/>
    <cellStyle name="Normal 2 2 3 2 2 13 3" xfId="19025" xr:uid="{A0B00705-28E4-4FC6-9EE6-3D239761495B}"/>
    <cellStyle name="Normal 2 2 3 2 2 13 4" xfId="35784" xr:uid="{B14AA54F-A79A-4CE9-8B34-19BBD28A0B88}"/>
    <cellStyle name="Normal 2 2 3 2 2 14" xfId="8842" xr:uid="{8C90F7C5-1F3C-448F-9571-AC665F2035DD}"/>
    <cellStyle name="Normal 2 2 3 2 2 14 2" xfId="25602" xr:uid="{E183989A-5A46-4DDA-8208-58724AFDCCF4}"/>
    <cellStyle name="Normal 2 2 3 2 2 14 3" xfId="42361" xr:uid="{5D6361B9-4C87-4684-AB00-762F8A95AF5D}"/>
    <cellStyle name="Normal 2 2 3 2 2 15" xfId="17222" xr:uid="{5B13B618-FB51-4955-B86A-B0A70DA8D0CF}"/>
    <cellStyle name="Normal 2 2 3 2 2 16" xfId="33981" xr:uid="{7943CEE0-BE0D-46FE-B242-9C7271151827}"/>
    <cellStyle name="Normal 2 2 3 2 2 2" xfId="637" xr:uid="{876244F1-9429-4B5F-A795-F5DA8C3BF381}"/>
    <cellStyle name="Normal 2 2 3 2 2 2 10" xfId="8545" xr:uid="{B0DC27AB-9198-4C3A-9A5B-B83092C8E812}"/>
    <cellStyle name="Normal 2 2 3 2 2 2 10 2" xfId="16925" xr:uid="{36366898-A22C-45EF-9B49-9AF9357A141A}"/>
    <cellStyle name="Normal 2 2 3 2 2 2 10 2 2" xfId="33685" xr:uid="{5A007DFF-25AD-42C8-B8D1-8E0E008744AB}"/>
    <cellStyle name="Normal 2 2 3 2 2 2 10 2 3" xfId="50444" xr:uid="{B65F747F-B4A8-4B73-9CB9-A8E053832F28}"/>
    <cellStyle name="Normal 2 2 3 2 2 2 10 3" xfId="25305" xr:uid="{4CD52E4D-0ED1-4922-926C-D414F6EAD072}"/>
    <cellStyle name="Normal 2 2 3 2 2 2 10 4" xfId="42064" xr:uid="{6706F9C0-1ABB-4202-94E5-34127DDF7A98}"/>
    <cellStyle name="Normal 2 2 3 2 2 2 11" xfId="2469" xr:uid="{5E928D79-57C6-4A54-89E6-7CFB0AF8D27F}"/>
    <cellStyle name="Normal 2 2 3 2 2 2 11 2" xfId="10851" xr:uid="{1CE682EA-EDFE-4408-B428-CF43D36EA52D}"/>
    <cellStyle name="Normal 2 2 3 2 2 2 11 2 2" xfId="27611" xr:uid="{FE856FC1-5DE7-4056-A2CB-9A49A0E4405C}"/>
    <cellStyle name="Normal 2 2 3 2 2 2 11 2 3" xfId="44370" xr:uid="{5CDE453A-79CE-49D0-A755-292F53DC9CA0}"/>
    <cellStyle name="Normal 2 2 3 2 2 2 11 3" xfId="19231" xr:uid="{7FF179B0-3D70-465D-84C1-064A97E3A666}"/>
    <cellStyle name="Normal 2 2 3 2 2 2 11 4" xfId="35990" xr:uid="{49A4AB1D-1C63-41DE-8918-FCD3788EB619}"/>
    <cellStyle name="Normal 2 2 3 2 2 2 12" xfId="9048" xr:uid="{08F164EA-1785-4DF3-9E4A-098097302925}"/>
    <cellStyle name="Normal 2 2 3 2 2 2 12 2" xfId="25808" xr:uid="{E3C43048-E85B-46A1-86D3-CB2C25E3AAEF}"/>
    <cellStyle name="Normal 2 2 3 2 2 2 12 3" xfId="42567" xr:uid="{71FC1894-E36A-4938-A805-16971E637778}"/>
    <cellStyle name="Normal 2 2 3 2 2 2 13" xfId="17428" xr:uid="{44CA87F9-CD01-4B7A-8D12-7321BC1F318D}"/>
    <cellStyle name="Normal 2 2 3 2 2 2 14" xfId="34187" xr:uid="{23F81BD7-0CE6-4D85-85E2-975554D0582B}"/>
    <cellStyle name="Normal 2 2 3 2 2 2 2" xfId="1079" xr:uid="{5D8EDAD2-21A9-498D-8F2D-0AE60FC65D33}"/>
    <cellStyle name="Normal 2 2 3 2 2 2 2 2" xfId="4474" xr:uid="{FE99429B-3371-4C6B-A0EE-813C7F295D3A}"/>
    <cellStyle name="Normal 2 2 3 2 2 2 2 2 2" xfId="12854" xr:uid="{58599C50-54BF-4B2A-B234-1D9DCBC4758F}"/>
    <cellStyle name="Normal 2 2 3 2 2 2 2 2 2 2" xfId="29614" xr:uid="{9908763B-FB30-4A6D-A47C-E4AEB5F804C8}"/>
    <cellStyle name="Normal 2 2 3 2 2 2 2 2 2 3" xfId="46373" xr:uid="{9694C1C8-5105-4D89-8DBE-17C35D345AC1}"/>
    <cellStyle name="Normal 2 2 3 2 2 2 2 2 3" xfId="21234" xr:uid="{BB768600-846C-46A4-A8EB-D73F56C46042}"/>
    <cellStyle name="Normal 2 2 3 2 2 2 2 2 4" xfId="37993" xr:uid="{EAD6264B-5348-4095-A44B-012F6EB1162B}"/>
    <cellStyle name="Normal 2 2 3 2 2 2 2 3" xfId="6161" xr:uid="{6E23E9C8-DF45-4E32-ADC6-186AA1A02873}"/>
    <cellStyle name="Normal 2 2 3 2 2 2 2 3 2" xfId="14541" xr:uid="{0E2F06F0-31FC-4E0D-8722-716BBEA170D2}"/>
    <cellStyle name="Normal 2 2 3 2 2 2 2 3 2 2" xfId="31301" xr:uid="{53110774-AA91-4405-A60F-679E1A54CD37}"/>
    <cellStyle name="Normal 2 2 3 2 2 2 2 3 2 3" xfId="48060" xr:uid="{DBA0D834-29CE-4E43-BE3F-0B22039BF0B9}"/>
    <cellStyle name="Normal 2 2 3 2 2 2 2 3 3" xfId="22921" xr:uid="{5F793FBF-4D40-4C3E-8A84-4057308D8F5A}"/>
    <cellStyle name="Normal 2 2 3 2 2 2 2 3 4" xfId="39680" xr:uid="{C7BE1D57-3598-4D06-A9A8-C53506943CB7}"/>
    <cellStyle name="Normal 2 2 3 2 2 2 2 4" xfId="2897" xr:uid="{97EA44A3-53AB-4D30-9DB8-30A9A6C80D68}"/>
    <cellStyle name="Normal 2 2 3 2 2 2 2 4 2" xfId="11277" xr:uid="{03611BFE-2BDD-4CFF-B36B-9C148836C7B6}"/>
    <cellStyle name="Normal 2 2 3 2 2 2 2 4 2 2" xfId="28037" xr:uid="{27648558-70A0-4417-8E93-6BDA0BF2A937}"/>
    <cellStyle name="Normal 2 2 3 2 2 2 2 4 2 3" xfId="44796" xr:uid="{D55EC55D-127F-466B-AA0C-6DD2D5B32520}"/>
    <cellStyle name="Normal 2 2 3 2 2 2 2 4 3" xfId="19657" xr:uid="{680DE600-6C64-4934-81A0-8D5846EE4B03}"/>
    <cellStyle name="Normal 2 2 3 2 2 2 2 4 4" xfId="36416" xr:uid="{CC3F1EFB-E57A-4244-A082-001C61E48864}"/>
    <cellStyle name="Normal 2 2 3 2 2 2 2 5" xfId="9474" xr:uid="{D3025249-3C17-4980-8BF5-636E9D140A02}"/>
    <cellStyle name="Normal 2 2 3 2 2 2 2 5 2" xfId="26234" xr:uid="{3C5387BB-4802-4504-BBDC-C746E03BBB79}"/>
    <cellStyle name="Normal 2 2 3 2 2 2 2 5 3" xfId="42993" xr:uid="{4FAE9230-A637-49BC-AA4A-0D290542FA10}"/>
    <cellStyle name="Normal 2 2 3 2 2 2 2 6" xfId="17854" xr:uid="{F4BAB74D-01FB-4753-85AD-35F7E659B439}"/>
    <cellStyle name="Normal 2 2 3 2 2 2 2 7" xfId="34613" xr:uid="{A8D9AFED-E97E-4C5C-9FB7-F8843F8AF93A}"/>
    <cellStyle name="Normal 2 2 3 2 2 2 3" xfId="1513" xr:uid="{2575006B-7469-41F1-865D-1130B8514FC3}"/>
    <cellStyle name="Normal 2 2 3 2 2 2 3 2" xfId="4902" xr:uid="{D3C19274-D59B-4606-92DE-0D2493C1D03B}"/>
    <cellStyle name="Normal 2 2 3 2 2 2 3 2 2" xfId="13282" xr:uid="{13846C22-CAC2-4862-80A9-102CEBDB2997}"/>
    <cellStyle name="Normal 2 2 3 2 2 2 3 2 2 2" xfId="30042" xr:uid="{59393D66-5E83-4B88-B9EC-3D541DC7CB3A}"/>
    <cellStyle name="Normal 2 2 3 2 2 2 3 2 2 3" xfId="46801" xr:uid="{12F75928-0693-447B-9836-37045C524098}"/>
    <cellStyle name="Normal 2 2 3 2 2 2 3 2 3" xfId="21662" xr:uid="{FE8DF48B-42B7-4355-8772-C9005A441A1A}"/>
    <cellStyle name="Normal 2 2 3 2 2 2 3 2 4" xfId="38421" xr:uid="{75DEF323-1CDE-4644-8DD7-A0775810A08A}"/>
    <cellStyle name="Normal 2 2 3 2 2 2 3 3" xfId="6589" xr:uid="{1B1A58EE-B2C4-4AC8-8211-5D8C0AD38EE2}"/>
    <cellStyle name="Normal 2 2 3 2 2 2 3 3 2" xfId="14969" xr:uid="{E4EAFA92-402D-4414-B873-FB6CD3985090}"/>
    <cellStyle name="Normal 2 2 3 2 2 2 3 3 2 2" xfId="31729" xr:uid="{A2CBEF20-B6C6-445E-ABB1-FACF4FF45F6E}"/>
    <cellStyle name="Normal 2 2 3 2 2 2 3 3 2 3" xfId="48488" xr:uid="{14367FB6-C3E7-41BC-A910-5A71F4DCFEAD}"/>
    <cellStyle name="Normal 2 2 3 2 2 2 3 3 3" xfId="23349" xr:uid="{56CF7674-E05C-48D3-95AD-924640E0C86A}"/>
    <cellStyle name="Normal 2 2 3 2 2 2 3 3 4" xfId="40108" xr:uid="{8DE74319-2A63-4E89-8834-212B217B06A4}"/>
    <cellStyle name="Normal 2 2 3 2 2 2 3 4" xfId="3325" xr:uid="{6FC3F030-1089-4B7A-A10D-63EB8A79B2DA}"/>
    <cellStyle name="Normal 2 2 3 2 2 2 3 4 2" xfId="11705" xr:uid="{23A4BE53-074C-4B90-B4A3-4D4D6FB39ABC}"/>
    <cellStyle name="Normal 2 2 3 2 2 2 3 4 2 2" xfId="28465" xr:uid="{3483DE27-8C63-4CEC-9C0D-60A3528AB2EB}"/>
    <cellStyle name="Normal 2 2 3 2 2 2 3 4 2 3" xfId="45224" xr:uid="{9CEC273A-483A-4AAD-9EEF-922FF3C2F0F1}"/>
    <cellStyle name="Normal 2 2 3 2 2 2 3 4 3" xfId="20085" xr:uid="{B51EB8FD-6EE5-4A2F-A0BD-42B10D25D69B}"/>
    <cellStyle name="Normal 2 2 3 2 2 2 3 4 4" xfId="36844" xr:uid="{9420FB53-24E7-45C1-8465-86C5E5FE87F5}"/>
    <cellStyle name="Normal 2 2 3 2 2 2 3 5" xfId="9902" xr:uid="{F33AFED0-083B-48D8-AE2B-A073801ACB90}"/>
    <cellStyle name="Normal 2 2 3 2 2 2 3 5 2" xfId="26662" xr:uid="{1BA72661-0D2B-48A0-8056-47A69C92EA4E}"/>
    <cellStyle name="Normal 2 2 3 2 2 2 3 5 3" xfId="43421" xr:uid="{30E9DAA3-CA1F-40AC-8D56-77A5B34F1170}"/>
    <cellStyle name="Normal 2 2 3 2 2 2 3 6" xfId="18282" xr:uid="{E61F5184-0915-4296-9368-CD02A0D3B83F}"/>
    <cellStyle name="Normal 2 2 3 2 2 2 3 7" xfId="35041" xr:uid="{3B655D29-6918-400E-956B-5EA60214E647}"/>
    <cellStyle name="Normal 2 2 3 2 2 2 4" xfId="1845" xr:uid="{C6EACE32-0284-44C3-81D7-86030F65FED8}"/>
    <cellStyle name="Normal 2 2 3 2 2 2 4 2" xfId="5234" xr:uid="{7A3109F7-C943-4D1A-8F0E-A0AEF3BAD83D}"/>
    <cellStyle name="Normal 2 2 3 2 2 2 4 2 2" xfId="13614" xr:uid="{F62FCF86-4042-4391-8B04-00E80883661F}"/>
    <cellStyle name="Normal 2 2 3 2 2 2 4 2 2 2" xfId="30374" xr:uid="{3FF30F66-6215-4FF8-97A8-2B87C6E30944}"/>
    <cellStyle name="Normal 2 2 3 2 2 2 4 2 2 3" xfId="47133" xr:uid="{3AC22DE7-93D3-4408-B753-7D401F9922D7}"/>
    <cellStyle name="Normal 2 2 3 2 2 2 4 2 3" xfId="21994" xr:uid="{22B1072B-5594-4042-87A6-4D2ADDC889FA}"/>
    <cellStyle name="Normal 2 2 3 2 2 2 4 2 4" xfId="38753" xr:uid="{278A2C6A-883F-4974-BA67-C71F4070516A}"/>
    <cellStyle name="Normal 2 2 3 2 2 2 4 3" xfId="6921" xr:uid="{E68F4397-6187-42DA-B27E-E1A6D61F8665}"/>
    <cellStyle name="Normal 2 2 3 2 2 2 4 3 2" xfId="15301" xr:uid="{60FA080E-CCF1-4216-9E85-A4648D6EE213}"/>
    <cellStyle name="Normal 2 2 3 2 2 2 4 3 2 2" xfId="32061" xr:uid="{A5F08511-BC3B-4A0C-89C8-04AD69A5D01E}"/>
    <cellStyle name="Normal 2 2 3 2 2 2 4 3 2 3" xfId="48820" xr:uid="{1C442FD2-5444-47CE-B2D4-734C63BA17F1}"/>
    <cellStyle name="Normal 2 2 3 2 2 2 4 3 3" xfId="23681" xr:uid="{4B4A1888-601D-46C7-985F-BC1B4BBE534D}"/>
    <cellStyle name="Normal 2 2 3 2 2 2 4 3 4" xfId="40440" xr:uid="{1B83B0DC-E03A-4F2E-B5B4-A871F950C8CF}"/>
    <cellStyle name="Normal 2 2 3 2 2 2 4 4" xfId="3545" xr:uid="{6C221013-AB14-4894-AA86-31BC661ABCB2}"/>
    <cellStyle name="Normal 2 2 3 2 2 2 4 4 2" xfId="11925" xr:uid="{14A33738-9A85-4EAD-A0EC-265088E6A163}"/>
    <cellStyle name="Normal 2 2 3 2 2 2 4 4 2 2" xfId="28685" xr:uid="{57896B77-C058-4419-A236-4451764D0C55}"/>
    <cellStyle name="Normal 2 2 3 2 2 2 4 4 2 3" xfId="45444" xr:uid="{83E1C0B2-EB34-4D96-825F-52FCD9A246D4}"/>
    <cellStyle name="Normal 2 2 3 2 2 2 4 4 3" xfId="20305" xr:uid="{E7FB66E2-E88B-4589-80DF-CD61D7823EFF}"/>
    <cellStyle name="Normal 2 2 3 2 2 2 4 4 4" xfId="37064" xr:uid="{C36E45A6-50B2-4A3A-8071-C2040E923FE0}"/>
    <cellStyle name="Normal 2 2 3 2 2 2 4 5" xfId="10234" xr:uid="{9D90DD1C-AB95-4D34-B5D9-0B170B7D5C8F}"/>
    <cellStyle name="Normal 2 2 3 2 2 2 4 5 2" xfId="26994" xr:uid="{59631762-8835-4B5A-913D-B0EFAA9CE002}"/>
    <cellStyle name="Normal 2 2 3 2 2 2 4 5 3" xfId="43753" xr:uid="{28E367D5-7F93-4428-841B-FA06115B3FB9}"/>
    <cellStyle name="Normal 2 2 3 2 2 2 4 6" xfId="18614" xr:uid="{E1CA3073-58DF-4D66-A2AD-F378769B23F4}"/>
    <cellStyle name="Normal 2 2 3 2 2 2 4 7" xfId="35373" xr:uid="{F118D443-1DF0-4B13-ABAC-FF0B337E031A}"/>
    <cellStyle name="Normal 2 2 3 2 2 2 5" xfId="3964" xr:uid="{9803A248-0A99-47B0-867A-515BA7A59D93}"/>
    <cellStyle name="Normal 2 2 3 2 2 2 5 2" xfId="12344" xr:uid="{F35758FA-D35E-480B-9B40-18398FC21F9A}"/>
    <cellStyle name="Normal 2 2 3 2 2 2 5 2 2" xfId="29104" xr:uid="{4E72390D-40F2-47F8-974F-2F3916E5B93E}"/>
    <cellStyle name="Normal 2 2 3 2 2 2 5 2 3" xfId="45863" xr:uid="{26B81CA3-2879-4AD2-9CCC-8C1CD3DE3128}"/>
    <cellStyle name="Normal 2 2 3 2 2 2 5 3" xfId="20724" xr:uid="{1EC76122-C8AC-45C0-B187-DB4263D9E4E6}"/>
    <cellStyle name="Normal 2 2 3 2 2 2 5 4" xfId="37483" xr:uid="{FB8C1B45-4A81-4A0C-856A-146AD65B1EBF}"/>
    <cellStyle name="Normal 2 2 3 2 2 2 6" xfId="5735" xr:uid="{E4357831-5109-4E75-9058-C0DC9D50B177}"/>
    <cellStyle name="Normal 2 2 3 2 2 2 6 2" xfId="14115" xr:uid="{32D0279E-D9BB-49F1-A951-E095DEA90126}"/>
    <cellStyle name="Normal 2 2 3 2 2 2 6 2 2" xfId="30875" xr:uid="{2E35E0A7-5B8D-4843-8D40-AAB0254F5568}"/>
    <cellStyle name="Normal 2 2 3 2 2 2 6 2 3" xfId="47634" xr:uid="{8C58AA9A-B7DF-43FB-9F85-F56708EEC2D1}"/>
    <cellStyle name="Normal 2 2 3 2 2 2 6 3" xfId="22495" xr:uid="{C100C365-52DB-4833-9C94-65AD00400109}"/>
    <cellStyle name="Normal 2 2 3 2 2 2 6 4" xfId="39254" xr:uid="{BB3CE6F3-BF56-40DC-8F0A-A2FF418EF5E2}"/>
    <cellStyle name="Normal 2 2 3 2 2 2 7" xfId="7327" xr:uid="{1A2EEA5D-D172-458B-AB46-18D48A2CBAAD}"/>
    <cellStyle name="Normal 2 2 3 2 2 2 7 2" xfId="15707" xr:uid="{FDAAE038-6283-4F0A-B07D-5A2C7ABAFB46}"/>
    <cellStyle name="Normal 2 2 3 2 2 2 7 2 2" xfId="32467" xr:uid="{D7CD0FAE-5AFD-4FB9-859A-5EDF6327A7EE}"/>
    <cellStyle name="Normal 2 2 3 2 2 2 7 2 3" xfId="49226" xr:uid="{E2DB9663-3ACD-44CF-AD6F-D9EB8528BAEC}"/>
    <cellStyle name="Normal 2 2 3 2 2 2 7 3" xfId="24087" xr:uid="{5BE382E7-5092-4CA6-895E-D134E0F57BA6}"/>
    <cellStyle name="Normal 2 2 3 2 2 2 7 4" xfId="40846" xr:uid="{FE0E8FCD-029B-4DD9-914A-FE8178257FBD}"/>
    <cellStyle name="Normal 2 2 3 2 2 2 8" xfId="7733" xr:uid="{D436164D-D433-4428-BC9D-27ECBB831155}"/>
    <cellStyle name="Normal 2 2 3 2 2 2 8 2" xfId="16113" xr:uid="{3780E126-24C1-4E7C-ABD2-D191C8119199}"/>
    <cellStyle name="Normal 2 2 3 2 2 2 8 2 2" xfId="32873" xr:uid="{F1D2A5C1-4155-4297-9808-9A2AC5626E11}"/>
    <cellStyle name="Normal 2 2 3 2 2 2 8 2 3" xfId="49632" xr:uid="{3D77661F-C958-4E27-97CF-8D6A5AE30E2F}"/>
    <cellStyle name="Normal 2 2 3 2 2 2 8 3" xfId="24493" xr:uid="{5F943E6E-7E30-4824-B4EC-5DAA32CC21F9}"/>
    <cellStyle name="Normal 2 2 3 2 2 2 8 4" xfId="41252" xr:uid="{9AA2206A-5BA7-44D2-ACE1-3F71717A4471}"/>
    <cellStyle name="Normal 2 2 3 2 2 2 9" xfId="8139" xr:uid="{5AA795B9-964F-4A32-82FB-AAFD8D4EF876}"/>
    <cellStyle name="Normal 2 2 3 2 2 2 9 2" xfId="16519" xr:uid="{D853578E-19A1-4F8F-9506-2BC67B0AFD25}"/>
    <cellStyle name="Normal 2 2 3 2 2 2 9 2 2" xfId="33279" xr:uid="{A3A56FAE-5B82-4CFB-B6FC-09D630A76244}"/>
    <cellStyle name="Normal 2 2 3 2 2 2 9 2 3" xfId="50038" xr:uid="{61396305-5479-4377-BE82-99B7A8D2475B}"/>
    <cellStyle name="Normal 2 2 3 2 2 2 9 3" xfId="24899" xr:uid="{39F94509-3FB8-4305-B329-90A3093B2C79}"/>
    <cellStyle name="Normal 2 2 3 2 2 2 9 4" xfId="41658" xr:uid="{8EFF0CB6-F02F-4AD6-BA40-DFD40132CBE4}"/>
    <cellStyle name="Normal 2 2 3 2 2 3" xfId="638" xr:uid="{146340D6-5F67-411E-8D77-02CEAFF3F3D7}"/>
    <cellStyle name="Normal 2 2 3 2 2 3 10" xfId="8696" xr:uid="{009F04DA-DB5A-485E-8745-90BA14E006E3}"/>
    <cellStyle name="Normal 2 2 3 2 2 3 10 2" xfId="17076" xr:uid="{9A85262F-A2BE-49E0-A633-1043477666F8}"/>
    <cellStyle name="Normal 2 2 3 2 2 3 10 2 2" xfId="33836" xr:uid="{FE4443ED-FF5A-449E-8969-FCBEE6BE8BBC}"/>
    <cellStyle name="Normal 2 2 3 2 2 3 10 2 3" xfId="50595" xr:uid="{EF4641EC-D122-4341-80EF-FEEE5F8C26D2}"/>
    <cellStyle name="Normal 2 2 3 2 2 3 10 3" xfId="25456" xr:uid="{60FBF82F-A7BE-4F4F-9279-E2C9F56900DB}"/>
    <cellStyle name="Normal 2 2 3 2 2 3 10 4" xfId="42215" xr:uid="{FC3DB41D-E258-4C0E-8983-2B2777C03F94}"/>
    <cellStyle name="Normal 2 2 3 2 2 3 11" xfId="2470" xr:uid="{4981C9CC-6872-4A98-9B3C-92FE84B46B5B}"/>
    <cellStyle name="Normal 2 2 3 2 2 3 11 2" xfId="10852" xr:uid="{639A50FB-A078-490C-9C14-65F541DE350F}"/>
    <cellStyle name="Normal 2 2 3 2 2 3 11 2 2" xfId="27612" xr:uid="{ABB4B4D0-950A-4D96-9486-318D55B67F20}"/>
    <cellStyle name="Normal 2 2 3 2 2 3 11 2 3" xfId="44371" xr:uid="{34757208-16E5-43DF-9034-21503091084C}"/>
    <cellStyle name="Normal 2 2 3 2 2 3 11 3" xfId="19232" xr:uid="{11CAFE71-42AC-4C0D-B7AE-EF09A945AA5D}"/>
    <cellStyle name="Normal 2 2 3 2 2 3 11 4" xfId="35991" xr:uid="{D585616F-FBFC-4228-AC3B-07C8078B290D}"/>
    <cellStyle name="Normal 2 2 3 2 2 3 12" xfId="9049" xr:uid="{F4E486B3-C459-467F-ABE5-7C0BD68B3C1A}"/>
    <cellStyle name="Normal 2 2 3 2 2 3 12 2" xfId="25809" xr:uid="{6678CC9C-476B-49D3-98D7-1F1FA1D9252B}"/>
    <cellStyle name="Normal 2 2 3 2 2 3 12 3" xfId="42568" xr:uid="{B58A2E98-0286-4ABC-B7D6-CE1AE2265246}"/>
    <cellStyle name="Normal 2 2 3 2 2 3 13" xfId="17429" xr:uid="{61A25672-6170-4783-8CF8-D9F40976E9DB}"/>
    <cellStyle name="Normal 2 2 3 2 2 3 14" xfId="34188" xr:uid="{3BC3BC57-AFEE-4401-9F94-92B404CBFAD2}"/>
    <cellStyle name="Normal 2 2 3 2 2 3 2" xfId="1080" xr:uid="{8207F163-6BBB-46C4-87E5-D68AEEA2B997}"/>
    <cellStyle name="Normal 2 2 3 2 2 3 2 2" xfId="4475" xr:uid="{1D641E74-B068-45C4-8890-D5388D6C2984}"/>
    <cellStyle name="Normal 2 2 3 2 2 3 2 2 2" xfId="12855" xr:uid="{E51F82B3-DD9F-4C1A-9896-5DFBBB0AA8A9}"/>
    <cellStyle name="Normal 2 2 3 2 2 3 2 2 2 2" xfId="29615" xr:uid="{A7BB35EA-C697-4B3A-9044-FDDC6ADF63A7}"/>
    <cellStyle name="Normal 2 2 3 2 2 3 2 2 2 3" xfId="46374" xr:uid="{15F21807-9375-48BE-B23C-7071A06AAEBD}"/>
    <cellStyle name="Normal 2 2 3 2 2 3 2 2 3" xfId="21235" xr:uid="{2A448DCB-5E39-498A-AE54-26FAB0E8B72F}"/>
    <cellStyle name="Normal 2 2 3 2 2 3 2 2 4" xfId="37994" xr:uid="{4FEFD084-4884-4414-A66D-D51C6C47AA46}"/>
    <cellStyle name="Normal 2 2 3 2 2 3 2 3" xfId="6162" xr:uid="{2F8B424B-6634-4346-8522-56897EA1BA64}"/>
    <cellStyle name="Normal 2 2 3 2 2 3 2 3 2" xfId="14542" xr:uid="{DF04A0E5-1629-4BC6-B840-96586A050CFD}"/>
    <cellStyle name="Normal 2 2 3 2 2 3 2 3 2 2" xfId="31302" xr:uid="{D0FBA411-EBCE-423E-9AA6-E375859C5DE3}"/>
    <cellStyle name="Normal 2 2 3 2 2 3 2 3 2 3" xfId="48061" xr:uid="{4B59F4AA-A2F1-4921-B882-C0261AD06037}"/>
    <cellStyle name="Normal 2 2 3 2 2 3 2 3 3" xfId="22922" xr:uid="{6EEDFD8A-FED2-4AD1-AD7D-7ABB54753EF5}"/>
    <cellStyle name="Normal 2 2 3 2 2 3 2 3 4" xfId="39681" xr:uid="{5FFA30DA-48FB-4E56-A880-0EFE3C070C23}"/>
    <cellStyle name="Normal 2 2 3 2 2 3 2 4" xfId="2898" xr:uid="{9BAFB348-811A-4D57-8EE2-3EB54FFAC5CC}"/>
    <cellStyle name="Normal 2 2 3 2 2 3 2 4 2" xfId="11278" xr:uid="{EFE5B7DF-5DB4-4D39-B333-BF61292A7779}"/>
    <cellStyle name="Normal 2 2 3 2 2 3 2 4 2 2" xfId="28038" xr:uid="{CB75660A-4694-4085-B434-7456955411BF}"/>
    <cellStyle name="Normal 2 2 3 2 2 3 2 4 2 3" xfId="44797" xr:uid="{A50C5F73-8AC3-4294-AA3C-70258F05806E}"/>
    <cellStyle name="Normal 2 2 3 2 2 3 2 4 3" xfId="19658" xr:uid="{8AD01134-AA80-44B8-B8A5-CC8EE3BD92F5}"/>
    <cellStyle name="Normal 2 2 3 2 2 3 2 4 4" xfId="36417" xr:uid="{20EB646D-3879-4BD8-8118-312409C8001A}"/>
    <cellStyle name="Normal 2 2 3 2 2 3 2 5" xfId="9475" xr:uid="{B47C02C7-599D-4AF2-95F9-B23F9D4B71A3}"/>
    <cellStyle name="Normal 2 2 3 2 2 3 2 5 2" xfId="26235" xr:uid="{4D95F89F-45BD-4AF0-A870-2C6A0319F84A}"/>
    <cellStyle name="Normal 2 2 3 2 2 3 2 5 3" xfId="42994" xr:uid="{8125F6E1-9C66-4E9B-A3AF-FCB59F9E7046}"/>
    <cellStyle name="Normal 2 2 3 2 2 3 2 6" xfId="17855" xr:uid="{3B641F76-0E27-422D-AFD6-6DD56828B222}"/>
    <cellStyle name="Normal 2 2 3 2 2 3 2 7" xfId="34614" xr:uid="{EA218C55-1DC3-45B7-9FB7-04C2197FAC79}"/>
    <cellStyle name="Normal 2 2 3 2 2 3 3" xfId="1514" xr:uid="{5D6F2657-89E3-431F-8F20-6B442B1381A3}"/>
    <cellStyle name="Normal 2 2 3 2 2 3 3 2" xfId="4903" xr:uid="{6A61143F-8519-44C0-96F0-D47D7CBCF8A9}"/>
    <cellStyle name="Normal 2 2 3 2 2 3 3 2 2" xfId="13283" xr:uid="{F441B5CD-83E6-4C15-A121-50E895882302}"/>
    <cellStyle name="Normal 2 2 3 2 2 3 3 2 2 2" xfId="30043" xr:uid="{EA30FF7E-64AC-4036-A269-3DEDFD57F553}"/>
    <cellStyle name="Normal 2 2 3 2 2 3 3 2 2 3" xfId="46802" xr:uid="{19FE5050-66AE-4C9E-A60A-4C54446A4231}"/>
    <cellStyle name="Normal 2 2 3 2 2 3 3 2 3" xfId="21663" xr:uid="{06220E05-ECF8-4157-B365-E9E83F6DF82E}"/>
    <cellStyle name="Normal 2 2 3 2 2 3 3 2 4" xfId="38422" xr:uid="{EBF9C48E-1061-4457-BC9E-29D8101F7A52}"/>
    <cellStyle name="Normal 2 2 3 2 2 3 3 3" xfId="6590" xr:uid="{747CEB58-24D0-4009-AE05-A26C16D6B5B7}"/>
    <cellStyle name="Normal 2 2 3 2 2 3 3 3 2" xfId="14970" xr:uid="{8AAFB610-B18B-4F5D-ABC6-3CA4AEAAF389}"/>
    <cellStyle name="Normal 2 2 3 2 2 3 3 3 2 2" xfId="31730" xr:uid="{E0A4DDE1-06D3-4701-B25C-529AD636DBD0}"/>
    <cellStyle name="Normal 2 2 3 2 2 3 3 3 2 3" xfId="48489" xr:uid="{E14B1C42-26F7-4AB4-8A32-F60502E0E9F6}"/>
    <cellStyle name="Normal 2 2 3 2 2 3 3 3 3" xfId="23350" xr:uid="{52B7A832-29D2-4D3C-8DF2-ABEEE67AD528}"/>
    <cellStyle name="Normal 2 2 3 2 2 3 3 3 4" xfId="40109" xr:uid="{A4161272-EFB0-4DD2-A7AF-5C7CE4708346}"/>
    <cellStyle name="Normal 2 2 3 2 2 3 3 4" xfId="3326" xr:uid="{EAF99E57-DAAF-4D59-883A-BB224C90A2E3}"/>
    <cellStyle name="Normal 2 2 3 2 2 3 3 4 2" xfId="11706" xr:uid="{9F7FF2A3-23FD-4084-8B51-A112097AACB9}"/>
    <cellStyle name="Normal 2 2 3 2 2 3 3 4 2 2" xfId="28466" xr:uid="{BE959761-E75D-45A7-96A5-AD2704D28E0F}"/>
    <cellStyle name="Normal 2 2 3 2 2 3 3 4 2 3" xfId="45225" xr:uid="{A57D8E14-D36F-4CB0-A05F-FF30E86FE8D5}"/>
    <cellStyle name="Normal 2 2 3 2 2 3 3 4 3" xfId="20086" xr:uid="{0ECCF610-DF01-4A46-83FD-0EF5C3E8339A}"/>
    <cellStyle name="Normal 2 2 3 2 2 3 3 4 4" xfId="36845" xr:uid="{18B506BA-5CD2-4AB4-9A6A-D04DF80C649C}"/>
    <cellStyle name="Normal 2 2 3 2 2 3 3 5" xfId="9903" xr:uid="{5EC500C3-97D9-44A2-9B80-0F367BE3EB1A}"/>
    <cellStyle name="Normal 2 2 3 2 2 3 3 5 2" xfId="26663" xr:uid="{AFE2BFA5-EA31-49A1-8B20-EE22DE270821}"/>
    <cellStyle name="Normal 2 2 3 2 2 3 3 5 3" xfId="43422" xr:uid="{4895E7AF-C63B-4B73-A7CE-87FD0544188F}"/>
    <cellStyle name="Normal 2 2 3 2 2 3 3 6" xfId="18283" xr:uid="{6B510020-2A3B-4E04-B4D8-1666D4905B9D}"/>
    <cellStyle name="Normal 2 2 3 2 2 3 3 7" xfId="35042" xr:uid="{9F88DE7E-3132-4C64-8270-27DFB62C7374}"/>
    <cellStyle name="Normal 2 2 3 2 2 3 4" xfId="1996" xr:uid="{12EEFF85-3F28-4425-A87B-C44E12EB6413}"/>
    <cellStyle name="Normal 2 2 3 2 2 3 4 2" xfId="5385" xr:uid="{731E356E-D325-4C60-8199-73C65D9C5DE3}"/>
    <cellStyle name="Normal 2 2 3 2 2 3 4 2 2" xfId="13765" xr:uid="{3ED1B057-64B5-4CFC-9B90-F7CA3B9E8303}"/>
    <cellStyle name="Normal 2 2 3 2 2 3 4 2 2 2" xfId="30525" xr:uid="{DB839C95-BA5A-4D10-91F4-A87BFD8D0479}"/>
    <cellStyle name="Normal 2 2 3 2 2 3 4 2 2 3" xfId="47284" xr:uid="{2A106ECC-3F49-4639-847E-F2CCEAC3296E}"/>
    <cellStyle name="Normal 2 2 3 2 2 3 4 2 3" xfId="22145" xr:uid="{594DDA9C-C13D-4C1B-BD0E-C3B953F80761}"/>
    <cellStyle name="Normal 2 2 3 2 2 3 4 2 4" xfId="38904" xr:uid="{8DE5D49D-4A1E-497B-99EF-877AEC27B954}"/>
    <cellStyle name="Normal 2 2 3 2 2 3 4 3" xfId="7072" xr:uid="{3F3B8A0D-D857-4887-B0BB-242D776C2132}"/>
    <cellStyle name="Normal 2 2 3 2 2 3 4 3 2" xfId="15452" xr:uid="{879CB6B9-9BD7-487F-99EE-8BFA0A2433C5}"/>
    <cellStyle name="Normal 2 2 3 2 2 3 4 3 2 2" xfId="32212" xr:uid="{6330077E-28A5-437B-BFFF-7342E39C26D1}"/>
    <cellStyle name="Normal 2 2 3 2 2 3 4 3 2 3" xfId="48971" xr:uid="{A97BBFFD-77C7-455A-89FC-88C778A5ED00}"/>
    <cellStyle name="Normal 2 2 3 2 2 3 4 3 3" xfId="23832" xr:uid="{B365A7C7-3AC6-4E9F-AC33-CEF74B1A549D}"/>
    <cellStyle name="Normal 2 2 3 2 2 3 4 3 4" xfId="40591" xr:uid="{8745D542-C8D4-422E-99F1-2E46267EBB1F}"/>
    <cellStyle name="Normal 2 2 3 2 2 3 4 4" xfId="3695" xr:uid="{877EBE0B-ECAE-48F3-B132-82C3A8CFB32F}"/>
    <cellStyle name="Normal 2 2 3 2 2 3 4 4 2" xfId="12075" xr:uid="{E9AB09E6-12F7-44A5-8B42-3ABA20E5A4AE}"/>
    <cellStyle name="Normal 2 2 3 2 2 3 4 4 2 2" xfId="28835" xr:uid="{8A03BA94-19CD-43FC-9016-DC284620CCEC}"/>
    <cellStyle name="Normal 2 2 3 2 2 3 4 4 2 3" xfId="45594" xr:uid="{540EE8DB-51AF-4B7B-AB0B-ADF24E495FAE}"/>
    <cellStyle name="Normal 2 2 3 2 2 3 4 4 3" xfId="20455" xr:uid="{F2D53BBA-1A20-4279-95DE-5967AB80F97F}"/>
    <cellStyle name="Normal 2 2 3 2 2 3 4 4 4" xfId="37214" xr:uid="{A24BFC0A-7E74-45EC-8C31-73517296D5C5}"/>
    <cellStyle name="Normal 2 2 3 2 2 3 4 5" xfId="10385" xr:uid="{380E34A3-A8E6-4201-9531-FB859866C4E7}"/>
    <cellStyle name="Normal 2 2 3 2 2 3 4 5 2" xfId="27145" xr:uid="{F3478133-1F40-4497-B9A1-E7EDB722E19F}"/>
    <cellStyle name="Normal 2 2 3 2 2 3 4 5 3" xfId="43904" xr:uid="{3D5E3C03-6CBF-408B-B8AB-C5F587939665}"/>
    <cellStyle name="Normal 2 2 3 2 2 3 4 6" xfId="18765" xr:uid="{EEB00F69-7CFC-473F-8DA8-5BD64432409D}"/>
    <cellStyle name="Normal 2 2 3 2 2 3 4 7" xfId="35524" xr:uid="{0AF2D3E6-7614-457B-B150-173DAEDA941F}"/>
    <cellStyle name="Normal 2 2 3 2 2 3 5" xfId="4115" xr:uid="{8AC2886B-C98C-44DC-BCDB-3CB43E355D04}"/>
    <cellStyle name="Normal 2 2 3 2 2 3 5 2" xfId="12495" xr:uid="{E38BC122-9FE3-4938-8D3D-0FDDF2CAD674}"/>
    <cellStyle name="Normal 2 2 3 2 2 3 5 2 2" xfId="29255" xr:uid="{61EBEFD2-CB73-4A6F-9DC0-0AAD5B12D820}"/>
    <cellStyle name="Normal 2 2 3 2 2 3 5 2 3" xfId="46014" xr:uid="{52A48E12-E445-4AE7-8B63-22FA1CE279F6}"/>
    <cellStyle name="Normal 2 2 3 2 2 3 5 3" xfId="20875" xr:uid="{A8309E36-3863-4889-9F8A-7C21A30BA3EA}"/>
    <cellStyle name="Normal 2 2 3 2 2 3 5 4" xfId="37634" xr:uid="{7FCFCC0D-1E32-4C40-B07E-A222153972AB}"/>
    <cellStyle name="Normal 2 2 3 2 2 3 6" xfId="5736" xr:uid="{AA5ABBBF-00A6-4C00-BAAB-3F4AAF27A968}"/>
    <cellStyle name="Normal 2 2 3 2 2 3 6 2" xfId="14116" xr:uid="{5E7BFCAA-E6F8-4884-A37D-61F3AA5D75C1}"/>
    <cellStyle name="Normal 2 2 3 2 2 3 6 2 2" xfId="30876" xr:uid="{08ECB84A-0657-4A96-96AA-C4DBD0DC051D}"/>
    <cellStyle name="Normal 2 2 3 2 2 3 6 2 3" xfId="47635" xr:uid="{F793C1FD-D802-4053-8882-0BA382DE71C4}"/>
    <cellStyle name="Normal 2 2 3 2 2 3 6 3" xfId="22496" xr:uid="{7A983776-FCA5-4781-95A4-E3F46193CA11}"/>
    <cellStyle name="Normal 2 2 3 2 2 3 6 4" xfId="39255" xr:uid="{D826F2EA-E986-4C3F-87AF-8BC13319E412}"/>
    <cellStyle name="Normal 2 2 3 2 2 3 7" xfId="7478" xr:uid="{4D655D2A-7D2E-4ABF-8C39-57A74520333C}"/>
    <cellStyle name="Normal 2 2 3 2 2 3 7 2" xfId="15858" xr:uid="{2CF6D9E4-0952-4681-973F-316949290E45}"/>
    <cellStyle name="Normal 2 2 3 2 2 3 7 2 2" xfId="32618" xr:uid="{440BE562-CA05-4520-BD38-5208B9E86206}"/>
    <cellStyle name="Normal 2 2 3 2 2 3 7 2 3" xfId="49377" xr:uid="{53255056-0A40-436B-93C2-756EC6D45C2C}"/>
    <cellStyle name="Normal 2 2 3 2 2 3 7 3" xfId="24238" xr:uid="{039BCCA3-5C61-41E5-9CEA-049D988F98F4}"/>
    <cellStyle name="Normal 2 2 3 2 2 3 7 4" xfId="40997" xr:uid="{4A12A459-0654-401D-99F9-C9F1026421A3}"/>
    <cellStyle name="Normal 2 2 3 2 2 3 8" xfId="7884" xr:uid="{94F0E26A-41D6-46D7-A61C-5371FE6EE0C6}"/>
    <cellStyle name="Normal 2 2 3 2 2 3 8 2" xfId="16264" xr:uid="{49618E49-9E0E-4D80-83AD-BB8272EDC32A}"/>
    <cellStyle name="Normal 2 2 3 2 2 3 8 2 2" xfId="33024" xr:uid="{BCD3EB9B-0CA1-43EA-A054-2E6CF3062733}"/>
    <cellStyle name="Normal 2 2 3 2 2 3 8 2 3" xfId="49783" xr:uid="{103BDE04-72FD-40F6-AB0B-A941D47479E8}"/>
    <cellStyle name="Normal 2 2 3 2 2 3 8 3" xfId="24644" xr:uid="{7715FB95-29C9-483F-AD8A-60DCFAB0833D}"/>
    <cellStyle name="Normal 2 2 3 2 2 3 8 4" xfId="41403" xr:uid="{05E7AD70-6A85-4A70-A40F-A0CEA4083012}"/>
    <cellStyle name="Normal 2 2 3 2 2 3 9" xfId="8290" xr:uid="{45347A9F-AEB4-40D0-9034-52BBF3594EB6}"/>
    <cellStyle name="Normal 2 2 3 2 2 3 9 2" xfId="16670" xr:uid="{A3E0FE5B-6074-4EBE-AF9C-3CF19B92824F}"/>
    <cellStyle name="Normal 2 2 3 2 2 3 9 2 2" xfId="33430" xr:uid="{1B8FDEC5-B80C-49F0-BB71-AD46A93CEFB5}"/>
    <cellStyle name="Normal 2 2 3 2 2 3 9 2 3" xfId="50189" xr:uid="{5B66BFF5-230A-4FC8-9716-E275F6121C57}"/>
    <cellStyle name="Normal 2 2 3 2 2 3 9 3" xfId="25050" xr:uid="{593AECFB-5152-4B01-A8C3-9EF1AF38A064}"/>
    <cellStyle name="Normal 2 2 3 2 2 3 9 4" xfId="41809" xr:uid="{2EC2B211-91A5-4596-B9B1-6DDC82BE1206}"/>
    <cellStyle name="Normal 2 2 3 2 2 4" xfId="873" xr:uid="{DF0644A6-2D55-4518-BE05-FE8022C566F6}"/>
    <cellStyle name="Normal 2 2 3 2 2 4 2" xfId="4268" xr:uid="{F2A4E65A-ADE4-4459-859E-54CDF56F9629}"/>
    <cellStyle name="Normal 2 2 3 2 2 4 2 2" xfId="12648" xr:uid="{CAD0E8CC-4ABF-481F-BD42-7D08517B7098}"/>
    <cellStyle name="Normal 2 2 3 2 2 4 2 2 2" xfId="29408" xr:uid="{BCB1668B-7FA9-436D-BD57-EE90BBEFD4FE}"/>
    <cellStyle name="Normal 2 2 3 2 2 4 2 2 3" xfId="46167" xr:uid="{08DE4249-9D6B-4286-B06E-3569F1E9A24A}"/>
    <cellStyle name="Normal 2 2 3 2 2 4 2 3" xfId="21028" xr:uid="{80FED28A-8761-42FB-856C-76E91FFEA533}"/>
    <cellStyle name="Normal 2 2 3 2 2 4 2 4" xfId="37787" xr:uid="{ABB66271-9115-4671-9115-89949E082885}"/>
    <cellStyle name="Normal 2 2 3 2 2 4 3" xfId="5955" xr:uid="{C15D6A1E-6678-4601-942E-D6D89EA2441F}"/>
    <cellStyle name="Normal 2 2 3 2 2 4 3 2" xfId="14335" xr:uid="{546E2542-451D-4F15-B1F0-ABFE08B1A53F}"/>
    <cellStyle name="Normal 2 2 3 2 2 4 3 2 2" xfId="31095" xr:uid="{83084DDB-21C6-40F7-BC27-AFC15ECBBE12}"/>
    <cellStyle name="Normal 2 2 3 2 2 4 3 2 3" xfId="47854" xr:uid="{986F1834-0379-4619-97D3-05BBB48739C0}"/>
    <cellStyle name="Normal 2 2 3 2 2 4 3 3" xfId="22715" xr:uid="{84837794-4419-40DE-B0BF-39A0DD38EAF0}"/>
    <cellStyle name="Normal 2 2 3 2 2 4 3 4" xfId="39474" xr:uid="{A2D74644-52CB-407E-8A28-FD98A0C73F5A}"/>
    <cellStyle name="Normal 2 2 3 2 2 4 4" xfId="2691" xr:uid="{AC15DAA4-655F-4EE1-98B5-A20372BC76E8}"/>
    <cellStyle name="Normal 2 2 3 2 2 4 4 2" xfId="11071" xr:uid="{1212705C-BBA8-4405-8A06-AE1E51C66C6B}"/>
    <cellStyle name="Normal 2 2 3 2 2 4 4 2 2" xfId="27831" xr:uid="{81192E3A-8E62-415C-9E25-556F4C3E118A}"/>
    <cellStyle name="Normal 2 2 3 2 2 4 4 2 3" xfId="44590" xr:uid="{20DDEDEF-F387-4533-8E50-667A43FE2F2D}"/>
    <cellStyle name="Normal 2 2 3 2 2 4 4 3" xfId="19451" xr:uid="{1451CFB4-8C55-40C6-8D0D-82B5B009A0CC}"/>
    <cellStyle name="Normal 2 2 3 2 2 4 4 4" xfId="36210" xr:uid="{B0D348BF-E2A3-4307-B7E6-E494A962DADF}"/>
    <cellStyle name="Normal 2 2 3 2 2 4 5" xfId="9268" xr:uid="{49B2992C-F1B6-4CDD-A697-1772EAB5585F}"/>
    <cellStyle name="Normal 2 2 3 2 2 4 5 2" xfId="26028" xr:uid="{8D6928FD-F66C-4FFB-8F15-D1D7DD88B728}"/>
    <cellStyle name="Normal 2 2 3 2 2 4 5 3" xfId="42787" xr:uid="{D01C215D-739B-4BBC-AB44-1C976EE5E503}"/>
    <cellStyle name="Normal 2 2 3 2 2 4 6" xfId="17648" xr:uid="{75E9D87F-DF71-42F2-9CF9-4CBB008CC4DF}"/>
    <cellStyle name="Normal 2 2 3 2 2 4 7" xfId="34407" xr:uid="{E4C90563-3087-4A4B-9F01-28FE08199A19}"/>
    <cellStyle name="Normal 2 2 3 2 2 5" xfId="1307" xr:uid="{A8132067-DD83-47DF-BC20-6DFF96478E1A}"/>
    <cellStyle name="Normal 2 2 3 2 2 5 2" xfId="4696" xr:uid="{514E82E6-4978-46EF-ACFD-6B2023CFE6CA}"/>
    <cellStyle name="Normal 2 2 3 2 2 5 2 2" xfId="13076" xr:uid="{C6F9F89B-0759-4AFC-AB36-F62434930DD7}"/>
    <cellStyle name="Normal 2 2 3 2 2 5 2 2 2" xfId="29836" xr:uid="{1E6340E5-D1C1-4AC4-BA0F-EDB96F4E8999}"/>
    <cellStyle name="Normal 2 2 3 2 2 5 2 2 3" xfId="46595" xr:uid="{72A0A84D-EBE4-47DC-9040-BB441908E814}"/>
    <cellStyle name="Normal 2 2 3 2 2 5 2 3" xfId="21456" xr:uid="{A1BC0AAC-ABB4-4D44-BC64-5275365648C9}"/>
    <cellStyle name="Normal 2 2 3 2 2 5 2 4" xfId="38215" xr:uid="{905D3161-4D4C-48AC-A07B-7AA571D513C9}"/>
    <cellStyle name="Normal 2 2 3 2 2 5 3" xfId="6383" xr:uid="{B9090B73-463F-4FFD-81D9-764513917411}"/>
    <cellStyle name="Normal 2 2 3 2 2 5 3 2" xfId="14763" xr:uid="{9F6A9F33-2F64-4B7D-9D71-7315E62EEC7A}"/>
    <cellStyle name="Normal 2 2 3 2 2 5 3 2 2" xfId="31523" xr:uid="{C463CD2F-9F5F-4D26-BB30-A25B4C42D1AB}"/>
    <cellStyle name="Normal 2 2 3 2 2 5 3 2 3" xfId="48282" xr:uid="{CF06D86A-6E40-4312-81C4-3C123518C359}"/>
    <cellStyle name="Normal 2 2 3 2 2 5 3 3" xfId="23143" xr:uid="{6697A1ED-0FA4-4FBD-B55B-90BA1A27D1EB}"/>
    <cellStyle name="Normal 2 2 3 2 2 5 3 4" xfId="39902" xr:uid="{5E3BFC9C-8E42-458A-80C8-5E16E09D07FA}"/>
    <cellStyle name="Normal 2 2 3 2 2 5 4" xfId="3119" xr:uid="{C0335B7C-3981-4486-8B51-589AD424AA36}"/>
    <cellStyle name="Normal 2 2 3 2 2 5 4 2" xfId="11499" xr:uid="{8E71285A-3CFB-4E84-B9FA-52D20EB158B0}"/>
    <cellStyle name="Normal 2 2 3 2 2 5 4 2 2" xfId="28259" xr:uid="{A7988EEC-69FF-4745-8CE5-428C8E656C13}"/>
    <cellStyle name="Normal 2 2 3 2 2 5 4 2 3" xfId="45018" xr:uid="{0B7B8CAB-A926-4F86-B91B-7AD79D7A8BDD}"/>
    <cellStyle name="Normal 2 2 3 2 2 5 4 3" xfId="19879" xr:uid="{216EB95D-2DCC-4144-A55B-5C9C1C982004}"/>
    <cellStyle name="Normal 2 2 3 2 2 5 4 4" xfId="36638" xr:uid="{9C989592-29D1-46BB-8B2A-1256527FDAC3}"/>
    <cellStyle name="Normal 2 2 3 2 2 5 5" xfId="9696" xr:uid="{91DE5329-F5DF-459B-9446-8CB98A87FD59}"/>
    <cellStyle name="Normal 2 2 3 2 2 5 5 2" xfId="26456" xr:uid="{7B638496-A36D-40FA-8D98-6B19DD05775B}"/>
    <cellStyle name="Normal 2 2 3 2 2 5 5 3" xfId="43215" xr:uid="{46905B10-DF14-4FA6-8719-DFC208A2FE29}"/>
    <cellStyle name="Normal 2 2 3 2 2 5 6" xfId="18076" xr:uid="{BB4A4F92-7508-4826-B34C-1FE5268A3044}"/>
    <cellStyle name="Normal 2 2 3 2 2 5 7" xfId="34835" xr:uid="{7346D3AC-6B49-403F-B378-B93853C10594}"/>
    <cellStyle name="Normal 2 2 3 2 2 6" xfId="1725" xr:uid="{6541C28A-3C0A-404F-A506-2FB8974DF93C}"/>
    <cellStyle name="Normal 2 2 3 2 2 6 2" xfId="5114" xr:uid="{C2C1B1F4-4CCF-4525-A463-0FF305A12E95}"/>
    <cellStyle name="Normal 2 2 3 2 2 6 2 2" xfId="13494" xr:uid="{278DC698-21E7-4078-9842-EAB97CB1F51A}"/>
    <cellStyle name="Normal 2 2 3 2 2 6 2 2 2" xfId="30254" xr:uid="{B31D30B9-DA8D-4A30-AD79-AB7DF84112CA}"/>
    <cellStyle name="Normal 2 2 3 2 2 6 2 2 3" xfId="47013" xr:uid="{4D52BE4A-2992-43A0-8D16-5CE72D141EBE}"/>
    <cellStyle name="Normal 2 2 3 2 2 6 2 3" xfId="21874" xr:uid="{6BB04931-34A0-46B3-AFBF-CAC7CBD5B2BC}"/>
    <cellStyle name="Normal 2 2 3 2 2 6 2 4" xfId="38633" xr:uid="{82AF63C3-232B-4296-991F-B9B55FFA5092}"/>
    <cellStyle name="Normal 2 2 3 2 2 6 3" xfId="6801" xr:uid="{3BFC2FD1-3C21-45D5-AF93-8C8561E84BE0}"/>
    <cellStyle name="Normal 2 2 3 2 2 6 3 2" xfId="15181" xr:uid="{15ACECB2-A701-44AB-B7E1-45D3C0A66FD8}"/>
    <cellStyle name="Normal 2 2 3 2 2 6 3 2 2" xfId="31941" xr:uid="{EDF65506-1648-436C-9FE2-83CC1B448E7D}"/>
    <cellStyle name="Normal 2 2 3 2 2 6 3 2 3" xfId="48700" xr:uid="{654A15A5-89C1-4CC3-9A77-87CFF7906A4B}"/>
    <cellStyle name="Normal 2 2 3 2 2 6 3 3" xfId="23561" xr:uid="{A3ECD00E-6373-4C07-902F-4B998C2B1B10}"/>
    <cellStyle name="Normal 2 2 3 2 2 6 3 4" xfId="40320" xr:uid="{9E7DA3C7-6A72-428B-A409-130BFCA230F9}"/>
    <cellStyle name="Normal 2 2 3 2 2 6 4" xfId="3448" xr:uid="{AD21DD02-0902-4850-8CA8-8D2B06293CAD}"/>
    <cellStyle name="Normal 2 2 3 2 2 6 4 2" xfId="11828" xr:uid="{EEA7869E-FAA5-4907-89D9-B85256A82213}"/>
    <cellStyle name="Normal 2 2 3 2 2 6 4 2 2" xfId="28588" xr:uid="{9A3ADFA0-E7EA-4EF6-917B-149A3FBC2DDE}"/>
    <cellStyle name="Normal 2 2 3 2 2 6 4 2 3" xfId="45347" xr:uid="{10DD0388-ABA6-4D78-B223-9B5312ACF0DA}"/>
    <cellStyle name="Normal 2 2 3 2 2 6 4 3" xfId="20208" xr:uid="{125FE937-6CCC-4136-A6AC-CA82ED3F4F18}"/>
    <cellStyle name="Normal 2 2 3 2 2 6 4 4" xfId="36967" xr:uid="{40333593-4D89-423A-88B9-B6F6D7F7D955}"/>
    <cellStyle name="Normal 2 2 3 2 2 6 5" xfId="10114" xr:uid="{AC2A0E31-B6FB-44CA-ACB3-F17FE8D380B8}"/>
    <cellStyle name="Normal 2 2 3 2 2 6 5 2" xfId="26874" xr:uid="{6488DD15-C245-481C-8436-BDA33F57C10C}"/>
    <cellStyle name="Normal 2 2 3 2 2 6 5 3" xfId="43633" xr:uid="{D1C77050-FA89-4496-97DF-E3B9978D90EF}"/>
    <cellStyle name="Normal 2 2 3 2 2 6 6" xfId="18494" xr:uid="{0F5342A6-E719-4E8B-8649-594FF4EEBEDE}"/>
    <cellStyle name="Normal 2 2 3 2 2 6 7" xfId="35253" xr:uid="{70B5E7E4-8335-401B-8963-D5E263541866}"/>
    <cellStyle name="Normal 2 2 3 2 2 7" xfId="3844" xr:uid="{C4CC77D6-EDB1-4775-BDCC-C25DE4400DD7}"/>
    <cellStyle name="Normal 2 2 3 2 2 7 2" xfId="12224" xr:uid="{A604D17C-C15F-47F8-9E76-AF93E8619C7B}"/>
    <cellStyle name="Normal 2 2 3 2 2 7 2 2" xfId="28984" xr:uid="{AD853BF4-86F8-4697-B100-B3BB579FC743}"/>
    <cellStyle name="Normal 2 2 3 2 2 7 2 3" xfId="45743" xr:uid="{066A8CE5-5451-44C3-9ABA-EF312096DA52}"/>
    <cellStyle name="Normal 2 2 3 2 2 7 3" xfId="20604" xr:uid="{197950BF-FC60-4F27-992A-33A6FB66F9B7}"/>
    <cellStyle name="Normal 2 2 3 2 2 7 4" xfId="37363" xr:uid="{BF422811-BCDD-464E-B580-A8949A9E174C}"/>
    <cellStyle name="Normal 2 2 3 2 2 8" xfId="5529" xr:uid="{CF8709BC-E35F-4411-A1B1-832B2D81863F}"/>
    <cellStyle name="Normal 2 2 3 2 2 8 2" xfId="13909" xr:uid="{18E44FD7-A380-4231-85E8-7254C8B1ECEC}"/>
    <cellStyle name="Normal 2 2 3 2 2 8 2 2" xfId="30669" xr:uid="{3AC2E964-D3C0-4A8D-8CF8-5D14EA8A4C0C}"/>
    <cellStyle name="Normal 2 2 3 2 2 8 2 3" xfId="47428" xr:uid="{4822D713-1F76-4371-8847-F0E01AEB012E}"/>
    <cellStyle name="Normal 2 2 3 2 2 8 3" xfId="22289" xr:uid="{063E2F2A-E3D2-4CEB-B19F-82BD0CF3217A}"/>
    <cellStyle name="Normal 2 2 3 2 2 8 4" xfId="39048" xr:uid="{9D0457B0-84C3-4D46-8EC5-C41C22DB4B74}"/>
    <cellStyle name="Normal 2 2 3 2 2 9" xfId="7207" xr:uid="{2A355EAD-ACD1-4F3E-B673-CAA7894894BA}"/>
    <cellStyle name="Normal 2 2 3 2 2 9 2" xfId="15587" xr:uid="{08193D48-8E73-4207-AB29-DCF1136F075F}"/>
    <cellStyle name="Normal 2 2 3 2 2 9 2 2" xfId="32347" xr:uid="{F857F289-50D3-4DC3-BCE2-99A966D6B7F9}"/>
    <cellStyle name="Normal 2 2 3 2 2 9 2 3" xfId="49106" xr:uid="{83BB7407-991B-42A5-B2BF-44503712B46C}"/>
    <cellStyle name="Normal 2 2 3 2 2 9 3" xfId="23967" xr:uid="{6254DE5C-DE43-49C5-BB52-26B760FC8948}"/>
    <cellStyle name="Normal 2 2 3 2 2 9 4" xfId="40726" xr:uid="{4CB6F007-6934-4193-9298-E37415D3D8CA}"/>
    <cellStyle name="Normal 2 2 3 2 20" xfId="52091" xr:uid="{CA27540C-79C4-47F8-8ABC-1795C00CAD52}"/>
    <cellStyle name="Normal 2 2 3 2 3" xfId="639" xr:uid="{D80B8C85-2097-4EAC-BF55-9CB8283AA65E}"/>
    <cellStyle name="Normal 2 2 3 2 3 10" xfId="8544" xr:uid="{6DABA98A-F059-49F9-BB6C-93285477D4CC}"/>
    <cellStyle name="Normal 2 2 3 2 3 10 2" xfId="16924" xr:uid="{F6A1D317-0AAA-48FD-89AD-9200F4B479D6}"/>
    <cellStyle name="Normal 2 2 3 2 3 10 2 2" xfId="33684" xr:uid="{5EA644CF-D7F9-42E5-AACC-1F1EEA14D452}"/>
    <cellStyle name="Normal 2 2 3 2 3 10 2 3" xfId="50443" xr:uid="{318B509C-2AFF-4B00-86C9-14A5BAAB2401}"/>
    <cellStyle name="Normal 2 2 3 2 3 10 3" xfId="25304" xr:uid="{9E2988BA-5522-4301-9DDD-4A08D33F321B}"/>
    <cellStyle name="Normal 2 2 3 2 3 10 4" xfId="42063" xr:uid="{60CF7B2D-D885-4A61-BAFA-71B6FC1639E1}"/>
    <cellStyle name="Normal 2 2 3 2 3 11" xfId="2471" xr:uid="{FCBA806E-4DC5-4BD9-9D93-7E7FDCDD12E3}"/>
    <cellStyle name="Normal 2 2 3 2 3 11 2" xfId="10853" xr:uid="{0B6B4869-C25E-4B30-810E-872E2232777A}"/>
    <cellStyle name="Normal 2 2 3 2 3 11 2 2" xfId="27613" xr:uid="{50F0EA95-E440-4DA2-B674-CA939E8F2FC2}"/>
    <cellStyle name="Normal 2 2 3 2 3 11 2 3" xfId="44372" xr:uid="{5DE56673-2D42-4D77-8C35-48EFF92FE7D0}"/>
    <cellStyle name="Normal 2 2 3 2 3 11 3" xfId="19233" xr:uid="{D92A6980-8E0B-41D2-B498-3A68D91C486E}"/>
    <cellStyle name="Normal 2 2 3 2 3 11 4" xfId="35992" xr:uid="{689DDEA0-537A-4C23-A229-82B8E4F3932E}"/>
    <cellStyle name="Normal 2 2 3 2 3 12" xfId="9050" xr:uid="{24EA960A-C4F1-4D67-AD30-0AA00CDFC307}"/>
    <cellStyle name="Normal 2 2 3 2 3 12 2" xfId="25810" xr:uid="{6C0BFB7B-9DA4-4F85-9404-4CAECFED2FD1}"/>
    <cellStyle name="Normal 2 2 3 2 3 12 3" xfId="42569" xr:uid="{6A36ED2E-509C-4583-A2FA-9CFF5BD314C0}"/>
    <cellStyle name="Normal 2 2 3 2 3 13" xfId="17430" xr:uid="{70607FAD-F38A-4914-8976-74B86EAF2790}"/>
    <cellStyle name="Normal 2 2 3 2 3 14" xfId="34189" xr:uid="{6DB71C7F-1A34-4292-85C1-9852706A4D3F}"/>
    <cellStyle name="Normal 2 2 3 2 3 2" xfId="1081" xr:uid="{C1C52AE8-9EE2-4447-A169-155AC404E7A2}"/>
    <cellStyle name="Normal 2 2 3 2 3 2 2" xfId="4476" xr:uid="{88C12023-5EF7-4C65-B157-3ECF1BE3009D}"/>
    <cellStyle name="Normal 2 2 3 2 3 2 2 2" xfId="12856" xr:uid="{8663C974-1CFF-46CE-9F41-6153615E2F31}"/>
    <cellStyle name="Normal 2 2 3 2 3 2 2 2 2" xfId="29616" xr:uid="{AB5A8260-7AA9-455D-96F0-86156BBA9809}"/>
    <cellStyle name="Normal 2 2 3 2 3 2 2 2 3" xfId="46375" xr:uid="{55B0CA99-D447-424D-8027-F3E98AD4ACFC}"/>
    <cellStyle name="Normal 2 2 3 2 3 2 2 3" xfId="21236" xr:uid="{BD22BCDE-0C66-4C0E-BEDB-5D4F2DB98D08}"/>
    <cellStyle name="Normal 2 2 3 2 3 2 2 4" xfId="37995" xr:uid="{75FBD01A-E6EC-46FB-B773-F161284A3E6A}"/>
    <cellStyle name="Normal 2 2 3 2 3 2 3" xfId="6163" xr:uid="{540813C0-12B8-4E3C-B0B5-AF661D87D88B}"/>
    <cellStyle name="Normal 2 2 3 2 3 2 3 2" xfId="14543" xr:uid="{5D2681D1-12CB-4667-8D3F-45C03B920078}"/>
    <cellStyle name="Normal 2 2 3 2 3 2 3 2 2" xfId="31303" xr:uid="{E5A5ED6F-3D23-40CA-94F0-6B3858D34123}"/>
    <cellStyle name="Normal 2 2 3 2 3 2 3 2 3" xfId="48062" xr:uid="{699E18A7-D766-4CFE-A83D-8FD44ABB4BFE}"/>
    <cellStyle name="Normal 2 2 3 2 3 2 3 3" xfId="22923" xr:uid="{3586DE3E-0854-48D1-B411-41DCF4AB2E48}"/>
    <cellStyle name="Normal 2 2 3 2 3 2 3 4" xfId="39682" xr:uid="{498A537F-6749-4563-800A-939495CC0F5D}"/>
    <cellStyle name="Normal 2 2 3 2 3 2 4" xfId="2899" xr:uid="{91A9BADC-1F78-48C0-A55C-C3D8070B726B}"/>
    <cellStyle name="Normal 2 2 3 2 3 2 4 2" xfId="11279" xr:uid="{D294EE63-549A-4B44-91C7-7572258C5439}"/>
    <cellStyle name="Normal 2 2 3 2 3 2 4 2 2" xfId="28039" xr:uid="{90E1435F-9B8B-4C35-9621-B5D0AFA02F77}"/>
    <cellStyle name="Normal 2 2 3 2 3 2 4 2 3" xfId="44798" xr:uid="{5AE69B0F-6BDF-4CC1-997F-5DA03FC00B9A}"/>
    <cellStyle name="Normal 2 2 3 2 3 2 4 3" xfId="19659" xr:uid="{DED3780F-A0FD-4429-BDB2-CC1AC06B9DA8}"/>
    <cellStyle name="Normal 2 2 3 2 3 2 4 4" xfId="36418" xr:uid="{79F56EC2-4000-4845-B7D8-C9A729191E0B}"/>
    <cellStyle name="Normal 2 2 3 2 3 2 5" xfId="9476" xr:uid="{70837F37-FEA8-46FB-BE65-9B076B2E1C25}"/>
    <cellStyle name="Normal 2 2 3 2 3 2 5 2" xfId="26236" xr:uid="{D8C1F724-0792-48D9-A74F-72F1D3E388CD}"/>
    <cellStyle name="Normal 2 2 3 2 3 2 5 3" xfId="42995" xr:uid="{1CFEF30F-682F-429E-A143-D7F08A04CF4E}"/>
    <cellStyle name="Normal 2 2 3 2 3 2 6" xfId="17856" xr:uid="{69952EF5-0F6B-4D0E-AA38-3DE3F9C05772}"/>
    <cellStyle name="Normal 2 2 3 2 3 2 7" xfId="34615" xr:uid="{5982AD1A-33EC-4996-996F-2925F8E301DD}"/>
    <cellStyle name="Normal 2 2 3 2 3 3" xfId="1515" xr:uid="{525B3B5B-944B-44B7-B6CC-75A6A1512B8F}"/>
    <cellStyle name="Normal 2 2 3 2 3 3 2" xfId="4904" xr:uid="{501603A2-260F-41A3-A803-DA421BBE5FB5}"/>
    <cellStyle name="Normal 2 2 3 2 3 3 2 2" xfId="13284" xr:uid="{0E3C1A0A-E7FD-4D5D-8C9A-4FA726302BD0}"/>
    <cellStyle name="Normal 2 2 3 2 3 3 2 2 2" xfId="30044" xr:uid="{E0E74919-3B80-48BC-89CC-1209CEF8C3AA}"/>
    <cellStyle name="Normal 2 2 3 2 3 3 2 2 3" xfId="46803" xr:uid="{1F197E61-4305-47C4-9AB8-BD001B520636}"/>
    <cellStyle name="Normal 2 2 3 2 3 3 2 3" xfId="21664" xr:uid="{2430237B-3E22-446A-9744-8195F7785D90}"/>
    <cellStyle name="Normal 2 2 3 2 3 3 2 4" xfId="38423" xr:uid="{366F23B6-5EA1-4259-AAE1-DE209F5D2841}"/>
    <cellStyle name="Normal 2 2 3 2 3 3 3" xfId="6591" xr:uid="{65624864-C7DB-47F5-B787-71CEF1F53554}"/>
    <cellStyle name="Normal 2 2 3 2 3 3 3 2" xfId="14971" xr:uid="{3A810C6E-97D9-4826-A007-14BF6C067FDF}"/>
    <cellStyle name="Normal 2 2 3 2 3 3 3 2 2" xfId="31731" xr:uid="{C748345B-7485-4356-9A82-FE86A7F0E48A}"/>
    <cellStyle name="Normal 2 2 3 2 3 3 3 2 3" xfId="48490" xr:uid="{EE0EEED5-0C93-4009-9CDD-1A26F8A60C5A}"/>
    <cellStyle name="Normal 2 2 3 2 3 3 3 3" xfId="23351" xr:uid="{F7145A16-7166-4399-85BA-5E5E5E61CEA5}"/>
    <cellStyle name="Normal 2 2 3 2 3 3 3 4" xfId="40110" xr:uid="{FA60D884-F4CF-491B-8A8E-A70D050BB86B}"/>
    <cellStyle name="Normal 2 2 3 2 3 3 4" xfId="3327" xr:uid="{D326E8A2-5080-45DF-A670-D1B2BF845F3F}"/>
    <cellStyle name="Normal 2 2 3 2 3 3 4 2" xfId="11707" xr:uid="{5F8BABBD-11B0-489E-9EA6-00E5A3891609}"/>
    <cellStyle name="Normal 2 2 3 2 3 3 4 2 2" xfId="28467" xr:uid="{512F2B69-0820-4210-A70F-C2A690F46603}"/>
    <cellStyle name="Normal 2 2 3 2 3 3 4 2 3" xfId="45226" xr:uid="{CC950758-B5E9-45BD-A543-A32B6C1C9FF5}"/>
    <cellStyle name="Normal 2 2 3 2 3 3 4 3" xfId="20087" xr:uid="{A22B47B8-AD51-427D-B54A-F2D1BF230CC6}"/>
    <cellStyle name="Normal 2 2 3 2 3 3 4 4" xfId="36846" xr:uid="{0326806B-588D-44D3-B614-1794D98ABBE6}"/>
    <cellStyle name="Normal 2 2 3 2 3 3 5" xfId="9904" xr:uid="{41A4E6BA-B327-4041-918E-0699C51D2B11}"/>
    <cellStyle name="Normal 2 2 3 2 3 3 5 2" xfId="26664" xr:uid="{38A24FF0-3E54-4353-86C2-2AA23542A28C}"/>
    <cellStyle name="Normal 2 2 3 2 3 3 5 3" xfId="43423" xr:uid="{BCFA5C85-E737-40AC-A23C-18AC2238ED00}"/>
    <cellStyle name="Normal 2 2 3 2 3 3 6" xfId="18284" xr:uid="{7253D4EB-87F7-4401-BA93-86E1E679A932}"/>
    <cellStyle name="Normal 2 2 3 2 3 3 7" xfId="35043" xr:uid="{5ABD8B60-FA8E-4D4C-8E7E-E9273D1CF8E7}"/>
    <cellStyle name="Normal 2 2 3 2 3 4" xfId="1844" xr:uid="{14D7AC00-43F2-435B-8A56-FD628B1BD620}"/>
    <cellStyle name="Normal 2 2 3 2 3 4 2" xfId="5233" xr:uid="{DF20CD56-7F3D-4A9F-A5FC-92A71FEF310E}"/>
    <cellStyle name="Normal 2 2 3 2 3 4 2 2" xfId="13613" xr:uid="{C13156B5-6E23-4BE4-9033-FE0E4C911E43}"/>
    <cellStyle name="Normal 2 2 3 2 3 4 2 2 2" xfId="30373" xr:uid="{92FC63D3-01B9-4DA9-BB72-639EFA5F287C}"/>
    <cellStyle name="Normal 2 2 3 2 3 4 2 2 3" xfId="47132" xr:uid="{FB7D066F-779D-417D-BF7C-113EEA1C4B06}"/>
    <cellStyle name="Normal 2 2 3 2 3 4 2 3" xfId="21993" xr:uid="{8CD47CD4-052A-4126-84B2-43C1D0DB0B7B}"/>
    <cellStyle name="Normal 2 2 3 2 3 4 2 4" xfId="38752" xr:uid="{BB39C875-4419-41C6-AFD0-3AEE6A6F1779}"/>
    <cellStyle name="Normal 2 2 3 2 3 4 3" xfId="6920" xr:uid="{0B95C4F1-4608-4B2B-B004-BC85C33F0E1C}"/>
    <cellStyle name="Normal 2 2 3 2 3 4 3 2" xfId="15300" xr:uid="{A04E9A44-FD2E-428D-9635-440D1AF8E062}"/>
    <cellStyle name="Normal 2 2 3 2 3 4 3 2 2" xfId="32060" xr:uid="{9B66E7CE-2E06-429C-B437-0E9DF58245B1}"/>
    <cellStyle name="Normal 2 2 3 2 3 4 3 2 3" xfId="48819" xr:uid="{B9126712-7123-4332-9588-40CEEA13D84E}"/>
    <cellStyle name="Normal 2 2 3 2 3 4 3 3" xfId="23680" xr:uid="{9B91A43F-A1CA-459F-8991-9D8EAF658B95}"/>
    <cellStyle name="Normal 2 2 3 2 3 4 3 4" xfId="40439" xr:uid="{DDDC008F-D67C-48E2-B8ED-9A73E2FCB3D0}"/>
    <cellStyle name="Normal 2 2 3 2 3 4 4" xfId="3544" xr:uid="{84305DD9-069E-4608-9FA1-59BB6F705299}"/>
    <cellStyle name="Normal 2 2 3 2 3 4 4 2" xfId="11924" xr:uid="{BEACE91A-622D-4A17-A14E-BF24FFADB53B}"/>
    <cellStyle name="Normal 2 2 3 2 3 4 4 2 2" xfId="28684" xr:uid="{83379881-7892-4A7B-8738-239F139F388B}"/>
    <cellStyle name="Normal 2 2 3 2 3 4 4 2 3" xfId="45443" xr:uid="{10F6CA6C-43F5-45CC-A22A-DAABA40046D5}"/>
    <cellStyle name="Normal 2 2 3 2 3 4 4 3" xfId="20304" xr:uid="{1947EE87-0976-48A9-A1FB-B78D58CBA1EC}"/>
    <cellStyle name="Normal 2 2 3 2 3 4 4 4" xfId="37063" xr:uid="{43141601-D8CD-4516-844F-E9355D423717}"/>
    <cellStyle name="Normal 2 2 3 2 3 4 5" xfId="10233" xr:uid="{C0E7FF21-9A08-478E-A65D-F82985A8B2BD}"/>
    <cellStyle name="Normal 2 2 3 2 3 4 5 2" xfId="26993" xr:uid="{E33365B9-2FBC-446D-B5BB-B3F16F64CB22}"/>
    <cellStyle name="Normal 2 2 3 2 3 4 5 3" xfId="43752" xr:uid="{7527B155-08E3-428B-9308-907772EA80D2}"/>
    <cellStyle name="Normal 2 2 3 2 3 4 6" xfId="18613" xr:uid="{4D4C350C-51D6-4C7D-8CF8-49011F29CFD3}"/>
    <cellStyle name="Normal 2 2 3 2 3 4 7" xfId="35372" xr:uid="{E2C3CBD2-B248-4037-BE1A-88532F9B88A0}"/>
    <cellStyle name="Normal 2 2 3 2 3 5" xfId="3963" xr:uid="{752A4A2D-9291-4F83-8ACE-EE7BF147950F}"/>
    <cellStyle name="Normal 2 2 3 2 3 5 2" xfId="12343" xr:uid="{92B6D916-EA34-4D4F-A17C-92F6371E01E5}"/>
    <cellStyle name="Normal 2 2 3 2 3 5 2 2" xfId="29103" xr:uid="{C0E6462C-B53E-44CE-845C-B31592CEAA11}"/>
    <cellStyle name="Normal 2 2 3 2 3 5 2 3" xfId="45862" xr:uid="{1EE7D239-8761-4AB5-A551-6DC53E52511F}"/>
    <cellStyle name="Normal 2 2 3 2 3 5 3" xfId="20723" xr:uid="{CD635C51-A980-4906-8D05-875C4DDCFDA8}"/>
    <cellStyle name="Normal 2 2 3 2 3 5 4" xfId="37482" xr:uid="{6FBC7DDC-E68C-4F57-B06B-764EBE669C27}"/>
    <cellStyle name="Normal 2 2 3 2 3 6" xfId="5737" xr:uid="{87C7128D-D471-43A2-A93E-D89E468073F4}"/>
    <cellStyle name="Normal 2 2 3 2 3 6 2" xfId="14117" xr:uid="{912A4891-DEA8-4BA4-A2F4-32C79746D2A6}"/>
    <cellStyle name="Normal 2 2 3 2 3 6 2 2" xfId="30877" xr:uid="{DA91E444-63E2-4346-90B4-194CF1BF38D6}"/>
    <cellStyle name="Normal 2 2 3 2 3 6 2 3" xfId="47636" xr:uid="{A95B5A4B-5BD4-4436-A9C9-BA666D90F0C6}"/>
    <cellStyle name="Normal 2 2 3 2 3 6 3" xfId="22497" xr:uid="{8D467091-704C-441B-9782-6B1009204451}"/>
    <cellStyle name="Normal 2 2 3 2 3 6 4" xfId="39256" xr:uid="{9534DF01-6374-472A-8112-7AFA52857680}"/>
    <cellStyle name="Normal 2 2 3 2 3 7" xfId="7326" xr:uid="{DBC71B0A-49E0-4477-92CE-3889EB8167BC}"/>
    <cellStyle name="Normal 2 2 3 2 3 7 2" xfId="15706" xr:uid="{59A57F11-1D93-44A8-873B-A42330F313B9}"/>
    <cellStyle name="Normal 2 2 3 2 3 7 2 2" xfId="32466" xr:uid="{FEF1556D-7D73-4BFF-86A0-C5F85A4DE4CC}"/>
    <cellStyle name="Normal 2 2 3 2 3 7 2 3" xfId="49225" xr:uid="{66F32474-5BD5-48F6-A93F-A85789A0CC4D}"/>
    <cellStyle name="Normal 2 2 3 2 3 7 3" xfId="24086" xr:uid="{D18D0519-2AE7-4ACF-AE97-E460545CF229}"/>
    <cellStyle name="Normal 2 2 3 2 3 7 4" xfId="40845" xr:uid="{49A715C1-F92A-417A-A809-58425B6F9BB2}"/>
    <cellStyle name="Normal 2 2 3 2 3 8" xfId="7732" xr:uid="{C71C0899-A9A5-4BF5-AA8B-959893D99216}"/>
    <cellStyle name="Normal 2 2 3 2 3 8 2" xfId="16112" xr:uid="{3A73649D-0C57-47C7-9D9D-89E4453B2ED7}"/>
    <cellStyle name="Normal 2 2 3 2 3 8 2 2" xfId="32872" xr:uid="{248A851C-3CDC-43A4-A2D3-6E9342C1DAB7}"/>
    <cellStyle name="Normal 2 2 3 2 3 8 2 3" xfId="49631" xr:uid="{865AD49A-A13F-4CD4-A02A-181D41BC2139}"/>
    <cellStyle name="Normal 2 2 3 2 3 8 3" xfId="24492" xr:uid="{34EDF20F-0869-40EA-A87F-ED3DA7E37C2D}"/>
    <cellStyle name="Normal 2 2 3 2 3 8 4" xfId="41251" xr:uid="{5F240857-4862-4274-9D38-E0FF6E7B7561}"/>
    <cellStyle name="Normal 2 2 3 2 3 9" xfId="8138" xr:uid="{B9477E03-53A5-4D96-9DD9-D8030897EDFE}"/>
    <cellStyle name="Normal 2 2 3 2 3 9 2" xfId="16518" xr:uid="{A4A7837B-17DD-4A2F-8E7A-DE912646B2A1}"/>
    <cellStyle name="Normal 2 2 3 2 3 9 2 2" xfId="33278" xr:uid="{27B18931-BBEE-47B5-A33D-1AD734BA9CE3}"/>
    <cellStyle name="Normal 2 2 3 2 3 9 2 3" xfId="50037" xr:uid="{7B1279AE-4FE9-4349-B1A3-4C1AED1272D0}"/>
    <cellStyle name="Normal 2 2 3 2 3 9 3" xfId="24898" xr:uid="{8BC19D26-A60D-400C-9907-424CF7DA58F7}"/>
    <cellStyle name="Normal 2 2 3 2 3 9 4" xfId="41657" xr:uid="{4902AD70-FC0C-47BD-B01C-302B688A738B}"/>
    <cellStyle name="Normal 2 2 3 2 4" xfId="640" xr:uid="{CDCBF3B4-4F8F-42E0-935B-9CA36DB619EC}"/>
    <cellStyle name="Normal 2 2 3 2 4 10" xfId="8662" xr:uid="{B48FEC90-4158-4CFF-9E3C-0C14F1ECA947}"/>
    <cellStyle name="Normal 2 2 3 2 4 10 2" xfId="17042" xr:uid="{D7FF082B-3876-4E73-A2AC-0C3A37A53F0D}"/>
    <cellStyle name="Normal 2 2 3 2 4 10 2 2" xfId="33802" xr:uid="{CF120EE1-1B0A-411E-BC7E-0A5042A57BFA}"/>
    <cellStyle name="Normal 2 2 3 2 4 10 2 3" xfId="50561" xr:uid="{C7897753-EB38-4E8E-9924-EF4F2A6D62DC}"/>
    <cellStyle name="Normal 2 2 3 2 4 10 3" xfId="25422" xr:uid="{2321FB00-D8AF-4312-84C2-55560DA59515}"/>
    <cellStyle name="Normal 2 2 3 2 4 10 4" xfId="42181" xr:uid="{4EE33072-CFEC-477B-8ADD-EB0EF031718D}"/>
    <cellStyle name="Normal 2 2 3 2 4 11" xfId="2472" xr:uid="{E4A308C9-6CDF-4F96-B0FC-1A64B6BAC4CA}"/>
    <cellStyle name="Normal 2 2 3 2 4 11 2" xfId="10854" xr:uid="{204D86FB-FB44-421A-BDCA-717164617F6F}"/>
    <cellStyle name="Normal 2 2 3 2 4 11 2 2" xfId="27614" xr:uid="{62C0CC50-7795-4913-91F9-E9A66B4741B9}"/>
    <cellStyle name="Normal 2 2 3 2 4 11 2 3" xfId="44373" xr:uid="{375FF73A-A199-4CC9-A8BB-D6D27DF34273}"/>
    <cellStyle name="Normal 2 2 3 2 4 11 3" xfId="19234" xr:uid="{0366109C-4339-4CC9-8675-BA241CE8E26F}"/>
    <cellStyle name="Normal 2 2 3 2 4 11 4" xfId="35993" xr:uid="{839ABF34-A794-4C22-BE16-3F05153BB74D}"/>
    <cellStyle name="Normal 2 2 3 2 4 12" xfId="9051" xr:uid="{6CB09F6F-EB95-4794-BC8C-4567DA00C006}"/>
    <cellStyle name="Normal 2 2 3 2 4 12 2" xfId="25811" xr:uid="{97409086-E40A-401C-B1D5-9FD14D843C1C}"/>
    <cellStyle name="Normal 2 2 3 2 4 12 3" xfId="42570" xr:uid="{21802B61-B00A-400F-9FF0-4796C25A7303}"/>
    <cellStyle name="Normal 2 2 3 2 4 13" xfId="17431" xr:uid="{33AB8FB3-1496-4D5A-84E5-7433E4A26A84}"/>
    <cellStyle name="Normal 2 2 3 2 4 14" xfId="34190" xr:uid="{9002EEF8-64A0-4C8A-A6AC-A4BA54C4F7A2}"/>
    <cellStyle name="Normal 2 2 3 2 4 2" xfId="1082" xr:uid="{55962B83-8874-4267-939D-7BBE430527FD}"/>
    <cellStyle name="Normal 2 2 3 2 4 2 2" xfId="4477" xr:uid="{FB264955-3606-4F24-9119-55C19F21D81A}"/>
    <cellStyle name="Normal 2 2 3 2 4 2 2 2" xfId="12857" xr:uid="{AD66AEBC-4A25-4BFC-BA93-BA4CDB149962}"/>
    <cellStyle name="Normal 2 2 3 2 4 2 2 2 2" xfId="29617" xr:uid="{8436DCA1-FCCF-43D8-9467-0A91E811CDA3}"/>
    <cellStyle name="Normal 2 2 3 2 4 2 2 2 3" xfId="46376" xr:uid="{23C006D2-262B-4217-832B-7C8BF6CF003B}"/>
    <cellStyle name="Normal 2 2 3 2 4 2 2 3" xfId="21237" xr:uid="{982E06A2-6CFE-4720-8916-71B296B8D238}"/>
    <cellStyle name="Normal 2 2 3 2 4 2 2 4" xfId="37996" xr:uid="{24D7C734-AC30-4234-A9F5-2F3297B10D5F}"/>
    <cellStyle name="Normal 2 2 3 2 4 2 3" xfId="6164" xr:uid="{E69992B0-4CAF-433C-A0F8-CDB79502C019}"/>
    <cellStyle name="Normal 2 2 3 2 4 2 3 2" xfId="14544" xr:uid="{A9C82B86-1138-470C-B5AC-FDC632B95511}"/>
    <cellStyle name="Normal 2 2 3 2 4 2 3 2 2" xfId="31304" xr:uid="{1C927433-3848-4675-8374-12542A248AE6}"/>
    <cellStyle name="Normal 2 2 3 2 4 2 3 2 3" xfId="48063" xr:uid="{62CA11E0-1528-4E4F-9B5B-83653CDC4094}"/>
    <cellStyle name="Normal 2 2 3 2 4 2 3 3" xfId="22924" xr:uid="{041A3CE4-A633-4260-9D50-AD899C61A5EC}"/>
    <cellStyle name="Normal 2 2 3 2 4 2 3 4" xfId="39683" xr:uid="{009984C9-1B21-49FC-BA6C-434FA76E7D92}"/>
    <cellStyle name="Normal 2 2 3 2 4 2 4" xfId="2900" xr:uid="{5F16BD3E-5E34-41BD-9749-35332C3E7DFB}"/>
    <cellStyle name="Normal 2 2 3 2 4 2 4 2" xfId="11280" xr:uid="{474E3883-F943-4AD5-BA87-70809061878E}"/>
    <cellStyle name="Normal 2 2 3 2 4 2 4 2 2" xfId="28040" xr:uid="{342086CC-0753-441C-81DB-AF9262D05F7E}"/>
    <cellStyle name="Normal 2 2 3 2 4 2 4 2 3" xfId="44799" xr:uid="{647A7FD8-43CB-447D-BE33-AA80DF8E6EC7}"/>
    <cellStyle name="Normal 2 2 3 2 4 2 4 3" xfId="19660" xr:uid="{3F3ADB89-C7E0-47AD-8655-7F9351E6B591}"/>
    <cellStyle name="Normal 2 2 3 2 4 2 4 4" xfId="36419" xr:uid="{ED6BB6BA-23E9-4274-B42B-DEC3243CA154}"/>
    <cellStyle name="Normal 2 2 3 2 4 2 5" xfId="9477" xr:uid="{A6256FC7-8C3C-47C5-ADC4-080580BEBCE3}"/>
    <cellStyle name="Normal 2 2 3 2 4 2 5 2" xfId="26237" xr:uid="{6F399E3D-E478-43E1-A03F-BA86021D3B56}"/>
    <cellStyle name="Normal 2 2 3 2 4 2 5 3" xfId="42996" xr:uid="{76FEA4CF-2A10-4191-A16B-C187CA04FCA0}"/>
    <cellStyle name="Normal 2 2 3 2 4 2 6" xfId="17857" xr:uid="{A21F07E7-D973-4438-A46C-A36C2E6006FF}"/>
    <cellStyle name="Normal 2 2 3 2 4 2 7" xfId="34616" xr:uid="{43880981-7830-45DE-8721-41546FC388D7}"/>
    <cellStyle name="Normal 2 2 3 2 4 3" xfId="1516" xr:uid="{7E749C37-6542-4A18-AC2D-1AFBCF4A93A7}"/>
    <cellStyle name="Normal 2 2 3 2 4 3 2" xfId="4905" xr:uid="{05B804AA-8861-4672-9FFD-91144CC6E907}"/>
    <cellStyle name="Normal 2 2 3 2 4 3 2 2" xfId="13285" xr:uid="{9A0F2BAB-6FD7-4190-98CB-19A4D581E1F2}"/>
    <cellStyle name="Normal 2 2 3 2 4 3 2 2 2" xfId="30045" xr:uid="{FDC010B8-B6FF-461D-B94C-9F1C1B583634}"/>
    <cellStyle name="Normal 2 2 3 2 4 3 2 2 3" xfId="46804" xr:uid="{65FC4B4E-B79A-469F-AF8B-1257C33687E8}"/>
    <cellStyle name="Normal 2 2 3 2 4 3 2 3" xfId="21665" xr:uid="{F8DC0254-A7E4-4214-9E0F-F49D6D44D5B0}"/>
    <cellStyle name="Normal 2 2 3 2 4 3 2 4" xfId="38424" xr:uid="{2946DCFE-B84A-4F29-8C54-9BEA7600F14A}"/>
    <cellStyle name="Normal 2 2 3 2 4 3 3" xfId="6592" xr:uid="{B4497867-0015-483D-BCBF-9540C2BE3376}"/>
    <cellStyle name="Normal 2 2 3 2 4 3 3 2" xfId="14972" xr:uid="{C1AEDF73-58AD-4C52-B3AA-B3DBE6B54AFE}"/>
    <cellStyle name="Normal 2 2 3 2 4 3 3 2 2" xfId="31732" xr:uid="{79283AF4-4981-48BC-BF5E-CCFF0CC64E0C}"/>
    <cellStyle name="Normal 2 2 3 2 4 3 3 2 3" xfId="48491" xr:uid="{0EB986FB-B502-4413-BB58-F39B6AD9C297}"/>
    <cellStyle name="Normal 2 2 3 2 4 3 3 3" xfId="23352" xr:uid="{1FFDFA9D-BD24-4E78-AAC9-5461F9CAC899}"/>
    <cellStyle name="Normal 2 2 3 2 4 3 3 4" xfId="40111" xr:uid="{84F9B7EC-1B33-4590-B502-079D10EAD698}"/>
    <cellStyle name="Normal 2 2 3 2 4 3 4" xfId="3328" xr:uid="{E79EB78C-838F-46FC-AD94-FDA3D334F09D}"/>
    <cellStyle name="Normal 2 2 3 2 4 3 4 2" xfId="11708" xr:uid="{B7E73ED6-7AC1-418D-98A2-33344694320C}"/>
    <cellStyle name="Normal 2 2 3 2 4 3 4 2 2" xfId="28468" xr:uid="{1F250D83-23BB-49DB-A293-7C39191DD813}"/>
    <cellStyle name="Normal 2 2 3 2 4 3 4 2 3" xfId="45227" xr:uid="{ED12840E-2191-4673-B68B-5BFBFEDB136D}"/>
    <cellStyle name="Normal 2 2 3 2 4 3 4 3" xfId="20088" xr:uid="{B39AECA7-F3E0-4BC3-B9B5-F1612DCA5927}"/>
    <cellStyle name="Normal 2 2 3 2 4 3 4 4" xfId="36847" xr:uid="{FA556E4D-EF70-4390-AB35-4E86E068B78A}"/>
    <cellStyle name="Normal 2 2 3 2 4 3 5" xfId="9905" xr:uid="{0446B972-D3F3-412F-BFC7-205DDA86909F}"/>
    <cellStyle name="Normal 2 2 3 2 4 3 5 2" xfId="26665" xr:uid="{363F11F0-B73E-4254-8DD9-F0A89F4FCDDB}"/>
    <cellStyle name="Normal 2 2 3 2 4 3 5 3" xfId="43424" xr:uid="{D8F2C94A-CAA7-4EF6-AAD7-36280ABF7792}"/>
    <cellStyle name="Normal 2 2 3 2 4 3 6" xfId="18285" xr:uid="{C0DCCAD8-7DD9-4BB7-A8A0-C832DBA8DF06}"/>
    <cellStyle name="Normal 2 2 3 2 4 3 7" xfId="35044" xr:uid="{7E9F8EE6-E852-484C-B1BC-F603EF7E45CF}"/>
    <cellStyle name="Normal 2 2 3 2 4 4" xfId="1962" xr:uid="{5D1E7576-6BC3-49E2-9952-9EA03E8BCD6B}"/>
    <cellStyle name="Normal 2 2 3 2 4 4 2" xfId="5351" xr:uid="{016788DD-0966-457F-984E-486997DA15B8}"/>
    <cellStyle name="Normal 2 2 3 2 4 4 2 2" xfId="13731" xr:uid="{8EC30AA7-4FB9-44A5-986D-7E9D7D0D4D24}"/>
    <cellStyle name="Normal 2 2 3 2 4 4 2 2 2" xfId="30491" xr:uid="{61482A98-3B8B-4811-977B-0D550DFA6487}"/>
    <cellStyle name="Normal 2 2 3 2 4 4 2 2 3" xfId="47250" xr:uid="{DFD412A5-DC64-4930-9108-4720587098EB}"/>
    <cellStyle name="Normal 2 2 3 2 4 4 2 3" xfId="22111" xr:uid="{28F80C01-BCE6-4150-9FE7-D1B4AAD5FF9B}"/>
    <cellStyle name="Normal 2 2 3 2 4 4 2 4" xfId="38870" xr:uid="{505F4940-0F0C-4915-9DB8-63C2408EDCBD}"/>
    <cellStyle name="Normal 2 2 3 2 4 4 3" xfId="7038" xr:uid="{56515935-EBD2-4823-BDEC-A32A95155EF0}"/>
    <cellStyle name="Normal 2 2 3 2 4 4 3 2" xfId="15418" xr:uid="{EAA6173B-4B04-4CF0-AE97-491CAB1F9025}"/>
    <cellStyle name="Normal 2 2 3 2 4 4 3 2 2" xfId="32178" xr:uid="{1B9AE451-FD71-4089-8EDA-B4E8578CCFE8}"/>
    <cellStyle name="Normal 2 2 3 2 4 4 3 2 3" xfId="48937" xr:uid="{93781148-337B-442B-977E-71C30664DCC5}"/>
    <cellStyle name="Normal 2 2 3 2 4 4 3 3" xfId="23798" xr:uid="{67A9A71B-3BF0-45C8-80C9-E5D4E5E19D2C}"/>
    <cellStyle name="Normal 2 2 3 2 4 4 3 4" xfId="40557" xr:uid="{E0776811-18AA-4A9F-8002-0AFB63CE0EE6}"/>
    <cellStyle name="Normal 2 2 3 2 4 4 4" xfId="3661" xr:uid="{9527967B-CF0F-4268-AC35-852EF7166120}"/>
    <cellStyle name="Normal 2 2 3 2 4 4 4 2" xfId="12041" xr:uid="{AB3F4D8F-87AB-4A4A-9CD2-C8871352CE51}"/>
    <cellStyle name="Normal 2 2 3 2 4 4 4 2 2" xfId="28801" xr:uid="{242DC53E-8F9B-47A3-8F97-784A36AAEDB1}"/>
    <cellStyle name="Normal 2 2 3 2 4 4 4 2 3" xfId="45560" xr:uid="{B692DC66-44DB-45A1-9245-DAED75CEF1B2}"/>
    <cellStyle name="Normal 2 2 3 2 4 4 4 3" xfId="20421" xr:uid="{855036CA-77D3-4EA3-8BE0-C60AD114C26B}"/>
    <cellStyle name="Normal 2 2 3 2 4 4 4 4" xfId="37180" xr:uid="{5E508356-2DCA-48E2-B873-D6826C754900}"/>
    <cellStyle name="Normal 2 2 3 2 4 4 5" xfId="10351" xr:uid="{E84B18F1-EE11-45DC-A86E-69F28AE5F81A}"/>
    <cellStyle name="Normal 2 2 3 2 4 4 5 2" xfId="27111" xr:uid="{DC10B2D7-DBFC-4CB0-9CA3-CAE738C0D695}"/>
    <cellStyle name="Normal 2 2 3 2 4 4 5 3" xfId="43870" xr:uid="{A95E4DB8-77B2-4769-B6BA-0010EAB52779}"/>
    <cellStyle name="Normal 2 2 3 2 4 4 6" xfId="18731" xr:uid="{2090E24C-0B1B-43FE-A9EA-A8450159382F}"/>
    <cellStyle name="Normal 2 2 3 2 4 4 7" xfId="35490" xr:uid="{B1060B96-5EF9-4FE7-8ECF-C858CAAF3DEB}"/>
    <cellStyle name="Normal 2 2 3 2 4 5" xfId="4081" xr:uid="{79FEAA82-8CEE-415C-AB72-39D3A405869F}"/>
    <cellStyle name="Normal 2 2 3 2 4 5 2" xfId="12461" xr:uid="{05387AE7-B6BE-44BF-86C7-DA1F28D3F450}"/>
    <cellStyle name="Normal 2 2 3 2 4 5 2 2" xfId="29221" xr:uid="{BD4F2874-BFC6-4018-A95D-4C4973ABCA8C}"/>
    <cellStyle name="Normal 2 2 3 2 4 5 2 3" xfId="45980" xr:uid="{5B9262E6-3A94-44C9-800E-D3D3F710B0CC}"/>
    <cellStyle name="Normal 2 2 3 2 4 5 3" xfId="20841" xr:uid="{520E5C0A-892E-4E14-BE3E-FD89104F61BD}"/>
    <cellStyle name="Normal 2 2 3 2 4 5 4" xfId="37600" xr:uid="{50427E55-FEA9-41B9-96AA-B7015CE90DF2}"/>
    <cellStyle name="Normal 2 2 3 2 4 6" xfId="5738" xr:uid="{D2AE1BFD-F4C3-4B81-B0E6-DB6CCFFA6A4D}"/>
    <cellStyle name="Normal 2 2 3 2 4 6 2" xfId="14118" xr:uid="{E402E1E0-8BB9-4036-9499-E1048BCCC3BB}"/>
    <cellStyle name="Normal 2 2 3 2 4 6 2 2" xfId="30878" xr:uid="{EEB9F1D2-DB00-482C-AC76-F2B72E6A1F1E}"/>
    <cellStyle name="Normal 2 2 3 2 4 6 2 3" xfId="47637" xr:uid="{A7337BEE-00DE-4385-B96F-5FC74ABD8444}"/>
    <cellStyle name="Normal 2 2 3 2 4 6 3" xfId="22498" xr:uid="{26940278-DE6D-4791-8545-CD8337642433}"/>
    <cellStyle name="Normal 2 2 3 2 4 6 4" xfId="39257" xr:uid="{B74DF465-11CE-4493-8CBE-AD9A965EF863}"/>
    <cellStyle name="Normal 2 2 3 2 4 7" xfId="7444" xr:uid="{1B22A410-B3BE-47CC-8BA5-8795C125A642}"/>
    <cellStyle name="Normal 2 2 3 2 4 7 2" xfId="15824" xr:uid="{50761DBD-60A3-4067-8D13-E212554F61D3}"/>
    <cellStyle name="Normal 2 2 3 2 4 7 2 2" xfId="32584" xr:uid="{145BC4A4-D1E3-4DDD-88C4-73B2DF911D5A}"/>
    <cellStyle name="Normal 2 2 3 2 4 7 2 3" xfId="49343" xr:uid="{045F4D9F-9EF9-48C5-83D6-CC38FA35BB4A}"/>
    <cellStyle name="Normal 2 2 3 2 4 7 3" xfId="24204" xr:uid="{3DC012BE-E988-4585-88B8-ADF37B5F07D1}"/>
    <cellStyle name="Normal 2 2 3 2 4 7 4" xfId="40963" xr:uid="{7158E23F-4E10-446A-8D26-4E0758258041}"/>
    <cellStyle name="Normal 2 2 3 2 4 8" xfId="7850" xr:uid="{65CCDEF5-588B-4CD1-BADE-2DBC331C1332}"/>
    <cellStyle name="Normal 2 2 3 2 4 8 2" xfId="16230" xr:uid="{E5929BA6-6EA1-4E55-BB5A-31B3666AD811}"/>
    <cellStyle name="Normal 2 2 3 2 4 8 2 2" xfId="32990" xr:uid="{49371A46-6155-4A1B-8473-E6A54EB8900D}"/>
    <cellStyle name="Normal 2 2 3 2 4 8 2 3" xfId="49749" xr:uid="{6D1D26A1-E044-4046-8F26-BE0C7F0F5799}"/>
    <cellStyle name="Normal 2 2 3 2 4 8 3" xfId="24610" xr:uid="{E7C33F2B-DCFD-49A1-84F1-3F83F2863136}"/>
    <cellStyle name="Normal 2 2 3 2 4 8 4" xfId="41369" xr:uid="{CC7D2B0C-C885-4ED2-8A74-55A3F03A8507}"/>
    <cellStyle name="Normal 2 2 3 2 4 9" xfId="8256" xr:uid="{34DC2CBA-E4FD-4357-824E-D5F753FA0AF6}"/>
    <cellStyle name="Normal 2 2 3 2 4 9 2" xfId="16636" xr:uid="{1CF5E377-5CDE-43D7-A44A-32CEC0478ECC}"/>
    <cellStyle name="Normal 2 2 3 2 4 9 2 2" xfId="33396" xr:uid="{3ABD7A52-FD77-4F8A-9D67-39B088070F1C}"/>
    <cellStyle name="Normal 2 2 3 2 4 9 2 3" xfId="50155" xr:uid="{EEE479A2-EF1F-4A46-BBEA-A916F89E82EC}"/>
    <cellStyle name="Normal 2 2 3 2 4 9 3" xfId="25016" xr:uid="{98E6C718-36F4-450F-BDBA-A80A1197600C}"/>
    <cellStyle name="Normal 2 2 3 2 4 9 4" xfId="41775" xr:uid="{59A5F348-AD45-4EA3-B440-E9F4CE56D1E1}"/>
    <cellStyle name="Normal 2 2 3 2 5" xfId="799" xr:uid="{6A7CDDED-02CD-4645-89D1-A9DD7C4175C3}"/>
    <cellStyle name="Normal 2 2 3 2 5 2" xfId="4194" xr:uid="{C672660E-F509-4D5D-A132-111149DE7654}"/>
    <cellStyle name="Normal 2 2 3 2 5 2 2" xfId="12574" xr:uid="{CE9AB7C8-8924-4A26-ACF0-6D0EB517643A}"/>
    <cellStyle name="Normal 2 2 3 2 5 2 2 2" xfId="29334" xr:uid="{644D8B67-1F50-433C-9C59-647CA1319DAC}"/>
    <cellStyle name="Normal 2 2 3 2 5 2 2 3" xfId="46093" xr:uid="{2E959CE4-540D-4C00-9630-3FB2F873642F}"/>
    <cellStyle name="Normal 2 2 3 2 5 2 3" xfId="20954" xr:uid="{2C9F69F4-2EF4-47F5-9A73-5C50359AB1E4}"/>
    <cellStyle name="Normal 2 2 3 2 5 2 4" xfId="37713" xr:uid="{4161D908-27EC-4FFB-AEFB-9C39372465E8}"/>
    <cellStyle name="Normal 2 2 3 2 5 3" xfId="5881" xr:uid="{E40006E9-59FF-4D54-8366-67DF492381D0}"/>
    <cellStyle name="Normal 2 2 3 2 5 3 2" xfId="14261" xr:uid="{531A895D-DB5A-4455-B371-6843ED0CE583}"/>
    <cellStyle name="Normal 2 2 3 2 5 3 2 2" xfId="31021" xr:uid="{15B30D5E-D8B2-4210-B909-1334D0F96692}"/>
    <cellStyle name="Normal 2 2 3 2 5 3 2 3" xfId="47780" xr:uid="{9F96FCA2-2FB1-4DF5-8BD8-602018B525D6}"/>
    <cellStyle name="Normal 2 2 3 2 5 3 3" xfId="22641" xr:uid="{6E2B43C4-C5B1-4890-8DB2-650F5884000C}"/>
    <cellStyle name="Normal 2 2 3 2 5 3 4" xfId="39400" xr:uid="{3617E1AF-122A-429F-9F0B-9419DFEB5D80}"/>
    <cellStyle name="Normal 2 2 3 2 5 4" xfId="2617" xr:uid="{803E9DF1-5C04-4A61-927C-2A2BBA1C1F00}"/>
    <cellStyle name="Normal 2 2 3 2 5 4 2" xfId="10997" xr:uid="{AA02FFA6-5B47-45AC-A6F5-AA1E389098EB}"/>
    <cellStyle name="Normal 2 2 3 2 5 4 2 2" xfId="27757" xr:uid="{C001CC11-683C-44E9-A602-7A13B6FD88BE}"/>
    <cellStyle name="Normal 2 2 3 2 5 4 2 3" xfId="44516" xr:uid="{5811F54D-29C7-451B-BBBE-B9987ABB2D3A}"/>
    <cellStyle name="Normal 2 2 3 2 5 4 3" xfId="19377" xr:uid="{01027EEA-998B-495B-94D9-01021CCA5A64}"/>
    <cellStyle name="Normal 2 2 3 2 5 4 4" xfId="36136" xr:uid="{820BDD6E-3978-412B-A507-96AAEB57B24E}"/>
    <cellStyle name="Normal 2 2 3 2 5 5" xfId="9194" xr:uid="{E1A3C92C-8384-41BF-8EC8-8807D986E875}"/>
    <cellStyle name="Normal 2 2 3 2 5 5 2" xfId="25954" xr:uid="{5026A387-C3FA-473B-8A52-4ABCAF67668F}"/>
    <cellStyle name="Normal 2 2 3 2 5 5 3" xfId="42713" xr:uid="{FA87C312-76D2-42FA-A949-DE054EC5896E}"/>
    <cellStyle name="Normal 2 2 3 2 5 6" xfId="17574" xr:uid="{70028642-2EE4-4333-84F8-79084DAC182D}"/>
    <cellStyle name="Normal 2 2 3 2 5 7" xfId="34333" xr:uid="{3DF0296A-BFA6-4066-A85F-DA259B7EB232}"/>
    <cellStyle name="Normal 2 2 3 2 6" xfId="1233" xr:uid="{8B2B14BE-D1E8-456E-BF30-96C6A1E5E077}"/>
    <cellStyle name="Normal 2 2 3 2 6 2" xfId="4622" xr:uid="{A4E156CB-88E1-4146-8E9E-9F64ED5A6F54}"/>
    <cellStyle name="Normal 2 2 3 2 6 2 2" xfId="13002" xr:uid="{07BDEB98-194D-4A57-99F8-B780F4E13FA5}"/>
    <cellStyle name="Normal 2 2 3 2 6 2 2 2" xfId="29762" xr:uid="{5881D4ED-B86B-45B4-BA4D-F49C325F00EA}"/>
    <cellStyle name="Normal 2 2 3 2 6 2 2 3" xfId="46521" xr:uid="{99A6E079-EE17-457E-8F32-15873E425876}"/>
    <cellStyle name="Normal 2 2 3 2 6 2 3" xfId="21382" xr:uid="{67C59F6A-EEC0-4C91-A721-68057C1B3C80}"/>
    <cellStyle name="Normal 2 2 3 2 6 2 4" xfId="38141" xr:uid="{ECD3A9B2-F64F-4C44-B341-29746ECF8A0A}"/>
    <cellStyle name="Normal 2 2 3 2 6 3" xfId="6309" xr:uid="{443625F9-9CC5-47B2-B40A-60C66ABFD9A8}"/>
    <cellStyle name="Normal 2 2 3 2 6 3 2" xfId="14689" xr:uid="{8A55225B-FED3-429B-9280-B4090D4E003F}"/>
    <cellStyle name="Normal 2 2 3 2 6 3 2 2" xfId="31449" xr:uid="{53CA8290-5A00-491C-B191-8C7A016D95E6}"/>
    <cellStyle name="Normal 2 2 3 2 6 3 2 3" xfId="48208" xr:uid="{0E047E91-0007-4AEB-A774-1F4A1A401DEC}"/>
    <cellStyle name="Normal 2 2 3 2 6 3 3" xfId="23069" xr:uid="{94DD4B78-2605-4C0F-A147-B3AA01BB40CE}"/>
    <cellStyle name="Normal 2 2 3 2 6 3 4" xfId="39828" xr:uid="{13A48DD9-D221-4EB4-B132-A302C45427CD}"/>
    <cellStyle name="Normal 2 2 3 2 6 4" xfId="3045" xr:uid="{60B11D71-BEC1-466B-B0C0-AE7F2A5376B6}"/>
    <cellStyle name="Normal 2 2 3 2 6 4 2" xfId="11425" xr:uid="{A3B88BB9-4BE2-4ADC-95FB-5079A3650837}"/>
    <cellStyle name="Normal 2 2 3 2 6 4 2 2" xfId="28185" xr:uid="{4DAB1917-E157-4207-A006-19B3C940A319}"/>
    <cellStyle name="Normal 2 2 3 2 6 4 2 3" xfId="44944" xr:uid="{1F00CD9E-F783-4845-99B5-50AF5D8DD446}"/>
    <cellStyle name="Normal 2 2 3 2 6 4 3" xfId="19805" xr:uid="{6A45EBE0-6A71-44B2-A900-135D8E14B54B}"/>
    <cellStyle name="Normal 2 2 3 2 6 4 4" xfId="36564" xr:uid="{9B4797A5-FD51-41AD-8FFA-EA2DF895BB31}"/>
    <cellStyle name="Normal 2 2 3 2 6 5" xfId="9622" xr:uid="{B21CC450-6B4C-487F-B62D-3DCBE726C094}"/>
    <cellStyle name="Normal 2 2 3 2 6 5 2" xfId="26382" xr:uid="{E4B33E4B-143A-4990-BFF5-2D57A0E0CC6A}"/>
    <cellStyle name="Normal 2 2 3 2 6 5 3" xfId="43141" xr:uid="{5D87A7AD-3D0B-4EE0-BDC0-CAD068DFACB9}"/>
    <cellStyle name="Normal 2 2 3 2 6 6" xfId="18002" xr:uid="{0C4044A5-9BD2-4312-8188-414DAB1214D2}"/>
    <cellStyle name="Normal 2 2 3 2 6 7" xfId="34761" xr:uid="{0A87399E-225F-43A0-8626-5339B90888FA}"/>
    <cellStyle name="Normal 2 2 3 2 7" xfId="1691" xr:uid="{0CC623BE-3AEE-4D7D-943B-51DF5A7D6D56}"/>
    <cellStyle name="Normal 2 2 3 2 7 2" xfId="5080" xr:uid="{71282804-EE4F-4F2D-937D-7D31271F2875}"/>
    <cellStyle name="Normal 2 2 3 2 7 2 2" xfId="13460" xr:uid="{EEE548A2-7490-4C2A-A1C2-DA077D6BA706}"/>
    <cellStyle name="Normal 2 2 3 2 7 2 2 2" xfId="30220" xr:uid="{B7E9BD8B-CD44-4AC7-A3BD-765EF7E61437}"/>
    <cellStyle name="Normal 2 2 3 2 7 2 2 3" xfId="46979" xr:uid="{DB894FA1-AD90-42A9-9433-EDF2E8BFFB9A}"/>
    <cellStyle name="Normal 2 2 3 2 7 2 3" xfId="21840" xr:uid="{D56DBB5F-0ED7-4D3A-B312-FF90775A773F}"/>
    <cellStyle name="Normal 2 2 3 2 7 2 4" xfId="38599" xr:uid="{090D9B1D-7616-4FF2-817E-CF7996627405}"/>
    <cellStyle name="Normal 2 2 3 2 7 3" xfId="6767" xr:uid="{3EB71FF7-7AE8-4C77-B79D-5A690D8CE9DE}"/>
    <cellStyle name="Normal 2 2 3 2 7 3 2" xfId="15147" xr:uid="{9BB46ACC-2C35-4064-A074-BC307E0222B0}"/>
    <cellStyle name="Normal 2 2 3 2 7 3 2 2" xfId="31907" xr:uid="{B3A785AA-DC58-478C-B26B-67843C3D3C33}"/>
    <cellStyle name="Normal 2 2 3 2 7 3 2 3" xfId="48666" xr:uid="{324A7765-36C5-43E4-9694-924F2FC8250E}"/>
    <cellStyle name="Normal 2 2 3 2 7 3 3" xfId="23527" xr:uid="{AE911FD0-F897-4ABC-B487-08F75F9CCDB5}"/>
    <cellStyle name="Normal 2 2 3 2 7 3 4" xfId="40286" xr:uid="{CD5D3091-F1A3-4066-80B5-D64F99711FFC}"/>
    <cellStyle name="Normal 2 2 3 2 7 4" xfId="2184" xr:uid="{6E788928-993C-43EC-B6A3-CED3D73CC33D}"/>
    <cellStyle name="Normal 2 2 3 2 7 4 2" xfId="10571" xr:uid="{E1D8A3C6-5A3E-4714-875C-580C33D9720F}"/>
    <cellStyle name="Normal 2 2 3 2 7 4 2 2" xfId="27331" xr:uid="{92428969-F6FC-48F4-BE2F-0D8B9B76A2DB}"/>
    <cellStyle name="Normal 2 2 3 2 7 4 2 3" xfId="44090" xr:uid="{5173CC8B-99FD-46A0-BC7E-AEAF1F87AAFF}"/>
    <cellStyle name="Normal 2 2 3 2 7 4 3" xfId="18951" xr:uid="{1F573C2B-FF10-4F9B-8C31-C967F318A9A2}"/>
    <cellStyle name="Normal 2 2 3 2 7 4 4" xfId="35710" xr:uid="{2A8AA230-2EC3-46F9-A09B-B985CB001F64}"/>
    <cellStyle name="Normal 2 2 3 2 7 5" xfId="10080" xr:uid="{371AFF53-3608-488F-8C1D-43F05886E7B6}"/>
    <cellStyle name="Normal 2 2 3 2 7 5 2" xfId="26840" xr:uid="{BFC50048-8BA8-491E-B90A-E777D2FEC375}"/>
    <cellStyle name="Normal 2 2 3 2 7 5 3" xfId="43599" xr:uid="{EBC48D5B-E02F-491C-BEB0-9E280DB15AB6}"/>
    <cellStyle name="Normal 2 2 3 2 7 6" xfId="18460" xr:uid="{0A32B985-3278-4E6D-A237-35168838FFC5}"/>
    <cellStyle name="Normal 2 2 3 2 7 7" xfId="35219" xr:uid="{444FD7F5-111F-4B0C-90FC-53020D8DBFEC}"/>
    <cellStyle name="Normal 2 2 3 2 8" xfId="3809" xr:uid="{F6F28AE6-C553-4788-8F05-9C0A8E9C1AE8}"/>
    <cellStyle name="Normal 2 2 3 2 8 2" xfId="12189" xr:uid="{78F3DCFD-9330-4DFD-B5CB-51CF6844D6CC}"/>
    <cellStyle name="Normal 2 2 3 2 8 2 2" xfId="28949" xr:uid="{7AC61B53-4151-490B-A97F-0D4B3B6643FA}"/>
    <cellStyle name="Normal 2 2 3 2 8 2 3" xfId="45708" xr:uid="{05D7F4E7-C1FF-45AA-AB8A-D953BEABD018}"/>
    <cellStyle name="Normal 2 2 3 2 8 3" xfId="20569" xr:uid="{789AA05D-A1AB-4A16-91C9-C0B900B29927}"/>
    <cellStyle name="Normal 2 2 3 2 8 4" xfId="37328" xr:uid="{C42B05B0-CC78-467E-8F23-CC5837BEE93E}"/>
    <cellStyle name="Normal 2 2 3 2 9" xfId="5455" xr:uid="{3A647E9B-9073-4CE7-B380-F76142642542}"/>
    <cellStyle name="Normal 2 2 3 2 9 2" xfId="13835" xr:uid="{CC168DF4-CF88-40EC-A536-2A460838DB61}"/>
    <cellStyle name="Normal 2 2 3 2 9 2 2" xfId="30595" xr:uid="{137D3226-4F70-449D-9C0E-0848BA17DE24}"/>
    <cellStyle name="Normal 2 2 3 2 9 2 3" xfId="47354" xr:uid="{D382DEF4-E3C8-4DC1-8CF0-8454D4DE02A4}"/>
    <cellStyle name="Normal 2 2 3 2 9 3" xfId="22215" xr:uid="{CA714072-99FB-4107-84DE-C5DB1611F59B}"/>
    <cellStyle name="Normal 2 2 3 2 9 4" xfId="38974" xr:uid="{FBEEBCC2-F400-49C6-B155-7DDBE8ED0827}"/>
    <cellStyle name="Normal 2 2 3 20" xfId="33879" xr:uid="{A1596E8F-898C-49A6-BFE5-0A9A40D370D8}"/>
    <cellStyle name="Normal 2 2 3 21" xfId="50875" xr:uid="{F43183B7-108B-48B5-9F9F-285DC9FCE434}"/>
    <cellStyle name="Normal 2 2 3 22" xfId="51378" xr:uid="{2E9F9AE6-110D-4EF6-9F84-C33D42183718}"/>
    <cellStyle name="Normal 2 2 3 23" xfId="51892" xr:uid="{97FE7B93-7F60-4D2C-9628-2B95973F65CC}"/>
    <cellStyle name="Normal 2 2 3 3" xfId="350" xr:uid="{B02473DA-12C7-45B9-9426-24EDC7B18A17}"/>
    <cellStyle name="Normal 2 2 3 3 10" xfId="7580" xr:uid="{00C5AF29-D650-4C2F-B798-4577CBF20F22}"/>
    <cellStyle name="Normal 2 2 3 3 10 2" xfId="15960" xr:uid="{901914F2-8B15-45ED-AD2F-980405AFE9B8}"/>
    <cellStyle name="Normal 2 2 3 3 10 2 2" xfId="32720" xr:uid="{EE5DD537-51E3-4157-8418-0B0890772CA7}"/>
    <cellStyle name="Normal 2 2 3 3 10 2 3" xfId="49479" xr:uid="{0A39517D-45FB-41D8-AC49-CC33953984D2}"/>
    <cellStyle name="Normal 2 2 3 3 10 3" xfId="24340" xr:uid="{CA8DE542-19BD-4C2E-9967-F371E96D63D2}"/>
    <cellStyle name="Normal 2 2 3 3 10 4" xfId="41099" xr:uid="{05A773B6-777E-440B-B5B4-94D3077D1D7F}"/>
    <cellStyle name="Normal 2 2 3 3 11" xfId="7986" xr:uid="{CDD88A9C-54E8-452A-B483-6D225DE52974}"/>
    <cellStyle name="Normal 2 2 3 3 11 2" xfId="16366" xr:uid="{6CF19EC2-A4F2-4C7D-8591-D00993C705E1}"/>
    <cellStyle name="Normal 2 2 3 3 11 2 2" xfId="33126" xr:uid="{B620F202-35F8-4C93-A454-A0C0479E7D68}"/>
    <cellStyle name="Normal 2 2 3 3 11 2 3" xfId="49885" xr:uid="{6381693C-A493-4733-A9FB-A96BC8727B1C}"/>
    <cellStyle name="Normal 2 2 3 3 11 3" xfId="24746" xr:uid="{3CE8CCBB-CB3D-46DB-BE8F-BC1E8B58E4D5}"/>
    <cellStyle name="Normal 2 2 3 3 11 4" xfId="41505" xr:uid="{42F9BFEB-2FA3-4C8B-A4D7-CC4B098B0151}"/>
    <cellStyle name="Normal 2 2 3 3 12" xfId="8392" xr:uid="{AE38B294-2668-4E02-876C-8C39136901B9}"/>
    <cellStyle name="Normal 2 2 3 3 12 2" xfId="16772" xr:uid="{CD78FCCE-1781-49BA-914B-E407F7A73A33}"/>
    <cellStyle name="Normal 2 2 3 3 12 2 2" xfId="33532" xr:uid="{167E7D55-F7E6-420E-BE1C-23EFC39CB8A2}"/>
    <cellStyle name="Normal 2 2 3 3 12 2 3" xfId="50291" xr:uid="{E83B38BC-3A11-4960-955A-56C70FBE8CA6}"/>
    <cellStyle name="Normal 2 2 3 3 12 3" xfId="25152" xr:uid="{9F5DBE10-D4F3-4346-BFAE-9EB31F6291C4}"/>
    <cellStyle name="Normal 2 2 3 3 12 4" xfId="41911" xr:uid="{D4EC3E7B-86AB-4371-A896-1BFD907791A7}"/>
    <cellStyle name="Normal 2 2 3 3 13" xfId="2080" xr:uid="{DB45279E-13AD-4A28-A5DB-35205323568B}"/>
    <cellStyle name="Normal 2 2 3 3 13 2" xfId="10468" xr:uid="{E5E90151-3BA9-4759-BC9C-0CC7675B3B4F}"/>
    <cellStyle name="Normal 2 2 3 3 13 2 2" xfId="27228" xr:uid="{CE8C658B-3760-4941-9119-6FA4FE4B1E2D}"/>
    <cellStyle name="Normal 2 2 3 3 13 2 3" xfId="43987" xr:uid="{2A6778CC-1891-4325-9627-FB7919BDC529}"/>
    <cellStyle name="Normal 2 2 3 3 13 3" xfId="18848" xr:uid="{C3E3FE94-D2EA-43A9-AA63-DB9A690F245D}"/>
    <cellStyle name="Normal 2 2 3 3 13 4" xfId="35607" xr:uid="{9875B0BA-63AB-422B-9873-960057B76D2D}"/>
    <cellStyle name="Normal 2 2 3 3 14" xfId="8814" xr:uid="{0E173E9A-15D2-4436-A825-0CE25A3D5AC5}"/>
    <cellStyle name="Normal 2 2 3 3 14 2" xfId="25574" xr:uid="{E0240F3B-59F7-45C1-BAC7-BD444E1B83C8}"/>
    <cellStyle name="Normal 2 2 3 3 14 3" xfId="42333" xr:uid="{FBCD83EF-78FC-4DFC-B459-EFFA9031F4DA}"/>
    <cellStyle name="Normal 2 2 3 3 15" xfId="17194" xr:uid="{5FE63EB7-7061-4B92-924D-6296C4F78748}"/>
    <cellStyle name="Normal 2 2 3 3 16" xfId="33953" xr:uid="{03201752-CE53-42B3-B2F3-BD2897FDA204}"/>
    <cellStyle name="Normal 2 2 3 3 2" xfId="641" xr:uid="{ED9459C2-D725-4B6E-B60E-1CF80BA8174F}"/>
    <cellStyle name="Normal 2 2 3 3 2 10" xfId="8546" xr:uid="{0A514F9B-0829-4B67-8D6D-DA303ECAD530}"/>
    <cellStyle name="Normal 2 2 3 3 2 10 2" xfId="16926" xr:uid="{06F214A2-629E-4852-B2F1-E8AC025183BF}"/>
    <cellStyle name="Normal 2 2 3 3 2 10 2 2" xfId="33686" xr:uid="{EC97AEF4-ADD3-41EB-AE6A-3307010ACA02}"/>
    <cellStyle name="Normal 2 2 3 3 2 10 2 3" xfId="50445" xr:uid="{3C8CC3C1-EACD-4E07-8D51-3416059D5106}"/>
    <cellStyle name="Normal 2 2 3 3 2 10 3" xfId="25306" xr:uid="{B41175F1-DCD1-4AE3-BA00-62963A906B55}"/>
    <cellStyle name="Normal 2 2 3 3 2 10 4" xfId="42065" xr:uid="{9608FD66-B74E-497F-AF1A-487628BF23E2}"/>
    <cellStyle name="Normal 2 2 3 3 2 11" xfId="2473" xr:uid="{3FB2BD8D-E26D-4AB0-8D03-1AD7EAFFC45E}"/>
    <cellStyle name="Normal 2 2 3 3 2 11 2" xfId="10855" xr:uid="{76637638-1C56-4275-A278-155A2E1758D8}"/>
    <cellStyle name="Normal 2 2 3 3 2 11 2 2" xfId="27615" xr:uid="{F056DBAF-BC9F-4E24-A58B-B031DDB977F9}"/>
    <cellStyle name="Normal 2 2 3 3 2 11 2 3" xfId="44374" xr:uid="{75DA842D-0DB8-45C9-B21C-84F38E13FF12}"/>
    <cellStyle name="Normal 2 2 3 3 2 11 3" xfId="19235" xr:uid="{9EEF642C-8A90-4A0E-B1C2-8976F0D13BED}"/>
    <cellStyle name="Normal 2 2 3 3 2 11 4" xfId="35994" xr:uid="{D19DD931-1807-4300-A868-D24958E74930}"/>
    <cellStyle name="Normal 2 2 3 3 2 12" xfId="9052" xr:uid="{EB15466F-F3B7-4587-BFE1-03B4667C72E5}"/>
    <cellStyle name="Normal 2 2 3 3 2 12 2" xfId="25812" xr:uid="{CC836192-8C0F-46CB-AC97-6689F348868A}"/>
    <cellStyle name="Normal 2 2 3 3 2 12 3" xfId="42571" xr:uid="{5A55B6AF-67F8-41EF-8C6C-1C2A3A381FFA}"/>
    <cellStyle name="Normal 2 2 3 3 2 13" xfId="17432" xr:uid="{4EF14E1A-7BAD-4844-A8D8-24C0D323B3AE}"/>
    <cellStyle name="Normal 2 2 3 3 2 14" xfId="34191" xr:uid="{31476C05-67F6-4E4F-B655-9A570376CD4C}"/>
    <cellStyle name="Normal 2 2 3 3 2 2" xfId="1083" xr:uid="{20FB4205-1F4B-470A-90C7-B4402E1F7618}"/>
    <cellStyle name="Normal 2 2 3 3 2 2 2" xfId="4478" xr:uid="{146DC708-D77D-410B-9983-B8566EBF769B}"/>
    <cellStyle name="Normal 2 2 3 3 2 2 2 2" xfId="12858" xr:uid="{0ACE550E-2E5C-4AF8-B414-6C7E78CFDF97}"/>
    <cellStyle name="Normal 2 2 3 3 2 2 2 2 2" xfId="29618" xr:uid="{A7FC9C41-FF4C-4BA4-8AA1-711D53FEDA8B}"/>
    <cellStyle name="Normal 2 2 3 3 2 2 2 2 3" xfId="46377" xr:uid="{FCB458B9-DEE0-49D1-9E8C-84C90240EF0A}"/>
    <cellStyle name="Normal 2 2 3 3 2 2 2 3" xfId="21238" xr:uid="{6CC66D5F-93A9-43DD-AE6C-BFA22B10B655}"/>
    <cellStyle name="Normal 2 2 3 3 2 2 2 4" xfId="37997" xr:uid="{E53A733F-488E-41AF-B585-F743428BC5D7}"/>
    <cellStyle name="Normal 2 2 3 3 2 2 3" xfId="6165" xr:uid="{8842F541-B865-4490-812F-6F422BDD6B2F}"/>
    <cellStyle name="Normal 2 2 3 3 2 2 3 2" xfId="14545" xr:uid="{6A25BD57-D4C4-42B2-AF1C-0AB6F72EBC0D}"/>
    <cellStyle name="Normal 2 2 3 3 2 2 3 2 2" xfId="31305" xr:uid="{168DB025-29B5-4163-838B-D5BB1457641C}"/>
    <cellStyle name="Normal 2 2 3 3 2 2 3 2 3" xfId="48064" xr:uid="{F6898476-8CC4-414F-9C77-403A92BFA7D7}"/>
    <cellStyle name="Normal 2 2 3 3 2 2 3 3" xfId="22925" xr:uid="{13D1D9C3-9AB1-4C6A-8A07-9A35BF1B1C9D}"/>
    <cellStyle name="Normal 2 2 3 3 2 2 3 4" xfId="39684" xr:uid="{685A4595-D4A8-4CCF-A005-FE00F3B1BC43}"/>
    <cellStyle name="Normal 2 2 3 3 2 2 4" xfId="2901" xr:uid="{AA0A9173-6FD1-42F8-BA32-4DB5F535B6B2}"/>
    <cellStyle name="Normal 2 2 3 3 2 2 4 2" xfId="11281" xr:uid="{9B225F88-6AA0-434B-A869-A579A00DD881}"/>
    <cellStyle name="Normal 2 2 3 3 2 2 4 2 2" xfId="28041" xr:uid="{E271431A-E4AD-4FB3-9D0C-C2F342D4202F}"/>
    <cellStyle name="Normal 2 2 3 3 2 2 4 2 3" xfId="44800" xr:uid="{CB2BF1AA-BC41-47AC-AF64-D52CB1C0C21B}"/>
    <cellStyle name="Normal 2 2 3 3 2 2 4 3" xfId="19661" xr:uid="{3E702764-6734-455A-8354-B2B33217973F}"/>
    <cellStyle name="Normal 2 2 3 3 2 2 4 4" xfId="36420" xr:uid="{940E0AC7-C211-4154-A625-7B1BC0F9ECF4}"/>
    <cellStyle name="Normal 2 2 3 3 2 2 5" xfId="9478" xr:uid="{01C5C0CD-6F6F-4EC3-AC0B-2BF25CE2EFBA}"/>
    <cellStyle name="Normal 2 2 3 3 2 2 5 2" xfId="26238" xr:uid="{F76DE4F2-567A-4C7B-A48F-6C326A41D394}"/>
    <cellStyle name="Normal 2 2 3 3 2 2 5 3" xfId="42997" xr:uid="{4CD75CAA-5571-4B54-A162-355C687F5EBC}"/>
    <cellStyle name="Normal 2 2 3 3 2 2 6" xfId="17858" xr:uid="{5790768E-0C40-421C-B097-BCEE3CC21216}"/>
    <cellStyle name="Normal 2 2 3 3 2 2 7" xfId="34617" xr:uid="{CBECB0C2-8EA6-41DD-BA14-2468D3D8ECFD}"/>
    <cellStyle name="Normal 2 2 3 3 2 3" xfId="1517" xr:uid="{C435EA89-B77E-438B-A11B-22FCBCDA850A}"/>
    <cellStyle name="Normal 2 2 3 3 2 3 2" xfId="4906" xr:uid="{9C14E293-ED30-4895-8DFC-97C90A93CC76}"/>
    <cellStyle name="Normal 2 2 3 3 2 3 2 2" xfId="13286" xr:uid="{10DA38AF-AC68-4DF8-98FE-30EFCC3D7EDC}"/>
    <cellStyle name="Normal 2 2 3 3 2 3 2 2 2" xfId="30046" xr:uid="{9A7D6B6C-DF89-454C-A199-BDC37C015A35}"/>
    <cellStyle name="Normal 2 2 3 3 2 3 2 2 3" xfId="46805" xr:uid="{8585C0D1-9D0E-4418-81F9-A329A51B3B94}"/>
    <cellStyle name="Normal 2 2 3 3 2 3 2 3" xfId="21666" xr:uid="{8879F4CC-B5CA-4F87-899F-CE6F094D3086}"/>
    <cellStyle name="Normal 2 2 3 3 2 3 2 4" xfId="38425" xr:uid="{1E0A2A9F-4788-4147-83CF-9247448BD8FE}"/>
    <cellStyle name="Normal 2 2 3 3 2 3 3" xfId="6593" xr:uid="{BE9A4902-7A52-46F6-B5A1-AFF3E5BD0089}"/>
    <cellStyle name="Normal 2 2 3 3 2 3 3 2" xfId="14973" xr:uid="{527D4FD8-2DBD-4EE3-B079-193CC52EF5F5}"/>
    <cellStyle name="Normal 2 2 3 3 2 3 3 2 2" xfId="31733" xr:uid="{400887E0-E4C2-45CF-BE47-8E904419951E}"/>
    <cellStyle name="Normal 2 2 3 3 2 3 3 2 3" xfId="48492" xr:uid="{B76A4903-C493-46C9-97EC-8058129B8E9B}"/>
    <cellStyle name="Normal 2 2 3 3 2 3 3 3" xfId="23353" xr:uid="{3C57F820-FB8A-4308-A3E6-544FE24336F1}"/>
    <cellStyle name="Normal 2 2 3 3 2 3 3 4" xfId="40112" xr:uid="{37F60F6A-8D43-4176-86E5-C71BDE9A67BB}"/>
    <cellStyle name="Normal 2 2 3 3 2 3 4" xfId="3329" xr:uid="{DCF04DE5-D92B-4573-9D97-FA613200624A}"/>
    <cellStyle name="Normal 2 2 3 3 2 3 4 2" xfId="11709" xr:uid="{CDFF01EF-D6BD-4D39-8F89-C35FCA99A60C}"/>
    <cellStyle name="Normal 2 2 3 3 2 3 4 2 2" xfId="28469" xr:uid="{06F8EADE-BC0A-4B71-975F-C2C49FFBE196}"/>
    <cellStyle name="Normal 2 2 3 3 2 3 4 2 3" xfId="45228" xr:uid="{7D12A46E-1721-44B0-9E32-633A5DE5DCFE}"/>
    <cellStyle name="Normal 2 2 3 3 2 3 4 3" xfId="20089" xr:uid="{576934A5-9112-44E7-9A9E-186BC0EC7F0A}"/>
    <cellStyle name="Normal 2 2 3 3 2 3 4 4" xfId="36848" xr:uid="{397A5AC5-B629-4E04-92E8-5C6A718CABCD}"/>
    <cellStyle name="Normal 2 2 3 3 2 3 5" xfId="9906" xr:uid="{31B94601-A930-4C41-991C-7B8A86964756}"/>
    <cellStyle name="Normal 2 2 3 3 2 3 5 2" xfId="26666" xr:uid="{CED23ADF-80A4-467C-9D0D-32A8D26D7FED}"/>
    <cellStyle name="Normal 2 2 3 3 2 3 5 3" xfId="43425" xr:uid="{1232142D-8743-45FF-800C-D502FC8245D6}"/>
    <cellStyle name="Normal 2 2 3 3 2 3 6" xfId="18286" xr:uid="{1C593844-3F12-4191-BF2F-017435FA6B33}"/>
    <cellStyle name="Normal 2 2 3 3 2 3 7" xfId="35045" xr:uid="{1C848EA1-D7FF-41FE-9C03-1D3CDE3EEF13}"/>
    <cellStyle name="Normal 2 2 3 3 2 4" xfId="1846" xr:uid="{1C35274D-8E9C-4C4C-B9FD-9068C310BD9E}"/>
    <cellStyle name="Normal 2 2 3 3 2 4 2" xfId="5235" xr:uid="{A66DDBE3-FAE6-4165-B941-145118D3EBD9}"/>
    <cellStyle name="Normal 2 2 3 3 2 4 2 2" xfId="13615" xr:uid="{3E211388-2678-4C19-B30F-49DA92081D58}"/>
    <cellStyle name="Normal 2 2 3 3 2 4 2 2 2" xfId="30375" xr:uid="{AB521294-6529-4E83-8E5D-5F1ED7682E65}"/>
    <cellStyle name="Normal 2 2 3 3 2 4 2 2 3" xfId="47134" xr:uid="{51CF48AE-4292-4F91-9F62-A89BC64B169A}"/>
    <cellStyle name="Normal 2 2 3 3 2 4 2 3" xfId="21995" xr:uid="{EF87EB3C-DE86-4771-8813-965132AE6981}"/>
    <cellStyle name="Normal 2 2 3 3 2 4 2 4" xfId="38754" xr:uid="{78506473-DCB6-4A17-83EE-A4462E028C76}"/>
    <cellStyle name="Normal 2 2 3 3 2 4 3" xfId="6922" xr:uid="{D8FEE31A-D88A-47A8-B2C6-CFDB2C3DD54C}"/>
    <cellStyle name="Normal 2 2 3 3 2 4 3 2" xfId="15302" xr:uid="{79EE325D-83CB-4828-B151-835DF1610FC9}"/>
    <cellStyle name="Normal 2 2 3 3 2 4 3 2 2" xfId="32062" xr:uid="{210B8372-181C-498D-9C7E-432D45A524AC}"/>
    <cellStyle name="Normal 2 2 3 3 2 4 3 2 3" xfId="48821" xr:uid="{37E47D6B-4CE7-400D-8D80-61531D0DDF8E}"/>
    <cellStyle name="Normal 2 2 3 3 2 4 3 3" xfId="23682" xr:uid="{FBC02B2B-A252-476E-925E-D148F60B0D5D}"/>
    <cellStyle name="Normal 2 2 3 3 2 4 3 4" xfId="40441" xr:uid="{35AAB865-8EE0-45B0-BA00-9E06ACB9EB0A}"/>
    <cellStyle name="Normal 2 2 3 3 2 4 4" xfId="3546" xr:uid="{F8A97956-5366-4DAD-9932-7FCE79EC3E27}"/>
    <cellStyle name="Normal 2 2 3 3 2 4 4 2" xfId="11926" xr:uid="{0C214BF4-2F1E-4DDD-8068-37B2257CBFFE}"/>
    <cellStyle name="Normal 2 2 3 3 2 4 4 2 2" xfId="28686" xr:uid="{660DEB4F-93DA-4C8A-84C2-CD76BEC9140F}"/>
    <cellStyle name="Normal 2 2 3 3 2 4 4 2 3" xfId="45445" xr:uid="{9C4F3592-7553-45AB-BFFB-701016DAB8ED}"/>
    <cellStyle name="Normal 2 2 3 3 2 4 4 3" xfId="20306" xr:uid="{5AA52E0A-C3AF-4867-8C73-A5793610E6C8}"/>
    <cellStyle name="Normal 2 2 3 3 2 4 4 4" xfId="37065" xr:uid="{FC5C1D46-ED1E-4B92-A38F-F0CD6AC97C03}"/>
    <cellStyle name="Normal 2 2 3 3 2 4 5" xfId="10235" xr:uid="{8B6120BF-B75D-4EED-B75A-10ABF8A1DB9D}"/>
    <cellStyle name="Normal 2 2 3 3 2 4 5 2" xfId="26995" xr:uid="{DE74A8D6-7E84-4D78-8515-5351759CF288}"/>
    <cellStyle name="Normal 2 2 3 3 2 4 5 3" xfId="43754" xr:uid="{26121668-DB59-44CA-B6AF-A6DDDBCAC44A}"/>
    <cellStyle name="Normal 2 2 3 3 2 4 6" xfId="18615" xr:uid="{725502FD-7CE4-4FEA-B11D-E14F55949278}"/>
    <cellStyle name="Normal 2 2 3 3 2 4 7" xfId="35374" xr:uid="{73E1C0C9-CF7D-4F6B-A01B-F8B076262996}"/>
    <cellStyle name="Normal 2 2 3 3 2 5" xfId="3965" xr:uid="{B1FFC9E3-4A04-4CE1-BB93-124E9FAFBA23}"/>
    <cellStyle name="Normal 2 2 3 3 2 5 2" xfId="12345" xr:uid="{C0AB1C08-23C2-4734-B8FF-FB934EB91F25}"/>
    <cellStyle name="Normal 2 2 3 3 2 5 2 2" xfId="29105" xr:uid="{777A6E4C-7E09-4B70-94B2-12F4F73C7CFF}"/>
    <cellStyle name="Normal 2 2 3 3 2 5 2 3" xfId="45864" xr:uid="{7787155E-9369-4024-AE6B-0604A19F55FA}"/>
    <cellStyle name="Normal 2 2 3 3 2 5 3" xfId="20725" xr:uid="{A9C3FEF9-D4BC-4C20-8A3F-7516693CA9F6}"/>
    <cellStyle name="Normal 2 2 3 3 2 5 4" xfId="37484" xr:uid="{D2D4B778-0419-4C93-A77A-4A4FC0279EB2}"/>
    <cellStyle name="Normal 2 2 3 3 2 6" xfId="5739" xr:uid="{ABFA3E2A-8699-4EFC-B5AC-9B6D2AD8CE2B}"/>
    <cellStyle name="Normal 2 2 3 3 2 6 2" xfId="14119" xr:uid="{ADD1BF29-450A-4274-9D4D-18A55E66FC15}"/>
    <cellStyle name="Normal 2 2 3 3 2 6 2 2" xfId="30879" xr:uid="{0BCD956E-00D5-4F15-B723-B0DC36EF8816}"/>
    <cellStyle name="Normal 2 2 3 3 2 6 2 3" xfId="47638" xr:uid="{752646B2-2B97-4C1F-BD6C-150FE54BF8C4}"/>
    <cellStyle name="Normal 2 2 3 3 2 6 3" xfId="22499" xr:uid="{5E772F39-30A4-4455-BF98-0B078AB3353F}"/>
    <cellStyle name="Normal 2 2 3 3 2 6 4" xfId="39258" xr:uid="{78F7240D-C99D-4616-A7CA-2A18F4F0F2B7}"/>
    <cellStyle name="Normal 2 2 3 3 2 7" xfId="7328" xr:uid="{1936CE08-6217-4B12-82BB-B3B4C5AE142E}"/>
    <cellStyle name="Normal 2 2 3 3 2 7 2" xfId="15708" xr:uid="{3FB718A2-4E5E-434F-955C-327F6049F216}"/>
    <cellStyle name="Normal 2 2 3 3 2 7 2 2" xfId="32468" xr:uid="{4E350244-0EA0-4636-A96D-9EC02A83A9E7}"/>
    <cellStyle name="Normal 2 2 3 3 2 7 2 3" xfId="49227" xr:uid="{1EF9FF61-7677-424F-9CAA-F981178C367B}"/>
    <cellStyle name="Normal 2 2 3 3 2 7 3" xfId="24088" xr:uid="{8794BC8E-DCE0-4694-9594-0E76C2420D9A}"/>
    <cellStyle name="Normal 2 2 3 3 2 7 4" xfId="40847" xr:uid="{6A232A75-5ADB-4B62-992B-130DE53061E4}"/>
    <cellStyle name="Normal 2 2 3 3 2 8" xfId="7734" xr:uid="{96AE3958-E86A-4E89-932C-C8FCE2043E3F}"/>
    <cellStyle name="Normal 2 2 3 3 2 8 2" xfId="16114" xr:uid="{D943D125-AAB6-4CE0-8835-27241C998508}"/>
    <cellStyle name="Normal 2 2 3 3 2 8 2 2" xfId="32874" xr:uid="{174B681D-6690-436C-A47E-B164604476C8}"/>
    <cellStyle name="Normal 2 2 3 3 2 8 2 3" xfId="49633" xr:uid="{5D2E4259-4DD8-4A0E-A55C-09F466959B98}"/>
    <cellStyle name="Normal 2 2 3 3 2 8 3" xfId="24494" xr:uid="{B9E037F4-D954-4974-A059-866975722C2A}"/>
    <cellStyle name="Normal 2 2 3 3 2 8 4" xfId="41253" xr:uid="{15085E52-E012-475E-AA06-984E1F0F46BF}"/>
    <cellStyle name="Normal 2 2 3 3 2 9" xfId="8140" xr:uid="{7E944C1E-DA02-46EC-A549-39E8E945ED51}"/>
    <cellStyle name="Normal 2 2 3 3 2 9 2" xfId="16520" xr:uid="{671F8E3B-B6F4-4920-A87F-FA46DD87E7BE}"/>
    <cellStyle name="Normal 2 2 3 3 2 9 2 2" xfId="33280" xr:uid="{4F2B35D4-4FAA-4C54-8FA9-B7AE12A76320}"/>
    <cellStyle name="Normal 2 2 3 3 2 9 2 3" xfId="50039" xr:uid="{C4F7B321-B56F-455B-899C-AC29E4AC73CE}"/>
    <cellStyle name="Normal 2 2 3 3 2 9 3" xfId="24900" xr:uid="{9B4DAB26-3D2E-4F77-BC1E-6EA8D142D589}"/>
    <cellStyle name="Normal 2 2 3 3 2 9 4" xfId="41659" xr:uid="{387E6488-1F98-43E7-AA23-8B3F00325306}"/>
    <cellStyle name="Normal 2 2 3 3 3" xfId="642" xr:uid="{6319ACD5-E8FC-4985-8AE4-369F6BE04E4A}"/>
    <cellStyle name="Normal 2 2 3 3 3 10" xfId="8663" xr:uid="{F985E74C-6CE0-4EE1-A39A-01EFCBD4C785}"/>
    <cellStyle name="Normal 2 2 3 3 3 10 2" xfId="17043" xr:uid="{127B13DC-93AB-4657-A9CB-7B8FDC566674}"/>
    <cellStyle name="Normal 2 2 3 3 3 10 2 2" xfId="33803" xr:uid="{DFE51C55-9937-4FEE-9AFB-9C4C607B5B10}"/>
    <cellStyle name="Normal 2 2 3 3 3 10 2 3" xfId="50562" xr:uid="{0691E650-1D60-4672-AB31-E8FC4701C5C7}"/>
    <cellStyle name="Normal 2 2 3 3 3 10 3" xfId="25423" xr:uid="{7F2486D5-A8D2-4EC9-AC17-C3740CAEBCE9}"/>
    <cellStyle name="Normal 2 2 3 3 3 10 4" xfId="42182" xr:uid="{63065510-A958-4D3B-B9BF-4649F7EABA6F}"/>
    <cellStyle name="Normal 2 2 3 3 3 11" xfId="2474" xr:uid="{0B26543C-7842-4B63-9D78-0DF102FE8858}"/>
    <cellStyle name="Normal 2 2 3 3 3 11 2" xfId="10856" xr:uid="{1676C828-F755-4F1D-BE18-B871C28BF232}"/>
    <cellStyle name="Normal 2 2 3 3 3 11 2 2" xfId="27616" xr:uid="{D507A3EF-BECE-4779-B3FC-7825C25F5230}"/>
    <cellStyle name="Normal 2 2 3 3 3 11 2 3" xfId="44375" xr:uid="{C9DFBCC6-2E3A-48A7-95A2-A153328A5A3F}"/>
    <cellStyle name="Normal 2 2 3 3 3 11 3" xfId="19236" xr:uid="{1DDCFA43-FF72-4684-8C04-5AAEA51312C6}"/>
    <cellStyle name="Normal 2 2 3 3 3 11 4" xfId="35995" xr:uid="{CBD03617-FFCD-435B-867E-AAC94E59B008}"/>
    <cellStyle name="Normal 2 2 3 3 3 12" xfId="9053" xr:uid="{6497909E-A87E-4C49-835B-4FEE14F37AF1}"/>
    <cellStyle name="Normal 2 2 3 3 3 12 2" xfId="25813" xr:uid="{0D22B91C-CE8D-4F5D-9279-92AA44FB0240}"/>
    <cellStyle name="Normal 2 2 3 3 3 12 3" xfId="42572" xr:uid="{31C096E2-E85F-4FA4-9B06-49DF82CAA0CF}"/>
    <cellStyle name="Normal 2 2 3 3 3 13" xfId="17433" xr:uid="{4D787687-10E6-481C-B037-1E7B919428A1}"/>
    <cellStyle name="Normal 2 2 3 3 3 14" xfId="34192" xr:uid="{6665ADB9-C041-429B-A6EF-9ACDDC75AB1A}"/>
    <cellStyle name="Normal 2 2 3 3 3 2" xfId="1084" xr:uid="{72DFB48B-BED5-4213-B891-D84AE3967178}"/>
    <cellStyle name="Normal 2 2 3 3 3 2 2" xfId="4479" xr:uid="{636F649B-D4DE-401D-B156-002D829F1538}"/>
    <cellStyle name="Normal 2 2 3 3 3 2 2 2" xfId="12859" xr:uid="{185FB971-5D85-411B-9E1C-32D1DB880735}"/>
    <cellStyle name="Normal 2 2 3 3 3 2 2 2 2" xfId="29619" xr:uid="{692F8AA0-D0CE-4FAD-9437-8177EC359EAD}"/>
    <cellStyle name="Normal 2 2 3 3 3 2 2 2 3" xfId="46378" xr:uid="{A973F05D-FD16-4B68-86D8-16D56C252A77}"/>
    <cellStyle name="Normal 2 2 3 3 3 2 2 3" xfId="21239" xr:uid="{5F147744-6C23-4D22-9E1E-F156FF202535}"/>
    <cellStyle name="Normal 2 2 3 3 3 2 2 4" xfId="37998" xr:uid="{9263EADC-1919-4992-85BE-25D2B28DE905}"/>
    <cellStyle name="Normal 2 2 3 3 3 2 3" xfId="6166" xr:uid="{46A51F5F-04D9-4D92-B70F-62784EBA0712}"/>
    <cellStyle name="Normal 2 2 3 3 3 2 3 2" xfId="14546" xr:uid="{FC73A2ED-BB7C-4299-BE8B-F0D4FA375FBC}"/>
    <cellStyle name="Normal 2 2 3 3 3 2 3 2 2" xfId="31306" xr:uid="{16266E14-1169-49C9-85BC-8C97E8294D26}"/>
    <cellStyle name="Normal 2 2 3 3 3 2 3 2 3" xfId="48065" xr:uid="{1EE8DBA5-A455-4214-94FD-5C67F64DDF7B}"/>
    <cellStyle name="Normal 2 2 3 3 3 2 3 3" xfId="22926" xr:uid="{01784CD8-73C7-4109-AF7B-84EFB2AEB26F}"/>
    <cellStyle name="Normal 2 2 3 3 3 2 3 4" xfId="39685" xr:uid="{BD596560-FC17-4A91-B71D-A5A9AA5D0A40}"/>
    <cellStyle name="Normal 2 2 3 3 3 2 4" xfId="2902" xr:uid="{537DF39C-7181-492B-A061-D5BD8D69455C}"/>
    <cellStyle name="Normal 2 2 3 3 3 2 4 2" xfId="11282" xr:uid="{8BDFE1CF-3BC3-442E-8A38-EE04A67D3B66}"/>
    <cellStyle name="Normal 2 2 3 3 3 2 4 2 2" xfId="28042" xr:uid="{C24A5C7B-9A35-4077-8508-CF77176524EA}"/>
    <cellStyle name="Normal 2 2 3 3 3 2 4 2 3" xfId="44801" xr:uid="{D0C94752-63E6-40EC-974F-B447987E461C}"/>
    <cellStyle name="Normal 2 2 3 3 3 2 4 3" xfId="19662" xr:uid="{9B3F3428-ABD7-4965-8452-E6F5FB1552E8}"/>
    <cellStyle name="Normal 2 2 3 3 3 2 4 4" xfId="36421" xr:uid="{31D65D53-D108-425F-956F-0D47D3500F37}"/>
    <cellStyle name="Normal 2 2 3 3 3 2 5" xfId="9479" xr:uid="{02881205-BCAC-40FF-B173-CBEBA3737B2F}"/>
    <cellStyle name="Normal 2 2 3 3 3 2 5 2" xfId="26239" xr:uid="{E8A9844C-8014-4EAF-92E0-1BD96EB84606}"/>
    <cellStyle name="Normal 2 2 3 3 3 2 5 3" xfId="42998" xr:uid="{14102BB0-D6E8-4BB6-8323-2E12A9E463FA}"/>
    <cellStyle name="Normal 2 2 3 3 3 2 6" xfId="17859" xr:uid="{5E68EAB0-905C-4262-85E5-05DAFE53C139}"/>
    <cellStyle name="Normal 2 2 3 3 3 2 7" xfId="34618" xr:uid="{EB007ED4-3362-42DF-B511-5DDE994BF970}"/>
    <cellStyle name="Normal 2 2 3 3 3 3" xfId="1518" xr:uid="{7D936013-71E7-4CF1-B65D-94649D99BAD2}"/>
    <cellStyle name="Normal 2 2 3 3 3 3 2" xfId="4907" xr:uid="{606C330F-6FC8-4A3E-86B8-327E00043D79}"/>
    <cellStyle name="Normal 2 2 3 3 3 3 2 2" xfId="13287" xr:uid="{861BAAA6-DB4D-48C3-ADB8-C2516164848F}"/>
    <cellStyle name="Normal 2 2 3 3 3 3 2 2 2" xfId="30047" xr:uid="{80D04425-D0D0-4DF8-90AD-E40B5EC5BF54}"/>
    <cellStyle name="Normal 2 2 3 3 3 3 2 2 3" xfId="46806" xr:uid="{AF6D15DE-C028-47EC-BF5C-08E974A0EE40}"/>
    <cellStyle name="Normal 2 2 3 3 3 3 2 3" xfId="21667" xr:uid="{EDB653F8-C91F-4169-9E97-0159FD0FD918}"/>
    <cellStyle name="Normal 2 2 3 3 3 3 2 4" xfId="38426" xr:uid="{1089377F-FBF3-4466-BCC6-1AD868249D3C}"/>
    <cellStyle name="Normal 2 2 3 3 3 3 3" xfId="6594" xr:uid="{8AC77551-9ED1-44CC-8718-B52F1E19B45A}"/>
    <cellStyle name="Normal 2 2 3 3 3 3 3 2" xfId="14974" xr:uid="{8C09237B-E62A-42B2-95C6-9EF5BCF2579C}"/>
    <cellStyle name="Normal 2 2 3 3 3 3 3 2 2" xfId="31734" xr:uid="{0FDCD597-93E4-4963-97CF-CEB4F1E20C65}"/>
    <cellStyle name="Normal 2 2 3 3 3 3 3 2 3" xfId="48493" xr:uid="{29EF6576-B7F5-434F-A5EF-EE3C76C7FE3E}"/>
    <cellStyle name="Normal 2 2 3 3 3 3 3 3" xfId="23354" xr:uid="{11B57DCA-D0C5-4B49-8F21-5C616F1F36E3}"/>
    <cellStyle name="Normal 2 2 3 3 3 3 3 4" xfId="40113" xr:uid="{2597CD57-108E-4044-95A9-DE797BE5DC24}"/>
    <cellStyle name="Normal 2 2 3 3 3 3 4" xfId="3330" xr:uid="{D09C5D67-FEEB-4003-B8F5-CD240655BA97}"/>
    <cellStyle name="Normal 2 2 3 3 3 3 4 2" xfId="11710" xr:uid="{3BCC65CA-84C1-4B88-A0A8-46E82E9C1422}"/>
    <cellStyle name="Normal 2 2 3 3 3 3 4 2 2" xfId="28470" xr:uid="{88431C94-0C45-45B6-AD57-2F97179DE6F8}"/>
    <cellStyle name="Normal 2 2 3 3 3 3 4 2 3" xfId="45229" xr:uid="{3788D104-3B29-4E1D-9804-442276F68CE5}"/>
    <cellStyle name="Normal 2 2 3 3 3 3 4 3" xfId="20090" xr:uid="{921F5275-3B4C-4428-85F7-90B63BD7D390}"/>
    <cellStyle name="Normal 2 2 3 3 3 3 4 4" xfId="36849" xr:uid="{9500EDBD-368D-49DD-9E4F-CBE08D0754F1}"/>
    <cellStyle name="Normal 2 2 3 3 3 3 5" xfId="9907" xr:uid="{E7873C97-6D92-4DCF-B4BF-C11B8BCAC990}"/>
    <cellStyle name="Normal 2 2 3 3 3 3 5 2" xfId="26667" xr:uid="{17762B4B-8478-442A-9DD4-572BE49D7830}"/>
    <cellStyle name="Normal 2 2 3 3 3 3 5 3" xfId="43426" xr:uid="{CBBE93B8-E704-4BAD-8342-0815DED5E7AA}"/>
    <cellStyle name="Normal 2 2 3 3 3 3 6" xfId="18287" xr:uid="{AA8377ED-66F2-4C48-B8E8-D2A82B851300}"/>
    <cellStyle name="Normal 2 2 3 3 3 3 7" xfId="35046" xr:uid="{9B6C53FD-7F71-4E4F-8271-97F1A0328596}"/>
    <cellStyle name="Normal 2 2 3 3 3 4" xfId="1963" xr:uid="{CF9ECDA6-CC4E-4F6E-9D88-9E7629AD054A}"/>
    <cellStyle name="Normal 2 2 3 3 3 4 2" xfId="5352" xr:uid="{F83E788E-45EE-4742-BC37-09DBC3F3B0FE}"/>
    <cellStyle name="Normal 2 2 3 3 3 4 2 2" xfId="13732" xr:uid="{A74946E6-948D-459F-8020-E4011F9A0716}"/>
    <cellStyle name="Normal 2 2 3 3 3 4 2 2 2" xfId="30492" xr:uid="{8010FF47-C005-49BD-B7F4-33C6E1899CF4}"/>
    <cellStyle name="Normal 2 2 3 3 3 4 2 2 3" xfId="47251" xr:uid="{74C7D539-D2A7-4E15-B71A-8082E05AE24A}"/>
    <cellStyle name="Normal 2 2 3 3 3 4 2 3" xfId="22112" xr:uid="{A02BA659-4D5C-4F27-A6F6-F532892CD1A0}"/>
    <cellStyle name="Normal 2 2 3 3 3 4 2 4" xfId="38871" xr:uid="{6E73BD38-616A-43CA-AEF9-FE320B4B5E74}"/>
    <cellStyle name="Normal 2 2 3 3 3 4 3" xfId="7039" xr:uid="{A0246DBD-9A0D-413B-8D8A-6FE4C695CFAC}"/>
    <cellStyle name="Normal 2 2 3 3 3 4 3 2" xfId="15419" xr:uid="{2B0DE5B4-59E3-47F8-8BD2-B28AECB48A7D}"/>
    <cellStyle name="Normal 2 2 3 3 3 4 3 2 2" xfId="32179" xr:uid="{DFDD0E7A-7BB1-45D5-B09D-6D4B160A4690}"/>
    <cellStyle name="Normal 2 2 3 3 3 4 3 2 3" xfId="48938" xr:uid="{A04AF14B-C79C-43C9-A857-F6ACFEC86179}"/>
    <cellStyle name="Normal 2 2 3 3 3 4 3 3" xfId="23799" xr:uid="{6C44CB7A-7FAF-4393-A579-1FD1E9645DAE}"/>
    <cellStyle name="Normal 2 2 3 3 3 4 3 4" xfId="40558" xr:uid="{16B92AF1-7FA1-4D75-BDA0-6D2C37DC8201}"/>
    <cellStyle name="Normal 2 2 3 3 3 4 4" xfId="3662" xr:uid="{924D1CA9-3276-4382-BC29-97631F04C22B}"/>
    <cellStyle name="Normal 2 2 3 3 3 4 4 2" xfId="12042" xr:uid="{A7AADAC4-B16B-437B-9484-1536B08D2647}"/>
    <cellStyle name="Normal 2 2 3 3 3 4 4 2 2" xfId="28802" xr:uid="{2E510855-083B-4276-AF1F-6F07367E76BD}"/>
    <cellStyle name="Normal 2 2 3 3 3 4 4 2 3" xfId="45561" xr:uid="{B30D11B8-CB88-454E-B5DA-F03D0FFA4A26}"/>
    <cellStyle name="Normal 2 2 3 3 3 4 4 3" xfId="20422" xr:uid="{1D4FCF91-DC6D-40BF-9B49-5EF47964E83D}"/>
    <cellStyle name="Normal 2 2 3 3 3 4 4 4" xfId="37181" xr:uid="{68F976FA-8B9D-4532-8D8F-51AB55E2D6BA}"/>
    <cellStyle name="Normal 2 2 3 3 3 4 5" xfId="10352" xr:uid="{07A2C123-256E-405A-AE2F-32867DF464A8}"/>
    <cellStyle name="Normal 2 2 3 3 3 4 5 2" xfId="27112" xr:uid="{6DEB3301-4906-4DC1-9CE0-0F341BB4D466}"/>
    <cellStyle name="Normal 2 2 3 3 3 4 5 3" xfId="43871" xr:uid="{4B212C02-6899-4221-A925-1B1385D5401D}"/>
    <cellStyle name="Normal 2 2 3 3 3 4 6" xfId="18732" xr:uid="{035845D3-8688-45C1-A2C2-7CA52C393A00}"/>
    <cellStyle name="Normal 2 2 3 3 3 4 7" xfId="35491" xr:uid="{3FDC817C-C672-4209-8309-111F43D624A3}"/>
    <cellStyle name="Normal 2 2 3 3 3 5" xfId="4082" xr:uid="{35F2C954-4C93-4C6C-8041-4E443100A16A}"/>
    <cellStyle name="Normal 2 2 3 3 3 5 2" xfId="12462" xr:uid="{1F429196-2FF3-49C9-909F-6BD40D6AEED0}"/>
    <cellStyle name="Normal 2 2 3 3 3 5 2 2" xfId="29222" xr:uid="{F5679E9A-1CD8-482B-B471-29B3D294FFAF}"/>
    <cellStyle name="Normal 2 2 3 3 3 5 2 3" xfId="45981" xr:uid="{BE0CD963-0EEC-4789-85F5-BC4513843E3A}"/>
    <cellStyle name="Normal 2 2 3 3 3 5 3" xfId="20842" xr:uid="{21B3871A-4F71-4138-89D4-A62764AFCFB9}"/>
    <cellStyle name="Normal 2 2 3 3 3 5 4" xfId="37601" xr:uid="{015CEAE5-D1B6-42E7-B28E-24CE3A8BB960}"/>
    <cellStyle name="Normal 2 2 3 3 3 6" xfId="5740" xr:uid="{6B65BD1B-2C9B-4CC6-80E4-F4087862C3C2}"/>
    <cellStyle name="Normal 2 2 3 3 3 6 2" xfId="14120" xr:uid="{F436E74D-57C6-4339-B701-D1F96071DEFF}"/>
    <cellStyle name="Normal 2 2 3 3 3 6 2 2" xfId="30880" xr:uid="{54B14EDC-B8D8-4518-B3D3-B8A33BEAF2C1}"/>
    <cellStyle name="Normal 2 2 3 3 3 6 2 3" xfId="47639" xr:uid="{94FB0F90-FCBC-49E8-8754-56C364C8B25C}"/>
    <cellStyle name="Normal 2 2 3 3 3 6 3" xfId="22500" xr:uid="{70798813-3D83-4534-8E3C-A9FC462B2ADE}"/>
    <cellStyle name="Normal 2 2 3 3 3 6 4" xfId="39259" xr:uid="{C54847BF-F70E-44D4-B65B-9C199F9184D8}"/>
    <cellStyle name="Normal 2 2 3 3 3 7" xfId="7445" xr:uid="{4E2A6C95-304B-48FD-9DF3-737FE1C242DB}"/>
    <cellStyle name="Normal 2 2 3 3 3 7 2" xfId="15825" xr:uid="{FA872CC8-C1EE-4C16-A4CC-0DA6E2C0D2D6}"/>
    <cellStyle name="Normal 2 2 3 3 3 7 2 2" xfId="32585" xr:uid="{A87703BD-3E33-4DA1-AF86-2AF75046EBF9}"/>
    <cellStyle name="Normal 2 2 3 3 3 7 2 3" xfId="49344" xr:uid="{CF0FFAF1-4930-4F5E-B1A4-65C484505344}"/>
    <cellStyle name="Normal 2 2 3 3 3 7 3" xfId="24205" xr:uid="{CDA7FBA5-FEB0-4978-8562-002E39AB586C}"/>
    <cellStyle name="Normal 2 2 3 3 3 7 4" xfId="40964" xr:uid="{B1851BF1-E70E-4A92-BE8D-B24E3A6CCB94}"/>
    <cellStyle name="Normal 2 2 3 3 3 8" xfId="7851" xr:uid="{2D18CA89-1E71-41C2-A48D-5571AA33A512}"/>
    <cellStyle name="Normal 2 2 3 3 3 8 2" xfId="16231" xr:uid="{7D31CEF8-363C-4795-B236-80747C9704CC}"/>
    <cellStyle name="Normal 2 2 3 3 3 8 2 2" xfId="32991" xr:uid="{6EE42782-1698-4336-B61B-A4403EBDCB24}"/>
    <cellStyle name="Normal 2 2 3 3 3 8 2 3" xfId="49750" xr:uid="{23CA7522-4151-46D5-A73F-2B5480BAB722}"/>
    <cellStyle name="Normal 2 2 3 3 3 8 3" xfId="24611" xr:uid="{9610A28A-70C0-4814-B1BE-AED17AA83BC8}"/>
    <cellStyle name="Normal 2 2 3 3 3 8 4" xfId="41370" xr:uid="{04E3B257-1515-4B9C-802D-B1255E8AA684}"/>
    <cellStyle name="Normal 2 2 3 3 3 9" xfId="8257" xr:uid="{7E668A94-6AE9-4E44-ADFD-E76B93114442}"/>
    <cellStyle name="Normal 2 2 3 3 3 9 2" xfId="16637" xr:uid="{70E1F037-53A1-4183-BC29-39A7F6014AED}"/>
    <cellStyle name="Normal 2 2 3 3 3 9 2 2" xfId="33397" xr:uid="{4FC370DE-046F-4C3E-8F18-769936FA9D82}"/>
    <cellStyle name="Normal 2 2 3 3 3 9 2 3" xfId="50156" xr:uid="{CE916ECB-31F1-48CE-816C-20AE18E1882E}"/>
    <cellStyle name="Normal 2 2 3 3 3 9 3" xfId="25017" xr:uid="{700255B0-1920-4FB3-97AC-5D00171BD7CD}"/>
    <cellStyle name="Normal 2 2 3 3 3 9 4" xfId="41776" xr:uid="{EBCA3CBE-0ADD-4440-AFB4-4B37D6597C7B}"/>
    <cellStyle name="Normal 2 2 3 3 4" xfId="845" xr:uid="{1C79878A-39F3-43E9-945A-65951EEB9905}"/>
    <cellStyle name="Normal 2 2 3 3 4 2" xfId="4240" xr:uid="{B902855A-FB22-4107-8CD7-B1132AA8A073}"/>
    <cellStyle name="Normal 2 2 3 3 4 2 2" xfId="12620" xr:uid="{9D5F9DD3-0EF1-4354-A492-7B5F7707CA71}"/>
    <cellStyle name="Normal 2 2 3 3 4 2 2 2" xfId="29380" xr:uid="{198C84B7-24F4-424D-A440-22F0ED9938E2}"/>
    <cellStyle name="Normal 2 2 3 3 4 2 2 3" xfId="46139" xr:uid="{E1247329-48E3-48CF-AEC4-7B0917761AD6}"/>
    <cellStyle name="Normal 2 2 3 3 4 2 3" xfId="21000" xr:uid="{7F99D263-9EA0-4E9F-A0F1-2900CAD05E19}"/>
    <cellStyle name="Normal 2 2 3 3 4 2 4" xfId="37759" xr:uid="{16AF24F7-7C90-4718-8B78-E3F6B6D807F7}"/>
    <cellStyle name="Normal 2 2 3 3 4 3" xfId="5927" xr:uid="{88B60E01-8B70-46DF-B3B0-78C3CFF5EA91}"/>
    <cellStyle name="Normal 2 2 3 3 4 3 2" xfId="14307" xr:uid="{FB0A0B12-8904-418B-8570-657F91B05B21}"/>
    <cellStyle name="Normal 2 2 3 3 4 3 2 2" xfId="31067" xr:uid="{7E3E01CC-A445-45A0-89D5-21626D18F6C7}"/>
    <cellStyle name="Normal 2 2 3 3 4 3 2 3" xfId="47826" xr:uid="{4636CBE9-9854-4B76-A788-F4E9A1A1C460}"/>
    <cellStyle name="Normal 2 2 3 3 4 3 3" xfId="22687" xr:uid="{27AF5A10-6724-4023-80AC-33034BFBC8EF}"/>
    <cellStyle name="Normal 2 2 3 3 4 3 4" xfId="39446" xr:uid="{F3CC492E-A47D-48B6-AE51-FF557509BEAB}"/>
    <cellStyle name="Normal 2 2 3 3 4 4" xfId="2663" xr:uid="{BFBB04B6-C9CF-41EE-8FC3-99BC717C7433}"/>
    <cellStyle name="Normal 2 2 3 3 4 4 2" xfId="11043" xr:uid="{E1A5680E-1AB6-4965-A285-54346B594CDC}"/>
    <cellStyle name="Normal 2 2 3 3 4 4 2 2" xfId="27803" xr:uid="{9F77F268-047E-4449-8675-6FD08A8CDB26}"/>
    <cellStyle name="Normal 2 2 3 3 4 4 2 3" xfId="44562" xr:uid="{E1C22522-6BAD-48CC-8587-DF57BD641CF3}"/>
    <cellStyle name="Normal 2 2 3 3 4 4 3" xfId="19423" xr:uid="{3257508A-BE61-48DC-94CA-BC0F21B86D33}"/>
    <cellStyle name="Normal 2 2 3 3 4 4 4" xfId="36182" xr:uid="{16851D83-E93D-4C3A-AAD8-23850EEACA0F}"/>
    <cellStyle name="Normal 2 2 3 3 4 5" xfId="9240" xr:uid="{A38527E7-D96C-470E-865D-C8E3B3451F00}"/>
    <cellStyle name="Normal 2 2 3 3 4 5 2" xfId="26000" xr:uid="{35575750-408A-4CE0-80A8-AD4E204EFFAA}"/>
    <cellStyle name="Normal 2 2 3 3 4 5 3" xfId="42759" xr:uid="{531257F1-471B-4F7D-A7F1-086A4B028A2D}"/>
    <cellStyle name="Normal 2 2 3 3 4 6" xfId="17620" xr:uid="{3C6A608D-15D7-4932-B247-C54D1B8D45A1}"/>
    <cellStyle name="Normal 2 2 3 3 4 7" xfId="34379" xr:uid="{B15EE4EB-323A-440B-820E-B2AADEBFC6A9}"/>
    <cellStyle name="Normal 2 2 3 3 5" xfId="1279" xr:uid="{BB17C0AB-8007-48A4-8A5B-6BF1200FC70E}"/>
    <cellStyle name="Normal 2 2 3 3 5 2" xfId="4668" xr:uid="{2ADA6B19-BA8E-4AD9-B1E5-EFC0C29DF24D}"/>
    <cellStyle name="Normal 2 2 3 3 5 2 2" xfId="13048" xr:uid="{BA6ED704-D8DA-43BB-9F65-8B10800AFD1C}"/>
    <cellStyle name="Normal 2 2 3 3 5 2 2 2" xfId="29808" xr:uid="{BDC4AD0B-CB95-4ACE-9F3A-9AD0572192B2}"/>
    <cellStyle name="Normal 2 2 3 3 5 2 2 3" xfId="46567" xr:uid="{884B263F-79CF-4440-9350-BF397E937C88}"/>
    <cellStyle name="Normal 2 2 3 3 5 2 3" xfId="21428" xr:uid="{4640BA47-646F-4238-810C-7C3E0D1FD7DC}"/>
    <cellStyle name="Normal 2 2 3 3 5 2 4" xfId="38187" xr:uid="{C157EE6B-1EDE-47F2-9658-6C4CBB0F8ED8}"/>
    <cellStyle name="Normal 2 2 3 3 5 3" xfId="6355" xr:uid="{90516FCD-B5EF-4ADC-A8C9-0CA361D442DF}"/>
    <cellStyle name="Normal 2 2 3 3 5 3 2" xfId="14735" xr:uid="{929D8B0D-429C-4D48-98FF-E0A1621CF717}"/>
    <cellStyle name="Normal 2 2 3 3 5 3 2 2" xfId="31495" xr:uid="{16BECAEE-3CCF-446D-AD42-44979A29D023}"/>
    <cellStyle name="Normal 2 2 3 3 5 3 2 3" xfId="48254" xr:uid="{CE9CAA17-4640-4FE1-A37A-14ED9219D702}"/>
    <cellStyle name="Normal 2 2 3 3 5 3 3" xfId="23115" xr:uid="{9681798B-8D01-42D3-9ED7-3477AE931517}"/>
    <cellStyle name="Normal 2 2 3 3 5 3 4" xfId="39874" xr:uid="{C60FD8D5-56DA-4BDA-B8F7-20A66565A8C3}"/>
    <cellStyle name="Normal 2 2 3 3 5 4" xfId="3091" xr:uid="{B73AE7B3-40CD-4609-BD73-C9ABA24A9D6A}"/>
    <cellStyle name="Normal 2 2 3 3 5 4 2" xfId="11471" xr:uid="{EB9B1AD2-245F-405A-AE32-FF46E2D14BB6}"/>
    <cellStyle name="Normal 2 2 3 3 5 4 2 2" xfId="28231" xr:uid="{D8BA4CAD-8EE0-425C-AC1B-F7F30E689AEB}"/>
    <cellStyle name="Normal 2 2 3 3 5 4 2 3" xfId="44990" xr:uid="{BE9C9771-AA03-4E9F-9230-733261F4C157}"/>
    <cellStyle name="Normal 2 2 3 3 5 4 3" xfId="19851" xr:uid="{06AC77D3-002C-494B-BFA9-12371CF085A1}"/>
    <cellStyle name="Normal 2 2 3 3 5 4 4" xfId="36610" xr:uid="{18CF970B-11AD-4F22-A236-07C221D409DC}"/>
    <cellStyle name="Normal 2 2 3 3 5 5" xfId="9668" xr:uid="{54C80828-EF09-434B-A579-882F792B6D41}"/>
    <cellStyle name="Normal 2 2 3 3 5 5 2" xfId="26428" xr:uid="{1DA4146D-BB70-4CD9-9CE8-6DD975E32FF1}"/>
    <cellStyle name="Normal 2 2 3 3 5 5 3" xfId="43187" xr:uid="{FDAA5534-23ED-4723-8C71-A0FA685939E2}"/>
    <cellStyle name="Normal 2 2 3 3 5 6" xfId="18048" xr:uid="{87D5BB99-9518-4741-AD76-61374699F734}"/>
    <cellStyle name="Normal 2 2 3 3 5 7" xfId="34807" xr:uid="{7252B238-EC82-4609-8FB2-00EF06278775}"/>
    <cellStyle name="Normal 2 2 3 3 6" xfId="1692" xr:uid="{B43679C9-114C-4E6D-922A-417A98F7A856}"/>
    <cellStyle name="Normal 2 2 3 3 6 2" xfId="5081" xr:uid="{E3D9DC01-6233-48AF-9E81-7636BB4D9794}"/>
    <cellStyle name="Normal 2 2 3 3 6 2 2" xfId="13461" xr:uid="{F6EA092E-8D30-4C28-A9A9-45DAAB3E2114}"/>
    <cellStyle name="Normal 2 2 3 3 6 2 2 2" xfId="30221" xr:uid="{F42FD819-B018-400B-8EE5-86A5A6B63D0D}"/>
    <cellStyle name="Normal 2 2 3 3 6 2 2 3" xfId="46980" xr:uid="{A53F8C59-4E7B-4A41-A9B4-2B432B30868C}"/>
    <cellStyle name="Normal 2 2 3 3 6 2 3" xfId="21841" xr:uid="{4B794197-AB30-4BC6-B6D9-EBC9C09CA284}"/>
    <cellStyle name="Normal 2 2 3 3 6 2 4" xfId="38600" xr:uid="{A1ECF363-9850-4B29-877F-BC6E96673F2B}"/>
    <cellStyle name="Normal 2 2 3 3 6 3" xfId="6768" xr:uid="{88525FAC-D214-42DB-A9BA-6D90EBF0556B}"/>
    <cellStyle name="Normal 2 2 3 3 6 3 2" xfId="15148" xr:uid="{447CC4A6-7C58-4757-B65E-0AE2464BB1C6}"/>
    <cellStyle name="Normal 2 2 3 3 6 3 2 2" xfId="31908" xr:uid="{17565644-C233-4CCD-8E4C-04C588B73D1B}"/>
    <cellStyle name="Normal 2 2 3 3 6 3 2 3" xfId="48667" xr:uid="{25A687F0-2376-450E-86C6-080515A7A44C}"/>
    <cellStyle name="Normal 2 2 3 3 6 3 3" xfId="23528" xr:uid="{78ED256E-3969-4215-8BBB-7B31DE2B2141}"/>
    <cellStyle name="Normal 2 2 3 3 6 3 4" xfId="40287" xr:uid="{828C2AB9-2C32-4BD5-B0B8-4A931E0CD59E}"/>
    <cellStyle name="Normal 2 2 3 3 6 4" xfId="2233" xr:uid="{2FE20749-B162-4679-972E-64C1431F1154}"/>
    <cellStyle name="Normal 2 2 3 3 6 4 2" xfId="10617" xr:uid="{96AB423C-2C99-49C0-B6AC-F41C821B1A64}"/>
    <cellStyle name="Normal 2 2 3 3 6 4 2 2" xfId="27377" xr:uid="{8CD592AA-8CD7-43B1-A5CB-C907D52B634A}"/>
    <cellStyle name="Normal 2 2 3 3 6 4 2 3" xfId="44136" xr:uid="{532FD283-C7C4-4E8F-AD94-9463C1DEEAC5}"/>
    <cellStyle name="Normal 2 2 3 3 6 4 3" xfId="18997" xr:uid="{FB4F7B68-E330-4E89-BDB2-7F5BEDF6A50A}"/>
    <cellStyle name="Normal 2 2 3 3 6 4 4" xfId="35756" xr:uid="{551F9216-86E4-4CF3-BE2D-BF809CB44037}"/>
    <cellStyle name="Normal 2 2 3 3 6 5" xfId="10081" xr:uid="{E8F251A1-FFDE-409A-880A-C4B535F82047}"/>
    <cellStyle name="Normal 2 2 3 3 6 5 2" xfId="26841" xr:uid="{5A116701-6D0D-4BD0-BDF2-C93CC935BA1D}"/>
    <cellStyle name="Normal 2 2 3 3 6 5 3" xfId="43600" xr:uid="{92F561AE-5AA4-499E-B48E-B9F0F63C40F9}"/>
    <cellStyle name="Normal 2 2 3 3 6 6" xfId="18461" xr:uid="{C3E6D6E3-ED96-4E40-9E8E-F98D2555D1BB}"/>
    <cellStyle name="Normal 2 2 3 3 6 7" xfId="35220" xr:uid="{0BFE1760-70D1-446A-9D3C-455EDAE1A153}"/>
    <cellStyle name="Normal 2 2 3 3 7" xfId="3810" xr:uid="{33F7C2B8-43E9-40BF-A515-E0104B96F36B}"/>
    <cellStyle name="Normal 2 2 3 3 7 2" xfId="12190" xr:uid="{C55FBEFC-DA4C-4579-98F5-F66A9872C167}"/>
    <cellStyle name="Normal 2 2 3 3 7 2 2" xfId="28950" xr:uid="{ACD0DEDD-0644-47E7-BA72-60FE4B309CB7}"/>
    <cellStyle name="Normal 2 2 3 3 7 2 3" xfId="45709" xr:uid="{0DD53D1D-1AF4-4DD3-8297-B92141D7F52E}"/>
    <cellStyle name="Normal 2 2 3 3 7 3" xfId="20570" xr:uid="{5C903DC7-2C5D-425B-81A8-41E1A6DABFD0}"/>
    <cellStyle name="Normal 2 2 3 3 7 4" xfId="37329" xr:uid="{54181875-B99F-440E-AE46-38FB580C0FEB}"/>
    <cellStyle name="Normal 2 2 3 3 8" xfId="5501" xr:uid="{3118BCB5-0CDF-4F95-A4B3-18E35569003C}"/>
    <cellStyle name="Normal 2 2 3 3 8 2" xfId="13881" xr:uid="{528FD032-2FDB-4B25-B9A1-FB2BCE0B8078}"/>
    <cellStyle name="Normal 2 2 3 3 8 2 2" xfId="30641" xr:uid="{6032BDDD-3E79-4438-AEA2-4FB32835047F}"/>
    <cellStyle name="Normal 2 2 3 3 8 2 3" xfId="47400" xr:uid="{37AEBBDA-BD95-40B9-A839-F594AEE5FB23}"/>
    <cellStyle name="Normal 2 2 3 3 8 3" xfId="22261" xr:uid="{B08B0A2F-5E87-4F5D-AE61-67BD85894083}"/>
    <cellStyle name="Normal 2 2 3 3 8 4" xfId="39020" xr:uid="{1AAF6D4D-BD6E-4982-8D49-934EC89A7847}"/>
    <cellStyle name="Normal 2 2 3 3 9" xfId="7174" xr:uid="{28E9CE4C-8855-4CE6-8C12-221D51EFBF6D}"/>
    <cellStyle name="Normal 2 2 3 3 9 2" xfId="15554" xr:uid="{2863CA16-9A57-4ABA-9C63-7B845270F423}"/>
    <cellStyle name="Normal 2 2 3 3 9 2 2" xfId="32314" xr:uid="{1D8D5F6D-E811-4BF7-A620-CBF0AED53023}"/>
    <cellStyle name="Normal 2 2 3 3 9 2 3" xfId="49073" xr:uid="{23458E90-D8EF-4A2A-AB6B-9D7B3EEA5F22}"/>
    <cellStyle name="Normal 2 2 3 3 9 3" xfId="23934" xr:uid="{C58FB18B-5EBE-4C32-B505-46D342677AA3}"/>
    <cellStyle name="Normal 2 2 3 3 9 4" xfId="40693" xr:uid="{F1D676A1-2A0F-4FDB-A475-C21F9E31114B}"/>
    <cellStyle name="Normal 2 2 3 4" xfId="643" xr:uid="{002616A5-A1AD-439F-AB02-804DA23B63CC}"/>
    <cellStyle name="Normal 2 2 3 4 10" xfId="7581" xr:uid="{EAD9BB9C-987B-40B4-B41F-1850DB78328C}"/>
    <cellStyle name="Normal 2 2 3 4 10 2" xfId="15961" xr:uid="{C8CC7DBF-0773-4089-AC70-AA89511CB460}"/>
    <cellStyle name="Normal 2 2 3 4 10 2 2" xfId="32721" xr:uid="{6B59868A-1552-4C66-8E5A-64765A202E41}"/>
    <cellStyle name="Normal 2 2 3 4 10 2 3" xfId="49480" xr:uid="{058E4F97-0492-41D5-A630-E68C5F381FFD}"/>
    <cellStyle name="Normal 2 2 3 4 10 3" xfId="24341" xr:uid="{55412227-E458-413D-9AB4-CF50A157BD00}"/>
    <cellStyle name="Normal 2 2 3 4 10 4" xfId="41100" xr:uid="{020AE484-59F1-4B98-ABF8-F92F06AF78AB}"/>
    <cellStyle name="Normal 2 2 3 4 11" xfId="7987" xr:uid="{2371BBEA-E7CD-4D2C-AD55-67A520F30AB2}"/>
    <cellStyle name="Normal 2 2 3 4 11 2" xfId="16367" xr:uid="{0C468400-FC5E-48BB-A30A-3F716D91399C}"/>
    <cellStyle name="Normal 2 2 3 4 11 2 2" xfId="33127" xr:uid="{5F34F55F-F2A4-45E9-9B14-2540244D8DF1}"/>
    <cellStyle name="Normal 2 2 3 4 11 2 3" xfId="49886" xr:uid="{6C403371-DFDF-44E7-93B3-595532C83DD6}"/>
    <cellStyle name="Normal 2 2 3 4 11 3" xfId="24747" xr:uid="{72B7BEBA-7990-42A9-96CD-2E336C36C3D4}"/>
    <cellStyle name="Normal 2 2 3 4 11 4" xfId="41506" xr:uid="{471D86D6-BE39-4969-B08D-6BE387D1E0C8}"/>
    <cellStyle name="Normal 2 2 3 4 12" xfId="8393" xr:uid="{0D6B4388-4847-469F-815A-AF9C1996A8F4}"/>
    <cellStyle name="Normal 2 2 3 4 12 2" xfId="16773" xr:uid="{59A6669A-2027-498A-8C26-DB74F313B806}"/>
    <cellStyle name="Normal 2 2 3 4 12 2 2" xfId="33533" xr:uid="{3B85A542-2CF5-4C1E-B651-95FB95E29F9E}"/>
    <cellStyle name="Normal 2 2 3 4 12 2 3" xfId="50292" xr:uid="{45426893-263B-4BEC-BE25-FA26CD9A90C6}"/>
    <cellStyle name="Normal 2 2 3 4 12 3" xfId="25153" xr:uid="{BD2A28B2-F7CB-44AA-8487-32EB09BA125F}"/>
    <cellStyle name="Normal 2 2 3 4 12 4" xfId="41912" xr:uid="{2002C8D4-3B88-4C2F-AF50-117698BD12B1}"/>
    <cellStyle name="Normal 2 2 3 4 13" xfId="2108" xr:uid="{25CC46E1-13B4-42F9-A0CC-3220A0FF89D7}"/>
    <cellStyle name="Normal 2 2 3 4 13 2" xfId="10496" xr:uid="{0DB646C5-C914-40AC-9AD7-485EEA98E340}"/>
    <cellStyle name="Normal 2 2 3 4 13 2 2" xfId="27256" xr:uid="{30C172A2-C660-42A7-A455-E411EFB698B0}"/>
    <cellStyle name="Normal 2 2 3 4 13 2 3" xfId="44015" xr:uid="{0AAE9620-0145-489D-A204-8EDCE8478CB5}"/>
    <cellStyle name="Normal 2 2 3 4 13 3" xfId="18876" xr:uid="{80054ECE-3503-4C55-A2B2-A6F3EC737997}"/>
    <cellStyle name="Normal 2 2 3 4 13 4" xfId="35635" xr:uid="{FFC48A3B-8CA0-4CE4-B2B1-D56F0E4C2508}"/>
    <cellStyle name="Normal 2 2 3 4 14" xfId="9054" xr:uid="{D2DBDD13-0D7F-46FB-B4D0-011540E2B75A}"/>
    <cellStyle name="Normal 2 2 3 4 14 2" xfId="25814" xr:uid="{5FA0F6E5-D8BB-46D5-A69E-F30C2268D7A7}"/>
    <cellStyle name="Normal 2 2 3 4 14 3" xfId="42573" xr:uid="{8681632F-AA49-41EC-9BC4-161F6EB89D6E}"/>
    <cellStyle name="Normal 2 2 3 4 15" xfId="17434" xr:uid="{9F338446-42E8-489D-BAAE-61EF6FA0F662}"/>
    <cellStyle name="Normal 2 2 3 4 16" xfId="34193" xr:uid="{8E225912-4001-4502-AB91-74C0127C860D}"/>
    <cellStyle name="Normal 2 2 3 4 2" xfId="644" xr:uid="{1771CD11-7FF6-4F7B-B80B-0CCBB4D8F523}"/>
    <cellStyle name="Normal 2 2 3 4 2 10" xfId="8547" xr:uid="{5950CB47-8E36-49CE-938A-B1D8C273AD08}"/>
    <cellStyle name="Normal 2 2 3 4 2 10 2" xfId="16927" xr:uid="{C031F334-1C61-4E97-8F4A-17685CFEE1D2}"/>
    <cellStyle name="Normal 2 2 3 4 2 10 2 2" xfId="33687" xr:uid="{960BED6F-EC37-4C85-A270-19EF1BB94158}"/>
    <cellStyle name="Normal 2 2 3 4 2 10 2 3" xfId="50446" xr:uid="{383AD21C-7A02-46F5-A742-8852BB5056B4}"/>
    <cellStyle name="Normal 2 2 3 4 2 10 3" xfId="25307" xr:uid="{FD5A374F-1420-42AA-859B-FA97FB20B91E}"/>
    <cellStyle name="Normal 2 2 3 4 2 10 4" xfId="42066" xr:uid="{896D27AC-04CB-4C94-8B77-BCFB24072E56}"/>
    <cellStyle name="Normal 2 2 3 4 2 11" xfId="2476" xr:uid="{6D0EB6E8-0DAB-4935-A442-67A8D6925E64}"/>
    <cellStyle name="Normal 2 2 3 4 2 11 2" xfId="10858" xr:uid="{4CD802CA-5C45-4F45-ABAF-A4D2A54697AD}"/>
    <cellStyle name="Normal 2 2 3 4 2 11 2 2" xfId="27618" xr:uid="{60688921-AD14-4DDE-ACE8-B4746071CFEE}"/>
    <cellStyle name="Normal 2 2 3 4 2 11 2 3" xfId="44377" xr:uid="{3C4E02C1-3AA4-436B-B7C6-D1ABBC16E20E}"/>
    <cellStyle name="Normal 2 2 3 4 2 11 3" xfId="19238" xr:uid="{1A4E40DE-3481-4426-9328-87BBED8047F6}"/>
    <cellStyle name="Normal 2 2 3 4 2 11 4" xfId="35997" xr:uid="{E7010670-D05D-4389-89B6-F0AD0EF35966}"/>
    <cellStyle name="Normal 2 2 3 4 2 12" xfId="9055" xr:uid="{E7C772CF-030C-49FE-947F-3FC118F3156C}"/>
    <cellStyle name="Normal 2 2 3 4 2 12 2" xfId="25815" xr:uid="{E46FF7EA-6CCD-41F5-81D8-AF5338BC1201}"/>
    <cellStyle name="Normal 2 2 3 4 2 12 3" xfId="42574" xr:uid="{88F9D01F-5EC5-4846-96E1-D6491C3972EC}"/>
    <cellStyle name="Normal 2 2 3 4 2 13" xfId="17435" xr:uid="{19784290-9314-4077-B687-CA468B018A36}"/>
    <cellStyle name="Normal 2 2 3 4 2 14" xfId="34194" xr:uid="{D9183778-D068-4C0E-A977-127BCD220945}"/>
    <cellStyle name="Normal 2 2 3 4 2 2" xfId="1086" xr:uid="{BAD9CBCD-5D76-452A-AF27-C8A6533B2EA5}"/>
    <cellStyle name="Normal 2 2 3 4 2 2 2" xfId="4481" xr:uid="{7272132F-3917-42E5-8697-13CDC3E90680}"/>
    <cellStyle name="Normal 2 2 3 4 2 2 2 2" xfId="12861" xr:uid="{D5DC6BA9-557F-4F09-9243-DEF3CBE0A6DE}"/>
    <cellStyle name="Normal 2 2 3 4 2 2 2 2 2" xfId="29621" xr:uid="{2FCC30F4-77D9-42E0-B407-CF70BA094B41}"/>
    <cellStyle name="Normal 2 2 3 4 2 2 2 2 3" xfId="46380" xr:uid="{569C2B26-B056-4772-A899-A88E7AF06165}"/>
    <cellStyle name="Normal 2 2 3 4 2 2 2 3" xfId="21241" xr:uid="{FB8B85ED-4F4E-4EB2-B42C-14109D70694B}"/>
    <cellStyle name="Normal 2 2 3 4 2 2 2 4" xfId="38000" xr:uid="{DFDE58B4-D177-4589-B434-C5A38DA73D02}"/>
    <cellStyle name="Normal 2 2 3 4 2 2 3" xfId="6168" xr:uid="{98C0770B-8B92-49ED-8EEF-790EC194C406}"/>
    <cellStyle name="Normal 2 2 3 4 2 2 3 2" xfId="14548" xr:uid="{296FA3C1-4085-4776-94A7-515F36788D14}"/>
    <cellStyle name="Normal 2 2 3 4 2 2 3 2 2" xfId="31308" xr:uid="{36DBD175-7839-485F-8AD4-4D5C1E755DFC}"/>
    <cellStyle name="Normal 2 2 3 4 2 2 3 2 3" xfId="48067" xr:uid="{495D018A-3A67-4829-9FB3-3DAEF6DEB400}"/>
    <cellStyle name="Normal 2 2 3 4 2 2 3 3" xfId="22928" xr:uid="{EE01DA18-7C9A-408C-8A72-495B3C5DAB87}"/>
    <cellStyle name="Normal 2 2 3 4 2 2 3 4" xfId="39687" xr:uid="{896D96C9-627A-45EA-B49F-4655CE101625}"/>
    <cellStyle name="Normal 2 2 3 4 2 2 4" xfId="2904" xr:uid="{7943BC4F-1DE7-40E2-816F-8805E97F521A}"/>
    <cellStyle name="Normal 2 2 3 4 2 2 4 2" xfId="11284" xr:uid="{1A7939F8-B412-4273-96CD-738B5F779F2F}"/>
    <cellStyle name="Normal 2 2 3 4 2 2 4 2 2" xfId="28044" xr:uid="{0FFE0BBE-7493-40A3-8E8A-2368104C47A5}"/>
    <cellStyle name="Normal 2 2 3 4 2 2 4 2 3" xfId="44803" xr:uid="{382DFD6A-6A0F-4BB8-B26F-8EB5F1E4050A}"/>
    <cellStyle name="Normal 2 2 3 4 2 2 4 3" xfId="19664" xr:uid="{9A6EB9DB-0168-4403-8CB1-0E1009D3FB61}"/>
    <cellStyle name="Normal 2 2 3 4 2 2 4 4" xfId="36423" xr:uid="{266558D3-7788-46A8-B442-8E3D24DDD4D8}"/>
    <cellStyle name="Normal 2 2 3 4 2 2 5" xfId="9481" xr:uid="{CCF14839-58D7-4114-A526-EC83603CF41C}"/>
    <cellStyle name="Normal 2 2 3 4 2 2 5 2" xfId="26241" xr:uid="{4375109A-8F4E-4930-B6EB-1D55CEBA6BA2}"/>
    <cellStyle name="Normal 2 2 3 4 2 2 5 3" xfId="43000" xr:uid="{183F3F48-81E3-483C-8720-FDC4F2C11961}"/>
    <cellStyle name="Normal 2 2 3 4 2 2 6" xfId="17861" xr:uid="{A6F8C6C9-6FC8-446D-A8A3-73EAA598D720}"/>
    <cellStyle name="Normal 2 2 3 4 2 2 7" xfId="34620" xr:uid="{9BB62148-04D4-4E79-BB43-EC77011E968B}"/>
    <cellStyle name="Normal 2 2 3 4 2 3" xfId="1520" xr:uid="{415A2B51-0D7C-42DA-AB9B-31D797AA9F8D}"/>
    <cellStyle name="Normal 2 2 3 4 2 3 2" xfId="4909" xr:uid="{89BBEACE-D846-4197-B6B6-17230E2EE5EE}"/>
    <cellStyle name="Normal 2 2 3 4 2 3 2 2" xfId="13289" xr:uid="{3794B6E5-3B99-4879-9502-AF522A96679C}"/>
    <cellStyle name="Normal 2 2 3 4 2 3 2 2 2" xfId="30049" xr:uid="{125EEBDA-460F-46FE-9071-DD22FC602996}"/>
    <cellStyle name="Normal 2 2 3 4 2 3 2 2 3" xfId="46808" xr:uid="{BA7D28E5-20C5-44C4-B255-F0B947E01EAD}"/>
    <cellStyle name="Normal 2 2 3 4 2 3 2 3" xfId="21669" xr:uid="{70F7C1EB-BA5F-426C-B31A-CF6668C61A90}"/>
    <cellStyle name="Normal 2 2 3 4 2 3 2 4" xfId="38428" xr:uid="{32A5574D-5268-4F1F-B033-14514DA29373}"/>
    <cellStyle name="Normal 2 2 3 4 2 3 3" xfId="6596" xr:uid="{B24E2C52-C51E-4482-844B-5C0D4EAF7515}"/>
    <cellStyle name="Normal 2 2 3 4 2 3 3 2" xfId="14976" xr:uid="{B405879E-831B-4925-9C36-80197AACF1B0}"/>
    <cellStyle name="Normal 2 2 3 4 2 3 3 2 2" xfId="31736" xr:uid="{0E7B85A2-0D24-43BF-ADE8-13EF3EC0CB84}"/>
    <cellStyle name="Normal 2 2 3 4 2 3 3 2 3" xfId="48495" xr:uid="{A3A32B1F-A30E-46E2-B869-E2F54209BF16}"/>
    <cellStyle name="Normal 2 2 3 4 2 3 3 3" xfId="23356" xr:uid="{AD15ED17-4280-4AAC-8C06-522BE1B2D616}"/>
    <cellStyle name="Normal 2 2 3 4 2 3 3 4" xfId="40115" xr:uid="{3B1E56CA-C95A-4C24-A334-C40F8B95658A}"/>
    <cellStyle name="Normal 2 2 3 4 2 3 4" xfId="3332" xr:uid="{44F03B16-3C47-47B8-B7D6-8E1B95AC4680}"/>
    <cellStyle name="Normal 2 2 3 4 2 3 4 2" xfId="11712" xr:uid="{7E41D968-E2E6-4E98-B481-95AB4EA2014F}"/>
    <cellStyle name="Normal 2 2 3 4 2 3 4 2 2" xfId="28472" xr:uid="{A635A17C-5CB0-41AF-A11C-711E48F64E11}"/>
    <cellStyle name="Normal 2 2 3 4 2 3 4 2 3" xfId="45231" xr:uid="{382A178C-DE0D-4BB9-AF2E-126BFD07372E}"/>
    <cellStyle name="Normal 2 2 3 4 2 3 4 3" xfId="20092" xr:uid="{C5C559F2-4F4A-4DEE-BEC7-4118FC53D470}"/>
    <cellStyle name="Normal 2 2 3 4 2 3 4 4" xfId="36851" xr:uid="{E11D4CFA-1CA1-473A-8F75-B783DAE4364B}"/>
    <cellStyle name="Normal 2 2 3 4 2 3 5" xfId="9909" xr:uid="{37E016A0-CF97-4235-8EBE-B185DBF85ACA}"/>
    <cellStyle name="Normal 2 2 3 4 2 3 5 2" xfId="26669" xr:uid="{57D581E7-57BC-4DEE-9311-A96C12C05B4E}"/>
    <cellStyle name="Normal 2 2 3 4 2 3 5 3" xfId="43428" xr:uid="{D2E02757-FAAF-4671-BAE0-53C4A11922FE}"/>
    <cellStyle name="Normal 2 2 3 4 2 3 6" xfId="18289" xr:uid="{B8F9474D-0C21-4AF0-B320-DB9C965A4A1D}"/>
    <cellStyle name="Normal 2 2 3 4 2 3 7" xfId="35048" xr:uid="{003385FD-E193-43A6-A755-1A07E25934AC}"/>
    <cellStyle name="Normal 2 2 3 4 2 4" xfId="1847" xr:uid="{5A3DE7AD-433F-4D95-8F36-0AD141D29239}"/>
    <cellStyle name="Normal 2 2 3 4 2 4 2" xfId="5236" xr:uid="{BE95E08D-491A-4B50-8BB0-07CEC023C48A}"/>
    <cellStyle name="Normal 2 2 3 4 2 4 2 2" xfId="13616" xr:uid="{8494B689-7BEC-499C-B747-633794313272}"/>
    <cellStyle name="Normal 2 2 3 4 2 4 2 2 2" xfId="30376" xr:uid="{04C9B37E-CE34-4962-9454-7EB6EF08C0F6}"/>
    <cellStyle name="Normal 2 2 3 4 2 4 2 2 3" xfId="47135" xr:uid="{688BA8F7-699F-49BA-B128-63BB3C2666C5}"/>
    <cellStyle name="Normal 2 2 3 4 2 4 2 3" xfId="21996" xr:uid="{EFEB3FF1-FC85-451D-B91E-A32BC50B1089}"/>
    <cellStyle name="Normal 2 2 3 4 2 4 2 4" xfId="38755" xr:uid="{9E8D2AA1-1556-4920-A0F2-8FDED80306EB}"/>
    <cellStyle name="Normal 2 2 3 4 2 4 3" xfId="6923" xr:uid="{D13F53AE-798D-41AF-B35C-4E27EA2D490C}"/>
    <cellStyle name="Normal 2 2 3 4 2 4 3 2" xfId="15303" xr:uid="{E211FE3C-EE4E-45D8-AFA8-C43EEC10C593}"/>
    <cellStyle name="Normal 2 2 3 4 2 4 3 2 2" xfId="32063" xr:uid="{344E4AE0-DA91-4EB9-B540-8A003F620BBE}"/>
    <cellStyle name="Normal 2 2 3 4 2 4 3 2 3" xfId="48822" xr:uid="{C48A5150-9110-409A-8749-27680BE652FC}"/>
    <cellStyle name="Normal 2 2 3 4 2 4 3 3" xfId="23683" xr:uid="{F766EA86-0E2D-4D40-9954-24522F81E759}"/>
    <cellStyle name="Normal 2 2 3 4 2 4 3 4" xfId="40442" xr:uid="{E8F43A5C-DE8A-4F64-AD95-815A0046FEEE}"/>
    <cellStyle name="Normal 2 2 3 4 2 4 4" xfId="3547" xr:uid="{A8F7A663-2FE3-4E82-A4B1-6B2FB52D44AF}"/>
    <cellStyle name="Normal 2 2 3 4 2 4 4 2" xfId="11927" xr:uid="{5F212123-1BB3-41AE-898E-2FCAD452AB58}"/>
    <cellStyle name="Normal 2 2 3 4 2 4 4 2 2" xfId="28687" xr:uid="{52163CF2-2231-4851-BB26-700681767633}"/>
    <cellStyle name="Normal 2 2 3 4 2 4 4 2 3" xfId="45446" xr:uid="{402C7EAD-F065-4D4C-890A-9DAC34C0504C}"/>
    <cellStyle name="Normal 2 2 3 4 2 4 4 3" xfId="20307" xr:uid="{54B7E560-07E1-49B1-B049-D8044381179C}"/>
    <cellStyle name="Normal 2 2 3 4 2 4 4 4" xfId="37066" xr:uid="{3206B3AE-991B-4A00-BF02-C3CE615623F1}"/>
    <cellStyle name="Normal 2 2 3 4 2 4 5" xfId="10236" xr:uid="{3AA5FE22-D9F9-429F-8239-8EC3EE5BEBBB}"/>
    <cellStyle name="Normal 2 2 3 4 2 4 5 2" xfId="26996" xr:uid="{9D162CAF-AC10-4D3C-893B-64423D73A24D}"/>
    <cellStyle name="Normal 2 2 3 4 2 4 5 3" xfId="43755" xr:uid="{A87D5397-8107-42E4-85AB-45656FAD525F}"/>
    <cellStyle name="Normal 2 2 3 4 2 4 6" xfId="18616" xr:uid="{1330CF66-C1DD-444B-ABC6-FE2A66A4404F}"/>
    <cellStyle name="Normal 2 2 3 4 2 4 7" xfId="35375" xr:uid="{1C7AE7F5-190D-4694-B5EC-98B84E1EAC74}"/>
    <cellStyle name="Normal 2 2 3 4 2 5" xfId="3966" xr:uid="{49D4407E-3091-42D7-BE13-C7E3009DBEC4}"/>
    <cellStyle name="Normal 2 2 3 4 2 5 2" xfId="12346" xr:uid="{61B98272-9C95-46B1-83F1-CBCFA88C7B3F}"/>
    <cellStyle name="Normal 2 2 3 4 2 5 2 2" xfId="29106" xr:uid="{31CD2C4E-40FF-448E-9B43-3551ABBD570A}"/>
    <cellStyle name="Normal 2 2 3 4 2 5 2 3" xfId="45865" xr:uid="{073365EA-B102-4BC8-B5E8-4AAF8AE26FEA}"/>
    <cellStyle name="Normal 2 2 3 4 2 5 3" xfId="20726" xr:uid="{E199E06C-0D06-4779-8BA3-20CD34161AB5}"/>
    <cellStyle name="Normal 2 2 3 4 2 5 4" xfId="37485" xr:uid="{0CA9C046-BBCA-471F-B9B5-EA80EA4EFA92}"/>
    <cellStyle name="Normal 2 2 3 4 2 6" xfId="5742" xr:uid="{EC78B4A5-EDCA-4EF9-868F-1E1174A5ED75}"/>
    <cellStyle name="Normal 2 2 3 4 2 6 2" xfId="14122" xr:uid="{C4D5E63F-D4FA-44A9-AF35-1C4194675EAC}"/>
    <cellStyle name="Normal 2 2 3 4 2 6 2 2" xfId="30882" xr:uid="{83E5B916-94FB-4D22-9231-FE7DE172F771}"/>
    <cellStyle name="Normal 2 2 3 4 2 6 2 3" xfId="47641" xr:uid="{DD7F117E-2B21-4256-B373-FBD663260C25}"/>
    <cellStyle name="Normal 2 2 3 4 2 6 3" xfId="22502" xr:uid="{50635653-3765-42E5-B01B-46D38F185298}"/>
    <cellStyle name="Normal 2 2 3 4 2 6 4" xfId="39261" xr:uid="{3A54358D-CF16-4380-8500-2185D78510BF}"/>
    <cellStyle name="Normal 2 2 3 4 2 7" xfId="7329" xr:uid="{0A8A1740-66E6-4BBB-B61A-5C0C49BB4592}"/>
    <cellStyle name="Normal 2 2 3 4 2 7 2" xfId="15709" xr:uid="{FE514608-5768-4684-8ED3-874ED070AFDF}"/>
    <cellStyle name="Normal 2 2 3 4 2 7 2 2" xfId="32469" xr:uid="{4A8F71F9-3ED4-4351-AFB4-C4C415D9071D}"/>
    <cellStyle name="Normal 2 2 3 4 2 7 2 3" xfId="49228" xr:uid="{5D349C1A-1D7A-45C0-887B-BAA1A0F07F8E}"/>
    <cellStyle name="Normal 2 2 3 4 2 7 3" xfId="24089" xr:uid="{AD993361-6995-4892-9A03-13AC27442FB7}"/>
    <cellStyle name="Normal 2 2 3 4 2 7 4" xfId="40848" xr:uid="{14E36FE4-DFDA-4C87-848B-DF8C08EFBBC3}"/>
    <cellStyle name="Normal 2 2 3 4 2 8" xfId="7735" xr:uid="{5F9B8507-098B-4C18-AF08-FB862399396A}"/>
    <cellStyle name="Normal 2 2 3 4 2 8 2" xfId="16115" xr:uid="{D77CC1CA-0C8C-4D58-8A93-F87BA5091338}"/>
    <cellStyle name="Normal 2 2 3 4 2 8 2 2" xfId="32875" xr:uid="{3C7A18C0-C932-4C0F-AB13-784B7C1659E0}"/>
    <cellStyle name="Normal 2 2 3 4 2 8 2 3" xfId="49634" xr:uid="{7EBF2B7D-D254-40C5-887F-94C5C4D0F0B0}"/>
    <cellStyle name="Normal 2 2 3 4 2 8 3" xfId="24495" xr:uid="{B99D76C0-DBEB-4D07-81F5-FD32D97F2BBE}"/>
    <cellStyle name="Normal 2 2 3 4 2 8 4" xfId="41254" xr:uid="{B46F162E-6103-46D8-B734-AE1B772B93B5}"/>
    <cellStyle name="Normal 2 2 3 4 2 9" xfId="8141" xr:uid="{55FA988A-EB4D-4648-8708-67991F9AC230}"/>
    <cellStyle name="Normal 2 2 3 4 2 9 2" xfId="16521" xr:uid="{32E1DF63-F038-486B-8724-0392E2E1DB55}"/>
    <cellStyle name="Normal 2 2 3 4 2 9 2 2" xfId="33281" xr:uid="{CFA1ED88-D4E0-4243-A99C-89027B7AD022}"/>
    <cellStyle name="Normal 2 2 3 4 2 9 2 3" xfId="50040" xr:uid="{48779AC0-F46C-4FEF-A782-353EDFA02C6D}"/>
    <cellStyle name="Normal 2 2 3 4 2 9 3" xfId="24901" xr:uid="{FE17A374-C05A-4812-87AE-F01C1E4DF3FD}"/>
    <cellStyle name="Normal 2 2 3 4 2 9 4" xfId="41660" xr:uid="{E450FCA6-8918-4798-A71A-FE3E28463C0F}"/>
    <cellStyle name="Normal 2 2 3 4 3" xfId="645" xr:uid="{29742FF3-1734-4752-AB0B-84164A139E95}"/>
    <cellStyle name="Normal 2 2 3 4 3 10" xfId="8664" xr:uid="{60AC0F5D-7DB5-4FC2-83F2-2019D77E63D3}"/>
    <cellStyle name="Normal 2 2 3 4 3 10 2" xfId="17044" xr:uid="{536B0754-FD74-4426-AA0A-6383E371A3DC}"/>
    <cellStyle name="Normal 2 2 3 4 3 10 2 2" xfId="33804" xr:uid="{E6A84F64-4508-4754-93E9-3AB7FB05059D}"/>
    <cellStyle name="Normal 2 2 3 4 3 10 2 3" xfId="50563" xr:uid="{824ECAF3-64C1-485D-925D-6801B5874761}"/>
    <cellStyle name="Normal 2 2 3 4 3 10 3" xfId="25424" xr:uid="{F94D0DB1-31E6-4123-8DEC-E25F1A46B92F}"/>
    <cellStyle name="Normal 2 2 3 4 3 10 4" xfId="42183" xr:uid="{4EC2FB27-2242-4F43-B8B3-C0E6A164C646}"/>
    <cellStyle name="Normal 2 2 3 4 3 11" xfId="2477" xr:uid="{8A203851-EF7A-4C25-B8F6-CF04E2D32C23}"/>
    <cellStyle name="Normal 2 2 3 4 3 11 2" xfId="10859" xr:uid="{4109EA97-D2D6-4965-88F6-6D24F2BB6130}"/>
    <cellStyle name="Normal 2 2 3 4 3 11 2 2" xfId="27619" xr:uid="{3A76608D-1FA9-4C87-9B0A-0F1F757B87A5}"/>
    <cellStyle name="Normal 2 2 3 4 3 11 2 3" xfId="44378" xr:uid="{0CCD7850-1F56-4115-B239-3FA5C5F7AB0D}"/>
    <cellStyle name="Normal 2 2 3 4 3 11 3" xfId="19239" xr:uid="{3788AA84-4057-46AF-9A13-33CB34DE49B2}"/>
    <cellStyle name="Normal 2 2 3 4 3 11 4" xfId="35998" xr:uid="{54875651-F893-424E-8A60-75FAE78EAECE}"/>
    <cellStyle name="Normal 2 2 3 4 3 12" xfId="9056" xr:uid="{AF9E5E45-8C6C-4E1F-90A1-4A3BAC7A37B0}"/>
    <cellStyle name="Normal 2 2 3 4 3 12 2" xfId="25816" xr:uid="{BB057084-3D55-4F33-BCD9-3F9D82549BF1}"/>
    <cellStyle name="Normal 2 2 3 4 3 12 3" xfId="42575" xr:uid="{7C5ABFB0-3FBB-48DA-B106-681EBDF86B98}"/>
    <cellStyle name="Normal 2 2 3 4 3 13" xfId="17436" xr:uid="{59884237-D904-4F3A-A70F-14A68B835554}"/>
    <cellStyle name="Normal 2 2 3 4 3 14" xfId="34195" xr:uid="{8B54B62E-0478-4568-8115-FCA718BEA0C3}"/>
    <cellStyle name="Normal 2 2 3 4 3 2" xfId="1087" xr:uid="{6B5D1124-FA17-4C47-842F-55C9F129788A}"/>
    <cellStyle name="Normal 2 2 3 4 3 2 2" xfId="4482" xr:uid="{CA5879F6-5BD3-4679-9F77-00C4C24692E3}"/>
    <cellStyle name="Normal 2 2 3 4 3 2 2 2" xfId="12862" xr:uid="{3759637D-7FCE-4EED-836B-1AE77A013883}"/>
    <cellStyle name="Normal 2 2 3 4 3 2 2 2 2" xfId="29622" xr:uid="{BFB38850-ECA9-483D-A75F-001ECFFFF1FA}"/>
    <cellStyle name="Normal 2 2 3 4 3 2 2 2 3" xfId="46381" xr:uid="{A774F9A5-E317-4023-9809-DA82BB20C623}"/>
    <cellStyle name="Normal 2 2 3 4 3 2 2 3" xfId="21242" xr:uid="{1B1678E0-78C9-4FB3-B810-8383BBBBD531}"/>
    <cellStyle name="Normal 2 2 3 4 3 2 2 4" xfId="38001" xr:uid="{C14D14E6-C431-42FD-BB63-EEC4D99DCC32}"/>
    <cellStyle name="Normal 2 2 3 4 3 2 3" xfId="6169" xr:uid="{82CC44E7-2D94-4557-B86F-E650AF22B6D1}"/>
    <cellStyle name="Normal 2 2 3 4 3 2 3 2" xfId="14549" xr:uid="{60B3A59C-BFFD-4D5E-B9D1-E2F11D63472D}"/>
    <cellStyle name="Normal 2 2 3 4 3 2 3 2 2" xfId="31309" xr:uid="{6A638466-C115-41C1-8553-599D9170D05D}"/>
    <cellStyle name="Normal 2 2 3 4 3 2 3 2 3" xfId="48068" xr:uid="{009AE540-4D09-4DA4-8A56-7A13BBA2E42E}"/>
    <cellStyle name="Normal 2 2 3 4 3 2 3 3" xfId="22929" xr:uid="{5CCC0451-F56E-400F-BA19-157A7410427A}"/>
    <cellStyle name="Normal 2 2 3 4 3 2 3 4" xfId="39688" xr:uid="{001A5B3A-38E2-4AB5-8AD9-1268E4AF5F60}"/>
    <cellStyle name="Normal 2 2 3 4 3 2 4" xfId="2905" xr:uid="{7DB4BBAC-EF3A-4372-9A1E-737B20BF9579}"/>
    <cellStyle name="Normal 2 2 3 4 3 2 4 2" xfId="11285" xr:uid="{B8F7A3F8-4F4E-49F5-8A53-4F1F22E540EB}"/>
    <cellStyle name="Normal 2 2 3 4 3 2 4 2 2" xfId="28045" xr:uid="{8450C56E-B1CD-48CC-AED9-ECB182D2B6BA}"/>
    <cellStyle name="Normal 2 2 3 4 3 2 4 2 3" xfId="44804" xr:uid="{60496F9A-2118-439F-B959-84B5B1C0EE2B}"/>
    <cellStyle name="Normal 2 2 3 4 3 2 4 3" xfId="19665" xr:uid="{B89851C4-B222-48CF-AB46-9DDDA77B0672}"/>
    <cellStyle name="Normal 2 2 3 4 3 2 4 4" xfId="36424" xr:uid="{1CBC781A-2858-4E0F-B5E8-006EC68A6A86}"/>
    <cellStyle name="Normal 2 2 3 4 3 2 5" xfId="9482" xr:uid="{22AC9976-94B2-470A-A1E6-81B0084BE251}"/>
    <cellStyle name="Normal 2 2 3 4 3 2 5 2" xfId="26242" xr:uid="{B25E41D0-FC1D-43F9-8AD5-AD08BC91240E}"/>
    <cellStyle name="Normal 2 2 3 4 3 2 5 3" xfId="43001" xr:uid="{23250F1F-6A16-48AA-B5DF-C3977CC6AF65}"/>
    <cellStyle name="Normal 2 2 3 4 3 2 6" xfId="17862" xr:uid="{5FAB48CF-3D74-4621-88F4-44857665D681}"/>
    <cellStyle name="Normal 2 2 3 4 3 2 7" xfId="34621" xr:uid="{4A36B0B2-224B-4BD4-A1E1-2D12DC67B17F}"/>
    <cellStyle name="Normal 2 2 3 4 3 3" xfId="1521" xr:uid="{BEE57FC4-A82D-4519-BE84-13CC6258E32B}"/>
    <cellStyle name="Normal 2 2 3 4 3 3 2" xfId="4910" xr:uid="{09F2F5DB-28BC-47F3-88F6-1D5686EFEF8F}"/>
    <cellStyle name="Normal 2 2 3 4 3 3 2 2" xfId="13290" xr:uid="{4DF3ECE2-5165-45D2-B5BD-8316E389E74E}"/>
    <cellStyle name="Normal 2 2 3 4 3 3 2 2 2" xfId="30050" xr:uid="{C5A26DF5-9627-41F2-B4FF-0C2B83AEE6DE}"/>
    <cellStyle name="Normal 2 2 3 4 3 3 2 2 3" xfId="46809" xr:uid="{B6214B77-EA06-46AF-923B-6F7FC1FAFB2B}"/>
    <cellStyle name="Normal 2 2 3 4 3 3 2 3" xfId="21670" xr:uid="{EC4C7E08-48C8-447A-B7D0-65B848C06999}"/>
    <cellStyle name="Normal 2 2 3 4 3 3 2 4" xfId="38429" xr:uid="{C8A2085C-59A0-4454-B674-A1DE0BCE7875}"/>
    <cellStyle name="Normal 2 2 3 4 3 3 3" xfId="6597" xr:uid="{4E12F13E-2458-4508-A3EA-8A760178508B}"/>
    <cellStyle name="Normal 2 2 3 4 3 3 3 2" xfId="14977" xr:uid="{1AD50641-ED5F-46F6-AD39-EDAC265C7485}"/>
    <cellStyle name="Normal 2 2 3 4 3 3 3 2 2" xfId="31737" xr:uid="{BA13F3E4-B734-4937-B129-F208A70016C4}"/>
    <cellStyle name="Normal 2 2 3 4 3 3 3 2 3" xfId="48496" xr:uid="{069836A4-EF56-47EB-BCDD-C6591C43C51B}"/>
    <cellStyle name="Normal 2 2 3 4 3 3 3 3" xfId="23357" xr:uid="{9F931EB8-EB47-4147-B7F5-60708B276E1B}"/>
    <cellStyle name="Normal 2 2 3 4 3 3 3 4" xfId="40116" xr:uid="{45C97D55-6503-47B7-B899-774D4C35FCBC}"/>
    <cellStyle name="Normal 2 2 3 4 3 3 4" xfId="3333" xr:uid="{66635E97-E326-4946-84E1-D7AD46A592B6}"/>
    <cellStyle name="Normal 2 2 3 4 3 3 4 2" xfId="11713" xr:uid="{581130E7-E61C-4FD6-9224-E207E6252937}"/>
    <cellStyle name="Normal 2 2 3 4 3 3 4 2 2" xfId="28473" xr:uid="{9CA54616-F42D-48C8-86E8-F6C27EC8E018}"/>
    <cellStyle name="Normal 2 2 3 4 3 3 4 2 3" xfId="45232" xr:uid="{CD4B2274-0609-4A89-85C8-FDA3D514FCBC}"/>
    <cellStyle name="Normal 2 2 3 4 3 3 4 3" xfId="20093" xr:uid="{53347D80-2A14-4183-BC58-F92C24A2338F}"/>
    <cellStyle name="Normal 2 2 3 4 3 3 4 4" xfId="36852" xr:uid="{7558CCFF-B0AF-4A89-AC28-9E3D92D196AF}"/>
    <cellStyle name="Normal 2 2 3 4 3 3 5" xfId="9910" xr:uid="{9FA68E95-3ACC-4FD5-A56A-1EA571CFB1C1}"/>
    <cellStyle name="Normal 2 2 3 4 3 3 5 2" xfId="26670" xr:uid="{B8DCDF5A-421D-46A2-921E-A4B380A48553}"/>
    <cellStyle name="Normal 2 2 3 4 3 3 5 3" xfId="43429" xr:uid="{CB8FEC33-1B68-4DFA-9C4B-7B7C42D85530}"/>
    <cellStyle name="Normal 2 2 3 4 3 3 6" xfId="18290" xr:uid="{3254EFA9-AECA-43D5-BCA1-86737D9B1353}"/>
    <cellStyle name="Normal 2 2 3 4 3 3 7" xfId="35049" xr:uid="{C8E1B051-A8B0-4FC8-BE26-B046012EF29C}"/>
    <cellStyle name="Normal 2 2 3 4 3 4" xfId="1964" xr:uid="{0A5AFCDC-3E72-4732-9D27-D36F306FFBEA}"/>
    <cellStyle name="Normal 2 2 3 4 3 4 2" xfId="5353" xr:uid="{2F6F36B9-EEAE-4ED2-813E-5E193BD9CAFF}"/>
    <cellStyle name="Normal 2 2 3 4 3 4 2 2" xfId="13733" xr:uid="{77B87E3B-BF07-4914-BCBD-8960A7F13C0D}"/>
    <cellStyle name="Normal 2 2 3 4 3 4 2 2 2" xfId="30493" xr:uid="{E58CBF3E-E315-4C1E-B714-6E66E17D4165}"/>
    <cellStyle name="Normal 2 2 3 4 3 4 2 2 3" xfId="47252" xr:uid="{3B6183A5-CF00-486C-9AE2-5718849003B5}"/>
    <cellStyle name="Normal 2 2 3 4 3 4 2 3" xfId="22113" xr:uid="{65F28F45-EA84-4966-A83B-B813D569EA28}"/>
    <cellStyle name="Normal 2 2 3 4 3 4 2 4" xfId="38872" xr:uid="{AF182CDD-FF2C-4F25-847F-D2C7617F931D}"/>
    <cellStyle name="Normal 2 2 3 4 3 4 3" xfId="7040" xr:uid="{B540023A-C4E2-49E5-AA16-46C9364652E6}"/>
    <cellStyle name="Normal 2 2 3 4 3 4 3 2" xfId="15420" xr:uid="{C6685206-2FEF-4934-A4B9-E8E43138FC89}"/>
    <cellStyle name="Normal 2 2 3 4 3 4 3 2 2" xfId="32180" xr:uid="{36C8369B-6941-4DFD-BE21-92FD2349E971}"/>
    <cellStyle name="Normal 2 2 3 4 3 4 3 2 3" xfId="48939" xr:uid="{077DBA62-28F3-40E6-994E-B7AB7AD08844}"/>
    <cellStyle name="Normal 2 2 3 4 3 4 3 3" xfId="23800" xr:uid="{5E18E17D-DD62-4E86-B2C9-54CD1E325FA2}"/>
    <cellStyle name="Normal 2 2 3 4 3 4 3 4" xfId="40559" xr:uid="{867D630F-8261-4420-B779-C41C7FD15911}"/>
    <cellStyle name="Normal 2 2 3 4 3 4 4" xfId="3663" xr:uid="{7961E82C-44A9-44F4-8507-5D747FE77273}"/>
    <cellStyle name="Normal 2 2 3 4 3 4 4 2" xfId="12043" xr:uid="{7C2D1B0F-B46A-4D23-8B91-935575B3B0C1}"/>
    <cellStyle name="Normal 2 2 3 4 3 4 4 2 2" xfId="28803" xr:uid="{73C3C47D-DA7A-4D1D-8142-C718083ADCF0}"/>
    <cellStyle name="Normal 2 2 3 4 3 4 4 2 3" xfId="45562" xr:uid="{1C414DB2-EAD3-46D2-B74C-A40120F1DCDD}"/>
    <cellStyle name="Normal 2 2 3 4 3 4 4 3" xfId="20423" xr:uid="{6AE7EA5D-2741-4B33-84AD-2C7E2C55C3CA}"/>
    <cellStyle name="Normal 2 2 3 4 3 4 4 4" xfId="37182" xr:uid="{41BE8AE8-AB7C-4F81-8E07-05337322183F}"/>
    <cellStyle name="Normal 2 2 3 4 3 4 5" xfId="10353" xr:uid="{81B0BD17-9CB7-4943-919E-FB42E279A831}"/>
    <cellStyle name="Normal 2 2 3 4 3 4 5 2" xfId="27113" xr:uid="{0B24EDEE-280A-4AC2-B038-93F3F8CB7CE8}"/>
    <cellStyle name="Normal 2 2 3 4 3 4 5 3" xfId="43872" xr:uid="{0A68E72A-40BF-4D9A-A670-078D29392D8B}"/>
    <cellStyle name="Normal 2 2 3 4 3 4 6" xfId="18733" xr:uid="{D1764184-29EE-4F5D-AC1A-625258FBBE63}"/>
    <cellStyle name="Normal 2 2 3 4 3 4 7" xfId="35492" xr:uid="{9ED637AE-AFDA-49F4-8818-4112520922AC}"/>
    <cellStyle name="Normal 2 2 3 4 3 5" xfId="4083" xr:uid="{62D290FB-15DC-4008-AD39-E69CB50C2396}"/>
    <cellStyle name="Normal 2 2 3 4 3 5 2" xfId="12463" xr:uid="{3EEA0D3D-D3E8-429A-AF55-752A167F9415}"/>
    <cellStyle name="Normal 2 2 3 4 3 5 2 2" xfId="29223" xr:uid="{308621E3-7F30-4625-B996-5140F9F20EEB}"/>
    <cellStyle name="Normal 2 2 3 4 3 5 2 3" xfId="45982" xr:uid="{CB70F195-B020-4538-907E-C53FCEF304F5}"/>
    <cellStyle name="Normal 2 2 3 4 3 5 3" xfId="20843" xr:uid="{4C7081E6-D793-4DC0-825A-38FB39C1A0A3}"/>
    <cellStyle name="Normal 2 2 3 4 3 5 4" xfId="37602" xr:uid="{50CB97E1-D113-4992-BC25-4A346A0E5911}"/>
    <cellStyle name="Normal 2 2 3 4 3 6" xfId="5743" xr:uid="{E0863BD3-FC3D-4DA2-8D68-2F6B071E1965}"/>
    <cellStyle name="Normal 2 2 3 4 3 6 2" xfId="14123" xr:uid="{CFFB82EA-ABB6-425F-90EF-DDD308226472}"/>
    <cellStyle name="Normal 2 2 3 4 3 6 2 2" xfId="30883" xr:uid="{6F198CFE-18B0-4D06-967A-8E492A5EC508}"/>
    <cellStyle name="Normal 2 2 3 4 3 6 2 3" xfId="47642" xr:uid="{15B88087-27A0-4CE8-B1D1-0C829A997863}"/>
    <cellStyle name="Normal 2 2 3 4 3 6 3" xfId="22503" xr:uid="{16F4D0E5-7F61-4B16-BC1B-C7CA8FDD261F}"/>
    <cellStyle name="Normal 2 2 3 4 3 6 4" xfId="39262" xr:uid="{98D494AC-783A-4DD7-97BD-7DCB27355630}"/>
    <cellStyle name="Normal 2 2 3 4 3 7" xfId="7446" xr:uid="{7350C2A7-6C4F-4F79-B528-819337D601FD}"/>
    <cellStyle name="Normal 2 2 3 4 3 7 2" xfId="15826" xr:uid="{ED592E0D-5C2E-48F7-BEC4-86E4624DF950}"/>
    <cellStyle name="Normal 2 2 3 4 3 7 2 2" xfId="32586" xr:uid="{0CA76C58-0975-4BFD-9F49-5CB4DE369015}"/>
    <cellStyle name="Normal 2 2 3 4 3 7 2 3" xfId="49345" xr:uid="{0EB7A84A-DEA9-4411-84AB-5548B280E386}"/>
    <cellStyle name="Normal 2 2 3 4 3 7 3" xfId="24206" xr:uid="{13485DF7-C9AA-47BC-9E24-C729DF43DB72}"/>
    <cellStyle name="Normal 2 2 3 4 3 7 4" xfId="40965" xr:uid="{D9D5011D-6FC9-41CA-949D-33A80A24AEC4}"/>
    <cellStyle name="Normal 2 2 3 4 3 8" xfId="7852" xr:uid="{A19B5C38-F378-4556-8C70-46E6E8C1D8DB}"/>
    <cellStyle name="Normal 2 2 3 4 3 8 2" xfId="16232" xr:uid="{8228FF96-5253-4177-807D-516B07EDEE6F}"/>
    <cellStyle name="Normal 2 2 3 4 3 8 2 2" xfId="32992" xr:uid="{EA3D46D0-E9C4-4B44-B67D-6CBA3FA19806}"/>
    <cellStyle name="Normal 2 2 3 4 3 8 2 3" xfId="49751" xr:uid="{2FBCC984-7EF8-4E33-A6FD-39BC945DCED8}"/>
    <cellStyle name="Normal 2 2 3 4 3 8 3" xfId="24612" xr:uid="{F2B563E3-7941-4997-BF3D-4DC710BD1B35}"/>
    <cellStyle name="Normal 2 2 3 4 3 8 4" xfId="41371" xr:uid="{4BA7EEBF-7128-48D0-BCCD-11E9FDFE4E96}"/>
    <cellStyle name="Normal 2 2 3 4 3 9" xfId="8258" xr:uid="{8AF9F350-D54C-4197-B73B-F2219BF616FE}"/>
    <cellStyle name="Normal 2 2 3 4 3 9 2" xfId="16638" xr:uid="{4194617C-C9AC-4D2A-8CAC-F7AAD58FBE29}"/>
    <cellStyle name="Normal 2 2 3 4 3 9 2 2" xfId="33398" xr:uid="{49131EEA-62D3-4FDE-B483-4154ED1457EC}"/>
    <cellStyle name="Normal 2 2 3 4 3 9 2 3" xfId="50157" xr:uid="{49EBB724-0F06-4778-B8E3-650EBF006911}"/>
    <cellStyle name="Normal 2 2 3 4 3 9 3" xfId="25018" xr:uid="{5E35DDF1-445D-44BB-878D-6B644E5924B6}"/>
    <cellStyle name="Normal 2 2 3 4 3 9 4" xfId="41777" xr:uid="{E311B16C-36CE-4D7F-A466-ED02321F175A}"/>
    <cellStyle name="Normal 2 2 3 4 4" xfId="1085" xr:uid="{25BD52A7-B8EB-460E-95A3-6BA9B0D14BEC}"/>
    <cellStyle name="Normal 2 2 3 4 4 2" xfId="4480" xr:uid="{ABF3702D-6152-4455-BED5-8F2354A99956}"/>
    <cellStyle name="Normal 2 2 3 4 4 2 2" xfId="12860" xr:uid="{34B57979-3A86-4713-83A1-99FE59AD6A3F}"/>
    <cellStyle name="Normal 2 2 3 4 4 2 2 2" xfId="29620" xr:uid="{945A33DC-E215-449B-982F-2399A572EC59}"/>
    <cellStyle name="Normal 2 2 3 4 4 2 2 3" xfId="46379" xr:uid="{6B85CF14-EBBC-4697-B26B-F0BFECA1606B}"/>
    <cellStyle name="Normal 2 2 3 4 4 2 3" xfId="21240" xr:uid="{B2EC8CA2-002F-4931-A898-2E016971EFB0}"/>
    <cellStyle name="Normal 2 2 3 4 4 2 4" xfId="37999" xr:uid="{0A106D33-B139-4136-85D6-3C381A4D078B}"/>
    <cellStyle name="Normal 2 2 3 4 4 3" xfId="6167" xr:uid="{BA981FBE-7DAD-477C-96DB-7A6D276F8746}"/>
    <cellStyle name="Normal 2 2 3 4 4 3 2" xfId="14547" xr:uid="{720ACFB5-4A31-45F6-80F6-706D5271F177}"/>
    <cellStyle name="Normal 2 2 3 4 4 3 2 2" xfId="31307" xr:uid="{CFAF09D7-D509-460C-A8D0-F603F3E18BE2}"/>
    <cellStyle name="Normal 2 2 3 4 4 3 2 3" xfId="48066" xr:uid="{1A686C71-9478-45AE-B49B-21F6C88CCFE4}"/>
    <cellStyle name="Normal 2 2 3 4 4 3 3" xfId="22927" xr:uid="{12DA594B-1909-4FA2-90C2-40FF14A02024}"/>
    <cellStyle name="Normal 2 2 3 4 4 3 4" xfId="39686" xr:uid="{4BFECE19-602F-40C6-91AA-4C5FB2F4CE7F}"/>
    <cellStyle name="Normal 2 2 3 4 4 4" xfId="2903" xr:uid="{25BD0451-CB67-4C45-B63E-FCA005971451}"/>
    <cellStyle name="Normal 2 2 3 4 4 4 2" xfId="11283" xr:uid="{A71B22FC-154C-469A-AFB3-15387D3E8282}"/>
    <cellStyle name="Normal 2 2 3 4 4 4 2 2" xfId="28043" xr:uid="{D7789BD7-51ED-46B7-A673-4E820310281C}"/>
    <cellStyle name="Normal 2 2 3 4 4 4 2 3" xfId="44802" xr:uid="{1BEE7FC7-00D2-45A8-872E-5A03F5EE1F3A}"/>
    <cellStyle name="Normal 2 2 3 4 4 4 3" xfId="19663" xr:uid="{671E6D81-A118-4339-9AAE-ED2532015F5B}"/>
    <cellStyle name="Normal 2 2 3 4 4 4 4" xfId="36422" xr:uid="{2D571E61-554F-4931-BB82-E88B2D9D17E8}"/>
    <cellStyle name="Normal 2 2 3 4 4 5" xfId="9480" xr:uid="{AD3F4FD6-FC9A-49F7-8F7F-E52F30FFED96}"/>
    <cellStyle name="Normal 2 2 3 4 4 5 2" xfId="26240" xr:uid="{F79B01C1-7A77-4667-92EC-54BD3010CE21}"/>
    <cellStyle name="Normal 2 2 3 4 4 5 3" xfId="42999" xr:uid="{E79515D5-FE36-4ACE-BD60-4AA46845A9D0}"/>
    <cellStyle name="Normal 2 2 3 4 4 6" xfId="17860" xr:uid="{702AD3C2-EA3F-4625-B8C7-318425401FA9}"/>
    <cellStyle name="Normal 2 2 3 4 4 7" xfId="34619" xr:uid="{E3EE6BE7-8CAC-47C2-879A-B7FFEE0C2EB6}"/>
    <cellStyle name="Normal 2 2 3 4 5" xfId="1519" xr:uid="{82FE4F64-592F-4FB0-9A86-044C875C8B1A}"/>
    <cellStyle name="Normal 2 2 3 4 5 2" xfId="4908" xr:uid="{1C7E8A14-8368-4EA0-B0BC-253BDF472842}"/>
    <cellStyle name="Normal 2 2 3 4 5 2 2" xfId="13288" xr:uid="{BB25C325-9BC8-46E0-9E5C-716A50391B9E}"/>
    <cellStyle name="Normal 2 2 3 4 5 2 2 2" xfId="30048" xr:uid="{E92E9B3C-6833-4065-8503-7B1EAE482BC6}"/>
    <cellStyle name="Normal 2 2 3 4 5 2 2 3" xfId="46807" xr:uid="{C62FC693-25CF-4C8A-AD23-CF3680DE95B0}"/>
    <cellStyle name="Normal 2 2 3 4 5 2 3" xfId="21668" xr:uid="{84ACCE8C-F60F-413D-B92F-1FA3347FD6AB}"/>
    <cellStyle name="Normal 2 2 3 4 5 2 4" xfId="38427" xr:uid="{5806AD6B-BF5C-44F0-B6FC-FD79F1BBDD95}"/>
    <cellStyle name="Normal 2 2 3 4 5 3" xfId="6595" xr:uid="{7188F8DB-5456-4E4A-9BF9-D78581677581}"/>
    <cellStyle name="Normal 2 2 3 4 5 3 2" xfId="14975" xr:uid="{5A2ABA80-8895-408F-AFC1-B8528B3CEB6F}"/>
    <cellStyle name="Normal 2 2 3 4 5 3 2 2" xfId="31735" xr:uid="{899DB653-30F8-485C-8B9E-2BEF358D4EB6}"/>
    <cellStyle name="Normal 2 2 3 4 5 3 2 3" xfId="48494" xr:uid="{6B7813FD-0087-4746-8EAE-DF4CC1144440}"/>
    <cellStyle name="Normal 2 2 3 4 5 3 3" xfId="23355" xr:uid="{7D36472B-946B-4459-BBE4-F2315C13EA78}"/>
    <cellStyle name="Normal 2 2 3 4 5 3 4" xfId="40114" xr:uid="{33F09786-D779-4973-88A7-0ABA4F4C224A}"/>
    <cellStyle name="Normal 2 2 3 4 5 4" xfId="3331" xr:uid="{233536A0-5F44-4FB7-9D56-E9B14A9C2764}"/>
    <cellStyle name="Normal 2 2 3 4 5 4 2" xfId="11711" xr:uid="{54D531E3-BEF0-4DEF-AFB9-8FA7CEF73140}"/>
    <cellStyle name="Normal 2 2 3 4 5 4 2 2" xfId="28471" xr:uid="{A588D3AF-E79F-4285-B185-2DBC50020BC7}"/>
    <cellStyle name="Normal 2 2 3 4 5 4 2 3" xfId="45230" xr:uid="{76B5AFAD-11BC-4AC0-8741-59377E676D52}"/>
    <cellStyle name="Normal 2 2 3 4 5 4 3" xfId="20091" xr:uid="{F16093CB-25D9-4873-A785-1D053D61618C}"/>
    <cellStyle name="Normal 2 2 3 4 5 4 4" xfId="36850" xr:uid="{6C267061-37B6-4373-B090-087549997038}"/>
    <cellStyle name="Normal 2 2 3 4 5 5" xfId="9908" xr:uid="{2C146229-DA1C-440B-984E-4675E6F67377}"/>
    <cellStyle name="Normal 2 2 3 4 5 5 2" xfId="26668" xr:uid="{3D8659AD-6FEA-479D-B445-CC2A66163891}"/>
    <cellStyle name="Normal 2 2 3 4 5 5 3" xfId="43427" xr:uid="{C58E3DAF-031A-44A5-A16F-8472581F31E6}"/>
    <cellStyle name="Normal 2 2 3 4 5 6" xfId="18288" xr:uid="{A8E44906-4903-4BF5-A6DF-87E12A74C5A7}"/>
    <cellStyle name="Normal 2 2 3 4 5 7" xfId="35047" xr:uid="{03E11813-F024-4522-B723-F98AFBAAFF74}"/>
    <cellStyle name="Normal 2 2 3 4 6" xfId="1693" xr:uid="{D5998E42-51CA-426F-A7D3-592F8E1221F4}"/>
    <cellStyle name="Normal 2 2 3 4 6 2" xfId="5082" xr:uid="{6ED54A3F-DB4F-40C7-A72D-29BAF8710C9C}"/>
    <cellStyle name="Normal 2 2 3 4 6 2 2" xfId="13462" xr:uid="{8C4FDA56-471A-497D-A653-56F57F5762D6}"/>
    <cellStyle name="Normal 2 2 3 4 6 2 2 2" xfId="30222" xr:uid="{E5E32D37-BDAB-42EA-9427-20DCAC40EEAE}"/>
    <cellStyle name="Normal 2 2 3 4 6 2 2 3" xfId="46981" xr:uid="{B6778D20-F3D1-4D9E-A368-3BE603824108}"/>
    <cellStyle name="Normal 2 2 3 4 6 2 3" xfId="21842" xr:uid="{5C9845AC-2CA9-4F68-A755-4D9E31048E02}"/>
    <cellStyle name="Normal 2 2 3 4 6 2 4" xfId="38601" xr:uid="{743D95D6-BFB5-427F-A35D-D8B3F1D6B2C6}"/>
    <cellStyle name="Normal 2 2 3 4 6 3" xfId="6769" xr:uid="{A25A2F71-C2D3-470E-AB51-08176D873546}"/>
    <cellStyle name="Normal 2 2 3 4 6 3 2" xfId="15149" xr:uid="{38DB802F-28DF-42CC-B0C0-65343D77E894}"/>
    <cellStyle name="Normal 2 2 3 4 6 3 2 2" xfId="31909" xr:uid="{45DB825C-198B-4FFD-85DC-8F8828F2C95E}"/>
    <cellStyle name="Normal 2 2 3 4 6 3 2 3" xfId="48668" xr:uid="{26C76939-56F0-4B18-91BE-1D998C647334}"/>
    <cellStyle name="Normal 2 2 3 4 6 3 3" xfId="23529" xr:uid="{0EB201BC-D6A4-4194-B8BD-51E6AA7A9E24}"/>
    <cellStyle name="Normal 2 2 3 4 6 3 4" xfId="40288" xr:uid="{3F4AA547-F2B2-4D0A-8374-5AF42A052504}"/>
    <cellStyle name="Normal 2 2 3 4 6 4" xfId="2475" xr:uid="{40670D64-5244-4066-A9B3-93E003F689B9}"/>
    <cellStyle name="Normal 2 2 3 4 6 4 2" xfId="10857" xr:uid="{501736EE-8B47-481B-A0DD-0A6C63731CF5}"/>
    <cellStyle name="Normal 2 2 3 4 6 4 2 2" xfId="27617" xr:uid="{0C3F84A4-A1ED-4FCD-914C-D8AC1F2E2A90}"/>
    <cellStyle name="Normal 2 2 3 4 6 4 2 3" xfId="44376" xr:uid="{BBF3C74B-E2D0-4992-965A-E934CB088E8A}"/>
    <cellStyle name="Normal 2 2 3 4 6 4 3" xfId="19237" xr:uid="{8A2714F2-3D5F-43D7-95CD-D72EE2DFB5BF}"/>
    <cellStyle name="Normal 2 2 3 4 6 4 4" xfId="35996" xr:uid="{D23295BF-6191-4688-8A39-3091AA22B8AD}"/>
    <cellStyle name="Normal 2 2 3 4 6 5" xfId="10082" xr:uid="{78860C6C-8080-44AD-BDB5-BCC77B700B25}"/>
    <cellStyle name="Normal 2 2 3 4 6 5 2" xfId="26842" xr:uid="{6AEB0550-0D73-4D44-BB0E-D60D7D6BD671}"/>
    <cellStyle name="Normal 2 2 3 4 6 5 3" xfId="43601" xr:uid="{22AD62F0-65F6-47D7-BC7F-8E38717FD229}"/>
    <cellStyle name="Normal 2 2 3 4 6 6" xfId="18462" xr:uid="{9E3FF39F-42A1-4839-AB4E-A6B4ABF4048E}"/>
    <cellStyle name="Normal 2 2 3 4 6 7" xfId="35221" xr:uid="{549C03B7-7934-4DFC-9B25-989FFD3D79D5}"/>
    <cellStyle name="Normal 2 2 3 4 7" xfId="3811" xr:uid="{1208F559-EC4B-44FA-90FD-77414598E60F}"/>
    <cellStyle name="Normal 2 2 3 4 7 2" xfId="12191" xr:uid="{4EB37E94-BE75-40EE-BB71-C5321D64F566}"/>
    <cellStyle name="Normal 2 2 3 4 7 2 2" xfId="28951" xr:uid="{AEECB15F-0CBF-47D4-AC06-5EF0C6EA33B3}"/>
    <cellStyle name="Normal 2 2 3 4 7 2 3" xfId="45710" xr:uid="{6435CCC7-473F-4F22-8BAC-6231B4F35DBC}"/>
    <cellStyle name="Normal 2 2 3 4 7 3" xfId="20571" xr:uid="{B4606315-3388-4785-8A27-558AC29AB107}"/>
    <cellStyle name="Normal 2 2 3 4 7 4" xfId="37330" xr:uid="{1FC86872-3537-43C5-B806-EED83FB5D1BE}"/>
    <cellStyle name="Normal 2 2 3 4 8" xfId="5741" xr:uid="{889B6DBF-B5C9-4E09-9BAD-B3245D293CD4}"/>
    <cellStyle name="Normal 2 2 3 4 8 2" xfId="14121" xr:uid="{C119A06C-2CC7-4908-8567-4F1ADF296611}"/>
    <cellStyle name="Normal 2 2 3 4 8 2 2" xfId="30881" xr:uid="{8C070A63-6620-494E-BA6A-BFE586C69C5C}"/>
    <cellStyle name="Normal 2 2 3 4 8 2 3" xfId="47640" xr:uid="{54224DF9-CED3-45E4-8B41-041A3527778B}"/>
    <cellStyle name="Normal 2 2 3 4 8 3" xfId="22501" xr:uid="{CF36A8FE-EC0E-4FF2-A2EB-1B48E683331B}"/>
    <cellStyle name="Normal 2 2 3 4 8 4" xfId="39260" xr:uid="{2BDE5B72-4CB2-4F7A-8AD1-AC63638A8DF3}"/>
    <cellStyle name="Normal 2 2 3 4 9" xfId="7175" xr:uid="{0A9F84AB-9036-49B0-8AF8-9E1ED50809E0}"/>
    <cellStyle name="Normal 2 2 3 4 9 2" xfId="15555" xr:uid="{B9A816DA-F369-4EAF-8F5D-5395DC18E985}"/>
    <cellStyle name="Normal 2 2 3 4 9 2 2" xfId="32315" xr:uid="{243062D3-C060-4FBD-822A-1C42DE169EB4}"/>
    <cellStyle name="Normal 2 2 3 4 9 2 3" xfId="49074" xr:uid="{3958A0C6-E8FC-4794-96DB-E0AC84B483F9}"/>
    <cellStyle name="Normal 2 2 3 4 9 3" xfId="23935" xr:uid="{C0D1A973-EA23-48C7-88BC-5E2D1BA20191}"/>
    <cellStyle name="Normal 2 2 3 4 9 4" xfId="40694" xr:uid="{4458773A-5086-46A9-AD5B-A1319DF66A1F}"/>
    <cellStyle name="Normal 2 2 3 5" xfId="646" xr:uid="{4A304B56-B9B7-4081-B4E1-D438E42D0C84}"/>
    <cellStyle name="Normal 2 2 3 5 10" xfId="7631" xr:uid="{84105C96-8CAE-41B7-BAE4-D3261DBDA2D0}"/>
    <cellStyle name="Normal 2 2 3 5 10 2" xfId="16011" xr:uid="{E36C4275-C866-4BA9-9028-1E0B82464387}"/>
    <cellStyle name="Normal 2 2 3 5 10 2 2" xfId="32771" xr:uid="{B9FB02C9-1D03-4EC0-8D05-DB565D71A6E2}"/>
    <cellStyle name="Normal 2 2 3 5 10 2 3" xfId="49530" xr:uid="{2824A1A0-BF4B-4C55-934B-CB8C409C4E28}"/>
    <cellStyle name="Normal 2 2 3 5 10 3" xfId="24391" xr:uid="{0B07666D-F99A-48F7-AAC6-BFD5CB77F753}"/>
    <cellStyle name="Normal 2 2 3 5 10 4" xfId="41150" xr:uid="{EA6FA095-F3DE-4130-AE35-F8090AE68189}"/>
    <cellStyle name="Normal 2 2 3 5 11" xfId="8037" xr:uid="{63687A60-9BB9-4CC6-9AA2-EA9A7CACC103}"/>
    <cellStyle name="Normal 2 2 3 5 11 2" xfId="16417" xr:uid="{27FA5E1D-5639-4C17-97B3-9EAEA042ED5B}"/>
    <cellStyle name="Normal 2 2 3 5 11 2 2" xfId="33177" xr:uid="{07DC8BD1-681B-4142-A1EC-B05498B14C3F}"/>
    <cellStyle name="Normal 2 2 3 5 11 2 3" xfId="49936" xr:uid="{DA96EFC9-F43B-4F55-A8D2-08CA3C7F281E}"/>
    <cellStyle name="Normal 2 2 3 5 11 3" xfId="24797" xr:uid="{FD335D8D-E1AF-4F42-A7A8-1A54BBF061F0}"/>
    <cellStyle name="Normal 2 2 3 5 11 4" xfId="41556" xr:uid="{72CD9D78-AA79-406C-948F-EFA0757B3B8B}"/>
    <cellStyle name="Normal 2 2 3 5 12" xfId="8443" xr:uid="{8BF01909-C9F4-4D7D-A262-99DC6B39CF04}"/>
    <cellStyle name="Normal 2 2 3 5 12 2" xfId="16823" xr:uid="{533E9BEF-BE4E-4623-8252-A09549ACEF02}"/>
    <cellStyle name="Normal 2 2 3 5 12 2 2" xfId="33583" xr:uid="{362FE99C-DE71-457D-98C4-85DAB0DBFDDF}"/>
    <cellStyle name="Normal 2 2 3 5 12 2 3" xfId="50342" xr:uid="{BB7BB078-B553-4A29-8E00-3501EB810145}"/>
    <cellStyle name="Normal 2 2 3 5 12 3" xfId="25203" xr:uid="{89055A38-7744-40F9-A979-6B379D1DE3F0}"/>
    <cellStyle name="Normal 2 2 3 5 12 4" xfId="41962" xr:uid="{7A4AAB71-D3AE-4309-BB93-9AF7285131AC}"/>
    <cellStyle name="Normal 2 2 3 5 13" xfId="2130" xr:uid="{9109D0FB-A30A-4C27-ADB7-527EF744D486}"/>
    <cellStyle name="Normal 2 2 3 5 13 2" xfId="10518" xr:uid="{10E90F61-8ED3-486C-820E-E8F76D7F10E3}"/>
    <cellStyle name="Normal 2 2 3 5 13 2 2" xfId="27278" xr:uid="{C4AF68E8-5A27-4B6C-BE56-42EB8E54AB1A}"/>
    <cellStyle name="Normal 2 2 3 5 13 2 3" xfId="44037" xr:uid="{E0D7F04E-547A-4405-A7E4-D54D74B729D3}"/>
    <cellStyle name="Normal 2 2 3 5 13 3" xfId="18898" xr:uid="{012D506A-B947-4CDE-9331-E200C2A7A15C}"/>
    <cellStyle name="Normal 2 2 3 5 13 4" xfId="35657" xr:uid="{CF9E7017-A914-4391-838F-265CC5A7E2C5}"/>
    <cellStyle name="Normal 2 2 3 5 14" xfId="9057" xr:uid="{E9BC001D-8DFE-40EC-9836-7CD9FC73562D}"/>
    <cellStyle name="Normal 2 2 3 5 14 2" xfId="25817" xr:uid="{20B566AA-88C4-41DC-9716-2DFA02D6B76A}"/>
    <cellStyle name="Normal 2 2 3 5 14 3" xfId="42576" xr:uid="{585B70A7-5CAA-4CA2-ACB2-312B421DE723}"/>
    <cellStyle name="Normal 2 2 3 5 15" xfId="17437" xr:uid="{07BD02C5-5F8A-4B19-97C8-509241C6CD5B}"/>
    <cellStyle name="Normal 2 2 3 5 16" xfId="34196" xr:uid="{CE5F80FF-9BA1-486F-8CB2-DED238ABFD7A}"/>
    <cellStyle name="Normal 2 2 3 5 2" xfId="647" xr:uid="{53B52936-567F-41EC-9DD8-F3D26135ECFE}"/>
    <cellStyle name="Normal 2 2 3 5 2 10" xfId="8548" xr:uid="{B9340B1C-BA38-4B2E-B217-AAAF05E386A1}"/>
    <cellStyle name="Normal 2 2 3 5 2 10 2" xfId="16928" xr:uid="{65B7681A-0DCC-434F-BEC1-1A7D2A64A73E}"/>
    <cellStyle name="Normal 2 2 3 5 2 10 2 2" xfId="33688" xr:uid="{0F9557AF-887B-42C4-A90D-CAB363268B84}"/>
    <cellStyle name="Normal 2 2 3 5 2 10 2 3" xfId="50447" xr:uid="{1ABF49B7-8F98-46B9-A7E1-4CB905F5E90C}"/>
    <cellStyle name="Normal 2 2 3 5 2 10 3" xfId="25308" xr:uid="{309C86F8-8553-450C-81DD-F7F69C56988A}"/>
    <cellStyle name="Normal 2 2 3 5 2 10 4" xfId="42067" xr:uid="{BCBE0B4B-EA3F-4BFD-B3AB-6490BD3099B6}"/>
    <cellStyle name="Normal 2 2 3 5 2 11" xfId="2479" xr:uid="{28292186-7055-4528-A2BB-0F2012C8F3C0}"/>
    <cellStyle name="Normal 2 2 3 5 2 11 2" xfId="10861" xr:uid="{0E4C98BF-6308-427B-B519-499F752B4DCA}"/>
    <cellStyle name="Normal 2 2 3 5 2 11 2 2" xfId="27621" xr:uid="{780F036E-DCF1-4FDD-B231-C527177D2B84}"/>
    <cellStyle name="Normal 2 2 3 5 2 11 2 3" xfId="44380" xr:uid="{C2A43ED6-BCB5-4018-B908-8BB74E100AF3}"/>
    <cellStyle name="Normal 2 2 3 5 2 11 3" xfId="19241" xr:uid="{490B0677-3841-4142-B8CA-2018EEE4ACF0}"/>
    <cellStyle name="Normal 2 2 3 5 2 11 4" xfId="36000" xr:uid="{E7913AA3-DED1-40F1-88E3-A592B0B452FC}"/>
    <cellStyle name="Normal 2 2 3 5 2 12" xfId="9058" xr:uid="{4ADE7125-8D44-4169-87BF-71D03B516DAA}"/>
    <cellStyle name="Normal 2 2 3 5 2 12 2" xfId="25818" xr:uid="{3DEF2FB9-C3BF-4306-87DA-65076AC792DB}"/>
    <cellStyle name="Normal 2 2 3 5 2 12 3" xfId="42577" xr:uid="{74B36279-2DAE-48FA-B874-387643C1F3D2}"/>
    <cellStyle name="Normal 2 2 3 5 2 13" xfId="17438" xr:uid="{6AC4CBF7-41DD-49E3-A3B5-822434CAD683}"/>
    <cellStyle name="Normal 2 2 3 5 2 14" xfId="34197" xr:uid="{F25003AF-3A6A-4461-987C-CF76EC02147F}"/>
    <cellStyle name="Normal 2 2 3 5 2 2" xfId="1089" xr:uid="{413C3175-C086-4AEA-8492-8C697CCA7FB9}"/>
    <cellStyle name="Normal 2 2 3 5 2 2 2" xfId="4484" xr:uid="{DB4A0E61-58A0-46B5-B7B6-6BF64C323E57}"/>
    <cellStyle name="Normal 2 2 3 5 2 2 2 2" xfId="12864" xr:uid="{6E2A7220-001B-486D-A662-BDB5333729B7}"/>
    <cellStyle name="Normal 2 2 3 5 2 2 2 2 2" xfId="29624" xr:uid="{F1C9402E-568D-4E42-A2D1-2919FF07CE04}"/>
    <cellStyle name="Normal 2 2 3 5 2 2 2 2 3" xfId="46383" xr:uid="{39937F43-48AE-4ADD-8951-2EBE91C37C42}"/>
    <cellStyle name="Normal 2 2 3 5 2 2 2 3" xfId="21244" xr:uid="{C1F3E6E8-D1BD-4A8A-AD14-5A2A139C2D85}"/>
    <cellStyle name="Normal 2 2 3 5 2 2 2 4" xfId="38003" xr:uid="{1AE79A24-82D6-45B4-AB80-FE1FAE4544BC}"/>
    <cellStyle name="Normal 2 2 3 5 2 2 3" xfId="6171" xr:uid="{13D26E75-2919-46AC-A0A3-1324167CA459}"/>
    <cellStyle name="Normal 2 2 3 5 2 2 3 2" xfId="14551" xr:uid="{494D85DF-00DC-4F4E-9DDD-16896D20D607}"/>
    <cellStyle name="Normal 2 2 3 5 2 2 3 2 2" xfId="31311" xr:uid="{C0D698A8-8C32-4CF5-8170-0F2C8362B5F9}"/>
    <cellStyle name="Normal 2 2 3 5 2 2 3 2 3" xfId="48070" xr:uid="{7DD707BB-0A54-4F41-896B-998422D4A098}"/>
    <cellStyle name="Normal 2 2 3 5 2 2 3 3" xfId="22931" xr:uid="{91D188E9-6AF7-4913-A3FA-E3ECE8644271}"/>
    <cellStyle name="Normal 2 2 3 5 2 2 3 4" xfId="39690" xr:uid="{147278B8-D43A-4DE9-9464-02EF3D4F8D48}"/>
    <cellStyle name="Normal 2 2 3 5 2 2 4" xfId="2907" xr:uid="{CE358941-8645-4ED3-AE6B-92B87AF586EC}"/>
    <cellStyle name="Normal 2 2 3 5 2 2 4 2" xfId="11287" xr:uid="{66328473-D666-4077-B63C-51F513BD88B1}"/>
    <cellStyle name="Normal 2 2 3 5 2 2 4 2 2" xfId="28047" xr:uid="{D974DA52-85A9-4191-9CEF-BED7F502487C}"/>
    <cellStyle name="Normal 2 2 3 5 2 2 4 2 3" xfId="44806" xr:uid="{34F54F7F-2671-4C8E-9326-7CB2126EB329}"/>
    <cellStyle name="Normal 2 2 3 5 2 2 4 3" xfId="19667" xr:uid="{FE155220-028F-4544-AE4D-9C4BEEA03C29}"/>
    <cellStyle name="Normal 2 2 3 5 2 2 4 4" xfId="36426" xr:uid="{9D497A0B-2CEE-4C83-AA2A-73A0236E967F}"/>
    <cellStyle name="Normal 2 2 3 5 2 2 5" xfId="9484" xr:uid="{C5DA04B5-E018-4271-8142-069FFC155B9A}"/>
    <cellStyle name="Normal 2 2 3 5 2 2 5 2" xfId="26244" xr:uid="{E3035891-4B38-4FC8-887B-959CF5541EB5}"/>
    <cellStyle name="Normal 2 2 3 5 2 2 5 3" xfId="43003" xr:uid="{82A2C2BB-EBFA-41C5-816C-1B0D8CCC584B}"/>
    <cellStyle name="Normal 2 2 3 5 2 2 6" xfId="17864" xr:uid="{00989018-0710-4581-BE91-65D01EC2621D}"/>
    <cellStyle name="Normal 2 2 3 5 2 2 7" xfId="34623" xr:uid="{FCE635B7-963D-49D7-AC49-1CFDA44A1752}"/>
    <cellStyle name="Normal 2 2 3 5 2 3" xfId="1523" xr:uid="{BAE769BF-65C9-4328-8F9D-13A00241C515}"/>
    <cellStyle name="Normal 2 2 3 5 2 3 2" xfId="4912" xr:uid="{643C6C8F-8365-4760-9602-6140E098B63F}"/>
    <cellStyle name="Normal 2 2 3 5 2 3 2 2" xfId="13292" xr:uid="{690D40B2-B224-4A55-80FC-ED15C1393690}"/>
    <cellStyle name="Normal 2 2 3 5 2 3 2 2 2" xfId="30052" xr:uid="{FE59AC7B-4849-4D8E-8C43-FA1E11E13BA0}"/>
    <cellStyle name="Normal 2 2 3 5 2 3 2 2 3" xfId="46811" xr:uid="{6A9D81C8-BC65-41E0-963B-A1F6E34D230C}"/>
    <cellStyle name="Normal 2 2 3 5 2 3 2 3" xfId="21672" xr:uid="{5E6E2675-A5F4-4169-80AD-A3875D0E48E1}"/>
    <cellStyle name="Normal 2 2 3 5 2 3 2 4" xfId="38431" xr:uid="{1D944B60-53B9-4D11-9C4D-1D4EA48A1512}"/>
    <cellStyle name="Normal 2 2 3 5 2 3 3" xfId="6599" xr:uid="{2469832C-1430-4AFB-9D11-9EAF45FF81B8}"/>
    <cellStyle name="Normal 2 2 3 5 2 3 3 2" xfId="14979" xr:uid="{596F0C49-EE10-4EB0-B14F-B53D30BAA286}"/>
    <cellStyle name="Normal 2 2 3 5 2 3 3 2 2" xfId="31739" xr:uid="{EB597314-DC35-4475-8505-0CBBE4DFE82F}"/>
    <cellStyle name="Normal 2 2 3 5 2 3 3 2 3" xfId="48498" xr:uid="{656E9826-F743-4A1F-9063-D8ED24636B4D}"/>
    <cellStyle name="Normal 2 2 3 5 2 3 3 3" xfId="23359" xr:uid="{CBC716C2-5873-43E1-8BB0-5F11F1AB20AA}"/>
    <cellStyle name="Normal 2 2 3 5 2 3 3 4" xfId="40118" xr:uid="{8ACE3BD4-D84F-4917-A940-7B64BFE242D5}"/>
    <cellStyle name="Normal 2 2 3 5 2 3 4" xfId="3335" xr:uid="{450B245A-468F-484D-82F5-DA75F46DDC4E}"/>
    <cellStyle name="Normal 2 2 3 5 2 3 4 2" xfId="11715" xr:uid="{F1A951CD-71A2-4543-8BD1-C9AC9E78687C}"/>
    <cellStyle name="Normal 2 2 3 5 2 3 4 2 2" xfId="28475" xr:uid="{7B2B77E8-10F2-4C77-A5C9-C82902B35933}"/>
    <cellStyle name="Normal 2 2 3 5 2 3 4 2 3" xfId="45234" xr:uid="{2CA4A209-EC4B-4E26-8DD7-1801AD9840E7}"/>
    <cellStyle name="Normal 2 2 3 5 2 3 4 3" xfId="20095" xr:uid="{7010DDC1-D469-430E-87F2-31DC90938C4D}"/>
    <cellStyle name="Normal 2 2 3 5 2 3 4 4" xfId="36854" xr:uid="{EF87DC13-FB14-45B9-A5C7-A63A24CE6866}"/>
    <cellStyle name="Normal 2 2 3 5 2 3 5" xfId="9912" xr:uid="{CC225249-9CC4-482C-928E-AB7DD78E032C}"/>
    <cellStyle name="Normal 2 2 3 5 2 3 5 2" xfId="26672" xr:uid="{3C3A6B39-9054-4F79-A512-8285A27B2E8E}"/>
    <cellStyle name="Normal 2 2 3 5 2 3 5 3" xfId="43431" xr:uid="{F991BCCD-779E-4028-B6D2-A98122AFB581}"/>
    <cellStyle name="Normal 2 2 3 5 2 3 6" xfId="18292" xr:uid="{2D0BB5A5-2EE0-42B7-87DB-316A5CF87786}"/>
    <cellStyle name="Normal 2 2 3 5 2 3 7" xfId="35051" xr:uid="{A6657EDC-E4A8-408D-82FC-691C9348DEB9}"/>
    <cellStyle name="Normal 2 2 3 5 2 4" xfId="1848" xr:uid="{5E75CE44-6F75-4B49-B4F2-0EF746A02C63}"/>
    <cellStyle name="Normal 2 2 3 5 2 4 2" xfId="5237" xr:uid="{53399FF1-3F50-4312-8B9C-8B688586FE2F}"/>
    <cellStyle name="Normal 2 2 3 5 2 4 2 2" xfId="13617" xr:uid="{25705465-B046-4D86-8005-5CF87B09AACD}"/>
    <cellStyle name="Normal 2 2 3 5 2 4 2 2 2" xfId="30377" xr:uid="{F4766804-D915-4F71-A245-62248E98E1CF}"/>
    <cellStyle name="Normal 2 2 3 5 2 4 2 2 3" xfId="47136" xr:uid="{1EE5F1F9-C660-4CFE-A1F1-95155802BBEB}"/>
    <cellStyle name="Normal 2 2 3 5 2 4 2 3" xfId="21997" xr:uid="{AF2467FA-3059-4D03-888C-E72BD2631C04}"/>
    <cellStyle name="Normal 2 2 3 5 2 4 2 4" xfId="38756" xr:uid="{E4A0B9B6-1798-42E1-AA79-8A7AF116B6F2}"/>
    <cellStyle name="Normal 2 2 3 5 2 4 3" xfId="6924" xr:uid="{F7BF35F3-21F8-4058-B73A-3D82F09B6981}"/>
    <cellStyle name="Normal 2 2 3 5 2 4 3 2" xfId="15304" xr:uid="{B6DDA40F-821B-4FC5-89A9-F9FC6C5707D8}"/>
    <cellStyle name="Normal 2 2 3 5 2 4 3 2 2" xfId="32064" xr:uid="{387918F8-798F-493A-A8BC-117FDC725C0A}"/>
    <cellStyle name="Normal 2 2 3 5 2 4 3 2 3" xfId="48823" xr:uid="{BEAF8E0D-4D35-46AC-A5B8-ABE52A0FC066}"/>
    <cellStyle name="Normal 2 2 3 5 2 4 3 3" xfId="23684" xr:uid="{B2F37B5B-6DD8-41FF-8DD7-8D312E1CB3B4}"/>
    <cellStyle name="Normal 2 2 3 5 2 4 3 4" xfId="40443" xr:uid="{DBF8954B-EFF2-4D10-A7AD-9FE55ED8E58C}"/>
    <cellStyle name="Normal 2 2 3 5 2 4 4" xfId="3548" xr:uid="{7D4C3FA6-206A-4FDF-960C-2D817D822182}"/>
    <cellStyle name="Normal 2 2 3 5 2 4 4 2" xfId="11928" xr:uid="{55AC6709-C72F-4388-88B7-450BC50CA8E2}"/>
    <cellStyle name="Normal 2 2 3 5 2 4 4 2 2" xfId="28688" xr:uid="{1639F69E-47DC-4212-84DF-DCCB7C0AC2F2}"/>
    <cellStyle name="Normal 2 2 3 5 2 4 4 2 3" xfId="45447" xr:uid="{4CF21BFD-C0D9-469C-A9F6-3C6B1DF1D11C}"/>
    <cellStyle name="Normal 2 2 3 5 2 4 4 3" xfId="20308" xr:uid="{6226E0EE-B5D9-4095-8F80-3A25FF5D3C24}"/>
    <cellStyle name="Normal 2 2 3 5 2 4 4 4" xfId="37067" xr:uid="{6616777F-11AE-437E-B7F7-DEBD2BDA7672}"/>
    <cellStyle name="Normal 2 2 3 5 2 4 5" xfId="10237" xr:uid="{EB3157DB-9715-49A0-A678-67387043FA65}"/>
    <cellStyle name="Normal 2 2 3 5 2 4 5 2" xfId="26997" xr:uid="{16F23CA7-BE10-4CD4-8E1D-870C1351589E}"/>
    <cellStyle name="Normal 2 2 3 5 2 4 5 3" xfId="43756" xr:uid="{9C7211D0-35FA-4C7B-BF3F-48ABFD708CBC}"/>
    <cellStyle name="Normal 2 2 3 5 2 4 6" xfId="18617" xr:uid="{4EB682FB-E784-412F-BEE7-39D9EBED902F}"/>
    <cellStyle name="Normal 2 2 3 5 2 4 7" xfId="35376" xr:uid="{94BF9B62-7727-4D18-B7F0-40AC8EF38AC5}"/>
    <cellStyle name="Normal 2 2 3 5 2 5" xfId="3967" xr:uid="{9190E78B-07CA-4523-AB78-4A7CF8C64B7E}"/>
    <cellStyle name="Normal 2 2 3 5 2 5 2" xfId="12347" xr:uid="{5017F2E5-24AE-495B-BCCC-EEA498571387}"/>
    <cellStyle name="Normal 2 2 3 5 2 5 2 2" xfId="29107" xr:uid="{3B9594CC-4344-4C5F-98D3-2B50D4D7C513}"/>
    <cellStyle name="Normal 2 2 3 5 2 5 2 3" xfId="45866" xr:uid="{24E4D064-5440-4EBE-A4E2-B7685DD83170}"/>
    <cellStyle name="Normal 2 2 3 5 2 5 3" xfId="20727" xr:uid="{3771BADB-2303-4678-950F-4964CB02512E}"/>
    <cellStyle name="Normal 2 2 3 5 2 5 4" xfId="37486" xr:uid="{112F9263-B42E-4B2C-9FCA-62381A155FB2}"/>
    <cellStyle name="Normal 2 2 3 5 2 6" xfId="5745" xr:uid="{DFF4155F-3AAB-4B27-B54E-CEA2B1AAFD56}"/>
    <cellStyle name="Normal 2 2 3 5 2 6 2" xfId="14125" xr:uid="{87EE5692-BBBC-4D6A-8675-724C7620B60B}"/>
    <cellStyle name="Normal 2 2 3 5 2 6 2 2" xfId="30885" xr:uid="{F0D0BD0A-FDDD-4B7F-8B5C-270C3F4384CD}"/>
    <cellStyle name="Normal 2 2 3 5 2 6 2 3" xfId="47644" xr:uid="{228CCB93-064B-485E-B6BF-D50F4494973D}"/>
    <cellStyle name="Normal 2 2 3 5 2 6 3" xfId="22505" xr:uid="{03C7B98E-4186-4927-91AB-144C4892610E}"/>
    <cellStyle name="Normal 2 2 3 5 2 6 4" xfId="39264" xr:uid="{796E7CB5-B613-448B-A8EB-BE7B49B180DF}"/>
    <cellStyle name="Normal 2 2 3 5 2 7" xfId="7330" xr:uid="{1FBCB37B-0F99-4EAA-84D2-13AFBCF361F0}"/>
    <cellStyle name="Normal 2 2 3 5 2 7 2" xfId="15710" xr:uid="{FC9D37E5-B197-427C-837A-C143734C1291}"/>
    <cellStyle name="Normal 2 2 3 5 2 7 2 2" xfId="32470" xr:uid="{3FF57AA4-3DE1-4382-B5B4-AF6E0C1212FC}"/>
    <cellStyle name="Normal 2 2 3 5 2 7 2 3" xfId="49229" xr:uid="{82E97FE8-04B4-4ABB-B13A-813F24E34750}"/>
    <cellStyle name="Normal 2 2 3 5 2 7 3" xfId="24090" xr:uid="{4DAC8380-FCF9-49EB-A2B5-1640D37FD38F}"/>
    <cellStyle name="Normal 2 2 3 5 2 7 4" xfId="40849" xr:uid="{458DBC28-3CF4-4B26-AC44-9B6E226E7200}"/>
    <cellStyle name="Normal 2 2 3 5 2 8" xfId="7736" xr:uid="{03BE5ED1-E3DF-4998-93B3-86FF0CFFB4EC}"/>
    <cellStyle name="Normal 2 2 3 5 2 8 2" xfId="16116" xr:uid="{23DFEED5-7729-45D7-9573-E5C4F3508CEA}"/>
    <cellStyle name="Normal 2 2 3 5 2 8 2 2" xfId="32876" xr:uid="{01527623-C952-4748-A196-09EEE9A98792}"/>
    <cellStyle name="Normal 2 2 3 5 2 8 2 3" xfId="49635" xr:uid="{F69C03E8-FB3E-44DB-9F27-6E6BCCD3A0F3}"/>
    <cellStyle name="Normal 2 2 3 5 2 8 3" xfId="24496" xr:uid="{56B24994-6ED1-4785-B451-CFB146F14058}"/>
    <cellStyle name="Normal 2 2 3 5 2 8 4" xfId="41255" xr:uid="{86C78CA0-1D9B-40AE-B5F0-D07B8C761888}"/>
    <cellStyle name="Normal 2 2 3 5 2 9" xfId="8142" xr:uid="{3319832F-8219-4C17-8FC2-1BD50E844446}"/>
    <cellStyle name="Normal 2 2 3 5 2 9 2" xfId="16522" xr:uid="{25C8A625-672D-4EC1-B21F-EB946CEB1092}"/>
    <cellStyle name="Normal 2 2 3 5 2 9 2 2" xfId="33282" xr:uid="{EF08D301-E38D-4F53-A0F4-9479F7D8604E}"/>
    <cellStyle name="Normal 2 2 3 5 2 9 2 3" xfId="50041" xr:uid="{E7A2E66E-89A5-4433-93EC-01811B537C64}"/>
    <cellStyle name="Normal 2 2 3 5 2 9 3" xfId="24902" xr:uid="{FDB89284-F568-4251-ACD1-8A48AF6214FA}"/>
    <cellStyle name="Normal 2 2 3 5 2 9 4" xfId="41661" xr:uid="{17E3A052-BE23-42B5-AA04-970FE6123F8E}"/>
    <cellStyle name="Normal 2 2 3 5 3" xfId="648" xr:uid="{BC6E8CD6-3F6E-46C4-8CF2-BB854BD4D653}"/>
    <cellStyle name="Normal 2 2 3 5 3 10" xfId="8714" xr:uid="{ED269851-448D-4634-A3F0-9E3F98ABB203}"/>
    <cellStyle name="Normal 2 2 3 5 3 10 2" xfId="17094" xr:uid="{BAC7B885-B2EA-4B4A-84A3-723B716D4F62}"/>
    <cellStyle name="Normal 2 2 3 5 3 10 2 2" xfId="33854" xr:uid="{9B1771F1-70B3-4DE0-9B6D-2ECA51E6AC22}"/>
    <cellStyle name="Normal 2 2 3 5 3 10 2 3" xfId="50613" xr:uid="{D4AE32ED-2A80-4768-B2B3-0A9FEC9F8488}"/>
    <cellStyle name="Normal 2 2 3 5 3 10 3" xfId="25474" xr:uid="{94988FDC-0753-4B59-B25B-291166415EEF}"/>
    <cellStyle name="Normal 2 2 3 5 3 10 4" xfId="42233" xr:uid="{42D145BF-09B7-4560-9749-6FD29E8B88B2}"/>
    <cellStyle name="Normal 2 2 3 5 3 11" xfId="2480" xr:uid="{2FF76796-5972-44FC-9336-622F3EA2DB45}"/>
    <cellStyle name="Normal 2 2 3 5 3 11 2" xfId="10862" xr:uid="{D8A7A4FD-C55E-4DAC-AF9F-45FAAA4DD679}"/>
    <cellStyle name="Normal 2 2 3 5 3 11 2 2" xfId="27622" xr:uid="{46D69796-E494-4FDF-834D-1BD472AF35FD}"/>
    <cellStyle name="Normal 2 2 3 5 3 11 2 3" xfId="44381" xr:uid="{40F399A8-0644-4406-B50E-2D00F634E25D}"/>
    <cellStyle name="Normal 2 2 3 5 3 11 3" xfId="19242" xr:uid="{3010A66A-A3D8-4F17-9BFD-C242AE17C5B2}"/>
    <cellStyle name="Normal 2 2 3 5 3 11 4" xfId="36001" xr:uid="{776ECC4A-1A31-4535-AE31-6EE9F8EE8089}"/>
    <cellStyle name="Normal 2 2 3 5 3 12" xfId="9059" xr:uid="{532A4704-FC15-4E78-82D9-BD1ED779B716}"/>
    <cellStyle name="Normal 2 2 3 5 3 12 2" xfId="25819" xr:uid="{A62265C7-B6A9-4A36-B840-1337BDEBB419}"/>
    <cellStyle name="Normal 2 2 3 5 3 12 3" xfId="42578" xr:uid="{B5589CD1-1B16-465C-A0A8-CD1FB9FBAC3E}"/>
    <cellStyle name="Normal 2 2 3 5 3 13" xfId="17439" xr:uid="{DF90F006-4BE5-410E-BD3B-D46F364D5706}"/>
    <cellStyle name="Normal 2 2 3 5 3 14" xfId="34198" xr:uid="{4020C209-6070-40B5-948F-DCBEC3F2B390}"/>
    <cellStyle name="Normal 2 2 3 5 3 2" xfId="1090" xr:uid="{380A123B-1C47-40CB-942D-D7673C1760E2}"/>
    <cellStyle name="Normal 2 2 3 5 3 2 2" xfId="4485" xr:uid="{28BF7706-2F12-419B-8933-62D1F7F2D537}"/>
    <cellStyle name="Normal 2 2 3 5 3 2 2 2" xfId="12865" xr:uid="{2BCB92F9-70BD-42BD-A15E-163460756118}"/>
    <cellStyle name="Normal 2 2 3 5 3 2 2 2 2" xfId="29625" xr:uid="{807A2E5C-1DA6-40FB-B88F-2B8E84EB8BA8}"/>
    <cellStyle name="Normal 2 2 3 5 3 2 2 2 3" xfId="46384" xr:uid="{05EBBB3D-58FF-4B4F-AA43-4BDD25F9C5A9}"/>
    <cellStyle name="Normal 2 2 3 5 3 2 2 3" xfId="21245" xr:uid="{17EFE4E5-31A6-4D3A-9523-164935193FEF}"/>
    <cellStyle name="Normal 2 2 3 5 3 2 2 4" xfId="38004" xr:uid="{75808C9F-AB81-4E49-8C5D-64DCFE078401}"/>
    <cellStyle name="Normal 2 2 3 5 3 2 3" xfId="6172" xr:uid="{490B585E-018E-4199-BEDB-27689E597C78}"/>
    <cellStyle name="Normal 2 2 3 5 3 2 3 2" xfId="14552" xr:uid="{1ACDE49C-0053-46F4-AC63-E3362C6AE2EF}"/>
    <cellStyle name="Normal 2 2 3 5 3 2 3 2 2" xfId="31312" xr:uid="{3A7D5B32-659E-4204-9E6F-06A3F7CAA5F4}"/>
    <cellStyle name="Normal 2 2 3 5 3 2 3 2 3" xfId="48071" xr:uid="{6609180C-1EF7-41E4-BD5C-80BC337696C2}"/>
    <cellStyle name="Normal 2 2 3 5 3 2 3 3" xfId="22932" xr:uid="{F4413400-9062-4941-9486-DC1D387B16BB}"/>
    <cellStyle name="Normal 2 2 3 5 3 2 3 4" xfId="39691" xr:uid="{AAD791C9-4D93-47BE-A152-2E8AA9F62BCD}"/>
    <cellStyle name="Normal 2 2 3 5 3 2 4" xfId="2908" xr:uid="{B7AF6CCA-BB07-4E23-AD48-EE5933B464BB}"/>
    <cellStyle name="Normal 2 2 3 5 3 2 4 2" xfId="11288" xr:uid="{02725D23-DFD8-414A-ADB9-3B6EA11DC9DF}"/>
    <cellStyle name="Normal 2 2 3 5 3 2 4 2 2" xfId="28048" xr:uid="{98651B55-7226-430D-9252-B5AA457F68CD}"/>
    <cellStyle name="Normal 2 2 3 5 3 2 4 2 3" xfId="44807" xr:uid="{A806AB4E-3829-4775-AD61-A1EF23C16901}"/>
    <cellStyle name="Normal 2 2 3 5 3 2 4 3" xfId="19668" xr:uid="{253CB493-59CD-4955-8DC1-B69A010DC665}"/>
    <cellStyle name="Normal 2 2 3 5 3 2 4 4" xfId="36427" xr:uid="{400B4491-9F1C-4844-BB80-FD2D53B284D2}"/>
    <cellStyle name="Normal 2 2 3 5 3 2 5" xfId="9485" xr:uid="{2BC0C888-51DD-452D-9CB3-917BF2E31FE2}"/>
    <cellStyle name="Normal 2 2 3 5 3 2 5 2" xfId="26245" xr:uid="{C10C5602-66A5-4FC6-B25B-B00BC60131F8}"/>
    <cellStyle name="Normal 2 2 3 5 3 2 5 3" xfId="43004" xr:uid="{0636EC7E-1510-4889-8930-4E732805F6D4}"/>
    <cellStyle name="Normal 2 2 3 5 3 2 6" xfId="17865" xr:uid="{188FFB3D-F52C-4C69-83CB-EC4AD13AC047}"/>
    <cellStyle name="Normal 2 2 3 5 3 2 7" xfId="34624" xr:uid="{05B51F60-A363-414E-85CF-18B0D7C7A906}"/>
    <cellStyle name="Normal 2 2 3 5 3 3" xfId="1524" xr:uid="{735DFD97-D8D5-43C6-8538-154B201DBD85}"/>
    <cellStyle name="Normal 2 2 3 5 3 3 2" xfId="4913" xr:uid="{9B748592-C4F0-4353-AD05-360ADDBBF6A5}"/>
    <cellStyle name="Normal 2 2 3 5 3 3 2 2" xfId="13293" xr:uid="{2011A365-638D-4517-BB1B-A3886AB40227}"/>
    <cellStyle name="Normal 2 2 3 5 3 3 2 2 2" xfId="30053" xr:uid="{EC3B123F-7E4E-4492-A24B-0337388720EA}"/>
    <cellStyle name="Normal 2 2 3 5 3 3 2 2 3" xfId="46812" xr:uid="{DCC1CE36-61D6-4E93-875A-45EB92587084}"/>
    <cellStyle name="Normal 2 2 3 5 3 3 2 3" xfId="21673" xr:uid="{9091271A-9834-4F88-AEED-7872107988CF}"/>
    <cellStyle name="Normal 2 2 3 5 3 3 2 4" xfId="38432" xr:uid="{63905F86-ACDE-4DA8-A73D-3A3FEE10EC21}"/>
    <cellStyle name="Normal 2 2 3 5 3 3 3" xfId="6600" xr:uid="{91F9BF9C-C127-41DE-9896-FF9D298ECDC6}"/>
    <cellStyle name="Normal 2 2 3 5 3 3 3 2" xfId="14980" xr:uid="{8BF92B29-2CD8-49A4-BF58-01B9C6A2FC5B}"/>
    <cellStyle name="Normal 2 2 3 5 3 3 3 2 2" xfId="31740" xr:uid="{4DA6DFF5-99AB-4246-ACBC-619FC7F012B5}"/>
    <cellStyle name="Normal 2 2 3 5 3 3 3 2 3" xfId="48499" xr:uid="{983E87DA-9CFD-4308-B999-694B961B2AF3}"/>
    <cellStyle name="Normal 2 2 3 5 3 3 3 3" xfId="23360" xr:uid="{153F401E-8097-4510-8CEB-D02EE0189914}"/>
    <cellStyle name="Normal 2 2 3 5 3 3 3 4" xfId="40119" xr:uid="{8A39E768-B1FD-44DD-8853-AA850AE3DE96}"/>
    <cellStyle name="Normal 2 2 3 5 3 3 4" xfId="3336" xr:uid="{CB22551F-ED74-47AE-A697-D1D51150DD99}"/>
    <cellStyle name="Normal 2 2 3 5 3 3 4 2" xfId="11716" xr:uid="{607164F6-380D-46D4-ADE7-81760A130E5E}"/>
    <cellStyle name="Normal 2 2 3 5 3 3 4 2 2" xfId="28476" xr:uid="{A9EDBA0B-007C-485A-830D-4CA0A9F4E9A6}"/>
    <cellStyle name="Normal 2 2 3 5 3 3 4 2 3" xfId="45235" xr:uid="{135A7459-A819-450D-B991-7F662EE18068}"/>
    <cellStyle name="Normal 2 2 3 5 3 3 4 3" xfId="20096" xr:uid="{B75B9916-2B50-4949-8C24-B3AAEEBA41D9}"/>
    <cellStyle name="Normal 2 2 3 5 3 3 4 4" xfId="36855" xr:uid="{F18EEEF4-7AC1-40C6-91F8-3F9D0DAA3534}"/>
    <cellStyle name="Normal 2 2 3 5 3 3 5" xfId="9913" xr:uid="{7AC8D716-2B1A-430D-B112-A01721B7D4BF}"/>
    <cellStyle name="Normal 2 2 3 5 3 3 5 2" xfId="26673" xr:uid="{A64A0A32-F029-46A7-ABA0-855D92A73514}"/>
    <cellStyle name="Normal 2 2 3 5 3 3 5 3" xfId="43432" xr:uid="{C2E62CC3-9157-4BDD-B090-84674BF7F4F9}"/>
    <cellStyle name="Normal 2 2 3 5 3 3 6" xfId="18293" xr:uid="{DEEA5B66-09F8-4F52-B282-03D81CE35A79}"/>
    <cellStyle name="Normal 2 2 3 5 3 3 7" xfId="35052" xr:uid="{60CFEF90-5743-4A35-95F3-A520F1CEC4A3}"/>
    <cellStyle name="Normal 2 2 3 5 3 4" xfId="2014" xr:uid="{DB3E2CB9-9E0A-4243-86BF-4F4285DF0E06}"/>
    <cellStyle name="Normal 2 2 3 5 3 4 2" xfId="5403" xr:uid="{9778E362-4060-42A3-B10A-B1486269F73D}"/>
    <cellStyle name="Normal 2 2 3 5 3 4 2 2" xfId="13783" xr:uid="{95F46142-F4B7-4A96-A955-756C0894ACBE}"/>
    <cellStyle name="Normal 2 2 3 5 3 4 2 2 2" xfId="30543" xr:uid="{112E2BA7-6C95-4617-8298-E44712E68F03}"/>
    <cellStyle name="Normal 2 2 3 5 3 4 2 2 3" xfId="47302" xr:uid="{B1AF270A-BBB4-4A61-AD2A-1010BF44F03A}"/>
    <cellStyle name="Normal 2 2 3 5 3 4 2 3" xfId="22163" xr:uid="{00057D61-0074-4A1A-A81A-064F8DC47C5C}"/>
    <cellStyle name="Normal 2 2 3 5 3 4 2 4" xfId="38922" xr:uid="{ED83D495-DE78-4FE0-B113-97F60AFACED9}"/>
    <cellStyle name="Normal 2 2 3 5 3 4 3" xfId="7090" xr:uid="{907C8B7A-48A1-4615-92E5-0D5062524E38}"/>
    <cellStyle name="Normal 2 2 3 5 3 4 3 2" xfId="15470" xr:uid="{152A6A73-04BD-4365-947E-72E5BC5C8018}"/>
    <cellStyle name="Normal 2 2 3 5 3 4 3 2 2" xfId="32230" xr:uid="{1A0E70CD-2101-46FD-B938-C8CCE7CC5D8B}"/>
    <cellStyle name="Normal 2 2 3 5 3 4 3 2 3" xfId="48989" xr:uid="{821CD6DA-204F-46C6-896D-EA87C4663CDD}"/>
    <cellStyle name="Normal 2 2 3 5 3 4 3 3" xfId="23850" xr:uid="{DBF904AF-65B9-4CDE-806A-273DC3D77D69}"/>
    <cellStyle name="Normal 2 2 3 5 3 4 3 4" xfId="40609" xr:uid="{51FCC229-6849-403B-91F8-FE00793488D2}"/>
    <cellStyle name="Normal 2 2 3 5 3 4 4" xfId="3713" xr:uid="{FA710664-1595-4A2B-9E37-C3F2BB7F11F7}"/>
    <cellStyle name="Normal 2 2 3 5 3 4 4 2" xfId="12093" xr:uid="{3D822718-8A5B-469F-91EC-231942464F20}"/>
    <cellStyle name="Normal 2 2 3 5 3 4 4 2 2" xfId="28853" xr:uid="{2A6E40F0-D966-4078-A286-C886FC79A23E}"/>
    <cellStyle name="Normal 2 2 3 5 3 4 4 2 3" xfId="45612" xr:uid="{D35B731E-2F61-4979-9C81-A81E6E0A1753}"/>
    <cellStyle name="Normal 2 2 3 5 3 4 4 3" xfId="20473" xr:uid="{32FECDBF-2507-4C4C-A5ED-B049C174AA48}"/>
    <cellStyle name="Normal 2 2 3 5 3 4 4 4" xfId="37232" xr:uid="{3A7ED89F-426F-4AA3-9B2B-ABFE878B9532}"/>
    <cellStyle name="Normal 2 2 3 5 3 4 5" xfId="10403" xr:uid="{C9F3765C-EFCD-415C-840D-E7644648F16D}"/>
    <cellStyle name="Normal 2 2 3 5 3 4 5 2" xfId="27163" xr:uid="{E92C4A95-09EC-4E2B-A4DC-5FED210835A4}"/>
    <cellStyle name="Normal 2 2 3 5 3 4 5 3" xfId="43922" xr:uid="{C284FF3D-D2B3-42EC-9171-E2C7FAB135A1}"/>
    <cellStyle name="Normal 2 2 3 5 3 4 6" xfId="18783" xr:uid="{8C8C1EC4-F623-4838-8E78-5A0FEC0B4375}"/>
    <cellStyle name="Normal 2 2 3 5 3 4 7" xfId="35542" xr:uid="{44929A9B-0FF0-495F-BEA1-5F4B15F7BB63}"/>
    <cellStyle name="Normal 2 2 3 5 3 5" xfId="4133" xr:uid="{BA04FEF4-079E-4FC3-9887-6FA4D03913AE}"/>
    <cellStyle name="Normal 2 2 3 5 3 5 2" xfId="12513" xr:uid="{C0E99DB5-E496-4E91-A921-0E517AE8EA8F}"/>
    <cellStyle name="Normal 2 2 3 5 3 5 2 2" xfId="29273" xr:uid="{306E93F3-E6AF-4F31-8F67-56DE33145E27}"/>
    <cellStyle name="Normal 2 2 3 5 3 5 2 3" xfId="46032" xr:uid="{8877CFE3-57B1-428A-873E-CB8122AE074F}"/>
    <cellStyle name="Normal 2 2 3 5 3 5 3" xfId="20893" xr:uid="{17B36030-84A5-4014-9270-E767E951FCE1}"/>
    <cellStyle name="Normal 2 2 3 5 3 5 4" xfId="37652" xr:uid="{1FC1BBA1-3B3F-4E19-862D-FE32F2106550}"/>
    <cellStyle name="Normal 2 2 3 5 3 6" xfId="5746" xr:uid="{131DCC66-E426-445D-A349-8E18C30190A0}"/>
    <cellStyle name="Normal 2 2 3 5 3 6 2" xfId="14126" xr:uid="{58F52A9E-D553-436B-8E68-B3F7C7EE06A7}"/>
    <cellStyle name="Normal 2 2 3 5 3 6 2 2" xfId="30886" xr:uid="{942A59D6-7040-45F2-98E5-FD630C296781}"/>
    <cellStyle name="Normal 2 2 3 5 3 6 2 3" xfId="47645" xr:uid="{E941CF63-5C71-46E6-9229-A8F7B61EFF06}"/>
    <cellStyle name="Normal 2 2 3 5 3 6 3" xfId="22506" xr:uid="{E55163B5-3BAE-4D53-A8D5-D5C134D45288}"/>
    <cellStyle name="Normal 2 2 3 5 3 6 4" xfId="39265" xr:uid="{AF4A98E9-DD50-4461-8447-355AF8CF9FC0}"/>
    <cellStyle name="Normal 2 2 3 5 3 7" xfId="7496" xr:uid="{02474206-DE22-43A3-BFF6-D4C8BA59379D}"/>
    <cellStyle name="Normal 2 2 3 5 3 7 2" xfId="15876" xr:uid="{99330987-A9DB-4011-9459-FC6A6C382FC9}"/>
    <cellStyle name="Normal 2 2 3 5 3 7 2 2" xfId="32636" xr:uid="{BD69CA99-7624-4F8D-A32C-1EB6B335FF08}"/>
    <cellStyle name="Normal 2 2 3 5 3 7 2 3" xfId="49395" xr:uid="{AF9AA077-D2C1-4F52-8260-188173B2C0C6}"/>
    <cellStyle name="Normal 2 2 3 5 3 7 3" xfId="24256" xr:uid="{202E27B1-6241-4E26-9E6E-6B7816756BCF}"/>
    <cellStyle name="Normal 2 2 3 5 3 7 4" xfId="41015" xr:uid="{0A937FB4-47AF-4611-8BC6-67BE01BFAA58}"/>
    <cellStyle name="Normal 2 2 3 5 3 8" xfId="7902" xr:uid="{9E8033B7-DCE9-4152-8FFF-EB36AAB618DA}"/>
    <cellStyle name="Normal 2 2 3 5 3 8 2" xfId="16282" xr:uid="{86D5CF10-86DE-4825-8DA5-80D7B133E224}"/>
    <cellStyle name="Normal 2 2 3 5 3 8 2 2" xfId="33042" xr:uid="{6F98A909-9E3F-40F1-8460-9FA9E8A7681F}"/>
    <cellStyle name="Normal 2 2 3 5 3 8 2 3" xfId="49801" xr:uid="{9333D07B-7907-47D2-972A-072D12D025AC}"/>
    <cellStyle name="Normal 2 2 3 5 3 8 3" xfId="24662" xr:uid="{C9E75217-CAA8-45B8-815D-2FE32D02546C}"/>
    <cellStyle name="Normal 2 2 3 5 3 8 4" xfId="41421" xr:uid="{B8433AAA-319A-450D-9B82-AC014043D728}"/>
    <cellStyle name="Normal 2 2 3 5 3 9" xfId="8308" xr:uid="{3C6A42B6-77C4-4731-BA35-948CBD348D94}"/>
    <cellStyle name="Normal 2 2 3 5 3 9 2" xfId="16688" xr:uid="{8345E338-C128-431C-BADF-DA4BFEE6AA29}"/>
    <cellStyle name="Normal 2 2 3 5 3 9 2 2" xfId="33448" xr:uid="{5D964BDA-4781-44F6-8FA1-8D7D49A0102C}"/>
    <cellStyle name="Normal 2 2 3 5 3 9 2 3" xfId="50207" xr:uid="{D87BA823-D1E3-4568-A9D4-5A8C7EA32775}"/>
    <cellStyle name="Normal 2 2 3 5 3 9 3" xfId="25068" xr:uid="{FC7E6BDE-5C8F-458E-A4D2-826708AEA69E}"/>
    <cellStyle name="Normal 2 2 3 5 3 9 4" xfId="41827" xr:uid="{A2B51252-5FA2-4654-AB2A-18129514DC42}"/>
    <cellStyle name="Normal 2 2 3 5 4" xfId="1088" xr:uid="{205361C3-D5A3-4860-BDE0-783EFA79ED74}"/>
    <cellStyle name="Normal 2 2 3 5 4 2" xfId="4483" xr:uid="{69FA258E-7EC0-4C57-A09C-6AAFA416D0C2}"/>
    <cellStyle name="Normal 2 2 3 5 4 2 2" xfId="12863" xr:uid="{81F2714C-C7B3-48F4-B101-ADD9F58E42F6}"/>
    <cellStyle name="Normal 2 2 3 5 4 2 2 2" xfId="29623" xr:uid="{19811225-183D-413D-B5E9-070CC417D330}"/>
    <cellStyle name="Normal 2 2 3 5 4 2 2 3" xfId="46382" xr:uid="{B80472E5-F4BD-4958-AB76-458D8B57FAEC}"/>
    <cellStyle name="Normal 2 2 3 5 4 2 3" xfId="21243" xr:uid="{562120B0-241C-49E5-941A-34B2B157D5D8}"/>
    <cellStyle name="Normal 2 2 3 5 4 2 4" xfId="38002" xr:uid="{F3692A5E-CA23-4BCB-A777-B42F84BF9770}"/>
    <cellStyle name="Normal 2 2 3 5 4 3" xfId="6170" xr:uid="{8C8CB791-EDA2-4D07-9FA2-FC6B8B1FEAE8}"/>
    <cellStyle name="Normal 2 2 3 5 4 3 2" xfId="14550" xr:uid="{BEAF51B4-C18F-42D7-9D99-5910B926E79B}"/>
    <cellStyle name="Normal 2 2 3 5 4 3 2 2" xfId="31310" xr:uid="{A7740944-C96B-498C-A8CE-21ACDEC5466F}"/>
    <cellStyle name="Normal 2 2 3 5 4 3 2 3" xfId="48069" xr:uid="{7490846A-2FDE-483A-82B2-925360C399D6}"/>
    <cellStyle name="Normal 2 2 3 5 4 3 3" xfId="22930" xr:uid="{4BABF726-1020-45DA-B86B-C7DC4F7BC368}"/>
    <cellStyle name="Normal 2 2 3 5 4 3 4" xfId="39689" xr:uid="{E9511739-EF84-478B-B912-F7415FBF9DE5}"/>
    <cellStyle name="Normal 2 2 3 5 4 4" xfId="2906" xr:uid="{C7AECF8D-DF8E-4F22-84F7-53E7BECF258C}"/>
    <cellStyle name="Normal 2 2 3 5 4 4 2" xfId="11286" xr:uid="{EF51F071-9126-4D6A-B9C2-4741F8B094D4}"/>
    <cellStyle name="Normal 2 2 3 5 4 4 2 2" xfId="28046" xr:uid="{438C9023-D691-40E7-B4FB-43224A2E9600}"/>
    <cellStyle name="Normal 2 2 3 5 4 4 2 3" xfId="44805" xr:uid="{DD5EF759-9842-4A50-84B2-8A124ADD3B63}"/>
    <cellStyle name="Normal 2 2 3 5 4 4 3" xfId="19666" xr:uid="{7D7B70CF-B57E-4900-8164-C0B0E0A21F41}"/>
    <cellStyle name="Normal 2 2 3 5 4 4 4" xfId="36425" xr:uid="{4DF50223-3ED8-4C32-8933-4099B205020C}"/>
    <cellStyle name="Normal 2 2 3 5 4 5" xfId="9483" xr:uid="{7683B1A7-D8B0-48EA-95C4-A4F9F9B1956A}"/>
    <cellStyle name="Normal 2 2 3 5 4 5 2" xfId="26243" xr:uid="{4F6B1D9F-3DFE-428A-B7D4-CE6A23F71A04}"/>
    <cellStyle name="Normal 2 2 3 5 4 5 3" xfId="43002" xr:uid="{CC4BB54C-47B4-4477-BABD-CFB73B593D6D}"/>
    <cellStyle name="Normal 2 2 3 5 4 6" xfId="17863" xr:uid="{E457526B-2129-4524-8C70-229151984BC9}"/>
    <cellStyle name="Normal 2 2 3 5 4 7" xfId="34622" xr:uid="{7402383A-7AAF-4E6D-ABCA-91237B94E43E}"/>
    <cellStyle name="Normal 2 2 3 5 5" xfId="1522" xr:uid="{D07E6FB2-717D-49AE-A94D-B0576785521E}"/>
    <cellStyle name="Normal 2 2 3 5 5 2" xfId="4911" xr:uid="{EFA112A1-2BD2-40C3-8B49-6E56EBA2E890}"/>
    <cellStyle name="Normal 2 2 3 5 5 2 2" xfId="13291" xr:uid="{E100F2A4-4B8B-4C96-9C1B-4CDDFF86734B}"/>
    <cellStyle name="Normal 2 2 3 5 5 2 2 2" xfId="30051" xr:uid="{F4754A3F-B227-4E5B-B36C-BAF943FE421C}"/>
    <cellStyle name="Normal 2 2 3 5 5 2 2 3" xfId="46810" xr:uid="{12AF728A-9AF9-4B80-B6D6-A685D3EE15EE}"/>
    <cellStyle name="Normal 2 2 3 5 5 2 3" xfId="21671" xr:uid="{5C85D438-8604-4317-A9B2-62F857306511}"/>
    <cellStyle name="Normal 2 2 3 5 5 2 4" xfId="38430" xr:uid="{C8F54E35-6F6E-433C-AB4E-572753CEEA1B}"/>
    <cellStyle name="Normal 2 2 3 5 5 3" xfId="6598" xr:uid="{522DAA3A-B486-45CE-8B3C-3235E955E505}"/>
    <cellStyle name="Normal 2 2 3 5 5 3 2" xfId="14978" xr:uid="{050DB4EE-B95B-4F21-868C-695CFEA39324}"/>
    <cellStyle name="Normal 2 2 3 5 5 3 2 2" xfId="31738" xr:uid="{2186DD07-0910-469B-8CF6-F572E77EC9CD}"/>
    <cellStyle name="Normal 2 2 3 5 5 3 2 3" xfId="48497" xr:uid="{6A446848-CADA-40CF-A0CC-1FBCA3C625D4}"/>
    <cellStyle name="Normal 2 2 3 5 5 3 3" xfId="23358" xr:uid="{7832CCD2-BC1E-46F5-9683-04A63F9FFE55}"/>
    <cellStyle name="Normal 2 2 3 5 5 3 4" xfId="40117" xr:uid="{3A1D7D9C-2D84-471B-84DA-B6645AB922C1}"/>
    <cellStyle name="Normal 2 2 3 5 5 4" xfId="3334" xr:uid="{7C7C922A-C4F9-401C-A236-E0F1DD88AE0A}"/>
    <cellStyle name="Normal 2 2 3 5 5 4 2" xfId="11714" xr:uid="{31B44A42-CA60-423C-9E8E-A6CD17DE5711}"/>
    <cellStyle name="Normal 2 2 3 5 5 4 2 2" xfId="28474" xr:uid="{30AEFBFB-E6E1-41BF-8906-41A12703DC43}"/>
    <cellStyle name="Normal 2 2 3 5 5 4 2 3" xfId="45233" xr:uid="{F2C504BB-4BAC-4D2E-995D-EC000FA3CB12}"/>
    <cellStyle name="Normal 2 2 3 5 5 4 3" xfId="20094" xr:uid="{37DBD582-DA3A-4184-834C-3180B29AFCA8}"/>
    <cellStyle name="Normal 2 2 3 5 5 4 4" xfId="36853" xr:uid="{A87CE79E-E634-4B8B-A72C-66A277E0618E}"/>
    <cellStyle name="Normal 2 2 3 5 5 5" xfId="9911" xr:uid="{4FB0C16A-B3C8-407B-9C30-9E47782C4872}"/>
    <cellStyle name="Normal 2 2 3 5 5 5 2" xfId="26671" xr:uid="{ADC2F1DD-BA62-43B6-9BF6-D229E26251FA}"/>
    <cellStyle name="Normal 2 2 3 5 5 5 3" xfId="43430" xr:uid="{4CBA42C8-B932-4416-898C-397E1745BC39}"/>
    <cellStyle name="Normal 2 2 3 5 5 6" xfId="18291" xr:uid="{958BB892-A5A6-424F-BB1A-B503AEC0C902}"/>
    <cellStyle name="Normal 2 2 3 5 5 7" xfId="35050" xr:uid="{28DE14DF-74CA-4E0E-8891-1AE6E0B680D6}"/>
    <cellStyle name="Normal 2 2 3 5 6" xfId="1743" xr:uid="{EF970A02-E417-4FB3-B461-A11BCAA592F2}"/>
    <cellStyle name="Normal 2 2 3 5 6 2" xfId="5132" xr:uid="{CC23C8D4-CA4E-48FA-8823-ECB62B6D1E90}"/>
    <cellStyle name="Normal 2 2 3 5 6 2 2" xfId="13512" xr:uid="{1B603207-8E67-4131-8260-11148540058E}"/>
    <cellStyle name="Normal 2 2 3 5 6 2 2 2" xfId="30272" xr:uid="{7B981BE4-C6BD-4951-9EE9-A436FEACE25B}"/>
    <cellStyle name="Normal 2 2 3 5 6 2 2 3" xfId="47031" xr:uid="{7F37454D-C0DB-4F53-A4ED-C904DF96A7C7}"/>
    <cellStyle name="Normal 2 2 3 5 6 2 3" xfId="21892" xr:uid="{2FDAE19E-E403-4289-9176-3E0BDDC371F9}"/>
    <cellStyle name="Normal 2 2 3 5 6 2 4" xfId="38651" xr:uid="{8227D426-13EF-44EB-B38B-C3C5A8B871FD}"/>
    <cellStyle name="Normal 2 2 3 5 6 3" xfId="6819" xr:uid="{EF84637C-35BC-4B1F-97B5-839F8C25AE13}"/>
    <cellStyle name="Normal 2 2 3 5 6 3 2" xfId="15199" xr:uid="{ED12D879-080A-472B-9459-305F184898B6}"/>
    <cellStyle name="Normal 2 2 3 5 6 3 2 2" xfId="31959" xr:uid="{8F6E20A1-2DCB-4166-8BCE-6ACD14B32203}"/>
    <cellStyle name="Normal 2 2 3 5 6 3 2 3" xfId="48718" xr:uid="{806B69CF-6681-4290-B36F-0FFB3FC1E94E}"/>
    <cellStyle name="Normal 2 2 3 5 6 3 3" xfId="23579" xr:uid="{0D8D34C5-56B0-4403-8310-699056906041}"/>
    <cellStyle name="Normal 2 2 3 5 6 3 4" xfId="40338" xr:uid="{A2FDB258-A5D6-4023-9559-C87EE65F34AF}"/>
    <cellStyle name="Normal 2 2 3 5 6 4" xfId="2478" xr:uid="{E2F20BA0-25B9-4CDA-AD7F-F1285237D3EC}"/>
    <cellStyle name="Normal 2 2 3 5 6 4 2" xfId="10860" xr:uid="{5B18B421-CB50-41B9-8860-05A2A5277E05}"/>
    <cellStyle name="Normal 2 2 3 5 6 4 2 2" xfId="27620" xr:uid="{719228D1-85AF-487E-9FDE-F5E72C9B9E81}"/>
    <cellStyle name="Normal 2 2 3 5 6 4 2 3" xfId="44379" xr:uid="{9CEF9D68-8452-4AB1-8DF7-9865874717A3}"/>
    <cellStyle name="Normal 2 2 3 5 6 4 3" xfId="19240" xr:uid="{FAD616C0-EB5C-41BB-B32D-4E03C41492F6}"/>
    <cellStyle name="Normal 2 2 3 5 6 4 4" xfId="35999" xr:uid="{CB77F545-C875-4F94-8015-1B72E08DD9F2}"/>
    <cellStyle name="Normal 2 2 3 5 6 5" xfId="10132" xr:uid="{791D7A97-09AD-4BFF-AE49-B771620F8062}"/>
    <cellStyle name="Normal 2 2 3 5 6 5 2" xfId="26892" xr:uid="{9C6D4D4C-9776-47A6-9C5B-D362B32AC5D5}"/>
    <cellStyle name="Normal 2 2 3 5 6 5 3" xfId="43651" xr:uid="{5C1F8602-98F0-4716-978B-CD8CBE8EDD5D}"/>
    <cellStyle name="Normal 2 2 3 5 6 6" xfId="18512" xr:uid="{68141E2D-A9BB-427C-830C-71B152EBD3EB}"/>
    <cellStyle name="Normal 2 2 3 5 6 7" xfId="35271" xr:uid="{EFDB4B91-E147-45BE-B988-14F9C4512CDC}"/>
    <cellStyle name="Normal 2 2 3 5 7" xfId="3862" xr:uid="{18B2FEDD-C6D5-402F-A1C0-B5936C6B3080}"/>
    <cellStyle name="Normal 2 2 3 5 7 2" xfId="12242" xr:uid="{A209C3D7-5320-4472-83A7-54A478DBE499}"/>
    <cellStyle name="Normal 2 2 3 5 7 2 2" xfId="29002" xr:uid="{841B025F-C5F4-4CA1-B1D8-61DFCDCCFDF1}"/>
    <cellStyle name="Normal 2 2 3 5 7 2 3" xfId="45761" xr:uid="{5E34416C-F4B5-4FDD-8632-F8A575B25867}"/>
    <cellStyle name="Normal 2 2 3 5 7 3" xfId="20622" xr:uid="{8F97CBDC-E62F-4A00-BD12-F1188C294863}"/>
    <cellStyle name="Normal 2 2 3 5 7 4" xfId="37381" xr:uid="{A691CB53-47B2-4E87-8596-88904CB3BC78}"/>
    <cellStyle name="Normal 2 2 3 5 8" xfId="5744" xr:uid="{F0158C44-A7A7-462B-812F-5E3754BAAEDA}"/>
    <cellStyle name="Normal 2 2 3 5 8 2" xfId="14124" xr:uid="{4416FCA7-67BB-4DF8-9D82-9CF7640E4489}"/>
    <cellStyle name="Normal 2 2 3 5 8 2 2" xfId="30884" xr:uid="{F4971AD3-21CA-4163-A4D4-724B9304BE22}"/>
    <cellStyle name="Normal 2 2 3 5 8 2 3" xfId="47643" xr:uid="{C633AA70-4006-488C-821F-3C1756F46489}"/>
    <cellStyle name="Normal 2 2 3 5 8 3" xfId="22504" xr:uid="{53D7D3AA-4519-42D6-B703-6E00D2B9E7FF}"/>
    <cellStyle name="Normal 2 2 3 5 8 4" xfId="39263" xr:uid="{2DD59F08-37FD-4FE3-9821-0BD0B79198AD}"/>
    <cellStyle name="Normal 2 2 3 5 9" xfId="7225" xr:uid="{AB1AC047-FC38-48CD-B22F-4E2DB53A6048}"/>
    <cellStyle name="Normal 2 2 3 5 9 2" xfId="15605" xr:uid="{483F4984-5BCF-46E5-B6A6-CBC3669B3E03}"/>
    <cellStyle name="Normal 2 2 3 5 9 2 2" xfId="32365" xr:uid="{AD78E4BD-47BA-4A83-878C-D8BF86B35125}"/>
    <cellStyle name="Normal 2 2 3 5 9 2 3" xfId="49124" xr:uid="{BF36FE6B-D8E8-477B-9AC3-B3D7B282FD6E}"/>
    <cellStyle name="Normal 2 2 3 5 9 3" xfId="23985" xr:uid="{9C43483C-5085-4B42-9B16-6028BF7A2981}"/>
    <cellStyle name="Normal 2 2 3 5 9 4" xfId="40744" xr:uid="{8CCA512F-C1BF-45BC-B12D-125DCEB57D06}"/>
    <cellStyle name="Normal 2 2 3 6" xfId="649" xr:uid="{D1DEB7C5-9C0E-4266-B6BA-1C3DFAAE716E}"/>
    <cellStyle name="Normal 2 2 3 6 10" xfId="8543" xr:uid="{313ED8D4-20C7-417F-8887-4A77C52A35E4}"/>
    <cellStyle name="Normal 2 2 3 6 10 2" xfId="16923" xr:uid="{4BF6657D-AC09-4343-9D07-4304AF3F688E}"/>
    <cellStyle name="Normal 2 2 3 6 10 2 2" xfId="33683" xr:uid="{62B8A2D1-E396-4EA0-8030-64844A18FF21}"/>
    <cellStyle name="Normal 2 2 3 6 10 2 3" xfId="50442" xr:uid="{3BD5D5A0-A4A8-42A9-B4A8-D59E71CB55EB}"/>
    <cellStyle name="Normal 2 2 3 6 10 3" xfId="25303" xr:uid="{F8044E40-2432-4D0A-94AF-A9398401DE46}"/>
    <cellStyle name="Normal 2 2 3 6 10 4" xfId="42062" xr:uid="{71F2A96F-244D-4C92-8645-BBC078EBF37F}"/>
    <cellStyle name="Normal 2 2 3 6 11" xfId="2481" xr:uid="{CDB405DC-CAF8-408E-845A-29408F71B29E}"/>
    <cellStyle name="Normal 2 2 3 6 11 2" xfId="10863" xr:uid="{FE47C198-8C84-4DE9-9926-EEC505230A2F}"/>
    <cellStyle name="Normal 2 2 3 6 11 2 2" xfId="27623" xr:uid="{DC2F0F83-0414-42B4-B419-A0562C54DA85}"/>
    <cellStyle name="Normal 2 2 3 6 11 2 3" xfId="44382" xr:uid="{BA1507DA-280D-4CA1-902F-DE6B55DB8D28}"/>
    <cellStyle name="Normal 2 2 3 6 11 3" xfId="19243" xr:uid="{D1AAA57E-993B-47B2-8CD3-259208B62F3E}"/>
    <cellStyle name="Normal 2 2 3 6 11 4" xfId="36002" xr:uid="{693399BD-D66A-4C77-8C47-CD7CF92CCC84}"/>
    <cellStyle name="Normal 2 2 3 6 12" xfId="9060" xr:uid="{7AE961A4-AD20-4138-B536-DBD2055C7915}"/>
    <cellStyle name="Normal 2 2 3 6 12 2" xfId="25820" xr:uid="{A75C60C5-633D-4ACE-B483-4A6ADB9CF3F4}"/>
    <cellStyle name="Normal 2 2 3 6 12 3" xfId="42579" xr:uid="{2406648A-54EB-4BCA-9FBB-9AD8BD2F3049}"/>
    <cellStyle name="Normal 2 2 3 6 13" xfId="17440" xr:uid="{E03ADC4F-F071-4142-99CD-382A3BE68C96}"/>
    <cellStyle name="Normal 2 2 3 6 14" xfId="34199" xr:uid="{10FF93DA-D488-46AD-A037-703E79E43679}"/>
    <cellStyle name="Normal 2 2 3 6 2" xfId="1091" xr:uid="{3B184F64-B388-4B23-A5B8-0DBD26BA922B}"/>
    <cellStyle name="Normal 2 2 3 6 2 2" xfId="4486" xr:uid="{57C2BE3D-B0DF-4392-83CB-A96BA95C3C4F}"/>
    <cellStyle name="Normal 2 2 3 6 2 2 2" xfId="12866" xr:uid="{DC0AAD67-F9D9-4B99-A251-C39F46440DB1}"/>
    <cellStyle name="Normal 2 2 3 6 2 2 2 2" xfId="29626" xr:uid="{87E31BF3-49E8-4EFD-83EF-DB09D6804885}"/>
    <cellStyle name="Normal 2 2 3 6 2 2 2 3" xfId="46385" xr:uid="{B1427D6A-4B3D-406E-8830-41196515BD87}"/>
    <cellStyle name="Normal 2 2 3 6 2 2 3" xfId="21246" xr:uid="{81BA451E-83C3-4CAD-952B-7492B257CA07}"/>
    <cellStyle name="Normal 2 2 3 6 2 2 4" xfId="38005" xr:uid="{DC44F204-3689-4143-91FB-D95EB9B73A9F}"/>
    <cellStyle name="Normal 2 2 3 6 2 3" xfId="6173" xr:uid="{6A46F35C-416D-439A-8B64-DFE437C27E61}"/>
    <cellStyle name="Normal 2 2 3 6 2 3 2" xfId="14553" xr:uid="{79F446CF-13F6-4FC8-A12F-CEB4ED4703C2}"/>
    <cellStyle name="Normal 2 2 3 6 2 3 2 2" xfId="31313" xr:uid="{FE46002A-8DA8-4B08-9A18-0D8117302A08}"/>
    <cellStyle name="Normal 2 2 3 6 2 3 2 3" xfId="48072" xr:uid="{0F477BC7-CE17-494B-9575-621317C13D5B}"/>
    <cellStyle name="Normal 2 2 3 6 2 3 3" xfId="22933" xr:uid="{D94EA2E8-14B3-4C8D-A3B8-AD508A7B5DE6}"/>
    <cellStyle name="Normal 2 2 3 6 2 3 4" xfId="39692" xr:uid="{FCF253AF-12C2-4B66-9C09-A30F39FD5BCB}"/>
    <cellStyle name="Normal 2 2 3 6 2 4" xfId="2909" xr:uid="{339723CA-8D83-43B3-A74E-28A587793094}"/>
    <cellStyle name="Normal 2 2 3 6 2 4 2" xfId="11289" xr:uid="{5A3D2AC6-3478-403E-B62E-A6EF6A727E3B}"/>
    <cellStyle name="Normal 2 2 3 6 2 4 2 2" xfId="28049" xr:uid="{3B5F4577-411B-4BEB-B18E-A6C737B18B29}"/>
    <cellStyle name="Normal 2 2 3 6 2 4 2 3" xfId="44808" xr:uid="{9366C16E-DFE6-4BD9-BA5F-785057FDAFFE}"/>
    <cellStyle name="Normal 2 2 3 6 2 4 3" xfId="19669" xr:uid="{91A976AF-6B25-47DF-BCD7-3A4BE48FFF89}"/>
    <cellStyle name="Normal 2 2 3 6 2 4 4" xfId="36428" xr:uid="{A3C56C9C-34A1-47DC-98C1-516DB8B93017}"/>
    <cellStyle name="Normal 2 2 3 6 2 5" xfId="9486" xr:uid="{C74EE276-38B9-4B57-9EAC-F270897B8E27}"/>
    <cellStyle name="Normal 2 2 3 6 2 5 2" xfId="26246" xr:uid="{AF53B96E-5A4D-4741-836F-08CE3E4B0C2A}"/>
    <cellStyle name="Normal 2 2 3 6 2 5 3" xfId="43005" xr:uid="{CD4E34E2-F2FD-4E30-B1EB-CAC1E53F12A7}"/>
    <cellStyle name="Normal 2 2 3 6 2 6" xfId="17866" xr:uid="{91471BFB-89FC-4233-AC7F-987DD7280872}"/>
    <cellStyle name="Normal 2 2 3 6 2 7" xfId="34625" xr:uid="{375D9ED1-7F12-4B16-AB61-7C34683CE318}"/>
    <cellStyle name="Normal 2 2 3 6 3" xfId="1525" xr:uid="{16BC6686-9CD7-4D5A-A173-39E71A84770C}"/>
    <cellStyle name="Normal 2 2 3 6 3 2" xfId="4914" xr:uid="{A9152B58-C163-4437-852A-6FB92CB63098}"/>
    <cellStyle name="Normal 2 2 3 6 3 2 2" xfId="13294" xr:uid="{F455B436-D30F-4FA6-9010-8075A0D61C81}"/>
    <cellStyle name="Normal 2 2 3 6 3 2 2 2" xfId="30054" xr:uid="{CC8E26E3-151C-4E84-B3C1-12877EE1A090}"/>
    <cellStyle name="Normal 2 2 3 6 3 2 2 3" xfId="46813" xr:uid="{31CA89D8-A8DE-41F6-A852-571A1147F7E4}"/>
    <cellStyle name="Normal 2 2 3 6 3 2 3" xfId="21674" xr:uid="{A9A8E3BF-657E-46CC-B103-D921EC73B409}"/>
    <cellStyle name="Normal 2 2 3 6 3 2 4" xfId="38433" xr:uid="{D4623012-3B5C-4CEE-B897-C0368C5A9962}"/>
    <cellStyle name="Normal 2 2 3 6 3 3" xfId="6601" xr:uid="{279BC3EB-A9EF-4438-9322-81CB94E75F73}"/>
    <cellStyle name="Normal 2 2 3 6 3 3 2" xfId="14981" xr:uid="{611F7F6C-F4F2-46DB-A400-64C4793F7059}"/>
    <cellStyle name="Normal 2 2 3 6 3 3 2 2" xfId="31741" xr:uid="{D5CD9F32-D293-4D15-BCD4-6E918F93D691}"/>
    <cellStyle name="Normal 2 2 3 6 3 3 2 3" xfId="48500" xr:uid="{4508C178-F72C-4C13-A73E-F839E51775D1}"/>
    <cellStyle name="Normal 2 2 3 6 3 3 3" xfId="23361" xr:uid="{8A631542-7BA7-4DCE-80B0-2812ACD0589B}"/>
    <cellStyle name="Normal 2 2 3 6 3 3 4" xfId="40120" xr:uid="{F5AE8765-8C62-4262-B97E-604930E435C7}"/>
    <cellStyle name="Normal 2 2 3 6 3 4" xfId="3337" xr:uid="{EE29D078-292A-4AA5-B721-F70BEEFF025D}"/>
    <cellStyle name="Normal 2 2 3 6 3 4 2" xfId="11717" xr:uid="{DC6B13A3-487B-4673-AD32-F287282B3D86}"/>
    <cellStyle name="Normal 2 2 3 6 3 4 2 2" xfId="28477" xr:uid="{E4381D73-7F33-4525-B2A0-BD5AE027169B}"/>
    <cellStyle name="Normal 2 2 3 6 3 4 2 3" xfId="45236" xr:uid="{48ED1D97-B348-4F59-AD0F-9E19D8D875BE}"/>
    <cellStyle name="Normal 2 2 3 6 3 4 3" xfId="20097" xr:uid="{9E963824-3D13-470C-BABA-A5FF5E7EAAD1}"/>
    <cellStyle name="Normal 2 2 3 6 3 4 4" xfId="36856" xr:uid="{F4193B36-6466-41C4-BF3C-50BA31814A74}"/>
    <cellStyle name="Normal 2 2 3 6 3 5" xfId="9914" xr:uid="{91A42F36-F6BD-42AF-8065-1FDFFBE9A3B8}"/>
    <cellStyle name="Normal 2 2 3 6 3 5 2" xfId="26674" xr:uid="{53546BE1-90FF-4C20-B0D3-93C3298C4298}"/>
    <cellStyle name="Normal 2 2 3 6 3 5 3" xfId="43433" xr:uid="{25A7E8F3-46AF-4668-B4FB-9027830D49EB}"/>
    <cellStyle name="Normal 2 2 3 6 3 6" xfId="18294" xr:uid="{99F9DE9D-A513-4D38-AAD1-2FCD350F5995}"/>
    <cellStyle name="Normal 2 2 3 6 3 7" xfId="35053" xr:uid="{EC7F4003-FE71-4EE3-A58E-231D13509A94}"/>
    <cellStyle name="Normal 2 2 3 6 4" xfId="1843" xr:uid="{4BE0A895-8607-411A-86F9-01703366E1CA}"/>
    <cellStyle name="Normal 2 2 3 6 4 2" xfId="5232" xr:uid="{9FF27725-91AB-4FD7-99FD-FA2770CE241E}"/>
    <cellStyle name="Normal 2 2 3 6 4 2 2" xfId="13612" xr:uid="{F132E424-5EE3-481B-9CBF-81D3B8948961}"/>
    <cellStyle name="Normal 2 2 3 6 4 2 2 2" xfId="30372" xr:uid="{481762AE-33E2-426C-A91C-862C190D3F96}"/>
    <cellStyle name="Normal 2 2 3 6 4 2 2 3" xfId="47131" xr:uid="{6BCFC090-FA37-4FE0-B2D6-C6ACB3089219}"/>
    <cellStyle name="Normal 2 2 3 6 4 2 3" xfId="21992" xr:uid="{F7953D4E-D858-477D-9F6F-151B6519A534}"/>
    <cellStyle name="Normal 2 2 3 6 4 2 4" xfId="38751" xr:uid="{2BF36F5D-781A-4AEC-9130-06C827681E45}"/>
    <cellStyle name="Normal 2 2 3 6 4 3" xfId="6919" xr:uid="{8DE21619-6213-4621-A399-D04F7054BF5F}"/>
    <cellStyle name="Normal 2 2 3 6 4 3 2" xfId="15299" xr:uid="{8C346DC5-789B-48D7-A581-6EE6B3F8B7A4}"/>
    <cellStyle name="Normal 2 2 3 6 4 3 2 2" xfId="32059" xr:uid="{EA9BF295-AC43-4AB8-8584-8E86B22A768C}"/>
    <cellStyle name="Normal 2 2 3 6 4 3 2 3" xfId="48818" xr:uid="{EC922541-7253-479C-A463-60FD8CE276F1}"/>
    <cellStyle name="Normal 2 2 3 6 4 3 3" xfId="23679" xr:uid="{98C68815-F5E4-4DAA-9D25-01DC2CF8B5CF}"/>
    <cellStyle name="Normal 2 2 3 6 4 3 4" xfId="40438" xr:uid="{2367413C-1D41-4E26-A71A-7D90F5B4C96C}"/>
    <cellStyle name="Normal 2 2 3 6 4 4" xfId="3543" xr:uid="{6D4F98D9-D7B6-46B2-8D29-057F2A938D3D}"/>
    <cellStyle name="Normal 2 2 3 6 4 4 2" xfId="11923" xr:uid="{9C582780-9892-42FC-B799-B3BDABB010C0}"/>
    <cellStyle name="Normal 2 2 3 6 4 4 2 2" xfId="28683" xr:uid="{07A11572-E886-4634-A819-D886EB7732E2}"/>
    <cellStyle name="Normal 2 2 3 6 4 4 2 3" xfId="45442" xr:uid="{DD2697BE-7D18-4B1B-82FC-7878865D66F2}"/>
    <cellStyle name="Normal 2 2 3 6 4 4 3" xfId="20303" xr:uid="{1430081C-4ACC-4479-94C3-103159F5514B}"/>
    <cellStyle name="Normal 2 2 3 6 4 4 4" xfId="37062" xr:uid="{8C42AF87-E9C5-43A8-8843-A127D7628338}"/>
    <cellStyle name="Normal 2 2 3 6 4 5" xfId="10232" xr:uid="{8E117788-F884-4C33-8C40-968BC6C0B9A4}"/>
    <cellStyle name="Normal 2 2 3 6 4 5 2" xfId="26992" xr:uid="{85223CDD-AFCF-4A0D-96C9-9B2D445CA4C7}"/>
    <cellStyle name="Normal 2 2 3 6 4 5 3" xfId="43751" xr:uid="{48A9349E-F96E-49FF-83D0-873161BAAA70}"/>
    <cellStyle name="Normal 2 2 3 6 4 6" xfId="18612" xr:uid="{16273036-E48C-4EC0-A320-09D966C1E4AE}"/>
    <cellStyle name="Normal 2 2 3 6 4 7" xfId="35371" xr:uid="{1ABE0ED4-0C3C-4956-8B9B-692E5FB44264}"/>
    <cellStyle name="Normal 2 2 3 6 5" xfId="3962" xr:uid="{3DF5A581-410D-4486-B595-5DC80618A4E2}"/>
    <cellStyle name="Normal 2 2 3 6 5 2" xfId="12342" xr:uid="{E9457D2C-BF9A-4B38-BD46-1ADC42067239}"/>
    <cellStyle name="Normal 2 2 3 6 5 2 2" xfId="29102" xr:uid="{F871E108-3C3E-4165-BA3E-2F978A2BDED0}"/>
    <cellStyle name="Normal 2 2 3 6 5 2 3" xfId="45861" xr:uid="{1641DDB1-80FB-48C5-ADBF-BDD3AE6136D1}"/>
    <cellStyle name="Normal 2 2 3 6 5 3" xfId="20722" xr:uid="{A90CB300-4B4F-4C23-BD90-2D8A5CA877D1}"/>
    <cellStyle name="Normal 2 2 3 6 5 4" xfId="37481" xr:uid="{83360C52-EE28-4CD0-9FA4-61E1CCF6AC1D}"/>
    <cellStyle name="Normal 2 2 3 6 6" xfId="5747" xr:uid="{6B360A78-E1E5-4EE1-A82D-A5ED79294C2E}"/>
    <cellStyle name="Normal 2 2 3 6 6 2" xfId="14127" xr:uid="{7E3087A8-06AC-48A5-9C90-40CE4C7DED0E}"/>
    <cellStyle name="Normal 2 2 3 6 6 2 2" xfId="30887" xr:uid="{34CD08DD-2FAC-406F-8ABC-6D8F07140AE0}"/>
    <cellStyle name="Normal 2 2 3 6 6 2 3" xfId="47646" xr:uid="{3DF1DE06-9B32-48AE-A55B-4E929D59FE55}"/>
    <cellStyle name="Normal 2 2 3 6 6 3" xfId="22507" xr:uid="{0EF46E55-ADFC-43C2-9F8A-58F07EB2EB25}"/>
    <cellStyle name="Normal 2 2 3 6 6 4" xfId="39266" xr:uid="{45872311-4666-469F-83CE-93272293FED1}"/>
    <cellStyle name="Normal 2 2 3 6 7" xfId="7325" xr:uid="{A7891F5A-51C1-4543-8A40-F17962A4CD8A}"/>
    <cellStyle name="Normal 2 2 3 6 7 2" xfId="15705" xr:uid="{24E5D79C-FA4F-40DA-A9B0-E6CEF409A42C}"/>
    <cellStyle name="Normal 2 2 3 6 7 2 2" xfId="32465" xr:uid="{F1188A27-538B-4840-B7BF-096831873093}"/>
    <cellStyle name="Normal 2 2 3 6 7 2 3" xfId="49224" xr:uid="{B1E26598-AFDD-4C42-8DD4-B053D7DD9E2F}"/>
    <cellStyle name="Normal 2 2 3 6 7 3" xfId="24085" xr:uid="{F55C3814-FA57-4807-BFD3-23474AA667D9}"/>
    <cellStyle name="Normal 2 2 3 6 7 4" xfId="40844" xr:uid="{5C26B259-F527-4924-B61C-7CB532EDB011}"/>
    <cellStyle name="Normal 2 2 3 6 8" xfId="7731" xr:uid="{24DCE37E-B61F-4A33-A0DA-A412A791D606}"/>
    <cellStyle name="Normal 2 2 3 6 8 2" xfId="16111" xr:uid="{5BF54197-E6A8-4C27-A128-3FFAEEB0C1C4}"/>
    <cellStyle name="Normal 2 2 3 6 8 2 2" xfId="32871" xr:uid="{40950C84-17EE-4818-A587-75E2AC66CB0F}"/>
    <cellStyle name="Normal 2 2 3 6 8 2 3" xfId="49630" xr:uid="{898CB665-684F-4781-B31B-9294C89F9DBF}"/>
    <cellStyle name="Normal 2 2 3 6 8 3" xfId="24491" xr:uid="{AFF5FB67-DFF6-4051-AAE6-DAD8A100636F}"/>
    <cellStyle name="Normal 2 2 3 6 8 4" xfId="41250" xr:uid="{11BAE2D0-D5D2-4F96-A6C5-07D2D794A671}"/>
    <cellStyle name="Normal 2 2 3 6 9" xfId="8137" xr:uid="{8C185B56-7498-4B5A-95F9-F56B79DAC022}"/>
    <cellStyle name="Normal 2 2 3 6 9 2" xfId="16517" xr:uid="{2E4C89A9-B40F-45D4-B409-29FF44BDFFE5}"/>
    <cellStyle name="Normal 2 2 3 6 9 2 2" xfId="33277" xr:uid="{E452833E-D43F-4B20-8C12-B994A6AE79BA}"/>
    <cellStyle name="Normal 2 2 3 6 9 2 3" xfId="50036" xr:uid="{D190757A-7242-4F05-AA27-A4F9D251AA24}"/>
    <cellStyle name="Normal 2 2 3 6 9 3" xfId="24897" xr:uid="{E29CB52C-69D7-4DEC-B37C-7FFD3909C7B3}"/>
    <cellStyle name="Normal 2 2 3 6 9 4" xfId="41656" xr:uid="{C8258FDF-2E21-4BE5-8C33-3F834420692D}"/>
    <cellStyle name="Normal 2 2 3 7" xfId="650" xr:uid="{500BA471-415F-4EAD-9D43-E2C89A298600}"/>
    <cellStyle name="Normal 2 2 3 7 10" xfId="8612" xr:uid="{2791FE59-0A0F-4C61-8ADB-0017DEF5174E}"/>
    <cellStyle name="Normal 2 2 3 7 10 2" xfId="16992" xr:uid="{DC1836D7-63C0-4BE9-BFF8-6C9B1261E6EC}"/>
    <cellStyle name="Normal 2 2 3 7 10 2 2" xfId="33752" xr:uid="{F5C8AEB9-EE17-4B2F-B5AA-60D8C19D3D4F}"/>
    <cellStyle name="Normal 2 2 3 7 10 2 3" xfId="50511" xr:uid="{B16A9C1E-8EE0-4C84-A48F-27FF8712458E}"/>
    <cellStyle name="Normal 2 2 3 7 10 3" xfId="25372" xr:uid="{9FB6BB11-699F-4634-B578-E3449287FDFD}"/>
    <cellStyle name="Normal 2 2 3 7 10 4" xfId="42131" xr:uid="{A4225583-D849-4969-911C-E494415FFDEA}"/>
    <cellStyle name="Normal 2 2 3 7 11" xfId="2482" xr:uid="{AB1CBB61-ECF9-46AD-960C-1A3589490D6F}"/>
    <cellStyle name="Normal 2 2 3 7 11 2" xfId="10864" xr:uid="{8A83FDFC-D0D6-4106-9B70-F495F105DF35}"/>
    <cellStyle name="Normal 2 2 3 7 11 2 2" xfId="27624" xr:uid="{5F90DA86-1356-4A98-B098-562CD3124ED1}"/>
    <cellStyle name="Normal 2 2 3 7 11 2 3" xfId="44383" xr:uid="{8F941704-F380-4F13-ABC6-025548A7ECAA}"/>
    <cellStyle name="Normal 2 2 3 7 11 3" xfId="19244" xr:uid="{651C25F6-FF35-498A-9160-4A23085ADDB6}"/>
    <cellStyle name="Normal 2 2 3 7 11 4" xfId="36003" xr:uid="{D0DF3C1A-04A2-42B1-97B5-04CC98F7E80E}"/>
    <cellStyle name="Normal 2 2 3 7 12" xfId="9061" xr:uid="{45F3A04C-2BDA-45FE-AD8A-EC142C4536C0}"/>
    <cellStyle name="Normal 2 2 3 7 12 2" xfId="25821" xr:uid="{B0B8BDE3-19FB-453D-8440-3C7FDC65479E}"/>
    <cellStyle name="Normal 2 2 3 7 12 3" xfId="42580" xr:uid="{A4024BB2-984D-459E-9004-C080CA4ECF98}"/>
    <cellStyle name="Normal 2 2 3 7 13" xfId="17441" xr:uid="{CEF60366-6979-4550-9995-61DE2C4EE74F}"/>
    <cellStyle name="Normal 2 2 3 7 14" xfId="34200" xr:uid="{625A7288-9C79-4EA8-A4AC-0E884B7BFDF9}"/>
    <cellStyle name="Normal 2 2 3 7 2" xfId="1092" xr:uid="{852337D2-B445-48E9-AC28-43BF8DAD6E17}"/>
    <cellStyle name="Normal 2 2 3 7 2 2" xfId="4487" xr:uid="{DF24B65F-18B8-48E9-8084-ECF6A77E6A1D}"/>
    <cellStyle name="Normal 2 2 3 7 2 2 2" xfId="12867" xr:uid="{33C65CA6-5B32-4D1D-9FDE-54B1568B84B1}"/>
    <cellStyle name="Normal 2 2 3 7 2 2 2 2" xfId="29627" xr:uid="{29437C29-AC3A-4E88-AB20-51BBB767163B}"/>
    <cellStyle name="Normal 2 2 3 7 2 2 2 3" xfId="46386" xr:uid="{4EFEEA57-D83E-4C73-ADAA-094A10DD732C}"/>
    <cellStyle name="Normal 2 2 3 7 2 2 3" xfId="21247" xr:uid="{FE1C3E26-4A6B-4E3C-86E1-6A46823FB726}"/>
    <cellStyle name="Normal 2 2 3 7 2 2 4" xfId="38006" xr:uid="{4C10B896-B765-4118-8ADB-E05ED88F0548}"/>
    <cellStyle name="Normal 2 2 3 7 2 3" xfId="6174" xr:uid="{77D2320C-6140-4D97-80DB-D20B88F4FC75}"/>
    <cellStyle name="Normal 2 2 3 7 2 3 2" xfId="14554" xr:uid="{E27BFBA2-E5DE-4AF3-90D7-796499F69358}"/>
    <cellStyle name="Normal 2 2 3 7 2 3 2 2" xfId="31314" xr:uid="{81E92B19-33C3-4D07-9CAF-54D6EAE4C07F}"/>
    <cellStyle name="Normal 2 2 3 7 2 3 2 3" xfId="48073" xr:uid="{6FCE4F68-05C7-4164-84CD-8582D206A664}"/>
    <cellStyle name="Normal 2 2 3 7 2 3 3" xfId="22934" xr:uid="{B601F598-02D6-4A89-9BA5-58E0DBDD48F0}"/>
    <cellStyle name="Normal 2 2 3 7 2 3 4" xfId="39693" xr:uid="{D7307B36-3A0D-45BF-9C2C-81859C577FEA}"/>
    <cellStyle name="Normal 2 2 3 7 2 4" xfId="2910" xr:uid="{42EAE230-B91E-4D50-86DB-444AD055E123}"/>
    <cellStyle name="Normal 2 2 3 7 2 4 2" xfId="11290" xr:uid="{D79FED85-1931-4E76-AC67-6D18DCCCE87B}"/>
    <cellStyle name="Normal 2 2 3 7 2 4 2 2" xfId="28050" xr:uid="{31EE6C2D-2960-4B1D-9751-FB49A1C6504C}"/>
    <cellStyle name="Normal 2 2 3 7 2 4 2 3" xfId="44809" xr:uid="{B5268CAB-138A-47AB-BA03-2F66ACB68D7A}"/>
    <cellStyle name="Normal 2 2 3 7 2 4 3" xfId="19670" xr:uid="{DCBD7CC5-9025-405E-91A3-38CFA4171FF9}"/>
    <cellStyle name="Normal 2 2 3 7 2 4 4" xfId="36429" xr:uid="{73485EC6-00B5-4FB3-9B89-BC638A40D93D}"/>
    <cellStyle name="Normal 2 2 3 7 2 5" xfId="9487" xr:uid="{0EED9E7A-FC20-4974-A603-C4FB20AEB1FE}"/>
    <cellStyle name="Normal 2 2 3 7 2 5 2" xfId="26247" xr:uid="{7A9273D7-24A5-418C-B628-C21A9165DA76}"/>
    <cellStyle name="Normal 2 2 3 7 2 5 3" xfId="43006" xr:uid="{94084CBE-D881-417E-A5E9-E900CD844B3A}"/>
    <cellStyle name="Normal 2 2 3 7 2 6" xfId="17867" xr:uid="{2198D0C3-D6C3-46F2-93C2-04A4DD66AB50}"/>
    <cellStyle name="Normal 2 2 3 7 2 7" xfId="34626" xr:uid="{D759488B-38FF-45C8-9EBC-0FFD3F1D124D}"/>
    <cellStyle name="Normal 2 2 3 7 3" xfId="1526" xr:uid="{8F82FBED-81B1-4B58-9EEA-0D4CCE87FBD9}"/>
    <cellStyle name="Normal 2 2 3 7 3 2" xfId="4915" xr:uid="{2472A6B4-E943-447D-B572-4B40BB2DA6D7}"/>
    <cellStyle name="Normal 2 2 3 7 3 2 2" xfId="13295" xr:uid="{A590A4A5-366A-4C41-BE23-3B4FF75BEA9D}"/>
    <cellStyle name="Normal 2 2 3 7 3 2 2 2" xfId="30055" xr:uid="{DF22DB68-C270-49B0-92E2-522389EE8766}"/>
    <cellStyle name="Normal 2 2 3 7 3 2 2 3" xfId="46814" xr:uid="{A11076CB-E20C-4139-BD28-C8B3E792E874}"/>
    <cellStyle name="Normal 2 2 3 7 3 2 3" xfId="21675" xr:uid="{6571DB8D-86D0-4ADF-AE79-4ECB32CE68FC}"/>
    <cellStyle name="Normal 2 2 3 7 3 2 4" xfId="38434" xr:uid="{73B108E0-E975-421D-AE08-C6764FF0D185}"/>
    <cellStyle name="Normal 2 2 3 7 3 3" xfId="6602" xr:uid="{DB7E5077-6D31-4A0A-8B43-CA614002553C}"/>
    <cellStyle name="Normal 2 2 3 7 3 3 2" xfId="14982" xr:uid="{F77619E6-059F-4844-B625-989D46D441A2}"/>
    <cellStyle name="Normal 2 2 3 7 3 3 2 2" xfId="31742" xr:uid="{88C17010-D105-4621-9ADE-9736E9C6064B}"/>
    <cellStyle name="Normal 2 2 3 7 3 3 2 3" xfId="48501" xr:uid="{97517D24-BFC7-47E6-BFFF-3A6F4E01AC80}"/>
    <cellStyle name="Normal 2 2 3 7 3 3 3" xfId="23362" xr:uid="{E2733462-CB7A-4493-9E0B-8F1EFF9E093D}"/>
    <cellStyle name="Normal 2 2 3 7 3 3 4" xfId="40121" xr:uid="{387C03E5-70D6-4A94-B955-8DEABDD891CB}"/>
    <cellStyle name="Normal 2 2 3 7 3 4" xfId="3338" xr:uid="{0E47EE51-4942-4566-8986-577BBABC9A7B}"/>
    <cellStyle name="Normal 2 2 3 7 3 4 2" xfId="11718" xr:uid="{7661F0D8-66BC-442A-BCEC-24A2B0864725}"/>
    <cellStyle name="Normal 2 2 3 7 3 4 2 2" xfId="28478" xr:uid="{91DA313C-0843-4E0C-B771-4CCACDC73CD3}"/>
    <cellStyle name="Normal 2 2 3 7 3 4 2 3" xfId="45237" xr:uid="{0EA48481-B26E-4A54-9EA0-46889F9AE611}"/>
    <cellStyle name="Normal 2 2 3 7 3 4 3" xfId="20098" xr:uid="{1DDD32DC-A3FB-48E1-912C-19F3124FDD3F}"/>
    <cellStyle name="Normal 2 2 3 7 3 4 4" xfId="36857" xr:uid="{089129F2-7C68-433B-85DC-E3C054C02853}"/>
    <cellStyle name="Normal 2 2 3 7 3 5" xfId="9915" xr:uid="{44FB5CFC-79B1-46DA-A3ED-2CA1E30CBEE1}"/>
    <cellStyle name="Normal 2 2 3 7 3 5 2" xfId="26675" xr:uid="{E90CC7A8-A087-4302-82C4-2609CAC9F614}"/>
    <cellStyle name="Normal 2 2 3 7 3 5 3" xfId="43434" xr:uid="{365E79D4-F176-4263-9A72-CC06BD1B5339}"/>
    <cellStyle name="Normal 2 2 3 7 3 6" xfId="18295" xr:uid="{1794DDE2-FFA2-4201-9C48-ACB49B48D112}"/>
    <cellStyle name="Normal 2 2 3 7 3 7" xfId="35054" xr:uid="{0A6EC614-FF70-4BDB-9761-646C7A336878}"/>
    <cellStyle name="Normal 2 2 3 7 4" xfId="1912" xr:uid="{34FE858C-0627-47F3-B7F6-054133E17D8E}"/>
    <cellStyle name="Normal 2 2 3 7 4 2" xfId="5301" xr:uid="{057498F2-91B9-4D14-9AB1-0CE1934EDEEA}"/>
    <cellStyle name="Normal 2 2 3 7 4 2 2" xfId="13681" xr:uid="{F133E206-E16D-44AE-9D4F-5CE4EFE3F47B}"/>
    <cellStyle name="Normal 2 2 3 7 4 2 2 2" xfId="30441" xr:uid="{1AC2BA1B-9871-473B-823F-FA18B17A8D67}"/>
    <cellStyle name="Normal 2 2 3 7 4 2 2 3" xfId="47200" xr:uid="{8D7D8B97-B864-48EC-8D7F-B54C52CC0BF2}"/>
    <cellStyle name="Normal 2 2 3 7 4 2 3" xfId="22061" xr:uid="{2E957986-BB8D-4C25-AB46-02880E0A36EA}"/>
    <cellStyle name="Normal 2 2 3 7 4 2 4" xfId="38820" xr:uid="{CFF980F3-20CA-4C60-A5FB-08623B8A4499}"/>
    <cellStyle name="Normal 2 2 3 7 4 3" xfId="6988" xr:uid="{5C980350-8D2C-41B5-B2EB-8EB0D502C2A6}"/>
    <cellStyle name="Normal 2 2 3 7 4 3 2" xfId="15368" xr:uid="{39920773-3C0E-46DE-8208-094E292BE9E1}"/>
    <cellStyle name="Normal 2 2 3 7 4 3 2 2" xfId="32128" xr:uid="{A002897C-0E7C-4603-B5A6-E18E8FC2B860}"/>
    <cellStyle name="Normal 2 2 3 7 4 3 2 3" xfId="48887" xr:uid="{D32FB97C-AC61-4FD8-A598-57345ECFCA1A}"/>
    <cellStyle name="Normal 2 2 3 7 4 3 3" xfId="23748" xr:uid="{A8A259A7-B546-4827-A367-6797A48516AE}"/>
    <cellStyle name="Normal 2 2 3 7 4 3 4" xfId="40507" xr:uid="{0E8C69D3-4F7F-47DC-A0A0-1C39CA5951BC}"/>
    <cellStyle name="Normal 2 2 3 7 4 4" xfId="3611" xr:uid="{26137D0B-E13B-4290-83D0-8C321B760B2C}"/>
    <cellStyle name="Normal 2 2 3 7 4 4 2" xfId="11991" xr:uid="{679A00B4-8249-412B-85F4-A8B6BB2E37AA}"/>
    <cellStyle name="Normal 2 2 3 7 4 4 2 2" xfId="28751" xr:uid="{F200B683-9933-4D55-8F4C-3B6FD4AD9B13}"/>
    <cellStyle name="Normal 2 2 3 7 4 4 2 3" xfId="45510" xr:uid="{75503552-B857-42F9-B93A-FD15C97F57FB}"/>
    <cellStyle name="Normal 2 2 3 7 4 4 3" xfId="20371" xr:uid="{E2141367-9AF3-4713-81BF-A9CBB903EAB1}"/>
    <cellStyle name="Normal 2 2 3 7 4 4 4" xfId="37130" xr:uid="{39D4865E-F61E-4FD6-8807-D06DE2F5F713}"/>
    <cellStyle name="Normal 2 2 3 7 4 5" xfId="10301" xr:uid="{9C8CB9BD-FEEA-4DB4-9988-0310D7506271}"/>
    <cellStyle name="Normal 2 2 3 7 4 5 2" xfId="27061" xr:uid="{048E8A09-2023-4431-8F91-E784A3EEDA81}"/>
    <cellStyle name="Normal 2 2 3 7 4 5 3" xfId="43820" xr:uid="{8835FE04-2B38-4301-B6CA-1507E86E8394}"/>
    <cellStyle name="Normal 2 2 3 7 4 6" xfId="18681" xr:uid="{AF6914F1-C96B-4953-BF14-51AD0BD2DBA7}"/>
    <cellStyle name="Normal 2 2 3 7 4 7" xfId="35440" xr:uid="{AC074878-239D-4AE5-BE95-118C5F90EB2E}"/>
    <cellStyle name="Normal 2 2 3 7 5" xfId="4031" xr:uid="{A42966E9-0BD1-4A74-9D05-CA066D3A68B2}"/>
    <cellStyle name="Normal 2 2 3 7 5 2" xfId="12411" xr:uid="{21ADF2EE-7C19-405F-9CEB-367EF22A7A8F}"/>
    <cellStyle name="Normal 2 2 3 7 5 2 2" xfId="29171" xr:uid="{2C3659A8-D87F-44F8-9536-D29762EDA0B7}"/>
    <cellStyle name="Normal 2 2 3 7 5 2 3" xfId="45930" xr:uid="{E80F2481-00BF-4A40-B2B5-FBAB973FB6AF}"/>
    <cellStyle name="Normal 2 2 3 7 5 3" xfId="20791" xr:uid="{2F05D2A4-53CF-4051-94CF-1D871295B797}"/>
    <cellStyle name="Normal 2 2 3 7 5 4" xfId="37550" xr:uid="{3FAF1F37-93CE-48AF-A3BD-EE03EE0455DB}"/>
    <cellStyle name="Normal 2 2 3 7 6" xfId="5748" xr:uid="{92D5C4D4-6904-4FBA-9D32-D5F316B52A21}"/>
    <cellStyle name="Normal 2 2 3 7 6 2" xfId="14128" xr:uid="{BF2DFA3C-EFD2-4D50-9407-EFA6401D371A}"/>
    <cellStyle name="Normal 2 2 3 7 6 2 2" xfId="30888" xr:uid="{9BE7810D-C7CF-42FD-B65E-EE49F82DBE83}"/>
    <cellStyle name="Normal 2 2 3 7 6 2 3" xfId="47647" xr:uid="{D6976D3D-4AD4-4C50-9E17-D7757534A81D}"/>
    <cellStyle name="Normal 2 2 3 7 6 3" xfId="22508" xr:uid="{776149FE-EA59-4DB8-99ED-FD509B4E5985}"/>
    <cellStyle name="Normal 2 2 3 7 6 4" xfId="39267" xr:uid="{9B1E88E3-1B43-4AA2-AE77-EA0FEF3F12DE}"/>
    <cellStyle name="Normal 2 2 3 7 7" xfId="7394" xr:uid="{5AF2C2D9-3023-4679-A06D-D6D77DF44CFC}"/>
    <cellStyle name="Normal 2 2 3 7 7 2" xfId="15774" xr:uid="{0258DCB3-AE27-498A-9978-C0E1E97FC5E4}"/>
    <cellStyle name="Normal 2 2 3 7 7 2 2" xfId="32534" xr:uid="{ADC2F0A7-8D8D-402F-8FA8-51A500A4B7A3}"/>
    <cellStyle name="Normal 2 2 3 7 7 2 3" xfId="49293" xr:uid="{C6F06F50-DD01-47B5-A3B3-6A04F776010C}"/>
    <cellStyle name="Normal 2 2 3 7 7 3" xfId="24154" xr:uid="{64595373-3848-4453-B790-FCAD1B96797C}"/>
    <cellStyle name="Normal 2 2 3 7 7 4" xfId="40913" xr:uid="{3C8E1972-6B88-4CD4-9493-838802A2C520}"/>
    <cellStyle name="Normal 2 2 3 7 8" xfId="7800" xr:uid="{76BDBAC0-6105-4AEA-958F-AF3AD0A8D832}"/>
    <cellStyle name="Normal 2 2 3 7 8 2" xfId="16180" xr:uid="{9EBFF3C2-D074-4E87-9441-69440F983322}"/>
    <cellStyle name="Normal 2 2 3 7 8 2 2" xfId="32940" xr:uid="{686AAE8B-23AA-4EFD-A9DE-585F48E919E5}"/>
    <cellStyle name="Normal 2 2 3 7 8 2 3" xfId="49699" xr:uid="{2DB314AD-ED21-4B95-84C2-F8FA768E2244}"/>
    <cellStyle name="Normal 2 2 3 7 8 3" xfId="24560" xr:uid="{CE5E4586-A3D7-43B7-B2E7-64B0558BECA8}"/>
    <cellStyle name="Normal 2 2 3 7 8 4" xfId="41319" xr:uid="{DDB35DF6-D51D-4075-9E70-EA6C18438C50}"/>
    <cellStyle name="Normal 2 2 3 7 9" xfId="8206" xr:uid="{900F1AFB-517D-4B1E-8DD3-400359BE4FBC}"/>
    <cellStyle name="Normal 2 2 3 7 9 2" xfId="16586" xr:uid="{80EEE2DA-C731-446B-A0F5-ED99D4CADA5B}"/>
    <cellStyle name="Normal 2 2 3 7 9 2 2" xfId="33346" xr:uid="{735A6D28-285B-43D8-87A5-2F715D82057A}"/>
    <cellStyle name="Normal 2 2 3 7 9 2 3" xfId="50105" xr:uid="{AB6A7948-4303-4491-ABEF-B33E638EE31D}"/>
    <cellStyle name="Normal 2 2 3 7 9 3" xfId="24966" xr:uid="{4B8BA78A-741B-4330-8836-3561912C40C7}"/>
    <cellStyle name="Normal 2 2 3 7 9 4" xfId="41725" xr:uid="{7EEDB350-15EE-455A-BB9F-BA1A400E36EA}"/>
    <cellStyle name="Normal 2 2 3 8" xfId="771" xr:uid="{903D3DAC-E17A-432C-BD08-8FC92322EA32}"/>
    <cellStyle name="Normal 2 2 3 8 2" xfId="4166" xr:uid="{B54B5944-C5A8-4EA0-8021-F25C1AFA8457}"/>
    <cellStyle name="Normal 2 2 3 8 2 2" xfId="12546" xr:uid="{CB55F503-B6E1-4B64-8021-FEBFAEA4F89D}"/>
    <cellStyle name="Normal 2 2 3 8 2 2 2" xfId="29306" xr:uid="{63C6B3DA-D90C-4AC0-A829-B680857C9EDE}"/>
    <cellStyle name="Normal 2 2 3 8 2 2 3" xfId="46065" xr:uid="{1277C310-1BFF-4AA3-8DA3-2892C5C3D80D}"/>
    <cellStyle name="Normal 2 2 3 8 2 3" xfId="20926" xr:uid="{913D5CAE-80AA-47FC-8E8E-432ABF4E2333}"/>
    <cellStyle name="Normal 2 2 3 8 2 4" xfId="37685" xr:uid="{CCB4E5B0-BD7B-4CC1-A63F-9BE68374BD29}"/>
    <cellStyle name="Normal 2 2 3 8 3" xfId="5853" xr:uid="{6AF23CC6-01DA-494B-B47E-72FF5D2D29DB}"/>
    <cellStyle name="Normal 2 2 3 8 3 2" xfId="14233" xr:uid="{9EE0CAA7-2922-4A8F-BBF0-9657084E6CB1}"/>
    <cellStyle name="Normal 2 2 3 8 3 2 2" xfId="30993" xr:uid="{F7F79931-1548-4B62-8F0A-1C0D326E379F}"/>
    <cellStyle name="Normal 2 2 3 8 3 2 3" xfId="47752" xr:uid="{1DA67CDF-E0ED-40A0-A5B9-80E258861A9B}"/>
    <cellStyle name="Normal 2 2 3 8 3 3" xfId="22613" xr:uid="{B4E01B0E-2D95-464B-84C6-EEB517C93428}"/>
    <cellStyle name="Normal 2 2 3 8 3 4" xfId="39372" xr:uid="{7587EE36-9A09-45CD-B5D7-D02487ADCCFD}"/>
    <cellStyle name="Normal 2 2 3 8 4" xfId="2589" xr:uid="{EFF18392-9E79-4900-9180-003D34EDFBB6}"/>
    <cellStyle name="Normal 2 2 3 8 4 2" xfId="10969" xr:uid="{E3D6D0F3-B44A-4462-8883-472237F9995E}"/>
    <cellStyle name="Normal 2 2 3 8 4 2 2" xfId="27729" xr:uid="{99A2F0D2-146F-46A4-99DC-67DAF311165E}"/>
    <cellStyle name="Normal 2 2 3 8 4 2 3" xfId="44488" xr:uid="{54623AC3-7562-44EE-9A90-7D9CDBB63799}"/>
    <cellStyle name="Normal 2 2 3 8 4 3" xfId="19349" xr:uid="{A64378F1-967E-4DC0-BEBF-DCCF4EF25AD4}"/>
    <cellStyle name="Normal 2 2 3 8 4 4" xfId="36108" xr:uid="{66F6E1B5-7808-4216-B46A-C1DB2B32C12E}"/>
    <cellStyle name="Normal 2 2 3 8 5" xfId="9166" xr:uid="{DABBBDF6-978B-4D5C-A862-75FB6A7337B9}"/>
    <cellStyle name="Normal 2 2 3 8 5 2" xfId="25926" xr:uid="{59C9A984-1FC0-4D07-9B6A-3CC1A8E04BFC}"/>
    <cellStyle name="Normal 2 2 3 8 5 3" xfId="42685" xr:uid="{03703C23-34B4-4A37-958D-429E90471C8F}"/>
    <cellStyle name="Normal 2 2 3 8 6" xfId="17546" xr:uid="{324B2CD7-F560-4959-96B5-FFD6D8495473}"/>
    <cellStyle name="Normal 2 2 3 8 7" xfId="34305" xr:uid="{0C72323C-26E1-43AC-9A1C-CF3E755131B4}"/>
    <cellStyle name="Normal 2 2 3 9" xfId="1205" xr:uid="{0638BEA2-C6F4-4B1A-87A4-88EC9AF87211}"/>
    <cellStyle name="Normal 2 2 3 9 2" xfId="4594" xr:uid="{8F24106B-7ED5-4632-82E6-E48440F9AD5F}"/>
    <cellStyle name="Normal 2 2 3 9 2 2" xfId="12974" xr:uid="{DA32E76B-AC0E-4DA8-B88E-D9B3DB0A43A9}"/>
    <cellStyle name="Normal 2 2 3 9 2 2 2" xfId="29734" xr:uid="{284E0EAD-BEFD-44EF-956D-20C0B4398053}"/>
    <cellStyle name="Normal 2 2 3 9 2 2 3" xfId="46493" xr:uid="{7E9BCA77-6B9F-421E-A089-64C51026FBD1}"/>
    <cellStyle name="Normal 2 2 3 9 2 3" xfId="21354" xr:uid="{2AC46E99-6C88-44A6-8461-9306D537DE0F}"/>
    <cellStyle name="Normal 2 2 3 9 2 4" xfId="38113" xr:uid="{9FCA394D-976C-41B6-9DAD-7D6E702DA668}"/>
    <cellStyle name="Normal 2 2 3 9 3" xfId="6281" xr:uid="{0358A0FA-8629-4A97-9785-536D16533B1A}"/>
    <cellStyle name="Normal 2 2 3 9 3 2" xfId="14661" xr:uid="{85B8B585-D7BC-400A-B2F8-C9712383E4A3}"/>
    <cellStyle name="Normal 2 2 3 9 3 2 2" xfId="31421" xr:uid="{0E489202-4482-482C-97C7-C1A622228EFC}"/>
    <cellStyle name="Normal 2 2 3 9 3 2 3" xfId="48180" xr:uid="{56DDF73B-12C1-4A01-B6CA-41D27B1228F0}"/>
    <cellStyle name="Normal 2 2 3 9 3 3" xfId="23041" xr:uid="{488C0BF4-42F8-474F-8B80-6F39C8466970}"/>
    <cellStyle name="Normal 2 2 3 9 3 4" xfId="39800" xr:uid="{9884C171-34ED-4914-AC0C-CBB798A0D5F6}"/>
    <cellStyle name="Normal 2 2 3 9 4" xfId="3017" xr:uid="{F7A01535-D3D2-4F13-8D1C-33C14DF2EF32}"/>
    <cellStyle name="Normal 2 2 3 9 4 2" xfId="11397" xr:uid="{09C10563-9F76-49FA-9465-6BA6176CE449}"/>
    <cellStyle name="Normal 2 2 3 9 4 2 2" xfId="28157" xr:uid="{F7ADB7F3-FF7F-41C4-BA22-46E9E08D9C6E}"/>
    <cellStyle name="Normal 2 2 3 9 4 2 3" xfId="44916" xr:uid="{2E039375-50CA-43BD-91DB-F74BB3067E91}"/>
    <cellStyle name="Normal 2 2 3 9 4 3" xfId="19777" xr:uid="{E08A7431-7FAD-4B70-89E0-DA47EAF6E185}"/>
    <cellStyle name="Normal 2 2 3 9 4 4" xfId="36536" xr:uid="{AB12ABD8-BADB-401E-BCAD-8DD5BDC1C5E8}"/>
    <cellStyle name="Normal 2 2 3 9 5" xfId="9594" xr:uid="{ACC7332D-3C41-4B15-97A6-7D78555BA10D}"/>
    <cellStyle name="Normal 2 2 3 9 5 2" xfId="26354" xr:uid="{2ECFD7F5-6240-40D8-AB96-94EFC2197EDE}"/>
    <cellStyle name="Normal 2 2 3 9 5 3" xfId="43113" xr:uid="{F7BD5E97-22F4-4055-B933-86F0FDE24B41}"/>
    <cellStyle name="Normal 2 2 3 9 6" xfId="17974" xr:uid="{0C18F1B6-D56E-4B0F-9F0F-1871140D0438}"/>
    <cellStyle name="Normal 2 2 3 9 7" xfId="34733" xr:uid="{5D9D137B-BB07-4AF7-9B23-E0A929C8C35F}"/>
    <cellStyle name="Normal 2 2 4" xfId="288" xr:uid="{1C9BFDE5-8A6C-4651-B9AC-2F5E788166C0}"/>
    <cellStyle name="Normal 2 2 4 10" xfId="7176" xr:uid="{46645970-5FF5-4152-9A71-3F5A4AFC271A}"/>
    <cellStyle name="Normal 2 2 4 10 2" xfId="15556" xr:uid="{AC029801-4E9C-459C-9F8E-7CC08E78025C}"/>
    <cellStyle name="Normal 2 2 4 10 2 2" xfId="32316" xr:uid="{AD069E17-5095-49E0-AB00-79142165F579}"/>
    <cellStyle name="Normal 2 2 4 10 2 3" xfId="49075" xr:uid="{2C086DE3-81DC-4BBD-8695-1C4576FF6DA3}"/>
    <cellStyle name="Normal 2 2 4 10 3" xfId="23936" xr:uid="{A0F5A3B8-C8E0-4ED7-B026-B7AE17787AA5}"/>
    <cellStyle name="Normal 2 2 4 10 4" xfId="40695" xr:uid="{0BB4C0E1-0781-47B0-B1D7-5C1B3DB9C7A4}"/>
    <cellStyle name="Normal 2 2 4 11" xfId="7582" xr:uid="{F2765C6C-21A1-4522-BCD4-E995F24C4DC5}"/>
    <cellStyle name="Normal 2 2 4 11 2" xfId="15962" xr:uid="{9C0FEF40-D9D0-4AB2-820F-EFE8ACD2414A}"/>
    <cellStyle name="Normal 2 2 4 11 2 2" xfId="32722" xr:uid="{C80C9033-4104-4DB6-91CC-D788408EF49E}"/>
    <cellStyle name="Normal 2 2 4 11 2 3" xfId="49481" xr:uid="{EA56C42E-3B0B-493C-B0D6-6D281BB98E0E}"/>
    <cellStyle name="Normal 2 2 4 11 3" xfId="24342" xr:uid="{4C63BEE3-82B4-4368-8F94-E8334518100C}"/>
    <cellStyle name="Normal 2 2 4 11 4" xfId="41101" xr:uid="{1DE1D5E5-DBC0-4306-B013-2331E2D7223B}"/>
    <cellStyle name="Normal 2 2 4 12" xfId="7988" xr:uid="{5667A348-CAD0-4055-8FEC-BEA144B0F7B4}"/>
    <cellStyle name="Normal 2 2 4 12 2" xfId="16368" xr:uid="{FBFBD8E5-CB27-4E22-98C4-AAE0BA4C1C46}"/>
    <cellStyle name="Normal 2 2 4 12 2 2" xfId="33128" xr:uid="{427BDAF7-D68E-43CD-BE37-4364BDCBCAF0}"/>
    <cellStyle name="Normal 2 2 4 12 2 3" xfId="49887" xr:uid="{34F7C0B8-67B6-47E7-A08A-B3CD4D46EAB9}"/>
    <cellStyle name="Normal 2 2 4 12 3" xfId="24748" xr:uid="{DAFD9322-A17E-4F4B-8DFA-C15EE3809C0A}"/>
    <cellStyle name="Normal 2 2 4 12 4" xfId="41507" xr:uid="{1F2DEDA5-D965-441D-876E-A7136AB3465C}"/>
    <cellStyle name="Normal 2 2 4 13" xfId="8394" xr:uid="{39889E56-C3B4-456C-8411-C5EB22FE73F6}"/>
    <cellStyle name="Normal 2 2 4 13 2" xfId="16774" xr:uid="{3B6123D5-5DCE-4FC7-B8C8-AF27C2ADCEBC}"/>
    <cellStyle name="Normal 2 2 4 13 2 2" xfId="33534" xr:uid="{F6E36D4D-1795-4281-83AA-7360D31630B1}"/>
    <cellStyle name="Normal 2 2 4 13 2 3" xfId="50293" xr:uid="{C3A7CAC4-1B13-405B-8EDF-27CEDA41A2E6}"/>
    <cellStyle name="Normal 2 2 4 13 3" xfId="25154" xr:uid="{BC1618DD-4425-4A7F-BD01-814A51E35A26}"/>
    <cellStyle name="Normal 2 2 4 13 4" xfId="41913" xr:uid="{53E0C9CE-A6F4-4E68-B243-0280FAA1657B}"/>
    <cellStyle name="Normal 2 2 4 14" xfId="2036" xr:uid="{D009C259-641D-4D86-B9E9-44D9CDA554B4}"/>
    <cellStyle name="Normal 2 2 4 14 2" xfId="10424" xr:uid="{0BFC481C-E18D-4520-902D-9FC1B98CF3A9}"/>
    <cellStyle name="Normal 2 2 4 14 2 2" xfId="27184" xr:uid="{A5DB02B2-EA56-44C8-9E58-B724B074C4DD}"/>
    <cellStyle name="Normal 2 2 4 14 2 3" xfId="43943" xr:uid="{23EC618A-D2BE-48DB-95CC-3EC0C5E21DB1}"/>
    <cellStyle name="Normal 2 2 4 14 3" xfId="18804" xr:uid="{1FA0BDD4-EB39-4C6B-A428-B1150B0C54B2}"/>
    <cellStyle name="Normal 2 2 4 14 4" xfId="35563" xr:uid="{5E6348A6-D105-4348-B096-2A31110B0ABD}"/>
    <cellStyle name="Normal 2 2 4 15" xfId="8761" xr:uid="{308F0F8E-E0A9-4D7A-B2D7-C79DB4DE6FDE}"/>
    <cellStyle name="Normal 2 2 4 15 2" xfId="25521" xr:uid="{A69DAC0D-9728-4E84-9C80-EB840A4CF2B4}"/>
    <cellStyle name="Normal 2 2 4 15 3" xfId="42280" xr:uid="{49D13609-30CF-4801-BBF6-9D47C2237822}"/>
    <cellStyle name="Normal 2 2 4 16" xfId="17141" xr:uid="{3C3CC8C7-C80C-4AFE-9345-5538D47509A9}"/>
    <cellStyle name="Normal 2 2 4 17" xfId="33900" xr:uid="{FCCC3BAA-D1F9-4F5E-9FF7-421F279B2D4C}"/>
    <cellStyle name="Normal 2 2 4 18" xfId="50928" xr:uid="{BF59BE38-F292-4570-974E-1123058DBCF3}"/>
    <cellStyle name="Normal 2 2 4 19" xfId="51430" xr:uid="{C630E77E-24CD-4904-B42A-BCAA587456C7}"/>
    <cellStyle name="Normal 2 2 4 2" xfId="371" xr:uid="{B8D2A828-9AD0-4E42-8F96-0FEEFD8B5DBE}"/>
    <cellStyle name="Normal 2 2 4 2 10" xfId="7614" xr:uid="{9F1F8FEC-94E6-4E8A-80AB-E6AF33A97177}"/>
    <cellStyle name="Normal 2 2 4 2 10 2" xfId="15994" xr:uid="{7AAEEA25-2736-4E34-9367-EB85CEA38645}"/>
    <cellStyle name="Normal 2 2 4 2 10 2 2" xfId="32754" xr:uid="{F3560AF4-5821-4C6F-844E-CE109D87F084}"/>
    <cellStyle name="Normal 2 2 4 2 10 2 3" xfId="49513" xr:uid="{CA9CD310-060F-4E43-8CEA-2DD492E4A00A}"/>
    <cellStyle name="Normal 2 2 4 2 10 3" xfId="24374" xr:uid="{5A369694-062C-4EB8-888C-E305443EF921}"/>
    <cellStyle name="Normal 2 2 4 2 10 4" xfId="41133" xr:uid="{F2914A87-791E-4452-866E-3D70D91DFD65}"/>
    <cellStyle name="Normal 2 2 4 2 11" xfId="8020" xr:uid="{2A8F03CA-EA7F-4EE8-B261-8B827B2276F9}"/>
    <cellStyle name="Normal 2 2 4 2 11 2" xfId="16400" xr:uid="{3BE3A4D3-F5D8-4465-9A19-AC28151C5486}"/>
    <cellStyle name="Normal 2 2 4 2 11 2 2" xfId="33160" xr:uid="{D785671F-3F33-49CC-AFBD-74C3B04953AE}"/>
    <cellStyle name="Normal 2 2 4 2 11 2 3" xfId="49919" xr:uid="{951CADD9-6E14-41D7-BCC0-382A73C9CA11}"/>
    <cellStyle name="Normal 2 2 4 2 11 3" xfId="24780" xr:uid="{A59B91FB-E152-4DA2-846B-B86765652A47}"/>
    <cellStyle name="Normal 2 2 4 2 11 4" xfId="41539" xr:uid="{DDC7D43B-2D9D-4990-874C-1BD3001EED50}"/>
    <cellStyle name="Normal 2 2 4 2 12" xfId="8426" xr:uid="{D63DD5D8-DA84-4144-AFEB-E054FFF29213}"/>
    <cellStyle name="Normal 2 2 4 2 12 2" xfId="16806" xr:uid="{ED86985A-388E-45C2-A13A-CCC0B7A66890}"/>
    <cellStyle name="Normal 2 2 4 2 12 2 2" xfId="33566" xr:uid="{7D38B3F7-4977-4E6E-BF6D-5A9AB5CEC9F4}"/>
    <cellStyle name="Normal 2 2 4 2 12 2 3" xfId="50325" xr:uid="{CD10F529-781A-4B50-B924-F706FCA13872}"/>
    <cellStyle name="Normal 2 2 4 2 12 3" xfId="25186" xr:uid="{4303CB74-073E-4450-AE6C-FBCA7FDF9DFD}"/>
    <cellStyle name="Normal 2 2 4 2 12 4" xfId="41945" xr:uid="{2D3136CE-C9B9-4172-A584-D03ECB3ABABE}"/>
    <cellStyle name="Normal 2 2 4 2 13" xfId="2254" xr:uid="{88600254-C073-4AD6-9C06-6E162A2AAF3A}"/>
    <cellStyle name="Normal 2 2 4 2 13 2" xfId="10638" xr:uid="{F34FC35D-968C-4275-A870-4FB0459FCA73}"/>
    <cellStyle name="Normal 2 2 4 2 13 2 2" xfId="27398" xr:uid="{DD613255-94AA-44AC-AE87-E92DC880691D}"/>
    <cellStyle name="Normal 2 2 4 2 13 2 3" xfId="44157" xr:uid="{4AB7DE6F-3C9F-4A7D-9E37-29BC27B6D738}"/>
    <cellStyle name="Normal 2 2 4 2 13 3" xfId="19018" xr:uid="{96A98F27-8F12-4DEC-8E5E-843ED92DA04E}"/>
    <cellStyle name="Normal 2 2 4 2 13 4" xfId="35777" xr:uid="{0898A761-A06A-4BF0-9892-6CB010A6BE54}"/>
    <cellStyle name="Normal 2 2 4 2 14" xfId="8835" xr:uid="{679552FE-4169-4A5B-B6E9-B80E5672A543}"/>
    <cellStyle name="Normal 2 2 4 2 14 2" xfId="25595" xr:uid="{D0AED97E-CF2A-424E-8459-5AD347FB924D}"/>
    <cellStyle name="Normal 2 2 4 2 14 3" xfId="42354" xr:uid="{EF3B47F1-2E43-4069-91EA-6D6AC5A61782}"/>
    <cellStyle name="Normal 2 2 4 2 15" xfId="17215" xr:uid="{A141B1D0-3D46-4053-B2BC-CE857294C619}"/>
    <cellStyle name="Normal 2 2 4 2 16" xfId="33974" xr:uid="{FBB4373B-088C-4C52-A102-A63E237A82DE}"/>
    <cellStyle name="Normal 2 2 4 2 17" xfId="51191" xr:uid="{058A4F40-F57D-48A5-9595-579F52A44872}"/>
    <cellStyle name="Normal 2 2 4 2 18" xfId="51665" xr:uid="{CEA535B7-739E-4DF6-9DB5-2BB028622A20}"/>
    <cellStyle name="Normal 2 2 4 2 19" xfId="52141" xr:uid="{1F826599-A137-4DC2-97FC-004D5A097CC9}"/>
    <cellStyle name="Normal 2 2 4 2 2" xfId="651" xr:uid="{DCD8384F-9528-43D7-B7BF-FD57BE535EC9}"/>
    <cellStyle name="Normal 2 2 4 2 2 10" xfId="8550" xr:uid="{F23DEA5E-98CE-4662-89BA-B9FB55556A4E}"/>
    <cellStyle name="Normal 2 2 4 2 2 10 2" xfId="16930" xr:uid="{CB5B9C65-B154-43B1-9662-9F570B3F5D3C}"/>
    <cellStyle name="Normal 2 2 4 2 2 10 2 2" xfId="33690" xr:uid="{4A2D4736-AF8D-4B04-B37B-A3A02E7CB00A}"/>
    <cellStyle name="Normal 2 2 4 2 2 10 2 3" xfId="50449" xr:uid="{4A676BE3-8417-4764-B4F5-8A79192F1BA6}"/>
    <cellStyle name="Normal 2 2 4 2 2 10 3" xfId="25310" xr:uid="{8A7B3946-2C2A-473D-A825-6A57E5572978}"/>
    <cellStyle name="Normal 2 2 4 2 2 10 4" xfId="42069" xr:uid="{A83862BE-A91C-4EE9-844E-5FD96AC0F5A2}"/>
    <cellStyle name="Normal 2 2 4 2 2 11" xfId="2483" xr:uid="{FCCAA0DC-9819-4DE0-908A-E740FB01B1B2}"/>
    <cellStyle name="Normal 2 2 4 2 2 11 2" xfId="10865" xr:uid="{02AF3E2F-17EF-4465-B08E-8CF807F5EFD1}"/>
    <cellStyle name="Normal 2 2 4 2 2 11 2 2" xfId="27625" xr:uid="{9ED40B02-B457-4898-834C-24F6E50D16AE}"/>
    <cellStyle name="Normal 2 2 4 2 2 11 2 3" xfId="44384" xr:uid="{6A2F4F16-DB7E-4FA3-AC40-BE9A219779E9}"/>
    <cellStyle name="Normal 2 2 4 2 2 11 3" xfId="19245" xr:uid="{0C4B4C53-2100-4908-825D-D2874F3EDA18}"/>
    <cellStyle name="Normal 2 2 4 2 2 11 4" xfId="36004" xr:uid="{21651B18-6C1C-4FA8-8FA6-222570688D3D}"/>
    <cellStyle name="Normal 2 2 4 2 2 12" xfId="9062" xr:uid="{F704BB3E-50F8-4868-8AE0-91385CE75500}"/>
    <cellStyle name="Normal 2 2 4 2 2 12 2" xfId="25822" xr:uid="{07F40467-F6DE-4A79-8F8C-DA2C73D6833F}"/>
    <cellStyle name="Normal 2 2 4 2 2 12 3" xfId="42581" xr:uid="{E917263D-CCA5-42FB-A6A8-C3716E2E77ED}"/>
    <cellStyle name="Normal 2 2 4 2 2 13" xfId="17442" xr:uid="{53CBD983-F2B0-4B4A-A85E-868C6F63E4D1}"/>
    <cellStyle name="Normal 2 2 4 2 2 14" xfId="34201" xr:uid="{6A4B14E9-CDC2-494C-A158-E155BBC696E5}"/>
    <cellStyle name="Normal 2 2 4 2 2 2" xfId="1093" xr:uid="{6E3C349F-E9E4-4987-B068-4532C5EC234B}"/>
    <cellStyle name="Normal 2 2 4 2 2 2 2" xfId="4488" xr:uid="{93892291-AAB7-486F-BA91-DA2BF9CC9933}"/>
    <cellStyle name="Normal 2 2 4 2 2 2 2 2" xfId="12868" xr:uid="{14B286E8-74CB-434E-A2A6-1AE0373FAEF1}"/>
    <cellStyle name="Normal 2 2 4 2 2 2 2 2 2" xfId="29628" xr:uid="{604CD04C-8704-4D40-8892-5E4D729B0B7E}"/>
    <cellStyle name="Normal 2 2 4 2 2 2 2 2 3" xfId="46387" xr:uid="{711B57E2-D716-4497-AD9F-5CF0F085D1B7}"/>
    <cellStyle name="Normal 2 2 4 2 2 2 2 3" xfId="21248" xr:uid="{C2EC9B79-142F-4D9C-9B7E-4B3CE07E4F06}"/>
    <cellStyle name="Normal 2 2 4 2 2 2 2 4" xfId="38007" xr:uid="{7A477670-F904-40E1-872E-933FCA86A2D6}"/>
    <cellStyle name="Normal 2 2 4 2 2 2 3" xfId="6175" xr:uid="{53DA275A-3737-4BB1-83B4-31AC9764FC2F}"/>
    <cellStyle name="Normal 2 2 4 2 2 2 3 2" xfId="14555" xr:uid="{93C102B7-7BDE-443E-86A7-F412D16F51F9}"/>
    <cellStyle name="Normal 2 2 4 2 2 2 3 2 2" xfId="31315" xr:uid="{1FDE43B9-4F0E-4734-8231-A16A691563A5}"/>
    <cellStyle name="Normal 2 2 4 2 2 2 3 2 3" xfId="48074" xr:uid="{4680D672-FC5A-4442-B350-1148CB6416CC}"/>
    <cellStyle name="Normal 2 2 4 2 2 2 3 3" xfId="22935" xr:uid="{8AD83E68-05CF-475B-8CB1-F7F467348236}"/>
    <cellStyle name="Normal 2 2 4 2 2 2 3 4" xfId="39694" xr:uid="{248FBB95-FA74-4D92-98EC-CDB4F2F97B6C}"/>
    <cellStyle name="Normal 2 2 4 2 2 2 4" xfId="2911" xr:uid="{33E1C986-9828-41D5-9F46-EB046062DCF5}"/>
    <cellStyle name="Normal 2 2 4 2 2 2 4 2" xfId="11291" xr:uid="{92391E91-F1A4-4A90-BD93-6E9A97611062}"/>
    <cellStyle name="Normal 2 2 4 2 2 2 4 2 2" xfId="28051" xr:uid="{61AA2A6C-AA38-4FB4-86A3-1AB4EE4C81B4}"/>
    <cellStyle name="Normal 2 2 4 2 2 2 4 2 3" xfId="44810" xr:uid="{2FD5FB03-93E4-4202-BEDA-28B0691768A7}"/>
    <cellStyle name="Normal 2 2 4 2 2 2 4 3" xfId="19671" xr:uid="{614FC7C7-EB62-4224-8772-E0DEC6A52040}"/>
    <cellStyle name="Normal 2 2 4 2 2 2 4 4" xfId="36430" xr:uid="{6BEB4D86-0E6B-4EE8-9EFE-8446A82F415C}"/>
    <cellStyle name="Normal 2 2 4 2 2 2 5" xfId="9488" xr:uid="{5C24511A-B630-45CF-AA73-ED281F29BD4C}"/>
    <cellStyle name="Normal 2 2 4 2 2 2 5 2" xfId="26248" xr:uid="{71C1A7A1-FFF9-44C1-BAE8-49297A4AB976}"/>
    <cellStyle name="Normal 2 2 4 2 2 2 5 3" xfId="43007" xr:uid="{6A9E84F3-6060-41D2-8914-4206E52B7055}"/>
    <cellStyle name="Normal 2 2 4 2 2 2 6" xfId="17868" xr:uid="{59A79D0B-ECA4-4757-998E-C8DA49DC1AE7}"/>
    <cellStyle name="Normal 2 2 4 2 2 2 7" xfId="34627" xr:uid="{DF76F835-54B6-4F75-B843-E95427F25B93}"/>
    <cellStyle name="Normal 2 2 4 2 2 3" xfId="1527" xr:uid="{4D7C03F7-FC87-40C2-A795-1B69BC6006C2}"/>
    <cellStyle name="Normal 2 2 4 2 2 3 2" xfId="4916" xr:uid="{3F912B32-1839-410F-B725-AED048DDC18C}"/>
    <cellStyle name="Normal 2 2 4 2 2 3 2 2" xfId="13296" xr:uid="{101D41A1-4B80-4A26-8C03-CD288D8CF04D}"/>
    <cellStyle name="Normal 2 2 4 2 2 3 2 2 2" xfId="30056" xr:uid="{33A6E639-7F26-48BB-ADEE-D9BAFA27E88B}"/>
    <cellStyle name="Normal 2 2 4 2 2 3 2 2 3" xfId="46815" xr:uid="{5D647338-453A-4F21-B1EE-5C8C02664A48}"/>
    <cellStyle name="Normal 2 2 4 2 2 3 2 3" xfId="21676" xr:uid="{9A21E8A5-F29D-4862-B829-49E80708B821}"/>
    <cellStyle name="Normal 2 2 4 2 2 3 2 4" xfId="38435" xr:uid="{99038350-6EA6-48C3-AC53-905AAB2916B5}"/>
    <cellStyle name="Normal 2 2 4 2 2 3 3" xfId="6603" xr:uid="{08A5DC88-2E8A-461A-A45E-68149EE196DB}"/>
    <cellStyle name="Normal 2 2 4 2 2 3 3 2" xfId="14983" xr:uid="{20559E37-7DBF-4BEA-877F-4D7A5279087A}"/>
    <cellStyle name="Normal 2 2 4 2 2 3 3 2 2" xfId="31743" xr:uid="{3F7CE314-71F2-439C-9CC7-D94000F7B2DE}"/>
    <cellStyle name="Normal 2 2 4 2 2 3 3 2 3" xfId="48502" xr:uid="{C2438645-8B84-47BF-B58D-61E7FB5D8A7B}"/>
    <cellStyle name="Normal 2 2 4 2 2 3 3 3" xfId="23363" xr:uid="{5B551BD3-DA01-4431-B64D-1069D01D4BAC}"/>
    <cellStyle name="Normal 2 2 4 2 2 3 3 4" xfId="40122" xr:uid="{2CF9A549-5A5D-4E64-8764-F34C55D26622}"/>
    <cellStyle name="Normal 2 2 4 2 2 3 4" xfId="3339" xr:uid="{B7754E00-3FE2-4F08-A6C1-85E414483F62}"/>
    <cellStyle name="Normal 2 2 4 2 2 3 4 2" xfId="11719" xr:uid="{D7148B8A-ED3E-448C-895F-FECD79878387}"/>
    <cellStyle name="Normal 2 2 4 2 2 3 4 2 2" xfId="28479" xr:uid="{E0CCA048-6A42-4B26-B8FB-CEAF3B229524}"/>
    <cellStyle name="Normal 2 2 4 2 2 3 4 2 3" xfId="45238" xr:uid="{60F4F9C5-7324-4EF6-9224-2164A3B998B3}"/>
    <cellStyle name="Normal 2 2 4 2 2 3 4 3" xfId="20099" xr:uid="{9A612D6D-D98F-45D0-9084-BC070FCD459F}"/>
    <cellStyle name="Normal 2 2 4 2 2 3 4 4" xfId="36858" xr:uid="{AC22946E-B6F5-4CDB-A377-BE0A5000E2A3}"/>
    <cellStyle name="Normal 2 2 4 2 2 3 5" xfId="9916" xr:uid="{A966C909-6113-4686-BAFE-C096CF605991}"/>
    <cellStyle name="Normal 2 2 4 2 2 3 5 2" xfId="26676" xr:uid="{9A4DE3BC-37E8-43C9-9B95-CDB9DE519C10}"/>
    <cellStyle name="Normal 2 2 4 2 2 3 5 3" xfId="43435" xr:uid="{8A1B35A2-441B-4224-B5D9-297A75DACCF3}"/>
    <cellStyle name="Normal 2 2 4 2 2 3 6" xfId="18296" xr:uid="{8CAE055C-649E-4908-8041-C42D0FC7DC07}"/>
    <cellStyle name="Normal 2 2 4 2 2 3 7" xfId="35055" xr:uid="{EF4907DB-F809-4604-ACE9-A1B2B430101F}"/>
    <cellStyle name="Normal 2 2 4 2 2 4" xfId="1850" xr:uid="{CB271193-15F7-4130-A454-A1281BBB4ACB}"/>
    <cellStyle name="Normal 2 2 4 2 2 4 2" xfId="5239" xr:uid="{6495BA1F-1313-440B-ABDC-9983C3E452AB}"/>
    <cellStyle name="Normal 2 2 4 2 2 4 2 2" xfId="13619" xr:uid="{B61FD526-0752-4AD7-8B34-A9F2A5CB6566}"/>
    <cellStyle name="Normal 2 2 4 2 2 4 2 2 2" xfId="30379" xr:uid="{83869321-E8F8-4F8C-97A2-8164F0C54490}"/>
    <cellStyle name="Normal 2 2 4 2 2 4 2 2 3" xfId="47138" xr:uid="{40D5B888-5E2F-4ABB-A6DE-F614EB43E79F}"/>
    <cellStyle name="Normal 2 2 4 2 2 4 2 3" xfId="21999" xr:uid="{D5A2E7F2-E353-45C3-9ED5-6C7B389084CB}"/>
    <cellStyle name="Normal 2 2 4 2 2 4 2 4" xfId="38758" xr:uid="{28B14FC3-6559-4711-94CD-771453835F61}"/>
    <cellStyle name="Normal 2 2 4 2 2 4 3" xfId="6926" xr:uid="{C9589E17-D970-4259-83D6-7465330B515F}"/>
    <cellStyle name="Normal 2 2 4 2 2 4 3 2" xfId="15306" xr:uid="{505E2F8F-51AF-4903-9035-E62F3E20F220}"/>
    <cellStyle name="Normal 2 2 4 2 2 4 3 2 2" xfId="32066" xr:uid="{FD6283B2-51F9-416E-BD9C-1E2FC50D5CB2}"/>
    <cellStyle name="Normal 2 2 4 2 2 4 3 2 3" xfId="48825" xr:uid="{7F00D630-22C4-449C-8ED9-6502ECD523AF}"/>
    <cellStyle name="Normal 2 2 4 2 2 4 3 3" xfId="23686" xr:uid="{E1523CA9-95AB-4634-B8CF-E2ED01A0057D}"/>
    <cellStyle name="Normal 2 2 4 2 2 4 3 4" xfId="40445" xr:uid="{50D83C93-1691-4C5B-BAB0-42A990213179}"/>
    <cellStyle name="Normal 2 2 4 2 2 4 4" xfId="3550" xr:uid="{4691B43E-EF67-43C3-BE5E-D966E1725352}"/>
    <cellStyle name="Normal 2 2 4 2 2 4 4 2" xfId="11930" xr:uid="{0A973F1E-DDE8-49BC-B6CF-244204D10BE4}"/>
    <cellStyle name="Normal 2 2 4 2 2 4 4 2 2" xfId="28690" xr:uid="{7ECE00BE-84C4-4C80-844F-C869820661E7}"/>
    <cellStyle name="Normal 2 2 4 2 2 4 4 2 3" xfId="45449" xr:uid="{B03ECB83-F545-4A64-AEFE-BE7790992917}"/>
    <cellStyle name="Normal 2 2 4 2 2 4 4 3" xfId="20310" xr:uid="{BA977F8C-DDA8-46FC-A315-9DA3CDAFC371}"/>
    <cellStyle name="Normal 2 2 4 2 2 4 4 4" xfId="37069" xr:uid="{560D914F-DD51-4351-9C52-973E4EC53B20}"/>
    <cellStyle name="Normal 2 2 4 2 2 4 5" xfId="10239" xr:uid="{C9ECE81D-8BF3-466E-AFA7-3C2990D1CB5C}"/>
    <cellStyle name="Normal 2 2 4 2 2 4 5 2" xfId="26999" xr:uid="{B8602206-37EB-44C3-9F63-87A2CE079071}"/>
    <cellStyle name="Normal 2 2 4 2 2 4 5 3" xfId="43758" xr:uid="{E4B0F71D-B528-4995-98C4-A87BD4E7FD44}"/>
    <cellStyle name="Normal 2 2 4 2 2 4 6" xfId="18619" xr:uid="{94646727-C39A-49C7-AB13-D3D63AEF2DEF}"/>
    <cellStyle name="Normal 2 2 4 2 2 4 7" xfId="35378" xr:uid="{98ACA2A0-08E7-48D0-9B22-92D7A4AE57F7}"/>
    <cellStyle name="Normal 2 2 4 2 2 5" xfId="3969" xr:uid="{BCA19E0C-490F-4F94-8BB5-88105193C557}"/>
    <cellStyle name="Normal 2 2 4 2 2 5 2" xfId="12349" xr:uid="{9087882B-6D8C-408F-8BEF-3486D3D5F65C}"/>
    <cellStyle name="Normal 2 2 4 2 2 5 2 2" xfId="29109" xr:uid="{F5492287-CA74-4F51-B427-644F8F10FBC7}"/>
    <cellStyle name="Normal 2 2 4 2 2 5 2 3" xfId="45868" xr:uid="{B9F921E9-E27C-4E55-BD09-285EB79A9BB3}"/>
    <cellStyle name="Normal 2 2 4 2 2 5 3" xfId="20729" xr:uid="{5CFBA5D2-9BD7-4A31-AEDE-DD0B539466AB}"/>
    <cellStyle name="Normal 2 2 4 2 2 5 4" xfId="37488" xr:uid="{3123D799-FE25-457D-BAF4-3A153CCD7623}"/>
    <cellStyle name="Normal 2 2 4 2 2 6" xfId="5749" xr:uid="{1000D9DF-B550-4AAC-A1BF-60B8893BE26E}"/>
    <cellStyle name="Normal 2 2 4 2 2 6 2" xfId="14129" xr:uid="{E910B62A-045E-4FC1-97B3-38FEBF6B9A15}"/>
    <cellStyle name="Normal 2 2 4 2 2 6 2 2" xfId="30889" xr:uid="{C8F3BEA7-5AEE-4EF0-8D87-66A3050D2BA6}"/>
    <cellStyle name="Normal 2 2 4 2 2 6 2 3" xfId="47648" xr:uid="{2E4716BA-2757-45C1-A1D2-E31EA1249F3D}"/>
    <cellStyle name="Normal 2 2 4 2 2 6 3" xfId="22509" xr:uid="{5D27CAD6-4674-4987-A745-EA8CE1854A65}"/>
    <cellStyle name="Normal 2 2 4 2 2 6 4" xfId="39268" xr:uid="{DBE814B0-0EDD-4D8D-BD85-3FB23396538D}"/>
    <cellStyle name="Normal 2 2 4 2 2 7" xfId="7332" xr:uid="{E5819A0D-A3EC-475B-B6F7-3E33492D66F3}"/>
    <cellStyle name="Normal 2 2 4 2 2 7 2" xfId="15712" xr:uid="{D893A945-DF95-469B-AB43-A254CE36372F}"/>
    <cellStyle name="Normal 2 2 4 2 2 7 2 2" xfId="32472" xr:uid="{985E0D55-25F2-40EA-A877-BA4A8FD32AC3}"/>
    <cellStyle name="Normal 2 2 4 2 2 7 2 3" xfId="49231" xr:uid="{952CB859-261B-4A5E-8F36-BA7CA7ED4214}"/>
    <cellStyle name="Normal 2 2 4 2 2 7 3" xfId="24092" xr:uid="{F5BB861A-A658-4FF0-A94E-9262C80368D9}"/>
    <cellStyle name="Normal 2 2 4 2 2 7 4" xfId="40851" xr:uid="{18777A11-FE1B-4708-B5B8-22599125E607}"/>
    <cellStyle name="Normal 2 2 4 2 2 8" xfId="7738" xr:uid="{72F80028-297B-4C75-A9DC-672F01A54BBE}"/>
    <cellStyle name="Normal 2 2 4 2 2 8 2" xfId="16118" xr:uid="{48D82EE2-71BD-4AED-B293-0ECAD0CD6726}"/>
    <cellStyle name="Normal 2 2 4 2 2 8 2 2" xfId="32878" xr:uid="{3414CACF-CE53-46B6-91B8-85885E866B05}"/>
    <cellStyle name="Normal 2 2 4 2 2 8 2 3" xfId="49637" xr:uid="{13D7F2A7-1B55-4AF5-852F-D787CF7039EB}"/>
    <cellStyle name="Normal 2 2 4 2 2 8 3" xfId="24498" xr:uid="{9C0A5FE2-82CB-45FA-9C5F-CD3C74B0F0B9}"/>
    <cellStyle name="Normal 2 2 4 2 2 8 4" xfId="41257" xr:uid="{95099033-D321-4BFC-BC2E-4EBC9AB3D7F5}"/>
    <cellStyle name="Normal 2 2 4 2 2 9" xfId="8144" xr:uid="{2BE23CDC-4BE8-465E-803E-ACCBE1F4A988}"/>
    <cellStyle name="Normal 2 2 4 2 2 9 2" xfId="16524" xr:uid="{0661FB4B-E207-4F68-ADD0-34D041910011}"/>
    <cellStyle name="Normal 2 2 4 2 2 9 2 2" xfId="33284" xr:uid="{E7DF27D2-EF3D-4F44-8EF8-9AA1A94BF1D4}"/>
    <cellStyle name="Normal 2 2 4 2 2 9 2 3" xfId="50043" xr:uid="{0FEB7072-6326-4813-96C0-827B9783CCD0}"/>
    <cellStyle name="Normal 2 2 4 2 2 9 3" xfId="24904" xr:uid="{4149214B-0D3A-46E8-8A21-CC46713E1FCC}"/>
    <cellStyle name="Normal 2 2 4 2 2 9 4" xfId="41663" xr:uid="{4E0D7066-F6FC-41EE-AF46-7611E41FF972}"/>
    <cellStyle name="Normal 2 2 4 2 3" xfId="652" xr:uid="{7E5D2D4A-4DFC-425F-A053-D0E8D731F681}"/>
    <cellStyle name="Normal 2 2 4 2 3 10" xfId="8697" xr:uid="{3B58E5F4-21D0-4432-BE22-42E18599B269}"/>
    <cellStyle name="Normal 2 2 4 2 3 10 2" xfId="17077" xr:uid="{E6044A3A-BE92-466E-B84B-BE0A82F77697}"/>
    <cellStyle name="Normal 2 2 4 2 3 10 2 2" xfId="33837" xr:uid="{9E4E00B6-019F-437C-835B-A9EC7F242F1B}"/>
    <cellStyle name="Normal 2 2 4 2 3 10 2 3" xfId="50596" xr:uid="{8FBA80A3-46C3-478A-BA19-9FCD2F0D49DE}"/>
    <cellStyle name="Normal 2 2 4 2 3 10 3" xfId="25457" xr:uid="{2C7322B4-6AC9-4B5B-8C98-293B65A119C5}"/>
    <cellStyle name="Normal 2 2 4 2 3 10 4" xfId="42216" xr:uid="{7A76A453-8E3F-41B0-8652-E4EB27717E6E}"/>
    <cellStyle name="Normal 2 2 4 2 3 11" xfId="2484" xr:uid="{1C5FD78E-B1E4-415E-B1E0-DFC839B46994}"/>
    <cellStyle name="Normal 2 2 4 2 3 11 2" xfId="10866" xr:uid="{644EF055-E103-4DAC-B07C-95CE1EB1D921}"/>
    <cellStyle name="Normal 2 2 4 2 3 11 2 2" xfId="27626" xr:uid="{0693EAF0-8005-4FA5-9EE4-D32041E2896F}"/>
    <cellStyle name="Normal 2 2 4 2 3 11 2 3" xfId="44385" xr:uid="{18939B1F-5B48-4E4D-86D3-EB6870398D39}"/>
    <cellStyle name="Normal 2 2 4 2 3 11 3" xfId="19246" xr:uid="{6EF4AD0F-626E-40DB-A085-593E6E197A8A}"/>
    <cellStyle name="Normal 2 2 4 2 3 11 4" xfId="36005" xr:uid="{DADA76CD-F829-4FE7-8711-C67E60935392}"/>
    <cellStyle name="Normal 2 2 4 2 3 12" xfId="9063" xr:uid="{0EFF46C2-7FC1-47D8-81D4-1E0F5D07452E}"/>
    <cellStyle name="Normal 2 2 4 2 3 12 2" xfId="25823" xr:uid="{58374C4A-CA8B-4646-80DD-5F212F53DBDF}"/>
    <cellStyle name="Normal 2 2 4 2 3 12 3" xfId="42582" xr:uid="{ED768EBD-CAD5-484B-8081-E4657FF74A4E}"/>
    <cellStyle name="Normal 2 2 4 2 3 13" xfId="17443" xr:uid="{8442559F-ADB2-4903-B7B5-8A3AD9DD2D14}"/>
    <cellStyle name="Normal 2 2 4 2 3 14" xfId="34202" xr:uid="{3665BF06-64E6-4CB9-8EE2-1A9D014696F0}"/>
    <cellStyle name="Normal 2 2 4 2 3 2" xfId="1094" xr:uid="{F0ECC3AF-6085-4F44-BA72-B60C9C0CBF22}"/>
    <cellStyle name="Normal 2 2 4 2 3 2 2" xfId="4489" xr:uid="{A97F0355-E816-4D6F-9807-3FAEBC20976D}"/>
    <cellStyle name="Normal 2 2 4 2 3 2 2 2" xfId="12869" xr:uid="{7A1EA69E-60C2-4FFB-9119-78B64CCCF7DF}"/>
    <cellStyle name="Normal 2 2 4 2 3 2 2 2 2" xfId="29629" xr:uid="{C12D7172-556A-4C14-9E76-088233B1D517}"/>
    <cellStyle name="Normal 2 2 4 2 3 2 2 2 3" xfId="46388" xr:uid="{4426D09E-8050-48B4-BF5D-FE32E191EAD3}"/>
    <cellStyle name="Normal 2 2 4 2 3 2 2 3" xfId="21249" xr:uid="{97B4111A-C695-4883-BBEE-FCCB469F764B}"/>
    <cellStyle name="Normal 2 2 4 2 3 2 2 4" xfId="38008" xr:uid="{F3ABDAEE-9E62-47CE-A1EE-A7A16CE35649}"/>
    <cellStyle name="Normal 2 2 4 2 3 2 3" xfId="6176" xr:uid="{CCA2D16B-F61D-40E1-9499-D925F64ED1AD}"/>
    <cellStyle name="Normal 2 2 4 2 3 2 3 2" xfId="14556" xr:uid="{C61C6BE2-6295-4294-A4C1-F2E265536078}"/>
    <cellStyle name="Normal 2 2 4 2 3 2 3 2 2" xfId="31316" xr:uid="{2D6619BB-5E03-4D1C-953E-7E50D23BC23E}"/>
    <cellStyle name="Normal 2 2 4 2 3 2 3 2 3" xfId="48075" xr:uid="{E3B39311-765A-4868-8E74-3DDC4A963219}"/>
    <cellStyle name="Normal 2 2 4 2 3 2 3 3" xfId="22936" xr:uid="{769C6660-D9DB-4A18-BF85-BC3A79CE38D2}"/>
    <cellStyle name="Normal 2 2 4 2 3 2 3 4" xfId="39695" xr:uid="{CA711EFF-78E9-4694-BC24-54766EA7E94A}"/>
    <cellStyle name="Normal 2 2 4 2 3 2 4" xfId="2912" xr:uid="{35D25F59-B9D6-4D4D-A6D3-82494D19813A}"/>
    <cellStyle name="Normal 2 2 4 2 3 2 4 2" xfId="11292" xr:uid="{28606380-D5F9-4EBB-9EBB-344E6FBA300B}"/>
    <cellStyle name="Normal 2 2 4 2 3 2 4 2 2" xfId="28052" xr:uid="{9C573101-2B87-47DF-AB4B-A2A0348194B7}"/>
    <cellStyle name="Normal 2 2 4 2 3 2 4 2 3" xfId="44811" xr:uid="{76BEC02A-377E-458A-B17C-8D2932ED2BA1}"/>
    <cellStyle name="Normal 2 2 4 2 3 2 4 3" xfId="19672" xr:uid="{AD4EBA3A-A662-49EB-B69F-43DFBE8439FF}"/>
    <cellStyle name="Normal 2 2 4 2 3 2 4 4" xfId="36431" xr:uid="{745F8B28-1AD0-4C63-81F2-3727AAE55CDA}"/>
    <cellStyle name="Normal 2 2 4 2 3 2 5" xfId="9489" xr:uid="{62BC5497-67D7-46BD-BFCE-952DA1F7F9EE}"/>
    <cellStyle name="Normal 2 2 4 2 3 2 5 2" xfId="26249" xr:uid="{4D08FF24-7E97-4732-943D-0018377BB995}"/>
    <cellStyle name="Normal 2 2 4 2 3 2 5 3" xfId="43008" xr:uid="{6D052059-3654-4B1F-AEEA-125283A46A31}"/>
    <cellStyle name="Normal 2 2 4 2 3 2 6" xfId="17869" xr:uid="{1A84E333-EBE2-4656-A063-C3503C40E035}"/>
    <cellStyle name="Normal 2 2 4 2 3 2 7" xfId="34628" xr:uid="{6FF025B0-5A98-4C9B-9F4F-FF4DCC1307A7}"/>
    <cellStyle name="Normal 2 2 4 2 3 3" xfId="1528" xr:uid="{F02CA74D-915B-4C37-B4DD-1F7309A1B787}"/>
    <cellStyle name="Normal 2 2 4 2 3 3 2" xfId="4917" xr:uid="{EBF27E8D-55CF-479D-AEA1-24CEDE7FA9E8}"/>
    <cellStyle name="Normal 2 2 4 2 3 3 2 2" xfId="13297" xr:uid="{0F99FE34-ECCD-4543-AE68-5D9BE526A0EB}"/>
    <cellStyle name="Normal 2 2 4 2 3 3 2 2 2" xfId="30057" xr:uid="{F558A11A-C505-4379-8F9A-BD2B52B2E9B1}"/>
    <cellStyle name="Normal 2 2 4 2 3 3 2 2 3" xfId="46816" xr:uid="{6F0368E7-BF64-42BD-A6AB-D19653C02F23}"/>
    <cellStyle name="Normal 2 2 4 2 3 3 2 3" xfId="21677" xr:uid="{8686704F-9F8C-400C-B00B-F0849D0E2EA0}"/>
    <cellStyle name="Normal 2 2 4 2 3 3 2 4" xfId="38436" xr:uid="{8E880305-6BFB-4E71-B1E4-251F246905D5}"/>
    <cellStyle name="Normal 2 2 4 2 3 3 3" xfId="6604" xr:uid="{72EDA23E-9A98-4B79-9197-CBFB02D93AA2}"/>
    <cellStyle name="Normal 2 2 4 2 3 3 3 2" xfId="14984" xr:uid="{6BAFADF3-AF61-4B33-91C4-A08A1D6A9202}"/>
    <cellStyle name="Normal 2 2 4 2 3 3 3 2 2" xfId="31744" xr:uid="{B2EF5E12-1294-4153-848E-9F789DCF7792}"/>
    <cellStyle name="Normal 2 2 4 2 3 3 3 2 3" xfId="48503" xr:uid="{1906CEA5-AF75-4FE2-A8D3-7AA6EB371FAF}"/>
    <cellStyle name="Normal 2 2 4 2 3 3 3 3" xfId="23364" xr:uid="{389E5AFB-389F-43DE-992E-CDEBBC57E43D}"/>
    <cellStyle name="Normal 2 2 4 2 3 3 3 4" xfId="40123" xr:uid="{27FCEB2F-B753-4118-8D58-08C74EA67D5E}"/>
    <cellStyle name="Normal 2 2 4 2 3 3 4" xfId="3340" xr:uid="{E1934C7E-5662-419A-8BF4-B608B715D8BD}"/>
    <cellStyle name="Normal 2 2 4 2 3 3 4 2" xfId="11720" xr:uid="{0C347DD9-B103-4E93-9EC7-EF1B2B4FFC37}"/>
    <cellStyle name="Normal 2 2 4 2 3 3 4 2 2" xfId="28480" xr:uid="{69034837-30D7-4F1A-9F6F-0BD5AEDC414A}"/>
    <cellStyle name="Normal 2 2 4 2 3 3 4 2 3" xfId="45239" xr:uid="{828D3310-9E3C-4D61-BA10-C7F0D05023CD}"/>
    <cellStyle name="Normal 2 2 4 2 3 3 4 3" xfId="20100" xr:uid="{818BC00C-CA27-40AD-B869-C716E1517644}"/>
    <cellStyle name="Normal 2 2 4 2 3 3 4 4" xfId="36859" xr:uid="{E6BB015C-B1EB-45ED-999B-FA568D0A90BA}"/>
    <cellStyle name="Normal 2 2 4 2 3 3 5" xfId="9917" xr:uid="{D04F4B80-9FE0-45B8-B1EE-ADFC1F5CF8D4}"/>
    <cellStyle name="Normal 2 2 4 2 3 3 5 2" xfId="26677" xr:uid="{39E80D56-992C-428D-940C-EF5629880980}"/>
    <cellStyle name="Normal 2 2 4 2 3 3 5 3" xfId="43436" xr:uid="{6168AA80-3E7D-4463-8764-00EC7DF8556D}"/>
    <cellStyle name="Normal 2 2 4 2 3 3 6" xfId="18297" xr:uid="{CFC6C615-EF25-4061-A2F9-888652ABB234}"/>
    <cellStyle name="Normal 2 2 4 2 3 3 7" xfId="35056" xr:uid="{23DD35FE-4C99-4EFE-B514-0B187EED4670}"/>
    <cellStyle name="Normal 2 2 4 2 3 4" xfId="1997" xr:uid="{88EDDD8C-A56A-4C37-875C-1369203ACB16}"/>
    <cellStyle name="Normal 2 2 4 2 3 4 2" xfId="5386" xr:uid="{FE8423EC-B589-4FA4-879E-40358D4EAA12}"/>
    <cellStyle name="Normal 2 2 4 2 3 4 2 2" xfId="13766" xr:uid="{DBB531E8-24A5-404A-BC11-360AADCA50FC}"/>
    <cellStyle name="Normal 2 2 4 2 3 4 2 2 2" xfId="30526" xr:uid="{8CDEA4DD-C3EA-43F0-92CD-5ADDDB7D38DC}"/>
    <cellStyle name="Normal 2 2 4 2 3 4 2 2 3" xfId="47285" xr:uid="{58610AF1-1B71-4CBB-86BC-F4D71D052091}"/>
    <cellStyle name="Normal 2 2 4 2 3 4 2 3" xfId="22146" xr:uid="{A1A412C8-39B3-47CA-B6A5-4213910DA9B5}"/>
    <cellStyle name="Normal 2 2 4 2 3 4 2 4" xfId="38905" xr:uid="{DF5214D0-800D-4660-8B98-C2377E35A800}"/>
    <cellStyle name="Normal 2 2 4 2 3 4 3" xfId="7073" xr:uid="{66C05CC7-B376-4C79-B6CA-E7B0987CEF6D}"/>
    <cellStyle name="Normal 2 2 4 2 3 4 3 2" xfId="15453" xr:uid="{3EF2A06D-1CDE-4565-B630-33885C30C737}"/>
    <cellStyle name="Normal 2 2 4 2 3 4 3 2 2" xfId="32213" xr:uid="{280CAA3C-2E0F-452E-92B9-AA12A32DA731}"/>
    <cellStyle name="Normal 2 2 4 2 3 4 3 2 3" xfId="48972" xr:uid="{A3BBA3C6-78C3-431C-BEF3-094F900A6770}"/>
    <cellStyle name="Normal 2 2 4 2 3 4 3 3" xfId="23833" xr:uid="{EF8EBE5B-A618-4C32-B46A-E3E93F5D2D80}"/>
    <cellStyle name="Normal 2 2 4 2 3 4 3 4" xfId="40592" xr:uid="{5D8CFCA3-22EA-40BF-93B7-302731305DDF}"/>
    <cellStyle name="Normal 2 2 4 2 3 4 4" xfId="3696" xr:uid="{67EF90FA-0F70-4900-95EA-EFDCA385DF1B}"/>
    <cellStyle name="Normal 2 2 4 2 3 4 4 2" xfId="12076" xr:uid="{D50DEEA7-C0C3-4A9A-944B-8EC183C42538}"/>
    <cellStyle name="Normal 2 2 4 2 3 4 4 2 2" xfId="28836" xr:uid="{66B86BD0-8540-4A69-9FF7-FC93C7FD89CC}"/>
    <cellStyle name="Normal 2 2 4 2 3 4 4 2 3" xfId="45595" xr:uid="{FAF5DFB0-9419-4001-A6AC-FDD58E8B70F0}"/>
    <cellStyle name="Normal 2 2 4 2 3 4 4 3" xfId="20456" xr:uid="{C5B65B2C-0D21-4499-9DA7-01283D96BA99}"/>
    <cellStyle name="Normal 2 2 4 2 3 4 4 4" xfId="37215" xr:uid="{613362A6-85D8-453B-8B70-B2A849EEB255}"/>
    <cellStyle name="Normal 2 2 4 2 3 4 5" xfId="10386" xr:uid="{B67691F3-8092-4A3C-B0EB-940AEE2B84CA}"/>
    <cellStyle name="Normal 2 2 4 2 3 4 5 2" xfId="27146" xr:uid="{5FB7C491-3E8F-41BA-A996-8BDB5DE623E1}"/>
    <cellStyle name="Normal 2 2 4 2 3 4 5 3" xfId="43905" xr:uid="{A1AE0345-2DB4-41C7-A0E9-277159A5871B}"/>
    <cellStyle name="Normal 2 2 4 2 3 4 6" xfId="18766" xr:uid="{42A28327-8501-46F1-A4F4-FC99E8BB7A97}"/>
    <cellStyle name="Normal 2 2 4 2 3 4 7" xfId="35525" xr:uid="{CD8AC508-20EE-43A8-8AF8-AA02ED4A8194}"/>
    <cellStyle name="Normal 2 2 4 2 3 5" xfId="4116" xr:uid="{0D878D1C-5B07-4442-AA8B-7BCC579FB49A}"/>
    <cellStyle name="Normal 2 2 4 2 3 5 2" xfId="12496" xr:uid="{9510389F-A9B8-4B9A-899B-F0A112F4A8E9}"/>
    <cellStyle name="Normal 2 2 4 2 3 5 2 2" xfId="29256" xr:uid="{18681B96-8E87-4671-BD2C-12E6B658A83B}"/>
    <cellStyle name="Normal 2 2 4 2 3 5 2 3" xfId="46015" xr:uid="{C2FB8070-13CC-4003-8693-5FC608D4C0D1}"/>
    <cellStyle name="Normal 2 2 4 2 3 5 3" xfId="20876" xr:uid="{618CE1B4-D752-4CAD-94A1-C6D65216732D}"/>
    <cellStyle name="Normal 2 2 4 2 3 5 4" xfId="37635" xr:uid="{37E11F2F-FA56-47D8-8A80-45949DF2EC86}"/>
    <cellStyle name="Normal 2 2 4 2 3 6" xfId="5750" xr:uid="{5054B3FD-FF35-4B29-A250-FC046DEE1882}"/>
    <cellStyle name="Normal 2 2 4 2 3 6 2" xfId="14130" xr:uid="{4096C939-D60F-4744-9420-A9E6EEBFC247}"/>
    <cellStyle name="Normal 2 2 4 2 3 6 2 2" xfId="30890" xr:uid="{D7812919-07AD-40B5-8DD7-3A163C637AFE}"/>
    <cellStyle name="Normal 2 2 4 2 3 6 2 3" xfId="47649" xr:uid="{05162F58-A39C-4E94-BDAC-98F607AD9B17}"/>
    <cellStyle name="Normal 2 2 4 2 3 6 3" xfId="22510" xr:uid="{EC1F655D-42A4-421C-B10E-DBEA9ABF9500}"/>
    <cellStyle name="Normal 2 2 4 2 3 6 4" xfId="39269" xr:uid="{75F7B6F0-FEB2-46D0-A9D2-3A9C176B50EF}"/>
    <cellStyle name="Normal 2 2 4 2 3 7" xfId="7479" xr:uid="{FA7EED99-5AB5-4ABA-BCD2-14B1E6353575}"/>
    <cellStyle name="Normal 2 2 4 2 3 7 2" xfId="15859" xr:uid="{9C3E0789-7DFF-4B0C-97FF-FC279E0D08C5}"/>
    <cellStyle name="Normal 2 2 4 2 3 7 2 2" xfId="32619" xr:uid="{7C55EEBC-BD6A-41CE-84A4-DD89E8024DA5}"/>
    <cellStyle name="Normal 2 2 4 2 3 7 2 3" xfId="49378" xr:uid="{FF04EAC2-3303-4BE6-BDA9-C52C96475C47}"/>
    <cellStyle name="Normal 2 2 4 2 3 7 3" xfId="24239" xr:uid="{BE8F4D74-054B-4419-A125-89BA60828993}"/>
    <cellStyle name="Normal 2 2 4 2 3 7 4" xfId="40998" xr:uid="{C1FDBA37-14B3-44AE-97CC-57E255646EC6}"/>
    <cellStyle name="Normal 2 2 4 2 3 8" xfId="7885" xr:uid="{9DD5E862-012C-4A46-AA7C-62C40750FBFB}"/>
    <cellStyle name="Normal 2 2 4 2 3 8 2" xfId="16265" xr:uid="{F6CB84BA-B78A-4641-94CF-9817672964F7}"/>
    <cellStyle name="Normal 2 2 4 2 3 8 2 2" xfId="33025" xr:uid="{4DFE4ACF-6CDB-4D23-BFE2-AF40C1CB54D8}"/>
    <cellStyle name="Normal 2 2 4 2 3 8 2 3" xfId="49784" xr:uid="{86C7E9B5-7C53-4D64-BB3C-7EDC594F01E2}"/>
    <cellStyle name="Normal 2 2 4 2 3 8 3" xfId="24645" xr:uid="{4185D145-0384-4D44-926F-A4011B7F90C4}"/>
    <cellStyle name="Normal 2 2 4 2 3 8 4" xfId="41404" xr:uid="{61E99643-7E26-447F-82A4-CBF1E8615523}"/>
    <cellStyle name="Normal 2 2 4 2 3 9" xfId="8291" xr:uid="{6090DB24-97E7-436C-B2BE-7C4F47FB6BB2}"/>
    <cellStyle name="Normal 2 2 4 2 3 9 2" xfId="16671" xr:uid="{BD252FB3-891E-439A-8083-8115E5676B8C}"/>
    <cellStyle name="Normal 2 2 4 2 3 9 2 2" xfId="33431" xr:uid="{4720BEB7-1C8F-4C29-AD91-E9F6529199BE}"/>
    <cellStyle name="Normal 2 2 4 2 3 9 2 3" xfId="50190" xr:uid="{941D467D-4FF5-4526-94C4-DBA7DBE493AE}"/>
    <cellStyle name="Normal 2 2 4 2 3 9 3" xfId="25051" xr:uid="{BBA8F181-AAE5-4B23-BA65-082852076E6D}"/>
    <cellStyle name="Normal 2 2 4 2 3 9 4" xfId="41810" xr:uid="{007C44C5-F4E0-48D5-AC51-2C1DBBA880CE}"/>
    <cellStyle name="Normal 2 2 4 2 4" xfId="866" xr:uid="{E8BA4BF2-F4CD-4F5F-B758-BDD5A170E128}"/>
    <cellStyle name="Normal 2 2 4 2 4 2" xfId="4261" xr:uid="{5FFB75F9-7513-4EB4-9DFA-B75C788D0AF7}"/>
    <cellStyle name="Normal 2 2 4 2 4 2 2" xfId="12641" xr:uid="{82B5EEC4-B128-407A-B260-7B50C31AE450}"/>
    <cellStyle name="Normal 2 2 4 2 4 2 2 2" xfId="29401" xr:uid="{A21FF17E-D089-4F3E-AF65-3F7BA179AB92}"/>
    <cellStyle name="Normal 2 2 4 2 4 2 2 3" xfId="46160" xr:uid="{9D2F4298-EB24-47E8-AEA9-AE9605C9EACB}"/>
    <cellStyle name="Normal 2 2 4 2 4 2 3" xfId="21021" xr:uid="{3CC91AA3-A2DC-429B-91A7-90FB49D0FD2E}"/>
    <cellStyle name="Normal 2 2 4 2 4 2 4" xfId="37780" xr:uid="{DF6A468A-5EEB-43A9-A941-436BBBD70F99}"/>
    <cellStyle name="Normal 2 2 4 2 4 3" xfId="5948" xr:uid="{BED5398A-A40A-47AA-B718-E81963768599}"/>
    <cellStyle name="Normal 2 2 4 2 4 3 2" xfId="14328" xr:uid="{4A885D66-ECB6-452F-B5CD-64E44F415DBD}"/>
    <cellStyle name="Normal 2 2 4 2 4 3 2 2" xfId="31088" xr:uid="{1BCCD221-5E12-4600-8367-4D7DEFE933F7}"/>
    <cellStyle name="Normal 2 2 4 2 4 3 2 3" xfId="47847" xr:uid="{D46FE0A0-EDD5-495E-80E8-64A48C297FC9}"/>
    <cellStyle name="Normal 2 2 4 2 4 3 3" xfId="22708" xr:uid="{1659CD8D-7193-4A5C-BF77-D6093198BDBD}"/>
    <cellStyle name="Normal 2 2 4 2 4 3 4" xfId="39467" xr:uid="{6F2D6BAC-5A6D-4103-8037-263F94265B2E}"/>
    <cellStyle name="Normal 2 2 4 2 4 4" xfId="2684" xr:uid="{48C80AF6-A430-4FBE-AFFE-A11A24F6D86B}"/>
    <cellStyle name="Normal 2 2 4 2 4 4 2" xfId="11064" xr:uid="{92B27740-1E01-423E-9666-CF8099601D8C}"/>
    <cellStyle name="Normal 2 2 4 2 4 4 2 2" xfId="27824" xr:uid="{D9452E65-F191-4C70-A375-D58C757FAD03}"/>
    <cellStyle name="Normal 2 2 4 2 4 4 2 3" xfId="44583" xr:uid="{04343F7C-ED18-4FF5-9327-5062E0481920}"/>
    <cellStyle name="Normal 2 2 4 2 4 4 3" xfId="19444" xr:uid="{5EF9223C-0F65-40E6-998B-BF4EA66FBE31}"/>
    <cellStyle name="Normal 2 2 4 2 4 4 4" xfId="36203" xr:uid="{4D065ADB-DB31-4671-850E-AB91A64CFBB8}"/>
    <cellStyle name="Normal 2 2 4 2 4 5" xfId="9261" xr:uid="{4A9BAF67-6709-42F2-A225-CF242A0295E0}"/>
    <cellStyle name="Normal 2 2 4 2 4 5 2" xfId="26021" xr:uid="{4D4E1B07-16B4-4C57-8233-D04027984121}"/>
    <cellStyle name="Normal 2 2 4 2 4 5 3" xfId="42780" xr:uid="{D83D51B8-F6F6-4285-968C-CA0B4BCC68A4}"/>
    <cellStyle name="Normal 2 2 4 2 4 6" xfId="17641" xr:uid="{C86D48DD-4EB3-430F-867F-436864DC6E47}"/>
    <cellStyle name="Normal 2 2 4 2 4 7" xfId="34400" xr:uid="{C9300E15-00F7-415B-A8C4-C55E644E6723}"/>
    <cellStyle name="Normal 2 2 4 2 5" xfId="1300" xr:uid="{16C7D718-9EEB-4049-A3AA-F64DF7D7ECA2}"/>
    <cellStyle name="Normal 2 2 4 2 5 2" xfId="4689" xr:uid="{3666D8B2-A553-4469-8048-DCB37C584A7A}"/>
    <cellStyle name="Normal 2 2 4 2 5 2 2" xfId="13069" xr:uid="{CDB81A57-3941-4FA2-944F-FC091D0072AA}"/>
    <cellStyle name="Normal 2 2 4 2 5 2 2 2" xfId="29829" xr:uid="{2B1E5F9C-C88C-400E-8FFD-A943588144B7}"/>
    <cellStyle name="Normal 2 2 4 2 5 2 2 3" xfId="46588" xr:uid="{1F34F0F6-BB16-48C7-AC30-75591A9B37FF}"/>
    <cellStyle name="Normal 2 2 4 2 5 2 3" xfId="21449" xr:uid="{F553E71A-4EA3-4338-A374-22A96283D3FA}"/>
    <cellStyle name="Normal 2 2 4 2 5 2 4" xfId="38208" xr:uid="{7C6CF452-6806-4BE1-8953-07D8D52C6F8F}"/>
    <cellStyle name="Normal 2 2 4 2 5 3" xfId="6376" xr:uid="{2C00EF73-BFFF-4F1B-AED7-68C70687BABD}"/>
    <cellStyle name="Normal 2 2 4 2 5 3 2" xfId="14756" xr:uid="{448C279A-904C-4773-92F2-CCFA8B8B33C6}"/>
    <cellStyle name="Normal 2 2 4 2 5 3 2 2" xfId="31516" xr:uid="{6D2FE10A-54E4-4976-BCAA-C03EE7ADD06D}"/>
    <cellStyle name="Normal 2 2 4 2 5 3 2 3" xfId="48275" xr:uid="{97640F3E-B1E5-4885-B079-2305292079F3}"/>
    <cellStyle name="Normal 2 2 4 2 5 3 3" xfId="23136" xr:uid="{E42F9403-15EB-4BA6-A158-FB156CD99302}"/>
    <cellStyle name="Normal 2 2 4 2 5 3 4" xfId="39895" xr:uid="{764CC188-DA1F-4763-8008-5F3117A5D4D7}"/>
    <cellStyle name="Normal 2 2 4 2 5 4" xfId="3112" xr:uid="{19C2037C-391E-4190-8382-DFB2FC349B67}"/>
    <cellStyle name="Normal 2 2 4 2 5 4 2" xfId="11492" xr:uid="{86E820A4-51A2-42A2-A960-5145DF31B986}"/>
    <cellStyle name="Normal 2 2 4 2 5 4 2 2" xfId="28252" xr:uid="{F48A6D6E-4512-45D3-B3A7-753FF9CBA49A}"/>
    <cellStyle name="Normal 2 2 4 2 5 4 2 3" xfId="45011" xr:uid="{5DA795B3-63DB-4BBE-9451-924ABB1176D1}"/>
    <cellStyle name="Normal 2 2 4 2 5 4 3" xfId="19872" xr:uid="{5504B410-89D0-46A5-BF01-84AB0EE185B4}"/>
    <cellStyle name="Normal 2 2 4 2 5 4 4" xfId="36631" xr:uid="{70D9B1A9-89C3-4720-966E-ED8C41265A6B}"/>
    <cellStyle name="Normal 2 2 4 2 5 5" xfId="9689" xr:uid="{20690B35-9428-4700-BE39-3BD507DB3185}"/>
    <cellStyle name="Normal 2 2 4 2 5 5 2" xfId="26449" xr:uid="{6D3C407C-3ED1-4B76-8D87-A72B95DF1BDB}"/>
    <cellStyle name="Normal 2 2 4 2 5 5 3" xfId="43208" xr:uid="{7E629537-0C57-43E3-86FD-2344D11D640B}"/>
    <cellStyle name="Normal 2 2 4 2 5 6" xfId="18069" xr:uid="{82BB892F-1447-4600-92F7-D7752945759B}"/>
    <cellStyle name="Normal 2 2 4 2 5 7" xfId="34828" xr:uid="{39DFCAC2-CF40-482E-8CF3-36C64E1B94D2}"/>
    <cellStyle name="Normal 2 2 4 2 6" xfId="1726" xr:uid="{D7AE6C7B-5BC6-4C08-AA06-1D4351D48E9C}"/>
    <cellStyle name="Normal 2 2 4 2 6 2" xfId="5115" xr:uid="{841BB8EA-8C83-4AF4-9B92-9292AA978977}"/>
    <cellStyle name="Normal 2 2 4 2 6 2 2" xfId="13495" xr:uid="{F49B78E1-5FF7-48F9-917B-BDB2D3B5998A}"/>
    <cellStyle name="Normal 2 2 4 2 6 2 2 2" xfId="30255" xr:uid="{05E60CD8-8235-4F68-AD57-D3ABF8E8CF8C}"/>
    <cellStyle name="Normal 2 2 4 2 6 2 2 3" xfId="47014" xr:uid="{CF5A4575-9C0A-4EB7-86F1-58BA24D90E2E}"/>
    <cellStyle name="Normal 2 2 4 2 6 2 3" xfId="21875" xr:uid="{F7E842E3-01C5-41B1-BF76-A326CC15F1B0}"/>
    <cellStyle name="Normal 2 2 4 2 6 2 4" xfId="38634" xr:uid="{541AE3FB-FC0C-464F-BE2B-66A4F517A456}"/>
    <cellStyle name="Normal 2 2 4 2 6 3" xfId="6802" xr:uid="{BFA21EC0-1409-4FA4-869B-AAA63988929F}"/>
    <cellStyle name="Normal 2 2 4 2 6 3 2" xfId="15182" xr:uid="{C1D292F4-EF65-47BC-B063-001F96D1BB0C}"/>
    <cellStyle name="Normal 2 2 4 2 6 3 2 2" xfId="31942" xr:uid="{4872699C-0554-460E-BBD7-DE63A3D4C0B2}"/>
    <cellStyle name="Normal 2 2 4 2 6 3 2 3" xfId="48701" xr:uid="{9C40B924-9905-423A-B275-658B861BCC85}"/>
    <cellStyle name="Normal 2 2 4 2 6 3 3" xfId="23562" xr:uid="{03DFE613-CAB9-4FA9-AF02-84E85CDE1823}"/>
    <cellStyle name="Normal 2 2 4 2 6 3 4" xfId="40321" xr:uid="{C946A9A8-C118-414E-B385-030914F6CB1D}"/>
    <cellStyle name="Normal 2 2 4 2 6 4" xfId="3449" xr:uid="{76655436-0C3A-4BB9-8E30-AEC2B417A7AD}"/>
    <cellStyle name="Normal 2 2 4 2 6 4 2" xfId="11829" xr:uid="{7F2149A9-41C0-4B00-A4B8-45344E719160}"/>
    <cellStyle name="Normal 2 2 4 2 6 4 2 2" xfId="28589" xr:uid="{8D26350D-03BA-4078-96EF-542E097C27D7}"/>
    <cellStyle name="Normal 2 2 4 2 6 4 2 3" xfId="45348" xr:uid="{FC1CA011-7F69-4577-AB32-902D5EA406A9}"/>
    <cellStyle name="Normal 2 2 4 2 6 4 3" xfId="20209" xr:uid="{6E44FDB9-C0D9-4177-A9D0-CC9588421473}"/>
    <cellStyle name="Normal 2 2 4 2 6 4 4" xfId="36968" xr:uid="{B9CD8C46-C53D-408E-9DB3-0B92CDFDE7E6}"/>
    <cellStyle name="Normal 2 2 4 2 6 5" xfId="10115" xr:uid="{DE1FE469-05DF-449D-A76F-2C749733FC68}"/>
    <cellStyle name="Normal 2 2 4 2 6 5 2" xfId="26875" xr:uid="{277BB4EE-FB16-4805-ADF1-9935E2BF3B41}"/>
    <cellStyle name="Normal 2 2 4 2 6 5 3" xfId="43634" xr:uid="{8CDDF104-82CC-4119-9F8B-EAB1A0F3F5B1}"/>
    <cellStyle name="Normal 2 2 4 2 6 6" xfId="18495" xr:uid="{72C30F54-45E9-44F5-BC5C-0C835BB8AFEC}"/>
    <cellStyle name="Normal 2 2 4 2 6 7" xfId="35254" xr:uid="{0E16EBE5-6D4F-4572-BA5B-09A338A52C54}"/>
    <cellStyle name="Normal 2 2 4 2 7" xfId="3845" xr:uid="{59F1699B-405F-4A0F-B0A9-1F32A44996E1}"/>
    <cellStyle name="Normal 2 2 4 2 7 2" xfId="12225" xr:uid="{8EF5C8C4-5D29-4B70-B889-EB6043313A3D}"/>
    <cellStyle name="Normal 2 2 4 2 7 2 2" xfId="28985" xr:uid="{E15DF20A-BC1A-4EAB-8B6F-8C31A2427B8C}"/>
    <cellStyle name="Normal 2 2 4 2 7 2 3" xfId="45744" xr:uid="{281D7E87-D0A7-4880-9127-D340EE960D0E}"/>
    <cellStyle name="Normal 2 2 4 2 7 3" xfId="20605" xr:uid="{6F955F08-28F2-449C-B8D5-7D688BC51FC3}"/>
    <cellStyle name="Normal 2 2 4 2 7 4" xfId="37364" xr:uid="{5ED13CB3-2B54-4182-A5B6-E0F7D8263B86}"/>
    <cellStyle name="Normal 2 2 4 2 8" xfId="5522" xr:uid="{DE695544-79FF-42D0-BFB0-874C0DAE0006}"/>
    <cellStyle name="Normal 2 2 4 2 8 2" xfId="13902" xr:uid="{EE55201F-3D09-402F-8E35-BF9201C0DAFF}"/>
    <cellStyle name="Normal 2 2 4 2 8 2 2" xfId="30662" xr:uid="{48E78589-10B8-4EAA-A5B4-FFD10164D2C7}"/>
    <cellStyle name="Normal 2 2 4 2 8 2 3" xfId="47421" xr:uid="{094E2D70-F89D-48D5-82DF-026F51D8DDF8}"/>
    <cellStyle name="Normal 2 2 4 2 8 3" xfId="22282" xr:uid="{FC6B8C11-B018-46BF-8D6B-723A4F8D3F8B}"/>
    <cellStyle name="Normal 2 2 4 2 8 4" xfId="39041" xr:uid="{37AA5767-CD17-450A-96AE-E81FD4500BB7}"/>
    <cellStyle name="Normal 2 2 4 2 9" xfId="7208" xr:uid="{5CF18821-C762-4859-BBA4-5E7F00ACDE13}"/>
    <cellStyle name="Normal 2 2 4 2 9 2" xfId="15588" xr:uid="{2A7E8C09-7BDE-4AFB-A617-6AA0B28C6620}"/>
    <cellStyle name="Normal 2 2 4 2 9 2 2" xfId="32348" xr:uid="{9F44AC57-AE4B-4E47-8381-CFEABC784430}"/>
    <cellStyle name="Normal 2 2 4 2 9 2 3" xfId="49107" xr:uid="{A3607D8D-886C-4D8B-A4FD-BBA9ED7A544F}"/>
    <cellStyle name="Normal 2 2 4 2 9 3" xfId="23968" xr:uid="{7B9A77BA-FCD6-4D31-8166-E8EC2703A202}"/>
    <cellStyle name="Normal 2 2 4 2 9 4" xfId="40727" xr:uid="{54568B25-207B-4FA8-8EDC-D7732A722F85}"/>
    <cellStyle name="Normal 2 2 4 20" xfId="51944" xr:uid="{A5AA2A6F-BF83-4C6C-A040-799CDB43074E}"/>
    <cellStyle name="Normal 2 2 4 3" xfId="653" xr:uid="{FE569086-0893-4F4B-9F9C-7BC02040C5B7}"/>
    <cellStyle name="Normal 2 2 4 3 10" xfId="8549" xr:uid="{97D8D498-0FD7-4E0F-8320-5D080B76E154}"/>
    <cellStyle name="Normal 2 2 4 3 10 2" xfId="16929" xr:uid="{F9F038B1-A3A5-4904-8CB8-10030B3AB75D}"/>
    <cellStyle name="Normal 2 2 4 3 10 2 2" xfId="33689" xr:uid="{5E817B19-D374-4EE1-9491-42610322A00D}"/>
    <cellStyle name="Normal 2 2 4 3 10 2 3" xfId="50448" xr:uid="{59904FBC-24EB-4209-9E45-B87813536F7B}"/>
    <cellStyle name="Normal 2 2 4 3 10 3" xfId="25309" xr:uid="{44B4F5F5-16F4-44B2-AC4C-49C2EB7F729E}"/>
    <cellStyle name="Normal 2 2 4 3 10 4" xfId="42068" xr:uid="{C7404C2B-C0A8-4555-87C1-72AD97461AAB}"/>
    <cellStyle name="Normal 2 2 4 3 11" xfId="2485" xr:uid="{11111E06-E80F-406C-A8AD-7918708D03A1}"/>
    <cellStyle name="Normal 2 2 4 3 11 2" xfId="10867" xr:uid="{D65B58A3-58B7-4656-9936-B1A1D46BB826}"/>
    <cellStyle name="Normal 2 2 4 3 11 2 2" xfId="27627" xr:uid="{936762A4-E678-4872-99AD-5DD45960C200}"/>
    <cellStyle name="Normal 2 2 4 3 11 2 3" xfId="44386" xr:uid="{E6707CD8-7AAA-494C-BAD6-EF5D4DAF26AD}"/>
    <cellStyle name="Normal 2 2 4 3 11 3" xfId="19247" xr:uid="{7F7B2243-C705-427E-A585-D8A62D41E0AE}"/>
    <cellStyle name="Normal 2 2 4 3 11 4" xfId="36006" xr:uid="{45BCF266-977E-402B-BC07-9732648AA13F}"/>
    <cellStyle name="Normal 2 2 4 3 12" xfId="9064" xr:uid="{DF33E63E-B7D8-4EFF-8A82-40F2BC500175}"/>
    <cellStyle name="Normal 2 2 4 3 12 2" xfId="25824" xr:uid="{B9D3AABC-5A9F-4F76-AA4B-8153EAD2F857}"/>
    <cellStyle name="Normal 2 2 4 3 12 3" xfId="42583" xr:uid="{A9BDBBDE-39FF-46DB-9403-3BEFE051995F}"/>
    <cellStyle name="Normal 2 2 4 3 13" xfId="17444" xr:uid="{5CC0AD66-E3CD-4BC4-A7DA-CC6D8BF3E734}"/>
    <cellStyle name="Normal 2 2 4 3 14" xfId="34203" xr:uid="{F677C432-E633-47AB-9DEB-3643709EB4DD}"/>
    <cellStyle name="Normal 2 2 4 3 2" xfId="1095" xr:uid="{C67540C2-8B5A-49DE-9BFF-527AB89FF821}"/>
    <cellStyle name="Normal 2 2 4 3 2 2" xfId="4490" xr:uid="{D19A5364-919D-4E9A-B8FC-BA8EBCC20F21}"/>
    <cellStyle name="Normal 2 2 4 3 2 2 2" xfId="12870" xr:uid="{F74E4F5D-331A-45EE-AE9F-D3E89579D2BD}"/>
    <cellStyle name="Normal 2 2 4 3 2 2 2 2" xfId="29630" xr:uid="{D77E9124-5C81-4187-B1C4-44A00949B571}"/>
    <cellStyle name="Normal 2 2 4 3 2 2 2 3" xfId="46389" xr:uid="{7245D220-BD8B-407B-B7CC-68FD022E1C97}"/>
    <cellStyle name="Normal 2 2 4 3 2 2 3" xfId="21250" xr:uid="{A7750044-220E-4E6B-A181-B5A713985AF4}"/>
    <cellStyle name="Normal 2 2 4 3 2 2 4" xfId="38009" xr:uid="{A922942C-337C-4133-8208-1C5955840AA6}"/>
    <cellStyle name="Normal 2 2 4 3 2 3" xfId="6177" xr:uid="{CC4B1581-6FC9-40F4-8809-3FB0F099E899}"/>
    <cellStyle name="Normal 2 2 4 3 2 3 2" xfId="14557" xr:uid="{D2BCD2D3-4108-41FE-929E-444B8E2CD986}"/>
    <cellStyle name="Normal 2 2 4 3 2 3 2 2" xfId="31317" xr:uid="{2982B638-AEA2-4B01-82D4-70BF2BB1AC1E}"/>
    <cellStyle name="Normal 2 2 4 3 2 3 2 3" xfId="48076" xr:uid="{8A585C30-AC35-4399-9426-E0E5FC60BE15}"/>
    <cellStyle name="Normal 2 2 4 3 2 3 3" xfId="22937" xr:uid="{47EEDF8D-987F-468D-B2D7-4CDA3B06AF16}"/>
    <cellStyle name="Normal 2 2 4 3 2 3 4" xfId="39696" xr:uid="{53BF1322-6FAD-4189-BC6E-9680096B6657}"/>
    <cellStyle name="Normal 2 2 4 3 2 4" xfId="2913" xr:uid="{043BD39E-8549-4452-8093-5F326F5229EF}"/>
    <cellStyle name="Normal 2 2 4 3 2 4 2" xfId="11293" xr:uid="{292AD658-C976-4CC1-9348-AC9AB1C5F4C3}"/>
    <cellStyle name="Normal 2 2 4 3 2 4 2 2" xfId="28053" xr:uid="{BED717E1-2CE6-4BA6-9376-1A0D7085438F}"/>
    <cellStyle name="Normal 2 2 4 3 2 4 2 3" xfId="44812" xr:uid="{0E0B36CD-C164-49BF-88DC-28E651ADA829}"/>
    <cellStyle name="Normal 2 2 4 3 2 4 3" xfId="19673" xr:uid="{C4173E1D-4914-4558-B07E-534F5CCD0E7A}"/>
    <cellStyle name="Normal 2 2 4 3 2 4 4" xfId="36432" xr:uid="{A2940395-D8AD-4CA9-B9C3-E9D0AE9D2492}"/>
    <cellStyle name="Normal 2 2 4 3 2 5" xfId="9490" xr:uid="{23E061C6-C636-498E-AE5C-FC168574F3E7}"/>
    <cellStyle name="Normal 2 2 4 3 2 5 2" xfId="26250" xr:uid="{5F93FDFC-0E28-40A2-B71E-118BDBC1D88D}"/>
    <cellStyle name="Normal 2 2 4 3 2 5 3" xfId="43009" xr:uid="{92A4BE59-5158-4E94-AE54-50A84226496F}"/>
    <cellStyle name="Normal 2 2 4 3 2 6" xfId="17870" xr:uid="{AECD61B0-B26B-46FC-9F99-28F6993D85A9}"/>
    <cellStyle name="Normal 2 2 4 3 2 7" xfId="34629" xr:uid="{E4017602-5AA3-4224-A3BD-9744049ADFC9}"/>
    <cellStyle name="Normal 2 2 4 3 3" xfId="1529" xr:uid="{28BDC9DF-31F7-4143-8921-69CA31730F5C}"/>
    <cellStyle name="Normal 2 2 4 3 3 2" xfId="4918" xr:uid="{25600BAC-3DB8-4019-A380-F0A3CA158590}"/>
    <cellStyle name="Normal 2 2 4 3 3 2 2" xfId="13298" xr:uid="{06F3B8D8-7769-4C36-BD3B-77CC55D7E734}"/>
    <cellStyle name="Normal 2 2 4 3 3 2 2 2" xfId="30058" xr:uid="{B429D5F3-8787-4FDA-B7CE-C34D915F395A}"/>
    <cellStyle name="Normal 2 2 4 3 3 2 2 3" xfId="46817" xr:uid="{607DC9A3-7CA2-4350-8C4F-A22D4D91D43C}"/>
    <cellStyle name="Normal 2 2 4 3 3 2 3" xfId="21678" xr:uid="{5C8CBECB-A6FB-4AEC-87B3-772E2C6ED5D7}"/>
    <cellStyle name="Normal 2 2 4 3 3 2 4" xfId="38437" xr:uid="{16457722-8ACA-4ABA-988C-826876437577}"/>
    <cellStyle name="Normal 2 2 4 3 3 3" xfId="6605" xr:uid="{934F0844-0044-4762-BBFE-68D903C79F92}"/>
    <cellStyle name="Normal 2 2 4 3 3 3 2" xfId="14985" xr:uid="{BA1F8DF8-7116-4BFA-B95D-388079002499}"/>
    <cellStyle name="Normal 2 2 4 3 3 3 2 2" xfId="31745" xr:uid="{43141962-B757-45E7-B923-B079B5E93F76}"/>
    <cellStyle name="Normal 2 2 4 3 3 3 2 3" xfId="48504" xr:uid="{14F0EFE6-F4B2-440C-B5D5-18B78B534F5F}"/>
    <cellStyle name="Normal 2 2 4 3 3 3 3" xfId="23365" xr:uid="{5FE05752-232A-4266-9C97-DCF0D8FF1ED1}"/>
    <cellStyle name="Normal 2 2 4 3 3 3 4" xfId="40124" xr:uid="{98CC644B-E485-47B3-A25A-8070E9CF7EAD}"/>
    <cellStyle name="Normal 2 2 4 3 3 4" xfId="3341" xr:uid="{64217F85-0DBE-464B-A574-2C94FEF966E7}"/>
    <cellStyle name="Normal 2 2 4 3 3 4 2" xfId="11721" xr:uid="{E81AE211-8775-48FF-91B2-61B2C82AB2E2}"/>
    <cellStyle name="Normal 2 2 4 3 3 4 2 2" xfId="28481" xr:uid="{81AC043E-1C1A-4640-B109-054E2DB764C4}"/>
    <cellStyle name="Normal 2 2 4 3 3 4 2 3" xfId="45240" xr:uid="{50AEE9C8-7EAA-4674-AB2B-5F127CEE5CF1}"/>
    <cellStyle name="Normal 2 2 4 3 3 4 3" xfId="20101" xr:uid="{43697AFE-67C1-459C-B92B-E1E91F47A462}"/>
    <cellStyle name="Normal 2 2 4 3 3 4 4" xfId="36860" xr:uid="{DD309FF1-258C-4320-B88B-9B0E1331A6DC}"/>
    <cellStyle name="Normal 2 2 4 3 3 5" xfId="9918" xr:uid="{CB144A5C-5838-460F-94C2-E04388416FED}"/>
    <cellStyle name="Normal 2 2 4 3 3 5 2" xfId="26678" xr:uid="{B3CC5842-57BA-4038-83AE-7546F7D63D3C}"/>
    <cellStyle name="Normal 2 2 4 3 3 5 3" xfId="43437" xr:uid="{8EE4837A-56FE-4852-9EAB-FAC006AC459E}"/>
    <cellStyle name="Normal 2 2 4 3 3 6" xfId="18298" xr:uid="{1E1BC295-99B6-4FF6-A0EB-2F7BD5E13DE7}"/>
    <cellStyle name="Normal 2 2 4 3 3 7" xfId="35057" xr:uid="{4E4CBA0C-6811-425B-A451-5E862626FE4A}"/>
    <cellStyle name="Normal 2 2 4 3 4" xfId="1849" xr:uid="{42C9DA1B-63DC-40C0-A355-36B500A2D410}"/>
    <cellStyle name="Normal 2 2 4 3 4 2" xfId="5238" xr:uid="{2482EF42-9C8C-48AF-8E06-F3A2C728126D}"/>
    <cellStyle name="Normal 2 2 4 3 4 2 2" xfId="13618" xr:uid="{9B184A65-FDE1-4B13-9A2D-1FE91EC52A51}"/>
    <cellStyle name="Normal 2 2 4 3 4 2 2 2" xfId="30378" xr:uid="{0D1A8373-F738-4A83-B412-EDE86F0A7FBE}"/>
    <cellStyle name="Normal 2 2 4 3 4 2 2 3" xfId="47137" xr:uid="{4DB6A8AD-79C8-4EDE-AA9A-C5B6DA71BBCE}"/>
    <cellStyle name="Normal 2 2 4 3 4 2 3" xfId="21998" xr:uid="{DA4FBDA8-C98E-4809-9721-4103BAD989CC}"/>
    <cellStyle name="Normal 2 2 4 3 4 2 4" xfId="38757" xr:uid="{20AEAD73-E5FC-4F1E-81D3-045360063BD3}"/>
    <cellStyle name="Normal 2 2 4 3 4 3" xfId="6925" xr:uid="{5CAF2B89-B7BC-4C98-8ACC-52A54776A289}"/>
    <cellStyle name="Normal 2 2 4 3 4 3 2" xfId="15305" xr:uid="{6DAB9EDE-3315-416C-9D05-556546ACDF92}"/>
    <cellStyle name="Normal 2 2 4 3 4 3 2 2" xfId="32065" xr:uid="{B95A434C-AC9D-4D6A-BC10-6FCDA4607BA2}"/>
    <cellStyle name="Normal 2 2 4 3 4 3 2 3" xfId="48824" xr:uid="{A17FF7ED-6B85-4AD6-9F8B-8786EB881095}"/>
    <cellStyle name="Normal 2 2 4 3 4 3 3" xfId="23685" xr:uid="{97CB906C-D971-42D0-82E2-E1176DE10F00}"/>
    <cellStyle name="Normal 2 2 4 3 4 3 4" xfId="40444" xr:uid="{1BE4FC40-F3E1-46CE-958B-9ACB0503A954}"/>
    <cellStyle name="Normal 2 2 4 3 4 4" xfId="3549" xr:uid="{6068D6B8-BFF3-49F1-8533-291581F7578E}"/>
    <cellStyle name="Normal 2 2 4 3 4 4 2" xfId="11929" xr:uid="{5CB8DE83-10B0-4B2C-9769-E02E2E8DF7CA}"/>
    <cellStyle name="Normal 2 2 4 3 4 4 2 2" xfId="28689" xr:uid="{2CFC1F31-7D3B-423B-9C15-193E92B28773}"/>
    <cellStyle name="Normal 2 2 4 3 4 4 2 3" xfId="45448" xr:uid="{33F3F569-3EED-44C0-B876-ACCF7CC918E7}"/>
    <cellStyle name="Normal 2 2 4 3 4 4 3" xfId="20309" xr:uid="{096D5BE7-D7E5-4B3F-9D7D-5E19A6203D75}"/>
    <cellStyle name="Normal 2 2 4 3 4 4 4" xfId="37068" xr:uid="{6F03C659-68C4-4404-AE14-B4E1DA32DFB2}"/>
    <cellStyle name="Normal 2 2 4 3 4 5" xfId="10238" xr:uid="{B13DEDBF-6812-4BC3-912B-0444B17B8C5A}"/>
    <cellStyle name="Normal 2 2 4 3 4 5 2" xfId="26998" xr:uid="{A523429A-16F7-4F55-AB30-70945C10AE02}"/>
    <cellStyle name="Normal 2 2 4 3 4 5 3" xfId="43757" xr:uid="{EABDAC24-D141-452A-A2E2-E1FDEDD056C4}"/>
    <cellStyle name="Normal 2 2 4 3 4 6" xfId="18618" xr:uid="{69A0FA72-ABFD-4472-80D0-E55A70E1955C}"/>
    <cellStyle name="Normal 2 2 4 3 4 7" xfId="35377" xr:uid="{281C64F0-EE48-4009-A32D-3A91FD933A54}"/>
    <cellStyle name="Normal 2 2 4 3 5" xfId="3968" xr:uid="{D76E7195-C7D3-4881-9FA2-78E684E80F67}"/>
    <cellStyle name="Normal 2 2 4 3 5 2" xfId="12348" xr:uid="{2E27BDEC-CFAC-4FF1-9C9A-E20442363595}"/>
    <cellStyle name="Normal 2 2 4 3 5 2 2" xfId="29108" xr:uid="{FC8448F0-2FE5-41BD-BFEF-B6F6F98AB445}"/>
    <cellStyle name="Normal 2 2 4 3 5 2 3" xfId="45867" xr:uid="{CE00F8BC-083E-44DD-8623-DDD4AD2ACD37}"/>
    <cellStyle name="Normal 2 2 4 3 5 3" xfId="20728" xr:uid="{6504C43E-69B7-49CB-8380-71E491CBFA1B}"/>
    <cellStyle name="Normal 2 2 4 3 5 4" xfId="37487" xr:uid="{68811045-1849-42B4-B034-71332C10DD89}"/>
    <cellStyle name="Normal 2 2 4 3 6" xfId="5751" xr:uid="{92EE4703-A19C-4080-B8AD-D6CBB7E7619C}"/>
    <cellStyle name="Normal 2 2 4 3 6 2" xfId="14131" xr:uid="{D1D78AB7-A1D7-435F-8D13-0429B31B4F8E}"/>
    <cellStyle name="Normal 2 2 4 3 6 2 2" xfId="30891" xr:uid="{9E371898-625B-4C2C-B931-1CF0205145EB}"/>
    <cellStyle name="Normal 2 2 4 3 6 2 3" xfId="47650" xr:uid="{0FCEE436-4E03-42B7-9D10-A4AD433EE599}"/>
    <cellStyle name="Normal 2 2 4 3 6 3" xfId="22511" xr:uid="{FC1FD6B2-54A5-416C-832E-380028D6E261}"/>
    <cellStyle name="Normal 2 2 4 3 6 4" xfId="39270" xr:uid="{92075760-76CF-4957-969E-CED04A216073}"/>
    <cellStyle name="Normal 2 2 4 3 7" xfId="7331" xr:uid="{0EFB1E12-768F-467A-95A0-16349670E96C}"/>
    <cellStyle name="Normal 2 2 4 3 7 2" xfId="15711" xr:uid="{9E2F7387-F0FE-4EEA-8B1D-61DA71612479}"/>
    <cellStyle name="Normal 2 2 4 3 7 2 2" xfId="32471" xr:uid="{E1907620-F3C9-4FE7-BC42-29F02CCAF5D3}"/>
    <cellStyle name="Normal 2 2 4 3 7 2 3" xfId="49230" xr:uid="{C5183761-A205-4BCD-BD0E-A9AD50DB0B58}"/>
    <cellStyle name="Normal 2 2 4 3 7 3" xfId="24091" xr:uid="{F89F84E1-7238-44C1-86F2-895526937724}"/>
    <cellStyle name="Normal 2 2 4 3 7 4" xfId="40850" xr:uid="{7D81B689-3561-4F43-A363-8B031F8942CA}"/>
    <cellStyle name="Normal 2 2 4 3 8" xfId="7737" xr:uid="{232B54DC-FC37-4F04-8CE1-0C13FE14FB61}"/>
    <cellStyle name="Normal 2 2 4 3 8 2" xfId="16117" xr:uid="{55F0E3E1-80FE-49EF-AA59-E0E9CC9100F4}"/>
    <cellStyle name="Normal 2 2 4 3 8 2 2" xfId="32877" xr:uid="{4EDEDE0D-0459-44A2-85CA-81B18F38682D}"/>
    <cellStyle name="Normal 2 2 4 3 8 2 3" xfId="49636" xr:uid="{F26BB2FA-D147-4572-8042-BF4B43AAEE06}"/>
    <cellStyle name="Normal 2 2 4 3 8 3" xfId="24497" xr:uid="{4EDCAF24-A2C4-49CE-A96B-AD6EE77DB048}"/>
    <cellStyle name="Normal 2 2 4 3 8 4" xfId="41256" xr:uid="{4B542A3A-BAD0-4A50-AF7A-7F0D32441895}"/>
    <cellStyle name="Normal 2 2 4 3 9" xfId="8143" xr:uid="{4831F065-D7FB-4BDE-A671-2F28699B35E2}"/>
    <cellStyle name="Normal 2 2 4 3 9 2" xfId="16523" xr:uid="{634E470E-6B5D-44A8-8849-C14565EFA27A}"/>
    <cellStyle name="Normal 2 2 4 3 9 2 2" xfId="33283" xr:uid="{FF49B21A-7DB4-44E2-8549-E8ACE84210B1}"/>
    <cellStyle name="Normal 2 2 4 3 9 2 3" xfId="50042" xr:uid="{368169E0-B103-4F8D-A2FE-A2899094198D}"/>
    <cellStyle name="Normal 2 2 4 3 9 3" xfId="24903" xr:uid="{0D39699C-B381-4717-9F6E-298EC068875A}"/>
    <cellStyle name="Normal 2 2 4 3 9 4" xfId="41662" xr:uid="{24421DDD-8B6C-49A3-B231-5805E5FE3626}"/>
    <cellStyle name="Normal 2 2 4 4" xfId="654" xr:uid="{49F60EC4-D823-416D-8730-54FD5F506683}"/>
    <cellStyle name="Normal 2 2 4 4 10" xfId="8665" xr:uid="{9CE7F641-E8C5-41C8-8744-7F4F0E99664B}"/>
    <cellStyle name="Normal 2 2 4 4 10 2" xfId="17045" xr:uid="{2A8D53D8-41CE-4740-BFEA-0CCB21D852A5}"/>
    <cellStyle name="Normal 2 2 4 4 10 2 2" xfId="33805" xr:uid="{0B37A9B9-468C-40D4-A58C-0C9E941B3831}"/>
    <cellStyle name="Normal 2 2 4 4 10 2 3" xfId="50564" xr:uid="{E8A20037-7136-4DC9-BC78-8C84E0AFD289}"/>
    <cellStyle name="Normal 2 2 4 4 10 3" xfId="25425" xr:uid="{F39B2A6D-B9E3-4B0C-AFEE-398423C62C4B}"/>
    <cellStyle name="Normal 2 2 4 4 10 4" xfId="42184" xr:uid="{271CEBDD-B73B-4E6F-8D2E-C73646A0A382}"/>
    <cellStyle name="Normal 2 2 4 4 11" xfId="2486" xr:uid="{88109285-3F37-4E52-970B-39F499EC7AE5}"/>
    <cellStyle name="Normal 2 2 4 4 11 2" xfId="10868" xr:uid="{0CCD4F7C-2221-434C-9F62-3762140353E4}"/>
    <cellStyle name="Normal 2 2 4 4 11 2 2" xfId="27628" xr:uid="{163A147F-50E2-409B-AF0E-41F75B8E4835}"/>
    <cellStyle name="Normal 2 2 4 4 11 2 3" xfId="44387" xr:uid="{0049B18E-BCBC-47ED-9281-A4C5036B9173}"/>
    <cellStyle name="Normal 2 2 4 4 11 3" xfId="19248" xr:uid="{A6742B1B-0947-4AD2-8541-905660C2A233}"/>
    <cellStyle name="Normal 2 2 4 4 11 4" xfId="36007" xr:uid="{0A98DCDC-26EA-41D9-9F5B-5984E90E3F44}"/>
    <cellStyle name="Normal 2 2 4 4 12" xfId="9065" xr:uid="{445AE3AA-EC75-4FFA-A141-0901B52623D4}"/>
    <cellStyle name="Normal 2 2 4 4 12 2" xfId="25825" xr:uid="{677417C6-8CB9-4A4C-8B2C-66F5C32D4B10}"/>
    <cellStyle name="Normal 2 2 4 4 12 3" xfId="42584" xr:uid="{5D56597B-D959-459E-BA46-25D25ED72AAA}"/>
    <cellStyle name="Normal 2 2 4 4 13" xfId="17445" xr:uid="{E88E0E6E-DC3D-4678-8801-22871AFECAB1}"/>
    <cellStyle name="Normal 2 2 4 4 14" xfId="34204" xr:uid="{CA4CD579-417F-4D93-83BA-CDFB0BDD382E}"/>
    <cellStyle name="Normal 2 2 4 4 2" xfId="1096" xr:uid="{01967926-F73F-4C8B-85EE-F05E7ABA4D33}"/>
    <cellStyle name="Normal 2 2 4 4 2 2" xfId="4491" xr:uid="{C28CE0A5-E473-4DB7-919B-C304A03666C6}"/>
    <cellStyle name="Normal 2 2 4 4 2 2 2" xfId="12871" xr:uid="{61BC4CCB-87DC-4B4E-857D-48A99387D45F}"/>
    <cellStyle name="Normal 2 2 4 4 2 2 2 2" xfId="29631" xr:uid="{47616EDE-78D5-4947-A7E2-678397C757B9}"/>
    <cellStyle name="Normal 2 2 4 4 2 2 2 3" xfId="46390" xr:uid="{203E8919-3DFD-46F8-B4D8-E08F5ADC692A}"/>
    <cellStyle name="Normal 2 2 4 4 2 2 3" xfId="21251" xr:uid="{9B4CA23B-7270-429C-B920-06F895CD32F2}"/>
    <cellStyle name="Normal 2 2 4 4 2 2 4" xfId="38010" xr:uid="{2E9EC1AF-B4D1-465E-A32A-FDA3CE702E18}"/>
    <cellStyle name="Normal 2 2 4 4 2 3" xfId="6178" xr:uid="{BA0024A1-7773-4F6B-8973-C4BED581E16B}"/>
    <cellStyle name="Normal 2 2 4 4 2 3 2" xfId="14558" xr:uid="{51B04F6C-6FA9-4CE7-942B-9954280A3005}"/>
    <cellStyle name="Normal 2 2 4 4 2 3 2 2" xfId="31318" xr:uid="{18B0422F-ACCF-4192-B863-802A0F10A321}"/>
    <cellStyle name="Normal 2 2 4 4 2 3 2 3" xfId="48077" xr:uid="{24B05DF1-8E7A-47A5-853D-3BAEC5ADEEEB}"/>
    <cellStyle name="Normal 2 2 4 4 2 3 3" xfId="22938" xr:uid="{4E2C4F16-4B4E-42D2-BA02-DA295F0EAE09}"/>
    <cellStyle name="Normal 2 2 4 4 2 3 4" xfId="39697" xr:uid="{E4E88DC7-3A65-4A78-8D0A-4D2CEDB215DB}"/>
    <cellStyle name="Normal 2 2 4 4 2 4" xfId="2914" xr:uid="{6EE46FEC-C335-4749-BB97-5F6340B54A00}"/>
    <cellStyle name="Normal 2 2 4 4 2 4 2" xfId="11294" xr:uid="{01EB3816-4542-4595-899E-B9626AF36D2B}"/>
    <cellStyle name="Normal 2 2 4 4 2 4 2 2" xfId="28054" xr:uid="{08148C72-7AB7-4BB1-9662-9C11A75D4D7D}"/>
    <cellStyle name="Normal 2 2 4 4 2 4 2 3" xfId="44813" xr:uid="{C1B1EB12-0484-46FC-A038-34F76017B734}"/>
    <cellStyle name="Normal 2 2 4 4 2 4 3" xfId="19674" xr:uid="{AE5CDAAE-898D-43EE-8204-C3AD957D3207}"/>
    <cellStyle name="Normal 2 2 4 4 2 4 4" xfId="36433" xr:uid="{80CABE6C-F9A5-48F1-BA64-D8D2667CC7E0}"/>
    <cellStyle name="Normal 2 2 4 4 2 5" xfId="9491" xr:uid="{8EFF9D7B-57D1-42EE-9678-A873DC177F5E}"/>
    <cellStyle name="Normal 2 2 4 4 2 5 2" xfId="26251" xr:uid="{6451D7E7-1929-4800-BE73-EE2ED725AD41}"/>
    <cellStyle name="Normal 2 2 4 4 2 5 3" xfId="43010" xr:uid="{987679B1-324E-45DC-94D6-D0278FB2A7B4}"/>
    <cellStyle name="Normal 2 2 4 4 2 6" xfId="17871" xr:uid="{5E0FD77F-B5B3-4E64-A966-2647DA0796F2}"/>
    <cellStyle name="Normal 2 2 4 4 2 7" xfId="34630" xr:uid="{63D625E4-1B84-4165-8CE5-4B686A7088CB}"/>
    <cellStyle name="Normal 2 2 4 4 3" xfId="1530" xr:uid="{51AFA3CA-DA0F-461D-A3FE-D80EBBEE5361}"/>
    <cellStyle name="Normal 2 2 4 4 3 2" xfId="4919" xr:uid="{6BFCA036-7216-441C-BB0E-F660E184452F}"/>
    <cellStyle name="Normal 2 2 4 4 3 2 2" xfId="13299" xr:uid="{1A166060-5588-487B-9197-875D3FBBD380}"/>
    <cellStyle name="Normal 2 2 4 4 3 2 2 2" xfId="30059" xr:uid="{BFCF728E-619E-46DA-81AE-C6965090C992}"/>
    <cellStyle name="Normal 2 2 4 4 3 2 2 3" xfId="46818" xr:uid="{9DE02BAE-44E3-4747-8E32-A9D169417972}"/>
    <cellStyle name="Normal 2 2 4 4 3 2 3" xfId="21679" xr:uid="{88548C36-C636-4973-BA7E-798012E81F50}"/>
    <cellStyle name="Normal 2 2 4 4 3 2 4" xfId="38438" xr:uid="{DE7CB875-9521-4CE1-917E-66D62AEE11F8}"/>
    <cellStyle name="Normal 2 2 4 4 3 3" xfId="6606" xr:uid="{0552E7DD-C8F4-4298-9B2D-F0E7AD54855F}"/>
    <cellStyle name="Normal 2 2 4 4 3 3 2" xfId="14986" xr:uid="{A12214CC-C998-4BB5-BE7F-B71F72F98360}"/>
    <cellStyle name="Normal 2 2 4 4 3 3 2 2" xfId="31746" xr:uid="{9E0B4730-69C7-4945-9A22-B7348112C570}"/>
    <cellStyle name="Normal 2 2 4 4 3 3 2 3" xfId="48505" xr:uid="{2A4ABE9B-BCB2-4DD2-A30A-4A903A7FCBE5}"/>
    <cellStyle name="Normal 2 2 4 4 3 3 3" xfId="23366" xr:uid="{5E2105BD-6BCC-4EC4-A32F-596BFA600801}"/>
    <cellStyle name="Normal 2 2 4 4 3 3 4" xfId="40125" xr:uid="{A3314DDD-7373-4D42-A56F-FCC98436AE51}"/>
    <cellStyle name="Normal 2 2 4 4 3 4" xfId="3342" xr:uid="{DAC6463A-07EC-475A-961B-8AA103969612}"/>
    <cellStyle name="Normal 2 2 4 4 3 4 2" xfId="11722" xr:uid="{A2230E28-AB4E-4207-A68E-3CF21E8AB974}"/>
    <cellStyle name="Normal 2 2 4 4 3 4 2 2" xfId="28482" xr:uid="{438C7E07-B728-427C-8393-50AF76FC5881}"/>
    <cellStyle name="Normal 2 2 4 4 3 4 2 3" xfId="45241" xr:uid="{52D4076B-801D-419A-9941-62B431C0BAFC}"/>
    <cellStyle name="Normal 2 2 4 4 3 4 3" xfId="20102" xr:uid="{BA2EC463-34FD-4F18-B6C2-8A665F04140C}"/>
    <cellStyle name="Normal 2 2 4 4 3 4 4" xfId="36861" xr:uid="{E9014FF0-8861-4190-A64F-C9FB375232F1}"/>
    <cellStyle name="Normal 2 2 4 4 3 5" xfId="9919" xr:uid="{277056EA-565A-442F-B034-1E8FD2BEF02F}"/>
    <cellStyle name="Normal 2 2 4 4 3 5 2" xfId="26679" xr:uid="{1157F564-03A0-4707-9471-1C282B00003A}"/>
    <cellStyle name="Normal 2 2 4 4 3 5 3" xfId="43438" xr:uid="{D6E06976-CFBF-4D72-8368-5AE351DB226D}"/>
    <cellStyle name="Normal 2 2 4 4 3 6" xfId="18299" xr:uid="{1365D401-AEEC-4A68-9356-4E2E091B6ABD}"/>
    <cellStyle name="Normal 2 2 4 4 3 7" xfId="35058" xr:uid="{125F9FAE-15D7-496B-8144-C78267D551C6}"/>
    <cellStyle name="Normal 2 2 4 4 4" xfId="1965" xr:uid="{0D354947-005B-490C-8157-ABB3B4AD135C}"/>
    <cellStyle name="Normal 2 2 4 4 4 2" xfId="5354" xr:uid="{B84D254F-07B9-4498-8FBE-87BB18A3F3B1}"/>
    <cellStyle name="Normal 2 2 4 4 4 2 2" xfId="13734" xr:uid="{DDCA8599-6D1B-4106-B3E4-8D02D277507F}"/>
    <cellStyle name="Normal 2 2 4 4 4 2 2 2" xfId="30494" xr:uid="{17EA64F7-A554-40F2-AD8E-DA513022E7D9}"/>
    <cellStyle name="Normal 2 2 4 4 4 2 2 3" xfId="47253" xr:uid="{566A8DFF-D0C5-4B18-B6FE-07D757BA7E85}"/>
    <cellStyle name="Normal 2 2 4 4 4 2 3" xfId="22114" xr:uid="{2EA4BAB5-20C9-4AAA-BCFB-4D58B66C89D2}"/>
    <cellStyle name="Normal 2 2 4 4 4 2 4" xfId="38873" xr:uid="{133B4C69-C9C0-4231-BA1B-00928C5DC966}"/>
    <cellStyle name="Normal 2 2 4 4 4 3" xfId="7041" xr:uid="{83617AAA-C0E2-402B-A7FE-435CFFF67925}"/>
    <cellStyle name="Normal 2 2 4 4 4 3 2" xfId="15421" xr:uid="{F0041B7B-E8C2-450F-B9F3-0E79971B8946}"/>
    <cellStyle name="Normal 2 2 4 4 4 3 2 2" xfId="32181" xr:uid="{7702E5AB-5CA4-4373-8A1F-1E5A98D32296}"/>
    <cellStyle name="Normal 2 2 4 4 4 3 2 3" xfId="48940" xr:uid="{FDF8742B-57B0-4F23-B7A1-4DFC9BB7D091}"/>
    <cellStyle name="Normal 2 2 4 4 4 3 3" xfId="23801" xr:uid="{A1DB7309-E0B6-4BD6-8869-E11A1557F6C6}"/>
    <cellStyle name="Normal 2 2 4 4 4 3 4" xfId="40560" xr:uid="{F21A4830-3326-4562-8EDB-539558407294}"/>
    <cellStyle name="Normal 2 2 4 4 4 4" xfId="3664" xr:uid="{38DCCF80-4E32-459E-A3B7-35EC34B93146}"/>
    <cellStyle name="Normal 2 2 4 4 4 4 2" xfId="12044" xr:uid="{DC5C3B17-D153-4FA0-B9FA-A7C587DB3193}"/>
    <cellStyle name="Normal 2 2 4 4 4 4 2 2" xfId="28804" xr:uid="{5142D139-065C-4665-9DF9-1E10FCA71470}"/>
    <cellStyle name="Normal 2 2 4 4 4 4 2 3" xfId="45563" xr:uid="{178D6AD9-7CA2-44F8-BB40-69309DF78A28}"/>
    <cellStyle name="Normal 2 2 4 4 4 4 3" xfId="20424" xr:uid="{85356CE4-1BEA-498B-9E3D-6A9A1393F8C4}"/>
    <cellStyle name="Normal 2 2 4 4 4 4 4" xfId="37183" xr:uid="{D1014F97-2320-4B5F-B607-4AD0D4A7B738}"/>
    <cellStyle name="Normal 2 2 4 4 4 5" xfId="10354" xr:uid="{193A4F87-6135-4282-9DBC-CDB2B77D76A9}"/>
    <cellStyle name="Normal 2 2 4 4 4 5 2" xfId="27114" xr:uid="{09E63A5D-25BC-4F46-91C2-B3B2BCA7DDBD}"/>
    <cellStyle name="Normal 2 2 4 4 4 5 3" xfId="43873" xr:uid="{4B69E2B0-5DA9-46A5-971A-2CDCF048B6CC}"/>
    <cellStyle name="Normal 2 2 4 4 4 6" xfId="18734" xr:uid="{BB881E06-39E3-4008-8CF7-64B2C6AA4458}"/>
    <cellStyle name="Normal 2 2 4 4 4 7" xfId="35493" xr:uid="{C4797317-5130-41B7-9B06-49756EF6C47C}"/>
    <cellStyle name="Normal 2 2 4 4 5" xfId="4084" xr:uid="{E6BB2872-F6C6-4DB9-B489-292C6C3079E3}"/>
    <cellStyle name="Normal 2 2 4 4 5 2" xfId="12464" xr:uid="{25229B82-DD62-4510-A5F1-C58E1EB2DBC8}"/>
    <cellStyle name="Normal 2 2 4 4 5 2 2" xfId="29224" xr:uid="{7EBA32DB-3D8F-49F8-99CD-3838DDBC8F15}"/>
    <cellStyle name="Normal 2 2 4 4 5 2 3" xfId="45983" xr:uid="{74147064-8CF5-48F7-AD57-57DB602F4511}"/>
    <cellStyle name="Normal 2 2 4 4 5 3" xfId="20844" xr:uid="{C43C0B0F-EC9A-49ED-9426-A964C7AB1B09}"/>
    <cellStyle name="Normal 2 2 4 4 5 4" xfId="37603" xr:uid="{C754B2EA-C838-44A2-9A77-57BA1A18B4A5}"/>
    <cellStyle name="Normal 2 2 4 4 6" xfId="5752" xr:uid="{E58ABB30-7D97-4A4C-8CFA-23E41A26E406}"/>
    <cellStyle name="Normal 2 2 4 4 6 2" xfId="14132" xr:uid="{3D5E6FA0-258E-4128-9593-8AD800F6FA7B}"/>
    <cellStyle name="Normal 2 2 4 4 6 2 2" xfId="30892" xr:uid="{DAF81481-6E1A-46D3-8765-5797E72CE18C}"/>
    <cellStyle name="Normal 2 2 4 4 6 2 3" xfId="47651" xr:uid="{AFD21A1F-6367-43BB-A22E-4F537E429B8E}"/>
    <cellStyle name="Normal 2 2 4 4 6 3" xfId="22512" xr:uid="{F4829F60-F1D4-4606-84E7-3491F8064D33}"/>
    <cellStyle name="Normal 2 2 4 4 6 4" xfId="39271" xr:uid="{11274C87-F0F3-475C-967D-485F1F781881}"/>
    <cellStyle name="Normal 2 2 4 4 7" xfId="7447" xr:uid="{F52CF419-EF8C-4656-BE02-7689C7A570FF}"/>
    <cellStyle name="Normal 2 2 4 4 7 2" xfId="15827" xr:uid="{0BB609E6-0F11-4066-A54A-496D630BF562}"/>
    <cellStyle name="Normal 2 2 4 4 7 2 2" xfId="32587" xr:uid="{2B1DEE32-E905-470A-8A3C-A5AE754A9084}"/>
    <cellStyle name="Normal 2 2 4 4 7 2 3" xfId="49346" xr:uid="{863937EE-9A75-46CB-BCCC-A8E321516C2C}"/>
    <cellStyle name="Normal 2 2 4 4 7 3" xfId="24207" xr:uid="{03CC530B-048A-4EFE-8FB8-673665C059CF}"/>
    <cellStyle name="Normal 2 2 4 4 7 4" xfId="40966" xr:uid="{57843250-FF55-4608-B14D-E17509E1E1BC}"/>
    <cellStyle name="Normal 2 2 4 4 8" xfId="7853" xr:uid="{24695190-F76C-42C3-8E11-6E8B256CF5B2}"/>
    <cellStyle name="Normal 2 2 4 4 8 2" xfId="16233" xr:uid="{832A2C06-7FF1-428B-A8D4-DBFE23ADC280}"/>
    <cellStyle name="Normal 2 2 4 4 8 2 2" xfId="32993" xr:uid="{D5261FB6-89FB-4563-AF4C-C8BBC557C2E8}"/>
    <cellStyle name="Normal 2 2 4 4 8 2 3" xfId="49752" xr:uid="{E1F49894-3CC4-4BEC-813B-8F2F161282B8}"/>
    <cellStyle name="Normal 2 2 4 4 8 3" xfId="24613" xr:uid="{E9869CC7-AE6A-4186-B793-08BCBA2DBBFD}"/>
    <cellStyle name="Normal 2 2 4 4 8 4" xfId="41372" xr:uid="{992BE568-0BDC-4B11-9B71-C0C51A48573E}"/>
    <cellStyle name="Normal 2 2 4 4 9" xfId="8259" xr:uid="{57C969A6-40AD-451A-9F1B-BB0841A1FC0F}"/>
    <cellStyle name="Normal 2 2 4 4 9 2" xfId="16639" xr:uid="{ACB62E22-24D2-4FAB-B295-D2767269DC8E}"/>
    <cellStyle name="Normal 2 2 4 4 9 2 2" xfId="33399" xr:uid="{8CF84DFF-97E8-4F27-AACF-65E974BB27EE}"/>
    <cellStyle name="Normal 2 2 4 4 9 2 3" xfId="50158" xr:uid="{02749723-C0D5-4EA6-8BA3-95A9808D9059}"/>
    <cellStyle name="Normal 2 2 4 4 9 3" xfId="25019" xr:uid="{0A547657-36E0-41FC-9F69-998E7ABB1B35}"/>
    <cellStyle name="Normal 2 2 4 4 9 4" xfId="41778" xr:uid="{1661B392-F127-415D-A8CD-A580A67979AA}"/>
    <cellStyle name="Normal 2 2 4 5" xfId="792" xr:uid="{A86A13BF-C6CF-42D9-954F-58FE0A863C2E}"/>
    <cellStyle name="Normal 2 2 4 5 2" xfId="4187" xr:uid="{00DF5E9A-16C4-4A80-9D8E-EC99B5CDBCF8}"/>
    <cellStyle name="Normal 2 2 4 5 2 2" xfId="12567" xr:uid="{28AA5D81-1F18-42A7-90E8-CC0C72E515DB}"/>
    <cellStyle name="Normal 2 2 4 5 2 2 2" xfId="29327" xr:uid="{4AF7DA36-C880-4E3D-A4CE-CCDA2EA33AF6}"/>
    <cellStyle name="Normal 2 2 4 5 2 2 3" xfId="46086" xr:uid="{28A8800A-AA9C-4EB9-893A-917C4F0D5467}"/>
    <cellStyle name="Normal 2 2 4 5 2 3" xfId="20947" xr:uid="{E867F314-82C0-490C-8730-E7E4AFEC48C0}"/>
    <cellStyle name="Normal 2 2 4 5 2 4" xfId="37706" xr:uid="{D71E9B69-5210-46DD-8F59-69B6CE661C1D}"/>
    <cellStyle name="Normal 2 2 4 5 3" xfId="5874" xr:uid="{D9E2FD8B-3C92-4BD9-811E-95CE2906B4CD}"/>
    <cellStyle name="Normal 2 2 4 5 3 2" xfId="14254" xr:uid="{3B7B27CA-7747-4823-BF12-414C182049CA}"/>
    <cellStyle name="Normal 2 2 4 5 3 2 2" xfId="31014" xr:uid="{24CE3AC4-129B-41AF-BEE2-8FF73FB7B31C}"/>
    <cellStyle name="Normal 2 2 4 5 3 2 3" xfId="47773" xr:uid="{A5779696-8DBB-405E-B61B-5A70E1E1A1FD}"/>
    <cellStyle name="Normal 2 2 4 5 3 3" xfId="22634" xr:uid="{5F5F8487-29A3-4601-91D5-F09CAB8A857C}"/>
    <cellStyle name="Normal 2 2 4 5 3 4" xfId="39393" xr:uid="{BE1204B3-5247-42AC-9C9B-89FABEF52273}"/>
    <cellStyle name="Normal 2 2 4 5 4" xfId="2610" xr:uid="{FC294046-0A0F-4BF6-809C-C219FBB84EDC}"/>
    <cellStyle name="Normal 2 2 4 5 4 2" xfId="10990" xr:uid="{DEB00532-503E-4983-BAB4-1598975115EC}"/>
    <cellStyle name="Normal 2 2 4 5 4 2 2" xfId="27750" xr:uid="{C868E347-5106-4AE1-B9D6-9D457AEB47F0}"/>
    <cellStyle name="Normal 2 2 4 5 4 2 3" xfId="44509" xr:uid="{C6A6DB40-4E88-477C-85BA-AAB5E92F7E66}"/>
    <cellStyle name="Normal 2 2 4 5 4 3" xfId="19370" xr:uid="{B0B575A7-925A-43A6-8ECB-ADAC89BB24EC}"/>
    <cellStyle name="Normal 2 2 4 5 4 4" xfId="36129" xr:uid="{D4E0AB8D-D539-4191-9E83-41D4D1692F98}"/>
    <cellStyle name="Normal 2 2 4 5 5" xfId="9187" xr:uid="{E0746EBC-3749-4BA4-98FA-C9A906343945}"/>
    <cellStyle name="Normal 2 2 4 5 5 2" xfId="25947" xr:uid="{97A670F6-D1DC-4417-8804-01CE171D387A}"/>
    <cellStyle name="Normal 2 2 4 5 5 3" xfId="42706" xr:uid="{0D102952-BD8B-4412-A044-4888E1689F35}"/>
    <cellStyle name="Normal 2 2 4 5 6" xfId="17567" xr:uid="{CFF14EDE-61B8-4F43-B3D6-0BDA0E5CD717}"/>
    <cellStyle name="Normal 2 2 4 5 7" xfId="34326" xr:uid="{80C0E4DB-90AC-43C8-BD71-3984E5662EA5}"/>
    <cellStyle name="Normal 2 2 4 6" xfId="1226" xr:uid="{EEF47E6B-AB07-4EE8-B178-C005586374C2}"/>
    <cellStyle name="Normal 2 2 4 6 2" xfId="4615" xr:uid="{E2AD826C-61CC-4E6B-A285-54D538E9977B}"/>
    <cellStyle name="Normal 2 2 4 6 2 2" xfId="12995" xr:uid="{9861FDAA-7FAF-4F31-8D83-C651A3D8BE53}"/>
    <cellStyle name="Normal 2 2 4 6 2 2 2" xfId="29755" xr:uid="{91EF3F7F-48B2-4A35-BF25-73E292BF1077}"/>
    <cellStyle name="Normal 2 2 4 6 2 2 3" xfId="46514" xr:uid="{85FA213A-60F9-4D0E-96FC-EFA68C2A6C23}"/>
    <cellStyle name="Normal 2 2 4 6 2 3" xfId="21375" xr:uid="{5F467E05-1E3B-4B03-BB1F-DEB2519BC677}"/>
    <cellStyle name="Normal 2 2 4 6 2 4" xfId="38134" xr:uid="{4D3054BA-7FE3-4527-9BC1-2C2314E7BDBD}"/>
    <cellStyle name="Normal 2 2 4 6 3" xfId="6302" xr:uid="{CD0094A7-B3D9-45BE-B86A-A78AC9C49D6C}"/>
    <cellStyle name="Normal 2 2 4 6 3 2" xfId="14682" xr:uid="{9905895F-6B04-455E-BCA0-FE6346EA6C32}"/>
    <cellStyle name="Normal 2 2 4 6 3 2 2" xfId="31442" xr:uid="{7A7B19AF-8654-4C94-B902-DD7CBBFCF8F8}"/>
    <cellStyle name="Normal 2 2 4 6 3 2 3" xfId="48201" xr:uid="{7AF97AB6-76EF-4F32-A69B-39A9C90D6F27}"/>
    <cellStyle name="Normal 2 2 4 6 3 3" xfId="23062" xr:uid="{B88E6A26-70E0-492F-9398-D2E9F3D3C0FA}"/>
    <cellStyle name="Normal 2 2 4 6 3 4" xfId="39821" xr:uid="{4E00F385-7617-4EE6-BCC7-ED60F9ED5B1A}"/>
    <cellStyle name="Normal 2 2 4 6 4" xfId="3038" xr:uid="{66ECD929-E71B-4048-B818-1709ACE667C9}"/>
    <cellStyle name="Normal 2 2 4 6 4 2" xfId="11418" xr:uid="{CC6B7782-7520-4B87-8099-4135C2F3FFC3}"/>
    <cellStyle name="Normal 2 2 4 6 4 2 2" xfId="28178" xr:uid="{1282255F-30E1-4F2E-A770-A04ED0B510E2}"/>
    <cellStyle name="Normal 2 2 4 6 4 2 3" xfId="44937" xr:uid="{8C19B473-29ED-412C-8529-7B3CD9D2C834}"/>
    <cellStyle name="Normal 2 2 4 6 4 3" xfId="19798" xr:uid="{D88B6DD9-4FED-42C1-A708-63FBE59CE16A}"/>
    <cellStyle name="Normal 2 2 4 6 4 4" xfId="36557" xr:uid="{1B2919CE-75E4-41E0-852A-C90A22A0AF81}"/>
    <cellStyle name="Normal 2 2 4 6 5" xfId="9615" xr:uid="{EEEBEE24-5615-4D51-9E9B-E53A0AD1C2D3}"/>
    <cellStyle name="Normal 2 2 4 6 5 2" xfId="26375" xr:uid="{DCB54ECB-6F04-4CA6-94C9-47407BDF5245}"/>
    <cellStyle name="Normal 2 2 4 6 5 3" xfId="43134" xr:uid="{C7DE1FA6-0D71-4F71-B94C-AA959AFBBDFD}"/>
    <cellStyle name="Normal 2 2 4 6 6" xfId="17995" xr:uid="{D154EB92-32CD-4AD1-AF9A-1F3E5DC0284A}"/>
    <cellStyle name="Normal 2 2 4 6 7" xfId="34754" xr:uid="{1D3F00ED-31E9-46D2-8D0F-B0A5CB0570E9}"/>
    <cellStyle name="Normal 2 2 4 7" xfId="1694" xr:uid="{8574469E-CF54-4778-A302-AAFEE9991337}"/>
    <cellStyle name="Normal 2 2 4 7 2" xfId="5083" xr:uid="{FFBC6A07-62C7-4772-819A-D36CCC1F20C9}"/>
    <cellStyle name="Normal 2 2 4 7 2 2" xfId="13463" xr:uid="{2130AC51-85F6-46DD-B7DD-7106254D9F56}"/>
    <cellStyle name="Normal 2 2 4 7 2 2 2" xfId="30223" xr:uid="{2C394363-BE37-4115-9289-D4FC0AFC550E}"/>
    <cellStyle name="Normal 2 2 4 7 2 2 3" xfId="46982" xr:uid="{4D336C87-E0B9-46A1-983A-F746CE042E53}"/>
    <cellStyle name="Normal 2 2 4 7 2 3" xfId="21843" xr:uid="{167B2B82-F280-440E-B5AF-7D551DB83467}"/>
    <cellStyle name="Normal 2 2 4 7 2 4" xfId="38602" xr:uid="{242BD15A-794C-4E4D-9071-D0B30505ABAF}"/>
    <cellStyle name="Normal 2 2 4 7 3" xfId="6770" xr:uid="{FF5B4D45-1739-480E-AE3E-59375242F2FD}"/>
    <cellStyle name="Normal 2 2 4 7 3 2" xfId="15150" xr:uid="{E16C3DE9-F744-4D6D-A510-59D3B929BB70}"/>
    <cellStyle name="Normal 2 2 4 7 3 2 2" xfId="31910" xr:uid="{129103EC-8BF6-413C-B0B4-1A2E113221CF}"/>
    <cellStyle name="Normal 2 2 4 7 3 2 3" xfId="48669" xr:uid="{E9A98E98-250B-4761-AD7B-B8390BD8E45A}"/>
    <cellStyle name="Normal 2 2 4 7 3 3" xfId="23530" xr:uid="{2DE8794E-17D5-4860-8E7D-73DAD0C81A60}"/>
    <cellStyle name="Normal 2 2 4 7 3 4" xfId="40289" xr:uid="{947DF2AA-C8CB-4115-B444-728C2A7F7388}"/>
    <cellStyle name="Normal 2 2 4 7 4" xfId="2177" xr:uid="{58DFD80D-127A-425C-A84C-CD8F69AC8944}"/>
    <cellStyle name="Normal 2 2 4 7 4 2" xfId="10564" xr:uid="{B37A7968-C82B-442F-9864-69AA72EB7539}"/>
    <cellStyle name="Normal 2 2 4 7 4 2 2" xfId="27324" xr:uid="{4342E153-8812-4AFE-8857-06829BF7CBEB}"/>
    <cellStyle name="Normal 2 2 4 7 4 2 3" xfId="44083" xr:uid="{46661683-0590-44E0-8F0D-F24E16929FD4}"/>
    <cellStyle name="Normal 2 2 4 7 4 3" xfId="18944" xr:uid="{5D642A28-39B9-4DE6-80EB-3BEC8AF03FFF}"/>
    <cellStyle name="Normal 2 2 4 7 4 4" xfId="35703" xr:uid="{1F03C7C0-1330-421D-AA4F-D1EA4E5BE828}"/>
    <cellStyle name="Normal 2 2 4 7 5" xfId="10083" xr:uid="{2AE5A58A-0E43-4537-81E2-BF8EE8BD940A}"/>
    <cellStyle name="Normal 2 2 4 7 5 2" xfId="26843" xr:uid="{0D5A90E3-2D63-45ED-8239-9A9CACC1F910}"/>
    <cellStyle name="Normal 2 2 4 7 5 3" xfId="43602" xr:uid="{6CA0A645-86C4-4E33-922B-C1DCBF2C7592}"/>
    <cellStyle name="Normal 2 2 4 7 6" xfId="18463" xr:uid="{E136E1EA-5424-49D3-B545-85DFD2B5C0AE}"/>
    <cellStyle name="Normal 2 2 4 7 7" xfId="35222" xr:uid="{A52539F8-4DB1-41F9-832A-0566201A1640}"/>
    <cellStyle name="Normal 2 2 4 8" xfId="3812" xr:uid="{D795C36A-C23B-40B3-B382-87B7C00A1326}"/>
    <cellStyle name="Normal 2 2 4 8 2" xfId="12192" xr:uid="{8D80F90E-6F93-4ABA-BEAF-B3B66BCE8AB1}"/>
    <cellStyle name="Normal 2 2 4 8 2 2" xfId="28952" xr:uid="{B932D83B-BE56-4F46-BA03-39133C7D0974}"/>
    <cellStyle name="Normal 2 2 4 8 2 3" xfId="45711" xr:uid="{C27BFB00-610B-4D75-BBB9-E8CD0710D3E0}"/>
    <cellStyle name="Normal 2 2 4 8 3" xfId="20572" xr:uid="{25CD22BC-45CF-4EE3-BF67-EFC5F010FB27}"/>
    <cellStyle name="Normal 2 2 4 8 4" xfId="37331" xr:uid="{EEE73AF0-C07F-4614-8F55-C9D7F5D8049F}"/>
    <cellStyle name="Normal 2 2 4 9" xfId="5448" xr:uid="{F4C8DBBE-C9DE-4682-860A-1F02BCECC672}"/>
    <cellStyle name="Normal 2 2 4 9 2" xfId="13828" xr:uid="{15997F55-D6DB-49EF-9F24-58C399114450}"/>
    <cellStyle name="Normal 2 2 4 9 2 2" xfId="30588" xr:uid="{C9055010-5819-481E-B526-0FCFC908CC8E}"/>
    <cellStyle name="Normal 2 2 4 9 2 3" xfId="47347" xr:uid="{7A73E642-F07D-4D15-843B-1F63E3254A68}"/>
    <cellStyle name="Normal 2 2 4 9 3" xfId="22208" xr:uid="{298D1081-983E-4969-BFF1-5E3FC530BD61}"/>
    <cellStyle name="Normal 2 2 4 9 4" xfId="38967" xr:uid="{4008CA6E-81EC-4D0F-9233-B5C872EC4C58}"/>
    <cellStyle name="Normal 2 2 5" xfId="337" xr:uid="{213D9805-8937-432A-8A97-1615BCAD9DCA}"/>
    <cellStyle name="Normal 2 2 5 10" xfId="7583" xr:uid="{0AFD2605-18B0-4FAA-BEF3-860C40627381}"/>
    <cellStyle name="Normal 2 2 5 10 2" xfId="15963" xr:uid="{64BECED4-8638-43F1-935C-5C686D701839}"/>
    <cellStyle name="Normal 2 2 5 10 2 2" xfId="32723" xr:uid="{D17C2435-5203-4925-BC5B-3520F5BF0FD9}"/>
    <cellStyle name="Normal 2 2 5 10 2 3" xfId="49482" xr:uid="{5C63BD97-1DD8-451D-B0B0-A66C220B56B5}"/>
    <cellStyle name="Normal 2 2 5 10 3" xfId="24343" xr:uid="{5D02DD4F-DFC3-4E4C-86FA-FF2224C92253}"/>
    <cellStyle name="Normal 2 2 5 10 4" xfId="41102" xr:uid="{6C20D7CE-510B-4B15-B95C-1BB0B1A25F3E}"/>
    <cellStyle name="Normal 2 2 5 11" xfId="7989" xr:uid="{0082F1E1-41DF-4005-A387-3027B857EC01}"/>
    <cellStyle name="Normal 2 2 5 11 2" xfId="16369" xr:uid="{DD37546A-3DB4-4014-A270-3FFB9F850DA9}"/>
    <cellStyle name="Normal 2 2 5 11 2 2" xfId="33129" xr:uid="{45450771-02D6-45F6-8C91-8C10A4244730}"/>
    <cellStyle name="Normal 2 2 5 11 2 3" xfId="49888" xr:uid="{FA4F0473-548C-4430-BB1B-978668DD7ED4}"/>
    <cellStyle name="Normal 2 2 5 11 3" xfId="24749" xr:uid="{B3B4D052-08D2-4402-A1A4-D270F6A9A13E}"/>
    <cellStyle name="Normal 2 2 5 11 4" xfId="41508" xr:uid="{5565F91D-D555-4CB6-9A51-AB519E3A594B}"/>
    <cellStyle name="Normal 2 2 5 12" xfId="8395" xr:uid="{C4664F78-23DE-425C-92CE-5125B182EEB5}"/>
    <cellStyle name="Normal 2 2 5 12 2" xfId="16775" xr:uid="{AC6EB7E4-05AE-4F31-BB21-3149CCA45224}"/>
    <cellStyle name="Normal 2 2 5 12 2 2" xfId="33535" xr:uid="{F8859BB9-B6B3-4D0E-B5E1-9A3F6D692C15}"/>
    <cellStyle name="Normal 2 2 5 12 2 3" xfId="50294" xr:uid="{5CDCE38B-17CE-4111-A023-968BBCE37812}"/>
    <cellStyle name="Normal 2 2 5 12 3" xfId="25155" xr:uid="{36B6D3AD-182B-47C5-9647-89840CA9B099}"/>
    <cellStyle name="Normal 2 2 5 12 4" xfId="41914" xr:uid="{557BA4A2-9313-46EA-B0ED-26EECC02182E}"/>
    <cellStyle name="Normal 2 2 5 13" xfId="2054" xr:uid="{CDD6F0E4-E57E-4F52-B105-43B1B0D387A9}"/>
    <cellStyle name="Normal 2 2 5 13 2" xfId="10442" xr:uid="{88D8BC06-8F79-49BF-BC79-0D694B1D8AD0}"/>
    <cellStyle name="Normal 2 2 5 13 2 2" xfId="27202" xr:uid="{025C6C54-1514-48D7-A975-CE716444CC7E}"/>
    <cellStyle name="Normal 2 2 5 13 2 3" xfId="43961" xr:uid="{DECF4C59-93AF-4E52-A5EB-CB0D1DA7679F}"/>
    <cellStyle name="Normal 2 2 5 13 3" xfId="18822" xr:uid="{3CAF67D1-71D5-4342-AFBD-F0753A3F813C}"/>
    <cellStyle name="Normal 2 2 5 13 4" xfId="35581" xr:uid="{CAAF13C4-2B00-44EB-AC16-36CE91CF5005}"/>
    <cellStyle name="Normal 2 2 5 14" xfId="8807" xr:uid="{9BAFA165-0C53-416A-887E-CBAD1A3A6CC8}"/>
    <cellStyle name="Normal 2 2 5 14 2" xfId="25567" xr:uid="{36637D67-413E-4FF8-9402-8EA2480B2CA0}"/>
    <cellStyle name="Normal 2 2 5 14 3" xfId="42326" xr:uid="{517BAD87-5261-4985-A768-30DE894BDBC9}"/>
    <cellStyle name="Normal 2 2 5 15" xfId="17187" xr:uid="{95A7BF2E-C717-4111-8A27-DD86F889CD20}"/>
    <cellStyle name="Normal 2 2 5 16" xfId="33946" xr:uid="{8E614DD9-C569-4019-8233-1A5D73FA427B}"/>
    <cellStyle name="Normal 2 2 5 17" xfId="50967" xr:uid="{71FCF492-888F-4CC4-8FA4-FA33B3F3C451}"/>
    <cellStyle name="Normal 2 2 5 18" xfId="51449" xr:uid="{E7D2C224-841C-4771-A07A-BC48C0A52C13}"/>
    <cellStyle name="Normal 2 2 5 19" xfId="51963" xr:uid="{95734658-B240-40AA-922C-D72465C39E58}"/>
    <cellStyle name="Normal 2 2 5 2" xfId="655" xr:uid="{15BE47E5-9562-4C2D-B2E1-5C3548D77B6F}"/>
    <cellStyle name="Normal 2 2 5 2 10" xfId="8551" xr:uid="{0B6330DA-4E90-42A6-A3BF-639E8F76B2F7}"/>
    <cellStyle name="Normal 2 2 5 2 10 2" xfId="16931" xr:uid="{F546E835-ED12-4D15-8028-A033AC49D067}"/>
    <cellStyle name="Normal 2 2 5 2 10 2 2" xfId="33691" xr:uid="{CB3418DE-B900-45D1-A02A-EA74F9120DF2}"/>
    <cellStyle name="Normal 2 2 5 2 10 2 3" xfId="50450" xr:uid="{BA918053-D38F-4AD1-B082-724D47B67BC7}"/>
    <cellStyle name="Normal 2 2 5 2 10 3" xfId="25311" xr:uid="{76C59EE3-32F7-47CD-B387-26E912F624D1}"/>
    <cellStyle name="Normal 2 2 5 2 10 4" xfId="42070" xr:uid="{4F433FD0-5B44-4187-939B-700D08CEC062}"/>
    <cellStyle name="Normal 2 2 5 2 11" xfId="2487" xr:uid="{DDF42517-D7C3-4603-9261-85E6E4B49F91}"/>
    <cellStyle name="Normal 2 2 5 2 11 2" xfId="10869" xr:uid="{D77841D2-763C-45A9-AB43-9246D8B83074}"/>
    <cellStyle name="Normal 2 2 5 2 11 2 2" xfId="27629" xr:uid="{866E8152-697D-40D7-8FC8-5EE4FA66803C}"/>
    <cellStyle name="Normal 2 2 5 2 11 2 3" xfId="44388" xr:uid="{BF0FDF03-7143-4A8F-AF49-A90AC2A61308}"/>
    <cellStyle name="Normal 2 2 5 2 11 3" xfId="19249" xr:uid="{20E09CC8-19FC-4AD5-BC0C-71B006E43AA8}"/>
    <cellStyle name="Normal 2 2 5 2 11 4" xfId="36008" xr:uid="{2DC2CD54-A5E5-4261-B678-59380B73224A}"/>
    <cellStyle name="Normal 2 2 5 2 12" xfId="9066" xr:uid="{022FA632-E843-47F7-A518-E167EB78B1C6}"/>
    <cellStyle name="Normal 2 2 5 2 12 2" xfId="25826" xr:uid="{A2114125-DFA9-48E1-B7CB-0CC3EEB3AA98}"/>
    <cellStyle name="Normal 2 2 5 2 12 3" xfId="42585" xr:uid="{2BC16351-E82E-41C5-BBAD-F431ECB60E53}"/>
    <cellStyle name="Normal 2 2 5 2 13" xfId="17446" xr:uid="{07330B4A-14EF-4FEE-9285-409B7F1BCE59}"/>
    <cellStyle name="Normal 2 2 5 2 14" xfId="34205" xr:uid="{C7E0AE58-9B63-4AF5-B48A-8C064475FCB2}"/>
    <cellStyle name="Normal 2 2 5 2 15" xfId="51211" xr:uid="{F3CB5621-7663-46BD-8D29-31AC3BA47A72}"/>
    <cellStyle name="Normal 2 2 5 2 16" xfId="51684" xr:uid="{1351225F-1AD2-4C7A-83C5-E0201E3248C6}"/>
    <cellStyle name="Normal 2 2 5 2 17" xfId="52160" xr:uid="{F49DB179-3C8B-48D7-A20B-975B1BC50A50}"/>
    <cellStyle name="Normal 2 2 5 2 2" xfId="1097" xr:uid="{5F586AA8-55BC-432B-B6FB-96971F96936C}"/>
    <cellStyle name="Normal 2 2 5 2 2 2" xfId="4492" xr:uid="{39439C2A-239A-4790-AAF7-1B4AC5F8750E}"/>
    <cellStyle name="Normal 2 2 5 2 2 2 2" xfId="12872" xr:uid="{49F13CC7-DDF6-42B6-AE8D-F9B2FCF9C462}"/>
    <cellStyle name="Normal 2 2 5 2 2 2 2 2" xfId="29632" xr:uid="{B855F6BD-42EA-46D0-B000-4A24CE375772}"/>
    <cellStyle name="Normal 2 2 5 2 2 2 2 3" xfId="46391" xr:uid="{AE372BE4-1761-4CA9-B97C-92CF488EA823}"/>
    <cellStyle name="Normal 2 2 5 2 2 2 3" xfId="21252" xr:uid="{2E6CE19C-DFD7-4281-95A0-3927BBB9FC93}"/>
    <cellStyle name="Normal 2 2 5 2 2 2 4" xfId="38011" xr:uid="{1535F5C3-2DB6-47D5-925F-1D1ACC10DCFF}"/>
    <cellStyle name="Normal 2 2 5 2 2 3" xfId="6179" xr:uid="{475FE51D-DC73-43D3-BB61-C3713BDE3AB9}"/>
    <cellStyle name="Normal 2 2 5 2 2 3 2" xfId="14559" xr:uid="{05581E53-A8DD-4C70-BF0A-2251719FAD61}"/>
    <cellStyle name="Normal 2 2 5 2 2 3 2 2" xfId="31319" xr:uid="{CDB130CA-511A-45FF-936E-0EFADCC4BCE7}"/>
    <cellStyle name="Normal 2 2 5 2 2 3 2 3" xfId="48078" xr:uid="{3DACCE0E-361C-4B53-BA22-4D10FC817781}"/>
    <cellStyle name="Normal 2 2 5 2 2 3 3" xfId="22939" xr:uid="{975ACB3C-A18A-491D-B45D-D95BBFCAA323}"/>
    <cellStyle name="Normal 2 2 5 2 2 3 4" xfId="39698" xr:uid="{F279DF7A-2F5D-4789-8019-52E1D1CB48A3}"/>
    <cellStyle name="Normal 2 2 5 2 2 4" xfId="2915" xr:uid="{1F031FB9-3AB4-4C3D-81FF-D6843CDE4A72}"/>
    <cellStyle name="Normal 2 2 5 2 2 4 2" xfId="11295" xr:uid="{28F7500B-C812-402F-A271-0F27910C49DF}"/>
    <cellStyle name="Normal 2 2 5 2 2 4 2 2" xfId="28055" xr:uid="{35BDB118-7943-4468-93EA-A8345F003885}"/>
    <cellStyle name="Normal 2 2 5 2 2 4 2 3" xfId="44814" xr:uid="{58590887-21A7-4D80-8EB7-EAFCA3565E76}"/>
    <cellStyle name="Normal 2 2 5 2 2 4 3" xfId="19675" xr:uid="{697CD7DA-EAFA-4553-A514-B0617639E586}"/>
    <cellStyle name="Normal 2 2 5 2 2 4 4" xfId="36434" xr:uid="{5E41B640-86CD-4E87-B300-621BC7431212}"/>
    <cellStyle name="Normal 2 2 5 2 2 5" xfId="9492" xr:uid="{E2CA0681-2F7A-4DDB-9D2E-477A44A7D958}"/>
    <cellStyle name="Normal 2 2 5 2 2 5 2" xfId="26252" xr:uid="{B5A01CAF-34BC-4A39-9047-C2B54E37A556}"/>
    <cellStyle name="Normal 2 2 5 2 2 5 3" xfId="43011" xr:uid="{A0AB0E60-02D4-43D4-AEEA-D3992E9A304F}"/>
    <cellStyle name="Normal 2 2 5 2 2 6" xfId="17872" xr:uid="{6CD0BC48-37F6-4885-9CED-FBCC662F78FD}"/>
    <cellStyle name="Normal 2 2 5 2 2 7" xfId="34631" xr:uid="{19A55BA3-E676-4FF1-BF87-2AFC85C23408}"/>
    <cellStyle name="Normal 2 2 5 2 3" xfId="1531" xr:uid="{96F6E3CA-D87D-46A3-ABAC-598288FD7B92}"/>
    <cellStyle name="Normal 2 2 5 2 3 2" xfId="4920" xr:uid="{9440A4ED-B97E-4DCE-8559-C1FFB89B0F6E}"/>
    <cellStyle name="Normal 2 2 5 2 3 2 2" xfId="13300" xr:uid="{7F5AA640-980F-4F76-B158-6ADC22AB58B6}"/>
    <cellStyle name="Normal 2 2 5 2 3 2 2 2" xfId="30060" xr:uid="{371E2634-0B97-4D10-895D-6759B4B419CF}"/>
    <cellStyle name="Normal 2 2 5 2 3 2 2 3" xfId="46819" xr:uid="{E8975001-A0C1-4A08-9B31-0CE7B1A0455E}"/>
    <cellStyle name="Normal 2 2 5 2 3 2 3" xfId="21680" xr:uid="{E17DAC3A-FD43-4FD5-B93E-7229427EBBBE}"/>
    <cellStyle name="Normal 2 2 5 2 3 2 4" xfId="38439" xr:uid="{35556F70-D3A2-4670-8483-65F2A3AEA68B}"/>
    <cellStyle name="Normal 2 2 5 2 3 3" xfId="6607" xr:uid="{3851511D-176A-4BC4-8CA8-68A1DD9C7154}"/>
    <cellStyle name="Normal 2 2 5 2 3 3 2" xfId="14987" xr:uid="{DF996D81-8272-4CBA-9A2C-310DC0E146B1}"/>
    <cellStyle name="Normal 2 2 5 2 3 3 2 2" xfId="31747" xr:uid="{1819155D-2DAD-4018-8857-32BEB9D21D34}"/>
    <cellStyle name="Normal 2 2 5 2 3 3 2 3" xfId="48506" xr:uid="{5B40EF4B-56A2-4FEF-9A14-B869A7E6CA9C}"/>
    <cellStyle name="Normal 2 2 5 2 3 3 3" xfId="23367" xr:uid="{71FED419-F053-4357-A819-F1EDBC4EE662}"/>
    <cellStyle name="Normal 2 2 5 2 3 3 4" xfId="40126" xr:uid="{8D4DE598-E190-4E14-98E5-776BA6E61426}"/>
    <cellStyle name="Normal 2 2 5 2 3 4" xfId="3343" xr:uid="{2E7A05D9-2079-423F-B7B4-BDF270D29DAB}"/>
    <cellStyle name="Normal 2 2 5 2 3 4 2" xfId="11723" xr:uid="{A60C118F-C92E-48D5-878A-B8F7F3C1D551}"/>
    <cellStyle name="Normal 2 2 5 2 3 4 2 2" xfId="28483" xr:uid="{DDD837FF-0A2D-4DDB-BAEF-40F3680FA3D5}"/>
    <cellStyle name="Normal 2 2 5 2 3 4 2 3" xfId="45242" xr:uid="{012AE20C-A311-42FC-96B4-8B88CBF7A13A}"/>
    <cellStyle name="Normal 2 2 5 2 3 4 3" xfId="20103" xr:uid="{E67E5A09-EBCD-4EBE-80EA-9A459EA4BC58}"/>
    <cellStyle name="Normal 2 2 5 2 3 4 4" xfId="36862" xr:uid="{27D6DE7B-425A-43B9-85F3-3074955746DB}"/>
    <cellStyle name="Normal 2 2 5 2 3 5" xfId="9920" xr:uid="{FB11F062-E4D4-4B23-A909-D76EA5E82A42}"/>
    <cellStyle name="Normal 2 2 5 2 3 5 2" xfId="26680" xr:uid="{BECB2908-1424-4B00-94B5-2AEACE69E0CE}"/>
    <cellStyle name="Normal 2 2 5 2 3 5 3" xfId="43439" xr:uid="{1DBFED87-7B33-47FD-9A0C-2AC769814BC6}"/>
    <cellStyle name="Normal 2 2 5 2 3 6" xfId="18300" xr:uid="{B42F37C2-A1D6-425E-A108-E3649A292280}"/>
    <cellStyle name="Normal 2 2 5 2 3 7" xfId="35059" xr:uid="{7387E55F-2C5E-48FF-893E-4A9DD5AE7621}"/>
    <cellStyle name="Normal 2 2 5 2 4" xfId="1851" xr:uid="{FC5D963A-3F9C-4594-AB5B-EC5DD655A49E}"/>
    <cellStyle name="Normal 2 2 5 2 4 2" xfId="5240" xr:uid="{47B305A9-0428-4D24-99F8-E448E3969775}"/>
    <cellStyle name="Normal 2 2 5 2 4 2 2" xfId="13620" xr:uid="{B2943364-B30E-4A43-A13E-2D91FBEAE8FB}"/>
    <cellStyle name="Normal 2 2 5 2 4 2 2 2" xfId="30380" xr:uid="{F4EAE876-EAED-4DB9-B33D-B366013AD461}"/>
    <cellStyle name="Normal 2 2 5 2 4 2 2 3" xfId="47139" xr:uid="{F61CDAFD-F6AD-40B5-AE10-40C44C00EDC9}"/>
    <cellStyle name="Normal 2 2 5 2 4 2 3" xfId="22000" xr:uid="{F819DDE6-E64F-4B48-920B-B331B94DA228}"/>
    <cellStyle name="Normal 2 2 5 2 4 2 4" xfId="38759" xr:uid="{E723A0A6-5712-4D40-B234-A82482BF51D1}"/>
    <cellStyle name="Normal 2 2 5 2 4 3" xfId="6927" xr:uid="{E3E7D8E1-5901-43E6-B803-59C0A5FFA1D0}"/>
    <cellStyle name="Normal 2 2 5 2 4 3 2" xfId="15307" xr:uid="{808A574A-9575-4E37-AE12-54AC2B58D8FC}"/>
    <cellStyle name="Normal 2 2 5 2 4 3 2 2" xfId="32067" xr:uid="{FCD838AA-BCAF-4B88-AE12-C2C729528F5D}"/>
    <cellStyle name="Normal 2 2 5 2 4 3 2 3" xfId="48826" xr:uid="{9F97EF4E-6594-4AEA-B316-739AD3062E73}"/>
    <cellStyle name="Normal 2 2 5 2 4 3 3" xfId="23687" xr:uid="{DE81A633-6D01-4A48-BAFF-688E250D53F3}"/>
    <cellStyle name="Normal 2 2 5 2 4 3 4" xfId="40446" xr:uid="{0A372BC3-C353-473B-ADB0-515ACE855F38}"/>
    <cellStyle name="Normal 2 2 5 2 4 4" xfId="3551" xr:uid="{AF032E8C-A8F9-4AB3-BDC7-A43B154CB06C}"/>
    <cellStyle name="Normal 2 2 5 2 4 4 2" xfId="11931" xr:uid="{07819E21-EAA3-400D-9D1B-23660556BAC5}"/>
    <cellStyle name="Normal 2 2 5 2 4 4 2 2" xfId="28691" xr:uid="{C429372E-6527-4DD2-8549-C3EB9114A786}"/>
    <cellStyle name="Normal 2 2 5 2 4 4 2 3" xfId="45450" xr:uid="{090493B3-37C1-465F-A4A0-6378E7251703}"/>
    <cellStyle name="Normal 2 2 5 2 4 4 3" xfId="20311" xr:uid="{2CF9E8FC-FD31-403A-B125-4553B9DB3838}"/>
    <cellStyle name="Normal 2 2 5 2 4 4 4" xfId="37070" xr:uid="{7EFD1E0B-63E9-4696-9295-9D6097874420}"/>
    <cellStyle name="Normal 2 2 5 2 4 5" xfId="10240" xr:uid="{CF8E9585-DB80-45AE-8323-3316A2A58C41}"/>
    <cellStyle name="Normal 2 2 5 2 4 5 2" xfId="27000" xr:uid="{E7CD95ED-53A7-48BD-9C80-2116F65A7028}"/>
    <cellStyle name="Normal 2 2 5 2 4 5 3" xfId="43759" xr:uid="{D57F29CF-00F1-40C5-97DB-FADA56700018}"/>
    <cellStyle name="Normal 2 2 5 2 4 6" xfId="18620" xr:uid="{323A6FD1-3AFA-44B6-A0CE-1AEC930CBBC8}"/>
    <cellStyle name="Normal 2 2 5 2 4 7" xfId="35379" xr:uid="{FE0272DD-67D7-4481-98D7-39D5F776E00A}"/>
    <cellStyle name="Normal 2 2 5 2 5" xfId="3970" xr:uid="{A8FD16B5-03C2-45C4-BF18-42AC3F79B8E0}"/>
    <cellStyle name="Normal 2 2 5 2 5 2" xfId="12350" xr:uid="{B0DC02F8-2006-4F60-8A2B-1F061EC87EC3}"/>
    <cellStyle name="Normal 2 2 5 2 5 2 2" xfId="29110" xr:uid="{E7E859D4-D658-41EB-91B2-CD54DF716D86}"/>
    <cellStyle name="Normal 2 2 5 2 5 2 3" xfId="45869" xr:uid="{FB001AD6-55A1-41CF-AD1B-E3F690691E5C}"/>
    <cellStyle name="Normal 2 2 5 2 5 3" xfId="20730" xr:uid="{7DAB9BA4-DB6C-4099-BB53-AC8330C527EE}"/>
    <cellStyle name="Normal 2 2 5 2 5 4" xfId="37489" xr:uid="{6DD2F044-32EA-4DCD-9B51-83E75C40AB0B}"/>
    <cellStyle name="Normal 2 2 5 2 6" xfId="5753" xr:uid="{BFC10D0D-75E0-4938-B197-07D7078A0661}"/>
    <cellStyle name="Normal 2 2 5 2 6 2" xfId="14133" xr:uid="{7DEA4B2E-1F6C-41B0-A0F0-6E493A115EA4}"/>
    <cellStyle name="Normal 2 2 5 2 6 2 2" xfId="30893" xr:uid="{C9975FF5-635A-4534-9168-F7CB2529D758}"/>
    <cellStyle name="Normal 2 2 5 2 6 2 3" xfId="47652" xr:uid="{8E449046-1ADA-42E9-B68A-3A6491891524}"/>
    <cellStyle name="Normal 2 2 5 2 6 3" xfId="22513" xr:uid="{66A93B04-513F-4218-9B2C-55BCCB118D7E}"/>
    <cellStyle name="Normal 2 2 5 2 6 4" xfId="39272" xr:uid="{51969077-1A45-4700-B787-50653CBBE718}"/>
    <cellStyle name="Normal 2 2 5 2 7" xfId="7333" xr:uid="{ACF51329-3BEC-4E56-896A-1D520E48CCF9}"/>
    <cellStyle name="Normal 2 2 5 2 7 2" xfId="15713" xr:uid="{7817EC34-D467-4098-8847-5289105A4E13}"/>
    <cellStyle name="Normal 2 2 5 2 7 2 2" xfId="32473" xr:uid="{54CBABD3-3C35-4E54-8288-E4AE74E59DE7}"/>
    <cellStyle name="Normal 2 2 5 2 7 2 3" xfId="49232" xr:uid="{71C76A08-249B-42C4-B9D1-26749B1CBEC9}"/>
    <cellStyle name="Normal 2 2 5 2 7 3" xfId="24093" xr:uid="{9EE41FEA-C4C9-4EDB-A4A9-264066369CEE}"/>
    <cellStyle name="Normal 2 2 5 2 7 4" xfId="40852" xr:uid="{432D0265-48B5-45C6-893F-57FB778CE7CB}"/>
    <cellStyle name="Normal 2 2 5 2 8" xfId="7739" xr:uid="{527970A9-F6AB-4141-9730-DDFED9E37CF2}"/>
    <cellStyle name="Normal 2 2 5 2 8 2" xfId="16119" xr:uid="{7A097532-1236-46B1-8BCD-3FAA4B58799C}"/>
    <cellStyle name="Normal 2 2 5 2 8 2 2" xfId="32879" xr:uid="{B6A83C04-3ADB-441B-8A78-32215AC1D1CA}"/>
    <cellStyle name="Normal 2 2 5 2 8 2 3" xfId="49638" xr:uid="{59709E66-AE8A-443A-8E56-56846EAA7463}"/>
    <cellStyle name="Normal 2 2 5 2 8 3" xfId="24499" xr:uid="{AC0F8E41-9B74-4E4F-94AA-7C99820DA25B}"/>
    <cellStyle name="Normal 2 2 5 2 8 4" xfId="41258" xr:uid="{93DAA471-8EF4-42B6-B92F-B36299C070F3}"/>
    <cellStyle name="Normal 2 2 5 2 9" xfId="8145" xr:uid="{77978345-42F3-483E-9100-E0382358620B}"/>
    <cellStyle name="Normal 2 2 5 2 9 2" xfId="16525" xr:uid="{F28BBD22-0FEC-408B-ADF0-C899D53D9D2C}"/>
    <cellStyle name="Normal 2 2 5 2 9 2 2" xfId="33285" xr:uid="{6DEC04C2-6543-4C0A-A3FE-F110DE9ADE38}"/>
    <cellStyle name="Normal 2 2 5 2 9 2 3" xfId="50044" xr:uid="{2D8B4260-42AD-41D3-A5FD-CFFABBAC2C9F}"/>
    <cellStyle name="Normal 2 2 5 2 9 3" xfId="24905" xr:uid="{D3AFF930-336D-4400-AA61-A6FC4360A9BE}"/>
    <cellStyle name="Normal 2 2 5 2 9 4" xfId="41664" xr:uid="{A9DF9F0D-06B0-4E4E-BF56-42FF4AEE8F7C}"/>
    <cellStyle name="Normal 2 2 5 3" xfId="656" xr:uid="{03D8B9D2-F2AB-4E42-8825-42A62B0B810B}"/>
    <cellStyle name="Normal 2 2 5 3 10" xfId="8666" xr:uid="{599C3DDE-1257-4C43-8A4C-958B27C1F901}"/>
    <cellStyle name="Normal 2 2 5 3 10 2" xfId="17046" xr:uid="{C0FEEAF1-738A-47CC-912C-51440A635B41}"/>
    <cellStyle name="Normal 2 2 5 3 10 2 2" xfId="33806" xr:uid="{490A0B9A-527E-4F78-8F23-44976BAE99E3}"/>
    <cellStyle name="Normal 2 2 5 3 10 2 3" xfId="50565" xr:uid="{507A18A0-3532-4868-A1FE-ACCA9FDD25FB}"/>
    <cellStyle name="Normal 2 2 5 3 10 3" xfId="25426" xr:uid="{593AF690-A4B3-4FC8-BADD-9AA6FF2FBB35}"/>
    <cellStyle name="Normal 2 2 5 3 10 4" xfId="42185" xr:uid="{6C8F44CE-FFFB-44FC-96B7-1DE2D10F219C}"/>
    <cellStyle name="Normal 2 2 5 3 11" xfId="2488" xr:uid="{A0B44F39-2CC0-417C-8F9A-DA0152AB1900}"/>
    <cellStyle name="Normal 2 2 5 3 11 2" xfId="10870" xr:uid="{E5AA4098-6A37-4D27-ADD8-89E4FCEDA069}"/>
    <cellStyle name="Normal 2 2 5 3 11 2 2" xfId="27630" xr:uid="{EA0809F7-9DCB-42DF-AD38-B173CB18E050}"/>
    <cellStyle name="Normal 2 2 5 3 11 2 3" xfId="44389" xr:uid="{39C165C2-BC95-4AE2-9F41-D260F22E3860}"/>
    <cellStyle name="Normal 2 2 5 3 11 3" xfId="19250" xr:uid="{DA7A2123-4BAE-4917-9726-CC224030E178}"/>
    <cellStyle name="Normal 2 2 5 3 11 4" xfId="36009" xr:uid="{B08B1465-CD61-4030-8D6A-72FAE2F7B250}"/>
    <cellStyle name="Normal 2 2 5 3 12" xfId="9067" xr:uid="{91F68149-D4AD-4271-A3F2-81A47A44DBF5}"/>
    <cellStyle name="Normal 2 2 5 3 12 2" xfId="25827" xr:uid="{B5663B4B-D034-4FFE-88CB-895B44769E5F}"/>
    <cellStyle name="Normal 2 2 5 3 12 3" xfId="42586" xr:uid="{2183376B-E369-4BA8-B558-5B6DF16BBB6B}"/>
    <cellStyle name="Normal 2 2 5 3 13" xfId="17447" xr:uid="{EC9CD5D7-ABF2-4547-B45A-CFAF6025E2D7}"/>
    <cellStyle name="Normal 2 2 5 3 14" xfId="34206" xr:uid="{A2DFD33A-3E0E-47BF-9DEF-82A5D73CFDF3}"/>
    <cellStyle name="Normal 2 2 5 3 2" xfId="1098" xr:uid="{7793B513-FA87-4C3D-8AF4-536B23F5EAE2}"/>
    <cellStyle name="Normal 2 2 5 3 2 2" xfId="4493" xr:uid="{08876405-07AB-41C2-AFB1-64EEEA45987A}"/>
    <cellStyle name="Normal 2 2 5 3 2 2 2" xfId="12873" xr:uid="{DA77168C-2142-4499-A55F-68CC3C16FCA7}"/>
    <cellStyle name="Normal 2 2 5 3 2 2 2 2" xfId="29633" xr:uid="{1CCBC52B-6361-4EEB-95BD-7CA70B905C65}"/>
    <cellStyle name="Normal 2 2 5 3 2 2 2 3" xfId="46392" xr:uid="{2C0E64DC-BA68-410E-A6D3-21D17C349017}"/>
    <cellStyle name="Normal 2 2 5 3 2 2 3" xfId="21253" xr:uid="{0C662A4C-BAFE-4B45-8038-DECCA57A31FA}"/>
    <cellStyle name="Normal 2 2 5 3 2 2 4" xfId="38012" xr:uid="{5AC238BE-C57D-405B-87A0-AB8D7F7F2B9F}"/>
    <cellStyle name="Normal 2 2 5 3 2 3" xfId="6180" xr:uid="{2E9B8F31-80A1-48E5-80A9-B68BF9B2AB57}"/>
    <cellStyle name="Normal 2 2 5 3 2 3 2" xfId="14560" xr:uid="{B5E9113E-412D-4323-9812-35DD8D9D8AD9}"/>
    <cellStyle name="Normal 2 2 5 3 2 3 2 2" xfId="31320" xr:uid="{7CD1EAE8-4067-4504-9524-9075686A4CB6}"/>
    <cellStyle name="Normal 2 2 5 3 2 3 2 3" xfId="48079" xr:uid="{0F902513-15FF-4527-878A-FCC0554DF4D7}"/>
    <cellStyle name="Normal 2 2 5 3 2 3 3" xfId="22940" xr:uid="{1F8D5E7C-5706-496C-9C40-9DA961D884B5}"/>
    <cellStyle name="Normal 2 2 5 3 2 3 4" xfId="39699" xr:uid="{7E52E25F-0438-49DD-8327-AB261DE92D7C}"/>
    <cellStyle name="Normal 2 2 5 3 2 4" xfId="2916" xr:uid="{FA254A93-B397-4BD8-9DCB-1C9C556E91BB}"/>
    <cellStyle name="Normal 2 2 5 3 2 4 2" xfId="11296" xr:uid="{229BDDC9-33B3-4AEA-B0E9-848100B405CD}"/>
    <cellStyle name="Normal 2 2 5 3 2 4 2 2" xfId="28056" xr:uid="{5CDF8F00-CEDD-4C5E-96B4-CE10DAA04665}"/>
    <cellStyle name="Normal 2 2 5 3 2 4 2 3" xfId="44815" xr:uid="{7EB0DDE7-6FE7-4491-862B-6EFBF749A6C1}"/>
    <cellStyle name="Normal 2 2 5 3 2 4 3" xfId="19676" xr:uid="{333F52A5-BF02-405C-834F-9E8DDEE3B53F}"/>
    <cellStyle name="Normal 2 2 5 3 2 4 4" xfId="36435" xr:uid="{71F78664-F528-4684-B81A-79399F3D1DB9}"/>
    <cellStyle name="Normal 2 2 5 3 2 5" xfId="9493" xr:uid="{0924E691-CB33-4BD8-9DA5-D0EAB929F4DE}"/>
    <cellStyle name="Normal 2 2 5 3 2 5 2" xfId="26253" xr:uid="{D0D0766B-8CB1-4418-B89F-055D18434AD8}"/>
    <cellStyle name="Normal 2 2 5 3 2 5 3" xfId="43012" xr:uid="{FCEA9AA1-1061-4194-9106-1861C2760A9F}"/>
    <cellStyle name="Normal 2 2 5 3 2 6" xfId="17873" xr:uid="{97C6B00A-3DFA-4503-A6B2-86A13F4A66C8}"/>
    <cellStyle name="Normal 2 2 5 3 2 7" xfId="34632" xr:uid="{55709EE5-E6BE-4AA3-96A1-BF5A9F68C788}"/>
    <cellStyle name="Normal 2 2 5 3 3" xfId="1532" xr:uid="{ED83ABB1-022C-40F1-BE05-1B4AF720E514}"/>
    <cellStyle name="Normal 2 2 5 3 3 2" xfId="4921" xr:uid="{FE56AF8F-8523-4129-A88F-07E3EE4F3078}"/>
    <cellStyle name="Normal 2 2 5 3 3 2 2" xfId="13301" xr:uid="{287752AE-D123-4A82-A9F8-D17A9971E588}"/>
    <cellStyle name="Normal 2 2 5 3 3 2 2 2" xfId="30061" xr:uid="{DBD48C7A-2594-4BC8-88A0-15925DAC7C68}"/>
    <cellStyle name="Normal 2 2 5 3 3 2 2 3" xfId="46820" xr:uid="{A84D74D2-8DDD-4B3D-A562-7A4F603928F0}"/>
    <cellStyle name="Normal 2 2 5 3 3 2 3" xfId="21681" xr:uid="{CD9600FE-2907-44EC-9530-B58D071CCFDC}"/>
    <cellStyle name="Normal 2 2 5 3 3 2 4" xfId="38440" xr:uid="{157FA48E-31B3-46F5-8D2A-2D05C5FBF0E4}"/>
    <cellStyle name="Normal 2 2 5 3 3 3" xfId="6608" xr:uid="{DBB802A1-0FF4-41A0-A123-BFB2C8D51C20}"/>
    <cellStyle name="Normal 2 2 5 3 3 3 2" xfId="14988" xr:uid="{6E00248C-79F7-4285-AB36-32CE2F548652}"/>
    <cellStyle name="Normal 2 2 5 3 3 3 2 2" xfId="31748" xr:uid="{05DD9921-56C3-4CBF-A64C-9C150E426846}"/>
    <cellStyle name="Normal 2 2 5 3 3 3 2 3" xfId="48507" xr:uid="{CA073E85-445C-4244-9BD6-28F4A247BF81}"/>
    <cellStyle name="Normal 2 2 5 3 3 3 3" xfId="23368" xr:uid="{1504EBAC-51EE-423E-BE77-B6F6270F34A5}"/>
    <cellStyle name="Normal 2 2 5 3 3 3 4" xfId="40127" xr:uid="{A2A3DD58-424B-430B-ACDB-7C0EA30A148A}"/>
    <cellStyle name="Normal 2 2 5 3 3 4" xfId="3344" xr:uid="{8D8E775E-6210-4BDB-A98C-B323331AE2AA}"/>
    <cellStyle name="Normal 2 2 5 3 3 4 2" xfId="11724" xr:uid="{4AE6ED16-7FCE-4C1F-9013-2F53AB11FB63}"/>
    <cellStyle name="Normal 2 2 5 3 3 4 2 2" xfId="28484" xr:uid="{177DC169-C789-4C23-AE0C-6B239677CD29}"/>
    <cellStyle name="Normal 2 2 5 3 3 4 2 3" xfId="45243" xr:uid="{60C1EC5D-77DB-41A3-8D24-6790E3B29213}"/>
    <cellStyle name="Normal 2 2 5 3 3 4 3" xfId="20104" xr:uid="{552B5A9D-2AAC-4A25-B992-67AD3B9586B2}"/>
    <cellStyle name="Normal 2 2 5 3 3 4 4" xfId="36863" xr:uid="{5529A0BF-2C05-41BC-BC76-40D421755870}"/>
    <cellStyle name="Normal 2 2 5 3 3 5" xfId="9921" xr:uid="{B7DDAD93-C674-4C05-AEBF-A9352B2697FE}"/>
    <cellStyle name="Normal 2 2 5 3 3 5 2" xfId="26681" xr:uid="{1BE78B23-A6B2-447F-9E84-C33D4972ADA3}"/>
    <cellStyle name="Normal 2 2 5 3 3 5 3" xfId="43440" xr:uid="{232725F2-69BE-46D9-BDA8-507215B5777F}"/>
    <cellStyle name="Normal 2 2 5 3 3 6" xfId="18301" xr:uid="{475A7327-CB07-47DF-93AE-DCB414CCCF03}"/>
    <cellStyle name="Normal 2 2 5 3 3 7" xfId="35060" xr:uid="{4AD64722-28BF-4014-9B16-5768CD989612}"/>
    <cellStyle name="Normal 2 2 5 3 4" xfId="1966" xr:uid="{75BB2E85-A488-4AE8-9F3E-0A09292ED483}"/>
    <cellStyle name="Normal 2 2 5 3 4 2" xfId="5355" xr:uid="{56D1AEE9-3432-480B-8B7D-BB5800D94561}"/>
    <cellStyle name="Normal 2 2 5 3 4 2 2" xfId="13735" xr:uid="{188558A1-F3F9-47B5-83E1-2595DB89899B}"/>
    <cellStyle name="Normal 2 2 5 3 4 2 2 2" xfId="30495" xr:uid="{F877ED86-A643-44AA-8A01-EBB6DD66785C}"/>
    <cellStyle name="Normal 2 2 5 3 4 2 2 3" xfId="47254" xr:uid="{05CC5A80-8E2E-4C3F-9249-96FCF1512EEE}"/>
    <cellStyle name="Normal 2 2 5 3 4 2 3" xfId="22115" xr:uid="{C5CDF9D1-AFD4-41DE-8ABC-5383B4447A44}"/>
    <cellStyle name="Normal 2 2 5 3 4 2 4" xfId="38874" xr:uid="{1292424E-6404-4763-B3AD-8B1AF27D198B}"/>
    <cellStyle name="Normal 2 2 5 3 4 3" xfId="7042" xr:uid="{1700CB4B-5987-49FD-A50C-32F6AA18AB69}"/>
    <cellStyle name="Normal 2 2 5 3 4 3 2" xfId="15422" xr:uid="{F8B9D060-3F5C-4EF8-AFA6-31543651FD86}"/>
    <cellStyle name="Normal 2 2 5 3 4 3 2 2" xfId="32182" xr:uid="{93EB37B6-3F33-49E0-B6C2-CA4021F34683}"/>
    <cellStyle name="Normal 2 2 5 3 4 3 2 3" xfId="48941" xr:uid="{BFD0147A-7632-4210-A93A-43375409F07F}"/>
    <cellStyle name="Normal 2 2 5 3 4 3 3" xfId="23802" xr:uid="{B07A990F-E754-45B8-9632-29E61F6ECEB6}"/>
    <cellStyle name="Normal 2 2 5 3 4 3 4" xfId="40561" xr:uid="{1D1F3DC3-D44B-44BD-BE41-2DB6167EEF1B}"/>
    <cellStyle name="Normal 2 2 5 3 4 4" xfId="3665" xr:uid="{0AB64498-E677-4986-B318-16400D05E21A}"/>
    <cellStyle name="Normal 2 2 5 3 4 4 2" xfId="12045" xr:uid="{FAB5EA7B-0953-4487-BFD1-52598C732F0D}"/>
    <cellStyle name="Normal 2 2 5 3 4 4 2 2" xfId="28805" xr:uid="{E873EE05-728B-43EC-ABB6-720043727534}"/>
    <cellStyle name="Normal 2 2 5 3 4 4 2 3" xfId="45564" xr:uid="{5C36F011-7854-4AD6-927D-BD2D0B59C8E5}"/>
    <cellStyle name="Normal 2 2 5 3 4 4 3" xfId="20425" xr:uid="{A633AE19-8D3A-4076-B45B-EA5CDEC92016}"/>
    <cellStyle name="Normal 2 2 5 3 4 4 4" xfId="37184" xr:uid="{1E85AA5F-2056-41A9-8FA1-D3488E062956}"/>
    <cellStyle name="Normal 2 2 5 3 4 5" xfId="10355" xr:uid="{E3224AD7-BD48-4F9F-8C66-648A6C8A4F2C}"/>
    <cellStyle name="Normal 2 2 5 3 4 5 2" xfId="27115" xr:uid="{8C1E7561-EB72-4B9F-A7A1-A6BCE0EBBD71}"/>
    <cellStyle name="Normal 2 2 5 3 4 5 3" xfId="43874" xr:uid="{909671A3-F9FA-4653-9431-5FDCAADF3057}"/>
    <cellStyle name="Normal 2 2 5 3 4 6" xfId="18735" xr:uid="{DAAF722B-8B11-4DA7-A013-7BCA42A7BDEA}"/>
    <cellStyle name="Normal 2 2 5 3 4 7" xfId="35494" xr:uid="{876DF409-28FE-471C-B518-C65FF0E9916C}"/>
    <cellStyle name="Normal 2 2 5 3 5" xfId="4085" xr:uid="{E3DFDAAA-23D2-401F-A715-FF4A316B2542}"/>
    <cellStyle name="Normal 2 2 5 3 5 2" xfId="12465" xr:uid="{D64A8AB6-32F9-4191-B1BF-04CB5B7FEEE9}"/>
    <cellStyle name="Normal 2 2 5 3 5 2 2" xfId="29225" xr:uid="{814EEAFF-8C9E-4246-9230-8A2F9C5FEDC5}"/>
    <cellStyle name="Normal 2 2 5 3 5 2 3" xfId="45984" xr:uid="{8116971E-16E2-4CE9-AD4A-4A2B396DC943}"/>
    <cellStyle name="Normal 2 2 5 3 5 3" xfId="20845" xr:uid="{48654CC4-07CB-4D8A-9ACD-DD48A6BF56F1}"/>
    <cellStyle name="Normal 2 2 5 3 5 4" xfId="37604" xr:uid="{6E8551FA-CEA8-4DEE-8A14-68FCC21B4DC5}"/>
    <cellStyle name="Normal 2 2 5 3 6" xfId="5754" xr:uid="{17A0A132-BE08-4720-8296-4A92FADDC868}"/>
    <cellStyle name="Normal 2 2 5 3 6 2" xfId="14134" xr:uid="{6D8C80AA-C303-4706-BB7D-3FFB33F3B75D}"/>
    <cellStyle name="Normal 2 2 5 3 6 2 2" xfId="30894" xr:uid="{8CC19744-5C52-4709-ACDA-F666F86E4B38}"/>
    <cellStyle name="Normal 2 2 5 3 6 2 3" xfId="47653" xr:uid="{7883D73F-1E48-4587-AB84-A9D5554997AA}"/>
    <cellStyle name="Normal 2 2 5 3 6 3" xfId="22514" xr:uid="{13B9C6A8-6695-4CD2-AB99-35A378FCA48B}"/>
    <cellStyle name="Normal 2 2 5 3 6 4" xfId="39273" xr:uid="{0133B9EA-B677-4D00-8579-A7194F8573D8}"/>
    <cellStyle name="Normal 2 2 5 3 7" xfId="7448" xr:uid="{678C0EEE-832B-4066-8B7D-34673D7773C7}"/>
    <cellStyle name="Normal 2 2 5 3 7 2" xfId="15828" xr:uid="{75605863-5F67-4EF1-8E5A-7AA690E2AC40}"/>
    <cellStyle name="Normal 2 2 5 3 7 2 2" xfId="32588" xr:uid="{E41EA414-6975-4C88-9A45-F44B51C2D7B1}"/>
    <cellStyle name="Normal 2 2 5 3 7 2 3" xfId="49347" xr:uid="{E408F952-FD32-4111-858E-94D1110B3B55}"/>
    <cellStyle name="Normal 2 2 5 3 7 3" xfId="24208" xr:uid="{387FDB81-93C9-4D61-9AB8-7A0F97ED92F3}"/>
    <cellStyle name="Normal 2 2 5 3 7 4" xfId="40967" xr:uid="{94A6A02D-3E5B-4058-B844-DC1B5C355308}"/>
    <cellStyle name="Normal 2 2 5 3 8" xfId="7854" xr:uid="{013D7A06-0E50-4404-B16A-969895B8456E}"/>
    <cellStyle name="Normal 2 2 5 3 8 2" xfId="16234" xr:uid="{DD41A702-BC34-4B5E-9A6F-8C8A09B641F0}"/>
    <cellStyle name="Normal 2 2 5 3 8 2 2" xfId="32994" xr:uid="{F5AFFDD7-408B-447A-9F36-EDA1B062190D}"/>
    <cellStyle name="Normal 2 2 5 3 8 2 3" xfId="49753" xr:uid="{CC7507EE-BDDA-423E-874A-0A44345AC834}"/>
    <cellStyle name="Normal 2 2 5 3 8 3" xfId="24614" xr:uid="{4D48A17C-4219-45B7-BB84-190D1D21A04F}"/>
    <cellStyle name="Normal 2 2 5 3 8 4" xfId="41373" xr:uid="{C35714CA-EFF2-45FF-9BDE-C8A5E3F463CF}"/>
    <cellStyle name="Normal 2 2 5 3 9" xfId="8260" xr:uid="{ACF38A9D-DFB5-404C-97BD-621CC881B08C}"/>
    <cellStyle name="Normal 2 2 5 3 9 2" xfId="16640" xr:uid="{5F23CE7D-D7FD-4D3F-AF71-D85A6BF91CEE}"/>
    <cellStyle name="Normal 2 2 5 3 9 2 2" xfId="33400" xr:uid="{8AF83CB3-68DD-4F50-BA62-C35503D4BC22}"/>
    <cellStyle name="Normal 2 2 5 3 9 2 3" xfId="50159" xr:uid="{1AA4BCA5-22F7-4C8B-ACBC-52742E77FCDF}"/>
    <cellStyle name="Normal 2 2 5 3 9 3" xfId="25020" xr:uid="{96512C30-4138-4BF1-9540-E4FEC29F2B4E}"/>
    <cellStyle name="Normal 2 2 5 3 9 4" xfId="41779" xr:uid="{6C808879-1BE2-4804-96C7-A1E3CD3F1B67}"/>
    <cellStyle name="Normal 2 2 5 4" xfId="838" xr:uid="{E6EC4F3E-6627-4F86-8445-4AE7D098DF6C}"/>
    <cellStyle name="Normal 2 2 5 4 2" xfId="4233" xr:uid="{6DD2B47E-3831-4A1E-81A1-C9FF45A7C4F2}"/>
    <cellStyle name="Normal 2 2 5 4 2 2" xfId="12613" xr:uid="{0E7E7434-84D5-47ED-846A-8F53B0CFC5C7}"/>
    <cellStyle name="Normal 2 2 5 4 2 2 2" xfId="29373" xr:uid="{607222D7-36EB-4517-BF19-F4580B7194DB}"/>
    <cellStyle name="Normal 2 2 5 4 2 2 3" xfId="46132" xr:uid="{7B0539FC-443F-42C0-8FEA-3E6B89EA7FA5}"/>
    <cellStyle name="Normal 2 2 5 4 2 3" xfId="20993" xr:uid="{FFAB0878-0C84-4E28-A716-D66ACEE57FB1}"/>
    <cellStyle name="Normal 2 2 5 4 2 4" xfId="37752" xr:uid="{E72BE4FF-F7AF-4C79-AA27-CFD893F7C073}"/>
    <cellStyle name="Normal 2 2 5 4 3" xfId="5920" xr:uid="{FF40D506-F980-4143-8158-FAD0D92595A2}"/>
    <cellStyle name="Normal 2 2 5 4 3 2" xfId="14300" xr:uid="{5379422F-948C-429C-AAE5-5988F35420C9}"/>
    <cellStyle name="Normal 2 2 5 4 3 2 2" xfId="31060" xr:uid="{416B99A0-409E-4980-A586-2681FEF51061}"/>
    <cellStyle name="Normal 2 2 5 4 3 2 3" xfId="47819" xr:uid="{670FB4FB-DB59-4470-8A40-2573D26F6DA0}"/>
    <cellStyle name="Normal 2 2 5 4 3 3" xfId="22680" xr:uid="{36F6833B-ECB3-4B3D-9780-4F76C7DAED06}"/>
    <cellStyle name="Normal 2 2 5 4 3 4" xfId="39439" xr:uid="{4EBA1000-BA9C-4045-BBE5-EC6F245C5395}"/>
    <cellStyle name="Normal 2 2 5 4 4" xfId="2656" xr:uid="{551E01B2-0531-445F-8A48-99A03370EF6C}"/>
    <cellStyle name="Normal 2 2 5 4 4 2" xfId="11036" xr:uid="{FAAFA6CA-BEB3-431D-A337-87E07AD48F90}"/>
    <cellStyle name="Normal 2 2 5 4 4 2 2" xfId="27796" xr:uid="{5B43DF09-A78D-45C0-9179-0E5DBEF39DDB}"/>
    <cellStyle name="Normal 2 2 5 4 4 2 3" xfId="44555" xr:uid="{68874203-585C-447A-AD79-8E9365766D0A}"/>
    <cellStyle name="Normal 2 2 5 4 4 3" xfId="19416" xr:uid="{485E83A5-294A-47BD-AB41-D94EE5561771}"/>
    <cellStyle name="Normal 2 2 5 4 4 4" xfId="36175" xr:uid="{A614162D-0150-4EEF-9DB6-0DCE3880F79E}"/>
    <cellStyle name="Normal 2 2 5 4 5" xfId="9233" xr:uid="{A6E19A21-E7CB-40D3-99E9-E8BA4A23160F}"/>
    <cellStyle name="Normal 2 2 5 4 5 2" xfId="25993" xr:uid="{5827FB7D-706E-4364-B31C-F85BEC34988A}"/>
    <cellStyle name="Normal 2 2 5 4 5 3" xfId="42752" xr:uid="{1B735A97-1EF9-4F52-823C-56287FDA627E}"/>
    <cellStyle name="Normal 2 2 5 4 6" xfId="17613" xr:uid="{98B10B3B-87A7-4A0E-9ED7-BB22A3A8F285}"/>
    <cellStyle name="Normal 2 2 5 4 7" xfId="34372" xr:uid="{1F9E8613-CF88-42C5-9850-5A48841117B2}"/>
    <cellStyle name="Normal 2 2 5 5" xfId="1272" xr:uid="{1E0F48E8-11E4-4CBB-8D53-7EF470031BD0}"/>
    <cellStyle name="Normal 2 2 5 5 2" xfId="4661" xr:uid="{4AD53AA7-0A9A-4FBF-987B-CF69DA05C36C}"/>
    <cellStyle name="Normal 2 2 5 5 2 2" xfId="13041" xr:uid="{92F4A718-4287-42B6-84EB-2A2F033FAC89}"/>
    <cellStyle name="Normal 2 2 5 5 2 2 2" xfId="29801" xr:uid="{EBA90879-1820-408F-A1FB-88821DF15A35}"/>
    <cellStyle name="Normal 2 2 5 5 2 2 3" xfId="46560" xr:uid="{70432760-EDBB-4EEC-8F66-7F9477662C49}"/>
    <cellStyle name="Normal 2 2 5 5 2 3" xfId="21421" xr:uid="{7DAA9013-9E70-4857-9BCC-9A7D1505A4A8}"/>
    <cellStyle name="Normal 2 2 5 5 2 4" xfId="38180" xr:uid="{84B79A0B-170A-40E1-86A9-3D981382A1E0}"/>
    <cellStyle name="Normal 2 2 5 5 3" xfId="6348" xr:uid="{D7B2E1B3-6B0C-4450-B7DA-22488A5AB558}"/>
    <cellStyle name="Normal 2 2 5 5 3 2" xfId="14728" xr:uid="{80AFA89A-5AF5-4257-9A5C-CB81FBF9846E}"/>
    <cellStyle name="Normal 2 2 5 5 3 2 2" xfId="31488" xr:uid="{C42BC7B8-C004-47F6-A180-0D5CD9EAF336}"/>
    <cellStyle name="Normal 2 2 5 5 3 2 3" xfId="48247" xr:uid="{F7E22DBF-691B-435D-939C-1BFAD1AE3977}"/>
    <cellStyle name="Normal 2 2 5 5 3 3" xfId="23108" xr:uid="{9D6151E4-FEE8-475E-B9F6-156CFC1497A5}"/>
    <cellStyle name="Normal 2 2 5 5 3 4" xfId="39867" xr:uid="{7FD4B563-15D8-4CC3-B517-3C79A000A88C}"/>
    <cellStyle name="Normal 2 2 5 5 4" xfId="3084" xr:uid="{A880A4B1-FAF7-4ADF-AAA0-007BE3780B09}"/>
    <cellStyle name="Normal 2 2 5 5 4 2" xfId="11464" xr:uid="{DCC31A0A-CBD1-4E3C-A090-005BBD408C89}"/>
    <cellStyle name="Normal 2 2 5 5 4 2 2" xfId="28224" xr:uid="{709E11E5-2768-4655-B06C-528CAFC95FDD}"/>
    <cellStyle name="Normal 2 2 5 5 4 2 3" xfId="44983" xr:uid="{EBE4A2CE-CEFA-43FC-9352-894B67A72E8C}"/>
    <cellStyle name="Normal 2 2 5 5 4 3" xfId="19844" xr:uid="{4835B330-7923-413C-B0C0-B681A6E87C7F}"/>
    <cellStyle name="Normal 2 2 5 5 4 4" xfId="36603" xr:uid="{760B4271-5CF1-4BE3-B394-68E00CDB7D59}"/>
    <cellStyle name="Normal 2 2 5 5 5" xfId="9661" xr:uid="{7B96812F-B3F9-42F1-9283-DEA2B202AB13}"/>
    <cellStyle name="Normal 2 2 5 5 5 2" xfId="26421" xr:uid="{76C37E83-F2F6-4EAE-9425-7B3B8D4B3033}"/>
    <cellStyle name="Normal 2 2 5 5 5 3" xfId="43180" xr:uid="{754C4B40-0236-4B9F-AFF3-EB93DCA53CA3}"/>
    <cellStyle name="Normal 2 2 5 5 6" xfId="18041" xr:uid="{2BF6523D-C4FD-4BBF-8E88-A96D5485466E}"/>
    <cellStyle name="Normal 2 2 5 5 7" xfId="34800" xr:uid="{9287870C-E6E6-4A08-96A4-0CD63E347D85}"/>
    <cellStyle name="Normal 2 2 5 6" xfId="1695" xr:uid="{4BCA3B90-005C-4737-908F-AE2C8B234FA0}"/>
    <cellStyle name="Normal 2 2 5 6 2" xfId="5084" xr:uid="{E72F8FF8-D459-4E6E-BDDE-89A47C4DDED0}"/>
    <cellStyle name="Normal 2 2 5 6 2 2" xfId="13464" xr:uid="{39C80B24-4FD6-4CBD-A1E6-FD9F174F2132}"/>
    <cellStyle name="Normal 2 2 5 6 2 2 2" xfId="30224" xr:uid="{9371B7BA-DA1B-461D-B6FC-BA02ABD9689E}"/>
    <cellStyle name="Normal 2 2 5 6 2 2 3" xfId="46983" xr:uid="{C75371F3-289A-4107-8E81-D5A334051330}"/>
    <cellStyle name="Normal 2 2 5 6 2 3" xfId="21844" xr:uid="{D7AE0C3F-E194-4D48-AE9D-5160493BB1D7}"/>
    <cellStyle name="Normal 2 2 5 6 2 4" xfId="38603" xr:uid="{EFC90117-A9B5-4D75-AC68-681AF7FE9216}"/>
    <cellStyle name="Normal 2 2 5 6 3" xfId="6771" xr:uid="{882B622F-6FEB-4C8E-8A38-8A8923E8F270}"/>
    <cellStyle name="Normal 2 2 5 6 3 2" xfId="15151" xr:uid="{B18F5E74-AF0E-4349-AB16-8305CC511716}"/>
    <cellStyle name="Normal 2 2 5 6 3 2 2" xfId="31911" xr:uid="{4415BADD-C655-4607-9D2C-80CD1824810C}"/>
    <cellStyle name="Normal 2 2 5 6 3 2 3" xfId="48670" xr:uid="{A89936F6-65D6-4F48-88AD-936B9E1BEEBD}"/>
    <cellStyle name="Normal 2 2 5 6 3 3" xfId="23531" xr:uid="{A909229D-3ED1-40A9-80E4-D5C90033597A}"/>
    <cellStyle name="Normal 2 2 5 6 3 4" xfId="40290" xr:uid="{1B70A0DC-E3F8-4722-82CC-5F280E13B301}"/>
    <cellStyle name="Normal 2 2 5 6 4" xfId="2226" xr:uid="{27EFCB1B-8922-4F98-BF36-C3F6D31D9C0F}"/>
    <cellStyle name="Normal 2 2 5 6 4 2" xfId="10610" xr:uid="{5B3F8383-9488-495E-B13F-6AC6F51838E7}"/>
    <cellStyle name="Normal 2 2 5 6 4 2 2" xfId="27370" xr:uid="{7F07763B-F368-4001-9E37-109FDA8E61B3}"/>
    <cellStyle name="Normal 2 2 5 6 4 2 3" xfId="44129" xr:uid="{090E4751-2EC8-449B-A949-8175EABA6C8E}"/>
    <cellStyle name="Normal 2 2 5 6 4 3" xfId="18990" xr:uid="{502BFBDD-9405-43A5-9186-761A79614275}"/>
    <cellStyle name="Normal 2 2 5 6 4 4" xfId="35749" xr:uid="{5DB38C8F-3432-4409-B983-30893C775661}"/>
    <cellStyle name="Normal 2 2 5 6 5" xfId="10084" xr:uid="{397C7E37-F158-4FEA-AA91-A5F7B2F2705F}"/>
    <cellStyle name="Normal 2 2 5 6 5 2" xfId="26844" xr:uid="{59028C6F-5B61-48A9-AA54-3230F650FE7A}"/>
    <cellStyle name="Normal 2 2 5 6 5 3" xfId="43603" xr:uid="{E50514C1-08AE-4A8B-933F-45F69F3AA789}"/>
    <cellStyle name="Normal 2 2 5 6 6" xfId="18464" xr:uid="{BB7C034C-594E-4BCD-8389-35EAB5C8A174}"/>
    <cellStyle name="Normal 2 2 5 6 7" xfId="35223" xr:uid="{31A6FCDB-4C71-40C6-B7BF-F4AFAF523A80}"/>
    <cellStyle name="Normal 2 2 5 7" xfId="3813" xr:uid="{90895FEF-D869-4963-80EA-2C595DF07383}"/>
    <cellStyle name="Normal 2 2 5 7 2" xfId="12193" xr:uid="{B3C04F25-6A84-4753-A4DB-0C67989EBEC9}"/>
    <cellStyle name="Normal 2 2 5 7 2 2" xfId="28953" xr:uid="{97D1A528-0341-4D0B-AFFF-CDBA8C3601F4}"/>
    <cellStyle name="Normal 2 2 5 7 2 3" xfId="45712" xr:uid="{E9792CC1-BEA6-44F3-B7F7-FB8E42E7F20C}"/>
    <cellStyle name="Normal 2 2 5 7 3" xfId="20573" xr:uid="{AE07DF4A-550C-4968-ADDF-A3F35D17DDA4}"/>
    <cellStyle name="Normal 2 2 5 7 4" xfId="37332" xr:uid="{C1114BA2-D616-4614-B95B-ED11DCF4DC58}"/>
    <cellStyle name="Normal 2 2 5 8" xfId="5494" xr:uid="{9A28B4B0-CC51-4DDB-BB36-55435D8732AD}"/>
    <cellStyle name="Normal 2 2 5 8 2" xfId="13874" xr:uid="{D8A54798-AE36-44D1-9423-F3A7593A5734}"/>
    <cellStyle name="Normal 2 2 5 8 2 2" xfId="30634" xr:uid="{13E41774-7092-4E7B-9471-D69B894C59B6}"/>
    <cellStyle name="Normal 2 2 5 8 2 3" xfId="47393" xr:uid="{324E53E0-EBF9-4A5B-B0EE-AAC85C07373A}"/>
    <cellStyle name="Normal 2 2 5 8 3" xfId="22254" xr:uid="{9B1AA5AD-AEAC-4926-8015-745EB0205DFF}"/>
    <cellStyle name="Normal 2 2 5 8 4" xfId="39013" xr:uid="{F9259C83-5219-45D9-A878-7A721688A759}"/>
    <cellStyle name="Normal 2 2 5 9" xfId="7177" xr:uid="{C25ED1E5-1A32-4D8D-8E54-7631E7DF1D55}"/>
    <cellStyle name="Normal 2 2 5 9 2" xfId="15557" xr:uid="{963DB1F7-8726-41A0-B1DE-807A5698E014}"/>
    <cellStyle name="Normal 2 2 5 9 2 2" xfId="32317" xr:uid="{1206A6A8-05DA-48E9-BF49-EA31D0271480}"/>
    <cellStyle name="Normal 2 2 5 9 2 3" xfId="49076" xr:uid="{77564CC0-70E7-432A-AC5E-5D47CCA48F1B}"/>
    <cellStyle name="Normal 2 2 5 9 3" xfId="23937" xr:uid="{E7CD9FF0-2C90-42D1-8506-295E88162420}"/>
    <cellStyle name="Normal 2 2 5 9 4" xfId="40696" xr:uid="{0AFF9285-ACBC-4A99-9AD3-9ED0FBE8BC38}"/>
    <cellStyle name="Normal 2 2 6" xfId="319" xr:uid="{0DF5F50A-360C-40DB-8FEA-7291E1D97242}"/>
    <cellStyle name="Normal 2 2 6 10" xfId="2073" xr:uid="{E64AD294-14B8-45C3-BAB2-DEB17CBBAB37}"/>
    <cellStyle name="Normal 2 2 6 10 2" xfId="10461" xr:uid="{47E48A73-C088-4D98-93EE-FDC96E364507}"/>
    <cellStyle name="Normal 2 2 6 10 2 2" xfId="27221" xr:uid="{C59D90C1-2A5D-4A7D-AFC0-27583DF9391A}"/>
    <cellStyle name="Normal 2 2 6 10 2 3" xfId="43980" xr:uid="{6826F29B-20C3-4C80-BA28-47FA85BD3D3F}"/>
    <cellStyle name="Normal 2 2 6 10 3" xfId="18841" xr:uid="{CEEE6588-9F71-4A81-AF23-635AD49F3670}"/>
    <cellStyle name="Normal 2 2 6 10 4" xfId="35600" xr:uid="{AB1D67B0-5498-42D3-9BF8-C179EBFE402F}"/>
    <cellStyle name="Normal 2 2 6 2" xfId="657" xr:uid="{013A8E51-8479-44C9-9422-298072E193B5}"/>
    <cellStyle name="Normal 2 2 6 2 10" xfId="8552" xr:uid="{AA39B858-33CD-4CF1-B0B9-95467DC25D9D}"/>
    <cellStyle name="Normal 2 2 6 2 10 2" xfId="16932" xr:uid="{5B23BDFC-E210-436C-BEB2-86CD51E8760F}"/>
    <cellStyle name="Normal 2 2 6 2 10 2 2" xfId="33692" xr:uid="{E78057DB-C44B-45AA-AFA5-8AB45104BFBC}"/>
    <cellStyle name="Normal 2 2 6 2 10 2 3" xfId="50451" xr:uid="{A255EDA0-DD81-4267-94FE-9AA2F71BE176}"/>
    <cellStyle name="Normal 2 2 6 2 10 3" xfId="25312" xr:uid="{D0963F9D-FB56-485F-9F4B-D8840BF9DD8C}"/>
    <cellStyle name="Normal 2 2 6 2 10 4" xfId="42071" xr:uid="{61193815-EFDC-4BB3-8114-6DA1DC7A98D2}"/>
    <cellStyle name="Normal 2 2 6 2 11" xfId="2489" xr:uid="{0566DFBD-355C-4B32-BFB2-525EBCBFA98C}"/>
    <cellStyle name="Normal 2 2 6 2 11 2" xfId="10871" xr:uid="{02C1A4C5-6EDF-450D-9498-961EE209A537}"/>
    <cellStyle name="Normal 2 2 6 2 11 2 2" xfId="27631" xr:uid="{F3BB36FC-4342-4F94-A5DB-4158E5DEB4F3}"/>
    <cellStyle name="Normal 2 2 6 2 11 2 3" xfId="44390" xr:uid="{EE04781E-62DB-4EFE-8922-D73A3788C9EB}"/>
    <cellStyle name="Normal 2 2 6 2 11 3" xfId="19251" xr:uid="{F926BE43-1928-4943-9517-5495644923EE}"/>
    <cellStyle name="Normal 2 2 6 2 11 4" xfId="36010" xr:uid="{1406A01F-7527-4520-9FCE-26918B256E97}"/>
    <cellStyle name="Normal 2 2 6 2 12" xfId="9068" xr:uid="{7798801D-985A-4A24-814E-CC30867E05F8}"/>
    <cellStyle name="Normal 2 2 6 2 12 2" xfId="25828" xr:uid="{574B9EAF-C8A2-4CBE-B86E-AA96F7320E29}"/>
    <cellStyle name="Normal 2 2 6 2 12 3" xfId="42587" xr:uid="{D227BB07-9F03-4388-B3B8-5C6A5D8109EC}"/>
    <cellStyle name="Normal 2 2 6 2 13" xfId="17448" xr:uid="{5C483495-FFAB-43F5-8990-FAF4B1EEEF19}"/>
    <cellStyle name="Normal 2 2 6 2 14" xfId="34207" xr:uid="{E2B139B0-3F41-4137-BF39-9F6500355295}"/>
    <cellStyle name="Normal 2 2 6 2 2" xfId="1099" xr:uid="{7B46DA70-67A6-48E2-9AEE-D47C14DD58E7}"/>
    <cellStyle name="Normal 2 2 6 2 2 2" xfId="4494" xr:uid="{374E72EC-EAE4-427D-B1D6-6F3B1DA0E761}"/>
    <cellStyle name="Normal 2 2 6 2 2 2 2" xfId="12874" xr:uid="{0AC1C08C-B939-4A52-9A31-E5A53147B9AE}"/>
    <cellStyle name="Normal 2 2 6 2 2 2 2 2" xfId="29634" xr:uid="{C1293F37-A26B-4FBB-A448-E2FF29965037}"/>
    <cellStyle name="Normal 2 2 6 2 2 2 2 3" xfId="46393" xr:uid="{137C184C-CAF2-416B-9E50-25BC1BE6B33A}"/>
    <cellStyle name="Normal 2 2 6 2 2 2 3" xfId="21254" xr:uid="{FF9CD2FF-20A2-4A15-A431-529B80218DA6}"/>
    <cellStyle name="Normal 2 2 6 2 2 2 4" xfId="38013" xr:uid="{655A7616-40AE-46B3-B56A-FAAC6E937838}"/>
    <cellStyle name="Normal 2 2 6 2 2 3" xfId="6181" xr:uid="{06300751-1968-4FA3-8A15-61C84047665A}"/>
    <cellStyle name="Normal 2 2 6 2 2 3 2" xfId="14561" xr:uid="{A3406F57-C26E-41E2-B964-ED2223204F9C}"/>
    <cellStyle name="Normal 2 2 6 2 2 3 2 2" xfId="31321" xr:uid="{1569A5C0-FB18-492D-8BE2-8C5977E33D4D}"/>
    <cellStyle name="Normal 2 2 6 2 2 3 2 3" xfId="48080" xr:uid="{EA5B24B1-859F-4856-819D-E78F4D9DE2F9}"/>
    <cellStyle name="Normal 2 2 6 2 2 3 3" xfId="22941" xr:uid="{65C9BACA-E4F1-4E7F-BE39-75E9014F563E}"/>
    <cellStyle name="Normal 2 2 6 2 2 3 4" xfId="39700" xr:uid="{266AAE79-E544-406F-AE24-FA60303BA121}"/>
    <cellStyle name="Normal 2 2 6 2 2 4" xfId="2917" xr:uid="{C7AE314B-D790-4AA9-A5CC-4DA66AE3C175}"/>
    <cellStyle name="Normal 2 2 6 2 2 4 2" xfId="11297" xr:uid="{590DC1F5-9973-45B0-8113-0E1801D364BC}"/>
    <cellStyle name="Normal 2 2 6 2 2 4 2 2" xfId="28057" xr:uid="{5E520543-E59E-4A37-A2AA-418388B76086}"/>
    <cellStyle name="Normal 2 2 6 2 2 4 2 3" xfId="44816" xr:uid="{81537A76-F33D-4E38-85B3-D686CE653671}"/>
    <cellStyle name="Normal 2 2 6 2 2 4 3" xfId="19677" xr:uid="{92CB672E-7411-4DD0-8310-9C76304D673A}"/>
    <cellStyle name="Normal 2 2 6 2 2 4 4" xfId="36436" xr:uid="{476E084C-17F8-482B-A1FA-0856A92E010A}"/>
    <cellStyle name="Normal 2 2 6 2 2 5" xfId="9494" xr:uid="{2B9D2F92-8FF5-48FC-92F5-4088838EDDFC}"/>
    <cellStyle name="Normal 2 2 6 2 2 5 2" xfId="26254" xr:uid="{A2CB5FDE-5118-4CE3-9CF9-E94DDE4DA80C}"/>
    <cellStyle name="Normal 2 2 6 2 2 5 3" xfId="43013" xr:uid="{D004BB48-D43E-4B45-9E97-A08342297191}"/>
    <cellStyle name="Normal 2 2 6 2 2 6" xfId="17874" xr:uid="{5D5A012C-310C-4E47-923E-E165CA306451}"/>
    <cellStyle name="Normal 2 2 6 2 2 7" xfId="34633" xr:uid="{ACF74E1F-DA31-43E1-A583-DA35D12FB7CB}"/>
    <cellStyle name="Normal 2 2 6 2 3" xfId="1533" xr:uid="{24A26C88-E749-45F1-BAA7-1DC6FBB36C5D}"/>
    <cellStyle name="Normal 2 2 6 2 3 2" xfId="4922" xr:uid="{4B74A529-8A04-427C-BD8B-D35702FC1586}"/>
    <cellStyle name="Normal 2 2 6 2 3 2 2" xfId="13302" xr:uid="{4DCB3372-A1B6-4D0C-9B76-9FFA49D67C54}"/>
    <cellStyle name="Normal 2 2 6 2 3 2 2 2" xfId="30062" xr:uid="{31A3C774-3026-4AC1-8678-1D1B76C9B973}"/>
    <cellStyle name="Normal 2 2 6 2 3 2 2 3" xfId="46821" xr:uid="{169309F3-8679-427D-BC87-DA62EB8F793E}"/>
    <cellStyle name="Normal 2 2 6 2 3 2 3" xfId="21682" xr:uid="{2EE4C162-9696-4605-B7F5-6F83D142B6CB}"/>
    <cellStyle name="Normal 2 2 6 2 3 2 4" xfId="38441" xr:uid="{7B851B65-BA0B-4CAD-9CE9-F2952F7CA912}"/>
    <cellStyle name="Normal 2 2 6 2 3 3" xfId="6609" xr:uid="{1A949C6A-4601-4978-BE54-AB91D93CB813}"/>
    <cellStyle name="Normal 2 2 6 2 3 3 2" xfId="14989" xr:uid="{9694F327-010A-4CFA-91E6-3E5CDBBC323F}"/>
    <cellStyle name="Normal 2 2 6 2 3 3 2 2" xfId="31749" xr:uid="{725B1109-E4F7-4326-82EE-4C28887B69C5}"/>
    <cellStyle name="Normal 2 2 6 2 3 3 2 3" xfId="48508" xr:uid="{CCFE68A9-57EC-4070-AB59-833ABCA98939}"/>
    <cellStyle name="Normal 2 2 6 2 3 3 3" xfId="23369" xr:uid="{8120AE8C-F08E-4A30-B013-99F42DB5C20B}"/>
    <cellStyle name="Normal 2 2 6 2 3 3 4" xfId="40128" xr:uid="{16A248D0-1BB8-4213-8C4D-400DB9B75A1F}"/>
    <cellStyle name="Normal 2 2 6 2 3 4" xfId="3345" xr:uid="{0830F1A4-B6AC-4ADC-A26C-6B683DFE33E2}"/>
    <cellStyle name="Normal 2 2 6 2 3 4 2" xfId="11725" xr:uid="{826D9A9B-0C89-4CA8-B27F-53BB6B08459C}"/>
    <cellStyle name="Normal 2 2 6 2 3 4 2 2" xfId="28485" xr:uid="{B0B239B7-61EA-43B0-903A-44ABD0575976}"/>
    <cellStyle name="Normal 2 2 6 2 3 4 2 3" xfId="45244" xr:uid="{ADFD9A54-A365-4C06-AC10-3663DE5D4188}"/>
    <cellStyle name="Normal 2 2 6 2 3 4 3" xfId="20105" xr:uid="{8D47AE6D-FD39-4855-BB8E-5D04264A90B3}"/>
    <cellStyle name="Normal 2 2 6 2 3 4 4" xfId="36864" xr:uid="{40C68EA2-FD8E-4798-8CF1-C79947626FFF}"/>
    <cellStyle name="Normal 2 2 6 2 3 5" xfId="9922" xr:uid="{D9E51F07-B017-458D-9C49-A542B98CF5BF}"/>
    <cellStyle name="Normal 2 2 6 2 3 5 2" xfId="26682" xr:uid="{A667904F-2D13-469E-A054-633D6A350CF0}"/>
    <cellStyle name="Normal 2 2 6 2 3 5 3" xfId="43441" xr:uid="{B95448EC-E74A-42ED-B09F-25AA3A0ED280}"/>
    <cellStyle name="Normal 2 2 6 2 3 6" xfId="18302" xr:uid="{F2B38F55-A3F7-4A7B-9951-53BA085D6CD3}"/>
    <cellStyle name="Normal 2 2 6 2 3 7" xfId="35061" xr:uid="{B3F1F5B5-35FF-4965-9622-DF08FC708635}"/>
    <cellStyle name="Normal 2 2 6 2 4" xfId="1852" xr:uid="{989639C7-66B7-4D53-B42C-F2E0CD36A42A}"/>
    <cellStyle name="Normal 2 2 6 2 4 2" xfId="5241" xr:uid="{F4369BA6-0202-4DBA-B5AF-C64C867101E9}"/>
    <cellStyle name="Normal 2 2 6 2 4 2 2" xfId="13621" xr:uid="{C03067C5-BC64-461C-9132-A00C84D0ECD9}"/>
    <cellStyle name="Normal 2 2 6 2 4 2 2 2" xfId="30381" xr:uid="{59A22524-5E4F-40FE-A9A5-8CB6EFA61DBB}"/>
    <cellStyle name="Normal 2 2 6 2 4 2 2 3" xfId="47140" xr:uid="{6C947D3A-DFE8-47DD-B6D7-BA8FAA315E84}"/>
    <cellStyle name="Normal 2 2 6 2 4 2 3" xfId="22001" xr:uid="{92C7AEBB-FC77-498A-B176-74E4A71DCB0F}"/>
    <cellStyle name="Normal 2 2 6 2 4 2 4" xfId="38760" xr:uid="{F4B7AA5E-5260-4F14-A440-5E7BDDFA7CEC}"/>
    <cellStyle name="Normal 2 2 6 2 4 3" xfId="6928" xr:uid="{3B43DC3F-8D6A-43BE-A055-D7C1867E1030}"/>
    <cellStyle name="Normal 2 2 6 2 4 3 2" xfId="15308" xr:uid="{0F27AFBD-424B-4F77-8E1D-2B3EB5C7A69C}"/>
    <cellStyle name="Normal 2 2 6 2 4 3 2 2" xfId="32068" xr:uid="{EBBCCE53-23C0-4D16-A7D8-4688AFB9229B}"/>
    <cellStyle name="Normal 2 2 6 2 4 3 2 3" xfId="48827" xr:uid="{348E7B45-89DA-4157-A14A-4B54F0E3A3C3}"/>
    <cellStyle name="Normal 2 2 6 2 4 3 3" xfId="23688" xr:uid="{932C5604-60CA-4B7C-A3D8-9944F1078987}"/>
    <cellStyle name="Normal 2 2 6 2 4 3 4" xfId="40447" xr:uid="{B69C6EB3-5B8E-4FEF-9E4D-BADDEA7C4E95}"/>
    <cellStyle name="Normal 2 2 6 2 4 4" xfId="3552" xr:uid="{341599FA-320F-47D9-B602-BD53692DF0E5}"/>
    <cellStyle name="Normal 2 2 6 2 4 4 2" xfId="11932" xr:uid="{809F1AB3-80B7-43D8-A5B2-999C31AAF03A}"/>
    <cellStyle name="Normal 2 2 6 2 4 4 2 2" xfId="28692" xr:uid="{788C52F0-53C8-4A57-97B0-6FE5C14AB795}"/>
    <cellStyle name="Normal 2 2 6 2 4 4 2 3" xfId="45451" xr:uid="{D2305589-0645-449B-BD25-CEB041943E57}"/>
    <cellStyle name="Normal 2 2 6 2 4 4 3" xfId="20312" xr:uid="{F19395BB-3B85-4006-B12E-DFFE908D1F45}"/>
    <cellStyle name="Normal 2 2 6 2 4 4 4" xfId="37071" xr:uid="{C300EDED-D62C-41C3-B92C-37CBDBA03AFF}"/>
    <cellStyle name="Normal 2 2 6 2 4 5" xfId="10241" xr:uid="{1FE430FA-82AB-4422-B329-1A68D99FF3A1}"/>
    <cellStyle name="Normal 2 2 6 2 4 5 2" xfId="27001" xr:uid="{C2856097-06D0-4455-A7EE-8A6EE1191DD1}"/>
    <cellStyle name="Normal 2 2 6 2 4 5 3" xfId="43760" xr:uid="{06C14E68-9997-483A-B2B1-1297E754DC68}"/>
    <cellStyle name="Normal 2 2 6 2 4 6" xfId="18621" xr:uid="{66AD96CF-578A-4915-8812-8ACC631E1811}"/>
    <cellStyle name="Normal 2 2 6 2 4 7" xfId="35380" xr:uid="{02643658-7C43-490A-9343-FF4AD2862333}"/>
    <cellStyle name="Normal 2 2 6 2 5" xfId="3971" xr:uid="{BFCFA62F-F50C-4053-A6B4-22FAC0CB6D6A}"/>
    <cellStyle name="Normal 2 2 6 2 5 2" xfId="12351" xr:uid="{C3742DB5-ACAE-42AB-9E2B-687E7A5EF883}"/>
    <cellStyle name="Normal 2 2 6 2 5 2 2" xfId="29111" xr:uid="{3EAE15B4-DA82-43B1-8D6B-4ECA1CF13A6F}"/>
    <cellStyle name="Normal 2 2 6 2 5 2 3" xfId="45870" xr:uid="{D675D5A5-52BE-4930-891D-6BB9876BC814}"/>
    <cellStyle name="Normal 2 2 6 2 5 3" xfId="20731" xr:uid="{0C00A5CC-F442-48E4-9A2B-52A8FA9344A2}"/>
    <cellStyle name="Normal 2 2 6 2 5 4" xfId="37490" xr:uid="{32159D2B-89B7-4E7B-9CA5-A0936D1130D2}"/>
    <cellStyle name="Normal 2 2 6 2 6" xfId="5755" xr:uid="{BD64C213-5E08-4F4D-9252-DFF22F6BE61C}"/>
    <cellStyle name="Normal 2 2 6 2 6 2" xfId="14135" xr:uid="{1B4FEF59-0426-45C8-8A33-C4B0EA361000}"/>
    <cellStyle name="Normal 2 2 6 2 6 2 2" xfId="30895" xr:uid="{FF209A76-2525-440B-9050-C80B77D73434}"/>
    <cellStyle name="Normal 2 2 6 2 6 2 3" xfId="47654" xr:uid="{0443C29D-63CB-4A36-A564-6ACBBF456619}"/>
    <cellStyle name="Normal 2 2 6 2 6 3" xfId="22515" xr:uid="{DE4E25ED-E4D4-4FBF-832F-64A6B4DFC926}"/>
    <cellStyle name="Normal 2 2 6 2 6 4" xfId="39274" xr:uid="{6DFB1D64-5927-48C1-B185-D7A29B7A522E}"/>
    <cellStyle name="Normal 2 2 6 2 7" xfId="7334" xr:uid="{620280BC-400D-49B9-8C1B-EDE46D8A9743}"/>
    <cellStyle name="Normal 2 2 6 2 7 2" xfId="15714" xr:uid="{ED7E4519-9B59-47CF-8E10-60CE170D7E31}"/>
    <cellStyle name="Normal 2 2 6 2 7 2 2" xfId="32474" xr:uid="{EA81BA82-522F-4965-A123-DF3382D03C3A}"/>
    <cellStyle name="Normal 2 2 6 2 7 2 3" xfId="49233" xr:uid="{C3B778E6-14CA-4E62-A155-BACB1EEF4A65}"/>
    <cellStyle name="Normal 2 2 6 2 7 3" xfId="24094" xr:uid="{ED6AEF03-4FCF-4F85-943F-A9E5D507A66D}"/>
    <cellStyle name="Normal 2 2 6 2 7 4" xfId="40853" xr:uid="{0AEC5CF4-F70B-482B-B342-2EFB8D2B2DAC}"/>
    <cellStyle name="Normal 2 2 6 2 8" xfId="7740" xr:uid="{57B0DE1E-7318-4FD0-A8E1-28AC285F4286}"/>
    <cellStyle name="Normal 2 2 6 2 8 2" xfId="16120" xr:uid="{5A22B31F-10D7-4FBA-912B-4C672691DFFA}"/>
    <cellStyle name="Normal 2 2 6 2 8 2 2" xfId="32880" xr:uid="{C0F06439-CB51-49BE-88CE-B85D3841EEB8}"/>
    <cellStyle name="Normal 2 2 6 2 8 2 3" xfId="49639" xr:uid="{D0C0BCE6-5AB7-4731-85D7-EDEBD9CA4215}"/>
    <cellStyle name="Normal 2 2 6 2 8 3" xfId="24500" xr:uid="{B81AF0CC-DB4D-4734-81A2-E33096F0C733}"/>
    <cellStyle name="Normal 2 2 6 2 8 4" xfId="41259" xr:uid="{75088CB2-6DC3-4B34-8CFC-1E2AE739CA6A}"/>
    <cellStyle name="Normal 2 2 6 2 9" xfId="8146" xr:uid="{E0C5E993-CF28-4570-AFF9-4F0EAAFE9AA5}"/>
    <cellStyle name="Normal 2 2 6 2 9 2" xfId="16526" xr:uid="{005ACAC4-8734-496A-A841-0E12CF9F59A5}"/>
    <cellStyle name="Normal 2 2 6 2 9 2 2" xfId="33286" xr:uid="{D1F522CE-07F4-45AF-8FBC-00BC8703A83B}"/>
    <cellStyle name="Normal 2 2 6 2 9 2 3" xfId="50045" xr:uid="{CBCB7598-80B5-4D30-A6F6-180B3699E225}"/>
    <cellStyle name="Normal 2 2 6 2 9 3" xfId="24906" xr:uid="{C17F4B10-B2EB-4FC0-A8D4-E75C29DA226C}"/>
    <cellStyle name="Normal 2 2 6 2 9 4" xfId="41665" xr:uid="{7423F4DF-08E4-4156-B913-3C02954B9AAB}"/>
    <cellStyle name="Normal 2 2 6 3" xfId="658" xr:uid="{84773726-5EA5-48C7-8724-CD9AF5A2CEBC}"/>
    <cellStyle name="Normal 2 2 6 3 10" xfId="8667" xr:uid="{E91887E7-135B-4231-A611-A5DB01FEC4C1}"/>
    <cellStyle name="Normal 2 2 6 3 10 2" xfId="17047" xr:uid="{E298CE45-59A3-41B9-A46C-A014034426C5}"/>
    <cellStyle name="Normal 2 2 6 3 10 2 2" xfId="33807" xr:uid="{FA70C0C5-9905-4F39-932E-744D71374A57}"/>
    <cellStyle name="Normal 2 2 6 3 10 2 3" xfId="50566" xr:uid="{807C2C9F-E63B-49DC-9891-70381ADBB82D}"/>
    <cellStyle name="Normal 2 2 6 3 10 3" xfId="25427" xr:uid="{7A263250-DCF0-4186-A852-BB159E3A47BD}"/>
    <cellStyle name="Normal 2 2 6 3 10 4" xfId="42186" xr:uid="{44AD4491-FD8D-48DF-B7A5-186328EC6670}"/>
    <cellStyle name="Normal 2 2 6 3 11" xfId="2490" xr:uid="{89907240-D142-4984-9FD7-64CE8718E074}"/>
    <cellStyle name="Normal 2 2 6 3 11 2" xfId="10872" xr:uid="{4ABC627A-7CCB-4D10-9F77-98C1F7BC3B48}"/>
    <cellStyle name="Normal 2 2 6 3 11 2 2" xfId="27632" xr:uid="{E353545F-3E1D-4D49-B8AB-E6354B68582A}"/>
    <cellStyle name="Normal 2 2 6 3 11 2 3" xfId="44391" xr:uid="{CD738E86-A99E-4325-A9D6-55EAF64E9B2B}"/>
    <cellStyle name="Normal 2 2 6 3 11 3" xfId="19252" xr:uid="{517859E2-73A8-4B5F-9B60-BDFC858039C3}"/>
    <cellStyle name="Normal 2 2 6 3 11 4" xfId="36011" xr:uid="{B5097B70-1821-404B-9427-D65591161742}"/>
    <cellStyle name="Normal 2 2 6 3 12" xfId="9069" xr:uid="{C1C4B9C0-FB2F-4DB6-BF8A-B03606818977}"/>
    <cellStyle name="Normal 2 2 6 3 12 2" xfId="25829" xr:uid="{AB5FF1AA-7F62-43D5-84C5-317A3D2EBF59}"/>
    <cellStyle name="Normal 2 2 6 3 12 3" xfId="42588" xr:uid="{F0A42E8A-86A7-4AEE-832C-438E9C819774}"/>
    <cellStyle name="Normal 2 2 6 3 13" xfId="17449" xr:uid="{7B4C6D57-BAE0-4434-B335-1123624CAE97}"/>
    <cellStyle name="Normal 2 2 6 3 14" xfId="34208" xr:uid="{3B06AF8D-F01E-4DF5-B172-81C0E727AD68}"/>
    <cellStyle name="Normal 2 2 6 3 2" xfId="1100" xr:uid="{6FC054A0-3FE6-46EB-8075-1B879DAB3DB7}"/>
    <cellStyle name="Normal 2 2 6 3 2 2" xfId="4495" xr:uid="{3F5F0241-A1E7-42E1-A404-48B28AD16043}"/>
    <cellStyle name="Normal 2 2 6 3 2 2 2" xfId="12875" xr:uid="{FF4A74B5-56C6-44DC-B926-E0D0E4BB1B12}"/>
    <cellStyle name="Normal 2 2 6 3 2 2 2 2" xfId="29635" xr:uid="{8E92253B-AE65-4E77-8FA1-BE7F7E286560}"/>
    <cellStyle name="Normal 2 2 6 3 2 2 2 3" xfId="46394" xr:uid="{F1CCA438-5CD2-4F0D-A238-62336C261E77}"/>
    <cellStyle name="Normal 2 2 6 3 2 2 3" xfId="21255" xr:uid="{6AE984B5-CED8-486E-BC24-F99C05554F33}"/>
    <cellStyle name="Normal 2 2 6 3 2 2 4" xfId="38014" xr:uid="{DAA36EEF-206B-40FE-AA93-3FFF3F2B736C}"/>
    <cellStyle name="Normal 2 2 6 3 2 3" xfId="6182" xr:uid="{93AD07B6-CD5F-4204-9E7F-8DE7CAE77CA9}"/>
    <cellStyle name="Normal 2 2 6 3 2 3 2" xfId="14562" xr:uid="{C15F3F57-C40B-4B16-BBA4-166CF9236932}"/>
    <cellStyle name="Normal 2 2 6 3 2 3 2 2" xfId="31322" xr:uid="{1F8D3217-7D15-497D-A991-BE227E820356}"/>
    <cellStyle name="Normal 2 2 6 3 2 3 2 3" xfId="48081" xr:uid="{AF4862AD-64CA-4CC0-95F9-BF0A29A61747}"/>
    <cellStyle name="Normal 2 2 6 3 2 3 3" xfId="22942" xr:uid="{5589BF8C-B393-46FC-A13C-29D515071742}"/>
    <cellStyle name="Normal 2 2 6 3 2 3 4" xfId="39701" xr:uid="{A73E317F-0654-4DEE-A3AE-E22320A11A47}"/>
    <cellStyle name="Normal 2 2 6 3 2 4" xfId="2918" xr:uid="{77BDE300-3FB0-4E60-BBB1-9931F6A3D648}"/>
    <cellStyle name="Normal 2 2 6 3 2 4 2" xfId="11298" xr:uid="{5D549E2A-7D0A-4E05-A38B-5411A5D8B030}"/>
    <cellStyle name="Normal 2 2 6 3 2 4 2 2" xfId="28058" xr:uid="{83A3A189-EFE3-4291-8DAF-F1AE0B748098}"/>
    <cellStyle name="Normal 2 2 6 3 2 4 2 3" xfId="44817" xr:uid="{76B6C586-F9F9-48BA-B232-10CAED465A21}"/>
    <cellStyle name="Normal 2 2 6 3 2 4 3" xfId="19678" xr:uid="{41EE9222-64EF-4DF8-ACB0-85E88768691D}"/>
    <cellStyle name="Normal 2 2 6 3 2 4 4" xfId="36437" xr:uid="{D34BA71E-2D51-4644-BFE9-141CB47599A6}"/>
    <cellStyle name="Normal 2 2 6 3 2 5" xfId="9495" xr:uid="{7D32EC7B-61F5-422F-ABD3-4A68AE80D0AF}"/>
    <cellStyle name="Normal 2 2 6 3 2 5 2" xfId="26255" xr:uid="{3BACB021-54F4-4BCD-BFE9-D92DD4987BF4}"/>
    <cellStyle name="Normal 2 2 6 3 2 5 3" xfId="43014" xr:uid="{D99516B8-5295-4A53-A9A5-2B3076FEF9E6}"/>
    <cellStyle name="Normal 2 2 6 3 2 6" xfId="17875" xr:uid="{605DEB01-6BCC-4703-BC91-9679B5B8A703}"/>
    <cellStyle name="Normal 2 2 6 3 2 7" xfId="34634" xr:uid="{F2548D4C-C766-4BA7-A7C7-8FC97A51984A}"/>
    <cellStyle name="Normal 2 2 6 3 3" xfId="1534" xr:uid="{30D7334E-FCD0-429F-8AAF-1B9D05442863}"/>
    <cellStyle name="Normal 2 2 6 3 3 2" xfId="4923" xr:uid="{96A5D587-CC98-45C3-BD0A-7854394855A9}"/>
    <cellStyle name="Normal 2 2 6 3 3 2 2" xfId="13303" xr:uid="{43FC357A-FB04-4379-BBF1-30F1DFBA19AE}"/>
    <cellStyle name="Normal 2 2 6 3 3 2 2 2" xfId="30063" xr:uid="{6F804366-737C-4FED-B160-5DAE8F6BC076}"/>
    <cellStyle name="Normal 2 2 6 3 3 2 2 3" xfId="46822" xr:uid="{3496D777-8FF0-4A0C-BF09-90DD92FB85BE}"/>
    <cellStyle name="Normal 2 2 6 3 3 2 3" xfId="21683" xr:uid="{7DA687F4-031A-45B9-BF10-5EA5E9DEC550}"/>
    <cellStyle name="Normal 2 2 6 3 3 2 4" xfId="38442" xr:uid="{675EB5DA-FE54-4176-BFF0-AE8FEDF4C1CA}"/>
    <cellStyle name="Normal 2 2 6 3 3 3" xfId="6610" xr:uid="{3643C2DB-078F-4A06-BF8C-9046993D2109}"/>
    <cellStyle name="Normal 2 2 6 3 3 3 2" xfId="14990" xr:uid="{D6207551-390D-4086-A22A-A1281FD22271}"/>
    <cellStyle name="Normal 2 2 6 3 3 3 2 2" xfId="31750" xr:uid="{8F812119-DA34-405D-92E4-418BB5929A87}"/>
    <cellStyle name="Normal 2 2 6 3 3 3 2 3" xfId="48509" xr:uid="{1125FC94-49AB-4BA5-8B0A-947A6C1E4040}"/>
    <cellStyle name="Normal 2 2 6 3 3 3 3" xfId="23370" xr:uid="{678D3787-C58A-4621-A09E-F03463F3452B}"/>
    <cellStyle name="Normal 2 2 6 3 3 3 4" xfId="40129" xr:uid="{2407A10B-4487-419E-A739-4C8AD9A3B586}"/>
    <cellStyle name="Normal 2 2 6 3 3 4" xfId="3346" xr:uid="{7540D95E-5AC1-4E8A-BFCD-5B19F2C76858}"/>
    <cellStyle name="Normal 2 2 6 3 3 4 2" xfId="11726" xr:uid="{931E2898-CBBA-43F6-923E-D3E628F7D171}"/>
    <cellStyle name="Normal 2 2 6 3 3 4 2 2" xfId="28486" xr:uid="{053FDAEE-8630-4DB1-9C76-2347C20D2213}"/>
    <cellStyle name="Normal 2 2 6 3 3 4 2 3" xfId="45245" xr:uid="{B362FD07-E697-4451-89E3-44600B66C346}"/>
    <cellStyle name="Normal 2 2 6 3 3 4 3" xfId="20106" xr:uid="{CE2AC604-8BF7-4412-8BE8-27B9607B3E50}"/>
    <cellStyle name="Normal 2 2 6 3 3 4 4" xfId="36865" xr:uid="{E8A86090-78D0-497B-BF1B-FD38C8BD3D2C}"/>
    <cellStyle name="Normal 2 2 6 3 3 5" xfId="9923" xr:uid="{7E4FAD05-59B0-497B-BFCB-9D6D3DD76BD0}"/>
    <cellStyle name="Normal 2 2 6 3 3 5 2" xfId="26683" xr:uid="{EDE5FF79-DA46-4480-A5CD-2C3E66E38820}"/>
    <cellStyle name="Normal 2 2 6 3 3 5 3" xfId="43442" xr:uid="{8174C402-D7AD-4D13-AF28-32D0A7936D96}"/>
    <cellStyle name="Normal 2 2 6 3 3 6" xfId="18303" xr:uid="{3D252FC5-B871-4A34-8A30-52C579CE0850}"/>
    <cellStyle name="Normal 2 2 6 3 3 7" xfId="35062" xr:uid="{2B321FF6-235C-411B-901C-C29134D7F289}"/>
    <cellStyle name="Normal 2 2 6 3 4" xfId="1967" xr:uid="{A1A74CB5-2C2A-4543-AD16-52AA4811D1FC}"/>
    <cellStyle name="Normal 2 2 6 3 4 2" xfId="5356" xr:uid="{9B2D26F3-4025-4B62-8BBD-09A0F528E455}"/>
    <cellStyle name="Normal 2 2 6 3 4 2 2" xfId="13736" xr:uid="{1035912A-2208-466D-A8E9-E0EAA796074A}"/>
    <cellStyle name="Normal 2 2 6 3 4 2 2 2" xfId="30496" xr:uid="{FD1B7734-0763-49BE-AFBE-717F7F82FF63}"/>
    <cellStyle name="Normal 2 2 6 3 4 2 2 3" xfId="47255" xr:uid="{E5957818-EF22-4441-AEA6-A0BFAF63ED29}"/>
    <cellStyle name="Normal 2 2 6 3 4 2 3" xfId="22116" xr:uid="{1813035B-E6FA-4FC8-B95D-697368DD4E1A}"/>
    <cellStyle name="Normal 2 2 6 3 4 2 4" xfId="38875" xr:uid="{5585FB5E-41F9-4631-A581-6E033970A88F}"/>
    <cellStyle name="Normal 2 2 6 3 4 3" xfId="7043" xr:uid="{7C59FA8A-4B23-45EF-9449-339223A24452}"/>
    <cellStyle name="Normal 2 2 6 3 4 3 2" xfId="15423" xr:uid="{6EE8A1F8-46DE-448D-9831-8D22A4779EBE}"/>
    <cellStyle name="Normal 2 2 6 3 4 3 2 2" xfId="32183" xr:uid="{567403E9-11B6-4C56-81A9-E47CF126B616}"/>
    <cellStyle name="Normal 2 2 6 3 4 3 2 3" xfId="48942" xr:uid="{7F97C45B-D114-4874-B360-535824C95D1B}"/>
    <cellStyle name="Normal 2 2 6 3 4 3 3" xfId="23803" xr:uid="{D8C8230C-BD81-4F1C-A4F2-BDFEABE753BE}"/>
    <cellStyle name="Normal 2 2 6 3 4 3 4" xfId="40562" xr:uid="{DCB3A14B-357F-4E30-BF1B-ADA3C61518DD}"/>
    <cellStyle name="Normal 2 2 6 3 4 4" xfId="3666" xr:uid="{BD05918D-B0D9-40D9-8649-113ECE71BA9F}"/>
    <cellStyle name="Normal 2 2 6 3 4 4 2" xfId="12046" xr:uid="{63846870-5CCD-43CE-AC23-EE2FB4E83219}"/>
    <cellStyle name="Normal 2 2 6 3 4 4 2 2" xfId="28806" xr:uid="{F515D935-5AEF-463E-A6AA-577F5A61C992}"/>
    <cellStyle name="Normal 2 2 6 3 4 4 2 3" xfId="45565" xr:uid="{8CE6E2E5-9636-49AA-9A86-598452AECAE7}"/>
    <cellStyle name="Normal 2 2 6 3 4 4 3" xfId="20426" xr:uid="{61AF94FC-398A-486C-A301-209D48303C1A}"/>
    <cellStyle name="Normal 2 2 6 3 4 4 4" xfId="37185" xr:uid="{CAABB219-DAE7-4213-8DB8-56A802D2EF7E}"/>
    <cellStyle name="Normal 2 2 6 3 4 5" xfId="10356" xr:uid="{C8C310D0-1108-4F43-A12A-F0E36CE70514}"/>
    <cellStyle name="Normal 2 2 6 3 4 5 2" xfId="27116" xr:uid="{9ABEC749-A9F5-467A-BF5F-1986C11348A3}"/>
    <cellStyle name="Normal 2 2 6 3 4 5 3" xfId="43875" xr:uid="{F3FCABE7-A15D-4F19-87C1-86F7B924F020}"/>
    <cellStyle name="Normal 2 2 6 3 4 6" xfId="18736" xr:uid="{CE85C709-1376-4FB8-A1FA-27D5FF7B7FAD}"/>
    <cellStyle name="Normal 2 2 6 3 4 7" xfId="35495" xr:uid="{52D00F37-BBDF-4C84-94BB-98A1DA981E5A}"/>
    <cellStyle name="Normal 2 2 6 3 5" xfId="4086" xr:uid="{88F75109-21B8-46A2-9F9F-3803EA533FBE}"/>
    <cellStyle name="Normal 2 2 6 3 5 2" xfId="12466" xr:uid="{4E1392F1-E508-4F85-90CC-E8C7C0A5D938}"/>
    <cellStyle name="Normal 2 2 6 3 5 2 2" xfId="29226" xr:uid="{62645C46-5594-45DF-9DFE-4555CC06B781}"/>
    <cellStyle name="Normal 2 2 6 3 5 2 3" xfId="45985" xr:uid="{19A3D1A8-F0AD-4283-9FDF-D62FFEB786DA}"/>
    <cellStyle name="Normal 2 2 6 3 5 3" xfId="20846" xr:uid="{F2AC9B2C-2052-4F15-AF02-15072C9F334B}"/>
    <cellStyle name="Normal 2 2 6 3 5 4" xfId="37605" xr:uid="{3A0804BA-2C54-4520-ACA1-D06B014DE65A}"/>
    <cellStyle name="Normal 2 2 6 3 6" xfId="5756" xr:uid="{CE693452-7AAE-462D-8F07-59D45D70BCAE}"/>
    <cellStyle name="Normal 2 2 6 3 6 2" xfId="14136" xr:uid="{03EF7447-92AA-443B-808C-FE4BC807F1CA}"/>
    <cellStyle name="Normal 2 2 6 3 6 2 2" xfId="30896" xr:uid="{C7353E60-4B44-43EA-8F8A-1866452AD207}"/>
    <cellStyle name="Normal 2 2 6 3 6 2 3" xfId="47655" xr:uid="{B2C90045-888A-4A26-90B2-01C2094D0F3E}"/>
    <cellStyle name="Normal 2 2 6 3 6 3" xfId="22516" xr:uid="{2D9A905F-3FFC-4963-9371-2F968B1A57B3}"/>
    <cellStyle name="Normal 2 2 6 3 6 4" xfId="39275" xr:uid="{674128D1-9D3E-420B-8054-67B1A81B875A}"/>
    <cellStyle name="Normal 2 2 6 3 7" xfId="7449" xr:uid="{041B5FC1-4F9B-493D-AEE1-FFDAF53DC38A}"/>
    <cellStyle name="Normal 2 2 6 3 7 2" xfId="15829" xr:uid="{E7A3B7D5-749D-4EFA-900B-836EF3B2240F}"/>
    <cellStyle name="Normal 2 2 6 3 7 2 2" xfId="32589" xr:uid="{F6CAF697-6109-4F94-9F5E-AA9BF8F5E694}"/>
    <cellStyle name="Normal 2 2 6 3 7 2 3" xfId="49348" xr:uid="{3A781CD8-D447-47E7-B433-4957ED1319DA}"/>
    <cellStyle name="Normal 2 2 6 3 7 3" xfId="24209" xr:uid="{7A4F26F5-D0F8-463F-9352-12ABEA938AE6}"/>
    <cellStyle name="Normal 2 2 6 3 7 4" xfId="40968" xr:uid="{8B6ACEFA-96E0-49DA-A523-ED3F2B355297}"/>
    <cellStyle name="Normal 2 2 6 3 8" xfId="7855" xr:uid="{8A4143CC-3380-4327-8382-64BDC6F56F29}"/>
    <cellStyle name="Normal 2 2 6 3 8 2" xfId="16235" xr:uid="{50372D1F-0E91-4B64-948B-7EBDE8EC323B}"/>
    <cellStyle name="Normal 2 2 6 3 8 2 2" xfId="32995" xr:uid="{80F7E851-9A95-4C44-8D15-77D7B1C7D814}"/>
    <cellStyle name="Normal 2 2 6 3 8 2 3" xfId="49754" xr:uid="{B53AC626-C603-4978-AA4F-099AB77C6A25}"/>
    <cellStyle name="Normal 2 2 6 3 8 3" xfId="24615" xr:uid="{311ECC69-88B2-41B7-988A-76DDCFF49A84}"/>
    <cellStyle name="Normal 2 2 6 3 8 4" xfId="41374" xr:uid="{77FCC113-8EC7-4EA3-B14B-56E345DB4CC6}"/>
    <cellStyle name="Normal 2 2 6 3 9" xfId="8261" xr:uid="{A72FA334-5C42-4212-8395-F5C88BE1A1A5}"/>
    <cellStyle name="Normal 2 2 6 3 9 2" xfId="16641" xr:uid="{661028E1-0CC2-4181-9B8E-F1D2ABFE7910}"/>
    <cellStyle name="Normal 2 2 6 3 9 2 2" xfId="33401" xr:uid="{1281DC8F-72BC-499F-8758-DC1A9FF67254}"/>
    <cellStyle name="Normal 2 2 6 3 9 2 3" xfId="50160" xr:uid="{41B6C977-072E-44D3-80D5-D6774047F8A0}"/>
    <cellStyle name="Normal 2 2 6 3 9 3" xfId="25021" xr:uid="{E1837F6F-19B0-4387-ABA9-57C752837765}"/>
    <cellStyle name="Normal 2 2 6 3 9 4" xfId="41780" xr:uid="{E7BF52DD-E4C2-481B-91AF-13122E63E097}"/>
    <cellStyle name="Normal 2 2 6 4" xfId="1696" xr:uid="{B9149AF6-14CB-4F85-BD61-17D9C4E453D5}"/>
    <cellStyle name="Normal 2 2 6 4 2" xfId="3437" xr:uid="{79159A33-0D4D-4598-8293-A8AA82F4EE52}"/>
    <cellStyle name="Normal 2 2 6 4 2 2" xfId="11817" xr:uid="{40A7932D-CF1E-4213-99B9-FE2465FBA588}"/>
    <cellStyle name="Normal 2 2 6 4 2 2 2" xfId="28577" xr:uid="{D86E8887-14FE-4A33-8561-671C950A959E}"/>
    <cellStyle name="Normal 2 2 6 4 2 2 3" xfId="45336" xr:uid="{7EC755B0-0185-4574-939A-ADB88DF21DD3}"/>
    <cellStyle name="Normal 2 2 6 4 2 3" xfId="20197" xr:uid="{70CE3328-864C-4317-8D90-99D7DB72DBAE}"/>
    <cellStyle name="Normal 2 2 6 4 2 4" xfId="36956" xr:uid="{85BF529E-7EE2-4E85-88DD-C4835293FAE6}"/>
    <cellStyle name="Normal 2 2 6 4 3" xfId="5085" xr:uid="{4199BB7A-B082-4CE6-B30F-F8B5C42ED02A}"/>
    <cellStyle name="Normal 2 2 6 4 3 2" xfId="13465" xr:uid="{103EE9FF-580C-467A-AB92-5DBD3D9295A3}"/>
    <cellStyle name="Normal 2 2 6 4 3 2 2" xfId="30225" xr:uid="{1561E9C8-38A8-4ADA-BE70-30F92FBFE9E7}"/>
    <cellStyle name="Normal 2 2 6 4 3 2 3" xfId="46984" xr:uid="{4F857EA9-399F-4986-B036-42B3DCFA148F}"/>
    <cellStyle name="Normal 2 2 6 4 3 3" xfId="21845" xr:uid="{4DB66714-BDDC-49DE-9918-EF8B5018EEC3}"/>
    <cellStyle name="Normal 2 2 6 4 3 4" xfId="38604" xr:uid="{EF861F31-DA5D-4B12-A668-0FB8B14290EC}"/>
    <cellStyle name="Normal 2 2 6 4 4" xfId="6772" xr:uid="{E6743720-1267-42F2-AA7F-BCF2EF386829}"/>
    <cellStyle name="Normal 2 2 6 4 4 2" xfId="15152" xr:uid="{9F3EBF07-0E4F-48A4-982D-1DBF931E3320}"/>
    <cellStyle name="Normal 2 2 6 4 4 2 2" xfId="31912" xr:uid="{ADE4112E-E22D-4D40-91F5-855911FE5C79}"/>
    <cellStyle name="Normal 2 2 6 4 4 2 3" xfId="48671" xr:uid="{E1A1A48B-EAF5-4264-B870-F093EABB3B00}"/>
    <cellStyle name="Normal 2 2 6 4 4 3" xfId="23532" xr:uid="{E3E8B659-15C0-4B97-B2EC-16C3DE5E7839}"/>
    <cellStyle name="Normal 2 2 6 4 4 4" xfId="40291" xr:uid="{BFD12BF7-9B25-4459-9EE1-C66DBF7339F9}"/>
    <cellStyle name="Normal 2 2 6 4 5" xfId="2208" xr:uid="{AD0A41E5-9F51-49A4-B49B-BFA9DC860296}"/>
    <cellStyle name="Normal 2 2 6 4 6" xfId="10085" xr:uid="{CD3C0C1F-B2BE-4A02-BCBD-A6B8A73AAA15}"/>
    <cellStyle name="Normal 2 2 6 4 6 2" xfId="26845" xr:uid="{03DA2535-9634-4F56-BBBD-9DE10A8072EE}"/>
    <cellStyle name="Normal 2 2 6 4 6 3" xfId="43604" xr:uid="{7ED21DC3-736F-428F-9F1F-86D7A5018D3F}"/>
    <cellStyle name="Normal 2 2 6 4 7" xfId="18465" xr:uid="{3B47ED70-0778-4737-B6CA-C5E255190C15}"/>
    <cellStyle name="Normal 2 2 6 4 8" xfId="35224" xr:uid="{BDD22ABC-E8B0-432C-88FE-39E2593ECD18}"/>
    <cellStyle name="Normal 2 2 6 5" xfId="3814" xr:uid="{686F7F2F-AB37-4455-A1E0-8374F2BA5555}"/>
    <cellStyle name="Normal 2 2 6 5 2" xfId="12194" xr:uid="{8F7B9837-6889-4B40-B4FE-B6D9E7D73698}"/>
    <cellStyle name="Normal 2 2 6 5 2 2" xfId="28954" xr:uid="{A3D75E20-E1E2-4FA6-847C-97E7159D3F36}"/>
    <cellStyle name="Normal 2 2 6 5 2 3" xfId="45713" xr:uid="{7C44DF14-ADD4-4A7C-9C68-38D9DCA51766}"/>
    <cellStyle name="Normal 2 2 6 5 3" xfId="20574" xr:uid="{456DFF09-F79D-4F03-874A-04CD4F35F339}"/>
    <cellStyle name="Normal 2 2 6 5 4" xfId="37333" xr:uid="{8BF72043-3190-4DAC-9218-C9D14C48749C}"/>
    <cellStyle name="Normal 2 2 6 6" xfId="7178" xr:uid="{5ED26B2A-AC12-44F1-9F09-15359662A91E}"/>
    <cellStyle name="Normal 2 2 6 6 2" xfId="15558" xr:uid="{CCAFC8FD-5393-48A3-9525-9DE69FF132D2}"/>
    <cellStyle name="Normal 2 2 6 6 2 2" xfId="32318" xr:uid="{B5DA6352-1827-4F01-88A4-0430DF9C1E5B}"/>
    <cellStyle name="Normal 2 2 6 6 2 3" xfId="49077" xr:uid="{E68771AF-49ED-4FB8-B1C6-5DDB9CA238E6}"/>
    <cellStyle name="Normal 2 2 6 6 3" xfId="23938" xr:uid="{8FCBD7AB-9E56-4E5A-BCCF-338FAD877134}"/>
    <cellStyle name="Normal 2 2 6 6 4" xfId="40697" xr:uid="{3C1B8D81-0B43-4992-BF36-FCFC289FC56E}"/>
    <cellStyle name="Normal 2 2 6 7" xfId="7584" xr:uid="{AD0B8172-F3F3-4553-8EBB-1CDAB8936AF4}"/>
    <cellStyle name="Normal 2 2 6 7 2" xfId="15964" xr:uid="{3477FEB4-E793-42E0-90A1-F47A05088355}"/>
    <cellStyle name="Normal 2 2 6 7 2 2" xfId="32724" xr:uid="{BC887A28-B9F6-4005-A2C6-A23D2B67FC1D}"/>
    <cellStyle name="Normal 2 2 6 7 2 3" xfId="49483" xr:uid="{67ED522C-174F-49FB-BE4F-B5A36BE84FF3}"/>
    <cellStyle name="Normal 2 2 6 7 3" xfId="24344" xr:uid="{97F3F82F-4F9D-4CBB-B202-AA2BD8BEA72C}"/>
    <cellStyle name="Normal 2 2 6 7 4" xfId="41103" xr:uid="{42AE1B0E-13DD-4255-9B5B-B4D083DF2721}"/>
    <cellStyle name="Normal 2 2 6 8" xfId="7990" xr:uid="{A5B0252E-C899-4767-B234-4B39AAE12FC5}"/>
    <cellStyle name="Normal 2 2 6 8 2" xfId="16370" xr:uid="{B89CD871-7B2B-4C48-9107-7386D7527795}"/>
    <cellStyle name="Normal 2 2 6 8 2 2" xfId="33130" xr:uid="{CD0BB813-0A80-4E26-B97D-FC94821F604E}"/>
    <cellStyle name="Normal 2 2 6 8 2 3" xfId="49889" xr:uid="{0C5055C9-C052-4841-B364-16F42401D559}"/>
    <cellStyle name="Normal 2 2 6 8 3" xfId="24750" xr:uid="{85C2DEDC-5BC4-4CDA-A7E7-D70AC8DAF170}"/>
    <cellStyle name="Normal 2 2 6 8 4" xfId="41509" xr:uid="{0FD7B229-6B7B-46DF-8BF1-27CBB40BC484}"/>
    <cellStyle name="Normal 2 2 6 9" xfId="8396" xr:uid="{B05E7F3E-2316-476B-9731-516D6E017E6B}"/>
    <cellStyle name="Normal 2 2 6 9 2" xfId="16776" xr:uid="{1198E0CE-31AA-4B84-9839-CE77A318AD04}"/>
    <cellStyle name="Normal 2 2 6 9 2 2" xfId="33536" xr:uid="{17D3F786-B3EE-4AD6-82A2-A1D256A46D97}"/>
    <cellStyle name="Normal 2 2 6 9 2 3" xfId="50295" xr:uid="{6AACC04B-BFAF-4DF0-867C-9EC86AC3F9F6}"/>
    <cellStyle name="Normal 2 2 6 9 3" xfId="25156" xr:uid="{83AE3282-F468-46DD-B337-A6AB26BEC4DE}"/>
    <cellStyle name="Normal 2 2 6 9 4" xfId="41915" xr:uid="{60C78A09-15B5-420C-83E2-31A0AC5414C4}"/>
    <cellStyle name="Normal 2 2 7" xfId="659" xr:uid="{3C075294-5674-4E7E-9047-A98BE1545B3E}"/>
    <cellStyle name="Normal 2 2 7 10" xfId="7585" xr:uid="{401357F8-A127-4F39-8647-3AA59B7D49C0}"/>
    <cellStyle name="Normal 2 2 7 10 2" xfId="15965" xr:uid="{7F1AA04E-1984-4854-8688-D960368E4534}"/>
    <cellStyle name="Normal 2 2 7 10 2 2" xfId="32725" xr:uid="{299202E7-5A7F-4A99-90FD-78E1C62B1423}"/>
    <cellStyle name="Normal 2 2 7 10 2 3" xfId="49484" xr:uid="{D12C35A3-D9CF-413C-A8EA-F33F49FB53CD}"/>
    <cellStyle name="Normal 2 2 7 10 3" xfId="24345" xr:uid="{FB7F4684-7764-4A17-B119-D6E1DB490207}"/>
    <cellStyle name="Normal 2 2 7 10 4" xfId="41104" xr:uid="{C619F544-4406-4FD8-AC0F-D81025B3696C}"/>
    <cellStyle name="Normal 2 2 7 11" xfId="7991" xr:uid="{8F0C9394-C7EF-4E02-96B7-BE8BA8BC5D1E}"/>
    <cellStyle name="Normal 2 2 7 11 2" xfId="16371" xr:uid="{380A928D-E432-4729-AD93-5B02A1580EAF}"/>
    <cellStyle name="Normal 2 2 7 11 2 2" xfId="33131" xr:uid="{F028D910-FD16-4D9A-AFD8-1B13F447BAF4}"/>
    <cellStyle name="Normal 2 2 7 11 2 3" xfId="49890" xr:uid="{512FCD94-935B-48F3-9ED9-5060BDD797C6}"/>
    <cellStyle name="Normal 2 2 7 11 3" xfId="24751" xr:uid="{5DF8AD84-E76E-4C79-9B1D-BB66F2E5274E}"/>
    <cellStyle name="Normal 2 2 7 11 4" xfId="41510" xr:uid="{926CB8CC-3CE7-4526-B63A-66FC4EDDCCED}"/>
    <cellStyle name="Normal 2 2 7 12" xfId="8397" xr:uid="{639E2934-FCC1-4450-98EB-1B3B730E14AD}"/>
    <cellStyle name="Normal 2 2 7 12 2" xfId="16777" xr:uid="{E91EFB5E-3D79-49B5-AA6A-BF68973843A1}"/>
    <cellStyle name="Normal 2 2 7 12 2 2" xfId="33537" xr:uid="{7A2BC4CC-FDA4-4026-88E3-027D27C72BBC}"/>
    <cellStyle name="Normal 2 2 7 12 2 3" xfId="50296" xr:uid="{4C989363-DAC8-40CD-B99C-9960B1ED7366}"/>
    <cellStyle name="Normal 2 2 7 12 3" xfId="25157" xr:uid="{F6184BDF-497F-44C5-BA2F-3BECB53E0FC9}"/>
    <cellStyle name="Normal 2 2 7 12 4" xfId="41916" xr:uid="{D0A9A734-5E05-4B23-BE7B-3A669A3486BF}"/>
    <cellStyle name="Normal 2 2 7 13" xfId="2101" xr:uid="{47E56C4B-E705-4A5C-BB0B-FD8A711110F2}"/>
    <cellStyle name="Normal 2 2 7 13 2" xfId="10489" xr:uid="{52B1253F-DFF5-48BE-9CE7-FA0DA8E3F7A7}"/>
    <cellStyle name="Normal 2 2 7 13 2 2" xfId="27249" xr:uid="{040BC1FB-240C-457F-AF4E-F96615157080}"/>
    <cellStyle name="Normal 2 2 7 13 2 3" xfId="44008" xr:uid="{A1878B67-4AFE-4822-9390-D3A6D9101449}"/>
    <cellStyle name="Normal 2 2 7 13 3" xfId="18869" xr:uid="{13BA437B-ED66-4F86-A47B-821839D9766C}"/>
    <cellStyle name="Normal 2 2 7 13 4" xfId="35628" xr:uid="{DE03BFA6-AB8C-43C4-A992-0E2FBA0D8700}"/>
    <cellStyle name="Normal 2 2 7 14" xfId="9070" xr:uid="{211E03DE-E620-457D-968F-E461872EE624}"/>
    <cellStyle name="Normal 2 2 7 14 2" xfId="25830" xr:uid="{B4F9FF40-2397-403F-A217-9313B3473B3E}"/>
    <cellStyle name="Normal 2 2 7 14 3" xfId="42589" xr:uid="{04EA153A-228D-4F51-8E9E-DFEAE990A337}"/>
    <cellStyle name="Normal 2 2 7 15" xfId="17450" xr:uid="{01747844-3F81-400D-AC3B-BF254EF5A22C}"/>
    <cellStyle name="Normal 2 2 7 16" xfId="34209" xr:uid="{EC88FA30-E4EC-43A4-8818-D72D75A86217}"/>
    <cellStyle name="Normal 2 2 7 2" xfId="660" xr:uid="{39CEC0B1-D59B-4134-BCED-50559A939464}"/>
    <cellStyle name="Normal 2 2 7 2 10" xfId="8553" xr:uid="{41180D14-0300-4D0F-B11C-7D092183C7AB}"/>
    <cellStyle name="Normal 2 2 7 2 10 2" xfId="16933" xr:uid="{FF44278E-8392-498A-ABE8-17E42CD72DEB}"/>
    <cellStyle name="Normal 2 2 7 2 10 2 2" xfId="33693" xr:uid="{ADEDBA6F-FD19-4416-9F71-3E28BD3AD9E9}"/>
    <cellStyle name="Normal 2 2 7 2 10 2 3" xfId="50452" xr:uid="{E6345D5C-6B86-4C69-BC79-F630E1B3749A}"/>
    <cellStyle name="Normal 2 2 7 2 10 3" xfId="25313" xr:uid="{1D4429AC-A385-4E5B-867C-E005B17F7E2E}"/>
    <cellStyle name="Normal 2 2 7 2 10 4" xfId="42072" xr:uid="{9DB097C6-9AFF-4467-B242-A054F110E4F5}"/>
    <cellStyle name="Normal 2 2 7 2 11" xfId="2492" xr:uid="{EACD1B94-5BA1-4CC2-B6C3-DB9CE3EE03E3}"/>
    <cellStyle name="Normal 2 2 7 2 11 2" xfId="10874" xr:uid="{7D2D6FD8-868D-4DA5-8A2B-0AC3489C18FD}"/>
    <cellStyle name="Normal 2 2 7 2 11 2 2" xfId="27634" xr:uid="{EF50B0EC-172A-43D6-A2E4-07899F9FC2BF}"/>
    <cellStyle name="Normal 2 2 7 2 11 2 3" xfId="44393" xr:uid="{EE694E1D-BE73-47F9-BB51-399F7C3935D4}"/>
    <cellStyle name="Normal 2 2 7 2 11 3" xfId="19254" xr:uid="{09397693-F29A-480F-98FE-7F9FA8A39DBE}"/>
    <cellStyle name="Normal 2 2 7 2 11 4" xfId="36013" xr:uid="{D8F0DAEF-237C-4244-8910-C3905006C101}"/>
    <cellStyle name="Normal 2 2 7 2 12" xfId="9071" xr:uid="{030B5F2C-DAC4-4174-9597-1763F540C937}"/>
    <cellStyle name="Normal 2 2 7 2 12 2" xfId="25831" xr:uid="{17EEDD7F-E1F4-4F7C-A765-DABFC76767B1}"/>
    <cellStyle name="Normal 2 2 7 2 12 3" xfId="42590" xr:uid="{6594A70B-282A-4539-8291-B67D46366A99}"/>
    <cellStyle name="Normal 2 2 7 2 13" xfId="17451" xr:uid="{80344C00-85D8-4860-85CA-6C701A064068}"/>
    <cellStyle name="Normal 2 2 7 2 14" xfId="34210" xr:uid="{D9A4D64A-B3AE-4C7C-A150-05F28DE045E5}"/>
    <cellStyle name="Normal 2 2 7 2 2" xfId="1102" xr:uid="{6A8EAB4D-CB75-45A6-8F7C-ACD369B2CCD7}"/>
    <cellStyle name="Normal 2 2 7 2 2 2" xfId="4497" xr:uid="{25CCCC42-29A3-45C1-AE7A-906E220E62FF}"/>
    <cellStyle name="Normal 2 2 7 2 2 2 2" xfId="12877" xr:uid="{E252D19B-DBAF-45E9-88A8-9DFC7E1FBBB8}"/>
    <cellStyle name="Normal 2 2 7 2 2 2 2 2" xfId="29637" xr:uid="{753B7EED-3863-493E-9FC7-47AA38D2C07E}"/>
    <cellStyle name="Normal 2 2 7 2 2 2 2 3" xfId="46396" xr:uid="{059852E9-03C5-43ED-8A89-0A3FAE6AB741}"/>
    <cellStyle name="Normal 2 2 7 2 2 2 3" xfId="21257" xr:uid="{5C128DFB-3F1E-4DAE-A078-875FAF9E061C}"/>
    <cellStyle name="Normal 2 2 7 2 2 2 4" xfId="38016" xr:uid="{753064E9-935C-4981-B4D7-9B5C86A65B21}"/>
    <cellStyle name="Normal 2 2 7 2 2 3" xfId="6184" xr:uid="{F5A3B5F4-AEA6-467C-A89C-FAE639EFD764}"/>
    <cellStyle name="Normal 2 2 7 2 2 3 2" xfId="14564" xr:uid="{967F003A-BD26-468C-ABB2-142CF482BE34}"/>
    <cellStyle name="Normal 2 2 7 2 2 3 2 2" xfId="31324" xr:uid="{BE7AA6B0-BD01-4E55-B193-4D9F55ABBBE3}"/>
    <cellStyle name="Normal 2 2 7 2 2 3 2 3" xfId="48083" xr:uid="{47314314-0020-4E47-9712-CBCC1980D4E3}"/>
    <cellStyle name="Normal 2 2 7 2 2 3 3" xfId="22944" xr:uid="{D1522C52-5A88-47F7-8533-D0EE60B794FA}"/>
    <cellStyle name="Normal 2 2 7 2 2 3 4" xfId="39703" xr:uid="{7B83E960-63D3-438E-A5B7-F2D3F73FF9FB}"/>
    <cellStyle name="Normal 2 2 7 2 2 4" xfId="2920" xr:uid="{941AA24E-90F3-46F9-8E67-1D5E8C6692AC}"/>
    <cellStyle name="Normal 2 2 7 2 2 4 2" xfId="11300" xr:uid="{7641B883-2526-4251-BBBF-9D72139952FB}"/>
    <cellStyle name="Normal 2 2 7 2 2 4 2 2" xfId="28060" xr:uid="{57F8685D-906D-4F8B-8178-BEBD940A1ABD}"/>
    <cellStyle name="Normal 2 2 7 2 2 4 2 3" xfId="44819" xr:uid="{877E029F-2A84-4817-BD87-87E5FA9BA1B0}"/>
    <cellStyle name="Normal 2 2 7 2 2 4 3" xfId="19680" xr:uid="{1950B5CF-097A-46D5-90DC-9E5B0FFE44F4}"/>
    <cellStyle name="Normal 2 2 7 2 2 4 4" xfId="36439" xr:uid="{2D9CA136-2855-41F8-8C30-33603A31D5D8}"/>
    <cellStyle name="Normal 2 2 7 2 2 5" xfId="9497" xr:uid="{04C88D86-47FB-48E2-AAB4-C4A0858866DE}"/>
    <cellStyle name="Normal 2 2 7 2 2 5 2" xfId="26257" xr:uid="{89BCEFB6-D43B-48F3-AEF0-05D2975EC454}"/>
    <cellStyle name="Normal 2 2 7 2 2 5 3" xfId="43016" xr:uid="{92920043-9DF6-4F88-B3C3-1983D3A81A1C}"/>
    <cellStyle name="Normal 2 2 7 2 2 6" xfId="17877" xr:uid="{30A255D6-AA72-4B83-8C2D-03C2BDD239E6}"/>
    <cellStyle name="Normal 2 2 7 2 2 7" xfId="34636" xr:uid="{A1959048-97CF-4BF4-92EF-0D5F26983E67}"/>
    <cellStyle name="Normal 2 2 7 2 3" xfId="1536" xr:uid="{F3722304-90E3-4DD2-AA9C-A842FC90BC87}"/>
    <cellStyle name="Normal 2 2 7 2 3 2" xfId="4925" xr:uid="{0516A5C8-E515-42FC-A20F-B327A97493CB}"/>
    <cellStyle name="Normal 2 2 7 2 3 2 2" xfId="13305" xr:uid="{75692E1E-5C3C-46D0-98A0-4F7571B08638}"/>
    <cellStyle name="Normal 2 2 7 2 3 2 2 2" xfId="30065" xr:uid="{AC707EAF-7979-4E42-8774-C4CB5F0CE13D}"/>
    <cellStyle name="Normal 2 2 7 2 3 2 2 3" xfId="46824" xr:uid="{DC30DE1F-6147-4A13-8B9A-15FBD8994F88}"/>
    <cellStyle name="Normal 2 2 7 2 3 2 3" xfId="21685" xr:uid="{04806D02-7F19-4414-A016-061A5D2BE151}"/>
    <cellStyle name="Normal 2 2 7 2 3 2 4" xfId="38444" xr:uid="{29CAFA5A-0E26-4516-A773-BC9D6D3C5773}"/>
    <cellStyle name="Normal 2 2 7 2 3 3" xfId="6612" xr:uid="{A787C05F-A9B9-4694-B0C3-53DC8C3B5872}"/>
    <cellStyle name="Normal 2 2 7 2 3 3 2" xfId="14992" xr:uid="{122C86CE-7A91-4284-99D6-9A5456AD0550}"/>
    <cellStyle name="Normal 2 2 7 2 3 3 2 2" xfId="31752" xr:uid="{E689FA88-E4DB-4F61-B1BE-DEE5BF51FE53}"/>
    <cellStyle name="Normal 2 2 7 2 3 3 2 3" xfId="48511" xr:uid="{22494A03-E7CC-4C4B-A9FB-1309625A3C09}"/>
    <cellStyle name="Normal 2 2 7 2 3 3 3" xfId="23372" xr:uid="{FDFB8AE0-C6A0-45E2-B7A8-D02E3E1CC777}"/>
    <cellStyle name="Normal 2 2 7 2 3 3 4" xfId="40131" xr:uid="{137A2BB5-7D60-42FD-9A51-E317652A1F1A}"/>
    <cellStyle name="Normal 2 2 7 2 3 4" xfId="3348" xr:uid="{95E0709F-1987-430C-9BAE-71F27CC68F7E}"/>
    <cellStyle name="Normal 2 2 7 2 3 4 2" xfId="11728" xr:uid="{F0A0FC67-0574-4AF1-9878-44CF024EB8E4}"/>
    <cellStyle name="Normal 2 2 7 2 3 4 2 2" xfId="28488" xr:uid="{BFB5326C-B199-4280-A93F-45CBB582BC2F}"/>
    <cellStyle name="Normal 2 2 7 2 3 4 2 3" xfId="45247" xr:uid="{B568A1C4-8777-46BA-9245-71ABC9AF1211}"/>
    <cellStyle name="Normal 2 2 7 2 3 4 3" xfId="20108" xr:uid="{0C704246-B2F3-4861-B684-B8366CC9039C}"/>
    <cellStyle name="Normal 2 2 7 2 3 4 4" xfId="36867" xr:uid="{11669733-77E0-43EE-9334-2911645E5E13}"/>
    <cellStyle name="Normal 2 2 7 2 3 5" xfId="9925" xr:uid="{74E43F23-FC63-4625-B16D-73239F82C14C}"/>
    <cellStyle name="Normal 2 2 7 2 3 5 2" xfId="26685" xr:uid="{FD0CE20E-5130-4F66-86F2-1FE7644A9A89}"/>
    <cellStyle name="Normal 2 2 7 2 3 5 3" xfId="43444" xr:uid="{776BBF86-5066-4DCF-A4EE-8722849853CC}"/>
    <cellStyle name="Normal 2 2 7 2 3 6" xfId="18305" xr:uid="{8540E48D-BA92-47A0-A770-0686FAF89C4E}"/>
    <cellStyle name="Normal 2 2 7 2 3 7" xfId="35064" xr:uid="{C3A9593E-FC6D-4419-8813-BBC73538C0E9}"/>
    <cellStyle name="Normal 2 2 7 2 4" xfId="1853" xr:uid="{373777E7-6EB6-4B96-BB2F-9B48A5C9F5F4}"/>
    <cellStyle name="Normal 2 2 7 2 4 2" xfId="5242" xr:uid="{6C165905-AE81-4E87-861C-DBF307E2BFED}"/>
    <cellStyle name="Normal 2 2 7 2 4 2 2" xfId="13622" xr:uid="{351EB3D1-FED1-499D-99F1-77A1D8936C83}"/>
    <cellStyle name="Normal 2 2 7 2 4 2 2 2" xfId="30382" xr:uid="{C0AA942D-810F-4A96-9591-0C61ACDEF604}"/>
    <cellStyle name="Normal 2 2 7 2 4 2 2 3" xfId="47141" xr:uid="{032B9556-0E86-4B74-B281-43BFBFBFFABE}"/>
    <cellStyle name="Normal 2 2 7 2 4 2 3" xfId="22002" xr:uid="{1435D2B1-F4D0-473A-9243-EE22C5F2B059}"/>
    <cellStyle name="Normal 2 2 7 2 4 2 4" xfId="38761" xr:uid="{A3730C82-1D4C-40BA-A3A6-18607A40B997}"/>
    <cellStyle name="Normal 2 2 7 2 4 3" xfId="6929" xr:uid="{8935B778-E6C4-46BE-9745-BAC9B3EDA967}"/>
    <cellStyle name="Normal 2 2 7 2 4 3 2" xfId="15309" xr:uid="{7F24E52D-B2DC-4E98-BB16-086C8260E5A2}"/>
    <cellStyle name="Normal 2 2 7 2 4 3 2 2" xfId="32069" xr:uid="{55834F4F-9666-40CA-91FD-FB05AD247062}"/>
    <cellStyle name="Normal 2 2 7 2 4 3 2 3" xfId="48828" xr:uid="{9EF97A12-58D6-4F3F-A676-C59D0C1745EE}"/>
    <cellStyle name="Normal 2 2 7 2 4 3 3" xfId="23689" xr:uid="{0FCFCF6E-0070-436B-B837-A239699C4345}"/>
    <cellStyle name="Normal 2 2 7 2 4 3 4" xfId="40448" xr:uid="{25C5B322-9423-4646-AE7A-FDA3F665046F}"/>
    <cellStyle name="Normal 2 2 7 2 4 4" xfId="3553" xr:uid="{51EFDE07-B000-4BB2-9EBD-928A9D0A6257}"/>
    <cellStyle name="Normal 2 2 7 2 4 4 2" xfId="11933" xr:uid="{BFCE5F7A-41BA-403F-A090-B23493DFEA77}"/>
    <cellStyle name="Normal 2 2 7 2 4 4 2 2" xfId="28693" xr:uid="{E935E134-1940-4532-98D2-585B166FE1B2}"/>
    <cellStyle name="Normal 2 2 7 2 4 4 2 3" xfId="45452" xr:uid="{B73AA7F7-E34D-44A7-B4FB-81D552A24491}"/>
    <cellStyle name="Normal 2 2 7 2 4 4 3" xfId="20313" xr:uid="{442ABD83-46CB-4B28-8392-168A499E0F3D}"/>
    <cellStyle name="Normal 2 2 7 2 4 4 4" xfId="37072" xr:uid="{6D345F96-FBAE-4033-BEAA-18EEB67E4EE8}"/>
    <cellStyle name="Normal 2 2 7 2 4 5" xfId="10242" xr:uid="{50A82FC5-3CD9-45D6-B941-552CF3DC7EDE}"/>
    <cellStyle name="Normal 2 2 7 2 4 5 2" xfId="27002" xr:uid="{0AFABC0C-0A7E-4010-A917-3707C8C5F2E2}"/>
    <cellStyle name="Normal 2 2 7 2 4 5 3" xfId="43761" xr:uid="{D40EF97A-40AD-4FAC-8451-319E922F03DE}"/>
    <cellStyle name="Normal 2 2 7 2 4 6" xfId="18622" xr:uid="{D9EEF376-23FD-4E6B-A8FF-42CC99908C4B}"/>
    <cellStyle name="Normal 2 2 7 2 4 7" xfId="35381" xr:uid="{378F2A21-69CD-4711-A362-A7AC5BE93D9B}"/>
    <cellStyle name="Normal 2 2 7 2 5" xfId="3972" xr:uid="{0F7E1111-8C06-4C7D-AA0B-8140CA944236}"/>
    <cellStyle name="Normal 2 2 7 2 5 2" xfId="12352" xr:uid="{35825875-AEE8-4D39-824A-45BEBB6D032B}"/>
    <cellStyle name="Normal 2 2 7 2 5 2 2" xfId="29112" xr:uid="{A1448BD3-905B-4063-B71B-ECDCA9477727}"/>
    <cellStyle name="Normal 2 2 7 2 5 2 3" xfId="45871" xr:uid="{F81D8062-EB8E-4D92-B15E-1FFF8AC76ED8}"/>
    <cellStyle name="Normal 2 2 7 2 5 3" xfId="20732" xr:uid="{65CEA8CF-1910-4D7A-8E4B-A127ECFBFE85}"/>
    <cellStyle name="Normal 2 2 7 2 5 4" xfId="37491" xr:uid="{91B19330-96F9-43A8-8808-074951CD0819}"/>
    <cellStyle name="Normal 2 2 7 2 6" xfId="5758" xr:uid="{044879FA-2040-4C35-A4DC-0D3B77CA1208}"/>
    <cellStyle name="Normal 2 2 7 2 6 2" xfId="14138" xr:uid="{52610663-6BA7-4BF3-9ED8-B0593ABD03C0}"/>
    <cellStyle name="Normal 2 2 7 2 6 2 2" xfId="30898" xr:uid="{2B2DC40D-D2D8-434B-A695-145D4F236DDB}"/>
    <cellStyle name="Normal 2 2 7 2 6 2 3" xfId="47657" xr:uid="{84AA9AC8-B5EA-497A-A62E-1D376670F00E}"/>
    <cellStyle name="Normal 2 2 7 2 6 3" xfId="22518" xr:uid="{06181821-0714-445D-9218-C2AAEA68A80F}"/>
    <cellStyle name="Normal 2 2 7 2 6 4" xfId="39277" xr:uid="{A68C74B8-E21E-44BF-BBFF-1CB220DAF93D}"/>
    <cellStyle name="Normal 2 2 7 2 7" xfId="7335" xr:uid="{B4FF7654-56A5-4B56-93DB-EEDFB6641487}"/>
    <cellStyle name="Normal 2 2 7 2 7 2" xfId="15715" xr:uid="{684D05A2-FFFE-465B-96BE-A8A7187B0E38}"/>
    <cellStyle name="Normal 2 2 7 2 7 2 2" xfId="32475" xr:uid="{5A8B3C9C-9C6A-4420-AF98-06B788DC5DEA}"/>
    <cellStyle name="Normal 2 2 7 2 7 2 3" xfId="49234" xr:uid="{5B29280F-ED71-4B2D-8295-89D1E3707423}"/>
    <cellStyle name="Normal 2 2 7 2 7 3" xfId="24095" xr:uid="{75090CDD-8548-4996-A67F-3FA58556DD44}"/>
    <cellStyle name="Normal 2 2 7 2 7 4" xfId="40854" xr:uid="{2A727224-31CD-4E61-A7B3-734EFA38E642}"/>
    <cellStyle name="Normal 2 2 7 2 8" xfId="7741" xr:uid="{B2BD10D5-F525-466B-B038-EE36770DE0A7}"/>
    <cellStyle name="Normal 2 2 7 2 8 2" xfId="16121" xr:uid="{5DA88D5D-CE36-416C-92BA-586FD5193004}"/>
    <cellStyle name="Normal 2 2 7 2 8 2 2" xfId="32881" xr:uid="{D54D672A-9C83-455F-B67C-FA6968CCC38B}"/>
    <cellStyle name="Normal 2 2 7 2 8 2 3" xfId="49640" xr:uid="{E731E48E-D6E0-4817-8D22-64397B7E522A}"/>
    <cellStyle name="Normal 2 2 7 2 8 3" xfId="24501" xr:uid="{A6F6E486-EB5F-4E51-9F35-6192D94942E7}"/>
    <cellStyle name="Normal 2 2 7 2 8 4" xfId="41260" xr:uid="{FA9B87DB-E9EB-4E96-9031-0F88E534DB99}"/>
    <cellStyle name="Normal 2 2 7 2 9" xfId="8147" xr:uid="{56A79910-7FD1-4853-8551-582F84E40A00}"/>
    <cellStyle name="Normal 2 2 7 2 9 2" xfId="16527" xr:uid="{24E5F8DD-89E9-4A52-BC7D-F089C85FE5CF}"/>
    <cellStyle name="Normal 2 2 7 2 9 2 2" xfId="33287" xr:uid="{1F447952-46F1-4495-9D7B-1FB043AAEADB}"/>
    <cellStyle name="Normal 2 2 7 2 9 2 3" xfId="50046" xr:uid="{9E7605F8-2442-4348-B776-AF711AC5FEEC}"/>
    <cellStyle name="Normal 2 2 7 2 9 3" xfId="24907" xr:uid="{08154324-E2C8-4B94-BF5C-21ED1FF7C4BF}"/>
    <cellStyle name="Normal 2 2 7 2 9 4" xfId="41666" xr:uid="{CE40489B-FE1C-41A8-9BF0-906AE480B174}"/>
    <cellStyle name="Normal 2 2 7 3" xfId="661" xr:uid="{34F48DC8-5AA1-4690-A4C8-2D0FD41C330D}"/>
    <cellStyle name="Normal 2 2 7 3 10" xfId="8668" xr:uid="{5005F30B-D549-49A4-868E-E55433213B00}"/>
    <cellStyle name="Normal 2 2 7 3 10 2" xfId="17048" xr:uid="{157EF4A0-F006-49E4-B79B-8428116D8F9C}"/>
    <cellStyle name="Normal 2 2 7 3 10 2 2" xfId="33808" xr:uid="{A92D6E59-3C32-4B0F-9063-AE13FCED4FF4}"/>
    <cellStyle name="Normal 2 2 7 3 10 2 3" xfId="50567" xr:uid="{BEAC5709-AEB3-46B1-9B84-B173882E24A9}"/>
    <cellStyle name="Normal 2 2 7 3 10 3" xfId="25428" xr:uid="{6B4ADF3E-529D-4F40-ABB4-7A5602A07C8F}"/>
    <cellStyle name="Normal 2 2 7 3 10 4" xfId="42187" xr:uid="{BF7D26E4-39C5-4845-9B04-A2453DA474B2}"/>
    <cellStyle name="Normal 2 2 7 3 11" xfId="2493" xr:uid="{8903FF4B-E342-4C5B-B2EB-2F214334D5CD}"/>
    <cellStyle name="Normal 2 2 7 3 11 2" xfId="10875" xr:uid="{B0DBC85A-C6C0-436D-B0CC-C9777BFE09DD}"/>
    <cellStyle name="Normal 2 2 7 3 11 2 2" xfId="27635" xr:uid="{12F00388-836A-4E12-9B62-4DC32A4D3C04}"/>
    <cellStyle name="Normal 2 2 7 3 11 2 3" xfId="44394" xr:uid="{654C57BF-5741-42C9-9CD1-9CA433AEEF42}"/>
    <cellStyle name="Normal 2 2 7 3 11 3" xfId="19255" xr:uid="{8FAF2D70-249F-4FAE-ABE7-8C9F6E1E8DDD}"/>
    <cellStyle name="Normal 2 2 7 3 11 4" xfId="36014" xr:uid="{B7786631-2131-4019-8764-79373D4FBF95}"/>
    <cellStyle name="Normal 2 2 7 3 12" xfId="9072" xr:uid="{1973B252-8411-4DA0-B92E-5246DE38C7FB}"/>
    <cellStyle name="Normal 2 2 7 3 12 2" xfId="25832" xr:uid="{BF2D63D8-867D-430C-AD3B-7ACB955797DA}"/>
    <cellStyle name="Normal 2 2 7 3 12 3" xfId="42591" xr:uid="{75C257D6-DC14-47D9-9A15-D953FCF457AE}"/>
    <cellStyle name="Normal 2 2 7 3 13" xfId="17452" xr:uid="{89CE1B32-CEDF-4482-B5EC-293A75ACA5EC}"/>
    <cellStyle name="Normal 2 2 7 3 14" xfId="34211" xr:uid="{A37DC847-0A13-40BE-B250-4ED2B6595CBC}"/>
    <cellStyle name="Normal 2 2 7 3 2" xfId="1103" xr:uid="{E2546A02-5E89-49F9-A102-76D0810147F8}"/>
    <cellStyle name="Normal 2 2 7 3 2 2" xfId="4498" xr:uid="{5154905B-5E4D-497E-818E-DA5510C22CEC}"/>
    <cellStyle name="Normal 2 2 7 3 2 2 2" xfId="12878" xr:uid="{ECDFBFBB-EC83-4962-94BF-B37BE3E4EACA}"/>
    <cellStyle name="Normal 2 2 7 3 2 2 2 2" xfId="29638" xr:uid="{DD3DA1E0-E46B-4820-A03D-FD2785DD03D8}"/>
    <cellStyle name="Normal 2 2 7 3 2 2 2 3" xfId="46397" xr:uid="{596F9C75-3993-4C04-A7CE-5A7ED8007986}"/>
    <cellStyle name="Normal 2 2 7 3 2 2 3" xfId="21258" xr:uid="{9971B8C8-EA12-4E19-A2E4-CBD3281755E3}"/>
    <cellStyle name="Normal 2 2 7 3 2 2 4" xfId="38017" xr:uid="{4EB2DB56-5CF6-4227-BA22-AC4BA78EFD32}"/>
    <cellStyle name="Normal 2 2 7 3 2 3" xfId="6185" xr:uid="{26C03201-0025-47B1-B331-6C33A0390C13}"/>
    <cellStyle name="Normal 2 2 7 3 2 3 2" xfId="14565" xr:uid="{EF535EC1-3A3A-4E97-873D-8D1AFBA9AF11}"/>
    <cellStyle name="Normal 2 2 7 3 2 3 2 2" xfId="31325" xr:uid="{4E2468AD-A3F0-4035-BC04-12EB97B3D18E}"/>
    <cellStyle name="Normal 2 2 7 3 2 3 2 3" xfId="48084" xr:uid="{55E803C8-CEE0-4C1C-AADD-9A3A91B1987C}"/>
    <cellStyle name="Normal 2 2 7 3 2 3 3" xfId="22945" xr:uid="{A9CA84EC-AAD2-4A2D-8363-E1FEA6A52493}"/>
    <cellStyle name="Normal 2 2 7 3 2 3 4" xfId="39704" xr:uid="{80D70B1A-80DC-41FD-A6B8-0E396680C4C1}"/>
    <cellStyle name="Normal 2 2 7 3 2 4" xfId="2921" xr:uid="{C13949D2-7D37-45A0-B8B3-B900CE331425}"/>
    <cellStyle name="Normal 2 2 7 3 2 4 2" xfId="11301" xr:uid="{E6259E23-22FF-4429-9339-BD180B398FBE}"/>
    <cellStyle name="Normal 2 2 7 3 2 4 2 2" xfId="28061" xr:uid="{B8BE6F02-F11F-4CCF-8800-FBC98231A3EA}"/>
    <cellStyle name="Normal 2 2 7 3 2 4 2 3" xfId="44820" xr:uid="{5EDDF453-06AC-425D-AB8E-0FD5B64314E1}"/>
    <cellStyle name="Normal 2 2 7 3 2 4 3" xfId="19681" xr:uid="{6C174025-12DF-4D5F-AD50-754D9A550214}"/>
    <cellStyle name="Normal 2 2 7 3 2 4 4" xfId="36440" xr:uid="{48F3729E-F0CC-4047-A9AD-1FCA40C7A59E}"/>
    <cellStyle name="Normal 2 2 7 3 2 5" xfId="9498" xr:uid="{A40BA648-D68E-4E21-98F6-0548226E10BC}"/>
    <cellStyle name="Normal 2 2 7 3 2 5 2" xfId="26258" xr:uid="{5FA97214-8E8F-4578-8148-84101B5D8320}"/>
    <cellStyle name="Normal 2 2 7 3 2 5 3" xfId="43017" xr:uid="{6D58890C-60AD-4209-BA1E-1A620040D28D}"/>
    <cellStyle name="Normal 2 2 7 3 2 6" xfId="17878" xr:uid="{4EA69B59-3F8E-4435-8286-729D412BD4BE}"/>
    <cellStyle name="Normal 2 2 7 3 2 7" xfId="34637" xr:uid="{ED2436AA-35AC-4CD0-AC72-A687356F7687}"/>
    <cellStyle name="Normal 2 2 7 3 3" xfId="1537" xr:uid="{D8642B8B-982A-423A-92F8-D008D9A28194}"/>
    <cellStyle name="Normal 2 2 7 3 3 2" xfId="4926" xr:uid="{8EB39490-9361-43C4-BA95-63FDB4CEC38B}"/>
    <cellStyle name="Normal 2 2 7 3 3 2 2" xfId="13306" xr:uid="{BD370C29-1999-4054-8623-816E33D7A0BB}"/>
    <cellStyle name="Normal 2 2 7 3 3 2 2 2" xfId="30066" xr:uid="{4E08A10E-3116-4195-92AD-F56096608FF8}"/>
    <cellStyle name="Normal 2 2 7 3 3 2 2 3" xfId="46825" xr:uid="{58BEC85B-9DE3-404B-B541-F4AC6234AA26}"/>
    <cellStyle name="Normal 2 2 7 3 3 2 3" xfId="21686" xr:uid="{2509668E-C3CB-43F3-839F-947B3E069348}"/>
    <cellStyle name="Normal 2 2 7 3 3 2 4" xfId="38445" xr:uid="{5BA1BB1F-FF6D-4DBE-8CC9-3EF485AA05E3}"/>
    <cellStyle name="Normal 2 2 7 3 3 3" xfId="6613" xr:uid="{AF5A73FB-A978-449C-8C0A-8240846E5C4A}"/>
    <cellStyle name="Normal 2 2 7 3 3 3 2" xfId="14993" xr:uid="{FE64C09B-6CBE-4A95-B361-A4091ABF5269}"/>
    <cellStyle name="Normal 2 2 7 3 3 3 2 2" xfId="31753" xr:uid="{5DF44B52-8A6E-431C-AD36-77A582F5548D}"/>
    <cellStyle name="Normal 2 2 7 3 3 3 2 3" xfId="48512" xr:uid="{84398FE3-1F33-4CFA-9B43-377323790A9B}"/>
    <cellStyle name="Normal 2 2 7 3 3 3 3" xfId="23373" xr:uid="{5155F07F-866B-4D3A-B5C2-98801695DF39}"/>
    <cellStyle name="Normal 2 2 7 3 3 3 4" xfId="40132" xr:uid="{46BB4332-0328-43F7-9CF7-1AA6E54ED1E8}"/>
    <cellStyle name="Normal 2 2 7 3 3 4" xfId="3349" xr:uid="{8AFE1F2F-F2A5-4753-8065-3801FF39D52D}"/>
    <cellStyle name="Normal 2 2 7 3 3 4 2" xfId="11729" xr:uid="{56E7B107-8645-4008-8364-2F559613975F}"/>
    <cellStyle name="Normal 2 2 7 3 3 4 2 2" xfId="28489" xr:uid="{A0C06EFB-3AB0-437A-BD78-F043CC7208BF}"/>
    <cellStyle name="Normal 2 2 7 3 3 4 2 3" xfId="45248" xr:uid="{75CDF02A-8DD8-4A45-9A4F-0834431AB176}"/>
    <cellStyle name="Normal 2 2 7 3 3 4 3" xfId="20109" xr:uid="{74D57B11-ACFD-4C8A-901A-7BB21F6E9D7C}"/>
    <cellStyle name="Normal 2 2 7 3 3 4 4" xfId="36868" xr:uid="{C41DCDFA-8792-4CCD-B753-17C675D99BFC}"/>
    <cellStyle name="Normal 2 2 7 3 3 5" xfId="9926" xr:uid="{F2A46796-7DDA-4126-A687-7892A7C5FF95}"/>
    <cellStyle name="Normal 2 2 7 3 3 5 2" xfId="26686" xr:uid="{3D102B41-C479-43A2-9ECD-8842726678DA}"/>
    <cellStyle name="Normal 2 2 7 3 3 5 3" xfId="43445" xr:uid="{0F71D69D-E913-4FDB-A728-FC97697E6AEE}"/>
    <cellStyle name="Normal 2 2 7 3 3 6" xfId="18306" xr:uid="{43FAAFE7-003B-43EA-9AD2-0B464B492CE2}"/>
    <cellStyle name="Normal 2 2 7 3 3 7" xfId="35065" xr:uid="{955D35A2-D1F3-41A0-BC31-0F6050FCAED8}"/>
    <cellStyle name="Normal 2 2 7 3 4" xfId="1968" xr:uid="{8D0A2D9A-447C-4681-9DAE-6079F6D5F269}"/>
    <cellStyle name="Normal 2 2 7 3 4 2" xfId="5357" xr:uid="{68708420-E0CA-4CA9-989D-13A2770BC676}"/>
    <cellStyle name="Normal 2 2 7 3 4 2 2" xfId="13737" xr:uid="{F8490720-48BC-457D-8C05-A2C97EFDD331}"/>
    <cellStyle name="Normal 2 2 7 3 4 2 2 2" xfId="30497" xr:uid="{96E97657-449C-4FF6-914B-E7B507FF9FA6}"/>
    <cellStyle name="Normal 2 2 7 3 4 2 2 3" xfId="47256" xr:uid="{36BA54A0-0823-4F6D-8382-1F46B062588A}"/>
    <cellStyle name="Normal 2 2 7 3 4 2 3" xfId="22117" xr:uid="{BE623D45-84DF-4AEA-B417-5432223EEA50}"/>
    <cellStyle name="Normal 2 2 7 3 4 2 4" xfId="38876" xr:uid="{EE4D403B-B8D8-48B0-B414-18B2900804F1}"/>
    <cellStyle name="Normal 2 2 7 3 4 3" xfId="7044" xr:uid="{5204FB71-637E-4A77-84F6-FDE3CB710B09}"/>
    <cellStyle name="Normal 2 2 7 3 4 3 2" xfId="15424" xr:uid="{DEE9339B-3108-4867-AB74-D4EF18C6570A}"/>
    <cellStyle name="Normal 2 2 7 3 4 3 2 2" xfId="32184" xr:uid="{7E47FBFC-1D5E-4236-9F3E-B42FD8793D2D}"/>
    <cellStyle name="Normal 2 2 7 3 4 3 2 3" xfId="48943" xr:uid="{7721897E-D181-4B94-A94A-3F2D508C3DEE}"/>
    <cellStyle name="Normal 2 2 7 3 4 3 3" xfId="23804" xr:uid="{5A837178-424B-47CB-83E4-E8213115432E}"/>
    <cellStyle name="Normal 2 2 7 3 4 3 4" xfId="40563" xr:uid="{C9A2CC9A-EC9F-4B3B-B3C7-18A6ACA5F051}"/>
    <cellStyle name="Normal 2 2 7 3 4 4" xfId="3667" xr:uid="{DABB566D-0A9F-4347-AB9A-F0EE51C796D5}"/>
    <cellStyle name="Normal 2 2 7 3 4 4 2" xfId="12047" xr:uid="{0BED82B7-31F4-4027-8F23-2D1A18F75CC8}"/>
    <cellStyle name="Normal 2 2 7 3 4 4 2 2" xfId="28807" xr:uid="{5115FC97-6053-4A84-8A66-D8341AAFB1E8}"/>
    <cellStyle name="Normal 2 2 7 3 4 4 2 3" xfId="45566" xr:uid="{1EDCDAF5-5DEB-475F-9C62-8263A0EEEBA6}"/>
    <cellStyle name="Normal 2 2 7 3 4 4 3" xfId="20427" xr:uid="{EB6B4401-54AB-497E-B914-6DC1C5EA26EE}"/>
    <cellStyle name="Normal 2 2 7 3 4 4 4" xfId="37186" xr:uid="{E38D9874-D4C5-4EF5-BDD4-F012CE2AAAD9}"/>
    <cellStyle name="Normal 2 2 7 3 4 5" xfId="10357" xr:uid="{673AC1DA-AE1D-4BCD-94A8-F9E59B1A8C49}"/>
    <cellStyle name="Normal 2 2 7 3 4 5 2" xfId="27117" xr:uid="{AFBBBD7B-3BA7-4CFB-BC0A-5649AB9BE388}"/>
    <cellStyle name="Normal 2 2 7 3 4 5 3" xfId="43876" xr:uid="{1196951F-0273-470A-B8EA-0D8FB5B7E25F}"/>
    <cellStyle name="Normal 2 2 7 3 4 6" xfId="18737" xr:uid="{66F74D8B-398C-4364-9BB6-1821CBA07B96}"/>
    <cellStyle name="Normal 2 2 7 3 4 7" xfId="35496" xr:uid="{54603EB8-CAE0-4074-99CA-A175CEB03D28}"/>
    <cellStyle name="Normal 2 2 7 3 5" xfId="4087" xr:uid="{73C0CCEE-27CE-408D-BFA3-3A11B3CA03B9}"/>
    <cellStyle name="Normal 2 2 7 3 5 2" xfId="12467" xr:uid="{D0CA8102-B069-436B-9A58-CA3019E4F73C}"/>
    <cellStyle name="Normal 2 2 7 3 5 2 2" xfId="29227" xr:uid="{5550BFB9-6BB1-4A3E-B17C-1E96FC3ED8ED}"/>
    <cellStyle name="Normal 2 2 7 3 5 2 3" xfId="45986" xr:uid="{5A30BD81-3BA1-4103-81D3-E044DB289B4D}"/>
    <cellStyle name="Normal 2 2 7 3 5 3" xfId="20847" xr:uid="{F6582902-129F-4FBC-A64E-E6D30020CBDE}"/>
    <cellStyle name="Normal 2 2 7 3 5 4" xfId="37606" xr:uid="{760767C0-BF0D-4CBE-B932-CDFB018592E4}"/>
    <cellStyle name="Normal 2 2 7 3 6" xfId="5759" xr:uid="{021BB1D8-E7A7-440B-B3A2-BE86374E7790}"/>
    <cellStyle name="Normal 2 2 7 3 6 2" xfId="14139" xr:uid="{37B4F5A2-56E1-420C-8B8F-589D0728C761}"/>
    <cellStyle name="Normal 2 2 7 3 6 2 2" xfId="30899" xr:uid="{993E10A3-57FE-4E8C-9E45-3BE5FCA880EB}"/>
    <cellStyle name="Normal 2 2 7 3 6 2 3" xfId="47658" xr:uid="{1174EEB0-244D-4277-9FC5-1C5B464914DC}"/>
    <cellStyle name="Normal 2 2 7 3 6 3" xfId="22519" xr:uid="{3D7CAB63-FADF-4F09-9AF2-5E52B8E51582}"/>
    <cellStyle name="Normal 2 2 7 3 6 4" xfId="39278" xr:uid="{4575482C-DBEC-4A36-B98C-A621E3B746F0}"/>
    <cellStyle name="Normal 2 2 7 3 7" xfId="7450" xr:uid="{D6641234-DF95-4FA8-AD1A-B1D82FD3661B}"/>
    <cellStyle name="Normal 2 2 7 3 7 2" xfId="15830" xr:uid="{5E5F3A7D-899B-45BD-AC50-769C800C55E9}"/>
    <cellStyle name="Normal 2 2 7 3 7 2 2" xfId="32590" xr:uid="{D92DC061-59A1-4564-BB56-7DAEEF808705}"/>
    <cellStyle name="Normal 2 2 7 3 7 2 3" xfId="49349" xr:uid="{F8360A4A-C918-4CF8-A875-179162CB6E8B}"/>
    <cellStyle name="Normal 2 2 7 3 7 3" xfId="24210" xr:uid="{384E566E-0875-4EC9-AFAA-DF1B4BD22524}"/>
    <cellStyle name="Normal 2 2 7 3 7 4" xfId="40969" xr:uid="{357F10A6-4835-4F53-820E-F0830FB10F97}"/>
    <cellStyle name="Normal 2 2 7 3 8" xfId="7856" xr:uid="{59491B3B-B5B1-4CBB-B408-57897D5C7999}"/>
    <cellStyle name="Normal 2 2 7 3 8 2" xfId="16236" xr:uid="{E151F35B-D1F3-4E72-ADDC-6857DD34451B}"/>
    <cellStyle name="Normal 2 2 7 3 8 2 2" xfId="32996" xr:uid="{B72A6F36-BF66-4AE6-ABAA-DD7C96289681}"/>
    <cellStyle name="Normal 2 2 7 3 8 2 3" xfId="49755" xr:uid="{08CB57CF-504A-4D6A-BEB5-2C0BA40F4DA5}"/>
    <cellStyle name="Normal 2 2 7 3 8 3" xfId="24616" xr:uid="{478D2AAB-3EF4-43DC-8DBC-118571CDFBA9}"/>
    <cellStyle name="Normal 2 2 7 3 8 4" xfId="41375" xr:uid="{77B893FC-4D5E-4112-A09A-6A204B69486C}"/>
    <cellStyle name="Normal 2 2 7 3 9" xfId="8262" xr:uid="{C4CA0BBC-41A6-46AB-88DF-A5DD72D6B448}"/>
    <cellStyle name="Normal 2 2 7 3 9 2" xfId="16642" xr:uid="{75BB3D46-26BE-49CF-AC83-7BF79D9BB51B}"/>
    <cellStyle name="Normal 2 2 7 3 9 2 2" xfId="33402" xr:uid="{923AF0A0-6895-4C3D-A431-1D9C522E7BF0}"/>
    <cellStyle name="Normal 2 2 7 3 9 2 3" xfId="50161" xr:uid="{C20D4CC5-8070-4EA6-9D5A-03AD295FE562}"/>
    <cellStyle name="Normal 2 2 7 3 9 3" xfId="25022" xr:uid="{845C3E44-C95D-4491-8796-93FAF91424D9}"/>
    <cellStyle name="Normal 2 2 7 3 9 4" xfId="41781" xr:uid="{2ED1A344-2533-47A0-AE7D-88C92D11688A}"/>
    <cellStyle name="Normal 2 2 7 4" xfId="1101" xr:uid="{672BB531-0918-4A90-873D-866A7FB003D9}"/>
    <cellStyle name="Normal 2 2 7 4 2" xfId="4496" xr:uid="{61FCB53F-9FF9-4409-9AD9-7200CE1B62F1}"/>
    <cellStyle name="Normal 2 2 7 4 2 2" xfId="12876" xr:uid="{E505A036-E65A-4F6D-9DFF-09D20C73C57E}"/>
    <cellStyle name="Normal 2 2 7 4 2 2 2" xfId="29636" xr:uid="{1DA4B1B8-FCEC-4AE9-89E1-CE072589D59B}"/>
    <cellStyle name="Normal 2 2 7 4 2 2 3" xfId="46395" xr:uid="{D52F5521-4858-40D5-91F5-C62F006E96E8}"/>
    <cellStyle name="Normal 2 2 7 4 2 3" xfId="21256" xr:uid="{0E9DA026-FD5E-439E-BD0F-34B0CB7F18E7}"/>
    <cellStyle name="Normal 2 2 7 4 2 4" xfId="38015" xr:uid="{7CECF7D2-47F3-4DF5-A798-EF76430D0E91}"/>
    <cellStyle name="Normal 2 2 7 4 3" xfId="6183" xr:uid="{3811FB8C-2542-4353-848E-D0425811B053}"/>
    <cellStyle name="Normal 2 2 7 4 3 2" xfId="14563" xr:uid="{4ABD3168-F38D-4747-8B66-6C5607D07820}"/>
    <cellStyle name="Normal 2 2 7 4 3 2 2" xfId="31323" xr:uid="{D4250713-30BF-4633-851F-B0A3695CB5E5}"/>
    <cellStyle name="Normal 2 2 7 4 3 2 3" xfId="48082" xr:uid="{6CDA25A0-9FEE-4229-85B9-8ACA26B076A3}"/>
    <cellStyle name="Normal 2 2 7 4 3 3" xfId="22943" xr:uid="{55FFA80C-BABF-4833-94D2-0D6A83E76F5A}"/>
    <cellStyle name="Normal 2 2 7 4 3 4" xfId="39702" xr:uid="{64FF56FC-4F9A-438F-93B1-D34967C91747}"/>
    <cellStyle name="Normal 2 2 7 4 4" xfId="2919" xr:uid="{453B67EE-1401-4B6C-ADC4-19343D9FD48C}"/>
    <cellStyle name="Normal 2 2 7 4 4 2" xfId="11299" xr:uid="{672E77B8-8984-4BD0-BAE1-923749BFDB8C}"/>
    <cellStyle name="Normal 2 2 7 4 4 2 2" xfId="28059" xr:uid="{61CEDF34-4B88-460A-ABF6-F5F791CD937C}"/>
    <cellStyle name="Normal 2 2 7 4 4 2 3" xfId="44818" xr:uid="{35CF84B7-5A66-4908-A21E-81A8C49908B7}"/>
    <cellStyle name="Normal 2 2 7 4 4 3" xfId="19679" xr:uid="{AFD7C8AE-80A9-42BD-8C2F-E433E20993DB}"/>
    <cellStyle name="Normal 2 2 7 4 4 4" xfId="36438" xr:uid="{D69CCBB2-5293-4526-9122-7235F89E1255}"/>
    <cellStyle name="Normal 2 2 7 4 5" xfId="9496" xr:uid="{67D175E4-9C45-42A5-9182-CD57208E1DED}"/>
    <cellStyle name="Normal 2 2 7 4 5 2" xfId="26256" xr:uid="{63FCF7BC-8F91-4918-BDF2-C536099FFF9E}"/>
    <cellStyle name="Normal 2 2 7 4 5 3" xfId="43015" xr:uid="{1F927479-7E7E-4EC1-B55B-1CE551941D89}"/>
    <cellStyle name="Normal 2 2 7 4 6" xfId="17876" xr:uid="{AF1E736C-8BCB-4984-9DCD-6AA552C957A2}"/>
    <cellStyle name="Normal 2 2 7 4 7" xfId="34635" xr:uid="{AAF89162-4724-462A-BA82-89E501BF0E52}"/>
    <cellStyle name="Normal 2 2 7 5" xfId="1535" xr:uid="{5C5E3FFE-6AB1-46D3-A2C1-F758CD74504D}"/>
    <cellStyle name="Normal 2 2 7 5 2" xfId="4924" xr:uid="{6C4FBF16-3D9F-4F20-B637-0658998E09A9}"/>
    <cellStyle name="Normal 2 2 7 5 2 2" xfId="13304" xr:uid="{E4603222-4A3A-49FF-9049-56CBAAF2F2B7}"/>
    <cellStyle name="Normal 2 2 7 5 2 2 2" xfId="30064" xr:uid="{C6E6038E-0F57-4534-955C-F19691AE450F}"/>
    <cellStyle name="Normal 2 2 7 5 2 2 3" xfId="46823" xr:uid="{04D0B469-C362-4B77-B201-AE9C5AD491FE}"/>
    <cellStyle name="Normal 2 2 7 5 2 3" xfId="21684" xr:uid="{F0661D89-EEE8-449A-B9F1-C0584F881E99}"/>
    <cellStyle name="Normal 2 2 7 5 2 4" xfId="38443" xr:uid="{5C3B8666-7E72-42B9-9E3D-191E03ECF839}"/>
    <cellStyle name="Normal 2 2 7 5 3" xfId="6611" xr:uid="{BAC4EC4C-BE11-4F64-A922-EC17241E98E5}"/>
    <cellStyle name="Normal 2 2 7 5 3 2" xfId="14991" xr:uid="{B6D86D83-A8BF-4FBD-B346-367529D1A972}"/>
    <cellStyle name="Normal 2 2 7 5 3 2 2" xfId="31751" xr:uid="{C1E3FEC8-C3A7-4D55-BB26-ABCA2DB25A11}"/>
    <cellStyle name="Normal 2 2 7 5 3 2 3" xfId="48510" xr:uid="{0F9DE47D-C6D3-4217-B00C-E0303D1B318D}"/>
    <cellStyle name="Normal 2 2 7 5 3 3" xfId="23371" xr:uid="{EBF56F41-061A-435D-959E-3529D263DE80}"/>
    <cellStyle name="Normal 2 2 7 5 3 4" xfId="40130" xr:uid="{6EF8A5F0-83A8-4F3E-AFDC-EB809B0D0ED2}"/>
    <cellStyle name="Normal 2 2 7 5 4" xfId="3347" xr:uid="{5AB4E94D-9693-412B-95A1-DC335D4D2FE4}"/>
    <cellStyle name="Normal 2 2 7 5 4 2" xfId="11727" xr:uid="{858C04AB-156B-4F21-AB26-C5F701ACA832}"/>
    <cellStyle name="Normal 2 2 7 5 4 2 2" xfId="28487" xr:uid="{19A9FFDD-3567-4CD2-A088-FC707642FC5D}"/>
    <cellStyle name="Normal 2 2 7 5 4 2 3" xfId="45246" xr:uid="{C9D806AE-43F1-47DB-8E50-61AE05371DCA}"/>
    <cellStyle name="Normal 2 2 7 5 4 3" xfId="20107" xr:uid="{16CC8C93-7CB9-4129-8477-036A85422772}"/>
    <cellStyle name="Normal 2 2 7 5 4 4" xfId="36866" xr:uid="{6BB25AE0-A89E-4336-B697-BC4DF7F71E52}"/>
    <cellStyle name="Normal 2 2 7 5 5" xfId="9924" xr:uid="{016FFEE8-63F0-4728-9146-41BDE62FD542}"/>
    <cellStyle name="Normal 2 2 7 5 5 2" xfId="26684" xr:uid="{8461BC4B-3D1A-4E52-953A-6290A0A022AF}"/>
    <cellStyle name="Normal 2 2 7 5 5 3" xfId="43443" xr:uid="{84080DC4-9980-4850-AE55-1CAA1031F5FF}"/>
    <cellStyle name="Normal 2 2 7 5 6" xfId="18304" xr:uid="{913FFB72-BFC2-45ED-88FC-B27497461375}"/>
    <cellStyle name="Normal 2 2 7 5 7" xfId="35063" xr:uid="{00C03656-D6AC-40AC-8923-8E91B9EA4675}"/>
    <cellStyle name="Normal 2 2 7 6" xfId="1697" xr:uid="{76DEC223-39ED-4481-AA1D-D350E2CE2611}"/>
    <cellStyle name="Normal 2 2 7 6 2" xfId="5086" xr:uid="{2D54DA92-1125-470C-920D-42C35896E5E8}"/>
    <cellStyle name="Normal 2 2 7 6 2 2" xfId="13466" xr:uid="{72F046A4-1B9B-455A-9C53-E11472D484B8}"/>
    <cellStyle name="Normal 2 2 7 6 2 2 2" xfId="30226" xr:uid="{7FFD93BB-5B32-46D3-9867-EBEAD6621EF3}"/>
    <cellStyle name="Normal 2 2 7 6 2 2 3" xfId="46985" xr:uid="{4B76359A-A204-4A7B-ACB0-1634D25EDC1B}"/>
    <cellStyle name="Normal 2 2 7 6 2 3" xfId="21846" xr:uid="{6A432837-835E-4CFF-824B-E873D864D00F}"/>
    <cellStyle name="Normal 2 2 7 6 2 4" xfId="38605" xr:uid="{16654917-E22B-42D7-B09A-8E5B8FB617DD}"/>
    <cellStyle name="Normal 2 2 7 6 3" xfId="6773" xr:uid="{F86553C6-98A6-44E7-AB93-02D20210FADE}"/>
    <cellStyle name="Normal 2 2 7 6 3 2" xfId="15153" xr:uid="{D3594D56-1B9E-4BD8-A511-AB0203DE0DA8}"/>
    <cellStyle name="Normal 2 2 7 6 3 2 2" xfId="31913" xr:uid="{EB88D01C-A562-4066-8EF6-5F0BD8A13B9D}"/>
    <cellStyle name="Normal 2 2 7 6 3 2 3" xfId="48672" xr:uid="{BEB4700F-D9E0-400B-936F-5F2B3912BCCE}"/>
    <cellStyle name="Normal 2 2 7 6 3 3" xfId="23533" xr:uid="{F4346FD7-ABE8-4142-A120-27976DAFBD69}"/>
    <cellStyle name="Normal 2 2 7 6 3 4" xfId="40292" xr:uid="{5B6B8E69-0EFC-45DA-81A9-D0EA757A9519}"/>
    <cellStyle name="Normal 2 2 7 6 4" xfId="2491" xr:uid="{623D7C2C-A27E-41B5-BCB9-35EDB3876B6E}"/>
    <cellStyle name="Normal 2 2 7 6 4 2" xfId="10873" xr:uid="{0CAC3DF2-39D9-4C3D-B76C-FF7408AE5149}"/>
    <cellStyle name="Normal 2 2 7 6 4 2 2" xfId="27633" xr:uid="{865BDC69-DBDA-4C6B-901D-E6DD3A3EA01F}"/>
    <cellStyle name="Normal 2 2 7 6 4 2 3" xfId="44392" xr:uid="{2441E31D-2F95-42B5-A544-5EA5795476A3}"/>
    <cellStyle name="Normal 2 2 7 6 4 3" xfId="19253" xr:uid="{A91CF356-A2CF-4F90-A3B1-EB6112913037}"/>
    <cellStyle name="Normal 2 2 7 6 4 4" xfId="36012" xr:uid="{A836D9FE-7256-4EB4-B563-CDA7546F4FA8}"/>
    <cellStyle name="Normal 2 2 7 6 5" xfId="10086" xr:uid="{4C62F71A-6989-4965-99B9-2DE673723969}"/>
    <cellStyle name="Normal 2 2 7 6 5 2" xfId="26846" xr:uid="{D4897357-4CE0-4641-973C-36A08B7DD73A}"/>
    <cellStyle name="Normal 2 2 7 6 5 3" xfId="43605" xr:uid="{E701BE1D-3013-42CF-8199-23E53D8F762D}"/>
    <cellStyle name="Normal 2 2 7 6 6" xfId="18466" xr:uid="{E24C8FA2-A1B2-4F36-A877-E38D9F6CDE54}"/>
    <cellStyle name="Normal 2 2 7 6 7" xfId="35225" xr:uid="{8FD963E1-7DFA-4C77-92E4-32EA23B29B09}"/>
    <cellStyle name="Normal 2 2 7 7" xfId="3815" xr:uid="{30245BC9-8D70-4CCF-9798-CECB2B51233B}"/>
    <cellStyle name="Normal 2 2 7 7 2" xfId="12195" xr:uid="{84AAADB1-32EE-4FAA-97C9-16690F86355E}"/>
    <cellStyle name="Normal 2 2 7 7 2 2" xfId="28955" xr:uid="{A01A98BE-2B8B-4967-B445-F52E3AE54EAD}"/>
    <cellStyle name="Normal 2 2 7 7 2 3" xfId="45714" xr:uid="{262B501C-8886-48E6-AB61-E622FFBEEAF5}"/>
    <cellStyle name="Normal 2 2 7 7 3" xfId="20575" xr:uid="{A5F5B7D6-2F02-41E0-B718-C898F8EB7B71}"/>
    <cellStyle name="Normal 2 2 7 7 4" xfId="37334" xr:uid="{8DC870DA-4BA1-4622-AE61-D8562C31B8D0}"/>
    <cellStyle name="Normal 2 2 7 8" xfId="5757" xr:uid="{F80B00AE-932F-4603-AC94-AEC4D6343D8F}"/>
    <cellStyle name="Normal 2 2 7 8 2" xfId="14137" xr:uid="{A33697F5-6A84-4D8F-AF6B-71E7E339C657}"/>
    <cellStyle name="Normal 2 2 7 8 2 2" xfId="30897" xr:uid="{64878D3B-B5DE-4CAC-B0DB-D6624317AD28}"/>
    <cellStyle name="Normal 2 2 7 8 2 3" xfId="47656" xr:uid="{3EDA6865-306B-44BC-B43D-EB6F26C80A9A}"/>
    <cellStyle name="Normal 2 2 7 8 3" xfId="22517" xr:uid="{4C1F8143-3EF9-4EBA-9604-187B86AF3FCE}"/>
    <cellStyle name="Normal 2 2 7 8 4" xfId="39276" xr:uid="{DCC1903F-83B7-4D23-99CF-C855CA91FC14}"/>
    <cellStyle name="Normal 2 2 7 9" xfId="7179" xr:uid="{6859E6CE-5299-4BD5-B433-50AF8919D4F3}"/>
    <cellStyle name="Normal 2 2 7 9 2" xfId="15559" xr:uid="{77116929-33E0-486D-84A2-150C29660BEC}"/>
    <cellStyle name="Normal 2 2 7 9 2 2" xfId="32319" xr:uid="{5619D858-D643-453F-B25C-355A60ADFC9F}"/>
    <cellStyle name="Normal 2 2 7 9 2 3" xfId="49078" xr:uid="{092EF3B0-CF9F-4274-A818-E167FDE113B5}"/>
    <cellStyle name="Normal 2 2 7 9 3" xfId="23939" xr:uid="{F6CF7749-9AFA-44BA-B614-2C7BE4A646A7}"/>
    <cellStyle name="Normal 2 2 7 9 4" xfId="40698" xr:uid="{917C30CD-2A75-4B7B-B061-9F807D231351}"/>
    <cellStyle name="Normal 2 2 8" xfId="662" xr:uid="{9DFC4E69-83B6-4DF6-B5B9-9D021A628C10}"/>
    <cellStyle name="Normal 2 2 8 10" xfId="7624" xr:uid="{7F0F6377-F8FA-41EE-AB2D-F02FD65B38CF}"/>
    <cellStyle name="Normal 2 2 8 10 2" xfId="16004" xr:uid="{CFAB2C2F-637A-453B-8581-B10617AD9A02}"/>
    <cellStyle name="Normal 2 2 8 10 2 2" xfId="32764" xr:uid="{8B771D9D-896E-46C2-883E-D1945797CA57}"/>
    <cellStyle name="Normal 2 2 8 10 2 3" xfId="49523" xr:uid="{A4632363-EC85-4614-B2DE-F07AA7FC4638}"/>
    <cellStyle name="Normal 2 2 8 10 3" xfId="24384" xr:uid="{D872735D-FBEB-429C-883E-B5B991A7A332}"/>
    <cellStyle name="Normal 2 2 8 10 4" xfId="41143" xr:uid="{D18B04BF-C431-4840-ABE4-6B31650D6C55}"/>
    <cellStyle name="Normal 2 2 8 11" xfId="8030" xr:uid="{EA6FA6D0-3A96-4021-B4D8-CF54999F8FE5}"/>
    <cellStyle name="Normal 2 2 8 11 2" xfId="16410" xr:uid="{88AA8F56-366E-44DF-A660-90F81BDDC3BF}"/>
    <cellStyle name="Normal 2 2 8 11 2 2" xfId="33170" xr:uid="{D7F23544-0687-457E-85D9-81A232839A52}"/>
    <cellStyle name="Normal 2 2 8 11 2 3" xfId="49929" xr:uid="{90011524-3F8F-4E95-84A6-BF3764F38ECA}"/>
    <cellStyle name="Normal 2 2 8 11 3" xfId="24790" xr:uid="{2506F04B-DCD8-4E9D-BC2D-9B135415C2BD}"/>
    <cellStyle name="Normal 2 2 8 11 4" xfId="41549" xr:uid="{BB40CF63-DFB2-49F1-A08A-76FD5E2AB1B4}"/>
    <cellStyle name="Normal 2 2 8 12" xfId="8436" xr:uid="{8CEACD93-BEA1-4896-B907-360CABB7CD2D}"/>
    <cellStyle name="Normal 2 2 8 12 2" xfId="16816" xr:uid="{861106BB-A5F2-4145-8B47-32D84F716118}"/>
    <cellStyle name="Normal 2 2 8 12 2 2" xfId="33576" xr:uid="{6A71EC0D-6A3B-41FC-B23C-A62DB2DCDB2B}"/>
    <cellStyle name="Normal 2 2 8 12 2 3" xfId="50335" xr:uid="{C7261275-CEF9-4CC0-9ABC-59DBB0115C98}"/>
    <cellStyle name="Normal 2 2 8 12 3" xfId="25196" xr:uid="{FBAA3E2C-FF64-4186-AB97-E47167D7E60A}"/>
    <cellStyle name="Normal 2 2 8 12 4" xfId="41955" xr:uid="{043A1348-D369-4746-987A-513B47AE44E8}"/>
    <cellStyle name="Normal 2 2 8 13" xfId="2123" xr:uid="{91CBE3C1-59BF-46E4-A933-567ABC95AFE0}"/>
    <cellStyle name="Normal 2 2 8 13 2" xfId="10511" xr:uid="{878B8D30-3887-4447-889E-6F6C518A3B24}"/>
    <cellStyle name="Normal 2 2 8 13 2 2" xfId="27271" xr:uid="{0D6C8AD3-BDE4-4A4C-9478-F539BF8F504E}"/>
    <cellStyle name="Normal 2 2 8 13 2 3" xfId="44030" xr:uid="{3741C91F-59FE-4FBB-861E-FC8CEA2B7BF6}"/>
    <cellStyle name="Normal 2 2 8 13 3" xfId="18891" xr:uid="{3B30EFB6-FB4C-4834-AD2B-D2AFB8C709EE}"/>
    <cellStyle name="Normal 2 2 8 13 4" xfId="35650" xr:uid="{0C49B642-1BB8-44E9-86DA-92CAF9895A71}"/>
    <cellStyle name="Normal 2 2 8 14" xfId="9073" xr:uid="{982F07FD-F0F9-4273-8A27-118A048645E5}"/>
    <cellStyle name="Normal 2 2 8 14 2" xfId="25833" xr:uid="{E01E6FA2-AD8B-464C-B98D-F7FD487A626D}"/>
    <cellStyle name="Normal 2 2 8 14 3" xfId="42592" xr:uid="{A4A191C1-F12A-431B-A592-830370F5F850}"/>
    <cellStyle name="Normal 2 2 8 15" xfId="17453" xr:uid="{9BC773FD-03CB-44C8-BFEA-F7E4BFD72EF7}"/>
    <cellStyle name="Normal 2 2 8 16" xfId="34212" xr:uid="{78DBAC5D-0963-495C-A753-81554653EA18}"/>
    <cellStyle name="Normal 2 2 8 2" xfId="663" xr:uid="{D74E99A2-DC9C-4C82-A039-5917F5E2F495}"/>
    <cellStyle name="Normal 2 2 8 2 10" xfId="8554" xr:uid="{081DAAE6-41A5-44AA-91AD-1C990962C884}"/>
    <cellStyle name="Normal 2 2 8 2 10 2" xfId="16934" xr:uid="{D116EE3A-411B-413B-B427-2617F6E024D9}"/>
    <cellStyle name="Normal 2 2 8 2 10 2 2" xfId="33694" xr:uid="{328A694D-BBC3-4249-82DE-30C96CC118FE}"/>
    <cellStyle name="Normal 2 2 8 2 10 2 3" xfId="50453" xr:uid="{28BA8599-4A70-4720-9D76-642FD489E09C}"/>
    <cellStyle name="Normal 2 2 8 2 10 3" xfId="25314" xr:uid="{FA373AF5-8B0B-4D7B-9035-5B51FE9144EE}"/>
    <cellStyle name="Normal 2 2 8 2 10 4" xfId="42073" xr:uid="{66A9B48A-1F00-4A12-A613-B31C7CBF3986}"/>
    <cellStyle name="Normal 2 2 8 2 11" xfId="2495" xr:uid="{A0A96817-7E8D-4224-81D8-CBF7AC0C19D2}"/>
    <cellStyle name="Normal 2 2 8 2 11 2" xfId="10877" xr:uid="{82D8A7BB-610C-49DE-85D3-8E7FF4C1D196}"/>
    <cellStyle name="Normal 2 2 8 2 11 2 2" xfId="27637" xr:uid="{CF912867-0D97-4BCB-A03A-AFB37D4769AC}"/>
    <cellStyle name="Normal 2 2 8 2 11 2 3" xfId="44396" xr:uid="{E2C740FF-44AC-4480-966E-44C5E0F03E16}"/>
    <cellStyle name="Normal 2 2 8 2 11 3" xfId="19257" xr:uid="{00320200-0A01-429B-A953-246C7EB9D5AC}"/>
    <cellStyle name="Normal 2 2 8 2 11 4" xfId="36016" xr:uid="{D2C659F2-D3DA-4DA1-B00F-00D2B0541244}"/>
    <cellStyle name="Normal 2 2 8 2 12" xfId="9074" xr:uid="{ECB94B2B-3B36-4ED1-A50E-C60775F220DA}"/>
    <cellStyle name="Normal 2 2 8 2 12 2" xfId="25834" xr:uid="{78D1539D-5A6D-416D-8023-3B4D89A72D4A}"/>
    <cellStyle name="Normal 2 2 8 2 12 3" xfId="42593" xr:uid="{6ABDA0B0-D887-4F77-9B7E-08C4EA81705E}"/>
    <cellStyle name="Normal 2 2 8 2 13" xfId="17454" xr:uid="{4195D421-5C54-4141-AB42-843ADC961856}"/>
    <cellStyle name="Normal 2 2 8 2 14" xfId="34213" xr:uid="{14C888EA-1B96-4852-923A-A174124D8E24}"/>
    <cellStyle name="Normal 2 2 8 2 2" xfId="1105" xr:uid="{B2AC1E3B-063B-489B-A148-704D0A6DB9DC}"/>
    <cellStyle name="Normal 2 2 8 2 2 2" xfId="4500" xr:uid="{2BFC30A8-27B6-44A7-8357-2A8AE81D71C1}"/>
    <cellStyle name="Normal 2 2 8 2 2 2 2" xfId="12880" xr:uid="{D53087BE-212C-4522-9051-E8923FA53F24}"/>
    <cellStyle name="Normal 2 2 8 2 2 2 2 2" xfId="29640" xr:uid="{7D83E78E-DBC5-4225-8202-927FCCC55213}"/>
    <cellStyle name="Normal 2 2 8 2 2 2 2 3" xfId="46399" xr:uid="{9082C312-5228-48CF-A632-FD1959B8DB56}"/>
    <cellStyle name="Normal 2 2 8 2 2 2 3" xfId="21260" xr:uid="{E01C48ED-0757-4193-B7A5-DDA1030F27F8}"/>
    <cellStyle name="Normal 2 2 8 2 2 2 4" xfId="38019" xr:uid="{9839E841-734B-4934-AE46-23D1F0BEC918}"/>
    <cellStyle name="Normal 2 2 8 2 2 3" xfId="6187" xr:uid="{C4F84EF9-CEFB-41E2-99EE-3E8EAB005B21}"/>
    <cellStyle name="Normal 2 2 8 2 2 3 2" xfId="14567" xr:uid="{7E5178F9-5161-4BE9-854B-F0885808BF0F}"/>
    <cellStyle name="Normal 2 2 8 2 2 3 2 2" xfId="31327" xr:uid="{8C00ED52-B8E9-43F1-AC53-2CAC0E331079}"/>
    <cellStyle name="Normal 2 2 8 2 2 3 2 3" xfId="48086" xr:uid="{33F28AF9-9FCA-4574-9DDD-8196B9CC6C08}"/>
    <cellStyle name="Normal 2 2 8 2 2 3 3" xfId="22947" xr:uid="{F680BCB6-71F4-43B0-86F1-793B9DDAB07F}"/>
    <cellStyle name="Normal 2 2 8 2 2 3 4" xfId="39706" xr:uid="{EA51CD28-E61F-4182-B637-64397CA3D617}"/>
    <cellStyle name="Normal 2 2 8 2 2 4" xfId="2923" xr:uid="{9AA045C3-AAC6-49CC-B2FD-5B7272456681}"/>
    <cellStyle name="Normal 2 2 8 2 2 4 2" xfId="11303" xr:uid="{81C1962B-BCA6-4726-B912-ABFAB2D5A121}"/>
    <cellStyle name="Normal 2 2 8 2 2 4 2 2" xfId="28063" xr:uid="{5FC9A036-FDE1-44FD-AECB-55B4D541C253}"/>
    <cellStyle name="Normal 2 2 8 2 2 4 2 3" xfId="44822" xr:uid="{BF315567-64AF-438E-82C9-2D0107EAA959}"/>
    <cellStyle name="Normal 2 2 8 2 2 4 3" xfId="19683" xr:uid="{A1324C3D-A7C7-4597-9EC9-F32CFB4D5EA2}"/>
    <cellStyle name="Normal 2 2 8 2 2 4 4" xfId="36442" xr:uid="{07628166-4023-4257-B375-6FAE5D96E1D0}"/>
    <cellStyle name="Normal 2 2 8 2 2 5" xfId="9500" xr:uid="{9970D4B8-222F-4BE0-9978-DD84822C6AA7}"/>
    <cellStyle name="Normal 2 2 8 2 2 5 2" xfId="26260" xr:uid="{EC1F5F48-0B6F-4F7F-8DE5-B5A42778D7DB}"/>
    <cellStyle name="Normal 2 2 8 2 2 5 3" xfId="43019" xr:uid="{0E4B5974-221E-420C-B17C-FD8109781DEC}"/>
    <cellStyle name="Normal 2 2 8 2 2 6" xfId="17880" xr:uid="{BA4F3851-3ED5-4CE2-9E8A-9176138DFCD7}"/>
    <cellStyle name="Normal 2 2 8 2 2 7" xfId="34639" xr:uid="{8C40A22C-B5F1-4F43-AA74-E14E849EE874}"/>
    <cellStyle name="Normal 2 2 8 2 3" xfId="1539" xr:uid="{D113A508-1738-47B9-85C7-8E15501F12B2}"/>
    <cellStyle name="Normal 2 2 8 2 3 2" xfId="4928" xr:uid="{A1D913D6-3481-488E-9D0A-44C30EDBC4D6}"/>
    <cellStyle name="Normal 2 2 8 2 3 2 2" xfId="13308" xr:uid="{183A93B4-A2F4-4E3B-A2B4-7D6CA7ABEF15}"/>
    <cellStyle name="Normal 2 2 8 2 3 2 2 2" xfId="30068" xr:uid="{1C8B5A48-7BD6-455A-97B3-BC7A47934D64}"/>
    <cellStyle name="Normal 2 2 8 2 3 2 2 3" xfId="46827" xr:uid="{556AA41C-5BE6-4A81-81A7-95C895030685}"/>
    <cellStyle name="Normal 2 2 8 2 3 2 3" xfId="21688" xr:uid="{2E0FAE2A-3FA8-4812-A506-57C4595F4686}"/>
    <cellStyle name="Normal 2 2 8 2 3 2 4" xfId="38447" xr:uid="{58BC5C72-6A43-4231-BAF9-63C91D135758}"/>
    <cellStyle name="Normal 2 2 8 2 3 3" xfId="6615" xr:uid="{71D283C2-0AAE-47A0-B832-2F110ED29BAE}"/>
    <cellStyle name="Normal 2 2 8 2 3 3 2" xfId="14995" xr:uid="{7695AB49-1556-45C0-96CC-4F57E2CAD72F}"/>
    <cellStyle name="Normal 2 2 8 2 3 3 2 2" xfId="31755" xr:uid="{1EE6E871-2D6B-42E4-A0CC-E32616721B0A}"/>
    <cellStyle name="Normal 2 2 8 2 3 3 2 3" xfId="48514" xr:uid="{01115D01-AC08-4203-88A7-DCE8CDECBED6}"/>
    <cellStyle name="Normal 2 2 8 2 3 3 3" xfId="23375" xr:uid="{0DEDDD73-8DB9-44D3-A5E4-172B83C11CE5}"/>
    <cellStyle name="Normal 2 2 8 2 3 3 4" xfId="40134" xr:uid="{9821A115-8AC5-44B8-AC94-0E3BE8861AAA}"/>
    <cellStyle name="Normal 2 2 8 2 3 4" xfId="3351" xr:uid="{4DF7C4F2-8D93-45F2-9707-0519718047CB}"/>
    <cellStyle name="Normal 2 2 8 2 3 4 2" xfId="11731" xr:uid="{AECF1A0B-2AFB-40B2-A8CC-DBDCE45D385C}"/>
    <cellStyle name="Normal 2 2 8 2 3 4 2 2" xfId="28491" xr:uid="{39D4B2C1-1782-4EA5-B91C-71A2EEC0095C}"/>
    <cellStyle name="Normal 2 2 8 2 3 4 2 3" xfId="45250" xr:uid="{79B93F51-645E-4C11-99F8-352A238A61C2}"/>
    <cellStyle name="Normal 2 2 8 2 3 4 3" xfId="20111" xr:uid="{F3FB2861-96ED-45F0-8DF5-BE24DC61A855}"/>
    <cellStyle name="Normal 2 2 8 2 3 4 4" xfId="36870" xr:uid="{C7F0F47A-3FB7-4B3F-A006-B291C255B93D}"/>
    <cellStyle name="Normal 2 2 8 2 3 5" xfId="9928" xr:uid="{F33CA0E3-145B-4565-9758-F944E41A5178}"/>
    <cellStyle name="Normal 2 2 8 2 3 5 2" xfId="26688" xr:uid="{6F18DBED-E946-4DE0-8447-D14316D532E0}"/>
    <cellStyle name="Normal 2 2 8 2 3 5 3" xfId="43447" xr:uid="{E89C6B27-9F0B-49D3-AF14-198EDB686E26}"/>
    <cellStyle name="Normal 2 2 8 2 3 6" xfId="18308" xr:uid="{59013208-DDD8-4EE7-B7DB-C4BD2D0111DF}"/>
    <cellStyle name="Normal 2 2 8 2 3 7" xfId="35067" xr:uid="{F291B4A2-A33A-4816-AEB0-FBF8A5B5A233}"/>
    <cellStyle name="Normal 2 2 8 2 4" xfId="1854" xr:uid="{64DFDCDA-6185-4322-9494-1C14F1923239}"/>
    <cellStyle name="Normal 2 2 8 2 4 2" xfId="5243" xr:uid="{6C2E1391-77EA-4A98-B449-5E09A95CF4B0}"/>
    <cellStyle name="Normal 2 2 8 2 4 2 2" xfId="13623" xr:uid="{543A4514-A1EA-4C82-8F36-D8D6088534FC}"/>
    <cellStyle name="Normal 2 2 8 2 4 2 2 2" xfId="30383" xr:uid="{0FDC7810-354E-4A3E-A121-9ACE4DFCB123}"/>
    <cellStyle name="Normal 2 2 8 2 4 2 2 3" xfId="47142" xr:uid="{FE79E778-7371-4CA7-B85E-BAEC705A7CFE}"/>
    <cellStyle name="Normal 2 2 8 2 4 2 3" xfId="22003" xr:uid="{D6D1321D-8A0D-40DF-8BC5-9E052F661652}"/>
    <cellStyle name="Normal 2 2 8 2 4 2 4" xfId="38762" xr:uid="{758E236C-0D44-43C2-9EE3-F164D92BCEB7}"/>
    <cellStyle name="Normal 2 2 8 2 4 3" xfId="6930" xr:uid="{4E84F2E3-ED10-445B-BD9F-E6FE3308CE03}"/>
    <cellStyle name="Normal 2 2 8 2 4 3 2" xfId="15310" xr:uid="{3DCA7348-DCAB-497A-BD71-633FD5DBF5AE}"/>
    <cellStyle name="Normal 2 2 8 2 4 3 2 2" xfId="32070" xr:uid="{60451E7F-5F18-496E-8BA3-89AB7959F38F}"/>
    <cellStyle name="Normal 2 2 8 2 4 3 2 3" xfId="48829" xr:uid="{FEB838A6-5869-42D4-B8BC-627EE4A1D2A9}"/>
    <cellStyle name="Normal 2 2 8 2 4 3 3" xfId="23690" xr:uid="{23096F10-F24C-4E0F-8AF9-D77B85FC37BD}"/>
    <cellStyle name="Normal 2 2 8 2 4 3 4" xfId="40449" xr:uid="{8BB9D628-CE6F-424A-B286-EE41BCB9B1FC}"/>
    <cellStyle name="Normal 2 2 8 2 4 4" xfId="3554" xr:uid="{8B2666DC-D06E-48B7-8173-155C5B957E47}"/>
    <cellStyle name="Normal 2 2 8 2 4 4 2" xfId="11934" xr:uid="{57F325A5-1BF0-4DDE-86F8-50834EE03084}"/>
    <cellStyle name="Normal 2 2 8 2 4 4 2 2" xfId="28694" xr:uid="{7EF940FA-AF9D-4F85-BE22-35E4E503355E}"/>
    <cellStyle name="Normal 2 2 8 2 4 4 2 3" xfId="45453" xr:uid="{8AAEE5DB-2C53-47F7-9746-BEF19C26A76D}"/>
    <cellStyle name="Normal 2 2 8 2 4 4 3" xfId="20314" xr:uid="{1716139F-9FAE-4371-958B-C386AE1F0BC7}"/>
    <cellStyle name="Normal 2 2 8 2 4 4 4" xfId="37073" xr:uid="{9BCC800C-D907-4EB2-8200-9AA6D85B6703}"/>
    <cellStyle name="Normal 2 2 8 2 4 5" xfId="10243" xr:uid="{89CA2200-B738-4E51-B797-2570E0DD0AC4}"/>
    <cellStyle name="Normal 2 2 8 2 4 5 2" xfId="27003" xr:uid="{378A48A6-CDB5-4524-9065-E7253034F606}"/>
    <cellStyle name="Normal 2 2 8 2 4 5 3" xfId="43762" xr:uid="{963F416F-11E6-4B48-931C-3644F7835226}"/>
    <cellStyle name="Normal 2 2 8 2 4 6" xfId="18623" xr:uid="{85DA5122-6AB8-4B74-9588-1CB3338A42B1}"/>
    <cellStyle name="Normal 2 2 8 2 4 7" xfId="35382" xr:uid="{CF130EAF-69DC-477F-B3B5-2019C3B2F3F4}"/>
    <cellStyle name="Normal 2 2 8 2 5" xfId="3973" xr:uid="{237C57D0-9E59-4A98-B515-3B9D3C0D7834}"/>
    <cellStyle name="Normal 2 2 8 2 5 2" xfId="12353" xr:uid="{AD482D00-91EE-4436-AAD7-AE1C6C601DAA}"/>
    <cellStyle name="Normal 2 2 8 2 5 2 2" xfId="29113" xr:uid="{3F8BA21C-A60C-496C-8809-477E5809E5C5}"/>
    <cellStyle name="Normal 2 2 8 2 5 2 3" xfId="45872" xr:uid="{509D42C8-27AB-43BF-A2C7-DCF5FEFCFF86}"/>
    <cellStyle name="Normal 2 2 8 2 5 3" xfId="20733" xr:uid="{E3DAF8B6-7BAC-4986-AD07-B60D57893458}"/>
    <cellStyle name="Normal 2 2 8 2 5 4" xfId="37492" xr:uid="{3D4A753D-ACFD-4C8C-93A5-7C1EA5841EA7}"/>
    <cellStyle name="Normal 2 2 8 2 6" xfId="5761" xr:uid="{66776109-BFAB-4AAD-BACE-BF1169737C14}"/>
    <cellStyle name="Normal 2 2 8 2 6 2" xfId="14141" xr:uid="{0806484E-57AE-41CE-9576-921F61BA7EBB}"/>
    <cellStyle name="Normal 2 2 8 2 6 2 2" xfId="30901" xr:uid="{D54CBA30-74B9-4D56-85F8-F327004BFDB5}"/>
    <cellStyle name="Normal 2 2 8 2 6 2 3" xfId="47660" xr:uid="{28ECA3EA-96FE-4872-A8F5-6277C024953C}"/>
    <cellStyle name="Normal 2 2 8 2 6 3" xfId="22521" xr:uid="{5A9ACB15-6364-42C4-940F-CC1DFC99A096}"/>
    <cellStyle name="Normal 2 2 8 2 6 4" xfId="39280" xr:uid="{A8A870BC-0444-48A4-8127-F76CFA7A3CFE}"/>
    <cellStyle name="Normal 2 2 8 2 7" xfId="7336" xr:uid="{DA881B30-82B3-4CBD-9FE7-DA714B985E97}"/>
    <cellStyle name="Normal 2 2 8 2 7 2" xfId="15716" xr:uid="{37DD8E15-B1A8-48D9-ADDC-B6284FF6E2FC}"/>
    <cellStyle name="Normal 2 2 8 2 7 2 2" xfId="32476" xr:uid="{6F891E4F-7C35-478A-848E-031B9D2B13AB}"/>
    <cellStyle name="Normal 2 2 8 2 7 2 3" xfId="49235" xr:uid="{FBFD69F3-1E58-4A00-9EED-CF620DC79A60}"/>
    <cellStyle name="Normal 2 2 8 2 7 3" xfId="24096" xr:uid="{B9F35618-C359-4FCB-95C6-489890F50592}"/>
    <cellStyle name="Normal 2 2 8 2 7 4" xfId="40855" xr:uid="{30251A44-D350-4966-B1EE-5087D4BFB03E}"/>
    <cellStyle name="Normal 2 2 8 2 8" xfId="7742" xr:uid="{4B37C937-1871-41B7-8623-E52EF94A043D}"/>
    <cellStyle name="Normal 2 2 8 2 8 2" xfId="16122" xr:uid="{B77CCA9E-14CE-4442-AFA6-F98F7C0349ED}"/>
    <cellStyle name="Normal 2 2 8 2 8 2 2" xfId="32882" xr:uid="{E8BD5A52-7B91-453D-91CB-223F7E0C7168}"/>
    <cellStyle name="Normal 2 2 8 2 8 2 3" xfId="49641" xr:uid="{46EB58DF-E47C-4DF5-AFD5-7916A6A2B971}"/>
    <cellStyle name="Normal 2 2 8 2 8 3" xfId="24502" xr:uid="{CD8CA50D-EF04-490B-ABEC-707168DF8E5F}"/>
    <cellStyle name="Normal 2 2 8 2 8 4" xfId="41261" xr:uid="{0FC50C11-716A-4A07-ADAF-BD13C48042C4}"/>
    <cellStyle name="Normal 2 2 8 2 9" xfId="8148" xr:uid="{DAAA3FD3-D83E-43A5-B6DC-463A92C5688A}"/>
    <cellStyle name="Normal 2 2 8 2 9 2" xfId="16528" xr:uid="{6C64FC87-3F1F-457F-93AB-40812B3BD8C4}"/>
    <cellStyle name="Normal 2 2 8 2 9 2 2" xfId="33288" xr:uid="{8911A0D3-4FC6-4B7F-854A-5B0EC9057230}"/>
    <cellStyle name="Normal 2 2 8 2 9 2 3" xfId="50047" xr:uid="{DF5A2B94-602E-452B-B8FB-18A8150842E7}"/>
    <cellStyle name="Normal 2 2 8 2 9 3" xfId="24908" xr:uid="{A6BC03CC-AF95-4781-8277-403AF3F54E2F}"/>
    <cellStyle name="Normal 2 2 8 2 9 4" xfId="41667" xr:uid="{9BBCB6F3-44F0-4165-9049-7ACA78338B8A}"/>
    <cellStyle name="Normal 2 2 8 3" xfId="664" xr:uid="{924C5C41-146B-4D0A-A21E-D08A20FDF972}"/>
    <cellStyle name="Normal 2 2 8 3 10" xfId="8707" xr:uid="{840F915F-1BC5-4BD6-A71E-EF977BAB9655}"/>
    <cellStyle name="Normal 2 2 8 3 10 2" xfId="17087" xr:uid="{E8FAEFD5-B572-4D03-9E0A-4937212D70C9}"/>
    <cellStyle name="Normal 2 2 8 3 10 2 2" xfId="33847" xr:uid="{7B7D419A-1DCA-4DE7-8E95-1EA05BFAA57C}"/>
    <cellStyle name="Normal 2 2 8 3 10 2 3" xfId="50606" xr:uid="{7D19BF32-E244-456F-8C05-878E953E4ED8}"/>
    <cellStyle name="Normal 2 2 8 3 10 3" xfId="25467" xr:uid="{F40FD15E-ADCC-4018-BDE6-B4079461B633}"/>
    <cellStyle name="Normal 2 2 8 3 10 4" xfId="42226" xr:uid="{C40B5741-2B59-4930-9282-46965B8D9A81}"/>
    <cellStyle name="Normal 2 2 8 3 11" xfId="2496" xr:uid="{FB70BA63-58AE-4642-9108-477A936A70B3}"/>
    <cellStyle name="Normal 2 2 8 3 11 2" xfId="10878" xr:uid="{5B68435E-8F7C-4E1C-9200-1F89E1AC3BEC}"/>
    <cellStyle name="Normal 2 2 8 3 11 2 2" xfId="27638" xr:uid="{3CD95329-97AC-46BD-A148-5B603F121604}"/>
    <cellStyle name="Normal 2 2 8 3 11 2 3" xfId="44397" xr:uid="{5ED353FD-0E3D-4ECA-959B-73CE17EBCEF2}"/>
    <cellStyle name="Normal 2 2 8 3 11 3" xfId="19258" xr:uid="{DC1AD476-124A-406A-929A-C37A92BF3B9C}"/>
    <cellStyle name="Normal 2 2 8 3 11 4" xfId="36017" xr:uid="{11D1AAA6-7C65-4748-9A52-413BFAC7CC30}"/>
    <cellStyle name="Normal 2 2 8 3 12" xfId="9075" xr:uid="{4A943534-4203-4293-85F6-0173CC358600}"/>
    <cellStyle name="Normal 2 2 8 3 12 2" xfId="25835" xr:uid="{7FAE3967-F190-438A-9155-C762A5836CE8}"/>
    <cellStyle name="Normal 2 2 8 3 12 3" xfId="42594" xr:uid="{C5629E68-BB41-4ACC-BE4D-7C834A963CAF}"/>
    <cellStyle name="Normal 2 2 8 3 13" xfId="17455" xr:uid="{48C8C79D-756D-4FC1-A4B6-164819689287}"/>
    <cellStyle name="Normal 2 2 8 3 14" xfId="34214" xr:uid="{7F1BCA13-E61A-45E0-8BCE-F12D99B9D9EA}"/>
    <cellStyle name="Normal 2 2 8 3 2" xfId="1106" xr:uid="{E6FA90B2-A66B-43F7-A05B-F157FB149F4A}"/>
    <cellStyle name="Normal 2 2 8 3 2 2" xfId="4501" xr:uid="{5D2E693B-1E1A-4AEF-BC8C-31BC58367BEA}"/>
    <cellStyle name="Normal 2 2 8 3 2 2 2" xfId="12881" xr:uid="{C7A9A587-C051-482C-9A93-6643DA34DD82}"/>
    <cellStyle name="Normal 2 2 8 3 2 2 2 2" xfId="29641" xr:uid="{A776F242-8879-4F4F-9C1F-B93E18327371}"/>
    <cellStyle name="Normal 2 2 8 3 2 2 2 3" xfId="46400" xr:uid="{307A9C37-2BE8-4C00-B5E4-89B2FBA169B6}"/>
    <cellStyle name="Normal 2 2 8 3 2 2 3" xfId="21261" xr:uid="{80D4CDEA-5668-4237-9B4D-404D43EE7546}"/>
    <cellStyle name="Normal 2 2 8 3 2 2 4" xfId="38020" xr:uid="{2B9DFFAE-49B2-4D1A-9E44-0FCE0DD5FB98}"/>
    <cellStyle name="Normal 2 2 8 3 2 3" xfId="6188" xr:uid="{6BFCCA8A-0C04-4AA0-926B-FEF0435C11A2}"/>
    <cellStyle name="Normal 2 2 8 3 2 3 2" xfId="14568" xr:uid="{6DA38AE2-D678-4478-9A15-808ABB7686C7}"/>
    <cellStyle name="Normal 2 2 8 3 2 3 2 2" xfId="31328" xr:uid="{D27F787A-0977-44B1-AF34-97C6F7F192B9}"/>
    <cellStyle name="Normal 2 2 8 3 2 3 2 3" xfId="48087" xr:uid="{FAA3DE56-36BD-4345-B690-67C2942A6481}"/>
    <cellStyle name="Normal 2 2 8 3 2 3 3" xfId="22948" xr:uid="{29DE9D68-3255-4C56-9F7B-C257B48ECD48}"/>
    <cellStyle name="Normal 2 2 8 3 2 3 4" xfId="39707" xr:uid="{5CB77492-DD03-4443-87FE-8C2599FDBA54}"/>
    <cellStyle name="Normal 2 2 8 3 2 4" xfId="2924" xr:uid="{006A6E66-DEA5-4329-8926-858524E042BA}"/>
    <cellStyle name="Normal 2 2 8 3 2 4 2" xfId="11304" xr:uid="{14651C42-D15E-421D-8946-78548FFE07CB}"/>
    <cellStyle name="Normal 2 2 8 3 2 4 2 2" xfId="28064" xr:uid="{794D9AD7-47C4-4FB7-AA45-AC5B77D53C01}"/>
    <cellStyle name="Normal 2 2 8 3 2 4 2 3" xfId="44823" xr:uid="{4E0C104E-5DDA-4EE4-AE41-159362E56338}"/>
    <cellStyle name="Normal 2 2 8 3 2 4 3" xfId="19684" xr:uid="{0ADF7EE3-2908-43BC-B6FE-314B8AD297CC}"/>
    <cellStyle name="Normal 2 2 8 3 2 4 4" xfId="36443" xr:uid="{948C0193-217D-40D8-BC22-F2F476D0BBC9}"/>
    <cellStyle name="Normal 2 2 8 3 2 5" xfId="9501" xr:uid="{0805B3B1-50EB-4172-9391-C53BF6C4A733}"/>
    <cellStyle name="Normal 2 2 8 3 2 5 2" xfId="26261" xr:uid="{CFD4F62D-271D-4DA9-89A3-297B47E2ADEA}"/>
    <cellStyle name="Normal 2 2 8 3 2 5 3" xfId="43020" xr:uid="{8BF03E72-399B-478F-8D4B-E1680292BFA3}"/>
    <cellStyle name="Normal 2 2 8 3 2 6" xfId="17881" xr:uid="{BFC08D43-5A74-4046-BE9B-3AAB7FAD5DD9}"/>
    <cellStyle name="Normal 2 2 8 3 2 7" xfId="34640" xr:uid="{BE0BBAA0-3960-4331-B8AA-B3D997B4CB2D}"/>
    <cellStyle name="Normal 2 2 8 3 3" xfId="1540" xr:uid="{776DCB6E-2F42-467B-A696-4C085B19C7E9}"/>
    <cellStyle name="Normal 2 2 8 3 3 2" xfId="4929" xr:uid="{88672672-AA6E-40AC-8E35-D2ABC318170C}"/>
    <cellStyle name="Normal 2 2 8 3 3 2 2" xfId="13309" xr:uid="{8CDF4AB1-E701-431B-9600-14ACB1A52EC9}"/>
    <cellStyle name="Normal 2 2 8 3 3 2 2 2" xfId="30069" xr:uid="{84DB84E2-9694-485D-8C5C-261CF1B25885}"/>
    <cellStyle name="Normal 2 2 8 3 3 2 2 3" xfId="46828" xr:uid="{3AE0F1D0-F316-443D-928A-1D5272D092F3}"/>
    <cellStyle name="Normal 2 2 8 3 3 2 3" xfId="21689" xr:uid="{6548D0F3-5B3A-4FEB-88A5-2AC2309E3673}"/>
    <cellStyle name="Normal 2 2 8 3 3 2 4" xfId="38448" xr:uid="{4A0D95B7-DFC9-4474-A30C-B40A0C30AEBA}"/>
    <cellStyle name="Normal 2 2 8 3 3 3" xfId="6616" xr:uid="{7AD511E7-DF4D-43B2-87EE-3E517189690F}"/>
    <cellStyle name="Normal 2 2 8 3 3 3 2" xfId="14996" xr:uid="{19213A50-E866-46A7-B07F-41F92090F44C}"/>
    <cellStyle name="Normal 2 2 8 3 3 3 2 2" xfId="31756" xr:uid="{13A4414B-915F-4D2E-94BC-63C9B32426EC}"/>
    <cellStyle name="Normal 2 2 8 3 3 3 2 3" xfId="48515" xr:uid="{6F30CF3E-27A2-48D7-8F91-6C3E2ED21388}"/>
    <cellStyle name="Normal 2 2 8 3 3 3 3" xfId="23376" xr:uid="{44A087AF-5DEE-45C5-BE56-27543F0404FB}"/>
    <cellStyle name="Normal 2 2 8 3 3 3 4" xfId="40135" xr:uid="{D0B59B8B-2356-4C61-BCB3-03F93CE15F1B}"/>
    <cellStyle name="Normal 2 2 8 3 3 4" xfId="3352" xr:uid="{A0D9DD91-8CE2-4BFE-B871-CED70D7A0E3C}"/>
    <cellStyle name="Normal 2 2 8 3 3 4 2" xfId="11732" xr:uid="{1DB26740-5489-447B-A1C3-766B610D2A38}"/>
    <cellStyle name="Normal 2 2 8 3 3 4 2 2" xfId="28492" xr:uid="{C01BE6DE-5691-46C6-A5A4-F0D202B9497E}"/>
    <cellStyle name="Normal 2 2 8 3 3 4 2 3" xfId="45251" xr:uid="{0C315017-C24B-4F9A-A0A6-69519D844900}"/>
    <cellStyle name="Normal 2 2 8 3 3 4 3" xfId="20112" xr:uid="{7DDAF32B-523C-400B-90A2-1DD309967F1F}"/>
    <cellStyle name="Normal 2 2 8 3 3 4 4" xfId="36871" xr:uid="{8233206E-69B3-4540-8A6F-B0550E8874D8}"/>
    <cellStyle name="Normal 2 2 8 3 3 5" xfId="9929" xr:uid="{55E1379D-6A16-4611-80C8-930C0353A5F7}"/>
    <cellStyle name="Normal 2 2 8 3 3 5 2" xfId="26689" xr:uid="{9732A65E-67B5-4DBB-976E-D6ACFEFEF223}"/>
    <cellStyle name="Normal 2 2 8 3 3 5 3" xfId="43448" xr:uid="{452072A0-6D90-40A4-ABA0-10F32750F531}"/>
    <cellStyle name="Normal 2 2 8 3 3 6" xfId="18309" xr:uid="{C5F192B7-5618-4AA1-8F99-BACF8DCEA79D}"/>
    <cellStyle name="Normal 2 2 8 3 3 7" xfId="35068" xr:uid="{0402DBC0-6A60-40F7-9E20-1CB228BEA6A7}"/>
    <cellStyle name="Normal 2 2 8 3 4" xfId="2007" xr:uid="{521FB4BD-CF37-462D-B523-2EEB2C7F14F4}"/>
    <cellStyle name="Normal 2 2 8 3 4 2" xfId="5396" xr:uid="{2D82353D-06A2-49D8-90F8-96E1D3EB01C6}"/>
    <cellStyle name="Normal 2 2 8 3 4 2 2" xfId="13776" xr:uid="{B757B606-8CFF-45FB-8312-CD4A19D11571}"/>
    <cellStyle name="Normal 2 2 8 3 4 2 2 2" xfId="30536" xr:uid="{4990FFBE-FAAD-4F62-A63B-4D01619491BA}"/>
    <cellStyle name="Normal 2 2 8 3 4 2 2 3" xfId="47295" xr:uid="{EF07AA2F-CF09-463B-86F5-EA193B5E1EE1}"/>
    <cellStyle name="Normal 2 2 8 3 4 2 3" xfId="22156" xr:uid="{CEE0C51E-700A-4865-95CA-91D39C21F5E3}"/>
    <cellStyle name="Normal 2 2 8 3 4 2 4" xfId="38915" xr:uid="{B4A5DA7E-8B27-41B4-9454-B9B9A134CA81}"/>
    <cellStyle name="Normal 2 2 8 3 4 3" xfId="7083" xr:uid="{074E06E9-3FA1-4CC8-9EB0-15E7BB6A7655}"/>
    <cellStyle name="Normal 2 2 8 3 4 3 2" xfId="15463" xr:uid="{719B54D2-7B06-415E-8303-0CE898C561D9}"/>
    <cellStyle name="Normal 2 2 8 3 4 3 2 2" xfId="32223" xr:uid="{0EE51787-AB1F-45C2-82DA-03949619D7DF}"/>
    <cellStyle name="Normal 2 2 8 3 4 3 2 3" xfId="48982" xr:uid="{391C1F33-AF2C-4D99-9DF2-E4B189629A96}"/>
    <cellStyle name="Normal 2 2 8 3 4 3 3" xfId="23843" xr:uid="{FB28A277-BE56-40BD-AD2C-6217A2BC3EC1}"/>
    <cellStyle name="Normal 2 2 8 3 4 3 4" xfId="40602" xr:uid="{91016EFB-296F-4D33-953D-F64B05E5145F}"/>
    <cellStyle name="Normal 2 2 8 3 4 4" xfId="3706" xr:uid="{A123BEB8-EC45-4635-8145-7D3DB38110AC}"/>
    <cellStyle name="Normal 2 2 8 3 4 4 2" xfId="12086" xr:uid="{4A40B768-2B4F-4EBA-BEA7-4F3337106B42}"/>
    <cellStyle name="Normal 2 2 8 3 4 4 2 2" xfId="28846" xr:uid="{C54AE627-9A8D-4CF8-99D8-3EA0620B5EA8}"/>
    <cellStyle name="Normal 2 2 8 3 4 4 2 3" xfId="45605" xr:uid="{11E297CB-2C29-41CC-9784-6D102F1A135F}"/>
    <cellStyle name="Normal 2 2 8 3 4 4 3" xfId="20466" xr:uid="{D7AF50D5-0679-45AA-A9C2-D4CF5E7A77A3}"/>
    <cellStyle name="Normal 2 2 8 3 4 4 4" xfId="37225" xr:uid="{CD81FF3C-56A7-48A3-A9D3-A656751F2D24}"/>
    <cellStyle name="Normal 2 2 8 3 4 5" xfId="10396" xr:uid="{0BDF0C7E-A95C-4E44-9397-8805E772C3AB}"/>
    <cellStyle name="Normal 2 2 8 3 4 5 2" xfId="27156" xr:uid="{CE8C389C-80CA-4D08-9016-73AA1578382D}"/>
    <cellStyle name="Normal 2 2 8 3 4 5 3" xfId="43915" xr:uid="{F46E76DE-ADB7-4DC4-A5A0-AECB4D285756}"/>
    <cellStyle name="Normal 2 2 8 3 4 6" xfId="18776" xr:uid="{A53C4FC5-6825-45C1-9AF6-F20398427D75}"/>
    <cellStyle name="Normal 2 2 8 3 4 7" xfId="35535" xr:uid="{61F163D5-40E4-47C1-A55E-CDB984D99FAF}"/>
    <cellStyle name="Normal 2 2 8 3 5" xfId="4126" xr:uid="{4AF6EF54-BBD3-42A5-B7E2-A7CD34543622}"/>
    <cellStyle name="Normal 2 2 8 3 5 2" xfId="12506" xr:uid="{30574B71-7257-4261-B8D0-45E636D8E6B5}"/>
    <cellStyle name="Normal 2 2 8 3 5 2 2" xfId="29266" xr:uid="{A203C10E-342C-4861-A0D0-F8D04AECC6E7}"/>
    <cellStyle name="Normal 2 2 8 3 5 2 3" xfId="46025" xr:uid="{4A725490-A4FE-467C-B677-CCAF2627CAAA}"/>
    <cellStyle name="Normal 2 2 8 3 5 3" xfId="20886" xr:uid="{D47C1142-6DD8-4DE8-B27F-245CE0044DE9}"/>
    <cellStyle name="Normal 2 2 8 3 5 4" xfId="37645" xr:uid="{A625F7FE-E51D-4EA0-A820-70D055A5053E}"/>
    <cellStyle name="Normal 2 2 8 3 6" xfId="5762" xr:uid="{9ADDABB4-A476-4EAC-95A8-7FC3A6941DDA}"/>
    <cellStyle name="Normal 2 2 8 3 6 2" xfId="14142" xr:uid="{3746A26F-0DF3-48D5-AEAA-5BB78F91B9D4}"/>
    <cellStyle name="Normal 2 2 8 3 6 2 2" xfId="30902" xr:uid="{4AB12F85-2D14-438D-A047-91E2C641EDD9}"/>
    <cellStyle name="Normal 2 2 8 3 6 2 3" xfId="47661" xr:uid="{B50A7414-51B2-4050-A04B-9D774669D28F}"/>
    <cellStyle name="Normal 2 2 8 3 6 3" xfId="22522" xr:uid="{8C39FCD4-2997-44DC-8E2A-5AF82E8D8E48}"/>
    <cellStyle name="Normal 2 2 8 3 6 4" xfId="39281" xr:uid="{B4CD0E08-5834-48FC-831E-CD91668DF69D}"/>
    <cellStyle name="Normal 2 2 8 3 7" xfId="7489" xr:uid="{6401430B-39D6-4DB6-8DAC-FDF09D1CD2AA}"/>
    <cellStyle name="Normal 2 2 8 3 7 2" xfId="15869" xr:uid="{E57C6C2A-F637-4611-8163-1C89227CDC02}"/>
    <cellStyle name="Normal 2 2 8 3 7 2 2" xfId="32629" xr:uid="{FFF24F66-298F-4BF3-A055-2EC3CAABB314}"/>
    <cellStyle name="Normal 2 2 8 3 7 2 3" xfId="49388" xr:uid="{E3F0C177-9F5E-4976-B9E4-C1EC53129718}"/>
    <cellStyle name="Normal 2 2 8 3 7 3" xfId="24249" xr:uid="{12106947-F21D-400D-AD9B-A23271848D60}"/>
    <cellStyle name="Normal 2 2 8 3 7 4" xfId="41008" xr:uid="{F596C918-B79F-48E5-A540-02816132B5A3}"/>
    <cellStyle name="Normal 2 2 8 3 8" xfId="7895" xr:uid="{47FC74FA-20A4-4F7B-9B99-8CDB6E28D940}"/>
    <cellStyle name="Normal 2 2 8 3 8 2" xfId="16275" xr:uid="{F2753B91-BE52-43B7-9B23-F872352BB954}"/>
    <cellStyle name="Normal 2 2 8 3 8 2 2" xfId="33035" xr:uid="{8D976F6F-A79F-4A04-B9AA-B22781A7F7FD}"/>
    <cellStyle name="Normal 2 2 8 3 8 2 3" xfId="49794" xr:uid="{DD07E303-D8A3-4509-AC93-603FA3CF8435}"/>
    <cellStyle name="Normal 2 2 8 3 8 3" xfId="24655" xr:uid="{57489EBC-B666-451C-B035-24B6BA71E081}"/>
    <cellStyle name="Normal 2 2 8 3 8 4" xfId="41414" xr:uid="{1D6502D1-32A2-4145-8AB1-315B9405DAC3}"/>
    <cellStyle name="Normal 2 2 8 3 9" xfId="8301" xr:uid="{0FFFA8E7-88C7-4176-9446-EB7119EE3415}"/>
    <cellStyle name="Normal 2 2 8 3 9 2" xfId="16681" xr:uid="{FE3C7811-6303-476F-92BF-6C8C486FF3D6}"/>
    <cellStyle name="Normal 2 2 8 3 9 2 2" xfId="33441" xr:uid="{AAB2F973-D475-4997-B660-F44ECEC76545}"/>
    <cellStyle name="Normal 2 2 8 3 9 2 3" xfId="50200" xr:uid="{27E2FE1B-3199-47D1-9D47-F0DAEBDDB944}"/>
    <cellStyle name="Normal 2 2 8 3 9 3" xfId="25061" xr:uid="{113C0BF8-F603-4FEE-8403-CD74B2A33589}"/>
    <cellStyle name="Normal 2 2 8 3 9 4" xfId="41820" xr:uid="{B9A1A663-B0D2-41EC-81A3-E15B0AA5F43E}"/>
    <cellStyle name="Normal 2 2 8 4" xfId="1104" xr:uid="{09BF6C6A-C17E-41C5-B724-240336E6EC6C}"/>
    <cellStyle name="Normal 2 2 8 4 2" xfId="4499" xr:uid="{CF98990A-6296-4387-BB13-59193E4B4170}"/>
    <cellStyle name="Normal 2 2 8 4 2 2" xfId="12879" xr:uid="{7ECCDA40-FAFB-4B3C-A5A8-F0DFE822DB06}"/>
    <cellStyle name="Normal 2 2 8 4 2 2 2" xfId="29639" xr:uid="{A5FD4C45-1108-43A2-A1C9-B43566E3B07B}"/>
    <cellStyle name="Normal 2 2 8 4 2 2 3" xfId="46398" xr:uid="{64F18CAF-A8F8-4B04-95AF-092B9A80FF17}"/>
    <cellStyle name="Normal 2 2 8 4 2 3" xfId="21259" xr:uid="{946EBCAB-5B16-4B81-8D92-696011439168}"/>
    <cellStyle name="Normal 2 2 8 4 2 4" xfId="38018" xr:uid="{49F15B17-C25F-4BBF-9840-5F0534E9DEDD}"/>
    <cellStyle name="Normal 2 2 8 4 3" xfId="6186" xr:uid="{2648ADFE-ACE3-4557-AC5F-3AA4808AC81A}"/>
    <cellStyle name="Normal 2 2 8 4 3 2" xfId="14566" xr:uid="{6DC810F1-6E47-4D54-AFD4-E6A6710AEB37}"/>
    <cellStyle name="Normal 2 2 8 4 3 2 2" xfId="31326" xr:uid="{3D6DEB8F-5D7C-4D7A-AAA4-9A3B5B65F9A6}"/>
    <cellStyle name="Normal 2 2 8 4 3 2 3" xfId="48085" xr:uid="{81475F1C-5252-4A92-AE3A-6743EDBB6AE2}"/>
    <cellStyle name="Normal 2 2 8 4 3 3" xfId="22946" xr:uid="{312EE6F9-D37D-416D-9C80-63B5D3B46C7E}"/>
    <cellStyle name="Normal 2 2 8 4 3 4" xfId="39705" xr:uid="{F13EF78B-F6E6-439A-95AA-DB7AB92969D9}"/>
    <cellStyle name="Normal 2 2 8 4 4" xfId="2922" xr:uid="{B895AFA4-2C1F-4946-AC2A-2FC728275B4F}"/>
    <cellStyle name="Normal 2 2 8 4 4 2" xfId="11302" xr:uid="{7E75191C-372A-4D3A-B900-DCA63FA11AD6}"/>
    <cellStyle name="Normal 2 2 8 4 4 2 2" xfId="28062" xr:uid="{864E2FE4-FE41-4680-BC09-7D22A69A5989}"/>
    <cellStyle name="Normal 2 2 8 4 4 2 3" xfId="44821" xr:uid="{BF4237DD-83F9-48CC-B360-63E39422CE01}"/>
    <cellStyle name="Normal 2 2 8 4 4 3" xfId="19682" xr:uid="{6BB45AEB-98CF-40F0-A740-0590AB9EA9BE}"/>
    <cellStyle name="Normal 2 2 8 4 4 4" xfId="36441" xr:uid="{F9EFE87E-4370-4BA3-9603-2B4ABC7611D5}"/>
    <cellStyle name="Normal 2 2 8 4 5" xfId="9499" xr:uid="{3B4EBF14-771D-4DB0-8586-6FB87C62B2FB}"/>
    <cellStyle name="Normal 2 2 8 4 5 2" xfId="26259" xr:uid="{94DF82CD-C64A-4E01-B5B4-FFDA10040DFE}"/>
    <cellStyle name="Normal 2 2 8 4 5 3" xfId="43018" xr:uid="{96B40582-817C-418F-B9BD-2D00F011A749}"/>
    <cellStyle name="Normal 2 2 8 4 6" xfId="17879" xr:uid="{8E1B14F7-0026-49B7-A18D-BF35EEBDAB1C}"/>
    <cellStyle name="Normal 2 2 8 4 7" xfId="34638" xr:uid="{C481B169-2B54-4311-A9AB-73998C7EC440}"/>
    <cellStyle name="Normal 2 2 8 5" xfId="1538" xr:uid="{152BA91B-B8AD-4B91-92B4-3F52923EBA2B}"/>
    <cellStyle name="Normal 2 2 8 5 2" xfId="4927" xr:uid="{58EB4645-A542-4106-8B0B-6DB5C6031DB6}"/>
    <cellStyle name="Normal 2 2 8 5 2 2" xfId="13307" xr:uid="{66779F11-FA6F-4C22-9AA8-111AD42EB1F4}"/>
    <cellStyle name="Normal 2 2 8 5 2 2 2" xfId="30067" xr:uid="{38FB2FE9-88C6-4D59-B991-9827DB4EC948}"/>
    <cellStyle name="Normal 2 2 8 5 2 2 3" xfId="46826" xr:uid="{34E1C3A5-C315-4AE2-A2C8-FFA0252D0D62}"/>
    <cellStyle name="Normal 2 2 8 5 2 3" xfId="21687" xr:uid="{F6B72708-30EF-4F1C-9671-EBBD532494F2}"/>
    <cellStyle name="Normal 2 2 8 5 2 4" xfId="38446" xr:uid="{8B9650BB-1F74-4A8A-BAFD-8438EDD581C6}"/>
    <cellStyle name="Normal 2 2 8 5 3" xfId="6614" xr:uid="{A273D98E-42B5-4478-BB6D-56F903D33F5B}"/>
    <cellStyle name="Normal 2 2 8 5 3 2" xfId="14994" xr:uid="{7FB8D31E-B03A-48B9-9693-822A0F818759}"/>
    <cellStyle name="Normal 2 2 8 5 3 2 2" xfId="31754" xr:uid="{51FDB0EA-1B93-4548-8016-F80748C6C460}"/>
    <cellStyle name="Normal 2 2 8 5 3 2 3" xfId="48513" xr:uid="{E439E009-CCF5-4678-88F0-035ECDA6CE55}"/>
    <cellStyle name="Normal 2 2 8 5 3 3" xfId="23374" xr:uid="{25C678F3-EA08-4A6B-A57F-0042836DD063}"/>
    <cellStyle name="Normal 2 2 8 5 3 4" xfId="40133" xr:uid="{8DB44B14-D2BB-4051-9BEF-94CA6DD65D15}"/>
    <cellStyle name="Normal 2 2 8 5 4" xfId="3350" xr:uid="{0E9E2AB3-B491-46A6-82F0-55A7DE9E2B64}"/>
    <cellStyle name="Normal 2 2 8 5 4 2" xfId="11730" xr:uid="{D3651976-2DD9-4CAE-A466-71735DDEA9BA}"/>
    <cellStyle name="Normal 2 2 8 5 4 2 2" xfId="28490" xr:uid="{DD3F6BDB-20A2-4193-BF86-5DFEC11B67DC}"/>
    <cellStyle name="Normal 2 2 8 5 4 2 3" xfId="45249" xr:uid="{89AE1C51-78F0-4354-BEB5-7F76A5E1C2B2}"/>
    <cellStyle name="Normal 2 2 8 5 4 3" xfId="20110" xr:uid="{B9D74513-ECF0-4842-AE2F-FFD55CE3CBE6}"/>
    <cellStyle name="Normal 2 2 8 5 4 4" xfId="36869" xr:uid="{04F5F7DF-C3D7-45A4-984F-50A21C746A0A}"/>
    <cellStyle name="Normal 2 2 8 5 5" xfId="9927" xr:uid="{FA8FD151-D77C-45E9-8EB6-053F1570560F}"/>
    <cellStyle name="Normal 2 2 8 5 5 2" xfId="26687" xr:uid="{7F9C2148-DF22-4E40-8B65-2366BDF5D664}"/>
    <cellStyle name="Normal 2 2 8 5 5 3" xfId="43446" xr:uid="{5C071546-9444-4044-B811-DDDD4FD23133}"/>
    <cellStyle name="Normal 2 2 8 5 6" xfId="18307" xr:uid="{784A14E2-62BF-42E3-88ED-1DDCB83951E5}"/>
    <cellStyle name="Normal 2 2 8 5 7" xfId="35066" xr:uid="{4D43DE44-0F73-4B49-BEB3-2F0B73A9B5F0}"/>
    <cellStyle name="Normal 2 2 8 6" xfId="1736" xr:uid="{C02335B5-55DA-4115-8D40-3131823B14CD}"/>
    <cellStyle name="Normal 2 2 8 6 2" xfId="5125" xr:uid="{1D84C55A-DEE2-4D76-A04C-CF988CB00294}"/>
    <cellStyle name="Normal 2 2 8 6 2 2" xfId="13505" xr:uid="{2F653FA3-C324-4043-8AC6-260532ED0B35}"/>
    <cellStyle name="Normal 2 2 8 6 2 2 2" xfId="30265" xr:uid="{31559EF5-B3F8-4882-A7CB-697DEF7D3BB1}"/>
    <cellStyle name="Normal 2 2 8 6 2 2 3" xfId="47024" xr:uid="{83C60ECE-291B-4464-AC3C-696AFB820B5A}"/>
    <cellStyle name="Normal 2 2 8 6 2 3" xfId="21885" xr:uid="{EDF07E31-4093-48E3-BA13-34D5283C26C3}"/>
    <cellStyle name="Normal 2 2 8 6 2 4" xfId="38644" xr:uid="{3A35C592-36EF-44CB-BAF2-48F53071B77F}"/>
    <cellStyle name="Normal 2 2 8 6 3" xfId="6812" xr:uid="{A9F4B8F8-19BF-4F06-B84F-419D1C24DF17}"/>
    <cellStyle name="Normal 2 2 8 6 3 2" xfId="15192" xr:uid="{9CFF0538-E47D-43E5-80DD-B67FEC2525F7}"/>
    <cellStyle name="Normal 2 2 8 6 3 2 2" xfId="31952" xr:uid="{E41B8944-32BB-48FC-8BB9-127540A968E9}"/>
    <cellStyle name="Normal 2 2 8 6 3 2 3" xfId="48711" xr:uid="{FBED6377-EDDD-46F3-8865-4D40C6D8C2F0}"/>
    <cellStyle name="Normal 2 2 8 6 3 3" xfId="23572" xr:uid="{AF1A6150-C78A-4B6C-B520-7DF06B284699}"/>
    <cellStyle name="Normal 2 2 8 6 3 4" xfId="40331" xr:uid="{A16EE49E-A22D-46BB-A544-B0D912AE804C}"/>
    <cellStyle name="Normal 2 2 8 6 4" xfId="2494" xr:uid="{8161DAD9-888A-4C67-8392-952643CAC51B}"/>
    <cellStyle name="Normal 2 2 8 6 4 2" xfId="10876" xr:uid="{33B726D1-EBA0-44B2-8151-232200E451DD}"/>
    <cellStyle name="Normal 2 2 8 6 4 2 2" xfId="27636" xr:uid="{6B43572C-44AD-45BC-ADE6-D5888A398A95}"/>
    <cellStyle name="Normal 2 2 8 6 4 2 3" xfId="44395" xr:uid="{DF9D0E1F-20F3-4A33-B150-60E07B5C1123}"/>
    <cellStyle name="Normal 2 2 8 6 4 3" xfId="19256" xr:uid="{0165799F-87F1-4B6E-995B-F8DD8D9FC5C7}"/>
    <cellStyle name="Normal 2 2 8 6 4 4" xfId="36015" xr:uid="{D71A0ADA-32E9-4009-A75F-CC3BBE827FC8}"/>
    <cellStyle name="Normal 2 2 8 6 5" xfId="10125" xr:uid="{8B174284-9F8F-4FF0-91A9-BF4F9163C901}"/>
    <cellStyle name="Normal 2 2 8 6 5 2" xfId="26885" xr:uid="{645F78B7-D31A-4F9A-878E-E29EB338568A}"/>
    <cellStyle name="Normal 2 2 8 6 5 3" xfId="43644" xr:uid="{9730E9F1-CB06-40C5-AFDE-3022A4EFD96B}"/>
    <cellStyle name="Normal 2 2 8 6 6" xfId="18505" xr:uid="{594940C5-39A6-4F71-9F48-6AFC8E684F29}"/>
    <cellStyle name="Normal 2 2 8 6 7" xfId="35264" xr:uid="{B12223A8-08C2-4E9C-992A-BC9809678569}"/>
    <cellStyle name="Normal 2 2 8 7" xfId="3855" xr:uid="{8DA840CB-4D69-4E37-9746-0A8126D0C4DD}"/>
    <cellStyle name="Normal 2 2 8 7 2" xfId="12235" xr:uid="{8361D87E-59C6-4E36-A5DD-377F40094EAA}"/>
    <cellStyle name="Normal 2 2 8 7 2 2" xfId="28995" xr:uid="{65F660C4-3335-4CB5-A1BE-D8D322CE7112}"/>
    <cellStyle name="Normal 2 2 8 7 2 3" xfId="45754" xr:uid="{C7810D67-E1C3-460B-AC25-99ECF92D266D}"/>
    <cellStyle name="Normal 2 2 8 7 3" xfId="20615" xr:uid="{E11EEB90-D83B-4800-92A7-14FB10CCBF76}"/>
    <cellStyle name="Normal 2 2 8 7 4" xfId="37374" xr:uid="{BD66D9ED-E07F-4AAC-A484-468B462D3258}"/>
    <cellStyle name="Normal 2 2 8 8" xfId="5760" xr:uid="{7EA1DE0B-327F-4280-AC08-B1547D8E4926}"/>
    <cellStyle name="Normal 2 2 8 8 2" xfId="14140" xr:uid="{172E983B-B406-4A5F-919B-1400219100BF}"/>
    <cellStyle name="Normal 2 2 8 8 2 2" xfId="30900" xr:uid="{D1EEC626-975E-4CA1-A50C-D16BD3423C00}"/>
    <cellStyle name="Normal 2 2 8 8 2 3" xfId="47659" xr:uid="{54B22BD2-1BC9-4675-B827-B5D57A46302B}"/>
    <cellStyle name="Normal 2 2 8 8 3" xfId="22520" xr:uid="{4C4BCA63-F8FE-4357-AB13-9CD4A2592F7D}"/>
    <cellStyle name="Normal 2 2 8 8 4" xfId="39279" xr:uid="{661EF750-0FA7-4322-82EE-DB5F4B607ADA}"/>
    <cellStyle name="Normal 2 2 8 9" xfId="7218" xr:uid="{A5F0E2A5-8D41-41E9-99FE-0409F0DDF26B}"/>
    <cellStyle name="Normal 2 2 8 9 2" xfId="15598" xr:uid="{9A270B01-D57F-4277-958B-1AC58705364E}"/>
    <cellStyle name="Normal 2 2 8 9 2 2" xfId="32358" xr:uid="{BFBD0A55-44EF-4AD3-A55E-EB073EF65EAF}"/>
    <cellStyle name="Normal 2 2 8 9 2 3" xfId="49117" xr:uid="{CABE3009-20B2-46D9-93F9-F9D2C26F81ED}"/>
    <cellStyle name="Normal 2 2 8 9 3" xfId="23978" xr:uid="{4112E440-5094-44E6-9090-43C746FA303D}"/>
    <cellStyle name="Normal 2 2 8 9 4" xfId="40737" xr:uid="{8BF559AC-53BC-4B1B-AC45-99575452A0A6}"/>
    <cellStyle name="Normal 2 2 9" xfId="764" xr:uid="{E95AF5C7-21CC-4CBD-B65C-73E6335ECEE8}"/>
    <cellStyle name="Normal 2 2 9 2" xfId="4159" xr:uid="{3B80E98A-5239-4437-A8D9-5EA98881A601}"/>
    <cellStyle name="Normal 2 2 9 2 2" xfId="12539" xr:uid="{71F53897-5ABC-493D-B751-F30CF6FA0F12}"/>
    <cellStyle name="Normal 2 2 9 2 2 2" xfId="29299" xr:uid="{F3808E90-02B2-4430-8F88-979A9C5C9A14}"/>
    <cellStyle name="Normal 2 2 9 2 2 3" xfId="46058" xr:uid="{94A68AAF-E474-459A-9534-3911C89A2A11}"/>
    <cellStyle name="Normal 2 2 9 2 3" xfId="20919" xr:uid="{B6BB13B4-2180-4750-96F1-523B09DEBECD}"/>
    <cellStyle name="Normal 2 2 9 2 4" xfId="37678" xr:uid="{BEAC960E-41B7-45AB-BEE1-60BD0ED64218}"/>
    <cellStyle name="Normal 2 2 9 3" xfId="5846" xr:uid="{4334A57B-D874-4C94-ADD2-1F0CCF4F4652}"/>
    <cellStyle name="Normal 2 2 9 3 2" xfId="14226" xr:uid="{5AF375A2-38C8-4AF3-B22E-1F53F86DEF06}"/>
    <cellStyle name="Normal 2 2 9 3 2 2" xfId="30986" xr:uid="{9150FB3E-BE46-4114-AED5-0857FA631F6E}"/>
    <cellStyle name="Normal 2 2 9 3 2 3" xfId="47745" xr:uid="{AF4B150A-1894-493A-AE25-EDF3A430BCFF}"/>
    <cellStyle name="Normal 2 2 9 3 3" xfId="22606" xr:uid="{11718522-67EF-443D-8DC4-CF73935E8174}"/>
    <cellStyle name="Normal 2 2 9 3 4" xfId="39365" xr:uid="{72B9CC09-0041-41EA-847F-21722FB58F8E}"/>
    <cellStyle name="Normal 2 2 9 4" xfId="2582" xr:uid="{19A76971-7060-4571-A531-8D009517DE1E}"/>
    <cellStyle name="Normal 2 2 9 4 2" xfId="10962" xr:uid="{22914A0A-B926-431B-B620-2EA8624F3968}"/>
    <cellStyle name="Normal 2 2 9 4 2 2" xfId="27722" xr:uid="{CEBA1DD4-965A-4AB6-94E9-376715B68BD8}"/>
    <cellStyle name="Normal 2 2 9 4 2 3" xfId="44481" xr:uid="{E6DD8A01-F17D-450A-B8FC-138326FD0670}"/>
    <cellStyle name="Normal 2 2 9 4 3" xfId="19342" xr:uid="{FDB509EC-2457-4982-8596-D3D4B49576C4}"/>
    <cellStyle name="Normal 2 2 9 4 4" xfId="36101" xr:uid="{48992C4C-77C6-4DC7-A2EA-1766AD151C06}"/>
    <cellStyle name="Normal 2 2 9 5" xfId="9159" xr:uid="{404D635F-2317-4E8D-A040-21725404AFC9}"/>
    <cellStyle name="Normal 2 2 9 5 2" xfId="25919" xr:uid="{711FF5A4-41E5-417F-B026-9507B76FE87C}"/>
    <cellStyle name="Normal 2 2 9 5 3" xfId="42678" xr:uid="{4EAEC713-E94A-4045-86CC-376DDED9AF05}"/>
    <cellStyle name="Normal 2 2 9 6" xfId="17539" xr:uid="{DB2DC89C-7C14-4B39-BC45-8C21998F57E7}"/>
    <cellStyle name="Normal 2 2 9 7" xfId="34298" xr:uid="{522D8FE2-7354-4406-988E-3ADFF8DED75F}"/>
    <cellStyle name="Normal 2 3" xfId="77" xr:uid="{DE6076A9-2E3C-4935-8C89-D4900DF382C1}"/>
    <cellStyle name="Normal 2 3 2" xfId="235" xr:uid="{B099DDA2-B758-4D17-9002-D8FF6546C309}"/>
    <cellStyle name="Normal 2 3 2 2" xfId="51188" xr:uid="{CD279811-8C4C-4079-8771-1FD7CB28AC19}"/>
    <cellStyle name="Normal 2 3 2 2 2" xfId="51662" xr:uid="{2656591B-152B-4255-BE5A-7E31545F4518}"/>
    <cellStyle name="Normal 2 3 2 2 3" xfId="52138" xr:uid="{0F4C6616-03EE-4DD6-ACB7-46BE7013B518}"/>
    <cellStyle name="Normal 2 3 2 3" xfId="50925" xr:uid="{B577BD28-3672-486F-9DFF-14499154CE45}"/>
    <cellStyle name="Normal 2 3 2 4" xfId="51427" xr:uid="{1CF4D99D-6866-4B3E-9CB4-DDECC9E70EA7}"/>
    <cellStyle name="Normal 2 3 2 5" xfId="51941" xr:uid="{C9F81823-8D3A-436B-B535-1E27094FF588}"/>
    <cellStyle name="Normal 2 3 3" xfId="155" xr:uid="{E17C135C-4578-4700-8918-7F4C103F0623}"/>
    <cellStyle name="Normal 2 3 3 2" xfId="10420" xr:uid="{5DDD48BB-AF31-4F31-95C6-EBFB242FEB05}"/>
    <cellStyle name="Normal 2 3 3 2 2" xfId="27180" xr:uid="{25A95EEE-BA3D-497F-82B7-45CE0588DF8F}"/>
    <cellStyle name="Normal 2 3 3 2 3" xfId="43939" xr:uid="{B88111DC-2E37-4DC1-A7F9-DD3C47FE2A96}"/>
    <cellStyle name="Normal 2 3 3 3" xfId="18800" xr:uid="{291175CE-C85D-482B-A8CF-435BED63FD95}"/>
    <cellStyle name="Normal 2 3 3 4" xfId="35559" xr:uid="{3B40C262-66D9-44FC-BA70-7CCF4A280513}"/>
    <cellStyle name="Normal 2 3 3 5" xfId="51010" xr:uid="{260CAFC6-A0A4-4184-A3DC-7128F164D486}"/>
    <cellStyle name="Normal 2 3 3 6" xfId="2031" xr:uid="{D819BA77-914B-4A6B-ADCE-E0DA3230ABE1}"/>
    <cellStyle name="Normal 2 3 4" xfId="51082" xr:uid="{3E65B59D-A410-4965-B781-2F33B4E24355}"/>
    <cellStyle name="Normal 2 3 4 2" xfId="51556" xr:uid="{F5B6B3A1-CCBD-4D7A-AFC7-3C2FD55B95D1}"/>
    <cellStyle name="Normal 2 3 4 3" xfId="52034" xr:uid="{421F491C-FA7C-4CD5-A824-0E8F3C894DA0}"/>
    <cellStyle name="Normal 2 3 5" xfId="50817" xr:uid="{66D34AC5-BFD9-47FD-A110-929A7FA88941}"/>
    <cellStyle name="Normal 2 3 6" xfId="51321" xr:uid="{2100A637-0450-478A-A8AF-E23FD69D4E3B}"/>
    <cellStyle name="Normal 2 3 7" xfId="51833" xr:uid="{5253A83C-6C84-4AC3-AA9C-2A432200ED99}"/>
    <cellStyle name="Normal 2 3 8" xfId="255" xr:uid="{E8F54E30-AB76-40AF-B0E5-A75286914225}"/>
    <cellStyle name="Normal 2 4" xfId="154" xr:uid="{B18A8799-EB70-42F4-9F2D-C3F83ECC2675}"/>
    <cellStyle name="Normal 2 4 2" xfId="51138" xr:uid="{1500AE18-9A46-4352-A29D-E54122E3EF65}"/>
    <cellStyle name="Normal 2 4 2 2" xfId="51612" xr:uid="{47BF9F66-1A28-4C78-897F-876C56F288B9}"/>
    <cellStyle name="Normal 2 4 2 3" xfId="52090" xr:uid="{0BE13E18-BFDA-440D-94D9-0E70C0401266}"/>
    <cellStyle name="Normal 2 4 3" xfId="50874" xr:uid="{A768AFD0-C05A-45D9-9C39-311FA2E4B847}"/>
    <cellStyle name="Normal 2 4 4" xfId="51377" xr:uid="{7E8658D8-54D4-470E-A08E-3C060D8D2345}"/>
    <cellStyle name="Normal 2 4 5" xfId="51891" xr:uid="{90DDF4B1-B24C-40F3-AE36-975600B6798F}"/>
    <cellStyle name="Normal 2 4 6" xfId="665" xr:uid="{67E2F081-78CB-442C-89A2-21E3FD7E1E9C}"/>
    <cellStyle name="Normal 2 5" xfId="234" xr:uid="{0E9C39AF-F89C-4DC2-B406-EAC86AF23C75}"/>
    <cellStyle name="Normal 2 5 2" xfId="51210" xr:uid="{E30BB26A-7647-4776-9338-609971F92DBA}"/>
    <cellStyle name="Normal 2 5 2 2" xfId="51683" xr:uid="{26ACD1D6-F308-4FA8-9F9F-FFECF12C04BE}"/>
    <cellStyle name="Normal 2 5 2 3" xfId="52159" xr:uid="{50CF27D4-AEB9-4F24-9EE9-88255DD33127}"/>
    <cellStyle name="Normal 2 5 3" xfId="50966" xr:uid="{A1D97D6C-5E92-4C73-B579-BACD3DD87589}"/>
    <cellStyle name="Normal 2 5 4" xfId="51448" xr:uid="{9353970D-B395-4640-98F4-2AA49C8C604D}"/>
    <cellStyle name="Normal 2 5 5" xfId="51962" xr:uid="{1E5B678D-D37D-4FEA-AA5E-C1C409F27165}"/>
    <cellStyle name="Normal 2 5 6" xfId="666" xr:uid="{56DC5FA1-9379-46EB-B08D-FABA9F618760}"/>
    <cellStyle name="Normal 2 6" xfId="89" xr:uid="{4D531EDC-500D-43C2-8A70-8C0CCBCF14AA}"/>
    <cellStyle name="Normal 2 6 2" xfId="50765" xr:uid="{DA9C22ED-EDAB-4214-B4EC-68AF724FE037}"/>
    <cellStyle name="Normal 2 7" xfId="70" xr:uid="{F15C6356-F5F6-447E-8945-A7DF70E4210A}"/>
    <cellStyle name="Normal 20" xfId="231" xr:uid="{BEAAC9AA-CA6D-4FCE-B497-DAD43BBC68BD}"/>
    <cellStyle name="Normal 20 10" xfId="5440" xr:uid="{CAF4CCC2-E8BC-4E2E-B5EE-50339CD6B4C6}"/>
    <cellStyle name="Normal 20 10 2" xfId="13820" xr:uid="{8001879F-57E7-4D93-AAC6-504C4C988097}"/>
    <cellStyle name="Normal 20 10 2 2" xfId="30580" xr:uid="{28FE5F64-2DCF-432E-84CA-D526603A4754}"/>
    <cellStyle name="Normal 20 10 2 3" xfId="47339" xr:uid="{9D7CEA98-522F-4F3B-891A-9CA4B38F16EC}"/>
    <cellStyle name="Normal 20 10 3" xfId="22200" xr:uid="{4F446271-56F0-4BBE-BE6F-DDDA2916096F}"/>
    <cellStyle name="Normal 20 10 4" xfId="38959" xr:uid="{738432CE-9240-4105-A438-424DF0534B48}"/>
    <cellStyle name="Normal 20 11" xfId="7124" xr:uid="{C2A5239D-825E-4485-94F6-A488212E7E6D}"/>
    <cellStyle name="Normal 20 11 2" xfId="15504" xr:uid="{F8D5D8F5-1428-41AF-A923-7ED50F06F348}"/>
    <cellStyle name="Normal 20 11 2 2" xfId="32264" xr:uid="{B478BF66-7A97-4E84-B0FC-FD72A2207A82}"/>
    <cellStyle name="Normal 20 11 2 3" xfId="49023" xr:uid="{D243FE1B-A494-48CE-AA26-B4A2AB6410CA}"/>
    <cellStyle name="Normal 20 11 3" xfId="23884" xr:uid="{42E15698-7131-4174-9B64-A725A5170240}"/>
    <cellStyle name="Normal 20 11 4" xfId="40643" xr:uid="{0D82C21F-C696-41A5-8D3A-0AF9CA3C8AA4}"/>
    <cellStyle name="Normal 20 12" xfId="7530" xr:uid="{5B9D39E1-D0BA-4D0D-964B-2050CCC49E1E}"/>
    <cellStyle name="Normal 20 12 2" xfId="15910" xr:uid="{77D2313F-AAB1-43E4-BE4E-AA2752E599D1}"/>
    <cellStyle name="Normal 20 12 2 2" xfId="32670" xr:uid="{B11D362B-38A8-4773-B2CE-A86D3C49AC8C}"/>
    <cellStyle name="Normal 20 12 2 3" xfId="49429" xr:uid="{1D9B475C-7B57-4D08-802E-4888F51F87F3}"/>
    <cellStyle name="Normal 20 12 3" xfId="24290" xr:uid="{710250B0-BC62-4DB0-9990-C1820CCC676A}"/>
    <cellStyle name="Normal 20 12 4" xfId="41049" xr:uid="{75F679C1-15FB-4E46-BAE9-DAA5D08362B2}"/>
    <cellStyle name="Normal 20 13" xfId="7936" xr:uid="{406B4936-FDD9-479B-9974-C6D52E18239D}"/>
    <cellStyle name="Normal 20 13 2" xfId="16316" xr:uid="{2670A4C2-2543-44B5-9CF2-41F2B52C4F89}"/>
    <cellStyle name="Normal 20 13 2 2" xfId="33076" xr:uid="{2FDFE4A3-5257-4CA1-B5F4-D95B1E1A59C8}"/>
    <cellStyle name="Normal 20 13 2 3" xfId="49835" xr:uid="{CF3C179F-12E4-4E57-9405-F5AAA4E0C5A8}"/>
    <cellStyle name="Normal 20 13 3" xfId="24696" xr:uid="{D87CF5FE-F4AE-4EB4-A75C-E753311789BB}"/>
    <cellStyle name="Normal 20 13 4" xfId="41455" xr:uid="{13B87D53-C465-4FFF-81F2-A64B089CD039}"/>
    <cellStyle name="Normal 20 14" xfId="8342" xr:uid="{2DA6CFC4-E02D-46F0-A17F-EEC0269BB835}"/>
    <cellStyle name="Normal 20 14 2" xfId="16722" xr:uid="{70FE4F1A-D6CD-4397-B8D4-B1A5932779E4}"/>
    <cellStyle name="Normal 20 14 2 2" xfId="33482" xr:uid="{210BC84D-E251-4CA0-AD81-2980C3B81727}"/>
    <cellStyle name="Normal 20 14 2 3" xfId="50241" xr:uid="{9C3E493F-6D0D-4423-8498-B63E1C621ADB}"/>
    <cellStyle name="Normal 20 14 3" xfId="25102" xr:uid="{95C1038B-68F6-472A-AD39-78A22668EA28}"/>
    <cellStyle name="Normal 20 14 4" xfId="41861" xr:uid="{B48036E5-770D-482E-8FD8-8431A5B5644E}"/>
    <cellStyle name="Normal 20 15" xfId="2093" xr:uid="{DE3B8272-54D4-4EAE-8AB1-5936ED179F9D}"/>
    <cellStyle name="Normal 20 15 2" xfId="10481" xr:uid="{D127BF91-6728-4646-A37F-4B2D321A771C}"/>
    <cellStyle name="Normal 20 15 2 2" xfId="27241" xr:uid="{67B50957-4F56-4AEE-8D09-2C7ABB620EF0}"/>
    <cellStyle name="Normal 20 15 2 3" xfId="44000" xr:uid="{C1566D9C-4514-41E7-BDFC-49542B603909}"/>
    <cellStyle name="Normal 20 15 3" xfId="18861" xr:uid="{EC6C5148-7790-4828-9D19-937837CC5D14}"/>
    <cellStyle name="Normal 20 15 4" xfId="35620" xr:uid="{ADC036A3-CB65-4280-96E1-A36CBB36BC82}"/>
    <cellStyle name="Normal 20 16" xfId="8753" xr:uid="{7A1777A0-F92A-4EB0-9A21-DE6C57BE2834}"/>
    <cellStyle name="Normal 20 16 2" xfId="25513" xr:uid="{45F5A29C-12E4-4656-B29D-64B9DFC58732}"/>
    <cellStyle name="Normal 20 16 3" xfId="42272" xr:uid="{A5916C68-A864-48F8-821A-82D3BEFAE255}"/>
    <cellStyle name="Normal 20 17" xfId="17133" xr:uid="{0B7DD03D-97E6-47BC-A8A6-344712A9F115}"/>
    <cellStyle name="Normal 20 18" xfId="33892" xr:uid="{ECAD7CDC-F395-4D05-90C9-7BEAE5098EDB}"/>
    <cellStyle name="Normal 20 19" xfId="50941" xr:uid="{B785556B-FD54-4E95-B6C5-25AE0A2B72AF}"/>
    <cellStyle name="Normal 20 2" xfId="308" xr:uid="{0192F877-A8C7-41D9-85FB-43B4A999EB5E}"/>
    <cellStyle name="Normal 20 2 10" xfId="7586" xr:uid="{EC3DBB0D-6FCC-485C-B2E3-EBE0478321EC}"/>
    <cellStyle name="Normal 20 2 10 2" xfId="15966" xr:uid="{02450401-8F52-4F47-A75A-6EA9083C52ED}"/>
    <cellStyle name="Normal 20 2 10 2 2" xfId="32726" xr:uid="{39DB548F-B2BD-426D-B84A-1ECB5AA25DCE}"/>
    <cellStyle name="Normal 20 2 10 2 3" xfId="49485" xr:uid="{EB33DEFC-F672-467A-A5FE-5A750A4D5547}"/>
    <cellStyle name="Normal 20 2 10 3" xfId="24346" xr:uid="{CBBB21DF-5152-4330-9EE6-0770892F24DD}"/>
    <cellStyle name="Normal 20 2 10 4" xfId="41105" xr:uid="{15FC210F-297C-461A-B9B4-B5D509E0F92A}"/>
    <cellStyle name="Normal 20 2 11" xfId="7992" xr:uid="{2467A506-2ABE-4BD9-8511-3218DA994DDA}"/>
    <cellStyle name="Normal 20 2 11 2" xfId="16372" xr:uid="{2C314EA3-6F8D-4404-840F-E1AF2F43FA84}"/>
    <cellStyle name="Normal 20 2 11 2 2" xfId="33132" xr:uid="{91F5C8FD-367E-4A18-9D50-7825FDADF4C9}"/>
    <cellStyle name="Normal 20 2 11 2 3" xfId="49891" xr:uid="{71E72E46-0A47-40CD-B59B-A93A678CBB23}"/>
    <cellStyle name="Normal 20 2 11 3" xfId="24752" xr:uid="{9AC07613-EF07-4701-8840-F753BD65AF6A}"/>
    <cellStyle name="Normal 20 2 11 4" xfId="41511" xr:uid="{2901B1FF-E300-4329-8CD9-6FAB7165847E}"/>
    <cellStyle name="Normal 20 2 12" xfId="8398" xr:uid="{9C162A5B-EC60-4553-8198-61DB4AFE7F0F}"/>
    <cellStyle name="Normal 20 2 12 2" xfId="16778" xr:uid="{8941467D-188D-440D-86CB-6DBA02112C01}"/>
    <cellStyle name="Normal 20 2 12 2 2" xfId="33538" xr:uid="{F6E9AAFF-502A-4C53-B763-45188BCF0B80}"/>
    <cellStyle name="Normal 20 2 12 2 3" xfId="50297" xr:uid="{22CE312E-74CE-4581-8124-DEA65C421585}"/>
    <cellStyle name="Normal 20 2 12 3" xfId="25158" xr:uid="{63B85E19-9688-4F69-8892-5FB6DB006B35}"/>
    <cellStyle name="Normal 20 2 12 4" xfId="41917" xr:uid="{A7484A0B-6D4B-41B6-9334-8BE82CDAF272}"/>
    <cellStyle name="Normal 20 2 13" xfId="2119" xr:uid="{4637F345-FF31-4D48-B3F9-CE509051F524}"/>
    <cellStyle name="Normal 20 2 13 2" xfId="10507" xr:uid="{61C23C54-CBD9-479E-A2DC-F17913613031}"/>
    <cellStyle name="Normal 20 2 13 2 2" xfId="27267" xr:uid="{9DA4C6D9-2BCE-42BD-83D6-919E608281CF}"/>
    <cellStyle name="Normal 20 2 13 2 3" xfId="44026" xr:uid="{EE36CD49-4341-4662-880A-C3B36149F44E}"/>
    <cellStyle name="Normal 20 2 13 3" xfId="18887" xr:uid="{ABB182AA-5239-49A5-A596-0E94EEA3A76B}"/>
    <cellStyle name="Normal 20 2 13 4" xfId="35646" xr:uid="{2E2FA438-4F76-43E3-9FC9-B4F77A4DF79D}"/>
    <cellStyle name="Normal 20 2 14" xfId="8781" xr:uid="{E289D072-9ADE-4519-859E-BF7F0E6DC603}"/>
    <cellStyle name="Normal 20 2 14 2" xfId="25541" xr:uid="{94C478A2-98A8-408A-9562-670B5CEBA911}"/>
    <cellStyle name="Normal 20 2 14 3" xfId="42300" xr:uid="{2919DA8E-9C20-4730-8D12-CB8BB97A43FF}"/>
    <cellStyle name="Normal 20 2 15" xfId="17161" xr:uid="{1F5DF639-E4CB-47EF-9A6F-0DB00137AADF}"/>
    <cellStyle name="Normal 20 2 16" xfId="33920" xr:uid="{D0B68B39-96A1-4A7E-8486-D6093DC700ED}"/>
    <cellStyle name="Normal 20 2 2" xfId="391" xr:uid="{DABAB59A-BAC3-4B6B-94B5-253BAA5CB500}"/>
    <cellStyle name="Normal 20 2 2 10" xfId="8556" xr:uid="{0E5277A3-B5DD-4625-A49E-1BF06B521742}"/>
    <cellStyle name="Normal 20 2 2 10 2" xfId="16936" xr:uid="{8A1A26B8-8962-4B86-B041-FF7DE66E8BB8}"/>
    <cellStyle name="Normal 20 2 2 10 2 2" xfId="33696" xr:uid="{3CBBA06E-4D64-45CE-A4AE-3FFE60DAC04D}"/>
    <cellStyle name="Normal 20 2 2 10 2 3" xfId="50455" xr:uid="{A3766635-1803-41B6-A889-F17453AFE8AA}"/>
    <cellStyle name="Normal 20 2 2 10 3" xfId="25316" xr:uid="{9ED54739-F4E5-4051-BFF1-8432879C02FF}"/>
    <cellStyle name="Normal 20 2 2 10 4" xfId="42075" xr:uid="{8E770409-5958-4D26-BB7C-877FB20EDE8A}"/>
    <cellStyle name="Normal 20 2 2 11" xfId="2274" xr:uid="{BA4E5D5D-161C-4795-B5D0-25D31AD5000F}"/>
    <cellStyle name="Normal 20 2 2 11 2" xfId="10658" xr:uid="{E961F830-5FEF-45A6-A498-56CFC75B4919}"/>
    <cellStyle name="Normal 20 2 2 11 2 2" xfId="27418" xr:uid="{35CFA65B-F3F0-43C0-B295-2740401FF7EC}"/>
    <cellStyle name="Normal 20 2 2 11 2 3" xfId="44177" xr:uid="{AED70245-C230-4C2B-BD4F-0194C7934469}"/>
    <cellStyle name="Normal 20 2 2 11 3" xfId="19038" xr:uid="{34E60C56-050E-424B-94D0-932AAC78F042}"/>
    <cellStyle name="Normal 20 2 2 11 4" xfId="35797" xr:uid="{47A34853-E2D6-4549-BA3C-E91B2A2B0428}"/>
    <cellStyle name="Normal 20 2 2 12" xfId="8855" xr:uid="{797C3877-F6C9-488D-BBE2-171FA78311B1}"/>
    <cellStyle name="Normal 20 2 2 12 2" xfId="25615" xr:uid="{69EE29E8-15E7-465A-A088-8BC621D92898}"/>
    <cellStyle name="Normal 20 2 2 12 3" xfId="42374" xr:uid="{AD02CB16-4022-4309-81AA-9F2DB84B2D71}"/>
    <cellStyle name="Normal 20 2 2 13" xfId="17235" xr:uid="{1F314D27-A151-4FB1-AB38-AD5673A6DF00}"/>
    <cellStyle name="Normal 20 2 2 14" xfId="33994" xr:uid="{66F6901F-711F-4BAF-881E-C9EA4D0CBA9A}"/>
    <cellStyle name="Normal 20 2 2 2" xfId="886" xr:uid="{96993FB1-5830-43DF-B1B0-EA4D4ACD0432}"/>
    <cellStyle name="Normal 20 2 2 2 2" xfId="4281" xr:uid="{6FA0E704-765A-4EC8-AEC1-1DA030ACC398}"/>
    <cellStyle name="Normal 20 2 2 2 2 2" xfId="12661" xr:uid="{B0E36D60-ADEF-4D2E-B86A-69E28A2CDB47}"/>
    <cellStyle name="Normal 20 2 2 2 2 2 2" xfId="29421" xr:uid="{76C1BB6B-23FA-40D9-B8F6-50D541AB63B2}"/>
    <cellStyle name="Normal 20 2 2 2 2 2 3" xfId="46180" xr:uid="{D37DF7BC-4D5F-4BD3-9536-827BA5D6D7E1}"/>
    <cellStyle name="Normal 20 2 2 2 2 3" xfId="21041" xr:uid="{82854C22-C04D-4A5C-B339-2838CEB48EF5}"/>
    <cellStyle name="Normal 20 2 2 2 2 4" xfId="37800" xr:uid="{3400A9E2-CA3C-443D-86A0-C32E8CA0CF85}"/>
    <cellStyle name="Normal 20 2 2 2 3" xfId="5968" xr:uid="{EB3C5435-F106-4611-838D-7AF6021B8183}"/>
    <cellStyle name="Normal 20 2 2 2 3 2" xfId="14348" xr:uid="{DC470113-F752-4B62-B8D2-D2BFE14E248A}"/>
    <cellStyle name="Normal 20 2 2 2 3 2 2" xfId="31108" xr:uid="{ABAD5F52-C6F9-445F-97D4-B7FE1DF2AC49}"/>
    <cellStyle name="Normal 20 2 2 2 3 2 3" xfId="47867" xr:uid="{B4DB9DAE-E0E8-48C3-ACF3-E2170D622FB9}"/>
    <cellStyle name="Normal 20 2 2 2 3 3" xfId="22728" xr:uid="{8521B638-000A-4943-9F11-A6431FC6BAB2}"/>
    <cellStyle name="Normal 20 2 2 2 3 4" xfId="39487" xr:uid="{C45F105A-7D47-4680-9C41-EDCBD4380FB1}"/>
    <cellStyle name="Normal 20 2 2 2 4" xfId="2704" xr:uid="{44B91704-E638-4FE5-B9E9-2C2DB8D94724}"/>
    <cellStyle name="Normal 20 2 2 2 4 2" xfId="11084" xr:uid="{180F675B-9170-497C-96EF-4A1AC9DBA9AE}"/>
    <cellStyle name="Normal 20 2 2 2 4 2 2" xfId="27844" xr:uid="{34AAD54D-00EE-411E-83A9-C5FAAB1A0D0D}"/>
    <cellStyle name="Normal 20 2 2 2 4 2 3" xfId="44603" xr:uid="{8D530542-216F-4C6C-B245-E67CD5ABE4F2}"/>
    <cellStyle name="Normal 20 2 2 2 4 3" xfId="19464" xr:uid="{33BD465A-B7A7-43A4-B3EA-CD823F60DC22}"/>
    <cellStyle name="Normal 20 2 2 2 4 4" xfId="36223" xr:uid="{C0E8F356-333F-4026-930E-BFE1610D9CDF}"/>
    <cellStyle name="Normal 20 2 2 2 5" xfId="9281" xr:uid="{0C7BCB9F-6C0F-4B3A-A0AE-35BD60BEBBAF}"/>
    <cellStyle name="Normal 20 2 2 2 5 2" xfId="26041" xr:uid="{EAB4B6CE-040E-476B-83C2-E3556319973B}"/>
    <cellStyle name="Normal 20 2 2 2 5 3" xfId="42800" xr:uid="{B3974895-3AD0-4854-BAE6-2CE1A9130441}"/>
    <cellStyle name="Normal 20 2 2 2 6" xfId="17661" xr:uid="{81EB895C-777D-4914-B197-644CE874D473}"/>
    <cellStyle name="Normal 20 2 2 2 7" xfId="34420" xr:uid="{E64BDEDF-B438-4B24-9775-41863A046309}"/>
    <cellStyle name="Normal 20 2 2 3" xfId="1320" xr:uid="{2B8CE1C5-F134-4281-85AE-051E3221E2DC}"/>
    <cellStyle name="Normal 20 2 2 3 2" xfId="4709" xr:uid="{A3A7B4FF-BCEB-4C4E-8A76-F024E9340BC7}"/>
    <cellStyle name="Normal 20 2 2 3 2 2" xfId="13089" xr:uid="{4AFB37F9-DA91-4EDE-883E-5E1B298A18F6}"/>
    <cellStyle name="Normal 20 2 2 3 2 2 2" xfId="29849" xr:uid="{0CB44D53-178E-484B-8F52-8B22A6AC44F0}"/>
    <cellStyle name="Normal 20 2 2 3 2 2 3" xfId="46608" xr:uid="{7E1A69C8-C991-44F3-84FC-2EAAF3748A42}"/>
    <cellStyle name="Normal 20 2 2 3 2 3" xfId="21469" xr:uid="{E38E73BA-9EE6-4285-9B46-6D7FA13228F6}"/>
    <cellStyle name="Normal 20 2 2 3 2 4" xfId="38228" xr:uid="{46EB0175-9735-4C2C-94FF-B9FBFFCA094F}"/>
    <cellStyle name="Normal 20 2 2 3 3" xfId="6396" xr:uid="{F6EFB3A5-C68B-4F3B-8038-04D5F0C4B475}"/>
    <cellStyle name="Normal 20 2 2 3 3 2" xfId="14776" xr:uid="{BBE1820F-8B48-4465-9B01-114F4DCAE9F1}"/>
    <cellStyle name="Normal 20 2 2 3 3 2 2" xfId="31536" xr:uid="{1847F887-A5EA-47B0-B4D6-01630917253B}"/>
    <cellStyle name="Normal 20 2 2 3 3 2 3" xfId="48295" xr:uid="{93E050FE-76E7-4CDF-8F3F-9296C14D960F}"/>
    <cellStyle name="Normal 20 2 2 3 3 3" xfId="23156" xr:uid="{054E3DE4-15FE-4324-BCD3-38CD899414ED}"/>
    <cellStyle name="Normal 20 2 2 3 3 4" xfId="39915" xr:uid="{77FC3A12-2F08-47FC-A27C-3CBEE56C05FB}"/>
    <cellStyle name="Normal 20 2 2 3 4" xfId="3132" xr:uid="{03A064E0-02F9-4B87-A7C5-D48736AF3D30}"/>
    <cellStyle name="Normal 20 2 2 3 4 2" xfId="11512" xr:uid="{95AD48AC-35FE-44B5-815A-5A0406EA4B8C}"/>
    <cellStyle name="Normal 20 2 2 3 4 2 2" xfId="28272" xr:uid="{DD312F80-DAE5-4BB3-B4C4-526A9585CFD7}"/>
    <cellStyle name="Normal 20 2 2 3 4 2 3" xfId="45031" xr:uid="{17019C82-1114-4627-BDD1-6A1147A96BA7}"/>
    <cellStyle name="Normal 20 2 2 3 4 3" xfId="19892" xr:uid="{8388DCDA-C5A7-44E0-9EA1-E35840F9592E}"/>
    <cellStyle name="Normal 20 2 2 3 4 4" xfId="36651" xr:uid="{2DA4F60C-3EE5-4FC5-B7AC-19900DE74E26}"/>
    <cellStyle name="Normal 20 2 2 3 5" xfId="9709" xr:uid="{34C68A50-3C8B-434D-BF3B-B0FDC0AF5DD3}"/>
    <cellStyle name="Normal 20 2 2 3 5 2" xfId="26469" xr:uid="{8061AC84-6400-4E0A-9017-ACB2385E8095}"/>
    <cellStyle name="Normal 20 2 2 3 5 3" xfId="43228" xr:uid="{8651845B-F372-460C-8F5B-D9599B03DC71}"/>
    <cellStyle name="Normal 20 2 2 3 6" xfId="18089" xr:uid="{C42C7A06-7773-4997-BB59-36B721881945}"/>
    <cellStyle name="Normal 20 2 2 3 7" xfId="34848" xr:uid="{49A2A840-8783-4526-BA2B-C8160E8120BB}"/>
    <cellStyle name="Normal 20 2 2 4" xfId="1856" xr:uid="{4463C589-4DE3-480F-BFB6-EC1DA5D01DA8}"/>
    <cellStyle name="Normal 20 2 2 4 2" xfId="5245" xr:uid="{992FEE27-DADB-4DD0-8EC7-789831482131}"/>
    <cellStyle name="Normal 20 2 2 4 2 2" xfId="13625" xr:uid="{7950EC22-9E10-44E7-A26C-29090307FB9A}"/>
    <cellStyle name="Normal 20 2 2 4 2 2 2" xfId="30385" xr:uid="{CD95F5AC-086E-439C-887D-82305CD8B73C}"/>
    <cellStyle name="Normal 20 2 2 4 2 2 3" xfId="47144" xr:uid="{9A47A0EA-ED1C-4921-B0A4-97CC3D0F1EF4}"/>
    <cellStyle name="Normal 20 2 2 4 2 3" xfId="22005" xr:uid="{6B282F02-383F-4D61-9FD9-6912B9FB6045}"/>
    <cellStyle name="Normal 20 2 2 4 2 4" xfId="38764" xr:uid="{F30C30A5-37D3-46B2-9EE8-E6647AE3BE3A}"/>
    <cellStyle name="Normal 20 2 2 4 3" xfId="6932" xr:uid="{F1EF9DC4-C5D8-44C5-8B45-B3D72BC73941}"/>
    <cellStyle name="Normal 20 2 2 4 3 2" xfId="15312" xr:uid="{7723A995-9DEC-4181-8918-46D4393E7990}"/>
    <cellStyle name="Normal 20 2 2 4 3 2 2" xfId="32072" xr:uid="{FE065DDC-E205-4EE6-A8F8-029A372ED704}"/>
    <cellStyle name="Normal 20 2 2 4 3 2 3" xfId="48831" xr:uid="{84D8D7AA-7C38-4E08-96B0-9D0ED7F1E8AB}"/>
    <cellStyle name="Normal 20 2 2 4 3 3" xfId="23692" xr:uid="{4FEB49AE-EDD5-45BA-8171-EA240DF2FED0}"/>
    <cellStyle name="Normal 20 2 2 4 3 4" xfId="40451" xr:uid="{2720A4D6-71EB-4782-837F-360916C6CCF7}"/>
    <cellStyle name="Normal 20 2 2 4 4" xfId="3556" xr:uid="{08DED3AC-DB28-473C-9AB3-4AE5BAEF5606}"/>
    <cellStyle name="Normal 20 2 2 4 4 2" xfId="11936" xr:uid="{2E78822F-0C0F-4D06-86E5-59ABF12E4607}"/>
    <cellStyle name="Normal 20 2 2 4 4 2 2" xfId="28696" xr:uid="{EDD21610-D61C-41A2-959D-BAEC9EF5903A}"/>
    <cellStyle name="Normal 20 2 2 4 4 2 3" xfId="45455" xr:uid="{B00F8F6F-2E71-4BD7-88D5-A59A9D380111}"/>
    <cellStyle name="Normal 20 2 2 4 4 3" xfId="20316" xr:uid="{D2D34B5F-947B-4D48-A684-B34B73C3D43B}"/>
    <cellStyle name="Normal 20 2 2 4 4 4" xfId="37075" xr:uid="{E857A24A-AA9D-407E-B176-C18C982F68E4}"/>
    <cellStyle name="Normal 20 2 2 4 5" xfId="10245" xr:uid="{FB98ED82-FDC0-4E63-9FD4-F791A051FB82}"/>
    <cellStyle name="Normal 20 2 2 4 5 2" xfId="27005" xr:uid="{35CF2317-7611-4D0C-B087-FDB5D728B0E6}"/>
    <cellStyle name="Normal 20 2 2 4 5 3" xfId="43764" xr:uid="{32D6A9E5-9689-4227-83A3-216981CAE439}"/>
    <cellStyle name="Normal 20 2 2 4 6" xfId="18625" xr:uid="{1D3787F5-6EAC-456E-A67C-D1E0FC57061A}"/>
    <cellStyle name="Normal 20 2 2 4 7" xfId="35384" xr:uid="{E04A865E-7AD5-4D83-92C0-F303B60D7FA1}"/>
    <cellStyle name="Normal 20 2 2 5" xfId="3975" xr:uid="{C9F96315-DD1A-4E8B-A793-21BF277D2EB9}"/>
    <cellStyle name="Normal 20 2 2 5 2" xfId="12355" xr:uid="{012F00A9-FF84-4766-B2D6-1F183D1FA8EC}"/>
    <cellStyle name="Normal 20 2 2 5 2 2" xfId="29115" xr:uid="{A416FCCA-3B9D-4EF3-9431-78C85BB52440}"/>
    <cellStyle name="Normal 20 2 2 5 2 3" xfId="45874" xr:uid="{BB51302F-98D4-431C-A51D-81015F57C847}"/>
    <cellStyle name="Normal 20 2 2 5 3" xfId="20735" xr:uid="{7150F0CA-05BE-4B6F-BABF-F6757B404B2B}"/>
    <cellStyle name="Normal 20 2 2 5 4" xfId="37494" xr:uid="{BC7AD3CD-D177-44AD-A6B9-BAE810D32BB6}"/>
    <cellStyle name="Normal 20 2 2 6" xfId="5542" xr:uid="{34487D66-0577-4B2A-BBB2-252FA3889291}"/>
    <cellStyle name="Normal 20 2 2 6 2" xfId="13922" xr:uid="{A64FF73E-3815-4FFA-8E14-B2E19630162D}"/>
    <cellStyle name="Normal 20 2 2 6 2 2" xfId="30682" xr:uid="{7A1F1FDC-9744-45ED-9972-A9170A17C25F}"/>
    <cellStyle name="Normal 20 2 2 6 2 3" xfId="47441" xr:uid="{10877EF3-0191-43C0-96C1-624F0A35FE1E}"/>
    <cellStyle name="Normal 20 2 2 6 3" xfId="22302" xr:uid="{AC592043-093F-41A9-811D-BCDAA4D6427D}"/>
    <cellStyle name="Normal 20 2 2 6 4" xfId="39061" xr:uid="{C8F05785-8C35-47C3-BF3D-B8DE1EB09F3B}"/>
    <cellStyle name="Normal 20 2 2 7" xfId="7338" xr:uid="{C44432DF-9303-4755-8F0A-DF94284E045A}"/>
    <cellStyle name="Normal 20 2 2 7 2" xfId="15718" xr:uid="{713CF1B1-531E-4E31-9466-90071882CBE9}"/>
    <cellStyle name="Normal 20 2 2 7 2 2" xfId="32478" xr:uid="{72F872E3-8F66-491B-B04B-A2786A068625}"/>
    <cellStyle name="Normal 20 2 2 7 2 3" xfId="49237" xr:uid="{458B50D4-C912-4825-8909-D18EF46DD3AA}"/>
    <cellStyle name="Normal 20 2 2 7 3" xfId="24098" xr:uid="{B541FE9B-658C-4A80-B637-8A587500AC8D}"/>
    <cellStyle name="Normal 20 2 2 7 4" xfId="40857" xr:uid="{B8CFFEB7-11EA-4469-B080-856D05F7EDDA}"/>
    <cellStyle name="Normal 20 2 2 8" xfId="7744" xr:uid="{F6C23323-B230-4021-93D2-887700C17569}"/>
    <cellStyle name="Normal 20 2 2 8 2" xfId="16124" xr:uid="{E72CE67E-E7F8-475A-9C4E-3443F1F810F6}"/>
    <cellStyle name="Normal 20 2 2 8 2 2" xfId="32884" xr:uid="{3933A50C-D0EC-4371-8F83-B658902B1B79}"/>
    <cellStyle name="Normal 20 2 2 8 2 3" xfId="49643" xr:uid="{76994E6E-9915-4B9C-AD84-771B6A8658FC}"/>
    <cellStyle name="Normal 20 2 2 8 3" xfId="24504" xr:uid="{95749490-1631-4A93-A0CF-A97627A449A3}"/>
    <cellStyle name="Normal 20 2 2 8 4" xfId="41263" xr:uid="{DE6D591B-7388-4905-8B0E-A834C37B4640}"/>
    <cellStyle name="Normal 20 2 2 9" xfId="8150" xr:uid="{52792931-2740-483F-BD3C-C27A56455D0A}"/>
    <cellStyle name="Normal 20 2 2 9 2" xfId="16530" xr:uid="{4B5B8BF8-F892-4706-A73E-5F685B9F660B}"/>
    <cellStyle name="Normal 20 2 2 9 2 2" xfId="33290" xr:uid="{2418020B-F120-42A7-A3A1-F426E9CD74B8}"/>
    <cellStyle name="Normal 20 2 2 9 2 3" xfId="50049" xr:uid="{A087BBB5-2441-475F-A13F-48D3C092A8AC}"/>
    <cellStyle name="Normal 20 2 2 9 3" xfId="24910" xr:uid="{2BB12D98-8C9D-43D2-A018-285C29834498}"/>
    <cellStyle name="Normal 20 2 2 9 4" xfId="41669" xr:uid="{46FD5AFA-D408-4E02-A4DD-AE7DDB58FCCE}"/>
    <cellStyle name="Normal 20 2 3" xfId="667" xr:uid="{7D1C6402-7F2D-4F73-809A-F70575D55945}"/>
    <cellStyle name="Normal 20 2 3 10" xfId="8669" xr:uid="{EAE6C15D-E47A-49D9-B1E4-64F3E7013282}"/>
    <cellStyle name="Normal 20 2 3 10 2" xfId="17049" xr:uid="{270D07CA-B356-4D59-A850-75ABEBCB0D24}"/>
    <cellStyle name="Normal 20 2 3 10 2 2" xfId="33809" xr:uid="{0351B401-621C-46FD-B957-733F586056A6}"/>
    <cellStyle name="Normal 20 2 3 10 2 3" xfId="50568" xr:uid="{41D96CF5-85C9-4505-A66D-4693867242A9}"/>
    <cellStyle name="Normal 20 2 3 10 3" xfId="25429" xr:uid="{E1A5F734-F705-4814-B57D-9866EDE8C97F}"/>
    <cellStyle name="Normal 20 2 3 10 4" xfId="42188" xr:uid="{46FA0BD9-B770-42AC-8755-8CDAA0C5D92B}"/>
    <cellStyle name="Normal 20 2 3 11" xfId="2497" xr:uid="{F0C9C266-5A75-4086-80D3-023363024AFD}"/>
    <cellStyle name="Normal 20 2 3 11 2" xfId="10879" xr:uid="{4FE88018-0C09-4547-BE68-4CFE2BC7E36A}"/>
    <cellStyle name="Normal 20 2 3 11 2 2" xfId="27639" xr:uid="{B89DB702-363C-4F7C-BF5E-AAAB5AD60B4B}"/>
    <cellStyle name="Normal 20 2 3 11 2 3" xfId="44398" xr:uid="{0A9338AC-66A7-4EF6-A4E5-680752B8BBAB}"/>
    <cellStyle name="Normal 20 2 3 11 3" xfId="19259" xr:uid="{527143E6-F65C-44E8-92A8-4B0AFE282B2A}"/>
    <cellStyle name="Normal 20 2 3 11 4" xfId="36018" xr:uid="{B3638922-91D2-4950-B49D-30C882BDE8CA}"/>
    <cellStyle name="Normal 20 2 3 12" xfId="9076" xr:uid="{F761B66E-B3BC-4A7F-BEAB-7745F2FC3E20}"/>
    <cellStyle name="Normal 20 2 3 12 2" xfId="25836" xr:uid="{151C851E-D5D7-417A-A809-BA44D3713B25}"/>
    <cellStyle name="Normal 20 2 3 12 3" xfId="42595" xr:uid="{8B73EDF5-CF04-45C4-BBBF-AE61642E6412}"/>
    <cellStyle name="Normal 20 2 3 13" xfId="17456" xr:uid="{376951B1-4B73-47E7-A5A2-53EC5AC193F7}"/>
    <cellStyle name="Normal 20 2 3 14" xfId="34215" xr:uid="{BB48D282-82BD-410D-9CDC-53A2545BDECA}"/>
    <cellStyle name="Normal 20 2 3 2" xfId="1107" xr:uid="{B9F64714-A77B-4E00-8EC8-5CCA538909B1}"/>
    <cellStyle name="Normal 20 2 3 2 2" xfId="4502" xr:uid="{ED233944-DC67-48BD-BA6A-575C8B8BF3BB}"/>
    <cellStyle name="Normal 20 2 3 2 2 2" xfId="12882" xr:uid="{C9E1023D-6A35-49CD-9E64-5DF3AE7E5951}"/>
    <cellStyle name="Normal 20 2 3 2 2 2 2" xfId="29642" xr:uid="{1B749D91-E98E-4230-9992-54652D4E7379}"/>
    <cellStyle name="Normal 20 2 3 2 2 2 3" xfId="46401" xr:uid="{EB731C7A-9467-478B-8229-E101AB199DC5}"/>
    <cellStyle name="Normal 20 2 3 2 2 3" xfId="21262" xr:uid="{1A14E053-2525-48D1-AB65-AB3307C0B165}"/>
    <cellStyle name="Normal 20 2 3 2 2 4" xfId="38021" xr:uid="{B619575C-3672-42E1-B987-DDC83DD37860}"/>
    <cellStyle name="Normal 20 2 3 2 3" xfId="6189" xr:uid="{860B4D16-3052-4B89-8538-60C3565A9F60}"/>
    <cellStyle name="Normal 20 2 3 2 3 2" xfId="14569" xr:uid="{2BCAF7B5-88F1-480E-A266-19D672AC3E9A}"/>
    <cellStyle name="Normal 20 2 3 2 3 2 2" xfId="31329" xr:uid="{34EADA45-DC63-4741-9672-76B855C3DD96}"/>
    <cellStyle name="Normal 20 2 3 2 3 2 3" xfId="48088" xr:uid="{3E98FA88-AD3F-4CD4-BE70-451E90D71D41}"/>
    <cellStyle name="Normal 20 2 3 2 3 3" xfId="22949" xr:uid="{127CBB93-ADBD-401D-886A-84228C5F003E}"/>
    <cellStyle name="Normal 20 2 3 2 3 4" xfId="39708" xr:uid="{8ED9DB13-001B-4B72-BD02-F37EC0F3D119}"/>
    <cellStyle name="Normal 20 2 3 2 4" xfId="2925" xr:uid="{BDE2B2BD-0EBA-496B-8068-F53B54121433}"/>
    <cellStyle name="Normal 20 2 3 2 4 2" xfId="11305" xr:uid="{AE43F02B-8015-4CCF-AE04-32C728077556}"/>
    <cellStyle name="Normal 20 2 3 2 4 2 2" xfId="28065" xr:uid="{47D91A4E-57C4-4A50-8F40-C41826D551A6}"/>
    <cellStyle name="Normal 20 2 3 2 4 2 3" xfId="44824" xr:uid="{44ADBB38-B0FA-42AD-BEF3-540616E42DBF}"/>
    <cellStyle name="Normal 20 2 3 2 4 3" xfId="19685" xr:uid="{3134D1FE-F41F-4B94-B283-35B2ECC9E221}"/>
    <cellStyle name="Normal 20 2 3 2 4 4" xfId="36444" xr:uid="{ADDEC1B9-9A9B-4B70-892F-AD9B5D61FE51}"/>
    <cellStyle name="Normal 20 2 3 2 5" xfId="9502" xr:uid="{D533BE38-EEE1-4845-8E3A-89ED9A963D4E}"/>
    <cellStyle name="Normal 20 2 3 2 5 2" xfId="26262" xr:uid="{36228FB7-402F-428F-83C5-3136FA5AA267}"/>
    <cellStyle name="Normal 20 2 3 2 5 3" xfId="43021" xr:uid="{9571DF16-38CD-45D2-B91B-E7F34E033D8E}"/>
    <cellStyle name="Normal 20 2 3 2 6" xfId="17882" xr:uid="{4A03AE8B-8AA6-4E5A-B335-94EF515C2293}"/>
    <cellStyle name="Normal 20 2 3 2 7" xfId="34641" xr:uid="{91266EB6-87CA-42C4-BB89-7FDA4D25E203}"/>
    <cellStyle name="Normal 20 2 3 3" xfId="1541" xr:uid="{10A707AC-8319-4091-B677-476B43B7E37E}"/>
    <cellStyle name="Normal 20 2 3 3 2" xfId="4930" xr:uid="{70052AB2-DFA4-4A23-9412-98D4DECDA5D2}"/>
    <cellStyle name="Normal 20 2 3 3 2 2" xfId="13310" xr:uid="{534718C2-CA51-409C-B9A7-64D5C9261D83}"/>
    <cellStyle name="Normal 20 2 3 3 2 2 2" xfId="30070" xr:uid="{21780BD4-2BE7-4BB7-8CB6-F48E635EE34A}"/>
    <cellStyle name="Normal 20 2 3 3 2 2 3" xfId="46829" xr:uid="{C0FC4182-65DF-4C84-8234-79521D7EB2E5}"/>
    <cellStyle name="Normal 20 2 3 3 2 3" xfId="21690" xr:uid="{43AE98AB-D076-4D6B-B879-8694FA450D10}"/>
    <cellStyle name="Normal 20 2 3 3 2 4" xfId="38449" xr:uid="{61DCEA3E-0AAF-40E7-9E69-AFFEA87AFCC9}"/>
    <cellStyle name="Normal 20 2 3 3 3" xfId="6617" xr:uid="{2A82F057-BD4F-4569-8376-98CFD34C0720}"/>
    <cellStyle name="Normal 20 2 3 3 3 2" xfId="14997" xr:uid="{B138BFB4-ACBA-4CC5-81EE-9C906E2EDE9C}"/>
    <cellStyle name="Normal 20 2 3 3 3 2 2" xfId="31757" xr:uid="{04DD7ACC-EB47-42FF-8335-697ADE43C883}"/>
    <cellStyle name="Normal 20 2 3 3 3 2 3" xfId="48516" xr:uid="{6C0B63AB-F3DE-4528-86E5-384C4AFC57F9}"/>
    <cellStyle name="Normal 20 2 3 3 3 3" xfId="23377" xr:uid="{90AEE2BA-00C7-442B-AD48-8ABCC80718B8}"/>
    <cellStyle name="Normal 20 2 3 3 3 4" xfId="40136" xr:uid="{2CE2CBF7-791E-43C5-8431-FECD1ECBE6EA}"/>
    <cellStyle name="Normal 20 2 3 3 4" xfId="3353" xr:uid="{C1FDF1B9-9C1C-4C10-9D35-133B45701169}"/>
    <cellStyle name="Normal 20 2 3 3 4 2" xfId="11733" xr:uid="{5BC17A16-C2C9-4674-9745-2D75789AD736}"/>
    <cellStyle name="Normal 20 2 3 3 4 2 2" xfId="28493" xr:uid="{709E9E9F-975B-4D1A-BFC4-27AF29217AE0}"/>
    <cellStyle name="Normal 20 2 3 3 4 2 3" xfId="45252" xr:uid="{6631E33D-2335-4D9D-A8C9-6B8088CB11D2}"/>
    <cellStyle name="Normal 20 2 3 3 4 3" xfId="20113" xr:uid="{B5FCDA31-7B68-43F2-9BB1-4D8239F1D145}"/>
    <cellStyle name="Normal 20 2 3 3 4 4" xfId="36872" xr:uid="{E6E6C634-D065-4A69-B82D-5878B866EC6C}"/>
    <cellStyle name="Normal 20 2 3 3 5" xfId="9930" xr:uid="{9BE389B9-FF98-4584-A3FB-C42444867E5A}"/>
    <cellStyle name="Normal 20 2 3 3 5 2" xfId="26690" xr:uid="{464B925C-A587-4F4E-BB64-17BD4E89E4DE}"/>
    <cellStyle name="Normal 20 2 3 3 5 3" xfId="43449" xr:uid="{412A7E91-7A28-4A6A-AF6D-32D3B8052626}"/>
    <cellStyle name="Normal 20 2 3 3 6" xfId="18310" xr:uid="{29B25C9C-C372-4A54-9312-64AF90F75BD7}"/>
    <cellStyle name="Normal 20 2 3 3 7" xfId="35069" xr:uid="{B8211177-B4B7-4815-8559-C158AB2580EE}"/>
    <cellStyle name="Normal 20 2 3 4" xfId="1969" xr:uid="{D7AD742E-D298-4BA2-B678-63348B2641BD}"/>
    <cellStyle name="Normal 20 2 3 4 2" xfId="5358" xr:uid="{B777654D-E128-43D0-9E21-7B0E1E6805B3}"/>
    <cellStyle name="Normal 20 2 3 4 2 2" xfId="13738" xr:uid="{F4C21E0A-7613-46F6-A794-DFAF564E542B}"/>
    <cellStyle name="Normal 20 2 3 4 2 2 2" xfId="30498" xr:uid="{16BF8BB9-3721-4F0C-ADA5-A5A4E6D38DDA}"/>
    <cellStyle name="Normal 20 2 3 4 2 2 3" xfId="47257" xr:uid="{74291297-E3F5-46CF-A6C6-E71CA047E805}"/>
    <cellStyle name="Normal 20 2 3 4 2 3" xfId="22118" xr:uid="{8EE954FE-ABC2-459C-8EBD-B52FA586CE8D}"/>
    <cellStyle name="Normal 20 2 3 4 2 4" xfId="38877" xr:uid="{986F56FF-1E32-402B-9FDE-0373345D5429}"/>
    <cellStyle name="Normal 20 2 3 4 3" xfId="7045" xr:uid="{090B6E98-A212-4E70-8D80-C77058446174}"/>
    <cellStyle name="Normal 20 2 3 4 3 2" xfId="15425" xr:uid="{9A1BAD42-7F83-411E-8C2D-CB502071F9C0}"/>
    <cellStyle name="Normal 20 2 3 4 3 2 2" xfId="32185" xr:uid="{B61BD728-4846-4C04-887E-853A680449CF}"/>
    <cellStyle name="Normal 20 2 3 4 3 2 3" xfId="48944" xr:uid="{3016D955-3552-43F1-8973-3387EC8CF5AF}"/>
    <cellStyle name="Normal 20 2 3 4 3 3" xfId="23805" xr:uid="{B884010E-7FD7-42E4-880E-C750CC93BC09}"/>
    <cellStyle name="Normal 20 2 3 4 3 4" xfId="40564" xr:uid="{C4CD413F-B748-41BC-B60D-44AE9D2222E9}"/>
    <cellStyle name="Normal 20 2 3 4 4" xfId="3668" xr:uid="{1B76A272-F2C1-4052-84C3-AC734281EE5F}"/>
    <cellStyle name="Normal 20 2 3 4 4 2" xfId="12048" xr:uid="{D839A9E5-3086-4901-ACCB-60B0883A67B1}"/>
    <cellStyle name="Normal 20 2 3 4 4 2 2" xfId="28808" xr:uid="{52596A25-D031-4448-A0A1-64B3523F2BCA}"/>
    <cellStyle name="Normal 20 2 3 4 4 2 3" xfId="45567" xr:uid="{70B2CD2B-E6E2-4071-9081-1BB7C61D9A36}"/>
    <cellStyle name="Normal 20 2 3 4 4 3" xfId="20428" xr:uid="{02396298-FE11-4DD0-A00B-29E362F9F00E}"/>
    <cellStyle name="Normal 20 2 3 4 4 4" xfId="37187" xr:uid="{3407A47B-EDD3-44F1-9B58-5F41E0F5A819}"/>
    <cellStyle name="Normal 20 2 3 4 5" xfId="10358" xr:uid="{28E4889B-25A4-434A-A195-85B719C4D848}"/>
    <cellStyle name="Normal 20 2 3 4 5 2" xfId="27118" xr:uid="{BCE533D6-9D6B-4B3E-B4D5-0064F03E9742}"/>
    <cellStyle name="Normal 20 2 3 4 5 3" xfId="43877" xr:uid="{46AE4801-2E2B-43E8-8961-529F15CCFAEC}"/>
    <cellStyle name="Normal 20 2 3 4 6" xfId="18738" xr:uid="{F05A3EF4-8C8D-40BC-8143-9CD0FE19C002}"/>
    <cellStyle name="Normal 20 2 3 4 7" xfId="35497" xr:uid="{467FF84A-47E5-4146-A66D-DE43AF8F3ADB}"/>
    <cellStyle name="Normal 20 2 3 5" xfId="4088" xr:uid="{C3F90020-752A-4403-8413-5F067030F012}"/>
    <cellStyle name="Normal 20 2 3 5 2" xfId="12468" xr:uid="{A58D5D40-AB28-4444-908E-892577606E32}"/>
    <cellStyle name="Normal 20 2 3 5 2 2" xfId="29228" xr:uid="{5D4DFA8F-8E85-4E31-A525-0B3CCACC906C}"/>
    <cellStyle name="Normal 20 2 3 5 2 3" xfId="45987" xr:uid="{C0AC57F6-219A-44EB-9D1B-FC5A05C9ACD4}"/>
    <cellStyle name="Normal 20 2 3 5 3" xfId="20848" xr:uid="{BB300817-1C1C-46F0-8BBD-0D01938A3758}"/>
    <cellStyle name="Normal 20 2 3 5 4" xfId="37607" xr:uid="{9C40C330-5718-47C5-ADA1-D727D54CB532}"/>
    <cellStyle name="Normal 20 2 3 6" xfId="5763" xr:uid="{51E1C8B3-55A6-4F82-9B34-71DBDBACE48B}"/>
    <cellStyle name="Normal 20 2 3 6 2" xfId="14143" xr:uid="{4541FABB-A636-495F-8607-A56A77AA4D05}"/>
    <cellStyle name="Normal 20 2 3 6 2 2" xfId="30903" xr:uid="{B73DE41D-F8E5-4AD7-BEC6-249698AEF946}"/>
    <cellStyle name="Normal 20 2 3 6 2 3" xfId="47662" xr:uid="{77D3D03C-E693-4754-8875-43A9F7395698}"/>
    <cellStyle name="Normal 20 2 3 6 3" xfId="22523" xr:uid="{6B3945A4-CFED-4C5B-82B6-BD3B1B4C4C6E}"/>
    <cellStyle name="Normal 20 2 3 6 4" xfId="39282" xr:uid="{E8FC228C-FCE9-4F2A-B9CD-742A24436B80}"/>
    <cellStyle name="Normal 20 2 3 7" xfId="7451" xr:uid="{17D66941-7750-41FE-A260-FC434DDEC31D}"/>
    <cellStyle name="Normal 20 2 3 7 2" xfId="15831" xr:uid="{A109458D-87B1-4E3B-AC2B-947EC9BDDAD6}"/>
    <cellStyle name="Normal 20 2 3 7 2 2" xfId="32591" xr:uid="{38B2F5AF-15B4-4C93-8A66-1CC02426D13F}"/>
    <cellStyle name="Normal 20 2 3 7 2 3" xfId="49350" xr:uid="{ACEDBAED-BCAC-4ADF-8756-F88A31F0FC1E}"/>
    <cellStyle name="Normal 20 2 3 7 3" xfId="24211" xr:uid="{C45E366C-4616-4349-BF9B-1413C84AB01B}"/>
    <cellStyle name="Normal 20 2 3 7 4" xfId="40970" xr:uid="{171284C8-A6C0-438C-BD8D-777F0D8B281A}"/>
    <cellStyle name="Normal 20 2 3 8" xfId="7857" xr:uid="{7F45E5C2-EC6E-4077-8304-9DE4F7EC0C00}"/>
    <cellStyle name="Normal 20 2 3 8 2" xfId="16237" xr:uid="{89B78732-E0C5-40AF-BE74-67FADFDED026}"/>
    <cellStyle name="Normal 20 2 3 8 2 2" xfId="32997" xr:uid="{CB1AC3C2-971F-43BB-8CD8-B0BA52672B08}"/>
    <cellStyle name="Normal 20 2 3 8 2 3" xfId="49756" xr:uid="{E6B61869-AFA2-444D-A3ED-3BE32C3676E1}"/>
    <cellStyle name="Normal 20 2 3 8 3" xfId="24617" xr:uid="{B46F87CC-60D4-4A33-AEAA-CF83D423803C}"/>
    <cellStyle name="Normal 20 2 3 8 4" xfId="41376" xr:uid="{3A234185-DD32-42D8-8ED3-C08B5CE3A2E4}"/>
    <cellStyle name="Normal 20 2 3 9" xfId="8263" xr:uid="{0563193E-BA24-43D1-AD4F-A941CEED5CA1}"/>
    <cellStyle name="Normal 20 2 3 9 2" xfId="16643" xr:uid="{6C5B3374-C4AF-4E4B-85F7-8EE75A4B813F}"/>
    <cellStyle name="Normal 20 2 3 9 2 2" xfId="33403" xr:uid="{E067D3C5-3262-4116-9D4C-0DB01D048264}"/>
    <cellStyle name="Normal 20 2 3 9 2 3" xfId="50162" xr:uid="{AD85E26B-457C-4668-A7F2-5B589933E6E9}"/>
    <cellStyle name="Normal 20 2 3 9 3" xfId="25023" xr:uid="{7C56564C-E15B-4B34-80A8-F63D085BA06B}"/>
    <cellStyle name="Normal 20 2 3 9 4" xfId="41782" xr:uid="{218C4C55-897F-4AA5-BB32-51A9E2288EF6}"/>
    <cellStyle name="Normal 20 2 4" xfId="812" xr:uid="{1F4602B9-8D2A-46AB-AF43-C124158B9F5A}"/>
    <cellStyle name="Normal 20 2 4 2" xfId="4207" xr:uid="{63248EE7-A13B-4817-88C0-9606DF5B14AF}"/>
    <cellStyle name="Normal 20 2 4 2 2" xfId="12587" xr:uid="{A6374930-F7AE-400E-A6EE-1477F5172023}"/>
    <cellStyle name="Normal 20 2 4 2 2 2" xfId="29347" xr:uid="{47CE7500-7326-47A8-A9AE-B361F3D5F697}"/>
    <cellStyle name="Normal 20 2 4 2 2 3" xfId="46106" xr:uid="{F71918DD-1B28-442A-82F1-6EBC12360241}"/>
    <cellStyle name="Normal 20 2 4 2 3" xfId="20967" xr:uid="{51362FEA-3796-4197-B63F-B81DDC864B0E}"/>
    <cellStyle name="Normal 20 2 4 2 4" xfId="37726" xr:uid="{1F3EF991-FC09-4861-8134-4A1EB145B6AB}"/>
    <cellStyle name="Normal 20 2 4 3" xfId="5894" xr:uid="{898F8729-A21B-486C-872A-6E1DFB57FF8E}"/>
    <cellStyle name="Normal 20 2 4 3 2" xfId="14274" xr:uid="{090DAD0F-8E86-44A3-A416-CFC471F921BA}"/>
    <cellStyle name="Normal 20 2 4 3 2 2" xfId="31034" xr:uid="{B80CCAB5-F213-4AB4-9F97-EDAFE13BC73B}"/>
    <cellStyle name="Normal 20 2 4 3 2 3" xfId="47793" xr:uid="{0ED40471-0FA6-4A4F-83FB-6C44081DA496}"/>
    <cellStyle name="Normal 20 2 4 3 3" xfId="22654" xr:uid="{7912F127-CD72-4B7C-8A09-A7D82C2FC935}"/>
    <cellStyle name="Normal 20 2 4 3 4" xfId="39413" xr:uid="{0F80D778-8A00-4F2C-A01F-C0BE66766B57}"/>
    <cellStyle name="Normal 20 2 4 4" xfId="2630" xr:uid="{B711719F-4FBC-4BA0-A033-04E39D393B70}"/>
    <cellStyle name="Normal 20 2 4 4 2" xfId="11010" xr:uid="{F5DCB30A-9937-4F44-A85F-A237C2699FCB}"/>
    <cellStyle name="Normal 20 2 4 4 2 2" xfId="27770" xr:uid="{64E66099-C609-43EA-B957-EB4096EA69E0}"/>
    <cellStyle name="Normal 20 2 4 4 2 3" xfId="44529" xr:uid="{E2857C73-2A1B-4E7C-94C5-1510AB5859E0}"/>
    <cellStyle name="Normal 20 2 4 4 3" xfId="19390" xr:uid="{FFED1403-1F26-4B78-91C4-C0D9BBDA90F7}"/>
    <cellStyle name="Normal 20 2 4 4 4" xfId="36149" xr:uid="{0D8C0DF7-9536-4563-AC50-CB416E50C5A4}"/>
    <cellStyle name="Normal 20 2 4 5" xfId="9207" xr:uid="{3D0EC307-91E6-477D-BBA9-2D61A588EEDD}"/>
    <cellStyle name="Normal 20 2 4 5 2" xfId="25967" xr:uid="{D0354F38-E640-4A7D-A1CA-6BE55683E3BD}"/>
    <cellStyle name="Normal 20 2 4 5 3" xfId="42726" xr:uid="{5DB9EFA0-639E-46DD-9073-0DF4A1A0663E}"/>
    <cellStyle name="Normal 20 2 4 6" xfId="17587" xr:uid="{293FCA1A-F948-4564-B61C-09BE4791A9F0}"/>
    <cellStyle name="Normal 20 2 4 7" xfId="34346" xr:uid="{AC0E0D6D-47A5-4F87-A760-E76FA95DB69A}"/>
    <cellStyle name="Normal 20 2 5" xfId="1246" xr:uid="{D896D138-2EDD-4D7C-9595-61BF30604E60}"/>
    <cellStyle name="Normal 20 2 5 2" xfId="4635" xr:uid="{A3FFB281-B1CF-42E8-8441-7198EFC28705}"/>
    <cellStyle name="Normal 20 2 5 2 2" xfId="13015" xr:uid="{7810AC4E-B708-4BD6-8249-DDBFF2C6059D}"/>
    <cellStyle name="Normal 20 2 5 2 2 2" xfId="29775" xr:uid="{84B416C5-DB43-4B88-AED3-3DB68E11AF42}"/>
    <cellStyle name="Normal 20 2 5 2 2 3" xfId="46534" xr:uid="{D4F9389C-2D71-4B13-A526-D2716662A837}"/>
    <cellStyle name="Normal 20 2 5 2 3" xfId="21395" xr:uid="{5A490C83-6E0C-4B50-98E1-FF890A3A27D6}"/>
    <cellStyle name="Normal 20 2 5 2 4" xfId="38154" xr:uid="{98C72047-0E11-4348-AF90-5764C83758D2}"/>
    <cellStyle name="Normal 20 2 5 3" xfId="6322" xr:uid="{BA47E001-2BAB-4C77-9572-629F0FB7FA44}"/>
    <cellStyle name="Normal 20 2 5 3 2" xfId="14702" xr:uid="{203B0C90-6666-41FC-A88C-46CF1DE2A815}"/>
    <cellStyle name="Normal 20 2 5 3 2 2" xfId="31462" xr:uid="{E377F1C7-5B93-4C34-98BD-5A0149494227}"/>
    <cellStyle name="Normal 20 2 5 3 2 3" xfId="48221" xr:uid="{2020108E-CA6D-4E77-9073-1BE93E824051}"/>
    <cellStyle name="Normal 20 2 5 3 3" xfId="23082" xr:uid="{B4CE40D4-68DF-4CFE-AB5D-E0E05A7C11EE}"/>
    <cellStyle name="Normal 20 2 5 3 4" xfId="39841" xr:uid="{0BF4F248-37C4-4F86-BED1-2A250CA92B50}"/>
    <cellStyle name="Normal 20 2 5 4" xfId="3058" xr:uid="{E461ABC3-68A3-4508-9376-11FD0F621253}"/>
    <cellStyle name="Normal 20 2 5 4 2" xfId="11438" xr:uid="{7993A8F1-D86E-433F-A2AE-B7A34EBD068F}"/>
    <cellStyle name="Normal 20 2 5 4 2 2" xfId="28198" xr:uid="{8EA76405-C0AC-42B2-B702-630760E6A50E}"/>
    <cellStyle name="Normal 20 2 5 4 2 3" xfId="44957" xr:uid="{7BC9520C-736B-4167-A5C3-9BF6EB6D22AA}"/>
    <cellStyle name="Normal 20 2 5 4 3" xfId="19818" xr:uid="{0974F67A-709A-4E3C-A02D-1DC09B47C644}"/>
    <cellStyle name="Normal 20 2 5 4 4" xfId="36577" xr:uid="{E6865EFA-017A-4AFE-9A19-FCDD23735680}"/>
    <cellStyle name="Normal 20 2 5 5" xfId="9635" xr:uid="{6E59D80A-2D6D-47F3-96FC-DF4E04E74743}"/>
    <cellStyle name="Normal 20 2 5 5 2" xfId="26395" xr:uid="{96E66E50-3049-474A-AA3B-A3BCF93339F1}"/>
    <cellStyle name="Normal 20 2 5 5 3" xfId="43154" xr:uid="{617B06BA-7629-47F9-8881-EC630B366EB4}"/>
    <cellStyle name="Normal 20 2 5 6" xfId="18015" xr:uid="{94711DA5-5457-476D-B4DF-19622BEB11F5}"/>
    <cellStyle name="Normal 20 2 5 7" xfId="34774" xr:uid="{8446C6FE-5F10-4B2D-96F4-4F784E6B484A}"/>
    <cellStyle name="Normal 20 2 6" xfId="1698" xr:uid="{C00E230A-67AA-4666-8BDF-00E4F96A5F6F}"/>
    <cellStyle name="Normal 20 2 6 2" xfId="5087" xr:uid="{724BF586-DB05-47C6-AF3F-52ED363E529A}"/>
    <cellStyle name="Normal 20 2 6 2 2" xfId="13467" xr:uid="{E9B64F62-E655-418D-AA20-9C63B8CA0CDE}"/>
    <cellStyle name="Normal 20 2 6 2 2 2" xfId="30227" xr:uid="{DBA95B90-8AE3-4CC0-990C-6F6BC3115322}"/>
    <cellStyle name="Normal 20 2 6 2 2 3" xfId="46986" xr:uid="{DCC0B756-DE43-498B-A410-E8EB0D377A35}"/>
    <cellStyle name="Normal 20 2 6 2 3" xfId="21847" xr:uid="{B343E8EF-2E19-4CEB-9E4C-D40E3441E272}"/>
    <cellStyle name="Normal 20 2 6 2 4" xfId="38606" xr:uid="{77CD19F5-8B8A-4AAB-A795-F3BEFF06542D}"/>
    <cellStyle name="Normal 20 2 6 3" xfId="6774" xr:uid="{EAB2BD23-1E49-4FC7-A453-CB56FAFA29A2}"/>
    <cellStyle name="Normal 20 2 6 3 2" xfId="15154" xr:uid="{3FFA10AE-C4C7-466D-B2B6-F73216B89FD6}"/>
    <cellStyle name="Normal 20 2 6 3 2 2" xfId="31914" xr:uid="{E26FEF02-5D4A-405E-91DD-541D4079609F}"/>
    <cellStyle name="Normal 20 2 6 3 2 3" xfId="48673" xr:uid="{F806DF6F-75E6-4884-A031-6F60CA0AB72C}"/>
    <cellStyle name="Normal 20 2 6 3 3" xfId="23534" xr:uid="{9B20FF94-2522-4BA1-A2D5-4A6DAE90B49C}"/>
    <cellStyle name="Normal 20 2 6 3 4" xfId="40293" xr:uid="{BA8736C6-A57F-47F1-A912-7B8924FCDF8A}"/>
    <cellStyle name="Normal 20 2 6 4" xfId="2197" xr:uid="{F3167942-40B5-47EB-9DF1-2B495A5E4281}"/>
    <cellStyle name="Normal 20 2 6 4 2" xfId="10584" xr:uid="{2175D807-9EA3-4DA7-80AE-D179513B4622}"/>
    <cellStyle name="Normal 20 2 6 4 2 2" xfId="27344" xr:uid="{2E5E1BE5-16B0-4AF1-AFAA-23EAB2B26248}"/>
    <cellStyle name="Normal 20 2 6 4 2 3" xfId="44103" xr:uid="{72265BEE-E19A-403D-8D95-F2E069724509}"/>
    <cellStyle name="Normal 20 2 6 4 3" xfId="18964" xr:uid="{12DA6321-E1F6-4183-9267-9B8DEA03609A}"/>
    <cellStyle name="Normal 20 2 6 4 4" xfId="35723" xr:uid="{34DB8E0A-6F8F-40C1-81A7-5499FA6E7E20}"/>
    <cellStyle name="Normal 20 2 6 5" xfId="10087" xr:uid="{B5B4F4C0-9D14-4E31-8006-694D244B4F7F}"/>
    <cellStyle name="Normal 20 2 6 5 2" xfId="26847" xr:uid="{30C69E06-4CF0-4062-A174-02F569F55CE0}"/>
    <cellStyle name="Normal 20 2 6 5 3" xfId="43606" xr:uid="{CEA272D5-73B8-43F3-AF3A-92BF0EBCCAA7}"/>
    <cellStyle name="Normal 20 2 6 6" xfId="18467" xr:uid="{23A72F91-313A-403B-B7E1-9B6EEADDF45E}"/>
    <cellStyle name="Normal 20 2 6 7" xfId="35226" xr:uid="{754A7A7F-F46D-47B4-88DA-4802C8B6F78F}"/>
    <cellStyle name="Normal 20 2 7" xfId="3816" xr:uid="{6C498BCA-E512-4F60-92FD-CC47B6305A8A}"/>
    <cellStyle name="Normal 20 2 7 2" xfId="12196" xr:uid="{4900B8E0-D3D3-4547-B829-3D6813E313BB}"/>
    <cellStyle name="Normal 20 2 7 2 2" xfId="28956" xr:uid="{0C6C5AD4-2793-48AE-99E0-0AA883BAC3C7}"/>
    <cellStyle name="Normal 20 2 7 2 3" xfId="45715" xr:uid="{3776F808-E479-4D73-81BB-71F9CD465415}"/>
    <cellStyle name="Normal 20 2 7 3" xfId="20576" xr:uid="{936EF24A-0262-4DD4-AB93-576BE13F159D}"/>
    <cellStyle name="Normal 20 2 7 4" xfId="37335" xr:uid="{F00A7B65-7B21-4248-879B-6C33B7FAF43D}"/>
    <cellStyle name="Normal 20 2 8" xfId="5468" xr:uid="{F8739CEE-F34B-4AEF-9421-791C960C5BA9}"/>
    <cellStyle name="Normal 20 2 8 2" xfId="13848" xr:uid="{B0B72DDE-DA3D-4345-8749-9FBB1BB12E44}"/>
    <cellStyle name="Normal 20 2 8 2 2" xfId="30608" xr:uid="{9B055AF9-4B37-4A60-993A-70307A8DC586}"/>
    <cellStyle name="Normal 20 2 8 2 3" xfId="47367" xr:uid="{27BBD12D-4261-4776-880C-44A3F3DC05DC}"/>
    <cellStyle name="Normal 20 2 8 3" xfId="22228" xr:uid="{434B8097-C06F-4B5C-B830-3EA13BDC6418}"/>
    <cellStyle name="Normal 20 2 8 4" xfId="38987" xr:uid="{42436331-785C-4BED-9BF2-A52463D74E53}"/>
    <cellStyle name="Normal 20 2 9" xfId="7180" xr:uid="{A88BBCF9-75D1-4F6B-BA2E-0602CB013DD2}"/>
    <cellStyle name="Normal 20 2 9 2" xfId="15560" xr:uid="{C9F63E60-A9DE-44F5-8ADC-215B8EE23128}"/>
    <cellStyle name="Normal 20 2 9 2 2" xfId="32320" xr:uid="{EE58ED5F-2D53-4FCF-95F5-E860B79D4257}"/>
    <cellStyle name="Normal 20 2 9 2 3" xfId="49079" xr:uid="{48445EFC-9195-42E2-8EB3-E1E96402DBC9}"/>
    <cellStyle name="Normal 20 2 9 3" xfId="23940" xr:uid="{9E6EA2DF-560C-41FB-8D4A-2526E119F4C2}"/>
    <cellStyle name="Normal 20 2 9 4" xfId="40699" xr:uid="{D4A5C1C1-60AA-4B92-A361-483144BA5643}"/>
    <cellStyle name="Normal 20 20" xfId="279" xr:uid="{F544A9BC-9348-47E0-AA1F-4E4245C438DC}"/>
    <cellStyle name="Normal 20 3" xfId="363" xr:uid="{786DE7F9-5659-4A89-A8E9-87F68E667F0D}"/>
    <cellStyle name="Normal 20 3 10" xfId="7644" xr:uid="{2172FAB4-2D54-42DA-9486-BE4C08B368CA}"/>
    <cellStyle name="Normal 20 3 10 2" xfId="16024" xr:uid="{520EDD42-1C1D-49EB-990A-BE2BD22BFF36}"/>
    <cellStyle name="Normal 20 3 10 2 2" xfId="32784" xr:uid="{4B18866B-30ED-4E0B-AD65-6D3514947AA0}"/>
    <cellStyle name="Normal 20 3 10 2 3" xfId="49543" xr:uid="{8FBC271F-8FA9-4A8B-9BAC-2768DEA2E715}"/>
    <cellStyle name="Normal 20 3 10 3" xfId="24404" xr:uid="{833EE4A2-C7F1-4C05-A641-5DB9817F9CB2}"/>
    <cellStyle name="Normal 20 3 10 4" xfId="41163" xr:uid="{9E08A600-9F2D-4174-882F-0DFE52BE9651}"/>
    <cellStyle name="Normal 20 3 11" xfId="8050" xr:uid="{D3B41169-735F-4140-98CC-E97D799B31BA}"/>
    <cellStyle name="Normal 20 3 11 2" xfId="16430" xr:uid="{FE3099D1-8C53-4467-9C8E-A6A064EBACFE}"/>
    <cellStyle name="Normal 20 3 11 2 2" xfId="33190" xr:uid="{BEC7578C-5289-4DBA-820F-2EB6AC137E79}"/>
    <cellStyle name="Normal 20 3 11 2 3" xfId="49949" xr:uid="{55679788-422A-44EC-86E9-7E95661690B5}"/>
    <cellStyle name="Normal 20 3 11 3" xfId="24810" xr:uid="{E8CCF0C0-2779-4359-A14D-E0396054F5FF}"/>
    <cellStyle name="Normal 20 3 11 4" xfId="41569" xr:uid="{A5862377-1977-448C-B4F2-94EEDB45C4F1}"/>
    <cellStyle name="Normal 20 3 12" xfId="8456" xr:uid="{A6CA0E03-AE5C-4E21-81F6-14FC00AD7144}"/>
    <cellStyle name="Normal 20 3 12 2" xfId="16836" xr:uid="{E6AD50EF-143B-4D8D-9079-7A01AA2010E7}"/>
    <cellStyle name="Normal 20 3 12 2 2" xfId="33596" xr:uid="{35B92EE0-DCEA-406B-9D4C-A5B8833496B1}"/>
    <cellStyle name="Normal 20 3 12 2 3" xfId="50355" xr:uid="{A981D0C4-39AF-499A-837E-429E4455FB8E}"/>
    <cellStyle name="Normal 20 3 12 3" xfId="25216" xr:uid="{CF524DEB-E95E-4F03-B4CF-35CC2A4EFB9C}"/>
    <cellStyle name="Normal 20 3 12 4" xfId="41975" xr:uid="{B088B90A-46E2-47BC-80BE-EACA04E67F67}"/>
    <cellStyle name="Normal 20 3 13" xfId="2143" xr:uid="{A6812843-230C-45DD-873D-81BD554A6EFE}"/>
    <cellStyle name="Normal 20 3 13 2" xfId="10531" xr:uid="{A1197384-C3C1-4E28-97CC-7BA3ACE5A67B}"/>
    <cellStyle name="Normal 20 3 13 2 2" xfId="27291" xr:uid="{26D6C56F-D9AA-4B18-9380-4C653D09EB09}"/>
    <cellStyle name="Normal 20 3 13 2 3" xfId="44050" xr:uid="{0EB94926-E1FC-4EB0-8857-3EC9F64BA99F}"/>
    <cellStyle name="Normal 20 3 13 3" xfId="18911" xr:uid="{CDB6B527-B0A4-484F-B26A-8E116CD14279}"/>
    <cellStyle name="Normal 20 3 13 4" xfId="35670" xr:uid="{1BABC883-CF54-4A2A-9159-6D24887433DA}"/>
    <cellStyle name="Normal 20 3 14" xfId="8827" xr:uid="{FEA29B59-6EB1-4F7F-81BB-ACD05AD48D1E}"/>
    <cellStyle name="Normal 20 3 14 2" xfId="25587" xr:uid="{B0C4B480-948B-4D91-B2AF-463D472D02B0}"/>
    <cellStyle name="Normal 20 3 14 3" xfId="42346" xr:uid="{8F2A4F24-3A9C-4BE9-9F44-684A25DFC000}"/>
    <cellStyle name="Normal 20 3 15" xfId="17207" xr:uid="{CA1DFE2C-7B07-490E-BCEC-17CE21185BB9}"/>
    <cellStyle name="Normal 20 3 16" xfId="33966" xr:uid="{D0854B1D-8C62-4315-8B00-ABFD4C85C821}"/>
    <cellStyle name="Normal 20 3 2" xfId="668" xr:uid="{BECCA332-7DFD-4EF6-AD05-B92FB3E72D39}"/>
    <cellStyle name="Normal 20 3 2 10" xfId="8557" xr:uid="{6A098071-6784-4E46-A127-7A38FD5275BB}"/>
    <cellStyle name="Normal 20 3 2 10 2" xfId="16937" xr:uid="{2976060B-0E75-4BDF-94BD-90C67E369A13}"/>
    <cellStyle name="Normal 20 3 2 10 2 2" xfId="33697" xr:uid="{AB6F23F7-8077-40D1-938E-A4EDA87FD489}"/>
    <cellStyle name="Normal 20 3 2 10 2 3" xfId="50456" xr:uid="{4B4DCF49-9159-4C9D-8DD7-99446BE19BBC}"/>
    <cellStyle name="Normal 20 3 2 10 3" xfId="25317" xr:uid="{F54404A4-A84A-4DF7-BCA0-54ED4D22C1D5}"/>
    <cellStyle name="Normal 20 3 2 10 4" xfId="42076" xr:uid="{F971CE6A-7983-4081-BF41-7423FE7DD6EC}"/>
    <cellStyle name="Normal 20 3 2 11" xfId="2498" xr:uid="{39033F69-DC3D-4804-8E40-D6AC460DC1DA}"/>
    <cellStyle name="Normal 20 3 2 11 2" xfId="10880" xr:uid="{218BF3C3-C544-41B8-A4F5-76AD9AB9440F}"/>
    <cellStyle name="Normal 20 3 2 11 2 2" xfId="27640" xr:uid="{8CCEBBD1-0974-4E88-9B94-E61CFCDA9AB9}"/>
    <cellStyle name="Normal 20 3 2 11 2 3" xfId="44399" xr:uid="{F578F575-3AC8-4B2E-B1C7-BE8027A22F26}"/>
    <cellStyle name="Normal 20 3 2 11 3" xfId="19260" xr:uid="{A5827FF4-5419-40A8-9CBF-C73B4F03BCE1}"/>
    <cellStyle name="Normal 20 3 2 11 4" xfId="36019" xr:uid="{747C2C8E-9B65-45F6-BB6A-BF24740A8958}"/>
    <cellStyle name="Normal 20 3 2 12" xfId="9077" xr:uid="{2A7515E2-4C82-47EB-A1CF-1ABF5C8959A9}"/>
    <cellStyle name="Normal 20 3 2 12 2" xfId="25837" xr:uid="{944B88DA-7335-49F8-A2F8-70BF05EF89C9}"/>
    <cellStyle name="Normal 20 3 2 12 3" xfId="42596" xr:uid="{BC057139-3228-422C-88DD-49F82CE4616F}"/>
    <cellStyle name="Normal 20 3 2 13" xfId="17457" xr:uid="{2ED02D99-3E91-4F5F-B5BA-FA37B9D568E8}"/>
    <cellStyle name="Normal 20 3 2 14" xfId="34216" xr:uid="{590B97D5-F151-439E-99D2-0A04F39B7D34}"/>
    <cellStyle name="Normal 20 3 2 2" xfId="1108" xr:uid="{9F159B73-D075-4B65-95FA-86FADAD53049}"/>
    <cellStyle name="Normal 20 3 2 2 2" xfId="4503" xr:uid="{3A2AA87E-69A0-4D4B-9367-E6444237BDF4}"/>
    <cellStyle name="Normal 20 3 2 2 2 2" xfId="12883" xr:uid="{1DC330EB-D609-4101-BB1C-465C4CDCA2AA}"/>
    <cellStyle name="Normal 20 3 2 2 2 2 2" xfId="29643" xr:uid="{E1536C20-75BE-4544-8DB8-555948719002}"/>
    <cellStyle name="Normal 20 3 2 2 2 2 3" xfId="46402" xr:uid="{B808C769-464D-429E-93A0-B87A1775723B}"/>
    <cellStyle name="Normal 20 3 2 2 2 3" xfId="21263" xr:uid="{01C5C27E-0BE4-4395-91D6-B8AA14FF540A}"/>
    <cellStyle name="Normal 20 3 2 2 2 4" xfId="38022" xr:uid="{164E3FB7-D10C-45A0-A55D-5F8D91E4E2A7}"/>
    <cellStyle name="Normal 20 3 2 2 3" xfId="6190" xr:uid="{D1644364-A115-4297-A11E-41A0C207BDBC}"/>
    <cellStyle name="Normal 20 3 2 2 3 2" xfId="14570" xr:uid="{4233F867-0399-47F1-A6F6-7AE643440C13}"/>
    <cellStyle name="Normal 20 3 2 2 3 2 2" xfId="31330" xr:uid="{E366FE99-4042-4E8E-86D8-3BEAA1ED3AB6}"/>
    <cellStyle name="Normal 20 3 2 2 3 2 3" xfId="48089" xr:uid="{3E70B36A-BE19-46A4-8134-812B389B1609}"/>
    <cellStyle name="Normal 20 3 2 2 3 3" xfId="22950" xr:uid="{452D9D47-2B8C-45D5-BFA7-B315EF1EBC71}"/>
    <cellStyle name="Normal 20 3 2 2 3 4" xfId="39709" xr:uid="{75D0E4C3-D172-4ECA-8618-4A7A764FFBA6}"/>
    <cellStyle name="Normal 20 3 2 2 4" xfId="2926" xr:uid="{030FDE84-A688-4C59-80C9-31CA4E192A03}"/>
    <cellStyle name="Normal 20 3 2 2 4 2" xfId="11306" xr:uid="{81149C8F-CE7C-4B87-B382-400C5D7BC5C4}"/>
    <cellStyle name="Normal 20 3 2 2 4 2 2" xfId="28066" xr:uid="{DEA7AD72-B542-44DB-9EC8-C05E9897083F}"/>
    <cellStyle name="Normal 20 3 2 2 4 2 3" xfId="44825" xr:uid="{11A954DB-8C6F-44D8-9C1A-7637E89EAEE4}"/>
    <cellStyle name="Normal 20 3 2 2 4 3" xfId="19686" xr:uid="{52CAFCBE-7DB9-40DC-805C-E7E6C94BC229}"/>
    <cellStyle name="Normal 20 3 2 2 4 4" xfId="36445" xr:uid="{EB27BF8A-08E9-4DED-91B5-DE8501D7C785}"/>
    <cellStyle name="Normal 20 3 2 2 5" xfId="9503" xr:uid="{26976D31-EE63-4EFA-991A-879188012BBA}"/>
    <cellStyle name="Normal 20 3 2 2 5 2" xfId="26263" xr:uid="{5B665257-CC8F-482F-B392-447170B2F31F}"/>
    <cellStyle name="Normal 20 3 2 2 5 3" xfId="43022" xr:uid="{D80230B3-0B8E-43CF-B29C-0B8C010BCA4E}"/>
    <cellStyle name="Normal 20 3 2 2 6" xfId="17883" xr:uid="{0BFDEAE9-6691-4B47-A522-06ACABDD7973}"/>
    <cellStyle name="Normal 20 3 2 2 7" xfId="34642" xr:uid="{394703F8-53A5-4624-A74F-31EACD57E579}"/>
    <cellStyle name="Normal 20 3 2 3" xfId="1542" xr:uid="{3627B81C-1002-433E-957C-04ECCCF0DDF2}"/>
    <cellStyle name="Normal 20 3 2 3 2" xfId="4931" xr:uid="{CB871DEA-DC44-4F81-B177-AB95AF9F0399}"/>
    <cellStyle name="Normal 20 3 2 3 2 2" xfId="13311" xr:uid="{83CDE093-FE6E-4A89-9202-BBC33CC42AFC}"/>
    <cellStyle name="Normal 20 3 2 3 2 2 2" xfId="30071" xr:uid="{E78CB020-02E8-464C-89F7-D79014636B7A}"/>
    <cellStyle name="Normal 20 3 2 3 2 2 3" xfId="46830" xr:uid="{A138743A-3D29-4433-9334-63EA62DCD3F5}"/>
    <cellStyle name="Normal 20 3 2 3 2 3" xfId="21691" xr:uid="{2651AF0A-3F38-404C-84F4-B6B8FFE8C3E0}"/>
    <cellStyle name="Normal 20 3 2 3 2 4" xfId="38450" xr:uid="{4A8F9D99-EF99-497F-BE7F-7A347E609A03}"/>
    <cellStyle name="Normal 20 3 2 3 3" xfId="6618" xr:uid="{FA7DC747-FF36-4BCF-853E-3ABD9A16A879}"/>
    <cellStyle name="Normal 20 3 2 3 3 2" xfId="14998" xr:uid="{BE4C63F6-1638-492E-ADE0-0FE558022E5B}"/>
    <cellStyle name="Normal 20 3 2 3 3 2 2" xfId="31758" xr:uid="{2BBB461F-CA76-4E36-A0A3-59D9D27CE3EC}"/>
    <cellStyle name="Normal 20 3 2 3 3 2 3" xfId="48517" xr:uid="{04CB7EED-8E2D-4E8E-8EA4-86BB64DC0CCD}"/>
    <cellStyle name="Normal 20 3 2 3 3 3" xfId="23378" xr:uid="{89EED6D3-CD41-4CE8-B132-E69F54564A5B}"/>
    <cellStyle name="Normal 20 3 2 3 3 4" xfId="40137" xr:uid="{1202919E-8E63-4A2B-807F-BC9DD95E51E0}"/>
    <cellStyle name="Normal 20 3 2 3 4" xfId="3354" xr:uid="{5A303A4C-785B-4AE8-BB85-8E8E25A6C663}"/>
    <cellStyle name="Normal 20 3 2 3 4 2" xfId="11734" xr:uid="{92B1F764-D964-4124-BEB6-86B9214309BA}"/>
    <cellStyle name="Normal 20 3 2 3 4 2 2" xfId="28494" xr:uid="{7AF74ACA-4758-42B6-AEF6-F12FA5043272}"/>
    <cellStyle name="Normal 20 3 2 3 4 2 3" xfId="45253" xr:uid="{96BBA780-0D5B-4139-BF4B-B51D0B9946B5}"/>
    <cellStyle name="Normal 20 3 2 3 4 3" xfId="20114" xr:uid="{D0AD17A2-F44D-451D-BB2C-F0E179498FFF}"/>
    <cellStyle name="Normal 20 3 2 3 4 4" xfId="36873" xr:uid="{A9E6C66B-2D85-4343-83BB-F95622DE4F98}"/>
    <cellStyle name="Normal 20 3 2 3 5" xfId="9931" xr:uid="{85637701-BEEB-43CF-BBCC-11FD54DA8B9B}"/>
    <cellStyle name="Normal 20 3 2 3 5 2" xfId="26691" xr:uid="{067F2956-1596-4F92-991B-F222DF4115D5}"/>
    <cellStyle name="Normal 20 3 2 3 5 3" xfId="43450" xr:uid="{7928E938-91F4-4DD1-ACDE-32FDA86CD8DE}"/>
    <cellStyle name="Normal 20 3 2 3 6" xfId="18311" xr:uid="{7CB7DA62-FCCD-4D77-B24A-FF2D43AB11FA}"/>
    <cellStyle name="Normal 20 3 2 3 7" xfId="35070" xr:uid="{69DAEA27-5ED9-485F-881A-F6037198DAC6}"/>
    <cellStyle name="Normal 20 3 2 4" xfId="1857" xr:uid="{A93ABB1B-70A7-400F-BD94-0553E134E2D7}"/>
    <cellStyle name="Normal 20 3 2 4 2" xfId="5246" xr:uid="{92A159CB-CE90-4396-8F53-3E0ECE926346}"/>
    <cellStyle name="Normal 20 3 2 4 2 2" xfId="13626" xr:uid="{A2E0B64A-95B6-4884-B1F3-298B2D4CF116}"/>
    <cellStyle name="Normal 20 3 2 4 2 2 2" xfId="30386" xr:uid="{E1B7EB47-B4D0-4CE1-AC5E-F6943542FDA0}"/>
    <cellStyle name="Normal 20 3 2 4 2 2 3" xfId="47145" xr:uid="{F94EBE91-F758-4973-9547-D8F02AF6E9C7}"/>
    <cellStyle name="Normal 20 3 2 4 2 3" xfId="22006" xr:uid="{6241205A-5B4D-45FD-98EE-31B4F5931523}"/>
    <cellStyle name="Normal 20 3 2 4 2 4" xfId="38765" xr:uid="{12503CF2-CA17-4334-9999-1EF5F53195D6}"/>
    <cellStyle name="Normal 20 3 2 4 3" xfId="6933" xr:uid="{39FD286B-B55A-47DF-A45C-93E459361817}"/>
    <cellStyle name="Normal 20 3 2 4 3 2" xfId="15313" xr:uid="{9938BD78-95F5-4D51-A461-E7B901657231}"/>
    <cellStyle name="Normal 20 3 2 4 3 2 2" xfId="32073" xr:uid="{CCEB8BE4-33A3-450D-8B88-EF59F263EECD}"/>
    <cellStyle name="Normal 20 3 2 4 3 2 3" xfId="48832" xr:uid="{2795A56A-1247-4D31-8F30-EE58B523FCCA}"/>
    <cellStyle name="Normal 20 3 2 4 3 3" xfId="23693" xr:uid="{D51C3CFF-E4F3-4F27-BC95-007B6C8AF5BF}"/>
    <cellStyle name="Normal 20 3 2 4 3 4" xfId="40452" xr:uid="{B4D32B87-0765-4A08-9C7A-E5F8E616C6FD}"/>
    <cellStyle name="Normal 20 3 2 4 4" xfId="3557" xr:uid="{0428D871-EAC3-4D78-A1B3-371D154C5198}"/>
    <cellStyle name="Normal 20 3 2 4 4 2" xfId="11937" xr:uid="{C995707F-5140-49CE-9867-2B56C0830B6F}"/>
    <cellStyle name="Normal 20 3 2 4 4 2 2" xfId="28697" xr:uid="{1C132547-0D3C-4BBB-A940-F95EE1099616}"/>
    <cellStyle name="Normal 20 3 2 4 4 2 3" xfId="45456" xr:uid="{2A57E331-9DF5-41D2-B843-14AC51FBA5D4}"/>
    <cellStyle name="Normal 20 3 2 4 4 3" xfId="20317" xr:uid="{27EC8BC2-5B46-4756-90FB-72AAAFAD02A8}"/>
    <cellStyle name="Normal 20 3 2 4 4 4" xfId="37076" xr:uid="{2D1B4704-63B0-4BA0-979C-3FD339D5C75E}"/>
    <cellStyle name="Normal 20 3 2 4 5" xfId="10246" xr:uid="{81FCE88F-BA77-4DCB-BB76-C7AE7AA2D334}"/>
    <cellStyle name="Normal 20 3 2 4 5 2" xfId="27006" xr:uid="{73B3CE80-1E75-4685-AAAA-9C4569C776F1}"/>
    <cellStyle name="Normal 20 3 2 4 5 3" xfId="43765" xr:uid="{5198BAA9-A6AB-4150-921B-E88EF54D1A99}"/>
    <cellStyle name="Normal 20 3 2 4 6" xfId="18626" xr:uid="{3A973D0B-9EAE-4FC5-8BF0-748791892369}"/>
    <cellStyle name="Normal 20 3 2 4 7" xfId="35385" xr:uid="{912776DC-D7D3-45C5-8FEF-3B654D2FF7A3}"/>
    <cellStyle name="Normal 20 3 2 5" xfId="3976" xr:uid="{C739234F-A98D-4C35-9A84-F930DD2229D5}"/>
    <cellStyle name="Normal 20 3 2 5 2" xfId="12356" xr:uid="{8C43A7A0-725A-4136-BA30-267CFCC84AF2}"/>
    <cellStyle name="Normal 20 3 2 5 2 2" xfId="29116" xr:uid="{705449F1-561C-4BEC-92BE-AC2B36E07569}"/>
    <cellStyle name="Normal 20 3 2 5 2 3" xfId="45875" xr:uid="{1E197A3F-7C7F-4DA1-A141-D74F3D9D13DD}"/>
    <cellStyle name="Normal 20 3 2 5 3" xfId="20736" xr:uid="{2B0ACD3B-8CD5-463B-97B3-FD63C57E3A48}"/>
    <cellStyle name="Normal 20 3 2 5 4" xfId="37495" xr:uid="{98667FF8-6AA0-4400-91F7-D5D811123594}"/>
    <cellStyle name="Normal 20 3 2 6" xfId="5764" xr:uid="{A6178006-28EC-49CE-AAAF-9864EC3C48E9}"/>
    <cellStyle name="Normal 20 3 2 6 2" xfId="14144" xr:uid="{511FB4F3-36DB-4628-953E-A396D031F45D}"/>
    <cellStyle name="Normal 20 3 2 6 2 2" xfId="30904" xr:uid="{43D874F6-8C43-4918-A565-5D8E43894677}"/>
    <cellStyle name="Normal 20 3 2 6 2 3" xfId="47663" xr:uid="{D682E081-9D48-48CE-81B5-E68B79B31855}"/>
    <cellStyle name="Normal 20 3 2 6 3" xfId="22524" xr:uid="{1E3E1520-B9E5-4079-BC18-408B97A8C4BD}"/>
    <cellStyle name="Normal 20 3 2 6 4" xfId="39283" xr:uid="{7547668A-CA5D-4AED-B011-523E90E1B45D}"/>
    <cellStyle name="Normal 20 3 2 7" xfId="7339" xr:uid="{9CA6E55F-D71B-4B3D-9AC1-0DB06C02903D}"/>
    <cellStyle name="Normal 20 3 2 7 2" xfId="15719" xr:uid="{CA009499-7538-4FA1-B809-DC001A4429FB}"/>
    <cellStyle name="Normal 20 3 2 7 2 2" xfId="32479" xr:uid="{7DE6A0C7-6E51-4643-9C79-915708DF9064}"/>
    <cellStyle name="Normal 20 3 2 7 2 3" xfId="49238" xr:uid="{68B071C9-1841-4FC7-9E66-A91A3F960256}"/>
    <cellStyle name="Normal 20 3 2 7 3" xfId="24099" xr:uid="{9B90FE0E-D44D-42AA-A4CA-5C6B11C52142}"/>
    <cellStyle name="Normal 20 3 2 7 4" xfId="40858" xr:uid="{25B79650-CE52-4F2B-8A29-E20AD15181E1}"/>
    <cellStyle name="Normal 20 3 2 8" xfId="7745" xr:uid="{F231464A-F873-4F31-A25A-820D27CB3972}"/>
    <cellStyle name="Normal 20 3 2 8 2" xfId="16125" xr:uid="{C3B354EE-72DA-4BD6-AA02-854C9333C9BE}"/>
    <cellStyle name="Normal 20 3 2 8 2 2" xfId="32885" xr:uid="{B1E6B0A3-33CB-47C2-92E5-C389209F472C}"/>
    <cellStyle name="Normal 20 3 2 8 2 3" xfId="49644" xr:uid="{34E81FE9-DBBB-40F8-921D-C9A9B785B157}"/>
    <cellStyle name="Normal 20 3 2 8 3" xfId="24505" xr:uid="{1859BF2E-6EF6-45CB-931D-E2FE2D8B3748}"/>
    <cellStyle name="Normal 20 3 2 8 4" xfId="41264" xr:uid="{2B8E719D-7013-43FA-B67E-E69477CB48E7}"/>
    <cellStyle name="Normal 20 3 2 9" xfId="8151" xr:uid="{3E185D6C-FA47-43BC-B86D-0D4ED8FC1D3E}"/>
    <cellStyle name="Normal 20 3 2 9 2" xfId="16531" xr:uid="{375E7992-C9C2-44F3-94AE-88B54B925386}"/>
    <cellStyle name="Normal 20 3 2 9 2 2" xfId="33291" xr:uid="{8946C7E6-B8C4-4F66-BA04-CF22F024C45F}"/>
    <cellStyle name="Normal 20 3 2 9 2 3" xfId="50050" xr:uid="{4D4F16AD-51D7-4ECB-B090-56A27EC75FCA}"/>
    <cellStyle name="Normal 20 3 2 9 3" xfId="24911" xr:uid="{9A4AA53A-9774-4670-90B8-6356105C18CA}"/>
    <cellStyle name="Normal 20 3 2 9 4" xfId="41670" xr:uid="{2D6F5411-16DB-4FDB-AA71-C0F06676263E}"/>
    <cellStyle name="Normal 20 3 3" xfId="669" xr:uid="{AACDD147-5B1D-4E67-8AA3-F74C3B586F93}"/>
    <cellStyle name="Normal 20 3 3 10" xfId="8727" xr:uid="{6BF8E8C4-A4D0-41EC-A409-9C0BD6F14FE9}"/>
    <cellStyle name="Normal 20 3 3 10 2" xfId="17107" xr:uid="{30430FDB-DAB9-4894-B560-AA80C0AD27A7}"/>
    <cellStyle name="Normal 20 3 3 10 2 2" xfId="33867" xr:uid="{C53ABD43-A9BD-4E16-920D-969DE0011D8C}"/>
    <cellStyle name="Normal 20 3 3 10 2 3" xfId="50626" xr:uid="{4717C1CF-94EF-4850-81B5-6253878880D2}"/>
    <cellStyle name="Normal 20 3 3 10 3" xfId="25487" xr:uid="{5327F8E1-ED58-4E59-A27E-6F8B97751086}"/>
    <cellStyle name="Normal 20 3 3 10 4" xfId="42246" xr:uid="{6B0CB5E4-952D-4794-8C4E-86709BAD8B64}"/>
    <cellStyle name="Normal 20 3 3 11" xfId="2499" xr:uid="{09A4EA42-9A2D-4F39-86A5-61D9601A5CD3}"/>
    <cellStyle name="Normal 20 3 3 11 2" xfId="10881" xr:uid="{764569B0-A597-4ABE-9BC2-B13B9AED0523}"/>
    <cellStyle name="Normal 20 3 3 11 2 2" xfId="27641" xr:uid="{80F7564B-55DD-487C-A7F0-7D6754275CF8}"/>
    <cellStyle name="Normal 20 3 3 11 2 3" xfId="44400" xr:uid="{CE329A12-D38A-431E-982D-194C23297DE8}"/>
    <cellStyle name="Normal 20 3 3 11 3" xfId="19261" xr:uid="{10B8284E-F736-4415-B9E0-7D23F63AD27C}"/>
    <cellStyle name="Normal 20 3 3 11 4" xfId="36020" xr:uid="{4D8F08D6-A480-46A5-B57E-35961E94B264}"/>
    <cellStyle name="Normal 20 3 3 12" xfId="9078" xr:uid="{DC8566D3-EC63-430B-AFA0-A43EC91880E9}"/>
    <cellStyle name="Normal 20 3 3 12 2" xfId="25838" xr:uid="{390045A9-0823-4ECB-857E-38950887F72C}"/>
    <cellStyle name="Normal 20 3 3 12 3" xfId="42597" xr:uid="{39AC4959-16F4-4C82-AF4C-9D575BB386BB}"/>
    <cellStyle name="Normal 20 3 3 13" xfId="17458" xr:uid="{4EFC98EB-960D-43D8-A486-C5F089389E1A}"/>
    <cellStyle name="Normal 20 3 3 14" xfId="34217" xr:uid="{D62F1800-F467-4864-916C-85EB1B9F513B}"/>
    <cellStyle name="Normal 20 3 3 2" xfId="1109" xr:uid="{B24BF5F5-CF49-437E-BCA1-8DCE69FCB94E}"/>
    <cellStyle name="Normal 20 3 3 2 2" xfId="4504" xr:uid="{E3CC1D2D-65A6-44BA-AAE3-DC82E2AA309B}"/>
    <cellStyle name="Normal 20 3 3 2 2 2" xfId="12884" xr:uid="{B0CA67EA-650D-44F8-A2B4-F65AF6CE50D8}"/>
    <cellStyle name="Normal 20 3 3 2 2 2 2" xfId="29644" xr:uid="{3B4B03A1-9D45-49E7-BCBE-D781F4656958}"/>
    <cellStyle name="Normal 20 3 3 2 2 2 3" xfId="46403" xr:uid="{E90F0BD9-1A81-4D3E-92D9-C438A93C3492}"/>
    <cellStyle name="Normal 20 3 3 2 2 3" xfId="21264" xr:uid="{2747A7C7-EF69-47B0-80A1-C3FF2DECFC09}"/>
    <cellStyle name="Normal 20 3 3 2 2 4" xfId="38023" xr:uid="{C9BF710E-16C7-47EF-A242-5A6058B95565}"/>
    <cellStyle name="Normal 20 3 3 2 3" xfId="6191" xr:uid="{3A6220BE-ECF0-41EE-B49C-A45986787E75}"/>
    <cellStyle name="Normal 20 3 3 2 3 2" xfId="14571" xr:uid="{CA1705A1-293C-4C8C-A8E0-80C9F8E21591}"/>
    <cellStyle name="Normal 20 3 3 2 3 2 2" xfId="31331" xr:uid="{1F6BC95B-278C-4C4F-822E-92D8795C3E9C}"/>
    <cellStyle name="Normal 20 3 3 2 3 2 3" xfId="48090" xr:uid="{07E1EA0F-3486-4D7E-95E7-E42AD17400EF}"/>
    <cellStyle name="Normal 20 3 3 2 3 3" xfId="22951" xr:uid="{8D0BEF91-7FF0-4B1C-B42D-03E0F57F5F97}"/>
    <cellStyle name="Normal 20 3 3 2 3 4" xfId="39710" xr:uid="{3068739C-4D6D-43A5-B101-B89E3BE562B3}"/>
    <cellStyle name="Normal 20 3 3 2 4" xfId="2927" xr:uid="{E6DE0FDF-96FD-4B3A-8805-919F41E239A9}"/>
    <cellStyle name="Normal 20 3 3 2 4 2" xfId="11307" xr:uid="{6797EB8C-1764-424C-B861-F8194EF2DB18}"/>
    <cellStyle name="Normal 20 3 3 2 4 2 2" xfId="28067" xr:uid="{7B6E5735-3E21-4FB9-AC54-967D16C15A21}"/>
    <cellStyle name="Normal 20 3 3 2 4 2 3" xfId="44826" xr:uid="{3447B8EC-0CCE-46C6-AE70-05185BBEAA32}"/>
    <cellStyle name="Normal 20 3 3 2 4 3" xfId="19687" xr:uid="{AEFD86FD-489B-404C-8BF5-3C373B0E7955}"/>
    <cellStyle name="Normal 20 3 3 2 4 4" xfId="36446" xr:uid="{EC9CDE63-FCFD-4A71-943E-427CF202A616}"/>
    <cellStyle name="Normal 20 3 3 2 5" xfId="9504" xr:uid="{307059D9-CC7B-47CD-8056-F324E46F8C9A}"/>
    <cellStyle name="Normal 20 3 3 2 5 2" xfId="26264" xr:uid="{21492335-E5E9-4E77-B704-7A651327B636}"/>
    <cellStyle name="Normal 20 3 3 2 5 3" xfId="43023" xr:uid="{BF969EC1-8F21-440E-83E7-EF33D0158C61}"/>
    <cellStyle name="Normal 20 3 3 2 6" xfId="17884" xr:uid="{36A47961-9109-4537-9512-1F4D66502ACD}"/>
    <cellStyle name="Normal 20 3 3 2 7" xfId="34643" xr:uid="{1087CD95-CE15-4EBB-9C38-351F7DCAB3F6}"/>
    <cellStyle name="Normal 20 3 3 3" xfId="1543" xr:uid="{46C9B918-82C4-4F4F-BEF4-6924FEF39357}"/>
    <cellStyle name="Normal 20 3 3 3 2" xfId="4932" xr:uid="{EE85A2D9-1B46-4A90-9254-0A96D993D2BE}"/>
    <cellStyle name="Normal 20 3 3 3 2 2" xfId="13312" xr:uid="{21FEE2D8-189E-4146-9229-A2074082B98C}"/>
    <cellStyle name="Normal 20 3 3 3 2 2 2" xfId="30072" xr:uid="{A6D4BBFC-200C-442A-8072-AEC01DD40BA2}"/>
    <cellStyle name="Normal 20 3 3 3 2 2 3" xfId="46831" xr:uid="{F4BDCDBD-FC83-491C-A0ED-E88B221E1360}"/>
    <cellStyle name="Normal 20 3 3 3 2 3" xfId="21692" xr:uid="{47400CDF-2D47-43BB-92FD-E807B5F24305}"/>
    <cellStyle name="Normal 20 3 3 3 2 4" xfId="38451" xr:uid="{6E43788D-0C5B-4243-B57F-33C83AD24280}"/>
    <cellStyle name="Normal 20 3 3 3 3" xfId="6619" xr:uid="{C3D8F4FF-767C-4A7C-BB85-50694039E2B3}"/>
    <cellStyle name="Normal 20 3 3 3 3 2" xfId="14999" xr:uid="{83450DEC-1275-4C9A-B4CD-6EABBC28E1C0}"/>
    <cellStyle name="Normal 20 3 3 3 3 2 2" xfId="31759" xr:uid="{C27FA8AB-CBF4-4DBF-89DA-48D0A26E839E}"/>
    <cellStyle name="Normal 20 3 3 3 3 2 3" xfId="48518" xr:uid="{2F53F1BF-73E8-4A5F-B837-E2EA3DA27F01}"/>
    <cellStyle name="Normal 20 3 3 3 3 3" xfId="23379" xr:uid="{39240349-55C6-46F0-B073-358184759EF3}"/>
    <cellStyle name="Normal 20 3 3 3 3 4" xfId="40138" xr:uid="{A1430CD5-CFA7-4677-B1F6-FD6784AFC873}"/>
    <cellStyle name="Normal 20 3 3 3 4" xfId="3355" xr:uid="{5EA94F92-8480-414C-9FBE-9EA4EBFF7707}"/>
    <cellStyle name="Normal 20 3 3 3 4 2" xfId="11735" xr:uid="{CEAB2BA0-9FA5-4184-BCE8-F38308DFB636}"/>
    <cellStyle name="Normal 20 3 3 3 4 2 2" xfId="28495" xr:uid="{E3BEBB5C-D4CD-4ACC-8D66-4D2F8F6BABA3}"/>
    <cellStyle name="Normal 20 3 3 3 4 2 3" xfId="45254" xr:uid="{60E0238E-4657-4D92-A9CC-41C198161D11}"/>
    <cellStyle name="Normal 20 3 3 3 4 3" xfId="20115" xr:uid="{0A8E9AFB-9549-4074-BF7D-C90F09F41BF5}"/>
    <cellStyle name="Normal 20 3 3 3 4 4" xfId="36874" xr:uid="{8016B453-5805-4844-90F6-18075AF0D67C}"/>
    <cellStyle name="Normal 20 3 3 3 5" xfId="9932" xr:uid="{37DBEC3C-1F83-42B7-BDD3-5AD07EA3AC8A}"/>
    <cellStyle name="Normal 20 3 3 3 5 2" xfId="26692" xr:uid="{8927744E-CB25-4294-B91E-6F7F3B69CE35}"/>
    <cellStyle name="Normal 20 3 3 3 5 3" xfId="43451" xr:uid="{6852F2A6-C9B8-4689-AD5C-E862DD7001BF}"/>
    <cellStyle name="Normal 20 3 3 3 6" xfId="18312" xr:uid="{5A4C2027-98E9-4553-A468-E1DC67F2451C}"/>
    <cellStyle name="Normal 20 3 3 3 7" xfId="35071" xr:uid="{7C6A8EAC-1847-4A3E-A43F-316820C79722}"/>
    <cellStyle name="Normal 20 3 3 4" xfId="2027" xr:uid="{FBE8E1C8-D34E-4932-8BF9-563DA713730A}"/>
    <cellStyle name="Normal 20 3 3 4 2" xfId="5416" xr:uid="{6484145E-8B48-4DBC-9738-3BA9ECBA4A0A}"/>
    <cellStyle name="Normal 20 3 3 4 2 2" xfId="13796" xr:uid="{1433D9DD-0BFE-4377-BC96-FD269D826990}"/>
    <cellStyle name="Normal 20 3 3 4 2 2 2" xfId="30556" xr:uid="{11E10F04-C2BF-4783-B100-CF9A73DEED73}"/>
    <cellStyle name="Normal 20 3 3 4 2 2 3" xfId="47315" xr:uid="{CE6E5C32-CABC-47D0-8774-B129D75A024F}"/>
    <cellStyle name="Normal 20 3 3 4 2 3" xfId="22176" xr:uid="{D2112361-9EE7-4C34-B133-AF967EDEFBBF}"/>
    <cellStyle name="Normal 20 3 3 4 2 4" xfId="38935" xr:uid="{35C0FDA5-848F-4A2D-9A46-0BCCE9F44573}"/>
    <cellStyle name="Normal 20 3 3 4 3" xfId="7103" xr:uid="{8556AD04-D5FE-4E52-B8F6-D9E12BD05853}"/>
    <cellStyle name="Normal 20 3 3 4 3 2" xfId="15483" xr:uid="{2C69D98F-4AD6-4458-AF63-A611045DBF5A}"/>
    <cellStyle name="Normal 20 3 3 4 3 2 2" xfId="32243" xr:uid="{37B9D882-3361-4626-8984-002486310CAE}"/>
    <cellStyle name="Normal 20 3 3 4 3 2 3" xfId="49002" xr:uid="{C362DE9B-9588-4CCC-833D-E4F82C653952}"/>
    <cellStyle name="Normal 20 3 3 4 3 3" xfId="23863" xr:uid="{47C8D86D-A123-43B9-807D-941400D018EA}"/>
    <cellStyle name="Normal 20 3 3 4 3 4" xfId="40622" xr:uid="{3F811E56-E7BD-43D8-8167-DC866F0B797D}"/>
    <cellStyle name="Normal 20 3 3 4 4" xfId="3726" xr:uid="{D19807A9-6386-4487-BFD9-AA4820C0120E}"/>
    <cellStyle name="Normal 20 3 3 4 4 2" xfId="12106" xr:uid="{6D267F8B-9DFD-4030-848C-90424D920744}"/>
    <cellStyle name="Normal 20 3 3 4 4 2 2" xfId="28866" xr:uid="{A12A40BF-B339-4272-925B-26CC40FDC1EE}"/>
    <cellStyle name="Normal 20 3 3 4 4 2 3" xfId="45625" xr:uid="{84A2AEF7-B474-4DC3-88C1-DAC76D70462A}"/>
    <cellStyle name="Normal 20 3 3 4 4 3" xfId="20486" xr:uid="{E763FEE1-3FE0-4BAD-BA7B-7965103E72FA}"/>
    <cellStyle name="Normal 20 3 3 4 4 4" xfId="37245" xr:uid="{73C55AC1-986D-4B73-B652-429FACDB834C}"/>
    <cellStyle name="Normal 20 3 3 4 5" xfId="10416" xr:uid="{CF85A131-24C0-49E3-8A29-F65CFD5CCC9E}"/>
    <cellStyle name="Normal 20 3 3 4 5 2" xfId="27176" xr:uid="{D6DFB2C5-BC42-4B68-86B6-11388C099FE2}"/>
    <cellStyle name="Normal 20 3 3 4 5 3" xfId="43935" xr:uid="{FC8BE952-DCA3-4C85-8608-F8CEEDCB77FE}"/>
    <cellStyle name="Normal 20 3 3 4 6" xfId="18796" xr:uid="{29B67F91-D967-4218-B7F8-2C274304F07C}"/>
    <cellStyle name="Normal 20 3 3 4 7" xfId="35555" xr:uid="{15FBACFD-EC31-4710-B6D2-7FB4B0EF0A7E}"/>
    <cellStyle name="Normal 20 3 3 5" xfId="4146" xr:uid="{382EB253-C1D9-48C7-A160-FF95EB408825}"/>
    <cellStyle name="Normal 20 3 3 5 2" xfId="12526" xr:uid="{B71A295F-95EF-454C-9FE0-67452E551148}"/>
    <cellStyle name="Normal 20 3 3 5 2 2" xfId="29286" xr:uid="{0F1858D9-9535-446D-9C38-9F5E3A2DECA7}"/>
    <cellStyle name="Normal 20 3 3 5 2 3" xfId="46045" xr:uid="{D2CEE204-D421-4308-8BA4-21F4FA61EDEF}"/>
    <cellStyle name="Normal 20 3 3 5 3" xfId="20906" xr:uid="{4EF9AA38-7742-403F-83B8-D3779791A66F}"/>
    <cellStyle name="Normal 20 3 3 5 4" xfId="37665" xr:uid="{F649D168-DDAF-42D8-9E1B-840DF7F49FCF}"/>
    <cellStyle name="Normal 20 3 3 6" xfId="5765" xr:uid="{1927AD7E-5426-4230-A0D3-9126936B1584}"/>
    <cellStyle name="Normal 20 3 3 6 2" xfId="14145" xr:uid="{5AF86A59-4597-4D8E-ABF7-CA0AD4149D04}"/>
    <cellStyle name="Normal 20 3 3 6 2 2" xfId="30905" xr:uid="{869BAC26-D146-4B06-989B-E5ECC176A6C7}"/>
    <cellStyle name="Normal 20 3 3 6 2 3" xfId="47664" xr:uid="{A93B8891-294A-425A-A4AE-894FEF7D96BB}"/>
    <cellStyle name="Normal 20 3 3 6 3" xfId="22525" xr:uid="{A71D4E78-16C5-4129-8A17-133021E1FEB9}"/>
    <cellStyle name="Normal 20 3 3 6 4" xfId="39284" xr:uid="{144B0F5F-3A1E-4481-AA6F-F6A3A5BA69BF}"/>
    <cellStyle name="Normal 20 3 3 7" xfId="7509" xr:uid="{EE98ED61-9B1A-4036-9F05-3B816214F2F1}"/>
    <cellStyle name="Normal 20 3 3 7 2" xfId="15889" xr:uid="{49420BA8-A938-4E6C-A867-F60F5730D733}"/>
    <cellStyle name="Normal 20 3 3 7 2 2" xfId="32649" xr:uid="{F04B12C3-C260-48BB-8D44-4A10E11D488B}"/>
    <cellStyle name="Normal 20 3 3 7 2 3" xfId="49408" xr:uid="{1CDD8FE2-8CB2-4DC5-82DE-33BC89952E33}"/>
    <cellStyle name="Normal 20 3 3 7 3" xfId="24269" xr:uid="{676A5E61-A00D-477A-A281-68993C651051}"/>
    <cellStyle name="Normal 20 3 3 7 4" xfId="41028" xr:uid="{D512D950-26F4-4AB5-8744-649BA98DA24C}"/>
    <cellStyle name="Normal 20 3 3 8" xfId="7915" xr:uid="{B510B160-F2BF-4296-BC6A-D28F941E34D4}"/>
    <cellStyle name="Normal 20 3 3 8 2" xfId="16295" xr:uid="{537F8F8F-5B94-4F76-BD9F-93850FF37DE8}"/>
    <cellStyle name="Normal 20 3 3 8 2 2" xfId="33055" xr:uid="{C1B4DD6F-51EB-4B68-99C1-3BBC59810B82}"/>
    <cellStyle name="Normal 20 3 3 8 2 3" xfId="49814" xr:uid="{3001C7BD-B254-46B5-92CA-6ECDB9414E86}"/>
    <cellStyle name="Normal 20 3 3 8 3" xfId="24675" xr:uid="{22CBCC27-CFA8-48E6-9435-76C26061EDEF}"/>
    <cellStyle name="Normal 20 3 3 8 4" xfId="41434" xr:uid="{2253580F-F156-4F9F-A738-39AC33ECD9F6}"/>
    <cellStyle name="Normal 20 3 3 9" xfId="8321" xr:uid="{C78C6586-32DD-4EF3-A8B4-0F5E8EB6D023}"/>
    <cellStyle name="Normal 20 3 3 9 2" xfId="16701" xr:uid="{C9D995FC-70DC-45BE-B8AF-9FB11F27F5BE}"/>
    <cellStyle name="Normal 20 3 3 9 2 2" xfId="33461" xr:uid="{24D61850-6555-4583-9654-733921CC2D41}"/>
    <cellStyle name="Normal 20 3 3 9 2 3" xfId="50220" xr:uid="{D9CF1CE0-C702-4588-8BD5-1255D4D3591B}"/>
    <cellStyle name="Normal 20 3 3 9 3" xfId="25081" xr:uid="{98A34963-C876-42A8-BC01-513CC99C2100}"/>
    <cellStyle name="Normal 20 3 3 9 4" xfId="41840" xr:uid="{372E51E0-3643-4FAD-BCEB-F38F8CCAF556}"/>
    <cellStyle name="Normal 20 3 4" xfId="858" xr:uid="{19B54DB5-AEB0-4A63-A1BF-56CC64F44044}"/>
    <cellStyle name="Normal 20 3 4 2" xfId="4253" xr:uid="{2C5052EC-3DCD-45A4-B424-6AC61A07D250}"/>
    <cellStyle name="Normal 20 3 4 2 2" xfId="12633" xr:uid="{08B44894-9C1D-4FC7-A6D4-5387F44D62FD}"/>
    <cellStyle name="Normal 20 3 4 2 2 2" xfId="29393" xr:uid="{6D689CCC-6797-4B16-8FA8-DE2AC265A4DE}"/>
    <cellStyle name="Normal 20 3 4 2 2 3" xfId="46152" xr:uid="{C41F55DB-127D-41B3-BCDE-0BF360CF6999}"/>
    <cellStyle name="Normal 20 3 4 2 3" xfId="21013" xr:uid="{D32C43C1-1788-4E68-B99F-3FBC8815824C}"/>
    <cellStyle name="Normal 20 3 4 2 4" xfId="37772" xr:uid="{EA664ACD-F51C-44CE-B697-17704A13E2AD}"/>
    <cellStyle name="Normal 20 3 4 3" xfId="5940" xr:uid="{BFBB05AA-12B1-4FFC-846B-7898C2F83A23}"/>
    <cellStyle name="Normal 20 3 4 3 2" xfId="14320" xr:uid="{640F707F-AF40-4D52-BB17-2C13A75F0CA8}"/>
    <cellStyle name="Normal 20 3 4 3 2 2" xfId="31080" xr:uid="{9EECF057-C975-4D4C-801E-21F7447145F0}"/>
    <cellStyle name="Normal 20 3 4 3 2 3" xfId="47839" xr:uid="{8BFCECF6-71CF-4C1D-A96A-EDF10D01417A}"/>
    <cellStyle name="Normal 20 3 4 3 3" xfId="22700" xr:uid="{2CB7829F-ABEF-4B81-837B-CAC8BE384593}"/>
    <cellStyle name="Normal 20 3 4 3 4" xfId="39459" xr:uid="{DC254FA4-D22E-4C02-9A8D-4691987EDDD7}"/>
    <cellStyle name="Normal 20 3 4 4" xfId="2676" xr:uid="{599E73D3-6E97-4231-90FF-8AE3E700CEFD}"/>
    <cellStyle name="Normal 20 3 4 4 2" xfId="11056" xr:uid="{63E6BBC9-924A-4A66-BFD1-5DC231ED84F0}"/>
    <cellStyle name="Normal 20 3 4 4 2 2" xfId="27816" xr:uid="{194F3BF9-F184-464E-BED4-3C04DF86BEEE}"/>
    <cellStyle name="Normal 20 3 4 4 2 3" xfId="44575" xr:uid="{DC9151EC-D329-42F7-8B76-9D1191F7E06E}"/>
    <cellStyle name="Normal 20 3 4 4 3" xfId="19436" xr:uid="{F39F1D5D-1AD1-43B5-B77F-89BCA6E1D8E3}"/>
    <cellStyle name="Normal 20 3 4 4 4" xfId="36195" xr:uid="{DE248A3B-7512-4FBD-A5DD-E720BD83F785}"/>
    <cellStyle name="Normal 20 3 4 5" xfId="9253" xr:uid="{95DEBF41-0D0B-420D-9AFA-983229C39ABE}"/>
    <cellStyle name="Normal 20 3 4 5 2" xfId="26013" xr:uid="{80A07965-79D7-4852-9F84-DC2DA1B78978}"/>
    <cellStyle name="Normal 20 3 4 5 3" xfId="42772" xr:uid="{D4C802A9-AAD3-40DA-8F95-DDD52BDB54AC}"/>
    <cellStyle name="Normal 20 3 4 6" xfId="17633" xr:uid="{0C8F8A89-2E70-47DD-B926-3A16FB6AE31D}"/>
    <cellStyle name="Normal 20 3 4 7" xfId="34392" xr:uid="{54E6E84D-E666-47E6-90B3-C82ED4911CD5}"/>
    <cellStyle name="Normal 20 3 5" xfId="1292" xr:uid="{A4F5BD80-E396-4715-A63C-6A2EA6A57FBD}"/>
    <cellStyle name="Normal 20 3 5 2" xfId="4681" xr:uid="{E12BDE71-AB9E-4AA0-B75F-EC06BAACF0CB}"/>
    <cellStyle name="Normal 20 3 5 2 2" xfId="13061" xr:uid="{7F4E1919-4803-4A5B-9BE0-015E85AAC5CE}"/>
    <cellStyle name="Normal 20 3 5 2 2 2" xfId="29821" xr:uid="{16E46212-8C52-45D2-8752-68595691D039}"/>
    <cellStyle name="Normal 20 3 5 2 2 3" xfId="46580" xr:uid="{2B87675B-156C-436B-A62C-253B022D9BA7}"/>
    <cellStyle name="Normal 20 3 5 2 3" xfId="21441" xr:uid="{CDC5A789-FDC7-4EE4-A891-9D971327B40B}"/>
    <cellStyle name="Normal 20 3 5 2 4" xfId="38200" xr:uid="{98D4AE7B-3A8A-4167-9646-8EE04E21C260}"/>
    <cellStyle name="Normal 20 3 5 3" xfId="6368" xr:uid="{6F7DAB16-35C4-47A7-8D3B-8F193DC7C750}"/>
    <cellStyle name="Normal 20 3 5 3 2" xfId="14748" xr:uid="{E3495328-BFD8-4CED-937F-75BB1459D015}"/>
    <cellStyle name="Normal 20 3 5 3 2 2" xfId="31508" xr:uid="{B2B33420-880D-486A-B623-27175937A10A}"/>
    <cellStyle name="Normal 20 3 5 3 2 3" xfId="48267" xr:uid="{DA3218EA-9509-4431-8AC9-D0FC8BF3A875}"/>
    <cellStyle name="Normal 20 3 5 3 3" xfId="23128" xr:uid="{6EE73B6D-4857-418A-BB21-A4B11403C34A}"/>
    <cellStyle name="Normal 20 3 5 3 4" xfId="39887" xr:uid="{E9AC4243-A590-40DA-8869-10C029E57EFF}"/>
    <cellStyle name="Normal 20 3 5 4" xfId="3104" xr:uid="{AFE69E7F-7E5A-4EA4-A89E-5DE42339AE40}"/>
    <cellStyle name="Normal 20 3 5 4 2" xfId="11484" xr:uid="{F907DE98-25E3-4B8C-9CC2-56F89A0C01CA}"/>
    <cellStyle name="Normal 20 3 5 4 2 2" xfId="28244" xr:uid="{2388AFED-C08A-4C89-86C4-6E8A9B5A095D}"/>
    <cellStyle name="Normal 20 3 5 4 2 3" xfId="45003" xr:uid="{F323256B-6606-4BCF-9C9B-E64B235BEF3F}"/>
    <cellStyle name="Normal 20 3 5 4 3" xfId="19864" xr:uid="{FF360ECC-E09E-49DA-A991-F4D67BE06DA8}"/>
    <cellStyle name="Normal 20 3 5 4 4" xfId="36623" xr:uid="{2DA145BA-E79C-499B-964F-23A96FB8168F}"/>
    <cellStyle name="Normal 20 3 5 5" xfId="9681" xr:uid="{B59FDED9-7D3F-49BC-AFBA-A2A90393F572}"/>
    <cellStyle name="Normal 20 3 5 5 2" xfId="26441" xr:uid="{813E0A55-1583-43B4-84B6-C6AEC3CA387D}"/>
    <cellStyle name="Normal 20 3 5 5 3" xfId="43200" xr:uid="{E3A73096-1745-4D3B-BB5B-0D87AF0C73AC}"/>
    <cellStyle name="Normal 20 3 5 6" xfId="18061" xr:uid="{FF1BCAC4-E89A-4A24-AFEA-3BF4F1CE8345}"/>
    <cellStyle name="Normal 20 3 5 7" xfId="34820" xr:uid="{EF10FE22-A241-4A53-8FB9-28FD22D2267E}"/>
    <cellStyle name="Normal 20 3 6" xfId="1756" xr:uid="{8FD232CC-B3B3-4C44-A3E4-B6A682BD343F}"/>
    <cellStyle name="Normal 20 3 6 2" xfId="5145" xr:uid="{EF246601-9A90-4758-9395-033E12C1520C}"/>
    <cellStyle name="Normal 20 3 6 2 2" xfId="13525" xr:uid="{2D5FF1C0-74C5-4263-8ED6-A8AB60E22D18}"/>
    <cellStyle name="Normal 20 3 6 2 2 2" xfId="30285" xr:uid="{04712CF7-CF63-4660-B1C9-540180BDFE59}"/>
    <cellStyle name="Normal 20 3 6 2 2 3" xfId="47044" xr:uid="{1FF243CF-B988-4D68-B384-D97E2460147A}"/>
    <cellStyle name="Normal 20 3 6 2 3" xfId="21905" xr:uid="{C511C605-43EB-4D66-A6F1-2151F194C7C4}"/>
    <cellStyle name="Normal 20 3 6 2 4" xfId="38664" xr:uid="{CD1F21C2-FF9D-42F9-8135-50AB628FD6DA}"/>
    <cellStyle name="Normal 20 3 6 3" xfId="6832" xr:uid="{31628656-06CC-4419-90B5-723FCEF7F7F1}"/>
    <cellStyle name="Normal 20 3 6 3 2" xfId="15212" xr:uid="{A656B380-8894-49CF-9C59-CDDAB25057D8}"/>
    <cellStyle name="Normal 20 3 6 3 2 2" xfId="31972" xr:uid="{F3FD12A2-D1F5-40FE-B4DE-8BDC0AB3E779}"/>
    <cellStyle name="Normal 20 3 6 3 2 3" xfId="48731" xr:uid="{53F7B137-A5B4-4307-AD0F-FA4461E1874B}"/>
    <cellStyle name="Normal 20 3 6 3 3" xfId="23592" xr:uid="{C9742752-C474-4FE1-9820-5824DB6AEB6A}"/>
    <cellStyle name="Normal 20 3 6 3 4" xfId="40351" xr:uid="{0357ED74-9F83-4A3D-AFE4-BD1F5A4CBEA7}"/>
    <cellStyle name="Normal 20 3 6 4" xfId="2246" xr:uid="{F190F4D1-E61F-4819-8F04-E64C67272168}"/>
    <cellStyle name="Normal 20 3 6 4 2" xfId="10630" xr:uid="{2788A2DA-7EEA-4F93-B06D-20C192681E71}"/>
    <cellStyle name="Normal 20 3 6 4 2 2" xfId="27390" xr:uid="{643A722E-B41C-42DA-948D-F6725E26051F}"/>
    <cellStyle name="Normal 20 3 6 4 2 3" xfId="44149" xr:uid="{E84AC8FD-3E43-46C5-BBA5-DA7440DEFE34}"/>
    <cellStyle name="Normal 20 3 6 4 3" xfId="19010" xr:uid="{55AB8CA1-9F99-49E1-B956-399B4F1024ED}"/>
    <cellStyle name="Normal 20 3 6 4 4" xfId="35769" xr:uid="{E8356148-E8A0-4A78-9BFE-E8E42D845668}"/>
    <cellStyle name="Normal 20 3 6 5" xfId="10145" xr:uid="{2EF26411-8881-44C1-A98B-F4A425C2F372}"/>
    <cellStyle name="Normal 20 3 6 5 2" xfId="26905" xr:uid="{6C090316-8334-4572-B3F5-56AD50804E6F}"/>
    <cellStyle name="Normal 20 3 6 5 3" xfId="43664" xr:uid="{1CD4CE05-F2C8-45DF-A109-917417D1F04B}"/>
    <cellStyle name="Normal 20 3 6 6" xfId="18525" xr:uid="{BF8924F4-78F5-4338-9128-B204478955FC}"/>
    <cellStyle name="Normal 20 3 6 7" xfId="35284" xr:uid="{33A2E40B-B9BF-4B09-8A4C-7D37EB975F80}"/>
    <cellStyle name="Normal 20 3 7" xfId="3875" xr:uid="{1A94F1DD-8E62-4DB2-9067-AEB267CC7372}"/>
    <cellStyle name="Normal 20 3 7 2" xfId="12255" xr:uid="{BBDA14C1-CD70-4F81-B28D-F838CF350BA5}"/>
    <cellStyle name="Normal 20 3 7 2 2" xfId="29015" xr:uid="{12ED60F6-3443-49DF-B8A4-FDE258F7B0E2}"/>
    <cellStyle name="Normal 20 3 7 2 3" xfId="45774" xr:uid="{4B997AE9-04E7-4BD8-8525-0A29E1D3625C}"/>
    <cellStyle name="Normal 20 3 7 3" xfId="20635" xr:uid="{4CE1E79E-A426-4F84-B1A1-268705C0779D}"/>
    <cellStyle name="Normal 20 3 7 4" xfId="37394" xr:uid="{B4267A26-7C39-4B99-9818-CA323DC9A5C3}"/>
    <cellStyle name="Normal 20 3 8" xfId="5514" xr:uid="{0C6973F0-AA9E-4BBA-9B8F-C0235092A410}"/>
    <cellStyle name="Normal 20 3 8 2" xfId="13894" xr:uid="{1F4E4188-5766-459B-A3B8-251D5B220DBD}"/>
    <cellStyle name="Normal 20 3 8 2 2" xfId="30654" xr:uid="{37D0E009-BD90-4228-8671-51E92CFA6448}"/>
    <cellStyle name="Normal 20 3 8 2 3" xfId="47413" xr:uid="{17206463-F263-4AB2-9737-685101551B77}"/>
    <cellStyle name="Normal 20 3 8 3" xfId="22274" xr:uid="{57E32745-729F-453A-B77E-8E839E72C723}"/>
    <cellStyle name="Normal 20 3 8 4" xfId="39033" xr:uid="{D7CF67D1-36F2-44D8-AFCB-C7AB58F0174C}"/>
    <cellStyle name="Normal 20 3 9" xfId="7238" xr:uid="{46A1A94D-5818-4B50-A51D-F841CE7BAD21}"/>
    <cellStyle name="Normal 20 3 9 2" xfId="15618" xr:uid="{BC131D32-BC99-4252-9B7D-D5DF61E96E96}"/>
    <cellStyle name="Normal 20 3 9 2 2" xfId="32378" xr:uid="{AAF5B1EA-C096-49CE-AC05-9BD25FF6C95D}"/>
    <cellStyle name="Normal 20 3 9 2 3" xfId="49137" xr:uid="{8B2CA0AD-77A1-4518-99D1-B42F366DE510}"/>
    <cellStyle name="Normal 20 3 9 3" xfId="23998" xr:uid="{2D32221F-00BD-4E83-97A1-E3642C00B43D}"/>
    <cellStyle name="Normal 20 3 9 4" xfId="40757" xr:uid="{1AFA0879-1DBB-4BD3-A02A-81C2B9F1E20A}"/>
    <cellStyle name="Normal 20 4" xfId="670" xr:uid="{E85A60CF-7BB9-400E-8C23-C79E93E6B161}"/>
    <cellStyle name="Normal 20 4 10" xfId="8555" xr:uid="{BAC27C80-771A-4F45-A08A-484F07E84DB3}"/>
    <cellStyle name="Normal 20 4 10 2" xfId="16935" xr:uid="{150020F0-F189-4923-BB8B-FE395BB22F45}"/>
    <cellStyle name="Normal 20 4 10 2 2" xfId="33695" xr:uid="{8223D27E-F3D5-45A2-B036-6B632B636200}"/>
    <cellStyle name="Normal 20 4 10 2 3" xfId="50454" xr:uid="{3DC02224-F5BB-4434-91C9-79C453DFC590}"/>
    <cellStyle name="Normal 20 4 10 3" xfId="25315" xr:uid="{B5112755-9CD8-41F7-B1E6-7367FBE02AAB}"/>
    <cellStyle name="Normal 20 4 10 4" xfId="42074" xr:uid="{40D416ED-E7C4-4460-8EE7-FC878EE3F8F6}"/>
    <cellStyle name="Normal 20 4 11" xfId="2500" xr:uid="{C26E40C7-CDFE-4AB3-A84A-8F1DE7BE66DF}"/>
    <cellStyle name="Normal 20 4 11 2" xfId="10882" xr:uid="{E29D519C-A8B9-47C2-8B83-F483AFED81BD}"/>
    <cellStyle name="Normal 20 4 11 2 2" xfId="27642" xr:uid="{1057580D-5B76-4182-9E1D-6A8DCBEF4DD3}"/>
    <cellStyle name="Normal 20 4 11 2 3" xfId="44401" xr:uid="{529C74AB-E23B-4AD8-B49B-FD5205F27207}"/>
    <cellStyle name="Normal 20 4 11 3" xfId="19262" xr:uid="{DEE043EC-E8AC-4701-BA14-A11B13B68AF2}"/>
    <cellStyle name="Normal 20 4 11 4" xfId="36021" xr:uid="{48E7E8D2-3FB8-498B-B7F1-5E086D37D760}"/>
    <cellStyle name="Normal 20 4 12" xfId="9079" xr:uid="{5E18C43A-C50C-46B1-8FA4-31F8E7DB58F5}"/>
    <cellStyle name="Normal 20 4 12 2" xfId="25839" xr:uid="{BF996819-795E-45F1-A1EF-6F1A651EB45B}"/>
    <cellStyle name="Normal 20 4 12 3" xfId="42598" xr:uid="{A69AC377-15FF-475C-B0B5-2C664AAD76F9}"/>
    <cellStyle name="Normal 20 4 13" xfId="17459" xr:uid="{E02C89D1-326C-4723-A7B2-2F4E1FBA2A54}"/>
    <cellStyle name="Normal 20 4 14" xfId="34218" xr:uid="{72E315B0-DA1A-4472-80EB-BBF5020E0400}"/>
    <cellStyle name="Normal 20 4 2" xfId="1110" xr:uid="{1E937850-F279-4F1B-8578-9A2AE2E4DE9F}"/>
    <cellStyle name="Normal 20 4 2 2" xfId="4505" xr:uid="{8FF3D853-71EE-405F-8A68-70BD77428B21}"/>
    <cellStyle name="Normal 20 4 2 2 2" xfId="12885" xr:uid="{D61B2811-3EC4-4B97-80B9-8F5472C88D6D}"/>
    <cellStyle name="Normal 20 4 2 2 2 2" xfId="29645" xr:uid="{5D32A342-E157-476C-8629-AD2053B6A402}"/>
    <cellStyle name="Normal 20 4 2 2 2 3" xfId="46404" xr:uid="{2EDA86BF-21BD-4757-970F-87CDC9DB476D}"/>
    <cellStyle name="Normal 20 4 2 2 3" xfId="21265" xr:uid="{626BE868-986D-48C8-BF4E-D3D320E6550D}"/>
    <cellStyle name="Normal 20 4 2 2 4" xfId="38024" xr:uid="{F03BF7A9-8F44-4413-9F10-DC6388D9B332}"/>
    <cellStyle name="Normal 20 4 2 3" xfId="6192" xr:uid="{259ED6D8-5DD3-47B3-8A6A-49CFCBF77AC2}"/>
    <cellStyle name="Normal 20 4 2 3 2" xfId="14572" xr:uid="{6E2E79DE-0AB1-4669-9650-10B246B4D6A3}"/>
    <cellStyle name="Normal 20 4 2 3 2 2" xfId="31332" xr:uid="{929E947F-0030-4FAA-A262-AE00466911BA}"/>
    <cellStyle name="Normal 20 4 2 3 2 3" xfId="48091" xr:uid="{FABD7E59-9BFD-4825-8B1A-53624A405A57}"/>
    <cellStyle name="Normal 20 4 2 3 3" xfId="22952" xr:uid="{BAACCF8B-2CD1-4A85-B8C5-3DC63E106CDF}"/>
    <cellStyle name="Normal 20 4 2 3 4" xfId="39711" xr:uid="{851D611F-54C6-4F0A-8648-9C6683616239}"/>
    <cellStyle name="Normal 20 4 2 4" xfId="2928" xr:uid="{75489641-C20C-467F-9EA9-601845C9C6BF}"/>
    <cellStyle name="Normal 20 4 2 4 2" xfId="11308" xr:uid="{766289A5-B32F-495B-AD74-65B003940EB9}"/>
    <cellStyle name="Normal 20 4 2 4 2 2" xfId="28068" xr:uid="{544B307A-DF9D-450B-ABA7-F5E0E87964C1}"/>
    <cellStyle name="Normal 20 4 2 4 2 3" xfId="44827" xr:uid="{A2442D70-0D40-445C-99BF-CD20A4290FEE}"/>
    <cellStyle name="Normal 20 4 2 4 3" xfId="19688" xr:uid="{D7F2F18B-9327-4BF1-9C17-28379B744627}"/>
    <cellStyle name="Normal 20 4 2 4 4" xfId="36447" xr:uid="{B8FBE84B-774D-4B06-8B48-6FF3393C0986}"/>
    <cellStyle name="Normal 20 4 2 5" xfId="9505" xr:uid="{49BEEB40-64FD-4061-AF2E-B43898440C0E}"/>
    <cellStyle name="Normal 20 4 2 5 2" xfId="26265" xr:uid="{6FE09C44-01E0-4C6B-9409-482750E3EAAA}"/>
    <cellStyle name="Normal 20 4 2 5 3" xfId="43024" xr:uid="{05809519-2D88-4360-A42A-3B2B79268459}"/>
    <cellStyle name="Normal 20 4 2 6" xfId="17885" xr:uid="{BA950D42-830E-4067-8714-0CB4BF370E9D}"/>
    <cellStyle name="Normal 20 4 2 7" xfId="34644" xr:uid="{6D348608-0DD5-43AA-9DC0-33B1646BF3BB}"/>
    <cellStyle name="Normal 20 4 3" xfId="1544" xr:uid="{98887B71-1B58-4255-980D-D0C719640CCD}"/>
    <cellStyle name="Normal 20 4 3 2" xfId="4933" xr:uid="{8BD13750-FE09-4BA6-8A8F-56BEE06C987F}"/>
    <cellStyle name="Normal 20 4 3 2 2" xfId="13313" xr:uid="{348C8E72-482E-418C-9CA8-763B3DB0F2FC}"/>
    <cellStyle name="Normal 20 4 3 2 2 2" xfId="30073" xr:uid="{722CBF84-1206-451F-8984-C69797C91547}"/>
    <cellStyle name="Normal 20 4 3 2 2 3" xfId="46832" xr:uid="{3CA0188F-570F-430F-97E0-B39D2784CFA9}"/>
    <cellStyle name="Normal 20 4 3 2 3" xfId="21693" xr:uid="{5213F2B6-E8E4-4A25-AB08-1BE890E206D2}"/>
    <cellStyle name="Normal 20 4 3 2 4" xfId="38452" xr:uid="{51A9F7F2-BFB3-4A50-899E-69F2119FD275}"/>
    <cellStyle name="Normal 20 4 3 3" xfId="6620" xr:uid="{00EB784B-F42D-4F77-8BC4-0B04BC404E1A}"/>
    <cellStyle name="Normal 20 4 3 3 2" xfId="15000" xr:uid="{F456205F-7ABA-452E-A3C2-9A354C2D9101}"/>
    <cellStyle name="Normal 20 4 3 3 2 2" xfId="31760" xr:uid="{FD1B7CD9-96AF-4F9B-9EE4-E504AE2260B3}"/>
    <cellStyle name="Normal 20 4 3 3 2 3" xfId="48519" xr:uid="{CD37C1F4-6E11-46C9-A688-2AC34C4A9590}"/>
    <cellStyle name="Normal 20 4 3 3 3" xfId="23380" xr:uid="{9D70A1C8-E17A-4810-B5DD-1746B7501D66}"/>
    <cellStyle name="Normal 20 4 3 3 4" xfId="40139" xr:uid="{8834812A-A648-48C5-BB4C-6E0018AAB9D6}"/>
    <cellStyle name="Normal 20 4 3 4" xfId="3356" xr:uid="{0B29D72C-A8CA-4B89-ABDA-8D28A58DCBFC}"/>
    <cellStyle name="Normal 20 4 3 4 2" xfId="11736" xr:uid="{C50C5702-A636-4DB9-BF2B-9AC5A4CD3BDA}"/>
    <cellStyle name="Normal 20 4 3 4 2 2" xfId="28496" xr:uid="{977BAE8F-B41A-4B16-8DAB-012CB932BA09}"/>
    <cellStyle name="Normal 20 4 3 4 2 3" xfId="45255" xr:uid="{58AF9B1A-A4E6-46FF-B566-0B144DD2E862}"/>
    <cellStyle name="Normal 20 4 3 4 3" xfId="20116" xr:uid="{DC76E5FB-98E9-4E7B-884C-B7BE27F4BB88}"/>
    <cellStyle name="Normal 20 4 3 4 4" xfId="36875" xr:uid="{EA84BF57-CCB1-4D22-A512-3190DB260982}"/>
    <cellStyle name="Normal 20 4 3 5" xfId="9933" xr:uid="{6A5A1A53-0BAE-4EAE-B77C-2CE90BBDF4DC}"/>
    <cellStyle name="Normal 20 4 3 5 2" xfId="26693" xr:uid="{E4D98966-8D59-4A65-B2CC-E0D0C3734D7E}"/>
    <cellStyle name="Normal 20 4 3 5 3" xfId="43452" xr:uid="{7F5AED74-DEAA-4818-92C7-FB6F24EF65CD}"/>
    <cellStyle name="Normal 20 4 3 6" xfId="18313" xr:uid="{E8364A62-4480-477A-BC7D-BD0622F7EAB7}"/>
    <cellStyle name="Normal 20 4 3 7" xfId="35072" xr:uid="{F693F8F6-7E3A-4D66-8006-815C2D21062D}"/>
    <cellStyle name="Normal 20 4 4" xfId="1855" xr:uid="{8B566CCC-4249-41F9-9E19-BB665591B097}"/>
    <cellStyle name="Normal 20 4 4 2" xfId="5244" xr:uid="{3CDE4271-224B-49F2-BB9C-849FED070627}"/>
    <cellStyle name="Normal 20 4 4 2 2" xfId="13624" xr:uid="{BCE78CEF-5C9D-44C9-95F9-3D06B3458036}"/>
    <cellStyle name="Normal 20 4 4 2 2 2" xfId="30384" xr:uid="{6B9DD479-1503-4845-98AB-36DF24275AEB}"/>
    <cellStyle name="Normal 20 4 4 2 2 3" xfId="47143" xr:uid="{2784EF3E-0994-4603-B1FF-EA6900CC9BB9}"/>
    <cellStyle name="Normal 20 4 4 2 3" xfId="22004" xr:uid="{AB635A85-3096-4E93-8A91-A47E489822F7}"/>
    <cellStyle name="Normal 20 4 4 2 4" xfId="38763" xr:uid="{C297580A-131A-45E2-97AB-E167E2501A0E}"/>
    <cellStyle name="Normal 20 4 4 3" xfId="6931" xr:uid="{68568999-5FF3-415E-9F46-874E07D8F438}"/>
    <cellStyle name="Normal 20 4 4 3 2" xfId="15311" xr:uid="{817A6F20-74F8-4206-88C2-7C675F075602}"/>
    <cellStyle name="Normal 20 4 4 3 2 2" xfId="32071" xr:uid="{C454DE06-E4E6-45E3-9581-46650CE055DF}"/>
    <cellStyle name="Normal 20 4 4 3 2 3" xfId="48830" xr:uid="{6D010386-6FF0-4301-AA51-B5E9AECFA1E1}"/>
    <cellStyle name="Normal 20 4 4 3 3" xfId="23691" xr:uid="{DB7CED40-D758-4312-BBEE-67A977E29C26}"/>
    <cellStyle name="Normal 20 4 4 3 4" xfId="40450" xr:uid="{07974600-5B39-4398-96DF-E5474DA5F725}"/>
    <cellStyle name="Normal 20 4 4 4" xfId="3555" xr:uid="{BC9361C5-A737-4B69-B7AF-65621575DC40}"/>
    <cellStyle name="Normal 20 4 4 4 2" xfId="11935" xr:uid="{D320F442-22D9-4A63-BD8B-76CE09BB469B}"/>
    <cellStyle name="Normal 20 4 4 4 2 2" xfId="28695" xr:uid="{ED88C5C1-98C1-415D-9E0B-55192087AE79}"/>
    <cellStyle name="Normal 20 4 4 4 2 3" xfId="45454" xr:uid="{7ED91967-E992-4543-97DC-5973AC0FF0FD}"/>
    <cellStyle name="Normal 20 4 4 4 3" xfId="20315" xr:uid="{EA568327-6DBF-4345-9578-1CE46F9B18F6}"/>
    <cellStyle name="Normal 20 4 4 4 4" xfId="37074" xr:uid="{03835DD6-0BFE-41B7-9B45-93750B2D63CF}"/>
    <cellStyle name="Normal 20 4 4 5" xfId="10244" xr:uid="{CF6EA36E-C9F1-4A2A-B4E3-E665F143C224}"/>
    <cellStyle name="Normal 20 4 4 5 2" xfId="27004" xr:uid="{B61A85CE-F995-4CA9-9BF6-E8791E0A0528}"/>
    <cellStyle name="Normal 20 4 4 5 3" xfId="43763" xr:uid="{7A185900-062C-41D7-88E7-F77633A0328B}"/>
    <cellStyle name="Normal 20 4 4 6" xfId="18624" xr:uid="{C894EC68-C68D-4889-83BF-5464242D42A1}"/>
    <cellStyle name="Normal 20 4 4 7" xfId="35383" xr:uid="{70D5A7DE-0C68-429D-88BD-BEB04013C9DC}"/>
    <cellStyle name="Normal 20 4 5" xfId="3974" xr:uid="{1803AAB3-4F00-45A1-BFB8-17CEB276D18E}"/>
    <cellStyle name="Normal 20 4 5 2" xfId="12354" xr:uid="{5FA5DDFF-B4F9-4824-AB28-925B6EC0F6C6}"/>
    <cellStyle name="Normal 20 4 5 2 2" xfId="29114" xr:uid="{45FAB228-E9D2-481E-89C1-A78A21CE4DFC}"/>
    <cellStyle name="Normal 20 4 5 2 3" xfId="45873" xr:uid="{B562A39B-72A1-4E4A-96DC-C4343A74F5D6}"/>
    <cellStyle name="Normal 20 4 5 3" xfId="20734" xr:uid="{AFEEC3BA-9686-4997-A77D-32C38988F462}"/>
    <cellStyle name="Normal 20 4 5 4" xfId="37493" xr:uid="{1020720B-3423-4172-A0D6-DF7556254AC7}"/>
    <cellStyle name="Normal 20 4 6" xfId="5766" xr:uid="{1544FC39-4DE5-4395-B42D-AA53A2C47A0A}"/>
    <cellStyle name="Normal 20 4 6 2" xfId="14146" xr:uid="{3B73A3EB-78E7-49DC-95D1-A81930157556}"/>
    <cellStyle name="Normal 20 4 6 2 2" xfId="30906" xr:uid="{7F784BC8-65BF-477E-B344-726CADC3A753}"/>
    <cellStyle name="Normal 20 4 6 2 3" xfId="47665" xr:uid="{7FA4C989-0E9D-45FA-81D9-62F98D89660E}"/>
    <cellStyle name="Normal 20 4 6 3" xfId="22526" xr:uid="{21317EC1-D24B-4B05-8E65-D276230C8805}"/>
    <cellStyle name="Normal 20 4 6 4" xfId="39285" xr:uid="{01A01600-F033-4540-9D7A-B086DE850501}"/>
    <cellStyle name="Normal 20 4 7" xfId="7337" xr:uid="{A0AF775C-38C3-4849-BEF9-E61B434AAF52}"/>
    <cellStyle name="Normal 20 4 7 2" xfId="15717" xr:uid="{77442D99-41B6-4EB1-997F-4D9EBE518B51}"/>
    <cellStyle name="Normal 20 4 7 2 2" xfId="32477" xr:uid="{ECE7DEB4-98E4-4BE0-8BF4-B9A92A770515}"/>
    <cellStyle name="Normal 20 4 7 2 3" xfId="49236" xr:uid="{C9A6BC3F-8CB2-4403-BB7B-20489AD52655}"/>
    <cellStyle name="Normal 20 4 7 3" xfId="24097" xr:uid="{2DFBD0FE-0CDF-4C37-908C-421B07F30267}"/>
    <cellStyle name="Normal 20 4 7 4" xfId="40856" xr:uid="{B43DD87F-B0F6-4A7E-A784-6F80D0A6F83E}"/>
    <cellStyle name="Normal 20 4 8" xfId="7743" xr:uid="{66970AD6-CD45-4AE5-9EA3-4510B3F8D15E}"/>
    <cellStyle name="Normal 20 4 8 2" xfId="16123" xr:uid="{FAE2C255-4984-41DA-8D83-EA0AEFC90B97}"/>
    <cellStyle name="Normal 20 4 8 2 2" xfId="32883" xr:uid="{8EE418D8-C4F0-4461-9F89-747C80DF87B3}"/>
    <cellStyle name="Normal 20 4 8 2 3" xfId="49642" xr:uid="{CBD6D6A4-D378-460B-A8FE-FF9CD1CB8D79}"/>
    <cellStyle name="Normal 20 4 8 3" xfId="24503" xr:uid="{B4F59057-BB50-43DA-96F8-EF9FB9768136}"/>
    <cellStyle name="Normal 20 4 8 4" xfId="41262" xr:uid="{612CFEEC-F233-4F83-B4F0-B2670CE61557}"/>
    <cellStyle name="Normal 20 4 9" xfId="8149" xr:uid="{51663DF2-A692-4828-BD4B-451CA6EB04C9}"/>
    <cellStyle name="Normal 20 4 9 2" xfId="16529" xr:uid="{A2E0F25C-F25C-46E0-A44B-8C817F57107F}"/>
    <cellStyle name="Normal 20 4 9 2 2" xfId="33289" xr:uid="{537291FB-0DD7-49DB-B6F2-A4F331860F33}"/>
    <cellStyle name="Normal 20 4 9 2 3" xfId="50048" xr:uid="{A6AA0AE4-8D41-4BB6-A027-67EEC3EA5FF2}"/>
    <cellStyle name="Normal 20 4 9 3" xfId="24909" xr:uid="{676FB0AA-66D4-4186-8726-CF52F0C2629D}"/>
    <cellStyle name="Normal 20 4 9 4" xfId="41668" xr:uid="{BECEDC67-3D60-4D46-AF4D-5099EE4703BD}"/>
    <cellStyle name="Normal 20 5" xfId="671" xr:uid="{B6F60578-C328-489C-B9D4-E9645F58FD83}"/>
    <cellStyle name="Normal 20 5 10" xfId="8613" xr:uid="{F64187FA-64F7-4A89-A3C7-E70DAD60D988}"/>
    <cellStyle name="Normal 20 5 10 2" xfId="16993" xr:uid="{13678092-3B30-478F-8592-A30B782E1C7E}"/>
    <cellStyle name="Normal 20 5 10 2 2" xfId="33753" xr:uid="{4442E7B6-5069-439D-8261-8B92B3EA18A3}"/>
    <cellStyle name="Normal 20 5 10 2 3" xfId="50512" xr:uid="{9B246D97-B7A6-4DE3-88B4-561612B11124}"/>
    <cellStyle name="Normal 20 5 10 3" xfId="25373" xr:uid="{445F29C9-41E3-424B-83CC-16A7CCF68ADF}"/>
    <cellStyle name="Normal 20 5 10 4" xfId="42132" xr:uid="{7B4A274A-EAE5-4978-AEF7-2DF6C222A5A1}"/>
    <cellStyle name="Normal 20 5 11" xfId="2501" xr:uid="{602A01BA-8F4C-4C66-A4B3-4F5DBB3E0229}"/>
    <cellStyle name="Normal 20 5 11 2" xfId="10883" xr:uid="{19997337-6739-4181-AEF5-F74B49A4042C}"/>
    <cellStyle name="Normal 20 5 11 2 2" xfId="27643" xr:uid="{97C3C4C9-776B-467F-92C0-C2F2AD8CCAE2}"/>
    <cellStyle name="Normal 20 5 11 2 3" xfId="44402" xr:uid="{3A09284C-029C-4B1C-9B38-8C70CA11C200}"/>
    <cellStyle name="Normal 20 5 11 3" xfId="19263" xr:uid="{00A68B86-3E25-4042-A995-15216EDA8B5A}"/>
    <cellStyle name="Normal 20 5 11 4" xfId="36022" xr:uid="{7C3CFF87-CBAE-4E04-9742-95962BD7DA87}"/>
    <cellStyle name="Normal 20 5 12" xfId="9080" xr:uid="{04A237DF-0497-4362-A485-8EF946877340}"/>
    <cellStyle name="Normal 20 5 12 2" xfId="25840" xr:uid="{9C85E9FF-EC45-4399-A667-3042EC7347E2}"/>
    <cellStyle name="Normal 20 5 12 3" xfId="42599" xr:uid="{B3852113-AE86-4D91-982D-58E2D9BFD4EF}"/>
    <cellStyle name="Normal 20 5 13" xfId="17460" xr:uid="{DAF9441D-3295-472E-995D-B851113C9FA8}"/>
    <cellStyle name="Normal 20 5 14" xfId="34219" xr:uid="{D7C150E7-4043-4206-BE91-E0697C352C95}"/>
    <cellStyle name="Normal 20 5 2" xfId="1111" xr:uid="{1F3149C9-6DD2-4EA7-9C04-41E464E74299}"/>
    <cellStyle name="Normal 20 5 2 2" xfId="4506" xr:uid="{AE1F20CD-F27E-4391-AFD4-8FF3E48B0D64}"/>
    <cellStyle name="Normal 20 5 2 2 2" xfId="12886" xr:uid="{266C14FC-7F3E-4682-982E-CD1FEC332788}"/>
    <cellStyle name="Normal 20 5 2 2 2 2" xfId="29646" xr:uid="{7654CC8F-D373-4E76-8489-019DD5F0C460}"/>
    <cellStyle name="Normal 20 5 2 2 2 3" xfId="46405" xr:uid="{9DEB4A42-058D-42C4-AF38-210E624F311B}"/>
    <cellStyle name="Normal 20 5 2 2 3" xfId="21266" xr:uid="{ED94DFB2-420B-4C05-96D9-43D7961D44F6}"/>
    <cellStyle name="Normal 20 5 2 2 4" xfId="38025" xr:uid="{B7079B4A-939E-4FB7-B865-B3689A72B77C}"/>
    <cellStyle name="Normal 20 5 2 3" xfId="6193" xr:uid="{844DD53C-A07A-45A2-8C66-EE39CA632CCD}"/>
    <cellStyle name="Normal 20 5 2 3 2" xfId="14573" xr:uid="{935EE105-E832-42BA-BDB8-A2FE0232E7B7}"/>
    <cellStyle name="Normal 20 5 2 3 2 2" xfId="31333" xr:uid="{EBF9BA43-602F-40B0-A5B3-AB8FC0BA7ADF}"/>
    <cellStyle name="Normal 20 5 2 3 2 3" xfId="48092" xr:uid="{E22E1D60-FF25-43E0-BA54-CB0A2789041B}"/>
    <cellStyle name="Normal 20 5 2 3 3" xfId="22953" xr:uid="{589841BA-88C9-4EC5-A63A-0B79286FF844}"/>
    <cellStyle name="Normal 20 5 2 3 4" xfId="39712" xr:uid="{12FD65CD-0544-4AD2-9BC7-259827203225}"/>
    <cellStyle name="Normal 20 5 2 4" xfId="2929" xr:uid="{6D95F76A-D824-42F5-89F8-354C968FFC67}"/>
    <cellStyle name="Normal 20 5 2 4 2" xfId="11309" xr:uid="{FAEEAC59-0C6D-4C71-9736-CBA1E7EFB2B5}"/>
    <cellStyle name="Normal 20 5 2 4 2 2" xfId="28069" xr:uid="{2249FD7F-5CD2-48E8-8C2B-E14B89872CDE}"/>
    <cellStyle name="Normal 20 5 2 4 2 3" xfId="44828" xr:uid="{C5DB6F24-C3FA-4BB4-BA7E-6ACF1A1B2624}"/>
    <cellStyle name="Normal 20 5 2 4 3" xfId="19689" xr:uid="{8A27700D-0929-4E28-A624-DBAE40443E2E}"/>
    <cellStyle name="Normal 20 5 2 4 4" xfId="36448" xr:uid="{6C66BB71-A0A4-4F2C-B9FC-305FDA38540F}"/>
    <cellStyle name="Normal 20 5 2 5" xfId="9506" xr:uid="{A4DD9E34-72B9-4C44-AAFE-6F12959FF5CE}"/>
    <cellStyle name="Normal 20 5 2 5 2" xfId="26266" xr:uid="{D1DEB92A-4AB2-48F4-9C46-62940F350787}"/>
    <cellStyle name="Normal 20 5 2 5 3" xfId="43025" xr:uid="{ADCE6766-8F95-4C81-8409-5AE2CDED6831}"/>
    <cellStyle name="Normal 20 5 2 6" xfId="17886" xr:uid="{A6634B89-A22A-4A68-B2B5-5745832853E3}"/>
    <cellStyle name="Normal 20 5 2 7" xfId="34645" xr:uid="{B982884E-A8BA-4554-9305-C00BB5AE8C34}"/>
    <cellStyle name="Normal 20 5 3" xfId="1545" xr:uid="{408C6B2E-1DEE-4E38-9FF1-6CEB324E42D9}"/>
    <cellStyle name="Normal 20 5 3 2" xfId="4934" xr:uid="{BF635C28-D911-4AFF-A130-B31B0FD7ED36}"/>
    <cellStyle name="Normal 20 5 3 2 2" xfId="13314" xr:uid="{8C745D43-D1CE-4A11-ACF8-6910F25302CF}"/>
    <cellStyle name="Normal 20 5 3 2 2 2" xfId="30074" xr:uid="{763CDD2D-3003-4C17-8442-75195B4A4E0F}"/>
    <cellStyle name="Normal 20 5 3 2 2 3" xfId="46833" xr:uid="{E6D3D00D-328C-448C-BF3F-12A19593B95D}"/>
    <cellStyle name="Normal 20 5 3 2 3" xfId="21694" xr:uid="{B99AA5D6-49BD-4922-915A-2F7A271A0069}"/>
    <cellStyle name="Normal 20 5 3 2 4" xfId="38453" xr:uid="{0DDE8A1A-C963-4A20-A23F-4F85A2681770}"/>
    <cellStyle name="Normal 20 5 3 3" xfId="6621" xr:uid="{CEA77FAF-94CA-4D23-8B9B-63B6D74A0771}"/>
    <cellStyle name="Normal 20 5 3 3 2" xfId="15001" xr:uid="{56A0B1B4-6915-4B09-8E96-CDDB74052734}"/>
    <cellStyle name="Normal 20 5 3 3 2 2" xfId="31761" xr:uid="{8876FCD5-C91B-4045-83DE-CC90D99E7BC5}"/>
    <cellStyle name="Normal 20 5 3 3 2 3" xfId="48520" xr:uid="{3543F1F2-BE22-4BB1-96AB-344EADE6F28B}"/>
    <cellStyle name="Normal 20 5 3 3 3" xfId="23381" xr:uid="{B4766860-CE9B-40C7-82F4-5368ACF21860}"/>
    <cellStyle name="Normal 20 5 3 3 4" xfId="40140" xr:uid="{2E148471-EF4F-4735-9635-E5A117C3ECCD}"/>
    <cellStyle name="Normal 20 5 3 4" xfId="3357" xr:uid="{1151A6E8-03EF-46BC-A914-DF1436158CEC}"/>
    <cellStyle name="Normal 20 5 3 4 2" xfId="11737" xr:uid="{B9DA864A-540C-48BA-9D2E-5CC05780282F}"/>
    <cellStyle name="Normal 20 5 3 4 2 2" xfId="28497" xr:uid="{A15F8DA3-7CC0-4E25-8C52-F1FDDBD6ACB9}"/>
    <cellStyle name="Normal 20 5 3 4 2 3" xfId="45256" xr:uid="{27F02E2D-17D0-4648-9E5F-28F92CBB33B7}"/>
    <cellStyle name="Normal 20 5 3 4 3" xfId="20117" xr:uid="{5D9644D9-9322-4BD9-8005-C67FCA35AA95}"/>
    <cellStyle name="Normal 20 5 3 4 4" xfId="36876" xr:uid="{15CB67DE-82B9-4F68-8617-30441416ED52}"/>
    <cellStyle name="Normal 20 5 3 5" xfId="9934" xr:uid="{0F92EE64-052E-4262-8F82-A5CD02CCD393}"/>
    <cellStyle name="Normal 20 5 3 5 2" xfId="26694" xr:uid="{D5BC0415-56E5-4D39-BA42-969A36A681FE}"/>
    <cellStyle name="Normal 20 5 3 5 3" xfId="43453" xr:uid="{8FC3EE39-E853-4ED1-BCD0-211C6009B851}"/>
    <cellStyle name="Normal 20 5 3 6" xfId="18314" xr:uid="{ABCD5388-2810-4D75-B794-979EBCE5D2C4}"/>
    <cellStyle name="Normal 20 5 3 7" xfId="35073" xr:uid="{467D349B-5D06-47F1-9E03-36EFFC676933}"/>
    <cellStyle name="Normal 20 5 4" xfId="1913" xr:uid="{F9196B2B-E1AF-4EB2-85EE-04B3D6BACC88}"/>
    <cellStyle name="Normal 20 5 4 2" xfId="5302" xr:uid="{5470189B-A4D5-452B-9A8D-1A2C6A0FE987}"/>
    <cellStyle name="Normal 20 5 4 2 2" xfId="13682" xr:uid="{A7B0483D-0AA4-4841-92FD-4C9D613E2C73}"/>
    <cellStyle name="Normal 20 5 4 2 2 2" xfId="30442" xr:uid="{02C5E529-9928-4799-B11E-CDAAF5B191AB}"/>
    <cellStyle name="Normal 20 5 4 2 2 3" xfId="47201" xr:uid="{CD8913A8-9861-4373-8D39-904B79634C8B}"/>
    <cellStyle name="Normal 20 5 4 2 3" xfId="22062" xr:uid="{F03A5D1D-F8BB-4BF0-9122-81D3E5C5AB27}"/>
    <cellStyle name="Normal 20 5 4 2 4" xfId="38821" xr:uid="{E18A91D4-EF4A-4F7C-821E-F6C7F7C40A59}"/>
    <cellStyle name="Normal 20 5 4 3" xfId="6989" xr:uid="{A036DC28-83CE-4E7C-A842-3E894457212C}"/>
    <cellStyle name="Normal 20 5 4 3 2" xfId="15369" xr:uid="{27A4E7FB-A744-448F-BEEA-0FA16BB26CBB}"/>
    <cellStyle name="Normal 20 5 4 3 2 2" xfId="32129" xr:uid="{1B778A87-BD45-4961-A980-57831C17161B}"/>
    <cellStyle name="Normal 20 5 4 3 2 3" xfId="48888" xr:uid="{3162B24B-AA91-43BE-A50F-D19CEB07F714}"/>
    <cellStyle name="Normal 20 5 4 3 3" xfId="23749" xr:uid="{D2AD99CA-08C7-4D98-9745-2551386F8795}"/>
    <cellStyle name="Normal 20 5 4 3 4" xfId="40508" xr:uid="{2EF523B5-53E5-4D61-9153-1640EA9B8881}"/>
    <cellStyle name="Normal 20 5 4 4" xfId="3612" xr:uid="{80FC5BF9-0909-46F2-829F-00146BD18FB8}"/>
    <cellStyle name="Normal 20 5 4 4 2" xfId="11992" xr:uid="{71754CCA-3578-4196-8957-4BFED55D4546}"/>
    <cellStyle name="Normal 20 5 4 4 2 2" xfId="28752" xr:uid="{61F9E269-C391-4D0B-8BB3-F7EF8BC0F43E}"/>
    <cellStyle name="Normal 20 5 4 4 2 3" xfId="45511" xr:uid="{2B61C065-2D88-4475-B23A-EBCA6B567A3D}"/>
    <cellStyle name="Normal 20 5 4 4 3" xfId="20372" xr:uid="{5E2565D1-2C1E-4D3A-B10C-875D000CDF42}"/>
    <cellStyle name="Normal 20 5 4 4 4" xfId="37131" xr:uid="{A8F22981-C60D-4D9C-8F09-FBBAAB2A898E}"/>
    <cellStyle name="Normal 20 5 4 5" xfId="10302" xr:uid="{DB914AF4-C455-42BB-8DCD-CD7FE05E3A4C}"/>
    <cellStyle name="Normal 20 5 4 5 2" xfId="27062" xr:uid="{51F4508D-F802-44A8-9FE5-9473DE5DBCB5}"/>
    <cellStyle name="Normal 20 5 4 5 3" xfId="43821" xr:uid="{D4C53240-4A65-4E48-A31A-EA96DD0F4984}"/>
    <cellStyle name="Normal 20 5 4 6" xfId="18682" xr:uid="{96A76AEC-CCAE-421C-9F11-911012D3B670}"/>
    <cellStyle name="Normal 20 5 4 7" xfId="35441" xr:uid="{634DE08C-F114-4532-A4CE-1D99065781FE}"/>
    <cellStyle name="Normal 20 5 5" xfId="4032" xr:uid="{89393714-D823-43D4-9498-EC99AE160C97}"/>
    <cellStyle name="Normal 20 5 5 2" xfId="12412" xr:uid="{5D417689-2D9D-47CA-A34F-33DEC392B617}"/>
    <cellStyle name="Normal 20 5 5 2 2" xfId="29172" xr:uid="{C2FF1FE1-65F9-40F8-91B8-9303590BB684}"/>
    <cellStyle name="Normal 20 5 5 2 3" xfId="45931" xr:uid="{185FAC99-25D8-4AB7-AB44-2637F1A8360F}"/>
    <cellStyle name="Normal 20 5 5 3" xfId="20792" xr:uid="{638B30CE-68C2-495E-8D8C-D3BF5EF5B0F0}"/>
    <cellStyle name="Normal 20 5 5 4" xfId="37551" xr:uid="{71B2C338-10B4-4B48-9741-A1CD90990D36}"/>
    <cellStyle name="Normal 20 5 6" xfId="5767" xr:uid="{03516E68-22C4-44F2-8C4B-6D2AEC130B1F}"/>
    <cellStyle name="Normal 20 5 6 2" xfId="14147" xr:uid="{8AEFAA7B-E426-4C22-98D5-B2836DFD27AF}"/>
    <cellStyle name="Normal 20 5 6 2 2" xfId="30907" xr:uid="{73582B58-C70B-43B7-838A-C28A999D22AC}"/>
    <cellStyle name="Normal 20 5 6 2 3" xfId="47666" xr:uid="{7FE0572E-F69C-4EBA-BA58-2687A9251C19}"/>
    <cellStyle name="Normal 20 5 6 3" xfId="22527" xr:uid="{3A1C3BA8-0654-4D34-B0C5-E1E7A43AEE87}"/>
    <cellStyle name="Normal 20 5 6 4" xfId="39286" xr:uid="{D4A37010-49F1-49DF-8D19-7FC8FC48649C}"/>
    <cellStyle name="Normal 20 5 7" xfId="7395" xr:uid="{6CED54F6-48FF-48F8-BD1F-5F40F13FB48B}"/>
    <cellStyle name="Normal 20 5 7 2" xfId="15775" xr:uid="{757C5D08-9C5C-4995-8A1C-2BD883A9A93E}"/>
    <cellStyle name="Normal 20 5 7 2 2" xfId="32535" xr:uid="{E689263B-3C29-45BD-B46B-1C616C2829D0}"/>
    <cellStyle name="Normal 20 5 7 2 3" xfId="49294" xr:uid="{441D9334-B567-4297-B37C-D4B3B784EAB6}"/>
    <cellStyle name="Normal 20 5 7 3" xfId="24155" xr:uid="{CE1AE847-6D93-4358-B28E-4A1C02299801}"/>
    <cellStyle name="Normal 20 5 7 4" xfId="40914" xr:uid="{F6B58065-1503-45A5-8F3A-E7D7111AEF30}"/>
    <cellStyle name="Normal 20 5 8" xfId="7801" xr:uid="{D6C2D927-5607-4FB1-81AA-4DD7636CDB2E}"/>
    <cellStyle name="Normal 20 5 8 2" xfId="16181" xr:uid="{DB6B9C45-0EE9-4765-95E7-CF3398D23E8A}"/>
    <cellStyle name="Normal 20 5 8 2 2" xfId="32941" xr:uid="{E6D4635A-557D-4B86-9EA7-63B52DE33D3B}"/>
    <cellStyle name="Normal 20 5 8 2 3" xfId="49700" xr:uid="{8784BE93-9923-4CAE-AB34-AC70E2DF868F}"/>
    <cellStyle name="Normal 20 5 8 3" xfId="24561" xr:uid="{3AF984D8-3FE1-4CFD-AF40-DA64561F534F}"/>
    <cellStyle name="Normal 20 5 8 4" xfId="41320" xr:uid="{0B72FC9D-B83C-4D74-826B-3BB2AEE05582}"/>
    <cellStyle name="Normal 20 5 9" xfId="8207" xr:uid="{D4FCD8CE-6055-4C8B-8B19-BAF412FF9DCA}"/>
    <cellStyle name="Normal 20 5 9 2" xfId="16587" xr:uid="{7D57394E-DFF5-4974-8253-5874CBE75F29}"/>
    <cellStyle name="Normal 20 5 9 2 2" xfId="33347" xr:uid="{8C255FB7-83F0-4CD0-8422-F03C98367BCE}"/>
    <cellStyle name="Normal 20 5 9 2 3" xfId="50106" xr:uid="{8C900A21-4FC8-4E97-8FFE-363A9AAA3F83}"/>
    <cellStyle name="Normal 20 5 9 3" xfId="24967" xr:uid="{FBDF45D4-2C69-4E5D-A8DF-606235C61C38}"/>
    <cellStyle name="Normal 20 5 9 4" xfId="41726" xr:uid="{6A5C247E-8E2A-4198-99D9-0303BDD1396A}"/>
    <cellStyle name="Normal 20 6" xfId="784" xr:uid="{50409814-4A81-416C-BF61-ED4A88897959}"/>
    <cellStyle name="Normal 20 6 2" xfId="4179" xr:uid="{41024BFE-5F86-4C00-AFBE-AEB3C35A14FA}"/>
    <cellStyle name="Normal 20 6 2 2" xfId="12559" xr:uid="{95D27B53-A1C9-4178-B4F2-F2EF704EE883}"/>
    <cellStyle name="Normal 20 6 2 2 2" xfId="29319" xr:uid="{E8DB193D-21BC-4962-BDC6-C09A3E3A70E7}"/>
    <cellStyle name="Normal 20 6 2 2 3" xfId="46078" xr:uid="{76DCD098-0B48-4B14-85D3-ADF7F2530193}"/>
    <cellStyle name="Normal 20 6 2 3" xfId="20939" xr:uid="{21782DFC-C3A6-4177-BECD-10D27243ED06}"/>
    <cellStyle name="Normal 20 6 2 4" xfId="37698" xr:uid="{E8DC05BC-59B4-4694-BAB5-CEF1622BFF0D}"/>
    <cellStyle name="Normal 20 6 3" xfId="5866" xr:uid="{17409DD4-3506-4571-A8E8-526077F193B9}"/>
    <cellStyle name="Normal 20 6 3 2" xfId="14246" xr:uid="{D704C3D3-493A-41FA-B8BE-1304BD91A7D1}"/>
    <cellStyle name="Normal 20 6 3 2 2" xfId="31006" xr:uid="{7F332FFD-9EA0-4E4C-A613-75D6C37F3DB2}"/>
    <cellStyle name="Normal 20 6 3 2 3" xfId="47765" xr:uid="{DB2398E0-5093-4342-870B-3C92D2595A5D}"/>
    <cellStyle name="Normal 20 6 3 3" xfId="22626" xr:uid="{452F8A25-75CA-4014-9FE1-15F50E6D0DFB}"/>
    <cellStyle name="Normal 20 6 3 4" xfId="39385" xr:uid="{160A8767-FFDC-457A-888F-ABBFDF47B2B4}"/>
    <cellStyle name="Normal 20 6 4" xfId="2602" xr:uid="{A9323AF8-85C5-48F0-A9D8-80814F92FD95}"/>
    <cellStyle name="Normal 20 6 4 2" xfId="10982" xr:uid="{C48A7A3C-F697-4205-A979-B1519D75B38A}"/>
    <cellStyle name="Normal 20 6 4 2 2" xfId="27742" xr:uid="{0C77B2FB-0212-4819-9F40-242DDC22672E}"/>
    <cellStyle name="Normal 20 6 4 2 3" xfId="44501" xr:uid="{7546414B-DED7-4B84-877D-BFB1EF11569A}"/>
    <cellStyle name="Normal 20 6 4 3" xfId="19362" xr:uid="{1939AF59-5869-48B9-AE10-5EC906E87B51}"/>
    <cellStyle name="Normal 20 6 4 4" xfId="36121" xr:uid="{2EDC9D31-4790-4899-844F-451EF26D336E}"/>
    <cellStyle name="Normal 20 6 5" xfId="9179" xr:uid="{E4760B7D-B4D1-442E-BD5A-16DC0B727758}"/>
    <cellStyle name="Normal 20 6 5 2" xfId="25939" xr:uid="{0A119A3C-6E08-4796-BB78-EF5F8E3FE6D6}"/>
    <cellStyle name="Normal 20 6 5 3" xfId="42698" xr:uid="{F5C8EBE0-CE70-414B-BB5C-CE682417CB04}"/>
    <cellStyle name="Normal 20 6 6" xfId="17559" xr:uid="{2F4ABB42-EC03-4A58-B566-7902B093952D}"/>
    <cellStyle name="Normal 20 6 7" xfId="34318" xr:uid="{10A4D28E-2591-400E-A7CD-FC4160523A2C}"/>
    <cellStyle name="Normal 20 7" xfId="1218" xr:uid="{801001E2-482E-43BC-92D1-118C598D396F}"/>
    <cellStyle name="Normal 20 7 2" xfId="4607" xr:uid="{9B97D29B-A9C7-4F30-B942-0114A5371439}"/>
    <cellStyle name="Normal 20 7 2 2" xfId="12987" xr:uid="{26BEEA54-112E-45B7-8DA0-7C28C6540D61}"/>
    <cellStyle name="Normal 20 7 2 2 2" xfId="29747" xr:uid="{2C0FE98A-5050-4F25-833D-50503142F940}"/>
    <cellStyle name="Normal 20 7 2 2 3" xfId="46506" xr:uid="{E86B62BC-0FDD-46B8-9F4C-4372B2A67491}"/>
    <cellStyle name="Normal 20 7 2 3" xfId="21367" xr:uid="{D93E1A86-119E-4172-8652-154E352A69B2}"/>
    <cellStyle name="Normal 20 7 2 4" xfId="38126" xr:uid="{006CE5CF-74E1-4A0D-866C-B7DF58B9176A}"/>
    <cellStyle name="Normal 20 7 3" xfId="6294" xr:uid="{3EC7C5D0-5697-457D-BDF0-7E2FDB2135C9}"/>
    <cellStyle name="Normal 20 7 3 2" xfId="14674" xr:uid="{40603047-C9FE-41A3-BF05-B932086ED19E}"/>
    <cellStyle name="Normal 20 7 3 2 2" xfId="31434" xr:uid="{AC6D88DB-28E1-45B4-86C2-419F26CBA1D8}"/>
    <cellStyle name="Normal 20 7 3 2 3" xfId="48193" xr:uid="{C78DD24A-9E32-4AAA-9F71-31790B2124CD}"/>
    <cellStyle name="Normal 20 7 3 3" xfId="23054" xr:uid="{79D5A8D7-57CC-446F-91AD-FFAD9A462970}"/>
    <cellStyle name="Normal 20 7 3 4" xfId="39813" xr:uid="{E9D6FD26-F591-41A9-A5B4-0616036D55D9}"/>
    <cellStyle name="Normal 20 7 4" xfId="3030" xr:uid="{3EBE7C49-2334-4FE2-8300-FF9077B962BC}"/>
    <cellStyle name="Normal 20 7 4 2" xfId="11410" xr:uid="{997E56C7-69EE-42C1-92E4-728610623A2C}"/>
    <cellStyle name="Normal 20 7 4 2 2" xfId="28170" xr:uid="{F51541E1-E09B-429B-9F7F-528C842E4616}"/>
    <cellStyle name="Normal 20 7 4 2 3" xfId="44929" xr:uid="{F1611BAD-4D77-4104-A61D-13D17118BC64}"/>
    <cellStyle name="Normal 20 7 4 3" xfId="19790" xr:uid="{5A9868D1-1F8C-44E1-A84B-A86ABA2A4968}"/>
    <cellStyle name="Normal 20 7 4 4" xfId="36549" xr:uid="{749CCE01-3BFE-44FC-BFED-01C80793495C}"/>
    <cellStyle name="Normal 20 7 5" xfId="9607" xr:uid="{2E5FAC50-4AB7-4092-8154-CE9CEC341CC0}"/>
    <cellStyle name="Normal 20 7 5 2" xfId="26367" xr:uid="{926E428E-70E0-4A5C-A5DD-61C0C5D26ACC}"/>
    <cellStyle name="Normal 20 7 5 3" xfId="43126" xr:uid="{34EBC9DF-D7AD-4219-82E1-8FB9F9BB54C3}"/>
    <cellStyle name="Normal 20 7 6" xfId="17987" xr:uid="{F0F1BBC1-205A-4048-B87F-84A661F44012}"/>
    <cellStyle name="Normal 20 7 7" xfId="34746" xr:uid="{7D3D0D4E-10FC-40C2-BEAB-AA16E69B1E83}"/>
    <cellStyle name="Normal 20 8" xfId="1642" xr:uid="{7D40B42A-26F9-4634-9254-ED1DFDD074C6}"/>
    <cellStyle name="Normal 20 8 2" xfId="5031" xr:uid="{CCE2CCA4-54E9-4035-80BE-C3A7175A5D31}"/>
    <cellStyle name="Normal 20 8 2 2" xfId="13411" xr:uid="{FC694C52-A095-4683-BB2C-17355E7A7B21}"/>
    <cellStyle name="Normal 20 8 2 2 2" xfId="30171" xr:uid="{56C32BDA-D727-4723-9946-42688C00035B}"/>
    <cellStyle name="Normal 20 8 2 2 3" xfId="46930" xr:uid="{5B6E6016-1E90-4D64-AB16-7C3830468025}"/>
    <cellStyle name="Normal 20 8 2 3" xfId="21791" xr:uid="{62DC5241-6381-48B4-8B1F-6EFEAED03B33}"/>
    <cellStyle name="Normal 20 8 2 4" xfId="38550" xr:uid="{EC785EEE-2DFD-49EF-BD92-82E55F28C6D5}"/>
    <cellStyle name="Normal 20 8 3" xfId="6718" xr:uid="{828E491B-EE82-44DA-80A7-957F6BAC4505}"/>
    <cellStyle name="Normal 20 8 3 2" xfId="15098" xr:uid="{5B1F542F-4D7B-4F31-B77E-291AE8FCAF62}"/>
    <cellStyle name="Normal 20 8 3 2 2" xfId="31858" xr:uid="{EA2EEA16-06D5-4111-9D0B-98824FB190CA}"/>
    <cellStyle name="Normal 20 8 3 2 3" xfId="48617" xr:uid="{392A08D8-2EFC-4030-B36B-6B2A52EA2EC7}"/>
    <cellStyle name="Normal 20 8 3 3" xfId="23478" xr:uid="{6107B154-7041-40A4-9C29-FEE203D219AE}"/>
    <cellStyle name="Normal 20 8 3 4" xfId="40237" xr:uid="{4E82A204-F7DA-4FE6-9655-913DAD3D02DA}"/>
    <cellStyle name="Normal 20 8 4" xfId="2168" xr:uid="{249F0435-7C70-4865-8DFA-505758EFC511}"/>
    <cellStyle name="Normal 20 8 4 2" xfId="10556" xr:uid="{566DB22D-9152-4151-BB93-6A5EAC69C96C}"/>
    <cellStyle name="Normal 20 8 4 2 2" xfId="27316" xr:uid="{2E55E117-01DF-4D43-86FF-5F6F02D6A99B}"/>
    <cellStyle name="Normal 20 8 4 2 3" xfId="44075" xr:uid="{3BB1D0A6-E71B-485B-95C8-286D4EA97B36}"/>
    <cellStyle name="Normal 20 8 4 3" xfId="18936" xr:uid="{F3959C88-0F30-4026-A3A0-67E23D3CF9F0}"/>
    <cellStyle name="Normal 20 8 4 4" xfId="35695" xr:uid="{D9E6608A-DB8D-43A8-80B8-B7C9BF5DD7C1}"/>
    <cellStyle name="Normal 20 8 5" xfId="10031" xr:uid="{0896B392-FE0B-4F55-9AB9-62D184C72F12}"/>
    <cellStyle name="Normal 20 8 5 2" xfId="26791" xr:uid="{2922344F-D9B3-4717-96D9-9EDB958B222A}"/>
    <cellStyle name="Normal 20 8 5 3" xfId="43550" xr:uid="{6D6B145C-F190-4F80-B936-646F5D4A3656}"/>
    <cellStyle name="Normal 20 8 6" xfId="18411" xr:uid="{38142695-C7FF-40C2-9056-DC59C801BF60}"/>
    <cellStyle name="Normal 20 8 7" xfId="35170" xr:uid="{73488619-BC68-4DAB-923D-FECBA1B0D544}"/>
    <cellStyle name="Normal 20 9" xfId="3747" xr:uid="{21254028-EDFB-4EDB-BA07-866A1824727E}"/>
    <cellStyle name="Normal 20 9 2" xfId="12127" xr:uid="{4405945D-5D70-4C76-9C3F-CFA38EE1011B}"/>
    <cellStyle name="Normal 20 9 2 2" xfId="28887" xr:uid="{F7C7259F-5392-4E0B-8ED2-C6F3DF7F7B87}"/>
    <cellStyle name="Normal 20 9 2 3" xfId="45646" xr:uid="{6F1E96D8-6F85-475D-9032-0EF6F0C7FA12}"/>
    <cellStyle name="Normal 20 9 3" xfId="20507" xr:uid="{CC0B3AAF-6C98-4CF6-B8EC-26E6E8DC759E}"/>
    <cellStyle name="Normal 20 9 4" xfId="37266" xr:uid="{94742FD0-7BFB-45FF-BC5E-8483B560887E}"/>
    <cellStyle name="Normal 21" xfId="232" xr:uid="{1B4AEC4A-119E-47E0-94D0-D29D66FCA1BD}"/>
    <cellStyle name="Normal 21 10" xfId="5441" xr:uid="{BD90C5EC-DCE5-486F-B29D-7D7C486CAD19}"/>
    <cellStyle name="Normal 21 10 2" xfId="13821" xr:uid="{53C726BC-4F8A-49E1-BD9F-B45DE5A7EA72}"/>
    <cellStyle name="Normal 21 10 2 2" xfId="30581" xr:uid="{EEB15860-743A-45A6-9286-13FAF8D1F92D}"/>
    <cellStyle name="Normal 21 10 2 3" xfId="47340" xr:uid="{8DF5D012-F0DE-4E5A-AF52-321931DA54E8}"/>
    <cellStyle name="Normal 21 10 3" xfId="22201" xr:uid="{EEED620F-0C9E-4023-828F-E9C8047BDDEF}"/>
    <cellStyle name="Normal 21 10 4" xfId="38960" xr:uid="{681819D6-4598-43BF-8C6D-238DA440D70D}"/>
    <cellStyle name="Normal 21 11" xfId="7107" xr:uid="{B582AB83-C124-4AF7-93D6-ABF1FECBCE59}"/>
    <cellStyle name="Normal 21 11 2" xfId="15487" xr:uid="{32DC1DE0-6D9A-4F74-9DE4-074B17AD8E9F}"/>
    <cellStyle name="Normal 21 11 2 2" xfId="32247" xr:uid="{87852A75-68BB-46AF-AF10-A43729FFC694}"/>
    <cellStyle name="Normal 21 11 2 3" xfId="49006" xr:uid="{D778DEB9-7F89-4EA0-A2D0-D98650641BA6}"/>
    <cellStyle name="Normal 21 11 3" xfId="23867" xr:uid="{6DE89A97-2E3E-4F1C-A5BD-29CD678569A5}"/>
    <cellStyle name="Normal 21 11 4" xfId="40626" xr:uid="{84AEC021-DE09-4ED6-B1CA-F43A82BD51E1}"/>
    <cellStyle name="Normal 21 12" xfId="7513" xr:uid="{22CD9399-1054-4928-B660-7D96A8222983}"/>
    <cellStyle name="Normal 21 12 2" xfId="15893" xr:uid="{F0283D35-4678-459D-A3FC-474C7B38F438}"/>
    <cellStyle name="Normal 21 12 2 2" xfId="32653" xr:uid="{4B65C09D-4ED8-471B-8920-5978C0D940C2}"/>
    <cellStyle name="Normal 21 12 2 3" xfId="49412" xr:uid="{D38A3CB1-E57E-4AAD-A0D4-2445D9C223A6}"/>
    <cellStyle name="Normal 21 12 3" xfId="24273" xr:uid="{905A5840-5039-4C93-8000-A6B5DB89EA01}"/>
    <cellStyle name="Normal 21 12 4" xfId="41032" xr:uid="{A33EA708-E6C6-4164-9539-AA3CE1DCC762}"/>
    <cellStyle name="Normal 21 13" xfId="7919" xr:uid="{611EF2C8-4075-4DBF-B1B1-6B9CCCA0688F}"/>
    <cellStyle name="Normal 21 13 2" xfId="16299" xr:uid="{166D896E-6300-4605-8039-C114CAFC73CB}"/>
    <cellStyle name="Normal 21 13 2 2" xfId="33059" xr:uid="{9B6B65B4-1C5F-4E97-977B-738758AE23B2}"/>
    <cellStyle name="Normal 21 13 2 3" xfId="49818" xr:uid="{90EBEAC5-C260-4603-9F45-9F80D9CE3A21}"/>
    <cellStyle name="Normal 21 13 3" xfId="24679" xr:uid="{81CA0081-24A8-4A45-BD28-30988C6B987B}"/>
    <cellStyle name="Normal 21 13 4" xfId="41438" xr:uid="{2AC88A61-8F09-4281-ACD2-5CCD63B39EC4}"/>
    <cellStyle name="Normal 21 14" xfId="8325" xr:uid="{50FFF714-1F61-41DE-A205-0D8E32446233}"/>
    <cellStyle name="Normal 21 14 2" xfId="16705" xr:uid="{201FE174-3C27-4389-8F00-F613B30886B3}"/>
    <cellStyle name="Normal 21 14 2 2" xfId="33465" xr:uid="{2786EDB6-5250-4F7E-88B8-EBFC577DAF4F}"/>
    <cellStyle name="Normal 21 14 2 3" xfId="50224" xr:uid="{754CE028-8058-49C3-BEBD-2C7851602C3D}"/>
    <cellStyle name="Normal 21 14 3" xfId="25085" xr:uid="{269937B9-729D-4435-BA38-580DC53D3689}"/>
    <cellStyle name="Normal 21 14 4" xfId="41844" xr:uid="{88D1D66A-2779-4C27-9BA1-FA3A134843DE}"/>
    <cellStyle name="Normal 21 15" xfId="2094" xr:uid="{C8256D55-AFA3-4236-AF51-2682E128DFBF}"/>
    <cellStyle name="Normal 21 15 2" xfId="10482" xr:uid="{0C671E76-FDA6-47C6-B272-F22DC43393FC}"/>
    <cellStyle name="Normal 21 15 2 2" xfId="27242" xr:uid="{F74B3015-4C16-4B6F-B332-3C0B58087F8E}"/>
    <cellStyle name="Normal 21 15 2 3" xfId="44001" xr:uid="{F3485992-AADC-4009-9683-33CFC1178A90}"/>
    <cellStyle name="Normal 21 15 3" xfId="18862" xr:uid="{39B7ED9A-84FA-4289-944D-17C88E704788}"/>
    <cellStyle name="Normal 21 15 4" xfId="35621" xr:uid="{FFBFDD73-4EB1-4908-B8DD-52D8FA1A6464}"/>
    <cellStyle name="Normal 21 16" xfId="8754" xr:uid="{73DAB469-53A0-4A47-96F9-321941E25450}"/>
    <cellStyle name="Normal 21 16 2" xfId="25514" xr:uid="{82EA38F1-553A-4332-BA59-F1365B441C22}"/>
    <cellStyle name="Normal 21 16 3" xfId="42273" xr:uid="{65635F6E-1F95-4211-B12C-8A90D112A9F3}"/>
    <cellStyle name="Normal 21 17" xfId="17134" xr:uid="{2E3B92B4-32B6-472B-B4BB-507F95F70257}"/>
    <cellStyle name="Normal 21 18" xfId="33893" xr:uid="{13666AF5-2598-49FE-9ED6-8850CCC49AAB}"/>
    <cellStyle name="Normal 21 19" xfId="50942" xr:uid="{B524C0C5-9CBA-4306-8283-2113C523DDAC}"/>
    <cellStyle name="Normal 21 2" xfId="309" xr:uid="{AB4AFFF6-97EA-438E-B234-4E9D7991D545}"/>
    <cellStyle name="Normal 21 2 10" xfId="7587" xr:uid="{9C2B9F16-6F20-4D9E-BC00-4FC3034B2AF4}"/>
    <cellStyle name="Normal 21 2 10 2" xfId="15967" xr:uid="{98779D7C-23B2-4642-9F80-5C6BEBF79B19}"/>
    <cellStyle name="Normal 21 2 10 2 2" xfId="32727" xr:uid="{AFF0EF91-5698-4A7A-8E27-7299F60EC187}"/>
    <cellStyle name="Normal 21 2 10 2 3" xfId="49486" xr:uid="{11F4AA95-6908-4339-8794-09132D55BE7E}"/>
    <cellStyle name="Normal 21 2 10 3" xfId="24347" xr:uid="{12E07B88-892D-4795-9229-2A309DEA900A}"/>
    <cellStyle name="Normal 21 2 10 4" xfId="41106" xr:uid="{B6C05562-6E15-4C69-9009-9AD62191C743}"/>
    <cellStyle name="Normal 21 2 11" xfId="7993" xr:uid="{FEECF3A9-6C38-4C09-8737-AD87063FB623}"/>
    <cellStyle name="Normal 21 2 11 2" xfId="16373" xr:uid="{D6084F66-4134-47E8-ACE1-D0FD6649E403}"/>
    <cellStyle name="Normal 21 2 11 2 2" xfId="33133" xr:uid="{0EBA39D2-5587-45FE-8892-7D43858634B5}"/>
    <cellStyle name="Normal 21 2 11 2 3" xfId="49892" xr:uid="{BA6C0539-3860-4D24-8561-C26B9DEA6AC5}"/>
    <cellStyle name="Normal 21 2 11 3" xfId="24753" xr:uid="{052A73CC-1B91-473E-99AC-06D8561FE5FE}"/>
    <cellStyle name="Normal 21 2 11 4" xfId="41512" xr:uid="{0A7FB821-24D9-48B4-B6BD-998DFC5C4819}"/>
    <cellStyle name="Normal 21 2 12" xfId="8399" xr:uid="{020E1D9F-D612-49C5-84AF-E14007B014F8}"/>
    <cellStyle name="Normal 21 2 12 2" xfId="16779" xr:uid="{F037AF33-5270-4DF6-9F66-88FDE7C12099}"/>
    <cellStyle name="Normal 21 2 12 2 2" xfId="33539" xr:uid="{C11ACAF3-1AB3-40E2-A63B-705187796454}"/>
    <cellStyle name="Normal 21 2 12 2 3" xfId="50298" xr:uid="{575D3917-8404-42FA-B0B4-7010BD2CEEFD}"/>
    <cellStyle name="Normal 21 2 12 3" xfId="25159" xr:uid="{AD5234BB-7E00-4018-8275-CE901D3BF494}"/>
    <cellStyle name="Normal 21 2 12 4" xfId="41918" xr:uid="{97B69339-0BAA-4043-8E06-20D174E46623}"/>
    <cellStyle name="Normal 21 2 13" xfId="2097" xr:uid="{0CF246A4-F293-4BA0-AD73-7CAAE4080F62}"/>
    <cellStyle name="Normal 21 2 13 2" xfId="10485" xr:uid="{591985B1-F8E3-4E51-B27B-239E218A2853}"/>
    <cellStyle name="Normal 21 2 13 2 2" xfId="27245" xr:uid="{FE4EFF3A-93BB-480A-9B90-98EE1792DD0D}"/>
    <cellStyle name="Normal 21 2 13 2 3" xfId="44004" xr:uid="{38FC6C3F-7AB4-4C96-86FA-B706254A4A71}"/>
    <cellStyle name="Normal 21 2 13 3" xfId="18865" xr:uid="{25E3C714-1673-45D9-A4C6-67C0FFB98375}"/>
    <cellStyle name="Normal 21 2 13 4" xfId="35624" xr:uid="{A1E814DD-B23D-4FF8-A792-01B9F5589674}"/>
    <cellStyle name="Normal 21 2 14" xfId="8782" xr:uid="{802E62A4-52AD-41DF-9438-1035B84B08AC}"/>
    <cellStyle name="Normal 21 2 14 2" xfId="25542" xr:uid="{997A7C19-ACF5-4DC7-8476-D03FB32FFE7B}"/>
    <cellStyle name="Normal 21 2 14 3" xfId="42301" xr:uid="{3DA58757-D2FF-408E-9BDD-5DD3934BF83E}"/>
    <cellStyle name="Normal 21 2 15" xfId="17162" xr:uid="{74A010F5-DF73-4286-9114-512B9F9264C3}"/>
    <cellStyle name="Normal 21 2 16" xfId="33921" xr:uid="{A07A811D-8B65-4C03-A04C-770625773B3F}"/>
    <cellStyle name="Normal 21 2 2" xfId="392" xr:uid="{FD616018-53DD-440D-A1EA-8AC88A8EE430}"/>
    <cellStyle name="Normal 21 2 2 10" xfId="8559" xr:uid="{66B838EB-1DA5-41A2-BF95-39308168EFDD}"/>
    <cellStyle name="Normal 21 2 2 10 2" xfId="16939" xr:uid="{47DFE21A-269B-4E5F-AB8B-D33F02DDE659}"/>
    <cellStyle name="Normal 21 2 2 10 2 2" xfId="33699" xr:uid="{3FA95B90-F497-469D-B983-847EE80BCF34}"/>
    <cellStyle name="Normal 21 2 2 10 2 3" xfId="50458" xr:uid="{B53B9601-E7BA-48EC-A755-155F2493E551}"/>
    <cellStyle name="Normal 21 2 2 10 3" xfId="25319" xr:uid="{472E8F97-2C08-4EB9-ACA5-25548F246569}"/>
    <cellStyle name="Normal 21 2 2 10 4" xfId="42078" xr:uid="{93997F77-EE1B-4166-8E87-9039D3504129}"/>
    <cellStyle name="Normal 21 2 2 11" xfId="2275" xr:uid="{01AA31FF-8C35-4657-B656-77C8E07EE060}"/>
    <cellStyle name="Normal 21 2 2 11 2" xfId="10659" xr:uid="{12B59361-3852-4854-BB94-6FDBD92163D4}"/>
    <cellStyle name="Normal 21 2 2 11 2 2" xfId="27419" xr:uid="{7BFCEA73-F1B7-44BE-A7F3-54CE0F6ABACE}"/>
    <cellStyle name="Normal 21 2 2 11 2 3" xfId="44178" xr:uid="{6D249A66-AF95-414D-878B-0FD758BEB497}"/>
    <cellStyle name="Normal 21 2 2 11 3" xfId="19039" xr:uid="{B3E17255-32A1-45F1-99EB-7A44EF25ADCE}"/>
    <cellStyle name="Normal 21 2 2 11 4" xfId="35798" xr:uid="{72206737-CB12-40B1-B395-B11059B1DDDB}"/>
    <cellStyle name="Normal 21 2 2 12" xfId="8856" xr:uid="{89E8AEFE-B7CB-41B5-BD01-1A8217F63944}"/>
    <cellStyle name="Normal 21 2 2 12 2" xfId="25616" xr:uid="{3C3B6946-C172-4140-ABCE-7DC0A68787D1}"/>
    <cellStyle name="Normal 21 2 2 12 3" xfId="42375" xr:uid="{9F253A19-F31B-4F92-9C82-11D4C06A33A5}"/>
    <cellStyle name="Normal 21 2 2 13" xfId="17236" xr:uid="{F3E393EE-DBC3-46D1-86C7-DDD62C6FBED1}"/>
    <cellStyle name="Normal 21 2 2 14" xfId="33995" xr:uid="{22CBA28D-C489-4D96-A183-52B5E525DC9C}"/>
    <cellStyle name="Normal 21 2 2 2" xfId="887" xr:uid="{180F2143-FD89-4BB9-9DEE-43995B662DB5}"/>
    <cellStyle name="Normal 21 2 2 2 2" xfId="4282" xr:uid="{37679296-A16D-42D9-A16D-8FABDE00681A}"/>
    <cellStyle name="Normal 21 2 2 2 2 2" xfId="12662" xr:uid="{872B1824-BE3E-4B0B-87DD-00E07029DEAD}"/>
    <cellStyle name="Normal 21 2 2 2 2 2 2" xfId="29422" xr:uid="{C067E84B-27CD-4251-9098-1E25B4B52CFD}"/>
    <cellStyle name="Normal 21 2 2 2 2 2 3" xfId="46181" xr:uid="{0EC9EB01-B0D5-425F-8762-6EF0E3315F98}"/>
    <cellStyle name="Normal 21 2 2 2 2 3" xfId="21042" xr:uid="{11569656-6EF9-4CBD-B17D-81626CDCAD07}"/>
    <cellStyle name="Normal 21 2 2 2 2 4" xfId="37801" xr:uid="{6666C980-8547-4EF9-B5CD-C2005206B24B}"/>
    <cellStyle name="Normal 21 2 2 2 3" xfId="5969" xr:uid="{F86A8443-C19A-4D8C-9402-CCC38C37D325}"/>
    <cellStyle name="Normal 21 2 2 2 3 2" xfId="14349" xr:uid="{B1487C56-8631-41CD-A219-D9A2036E4F2D}"/>
    <cellStyle name="Normal 21 2 2 2 3 2 2" xfId="31109" xr:uid="{F07D7777-F935-47CC-A5EB-AFD996D1CF51}"/>
    <cellStyle name="Normal 21 2 2 2 3 2 3" xfId="47868" xr:uid="{63A5F819-C7ED-4BFE-9664-8037A1774478}"/>
    <cellStyle name="Normal 21 2 2 2 3 3" xfId="22729" xr:uid="{E1A2C57C-2970-4E2C-A0BA-E36CD4DEFC1F}"/>
    <cellStyle name="Normal 21 2 2 2 3 4" xfId="39488" xr:uid="{C577C626-3070-4A77-8F7D-64F0DBDEDEE8}"/>
    <cellStyle name="Normal 21 2 2 2 4" xfId="2705" xr:uid="{1CA3308D-35A4-4D47-8230-7770966A0A0C}"/>
    <cellStyle name="Normal 21 2 2 2 4 2" xfId="11085" xr:uid="{31E82B74-CBD5-4A77-AE15-6D2A678525A7}"/>
    <cellStyle name="Normal 21 2 2 2 4 2 2" xfId="27845" xr:uid="{E4FED03A-BC70-4B08-BF87-B8016A87CCE4}"/>
    <cellStyle name="Normal 21 2 2 2 4 2 3" xfId="44604" xr:uid="{F9692986-CD42-4B82-951F-DC75F2DA8243}"/>
    <cellStyle name="Normal 21 2 2 2 4 3" xfId="19465" xr:uid="{596B3E75-2225-44F9-A5B4-A14F89508AE1}"/>
    <cellStyle name="Normal 21 2 2 2 4 4" xfId="36224" xr:uid="{5A691FCF-1B39-43CF-9C65-8010E2AD3DAB}"/>
    <cellStyle name="Normal 21 2 2 2 5" xfId="9282" xr:uid="{EA839810-3F7F-4A06-BB8E-D98BD035EB82}"/>
    <cellStyle name="Normal 21 2 2 2 5 2" xfId="26042" xr:uid="{ADD6DFCD-DEBD-43D4-A615-22CADF1F0C71}"/>
    <cellStyle name="Normal 21 2 2 2 5 3" xfId="42801" xr:uid="{BDA1379D-193F-4440-B45D-14122326F31B}"/>
    <cellStyle name="Normal 21 2 2 2 6" xfId="17662" xr:uid="{4679DE4A-AD57-4037-A6D3-9D4DD6FC0C86}"/>
    <cellStyle name="Normal 21 2 2 2 7" xfId="34421" xr:uid="{449B1F07-3D8A-4A53-9227-8E80D9914BE9}"/>
    <cellStyle name="Normal 21 2 2 3" xfId="1321" xr:uid="{192FDB68-482E-46F1-88EF-AA2F54A7FE3E}"/>
    <cellStyle name="Normal 21 2 2 3 2" xfId="4710" xr:uid="{609EEE1A-CC95-4E34-AAEE-B0B41F25B0E2}"/>
    <cellStyle name="Normal 21 2 2 3 2 2" xfId="13090" xr:uid="{FB878AEF-FB8E-4836-83DD-1297FEC351A5}"/>
    <cellStyle name="Normal 21 2 2 3 2 2 2" xfId="29850" xr:uid="{FE283F66-9CB6-4208-94F8-A2AC2A84F46F}"/>
    <cellStyle name="Normal 21 2 2 3 2 2 3" xfId="46609" xr:uid="{0B9D7DA7-C0FF-4EBA-84EA-00384F1575CC}"/>
    <cellStyle name="Normal 21 2 2 3 2 3" xfId="21470" xr:uid="{46FBD8A9-FDF4-4908-88A4-69A111209062}"/>
    <cellStyle name="Normal 21 2 2 3 2 4" xfId="38229" xr:uid="{44B2987A-9CBD-45BC-B52C-0E04CF0FBE91}"/>
    <cellStyle name="Normal 21 2 2 3 3" xfId="6397" xr:uid="{77C0895A-A3FD-445C-909B-798B27F81A28}"/>
    <cellStyle name="Normal 21 2 2 3 3 2" xfId="14777" xr:uid="{65C476C6-CC15-4688-AF6C-7584994003FE}"/>
    <cellStyle name="Normal 21 2 2 3 3 2 2" xfId="31537" xr:uid="{29AF440F-6345-4CD0-8757-C01DA648907B}"/>
    <cellStyle name="Normal 21 2 2 3 3 2 3" xfId="48296" xr:uid="{CF99C77C-38EA-4E58-8A08-36BEE50874CB}"/>
    <cellStyle name="Normal 21 2 2 3 3 3" xfId="23157" xr:uid="{6A14AAFE-40A9-4F56-859D-7F9009285AB1}"/>
    <cellStyle name="Normal 21 2 2 3 3 4" xfId="39916" xr:uid="{23373020-5038-4A6F-AFED-0B586EE2A62F}"/>
    <cellStyle name="Normal 21 2 2 3 4" xfId="3133" xr:uid="{20D65549-6D9F-4996-B410-8E605BA30DFA}"/>
    <cellStyle name="Normal 21 2 2 3 4 2" xfId="11513" xr:uid="{DC7FBF8A-8218-48A4-9374-AF5C9E8570B4}"/>
    <cellStyle name="Normal 21 2 2 3 4 2 2" xfId="28273" xr:uid="{5B53DCEE-9742-4D5D-9682-64EBCC3DEA57}"/>
    <cellStyle name="Normal 21 2 2 3 4 2 3" xfId="45032" xr:uid="{7F5E59E6-A195-46D4-98C6-1821CA45B0D1}"/>
    <cellStyle name="Normal 21 2 2 3 4 3" xfId="19893" xr:uid="{A37E4A3F-4D32-495F-BF14-4AD0193BF328}"/>
    <cellStyle name="Normal 21 2 2 3 4 4" xfId="36652" xr:uid="{4C4BAF0B-BB95-4283-97F2-5892B473687A}"/>
    <cellStyle name="Normal 21 2 2 3 5" xfId="9710" xr:uid="{C61870E1-B36F-4C63-84A1-649EF0EE2AC3}"/>
    <cellStyle name="Normal 21 2 2 3 5 2" xfId="26470" xr:uid="{A4E089D9-BD9E-4C83-8F1F-A1B1408CD9C7}"/>
    <cellStyle name="Normal 21 2 2 3 5 3" xfId="43229" xr:uid="{E9520ABB-92F5-4699-9BE8-DDD7DA76D4D9}"/>
    <cellStyle name="Normal 21 2 2 3 6" xfId="18090" xr:uid="{0DFF8C92-6ACD-4AD6-BD55-F07F39FFC437}"/>
    <cellStyle name="Normal 21 2 2 3 7" xfId="34849" xr:uid="{B1FF84E8-B207-4643-A1A7-8FCD3980FA12}"/>
    <cellStyle name="Normal 21 2 2 4" xfId="1859" xr:uid="{0AF33843-16F6-4BC4-966F-B0391F62EEC6}"/>
    <cellStyle name="Normal 21 2 2 4 2" xfId="5248" xr:uid="{E53488D7-28E4-4DAC-A246-C9EE9E99A634}"/>
    <cellStyle name="Normal 21 2 2 4 2 2" xfId="13628" xr:uid="{8BF319C1-CDC1-4A30-A30D-C8E28784E516}"/>
    <cellStyle name="Normal 21 2 2 4 2 2 2" xfId="30388" xr:uid="{81515300-63FA-4B56-A4F6-B867625BEB58}"/>
    <cellStyle name="Normal 21 2 2 4 2 2 3" xfId="47147" xr:uid="{F4B1A965-ECBE-45A1-AF3E-879D7292996C}"/>
    <cellStyle name="Normal 21 2 2 4 2 3" xfId="22008" xr:uid="{3EFE060B-BC36-49ED-AE2A-D9ADF2789B47}"/>
    <cellStyle name="Normal 21 2 2 4 2 4" xfId="38767" xr:uid="{FA2D4837-8C41-44D8-95F7-FAA04D824E42}"/>
    <cellStyle name="Normal 21 2 2 4 3" xfId="6935" xr:uid="{975E91C8-6E0F-402E-97FD-63D95624557C}"/>
    <cellStyle name="Normal 21 2 2 4 3 2" xfId="15315" xr:uid="{0FB47CAF-4A2F-4729-90AF-66A88712590E}"/>
    <cellStyle name="Normal 21 2 2 4 3 2 2" xfId="32075" xr:uid="{005945B6-DD59-406E-B2F7-6FF6D80A0ABB}"/>
    <cellStyle name="Normal 21 2 2 4 3 2 3" xfId="48834" xr:uid="{92A6E477-87DD-48FC-834A-0E05B7763C5E}"/>
    <cellStyle name="Normal 21 2 2 4 3 3" xfId="23695" xr:uid="{F68DA0DF-D624-474D-86CE-89129AF16026}"/>
    <cellStyle name="Normal 21 2 2 4 3 4" xfId="40454" xr:uid="{CAD0465A-A882-46DF-91FD-8EFAAFAEA93B}"/>
    <cellStyle name="Normal 21 2 2 4 4" xfId="3559" xr:uid="{01C22D61-25BE-4E1C-BF62-96667FDF255D}"/>
    <cellStyle name="Normal 21 2 2 4 4 2" xfId="11939" xr:uid="{85AD6D7D-0265-4DCB-84BA-B84465F020DF}"/>
    <cellStyle name="Normal 21 2 2 4 4 2 2" xfId="28699" xr:uid="{5B465704-BB63-424D-B665-57DE76A74D76}"/>
    <cellStyle name="Normal 21 2 2 4 4 2 3" xfId="45458" xr:uid="{ABA6C46B-7C47-47E5-B6ED-EE5AED20DF1B}"/>
    <cellStyle name="Normal 21 2 2 4 4 3" xfId="20319" xr:uid="{682AFABA-C0DD-4A9B-A080-8F565A54D1B8}"/>
    <cellStyle name="Normal 21 2 2 4 4 4" xfId="37078" xr:uid="{FDDFE8AF-CCC7-4020-A07B-E54BC4DDFB78}"/>
    <cellStyle name="Normal 21 2 2 4 5" xfId="10248" xr:uid="{F36F1CF8-4479-46ED-A82E-F1BAE9041488}"/>
    <cellStyle name="Normal 21 2 2 4 5 2" xfId="27008" xr:uid="{07B64DED-2B90-4459-9A28-1ED40D7AB679}"/>
    <cellStyle name="Normal 21 2 2 4 5 3" xfId="43767" xr:uid="{3C912A3B-2282-4D47-A83D-AD5D760DE0E0}"/>
    <cellStyle name="Normal 21 2 2 4 6" xfId="18628" xr:uid="{15AB62CA-22BA-4BD6-BF15-B0926D59D84E}"/>
    <cellStyle name="Normal 21 2 2 4 7" xfId="35387" xr:uid="{1146F684-8026-48AD-A802-993DD11DDA75}"/>
    <cellStyle name="Normal 21 2 2 5" xfId="3978" xr:uid="{5FA91533-8C51-4E9C-A8C1-6E7FF264B5A4}"/>
    <cellStyle name="Normal 21 2 2 5 2" xfId="12358" xr:uid="{C3DE1DB5-3FAB-466D-9F6C-C183B54C2E89}"/>
    <cellStyle name="Normal 21 2 2 5 2 2" xfId="29118" xr:uid="{4E5CD4DE-0D81-4C3C-B595-1EF1D529F2A5}"/>
    <cellStyle name="Normal 21 2 2 5 2 3" xfId="45877" xr:uid="{C15657B8-FD0F-4FD4-BF6A-45A116556776}"/>
    <cellStyle name="Normal 21 2 2 5 3" xfId="20738" xr:uid="{72A2162C-3C3E-4400-8E1B-6DCE802E7D59}"/>
    <cellStyle name="Normal 21 2 2 5 4" xfId="37497" xr:uid="{3DB7D14E-A27A-4923-83CC-9C5BDF299C7F}"/>
    <cellStyle name="Normal 21 2 2 6" xfId="5543" xr:uid="{DB6353C7-FDF4-44B6-8941-A2047ACFBC0F}"/>
    <cellStyle name="Normal 21 2 2 6 2" xfId="13923" xr:uid="{D3055F63-5F47-4ECC-B1F4-21BA0B70F801}"/>
    <cellStyle name="Normal 21 2 2 6 2 2" xfId="30683" xr:uid="{29806A9F-1E1B-4003-BE84-D4560E9D096E}"/>
    <cellStyle name="Normal 21 2 2 6 2 3" xfId="47442" xr:uid="{DBFA1F22-B003-4340-8991-68B98542A7F1}"/>
    <cellStyle name="Normal 21 2 2 6 3" xfId="22303" xr:uid="{AF5E2637-B4D7-4A44-A342-30DC352699D3}"/>
    <cellStyle name="Normal 21 2 2 6 4" xfId="39062" xr:uid="{D7136520-B549-4CC7-82D5-5F0B11B5F718}"/>
    <cellStyle name="Normal 21 2 2 7" xfId="7341" xr:uid="{8B5D0151-F314-48EF-B6D0-5C82FD141EFF}"/>
    <cellStyle name="Normal 21 2 2 7 2" xfId="15721" xr:uid="{D0E50310-4E73-4A91-AF95-39E3B258257B}"/>
    <cellStyle name="Normal 21 2 2 7 2 2" xfId="32481" xr:uid="{6E3152B0-40ED-4DBF-BC52-B380456D06F3}"/>
    <cellStyle name="Normal 21 2 2 7 2 3" xfId="49240" xr:uid="{FBFA1F05-97F4-433B-BE7B-A68C6C4B6331}"/>
    <cellStyle name="Normal 21 2 2 7 3" xfId="24101" xr:uid="{5BB1761F-0951-418E-9187-BD658E7AE0DF}"/>
    <cellStyle name="Normal 21 2 2 7 4" xfId="40860" xr:uid="{5B634455-E507-40A5-AEE4-86D4905EE98E}"/>
    <cellStyle name="Normal 21 2 2 8" xfId="7747" xr:uid="{901E4743-6036-4AA2-B643-5D7E0BBCE91F}"/>
    <cellStyle name="Normal 21 2 2 8 2" xfId="16127" xr:uid="{32C8416A-365A-487A-8210-2F1A58A7A5FF}"/>
    <cellStyle name="Normal 21 2 2 8 2 2" xfId="32887" xr:uid="{D475D142-B980-43CC-9028-BE1DB6BC00AD}"/>
    <cellStyle name="Normal 21 2 2 8 2 3" xfId="49646" xr:uid="{2CBD2319-9535-407C-938F-7CF2ADB8C74B}"/>
    <cellStyle name="Normal 21 2 2 8 3" xfId="24507" xr:uid="{7B0969A3-CED6-4943-8B3C-9FF0D8D66F53}"/>
    <cellStyle name="Normal 21 2 2 8 4" xfId="41266" xr:uid="{B39FC0EB-5E6D-449D-A59F-57F2F641495B}"/>
    <cellStyle name="Normal 21 2 2 9" xfId="8153" xr:uid="{74C7CDCA-39CE-4CC6-A6E2-EE83EAE5D57D}"/>
    <cellStyle name="Normal 21 2 2 9 2" xfId="16533" xr:uid="{00BF09C6-D5FD-45DD-BB3F-FCF0ECC6F58C}"/>
    <cellStyle name="Normal 21 2 2 9 2 2" xfId="33293" xr:uid="{1E57E762-3DBA-4600-95D2-194551D087CC}"/>
    <cellStyle name="Normal 21 2 2 9 2 3" xfId="50052" xr:uid="{C9813AAF-DF61-4C14-813A-48B0E20BF801}"/>
    <cellStyle name="Normal 21 2 2 9 3" xfId="24913" xr:uid="{8DC1C54C-34A6-4C60-99DA-8834FE2582E5}"/>
    <cellStyle name="Normal 21 2 2 9 4" xfId="41672" xr:uid="{8DA86E96-8A1D-4A3D-8AC2-87354367E655}"/>
    <cellStyle name="Normal 21 2 3" xfId="672" xr:uid="{2D10EF3A-23DE-426F-8C4D-B7988131C2B7}"/>
    <cellStyle name="Normal 21 2 3 10" xfId="8670" xr:uid="{54333B60-D54E-4AB5-A718-C89D4BA65A5D}"/>
    <cellStyle name="Normal 21 2 3 10 2" xfId="17050" xr:uid="{563A6686-F24D-42C3-BEDA-51465264984F}"/>
    <cellStyle name="Normal 21 2 3 10 2 2" xfId="33810" xr:uid="{AC41E5ED-A580-4D4B-8008-0417631C7C89}"/>
    <cellStyle name="Normal 21 2 3 10 2 3" xfId="50569" xr:uid="{676172C0-92AE-4C6A-A0BA-A1A1C7C5DEEF}"/>
    <cellStyle name="Normal 21 2 3 10 3" xfId="25430" xr:uid="{239E9281-2D72-4A0D-9B98-D1BF6B8EAE06}"/>
    <cellStyle name="Normal 21 2 3 10 4" xfId="42189" xr:uid="{190BF1CC-08F8-4FF1-A7FA-7CACDC4A5795}"/>
    <cellStyle name="Normal 21 2 3 11" xfId="2502" xr:uid="{A6A9355F-9F5D-4D9E-80D7-A27E33A44685}"/>
    <cellStyle name="Normal 21 2 3 11 2" xfId="10884" xr:uid="{80F0D854-D3A2-4AC8-851E-B25225D1798C}"/>
    <cellStyle name="Normal 21 2 3 11 2 2" xfId="27644" xr:uid="{FA9180C2-05DD-4E3E-9FF4-70A73CA67DA1}"/>
    <cellStyle name="Normal 21 2 3 11 2 3" xfId="44403" xr:uid="{21605DD3-9AD2-4594-B76B-5A102E2B0D37}"/>
    <cellStyle name="Normal 21 2 3 11 3" xfId="19264" xr:uid="{CAF10A14-7C73-4E33-BC6D-29FA63FED392}"/>
    <cellStyle name="Normal 21 2 3 11 4" xfId="36023" xr:uid="{DF89CE51-90FC-4609-80FD-9ADAEC507301}"/>
    <cellStyle name="Normal 21 2 3 12" xfId="9081" xr:uid="{1F81077E-645C-456B-8366-63CC3CA0DADA}"/>
    <cellStyle name="Normal 21 2 3 12 2" xfId="25841" xr:uid="{1924232B-5BED-4795-82BF-A293B8AED3E4}"/>
    <cellStyle name="Normal 21 2 3 12 3" xfId="42600" xr:uid="{565A648D-97E4-4B42-AEB9-0692F0F515A5}"/>
    <cellStyle name="Normal 21 2 3 13" xfId="17461" xr:uid="{645DC984-366F-485F-B988-075E671A4A68}"/>
    <cellStyle name="Normal 21 2 3 14" xfId="34220" xr:uid="{22274B30-ECCE-4AB8-9434-459C3286D775}"/>
    <cellStyle name="Normal 21 2 3 2" xfId="1112" xr:uid="{EB35AF2C-9F96-439B-8780-991477677F2B}"/>
    <cellStyle name="Normal 21 2 3 2 2" xfId="4507" xr:uid="{89E43A49-3D5B-4BBA-B1B7-34657D2A519E}"/>
    <cellStyle name="Normal 21 2 3 2 2 2" xfId="12887" xr:uid="{D02E0FBD-E924-4FAB-AE1A-7B490B516A2E}"/>
    <cellStyle name="Normal 21 2 3 2 2 2 2" xfId="29647" xr:uid="{FC38614E-D442-4DB9-BE1A-A62F22A7AAF3}"/>
    <cellStyle name="Normal 21 2 3 2 2 2 3" xfId="46406" xr:uid="{98512192-057F-4923-81BB-1EFA75321BCA}"/>
    <cellStyle name="Normal 21 2 3 2 2 3" xfId="21267" xr:uid="{BE29DC0D-00F0-449B-8682-DE8D1C050E4F}"/>
    <cellStyle name="Normal 21 2 3 2 2 4" xfId="38026" xr:uid="{827C9FB5-9D79-40EE-AB6B-AA16BC494F1B}"/>
    <cellStyle name="Normal 21 2 3 2 3" xfId="6194" xr:uid="{0E389B8D-6E6F-4032-8425-D448A59C2ECB}"/>
    <cellStyle name="Normal 21 2 3 2 3 2" xfId="14574" xr:uid="{9134D885-48B3-4BFC-A091-5A15F437ACAF}"/>
    <cellStyle name="Normal 21 2 3 2 3 2 2" xfId="31334" xr:uid="{898B0F63-EB3D-47E7-A694-0F874721CE45}"/>
    <cellStyle name="Normal 21 2 3 2 3 2 3" xfId="48093" xr:uid="{B40CAB1B-5A6C-4523-BDE0-90651DD9EAA2}"/>
    <cellStyle name="Normal 21 2 3 2 3 3" xfId="22954" xr:uid="{FAEA7160-D14D-4A81-8787-9B65F5BD76B0}"/>
    <cellStyle name="Normal 21 2 3 2 3 4" xfId="39713" xr:uid="{637CBDAF-EA3A-4333-8A97-19099790D038}"/>
    <cellStyle name="Normal 21 2 3 2 4" xfId="2930" xr:uid="{E9BA9C2A-37BD-49F1-A4F5-47CD4C097123}"/>
    <cellStyle name="Normal 21 2 3 2 4 2" xfId="11310" xr:uid="{573F40CD-04C6-45CC-957B-482B4E7AB06F}"/>
    <cellStyle name="Normal 21 2 3 2 4 2 2" xfId="28070" xr:uid="{1092EE69-4661-4159-9E37-9E8CDE68F585}"/>
    <cellStyle name="Normal 21 2 3 2 4 2 3" xfId="44829" xr:uid="{FB818A01-EB36-4808-B8EF-E40F56BAF037}"/>
    <cellStyle name="Normal 21 2 3 2 4 3" xfId="19690" xr:uid="{ED2B635F-A510-4114-8A48-E08943033509}"/>
    <cellStyle name="Normal 21 2 3 2 4 4" xfId="36449" xr:uid="{D3F8B011-C7FD-4546-B5E7-241673BC703C}"/>
    <cellStyle name="Normal 21 2 3 2 5" xfId="9507" xr:uid="{3F8C9A68-4C77-4825-AABE-324717FD5078}"/>
    <cellStyle name="Normal 21 2 3 2 5 2" xfId="26267" xr:uid="{C5948DE3-0410-494A-9661-A28E622CB644}"/>
    <cellStyle name="Normal 21 2 3 2 5 3" xfId="43026" xr:uid="{D216B981-FD6B-4D03-A1F5-9979875E3887}"/>
    <cellStyle name="Normal 21 2 3 2 6" xfId="17887" xr:uid="{4EFD2F6C-4C6F-498B-9173-AD0EA79BAFAC}"/>
    <cellStyle name="Normal 21 2 3 2 7" xfId="34646" xr:uid="{5DCA4A7B-979F-4229-BA98-666037F88841}"/>
    <cellStyle name="Normal 21 2 3 3" xfId="1546" xr:uid="{1ADFFEEA-1721-4091-BDC4-869311F78A18}"/>
    <cellStyle name="Normal 21 2 3 3 2" xfId="4935" xr:uid="{37289CF2-EE77-418D-A186-480249AEECE0}"/>
    <cellStyle name="Normal 21 2 3 3 2 2" xfId="13315" xr:uid="{79DC703B-6A46-4213-8009-D8B3080FA299}"/>
    <cellStyle name="Normal 21 2 3 3 2 2 2" xfId="30075" xr:uid="{F2B627B0-6A44-4B0A-BEF1-335E5484CE08}"/>
    <cellStyle name="Normal 21 2 3 3 2 2 3" xfId="46834" xr:uid="{371135A4-5647-41F5-9AFA-D031481673B7}"/>
    <cellStyle name="Normal 21 2 3 3 2 3" xfId="21695" xr:uid="{98EBE468-3DCD-4435-BF9D-9B7345281CEF}"/>
    <cellStyle name="Normal 21 2 3 3 2 4" xfId="38454" xr:uid="{A3AEDD9E-4DC4-4F13-BEDA-94CB7FFA133F}"/>
    <cellStyle name="Normal 21 2 3 3 3" xfId="6622" xr:uid="{381C24A2-9266-494F-89C6-6E49E8915B5C}"/>
    <cellStyle name="Normal 21 2 3 3 3 2" xfId="15002" xr:uid="{0566F526-290D-4B04-9205-4D60569D6143}"/>
    <cellStyle name="Normal 21 2 3 3 3 2 2" xfId="31762" xr:uid="{5DC8A261-6811-4FCD-9615-E569E969493E}"/>
    <cellStyle name="Normal 21 2 3 3 3 2 3" xfId="48521" xr:uid="{606DF50F-F329-4470-9D70-E9D535F62155}"/>
    <cellStyle name="Normal 21 2 3 3 3 3" xfId="23382" xr:uid="{77868BE3-D1B8-4B5F-89D5-0ED0A896EAD7}"/>
    <cellStyle name="Normal 21 2 3 3 3 4" xfId="40141" xr:uid="{DF0BC696-8AA1-4836-89BC-E58C20A42290}"/>
    <cellStyle name="Normal 21 2 3 3 4" xfId="3358" xr:uid="{3154A0D7-75CE-48CC-9B16-53253966110F}"/>
    <cellStyle name="Normal 21 2 3 3 4 2" xfId="11738" xr:uid="{8DD2AEF7-2700-449E-B661-4B73C73E3C59}"/>
    <cellStyle name="Normal 21 2 3 3 4 2 2" xfId="28498" xr:uid="{1FA6338B-124F-4419-A9B6-DC05FA9590DB}"/>
    <cellStyle name="Normal 21 2 3 3 4 2 3" xfId="45257" xr:uid="{CFB919D0-DBCC-4E10-8413-7895895CA0B4}"/>
    <cellStyle name="Normal 21 2 3 3 4 3" xfId="20118" xr:uid="{0A7DCA3E-5AF8-49D4-9F1C-96D10D2E4EA8}"/>
    <cellStyle name="Normal 21 2 3 3 4 4" xfId="36877" xr:uid="{F6FFB45D-8B42-45D5-B841-C678A84C7EB9}"/>
    <cellStyle name="Normal 21 2 3 3 5" xfId="9935" xr:uid="{9D104607-A0F5-4B03-89F5-3D6C6E068AE4}"/>
    <cellStyle name="Normal 21 2 3 3 5 2" xfId="26695" xr:uid="{55BF8799-2ADA-4FDC-858C-CE10A5710A46}"/>
    <cellStyle name="Normal 21 2 3 3 5 3" xfId="43454" xr:uid="{DB148552-6428-4B81-86E6-54F56DF1D9F2}"/>
    <cellStyle name="Normal 21 2 3 3 6" xfId="18315" xr:uid="{9705470B-9AB7-43A8-924B-4827EF1B263F}"/>
    <cellStyle name="Normal 21 2 3 3 7" xfId="35074" xr:uid="{625AF7D5-C7C2-43D2-B2D2-DBCAF9A59BB8}"/>
    <cellStyle name="Normal 21 2 3 4" xfId="1970" xr:uid="{7154003D-BB9E-4C5A-B0D9-D1F8ED065B84}"/>
    <cellStyle name="Normal 21 2 3 4 2" xfId="5359" xr:uid="{9FD07AF1-D5D3-49D5-B761-7A1B184F48FE}"/>
    <cellStyle name="Normal 21 2 3 4 2 2" xfId="13739" xr:uid="{031FB3E4-AAD7-4A0C-B89E-B10FFDC353C9}"/>
    <cellStyle name="Normal 21 2 3 4 2 2 2" xfId="30499" xr:uid="{56913BCB-0BB6-46E7-AA0B-815520E5ADFE}"/>
    <cellStyle name="Normal 21 2 3 4 2 2 3" xfId="47258" xr:uid="{5E0B5339-4693-4299-8A49-A234FD31768A}"/>
    <cellStyle name="Normal 21 2 3 4 2 3" xfId="22119" xr:uid="{F20ADBBB-2EC8-47EE-8F26-AE985E302385}"/>
    <cellStyle name="Normal 21 2 3 4 2 4" xfId="38878" xr:uid="{C76D7A1E-66F3-4096-BD31-C8D675BD5AED}"/>
    <cellStyle name="Normal 21 2 3 4 3" xfId="7046" xr:uid="{547F0542-6E53-42F1-8475-53BB019B81F1}"/>
    <cellStyle name="Normal 21 2 3 4 3 2" xfId="15426" xr:uid="{19971B1D-D161-41F7-9ADF-B227C37BA6DC}"/>
    <cellStyle name="Normal 21 2 3 4 3 2 2" xfId="32186" xr:uid="{CFA351F6-34EA-4DAB-AAEC-D717E586934F}"/>
    <cellStyle name="Normal 21 2 3 4 3 2 3" xfId="48945" xr:uid="{1C8A946E-4A83-451D-9D06-AC804172686A}"/>
    <cellStyle name="Normal 21 2 3 4 3 3" xfId="23806" xr:uid="{8F66128F-80CA-41CB-9560-E4421E11DAFE}"/>
    <cellStyle name="Normal 21 2 3 4 3 4" xfId="40565" xr:uid="{B77CEEDE-7F3E-4AD0-9FC8-FCAC40D9F4D7}"/>
    <cellStyle name="Normal 21 2 3 4 4" xfId="3669" xr:uid="{8EE28929-F3F6-49A4-B0F4-1E063DE9243E}"/>
    <cellStyle name="Normal 21 2 3 4 4 2" xfId="12049" xr:uid="{5A98F9B0-4EF8-419A-AC7F-A439B1CF03B1}"/>
    <cellStyle name="Normal 21 2 3 4 4 2 2" xfId="28809" xr:uid="{FBB7E48F-9DF0-4454-BA96-FF258831FA18}"/>
    <cellStyle name="Normal 21 2 3 4 4 2 3" xfId="45568" xr:uid="{BBE51B23-5666-4442-89A1-BCF4DAA13DD9}"/>
    <cellStyle name="Normal 21 2 3 4 4 3" xfId="20429" xr:uid="{0BC3D266-D34A-4020-91EF-405BFEF35E4A}"/>
    <cellStyle name="Normal 21 2 3 4 4 4" xfId="37188" xr:uid="{D9627CEC-6866-44CF-8D13-C1D218C70ACA}"/>
    <cellStyle name="Normal 21 2 3 4 5" xfId="10359" xr:uid="{19289977-A296-4FBE-8012-67AF1EE44726}"/>
    <cellStyle name="Normal 21 2 3 4 5 2" xfId="27119" xr:uid="{8AE3DEF4-1CCC-436A-A70D-4DC72C8200A5}"/>
    <cellStyle name="Normal 21 2 3 4 5 3" xfId="43878" xr:uid="{00CED8A3-4567-4C09-86BA-C286B23A673B}"/>
    <cellStyle name="Normal 21 2 3 4 6" xfId="18739" xr:uid="{48A31B33-9F1A-4A69-BA0E-E3665F181F0B}"/>
    <cellStyle name="Normal 21 2 3 4 7" xfId="35498" xr:uid="{65CCCA44-9FF5-4691-9618-E18966BD36B7}"/>
    <cellStyle name="Normal 21 2 3 5" xfId="4089" xr:uid="{D2EC7925-8882-435A-A4D1-D8553D382351}"/>
    <cellStyle name="Normal 21 2 3 5 2" xfId="12469" xr:uid="{F1605BC3-A8F7-481D-9F64-F0BF24A65F28}"/>
    <cellStyle name="Normal 21 2 3 5 2 2" xfId="29229" xr:uid="{91230304-8D40-4CE3-8575-AB05E554011B}"/>
    <cellStyle name="Normal 21 2 3 5 2 3" xfId="45988" xr:uid="{48EB1DED-3594-4158-93EE-720BF1463372}"/>
    <cellStyle name="Normal 21 2 3 5 3" xfId="20849" xr:uid="{F5ECE795-22C4-4F0C-BB5C-45D1FEF06550}"/>
    <cellStyle name="Normal 21 2 3 5 4" xfId="37608" xr:uid="{F0A59755-4676-406C-9748-774D743A8989}"/>
    <cellStyle name="Normal 21 2 3 6" xfId="5768" xr:uid="{9DE77559-DA23-47CD-B802-3041BD3DE10F}"/>
    <cellStyle name="Normal 21 2 3 6 2" xfId="14148" xr:uid="{6C12BF44-C283-4BD0-BC9E-59CF8122059F}"/>
    <cellStyle name="Normal 21 2 3 6 2 2" xfId="30908" xr:uid="{AF4D5394-020A-46D2-B643-DE617D08546F}"/>
    <cellStyle name="Normal 21 2 3 6 2 3" xfId="47667" xr:uid="{D55EC822-867D-4A44-B6FD-09B941CAEC93}"/>
    <cellStyle name="Normal 21 2 3 6 3" xfId="22528" xr:uid="{401DE764-F732-4402-ABF2-CEDA7E206C00}"/>
    <cellStyle name="Normal 21 2 3 6 4" xfId="39287" xr:uid="{58CE4DFC-7CAE-4479-8CE6-3822B3AF1D95}"/>
    <cellStyle name="Normal 21 2 3 7" xfId="7452" xr:uid="{BB76609C-9ABF-4EF2-AE89-C25C7F1CA43E}"/>
    <cellStyle name="Normal 21 2 3 7 2" xfId="15832" xr:uid="{C5CBC124-180F-43D0-833F-82DC4306F0E4}"/>
    <cellStyle name="Normal 21 2 3 7 2 2" xfId="32592" xr:uid="{AE49B75F-9FF1-475D-9F6A-9580EB156579}"/>
    <cellStyle name="Normal 21 2 3 7 2 3" xfId="49351" xr:uid="{748C01B3-A3DF-4932-AE5E-14B72E852D84}"/>
    <cellStyle name="Normal 21 2 3 7 3" xfId="24212" xr:uid="{56C69CE3-804A-4769-90FF-B882F326189C}"/>
    <cellStyle name="Normal 21 2 3 7 4" xfId="40971" xr:uid="{81CCDEA0-218E-4D76-8E9A-41E6A9C3A1D5}"/>
    <cellStyle name="Normal 21 2 3 8" xfId="7858" xr:uid="{07F109DE-76D9-4D6E-926A-341821729326}"/>
    <cellStyle name="Normal 21 2 3 8 2" xfId="16238" xr:uid="{66E39D05-7657-48BB-BE62-2888C6812D58}"/>
    <cellStyle name="Normal 21 2 3 8 2 2" xfId="32998" xr:uid="{7868BD82-541C-4C9D-89F4-97BEF14ACF97}"/>
    <cellStyle name="Normal 21 2 3 8 2 3" xfId="49757" xr:uid="{F363F1C4-7E59-4FB5-B552-CF4132B1DCE3}"/>
    <cellStyle name="Normal 21 2 3 8 3" xfId="24618" xr:uid="{EE173837-4EF8-49A4-A506-FFC32CFD89EC}"/>
    <cellStyle name="Normal 21 2 3 8 4" xfId="41377" xr:uid="{847CAA96-F62D-4195-A653-DB6ABF588732}"/>
    <cellStyle name="Normal 21 2 3 9" xfId="8264" xr:uid="{377B6634-62F3-4FE1-B9AB-E99F4AE3EDA3}"/>
    <cellStyle name="Normal 21 2 3 9 2" xfId="16644" xr:uid="{2E130CBD-A7B8-42FA-A91A-FE8687A41001}"/>
    <cellStyle name="Normal 21 2 3 9 2 2" xfId="33404" xr:uid="{D84DCE00-3D88-4DE9-844C-A2D8FD2C5A67}"/>
    <cellStyle name="Normal 21 2 3 9 2 3" xfId="50163" xr:uid="{EE242B74-506F-449F-873B-BEFC3B4B25D0}"/>
    <cellStyle name="Normal 21 2 3 9 3" xfId="25024" xr:uid="{01037B58-E17C-441E-9435-147DE292914A}"/>
    <cellStyle name="Normal 21 2 3 9 4" xfId="41783" xr:uid="{E6884C2B-9875-4E3A-8316-73637C73D57A}"/>
    <cellStyle name="Normal 21 2 4" xfId="813" xr:uid="{341DAFD5-2FFA-491E-9622-5689248E2F57}"/>
    <cellStyle name="Normal 21 2 4 2" xfId="4208" xr:uid="{C8843D63-B61D-47D3-A13A-D7AC9D269EBC}"/>
    <cellStyle name="Normal 21 2 4 2 2" xfId="12588" xr:uid="{FAB72DB4-D7B9-419F-9165-C352944B4EBF}"/>
    <cellStyle name="Normal 21 2 4 2 2 2" xfId="29348" xr:uid="{D5A42A3A-6113-4B9F-B950-77BB37783BA8}"/>
    <cellStyle name="Normal 21 2 4 2 2 3" xfId="46107" xr:uid="{510A8FC5-C3E7-4D97-946E-D2FB6276FB95}"/>
    <cellStyle name="Normal 21 2 4 2 3" xfId="20968" xr:uid="{C555DC7F-9BC2-47B8-B87D-55C9AAEE817E}"/>
    <cellStyle name="Normal 21 2 4 2 4" xfId="37727" xr:uid="{55E40BFA-BB6E-45C6-A0E6-7D3D73BF8A1D}"/>
    <cellStyle name="Normal 21 2 4 3" xfId="5895" xr:uid="{CC19DF04-6E5C-4B51-96AE-0841BD68A69C}"/>
    <cellStyle name="Normal 21 2 4 3 2" xfId="14275" xr:uid="{FAAE039F-E7B8-4FA7-9F2C-FCB853116DF5}"/>
    <cellStyle name="Normal 21 2 4 3 2 2" xfId="31035" xr:uid="{A204A623-955B-4E8B-8CAA-6E4C36309E10}"/>
    <cellStyle name="Normal 21 2 4 3 2 3" xfId="47794" xr:uid="{5F1094EC-DC34-4B08-9031-6F91734468DF}"/>
    <cellStyle name="Normal 21 2 4 3 3" xfId="22655" xr:uid="{0023E259-B454-4364-9139-6BF3842CD059}"/>
    <cellStyle name="Normal 21 2 4 3 4" xfId="39414" xr:uid="{B35FBF0A-8EFD-4FCB-BF5A-2497CB9BADF5}"/>
    <cellStyle name="Normal 21 2 4 4" xfId="2631" xr:uid="{960A6645-6B2C-4D57-9019-4E16755B3DCE}"/>
    <cellStyle name="Normal 21 2 4 4 2" xfId="11011" xr:uid="{78ECC953-7DE2-45F7-B9C6-FF06463027BE}"/>
    <cellStyle name="Normal 21 2 4 4 2 2" xfId="27771" xr:uid="{0C177F90-A912-440B-86C7-B723EF662A5F}"/>
    <cellStyle name="Normal 21 2 4 4 2 3" xfId="44530" xr:uid="{F9EEBE4F-9463-4CD5-BAF9-53B39A0C7A61}"/>
    <cellStyle name="Normal 21 2 4 4 3" xfId="19391" xr:uid="{9EF3EFF1-DF2A-4452-BCFE-CBC447F5B393}"/>
    <cellStyle name="Normal 21 2 4 4 4" xfId="36150" xr:uid="{B41F36CA-572B-48EC-AD01-1EDBEB7B744C}"/>
    <cellStyle name="Normal 21 2 4 5" xfId="9208" xr:uid="{872D9BDD-19FB-43C2-A4E3-2DA51AFEB267}"/>
    <cellStyle name="Normal 21 2 4 5 2" xfId="25968" xr:uid="{659A948D-08B3-4AFC-9CAE-C5AA42C3241D}"/>
    <cellStyle name="Normal 21 2 4 5 3" xfId="42727" xr:uid="{8EA3B2CE-B882-419D-AD35-DB2C2BBFA2BD}"/>
    <cellStyle name="Normal 21 2 4 6" xfId="17588" xr:uid="{D8AC1E7C-34A9-4AC8-A292-E7BEFB5C177C}"/>
    <cellStyle name="Normal 21 2 4 7" xfId="34347" xr:uid="{01E76A96-EC9D-4BA2-A602-67FD71DC794E}"/>
    <cellStyle name="Normal 21 2 5" xfId="1247" xr:uid="{3BB6FAC9-55BD-4FC1-A923-93C6231FC501}"/>
    <cellStyle name="Normal 21 2 5 2" xfId="4636" xr:uid="{64243FB1-112A-4E92-9263-3EC1B13C9DBC}"/>
    <cellStyle name="Normal 21 2 5 2 2" xfId="13016" xr:uid="{53F82B58-9894-4348-BE7A-466353F38360}"/>
    <cellStyle name="Normal 21 2 5 2 2 2" xfId="29776" xr:uid="{3905C993-0179-46BB-A18A-76282AC1C28B}"/>
    <cellStyle name="Normal 21 2 5 2 2 3" xfId="46535" xr:uid="{5B602047-F123-45EE-8639-B0C0A648CEE2}"/>
    <cellStyle name="Normal 21 2 5 2 3" xfId="21396" xr:uid="{15772023-AB23-473F-B9C8-D648A53F016E}"/>
    <cellStyle name="Normal 21 2 5 2 4" xfId="38155" xr:uid="{DDDAC1C0-A43E-4157-9FA5-167960A547A6}"/>
    <cellStyle name="Normal 21 2 5 3" xfId="6323" xr:uid="{12D3FA6A-7799-4787-B74E-1ED87E9C8671}"/>
    <cellStyle name="Normal 21 2 5 3 2" xfId="14703" xr:uid="{2744BB89-F547-488F-8267-2A65BFA0CD3B}"/>
    <cellStyle name="Normal 21 2 5 3 2 2" xfId="31463" xr:uid="{47FC9EB6-3CEC-4D6B-B093-299A56848B7E}"/>
    <cellStyle name="Normal 21 2 5 3 2 3" xfId="48222" xr:uid="{FA90F653-1AF1-45A7-ADA2-5602C5F5BAC9}"/>
    <cellStyle name="Normal 21 2 5 3 3" xfId="23083" xr:uid="{D0970045-2C25-4CD7-9D11-1B1E3E2DB656}"/>
    <cellStyle name="Normal 21 2 5 3 4" xfId="39842" xr:uid="{437C4D38-95F9-403F-8D31-268DDC0759F4}"/>
    <cellStyle name="Normal 21 2 5 4" xfId="3059" xr:uid="{4D7DCCC1-E30E-46E1-90E8-139BA7EB018A}"/>
    <cellStyle name="Normal 21 2 5 4 2" xfId="11439" xr:uid="{383FF9CD-A0D3-417B-BC2D-5ED43AC0F786}"/>
    <cellStyle name="Normal 21 2 5 4 2 2" xfId="28199" xr:uid="{B95FA773-33D3-43EB-947F-0CDD7BE0A302}"/>
    <cellStyle name="Normal 21 2 5 4 2 3" xfId="44958" xr:uid="{D3BCBCEF-AD5A-409C-B547-EEFFC375E9D2}"/>
    <cellStyle name="Normal 21 2 5 4 3" xfId="19819" xr:uid="{C3190E3B-B1B1-4882-9369-24264082E890}"/>
    <cellStyle name="Normal 21 2 5 4 4" xfId="36578" xr:uid="{9A0F4C2D-B9E2-4DD1-B512-4F26103BFBAA}"/>
    <cellStyle name="Normal 21 2 5 5" xfId="9636" xr:uid="{D6AE514A-80A8-4B66-AA20-D388F1335A02}"/>
    <cellStyle name="Normal 21 2 5 5 2" xfId="26396" xr:uid="{228108A8-B878-490A-96CA-B639FF734256}"/>
    <cellStyle name="Normal 21 2 5 5 3" xfId="43155" xr:uid="{04DC45EB-4674-45AC-81DE-A2B12E046936}"/>
    <cellStyle name="Normal 21 2 5 6" xfId="18016" xr:uid="{0B8330EF-E5A5-40C3-B41F-308315246FF2}"/>
    <cellStyle name="Normal 21 2 5 7" xfId="34775" xr:uid="{4FA4EC34-5D68-4CB7-A017-E19DE9DA9E7E}"/>
    <cellStyle name="Normal 21 2 6" xfId="1699" xr:uid="{12C85760-C1CE-4759-B355-187378FDBFFE}"/>
    <cellStyle name="Normal 21 2 6 2" xfId="5088" xr:uid="{FA26C5F2-6E21-4513-B425-0A625D5C271E}"/>
    <cellStyle name="Normal 21 2 6 2 2" xfId="13468" xr:uid="{C125C2DB-84D6-491D-AC6C-DAC0CEB9CC3D}"/>
    <cellStyle name="Normal 21 2 6 2 2 2" xfId="30228" xr:uid="{08EE949C-FE88-4534-9EB7-5CDD19FD9183}"/>
    <cellStyle name="Normal 21 2 6 2 2 3" xfId="46987" xr:uid="{5B788878-C9E4-4154-B59C-E3007C97285C}"/>
    <cellStyle name="Normal 21 2 6 2 3" xfId="21848" xr:uid="{B4A3D5AE-9B81-4BCA-B3AA-9C71A261BC85}"/>
    <cellStyle name="Normal 21 2 6 2 4" xfId="38607" xr:uid="{44DD5729-6411-4A68-94DF-6DE55EDEA243}"/>
    <cellStyle name="Normal 21 2 6 3" xfId="6775" xr:uid="{74DEC9DA-9234-4E06-8CAE-6B2B96FCF157}"/>
    <cellStyle name="Normal 21 2 6 3 2" xfId="15155" xr:uid="{F6D0EACB-1E32-466B-87B0-5760D4F82283}"/>
    <cellStyle name="Normal 21 2 6 3 2 2" xfId="31915" xr:uid="{DE044439-085B-4440-B633-730D4704D37A}"/>
    <cellStyle name="Normal 21 2 6 3 2 3" xfId="48674" xr:uid="{8038CFF3-24A0-4120-9802-F1E8552F517C}"/>
    <cellStyle name="Normal 21 2 6 3 3" xfId="23535" xr:uid="{79D4394D-DFEC-41BC-951D-F2D685FCA556}"/>
    <cellStyle name="Normal 21 2 6 3 4" xfId="40294" xr:uid="{4211F9F5-611C-4918-BB42-26A60BD19C3C}"/>
    <cellStyle name="Normal 21 2 6 4" xfId="2198" xr:uid="{20D472F3-7F99-40A2-B720-EE4225255341}"/>
    <cellStyle name="Normal 21 2 6 4 2" xfId="10585" xr:uid="{CCD66C8E-EBEF-49C6-AC17-93E63EE12D6E}"/>
    <cellStyle name="Normal 21 2 6 4 2 2" xfId="27345" xr:uid="{AC50E965-F066-4CDE-86D5-A46A9D179E0F}"/>
    <cellStyle name="Normal 21 2 6 4 2 3" xfId="44104" xr:uid="{26E1CB39-C8C6-4654-B157-ED02F3E4A3A2}"/>
    <cellStyle name="Normal 21 2 6 4 3" xfId="18965" xr:uid="{A45448CC-BAC1-4CED-872B-ABCF2AC01352}"/>
    <cellStyle name="Normal 21 2 6 4 4" xfId="35724" xr:uid="{7D7004C6-70EE-439A-BFD2-8F268E61396C}"/>
    <cellStyle name="Normal 21 2 6 5" xfId="10088" xr:uid="{2547D77C-545A-492F-B16E-635EA5AF6C9C}"/>
    <cellStyle name="Normal 21 2 6 5 2" xfId="26848" xr:uid="{D3F3C831-DF0F-4D1A-BF8E-0E800D3A1CF4}"/>
    <cellStyle name="Normal 21 2 6 5 3" xfId="43607" xr:uid="{2E9EC813-9786-43F9-8858-70F895FA5DF3}"/>
    <cellStyle name="Normal 21 2 6 6" xfId="18468" xr:uid="{C6A9565D-8DA2-4B8D-9933-0EBFA757CAFF}"/>
    <cellStyle name="Normal 21 2 6 7" xfId="35227" xr:uid="{7D8DC95A-F34C-414A-9F42-E4D0457FAF25}"/>
    <cellStyle name="Normal 21 2 7" xfId="3817" xr:uid="{0EBB184B-15A4-40FE-B176-D0FA31406F5B}"/>
    <cellStyle name="Normal 21 2 7 2" xfId="12197" xr:uid="{390F1A66-CE94-4A2B-A535-7BA7A772812C}"/>
    <cellStyle name="Normal 21 2 7 2 2" xfId="28957" xr:uid="{957341D4-F8C3-4E89-A1E8-0D90D64170BA}"/>
    <cellStyle name="Normal 21 2 7 2 3" xfId="45716" xr:uid="{0F8728C8-5227-4657-B968-22684385E5CA}"/>
    <cellStyle name="Normal 21 2 7 3" xfId="20577" xr:uid="{580513CF-F44B-4C14-B599-B485F5AE7591}"/>
    <cellStyle name="Normal 21 2 7 4" xfId="37336" xr:uid="{D86B0ECB-9D7B-4691-9601-DA52B851C35C}"/>
    <cellStyle name="Normal 21 2 8" xfId="5469" xr:uid="{65124BF2-4369-457D-9AFE-B06477590182}"/>
    <cellStyle name="Normal 21 2 8 2" xfId="13849" xr:uid="{16D8BA91-6606-4BE6-8214-4781C4D76002}"/>
    <cellStyle name="Normal 21 2 8 2 2" xfId="30609" xr:uid="{B73309C4-36A8-4FE7-896B-B212BDEA1634}"/>
    <cellStyle name="Normal 21 2 8 2 3" xfId="47368" xr:uid="{937E39D2-4559-435B-8D5B-9978D22CF34A}"/>
    <cellStyle name="Normal 21 2 8 3" xfId="22229" xr:uid="{64D3DC1D-73DD-4BE2-9AB9-E80DA1FD9B16}"/>
    <cellStyle name="Normal 21 2 8 4" xfId="38988" xr:uid="{C48518F6-17CD-4F1C-9107-D6E2C0972499}"/>
    <cellStyle name="Normal 21 2 9" xfId="7181" xr:uid="{49FDD0BB-0E6D-48BB-9DAF-373DB2E86C5D}"/>
    <cellStyle name="Normal 21 2 9 2" xfId="15561" xr:uid="{805C0FC4-C3DD-4DEA-A4FC-0E74B35E0F92}"/>
    <cellStyle name="Normal 21 2 9 2 2" xfId="32321" xr:uid="{C8849FA4-0663-4814-A847-8B393CFA9D63}"/>
    <cellStyle name="Normal 21 2 9 2 3" xfId="49080" xr:uid="{CE841946-C654-4154-9D52-CDC38EC36522}"/>
    <cellStyle name="Normal 21 2 9 3" xfId="23941" xr:uid="{13087431-9399-42CD-AD07-D4B76E43794F}"/>
    <cellStyle name="Normal 21 2 9 4" xfId="40700" xr:uid="{4BC6FE17-791F-4E86-A9DA-C0C90BB4399E}"/>
    <cellStyle name="Normal 21 20" xfId="280" xr:uid="{CF9EEF07-DAC9-45CA-BAF0-C6A31F45B54C}"/>
    <cellStyle name="Normal 21 3" xfId="364" xr:uid="{4C7D20E1-A57B-4B75-ADB0-64598DD2537F}"/>
    <cellStyle name="Normal 21 3 10" xfId="7645" xr:uid="{B54BC8FB-B559-48C2-AF97-D84E20862F12}"/>
    <cellStyle name="Normal 21 3 10 2" xfId="16025" xr:uid="{F89C4CB5-BFF0-4AF8-9F4B-B6CE59C0D638}"/>
    <cellStyle name="Normal 21 3 10 2 2" xfId="32785" xr:uid="{1B28FF00-607F-4D24-B770-8C32BC31D6BA}"/>
    <cellStyle name="Normal 21 3 10 2 3" xfId="49544" xr:uid="{681A9908-CB07-4589-8751-9F57B37E9040}"/>
    <cellStyle name="Normal 21 3 10 3" xfId="24405" xr:uid="{144D8300-A35D-43E3-AE6B-A77B86482640}"/>
    <cellStyle name="Normal 21 3 10 4" xfId="41164" xr:uid="{BE9F08AD-105C-4FD9-93FA-F01CF4EA4410}"/>
    <cellStyle name="Normal 21 3 11" xfId="8051" xr:uid="{5384C19E-B4E7-4142-A621-AB04A3E8A43C}"/>
    <cellStyle name="Normal 21 3 11 2" xfId="16431" xr:uid="{79000DAB-ACC1-4F09-A738-DD8BAA8D857B}"/>
    <cellStyle name="Normal 21 3 11 2 2" xfId="33191" xr:uid="{EE793F67-1E42-44F7-B2AB-C07761045DA0}"/>
    <cellStyle name="Normal 21 3 11 2 3" xfId="49950" xr:uid="{09A38C9A-5390-414A-8468-4EB48EFB5086}"/>
    <cellStyle name="Normal 21 3 11 3" xfId="24811" xr:uid="{E1C6035E-7D37-4CC1-8BBD-012B201CAB1C}"/>
    <cellStyle name="Normal 21 3 11 4" xfId="41570" xr:uid="{B7BF91CC-E56A-4025-900B-23CD610595F1}"/>
    <cellStyle name="Normal 21 3 12" xfId="8457" xr:uid="{9BDE2725-75D4-46F3-BB09-5A70CA7D6BD6}"/>
    <cellStyle name="Normal 21 3 12 2" xfId="16837" xr:uid="{3F772D04-93E1-4318-8388-3F3A313DB63C}"/>
    <cellStyle name="Normal 21 3 12 2 2" xfId="33597" xr:uid="{0524D9C0-DB3C-445C-BB37-1043629BC863}"/>
    <cellStyle name="Normal 21 3 12 2 3" xfId="50356" xr:uid="{EFA1746E-6D09-498C-8F9E-1DC71167FD22}"/>
    <cellStyle name="Normal 21 3 12 3" xfId="25217" xr:uid="{D9D45A6D-936D-4E86-9B90-A906F49A1AB9}"/>
    <cellStyle name="Normal 21 3 12 4" xfId="41976" xr:uid="{F785E941-2306-4822-BDEE-4FF5B9AFB5D6}"/>
    <cellStyle name="Normal 21 3 13" xfId="2144" xr:uid="{BCBA8C96-32DD-4AE5-9480-60E36BC2A873}"/>
    <cellStyle name="Normal 21 3 13 2" xfId="10532" xr:uid="{39E538F4-8360-4308-A248-41C49C2FF4AF}"/>
    <cellStyle name="Normal 21 3 13 2 2" xfId="27292" xr:uid="{61E02721-B94D-4D73-99CD-3D392C582D19}"/>
    <cellStyle name="Normal 21 3 13 2 3" xfId="44051" xr:uid="{C23729B0-3BB2-4DA4-B49D-7F7C7FEB6FCA}"/>
    <cellStyle name="Normal 21 3 13 3" xfId="18912" xr:uid="{91557A18-9F2F-4CB8-8A05-68FC9B0C736A}"/>
    <cellStyle name="Normal 21 3 13 4" xfId="35671" xr:uid="{615A1B8D-9302-4312-BA4F-19FCA4AF077B}"/>
    <cellStyle name="Normal 21 3 14" xfId="8828" xr:uid="{7E81D693-D9CF-42FC-9C64-81E0821E81B6}"/>
    <cellStyle name="Normal 21 3 14 2" xfId="25588" xr:uid="{4FCA1E87-E7EE-411D-8C28-08265C9A1D5F}"/>
    <cellStyle name="Normal 21 3 14 3" xfId="42347" xr:uid="{66776632-A6A3-49E4-9E30-07C600C7A16C}"/>
    <cellStyle name="Normal 21 3 15" xfId="17208" xr:uid="{E87F0A12-BC24-4E5C-8093-52EAFA471F37}"/>
    <cellStyle name="Normal 21 3 16" xfId="33967" xr:uid="{DD10EFB0-4BDB-4BDF-854D-3BDB0A934B75}"/>
    <cellStyle name="Normal 21 3 2" xfId="673" xr:uid="{F106BA8F-AF77-4E15-8A0C-F11824955635}"/>
    <cellStyle name="Normal 21 3 2 10" xfId="8560" xr:uid="{4FAA4E95-87FA-4764-8CA6-D94F1F82DD4D}"/>
    <cellStyle name="Normal 21 3 2 10 2" xfId="16940" xr:uid="{CAA0CD6C-2A61-4812-A666-6DE35AE69FE4}"/>
    <cellStyle name="Normal 21 3 2 10 2 2" xfId="33700" xr:uid="{7538E3F9-4312-47A2-843D-5AA44EE67BBE}"/>
    <cellStyle name="Normal 21 3 2 10 2 3" xfId="50459" xr:uid="{3C95CF4E-739A-4009-AEC0-79F6E08CFE59}"/>
    <cellStyle name="Normal 21 3 2 10 3" xfId="25320" xr:uid="{92A0FFE4-9D7A-4356-8D89-1D20DD9BFFFB}"/>
    <cellStyle name="Normal 21 3 2 10 4" xfId="42079" xr:uid="{8177EC84-2503-482F-920E-1D06CA55C04C}"/>
    <cellStyle name="Normal 21 3 2 11" xfId="2503" xr:uid="{714E899F-5845-4823-95DB-C24AEECDC0C0}"/>
    <cellStyle name="Normal 21 3 2 11 2" xfId="10885" xr:uid="{63141797-67F7-47C7-9019-3C48BF0D9ECA}"/>
    <cellStyle name="Normal 21 3 2 11 2 2" xfId="27645" xr:uid="{A17610A3-39D6-443E-B03D-610EC9BF60B5}"/>
    <cellStyle name="Normal 21 3 2 11 2 3" xfId="44404" xr:uid="{661D97B3-C639-4BC3-9C83-F96F24A45DC2}"/>
    <cellStyle name="Normal 21 3 2 11 3" xfId="19265" xr:uid="{7BFA15C6-412E-4F6E-8AF2-3B7F06748830}"/>
    <cellStyle name="Normal 21 3 2 11 4" xfId="36024" xr:uid="{4EB4FE3B-3100-471A-87D7-B8AC06B4F11E}"/>
    <cellStyle name="Normal 21 3 2 12" xfId="9082" xr:uid="{E57AA4AE-4137-4CA5-81E8-92D331DE452F}"/>
    <cellStyle name="Normal 21 3 2 12 2" xfId="25842" xr:uid="{49D2B94F-2D8F-4025-A71D-0FF0053B91AB}"/>
    <cellStyle name="Normal 21 3 2 12 3" xfId="42601" xr:uid="{309552C7-9BE8-4A82-BA5D-73065FB73C06}"/>
    <cellStyle name="Normal 21 3 2 13" xfId="17462" xr:uid="{57E03239-407D-4BB3-818C-2E47AD9AD7D8}"/>
    <cellStyle name="Normal 21 3 2 14" xfId="34221" xr:uid="{399CBCD6-6580-45DC-9490-0976F363297B}"/>
    <cellStyle name="Normal 21 3 2 2" xfId="1113" xr:uid="{76F81227-8B0B-4C17-A742-AB8CD813F0B3}"/>
    <cellStyle name="Normal 21 3 2 2 2" xfId="4508" xr:uid="{F7499A1C-0EEB-4FA9-AC5B-A05A67F84A78}"/>
    <cellStyle name="Normal 21 3 2 2 2 2" xfId="12888" xr:uid="{E7BE5DA9-0A0A-44B8-935F-8991DF8ABF9F}"/>
    <cellStyle name="Normal 21 3 2 2 2 2 2" xfId="29648" xr:uid="{D4A49637-6C9A-447D-BCFB-C899D6BBA1FB}"/>
    <cellStyle name="Normal 21 3 2 2 2 2 3" xfId="46407" xr:uid="{4D6C59C0-C090-4BDE-8785-D5B631925AB2}"/>
    <cellStyle name="Normal 21 3 2 2 2 3" xfId="21268" xr:uid="{F6087C78-53B3-407B-820D-10A9427821F0}"/>
    <cellStyle name="Normal 21 3 2 2 2 4" xfId="38027" xr:uid="{D6B7AAE3-4F99-430A-BF70-5A67FA6FDF32}"/>
    <cellStyle name="Normal 21 3 2 2 3" xfId="6195" xr:uid="{884BE356-C001-4810-ACAC-01EA94E89858}"/>
    <cellStyle name="Normal 21 3 2 2 3 2" xfId="14575" xr:uid="{1727588A-37F1-49B6-B4BE-CAA8B2374C97}"/>
    <cellStyle name="Normal 21 3 2 2 3 2 2" xfId="31335" xr:uid="{843C4DDA-E0C6-487E-A995-E443DEE78C3E}"/>
    <cellStyle name="Normal 21 3 2 2 3 2 3" xfId="48094" xr:uid="{18104B67-7B66-49B7-8FE7-2DB4FBDFEDA5}"/>
    <cellStyle name="Normal 21 3 2 2 3 3" xfId="22955" xr:uid="{D0D44760-1E31-4641-A274-BF9EDD4ABAC1}"/>
    <cellStyle name="Normal 21 3 2 2 3 4" xfId="39714" xr:uid="{E5D89F52-00C9-4B9D-963D-791FCF5D3864}"/>
    <cellStyle name="Normal 21 3 2 2 4" xfId="2931" xr:uid="{151461DC-1B0F-415F-BF95-F08F2220C55A}"/>
    <cellStyle name="Normal 21 3 2 2 4 2" xfId="11311" xr:uid="{F5843AC5-B1A3-4A42-8892-EED6B98B8185}"/>
    <cellStyle name="Normal 21 3 2 2 4 2 2" xfId="28071" xr:uid="{C1221EA6-9B44-4C76-9577-EBB08D6103ED}"/>
    <cellStyle name="Normal 21 3 2 2 4 2 3" xfId="44830" xr:uid="{8E4F5413-1442-45E9-96FA-816E9FE401C8}"/>
    <cellStyle name="Normal 21 3 2 2 4 3" xfId="19691" xr:uid="{E8DF4ED5-BE5C-40DD-9962-3FA9DD1C433C}"/>
    <cellStyle name="Normal 21 3 2 2 4 4" xfId="36450" xr:uid="{C138CF03-D02F-431C-9B73-594753808763}"/>
    <cellStyle name="Normal 21 3 2 2 5" xfId="9508" xr:uid="{D7EC006E-48D1-42C4-8D6C-D82F126CA718}"/>
    <cellStyle name="Normal 21 3 2 2 5 2" xfId="26268" xr:uid="{EF1FBA80-D5C9-4FA1-8DDC-C99DF1B05FA0}"/>
    <cellStyle name="Normal 21 3 2 2 5 3" xfId="43027" xr:uid="{DE2BFFEE-48F4-4EA3-AE02-D16B7202BFF1}"/>
    <cellStyle name="Normal 21 3 2 2 6" xfId="17888" xr:uid="{2FF4E806-8E59-4D49-AA70-C31D1E5A90D8}"/>
    <cellStyle name="Normal 21 3 2 2 7" xfId="34647" xr:uid="{8CE60706-7513-4624-9CC4-C77D3F511028}"/>
    <cellStyle name="Normal 21 3 2 3" xfId="1547" xr:uid="{4E02E2F9-1ADD-41CA-AD23-4E215902E8EE}"/>
    <cellStyle name="Normal 21 3 2 3 2" xfId="4936" xr:uid="{6446498D-B29B-4F3F-ADF0-96F8E9E075DF}"/>
    <cellStyle name="Normal 21 3 2 3 2 2" xfId="13316" xr:uid="{D152823C-1BFF-41C9-B4A5-C92B7A4BFEC9}"/>
    <cellStyle name="Normal 21 3 2 3 2 2 2" xfId="30076" xr:uid="{979DAE70-A719-44E9-AF93-316E5706DADE}"/>
    <cellStyle name="Normal 21 3 2 3 2 2 3" xfId="46835" xr:uid="{6C9F8A12-4C37-417E-B348-D19CDCA7235F}"/>
    <cellStyle name="Normal 21 3 2 3 2 3" xfId="21696" xr:uid="{5216B964-49DB-4F26-8E57-5518A2542049}"/>
    <cellStyle name="Normal 21 3 2 3 2 4" xfId="38455" xr:uid="{9588AC1F-BE4E-479B-A309-90B70E5303E4}"/>
    <cellStyle name="Normal 21 3 2 3 3" xfId="6623" xr:uid="{D1FEB5CA-EF08-4AE8-88F7-0571C174B0A4}"/>
    <cellStyle name="Normal 21 3 2 3 3 2" xfId="15003" xr:uid="{7C4EFEE7-7858-4B1C-BC51-8AE533F7563B}"/>
    <cellStyle name="Normal 21 3 2 3 3 2 2" xfId="31763" xr:uid="{F2A88A34-DCA3-45AA-AB5B-3FBAA07C3A6E}"/>
    <cellStyle name="Normal 21 3 2 3 3 2 3" xfId="48522" xr:uid="{F3D80BE8-C010-4529-BD39-F860A5D69491}"/>
    <cellStyle name="Normal 21 3 2 3 3 3" xfId="23383" xr:uid="{CA556B07-8201-4AA4-BE1F-2CDB03A30C44}"/>
    <cellStyle name="Normal 21 3 2 3 3 4" xfId="40142" xr:uid="{A959C6F7-7329-4D39-B119-E6542CE04585}"/>
    <cellStyle name="Normal 21 3 2 3 4" xfId="3359" xr:uid="{15CB5835-04EC-4383-B8BA-A34B3411B0FF}"/>
    <cellStyle name="Normal 21 3 2 3 4 2" xfId="11739" xr:uid="{D07686F6-3494-493E-AD58-5F5F4077E30B}"/>
    <cellStyle name="Normal 21 3 2 3 4 2 2" xfId="28499" xr:uid="{3932FAC1-919C-4E12-BE14-C32C0B0CA784}"/>
    <cellStyle name="Normal 21 3 2 3 4 2 3" xfId="45258" xr:uid="{969B0097-A7BB-4FC8-B111-8292C7F862B5}"/>
    <cellStyle name="Normal 21 3 2 3 4 3" xfId="20119" xr:uid="{3C4A1B2B-F2C5-4BAB-9F5D-DF1636E3E2A9}"/>
    <cellStyle name="Normal 21 3 2 3 4 4" xfId="36878" xr:uid="{C1ED8A6F-40AF-4765-8C7D-A97338E7F83B}"/>
    <cellStyle name="Normal 21 3 2 3 5" xfId="9936" xr:uid="{CB635E93-FAA5-4BF0-9646-41B72E3D57FC}"/>
    <cellStyle name="Normal 21 3 2 3 5 2" xfId="26696" xr:uid="{8E1540FF-3D19-4E6D-A0E3-11ED5CB2D491}"/>
    <cellStyle name="Normal 21 3 2 3 5 3" xfId="43455" xr:uid="{B3A2A2B7-CC33-46A3-AA27-62E56AA3A9A6}"/>
    <cellStyle name="Normal 21 3 2 3 6" xfId="18316" xr:uid="{EB125A5E-0DA2-4570-8042-60BA5E79222E}"/>
    <cellStyle name="Normal 21 3 2 3 7" xfId="35075" xr:uid="{319EE7E2-EDB9-4DF1-AFD9-9CC17F0AADBE}"/>
    <cellStyle name="Normal 21 3 2 4" xfId="1860" xr:uid="{C1097C95-77C9-4AFC-AB56-176E184CC9E0}"/>
    <cellStyle name="Normal 21 3 2 4 2" xfId="5249" xr:uid="{A83CA338-34F6-4226-8239-969539CED2C9}"/>
    <cellStyle name="Normal 21 3 2 4 2 2" xfId="13629" xr:uid="{5D26E071-5A43-4DB9-A7C2-A7E285A9F659}"/>
    <cellStyle name="Normal 21 3 2 4 2 2 2" xfId="30389" xr:uid="{CDEDB2EB-741C-49F1-A62F-4210897F73C6}"/>
    <cellStyle name="Normal 21 3 2 4 2 2 3" xfId="47148" xr:uid="{AA86065D-67FE-4B72-9525-559B548F0F5B}"/>
    <cellStyle name="Normal 21 3 2 4 2 3" xfId="22009" xr:uid="{5F8AB287-1DFC-4573-9E5F-534E5F2F9D0C}"/>
    <cellStyle name="Normal 21 3 2 4 2 4" xfId="38768" xr:uid="{9DC7558C-8F35-4F3F-BB4E-65FA3F20DBCD}"/>
    <cellStyle name="Normal 21 3 2 4 3" xfId="6936" xr:uid="{66F57DC7-D3F8-4A45-8138-F60AB60793B6}"/>
    <cellStyle name="Normal 21 3 2 4 3 2" xfId="15316" xr:uid="{1C29E825-2DCF-4573-86F5-9A13FBB07AD3}"/>
    <cellStyle name="Normal 21 3 2 4 3 2 2" xfId="32076" xr:uid="{E7F63EEF-F6C2-4423-AB91-B0C442CCE8C8}"/>
    <cellStyle name="Normal 21 3 2 4 3 2 3" xfId="48835" xr:uid="{DDEE069E-BC5A-4501-AB87-6AEB10B0CBDD}"/>
    <cellStyle name="Normal 21 3 2 4 3 3" xfId="23696" xr:uid="{05A97BF3-E9AA-4992-8FD2-AA66C5D097E8}"/>
    <cellStyle name="Normal 21 3 2 4 3 4" xfId="40455" xr:uid="{CD7528E4-0B9A-4788-85B6-42EEF590428D}"/>
    <cellStyle name="Normal 21 3 2 4 4" xfId="3560" xr:uid="{B80B57F6-8BCC-4348-A60A-665CDA3436BC}"/>
    <cellStyle name="Normal 21 3 2 4 4 2" xfId="11940" xr:uid="{8739F52E-3F0F-4FAE-A0C7-F98D7ECFF99B}"/>
    <cellStyle name="Normal 21 3 2 4 4 2 2" xfId="28700" xr:uid="{81AFE89A-2BDF-49A4-BB43-2FEB284E6579}"/>
    <cellStyle name="Normal 21 3 2 4 4 2 3" xfId="45459" xr:uid="{63F0E7C1-A284-4DD9-A045-B07622C7056C}"/>
    <cellStyle name="Normal 21 3 2 4 4 3" xfId="20320" xr:uid="{EEA81A24-1D7D-481C-9732-A7F711723880}"/>
    <cellStyle name="Normal 21 3 2 4 4 4" xfId="37079" xr:uid="{53168441-6301-4B92-8943-033786D2382A}"/>
    <cellStyle name="Normal 21 3 2 4 5" xfId="10249" xr:uid="{07197CA7-5978-40F4-A3F5-B296BAD999D0}"/>
    <cellStyle name="Normal 21 3 2 4 5 2" xfId="27009" xr:uid="{7160B233-45A8-402B-AF20-9043B9BEB85B}"/>
    <cellStyle name="Normal 21 3 2 4 5 3" xfId="43768" xr:uid="{5DCCF5E7-EE1C-4736-A9E3-BCA40AFED1B7}"/>
    <cellStyle name="Normal 21 3 2 4 6" xfId="18629" xr:uid="{192A0299-8CFA-4FDD-A75C-8EC7CCD47AAC}"/>
    <cellStyle name="Normal 21 3 2 4 7" xfId="35388" xr:uid="{C2349B42-DDD4-4FD3-A862-7F50E121DAC3}"/>
    <cellStyle name="Normal 21 3 2 5" xfId="3979" xr:uid="{FDABB78D-2FB5-4D71-ACF9-EAFF5B18D051}"/>
    <cellStyle name="Normal 21 3 2 5 2" xfId="12359" xr:uid="{C207DEE4-7B8C-4741-9FB6-0720512A3A28}"/>
    <cellStyle name="Normal 21 3 2 5 2 2" xfId="29119" xr:uid="{4AA7E1BD-B3D8-41A2-8EC9-A56175E7F791}"/>
    <cellStyle name="Normal 21 3 2 5 2 3" xfId="45878" xr:uid="{0666526F-D8A4-4B19-8113-94612EE5D6A0}"/>
    <cellStyle name="Normal 21 3 2 5 3" xfId="20739" xr:uid="{63ABE47F-F081-418E-AC91-59DF048D969D}"/>
    <cellStyle name="Normal 21 3 2 5 4" xfId="37498" xr:uid="{8E77FBE9-ED8F-401A-828E-E056B11FB0B2}"/>
    <cellStyle name="Normal 21 3 2 6" xfId="5769" xr:uid="{0E93FE3D-FF93-4EE3-8874-2F9F7C1385CE}"/>
    <cellStyle name="Normal 21 3 2 6 2" xfId="14149" xr:uid="{E47A0DE2-49AF-47F9-A123-5C679C491E69}"/>
    <cellStyle name="Normal 21 3 2 6 2 2" xfId="30909" xr:uid="{C48FEC39-FE4A-48A3-A8AF-A2C1CC788362}"/>
    <cellStyle name="Normal 21 3 2 6 2 3" xfId="47668" xr:uid="{25CB9D09-130A-4402-BD3D-4FD3198ED0B2}"/>
    <cellStyle name="Normal 21 3 2 6 3" xfId="22529" xr:uid="{2A1AE574-68B6-47FE-B34B-EFEEE0FE687B}"/>
    <cellStyle name="Normal 21 3 2 6 4" xfId="39288" xr:uid="{7AD522BA-3EF4-4A27-A4CF-5D42D19C144A}"/>
    <cellStyle name="Normal 21 3 2 7" xfId="7342" xr:uid="{341FAADC-3EA7-4702-B34D-964B4F73354F}"/>
    <cellStyle name="Normal 21 3 2 7 2" xfId="15722" xr:uid="{74C3A2D3-6FB6-4E22-8F09-DBBB6D817172}"/>
    <cellStyle name="Normal 21 3 2 7 2 2" xfId="32482" xr:uid="{B41425D1-4BBE-4155-BD53-7673A853F003}"/>
    <cellStyle name="Normal 21 3 2 7 2 3" xfId="49241" xr:uid="{EE75A897-068C-4F72-812A-3D2006BF1094}"/>
    <cellStyle name="Normal 21 3 2 7 3" xfId="24102" xr:uid="{A09F0F1F-0029-4FFA-916D-4AF2406AD7C4}"/>
    <cellStyle name="Normal 21 3 2 7 4" xfId="40861" xr:uid="{9EFADC0B-BD93-43C8-B5D2-0A5F76292847}"/>
    <cellStyle name="Normal 21 3 2 8" xfId="7748" xr:uid="{98FBDF22-F3D0-4C6C-91D0-099E5DD1014B}"/>
    <cellStyle name="Normal 21 3 2 8 2" xfId="16128" xr:uid="{A5A92CA7-D9BC-499C-96DA-D72F27A942FE}"/>
    <cellStyle name="Normal 21 3 2 8 2 2" xfId="32888" xr:uid="{7E12E425-CF8D-44B3-A34A-5D642730566D}"/>
    <cellStyle name="Normal 21 3 2 8 2 3" xfId="49647" xr:uid="{296D8C81-B488-4C07-BF1F-AB95A7B967C4}"/>
    <cellStyle name="Normal 21 3 2 8 3" xfId="24508" xr:uid="{4FC8A02E-F8F4-4F4D-80D8-995CB3AA08AA}"/>
    <cellStyle name="Normal 21 3 2 8 4" xfId="41267" xr:uid="{3D70A9FD-0433-4B83-9035-3221FECACF77}"/>
    <cellStyle name="Normal 21 3 2 9" xfId="8154" xr:uid="{F54CDA8D-18F6-4775-A2E8-8B00C7DE09BE}"/>
    <cellStyle name="Normal 21 3 2 9 2" xfId="16534" xr:uid="{5C8ABBAE-F7C9-4F60-B2AB-2E8042EAF635}"/>
    <cellStyle name="Normal 21 3 2 9 2 2" xfId="33294" xr:uid="{ED71C76A-14A9-476D-9FB7-908AACFEAB20}"/>
    <cellStyle name="Normal 21 3 2 9 2 3" xfId="50053" xr:uid="{2A0641DD-3289-443D-AC26-95E8B451F87F}"/>
    <cellStyle name="Normal 21 3 2 9 3" xfId="24914" xr:uid="{201FFE84-C3F3-4BB5-AEB2-243AC2D12024}"/>
    <cellStyle name="Normal 21 3 2 9 4" xfId="41673" xr:uid="{9E82EE46-48CD-43BE-823E-28C8065CCDE8}"/>
    <cellStyle name="Normal 21 3 3" xfId="674" xr:uid="{B1816643-33C3-4377-A7AA-6C0733666F36}"/>
    <cellStyle name="Normal 21 3 3 10" xfId="8728" xr:uid="{FB152CAC-6DD0-479E-B953-EFECE23E5ECF}"/>
    <cellStyle name="Normal 21 3 3 10 2" xfId="17108" xr:uid="{3D918E99-50F3-4715-AF84-D8B6EFFECD5B}"/>
    <cellStyle name="Normal 21 3 3 10 2 2" xfId="33868" xr:uid="{FA73F74F-BDE3-41D7-B9E0-971FB236ACF2}"/>
    <cellStyle name="Normal 21 3 3 10 2 3" xfId="50627" xr:uid="{60D8C96C-D639-4218-A53A-222F8D04BE40}"/>
    <cellStyle name="Normal 21 3 3 10 3" xfId="25488" xr:uid="{FA8D4931-6975-4243-A137-F6DBD97E6579}"/>
    <cellStyle name="Normal 21 3 3 10 4" xfId="42247" xr:uid="{9CF1B426-6EBC-47BE-BFB5-231C98D2A149}"/>
    <cellStyle name="Normal 21 3 3 11" xfId="2504" xr:uid="{C589558D-FBEA-4084-A3E4-E54F010FBB3F}"/>
    <cellStyle name="Normal 21 3 3 11 2" xfId="10886" xr:uid="{289C9672-62A2-443D-8D6D-26A401F6123C}"/>
    <cellStyle name="Normal 21 3 3 11 2 2" xfId="27646" xr:uid="{B45A66F1-F354-43A5-BCED-5AACF27FA2FA}"/>
    <cellStyle name="Normal 21 3 3 11 2 3" xfId="44405" xr:uid="{205B2E8C-B414-4567-89BE-FFE2616DF610}"/>
    <cellStyle name="Normal 21 3 3 11 3" xfId="19266" xr:uid="{4698B6B0-5B8F-4697-B65B-3BF24B5BB184}"/>
    <cellStyle name="Normal 21 3 3 11 4" xfId="36025" xr:uid="{62495CBD-DEB2-43EB-A8A3-0659B606E343}"/>
    <cellStyle name="Normal 21 3 3 12" xfId="9083" xr:uid="{46C47E39-571D-4F6B-A771-F0DB2BF646F5}"/>
    <cellStyle name="Normal 21 3 3 12 2" xfId="25843" xr:uid="{6329E1D0-9654-4A9A-8499-64C842A27019}"/>
    <cellStyle name="Normal 21 3 3 12 3" xfId="42602" xr:uid="{82306199-01A0-40B8-B75A-C0F47E4DFC4A}"/>
    <cellStyle name="Normal 21 3 3 13" xfId="17463" xr:uid="{86EC3704-3BC9-43D9-AF1E-2BA97E1B5634}"/>
    <cellStyle name="Normal 21 3 3 14" xfId="34222" xr:uid="{3CE9A466-974C-45A9-B584-21FCAF12A119}"/>
    <cellStyle name="Normal 21 3 3 2" xfId="1114" xr:uid="{EFB9D9CC-F00D-461C-9BD1-BCD8D21E7E9E}"/>
    <cellStyle name="Normal 21 3 3 2 2" xfId="4509" xr:uid="{594D7DAF-8C62-4584-AC54-6FE63518F383}"/>
    <cellStyle name="Normal 21 3 3 2 2 2" xfId="12889" xr:uid="{20A4DE08-5413-481E-BF84-BA9719BBE164}"/>
    <cellStyle name="Normal 21 3 3 2 2 2 2" xfId="29649" xr:uid="{ADB4608D-129C-4605-8941-AFFFE37F01B2}"/>
    <cellStyle name="Normal 21 3 3 2 2 2 3" xfId="46408" xr:uid="{6F1BCFC8-D31E-4407-9843-C8A93D6DC5C7}"/>
    <cellStyle name="Normal 21 3 3 2 2 3" xfId="21269" xr:uid="{7E3E1D91-5B7A-46D5-BE3F-DA1B3595CA7C}"/>
    <cellStyle name="Normal 21 3 3 2 2 4" xfId="38028" xr:uid="{77D71BA6-3263-4555-8016-29A1EEBCBEFB}"/>
    <cellStyle name="Normal 21 3 3 2 3" xfId="6196" xr:uid="{DFB31C8A-A462-4988-A668-9FA906A551FA}"/>
    <cellStyle name="Normal 21 3 3 2 3 2" xfId="14576" xr:uid="{5B1631C0-1839-41A3-8024-676B8D4B9EEA}"/>
    <cellStyle name="Normal 21 3 3 2 3 2 2" xfId="31336" xr:uid="{9D9A2692-2701-4E37-BA73-ED3CBCB85E72}"/>
    <cellStyle name="Normal 21 3 3 2 3 2 3" xfId="48095" xr:uid="{7A59D4CF-F7EF-4F30-84E1-C44900C6BED8}"/>
    <cellStyle name="Normal 21 3 3 2 3 3" xfId="22956" xr:uid="{732DADE4-A412-485B-9F3A-119B9D69EBC8}"/>
    <cellStyle name="Normal 21 3 3 2 3 4" xfId="39715" xr:uid="{B72AB78B-848D-41A2-B64F-C1EAFCD5A1BB}"/>
    <cellStyle name="Normal 21 3 3 2 4" xfId="2932" xr:uid="{638565AF-27F4-4F07-8C9F-5093CD978593}"/>
    <cellStyle name="Normal 21 3 3 2 4 2" xfId="11312" xr:uid="{FF016FE6-17E4-4C8E-8CEB-89CC7CEB2DB4}"/>
    <cellStyle name="Normal 21 3 3 2 4 2 2" xfId="28072" xr:uid="{685AEAE8-66F2-4155-89C4-E35EE97DEFE8}"/>
    <cellStyle name="Normal 21 3 3 2 4 2 3" xfId="44831" xr:uid="{BB5ABD1F-1B6F-4EC9-8109-8CF9067F78E1}"/>
    <cellStyle name="Normal 21 3 3 2 4 3" xfId="19692" xr:uid="{7B024FEE-A2BA-4568-B7DD-AE0E31F49077}"/>
    <cellStyle name="Normal 21 3 3 2 4 4" xfId="36451" xr:uid="{2EE6FD3B-F2F6-4942-81C5-32AC7145E4C3}"/>
    <cellStyle name="Normal 21 3 3 2 5" xfId="9509" xr:uid="{2C8BE234-27DA-41FB-AEBD-B4AF82559EE3}"/>
    <cellStyle name="Normal 21 3 3 2 5 2" xfId="26269" xr:uid="{9BF49D3F-87C5-46D2-9650-D8434841348D}"/>
    <cellStyle name="Normal 21 3 3 2 5 3" xfId="43028" xr:uid="{C4147BD2-92A1-47B4-91CF-A7F38EFED884}"/>
    <cellStyle name="Normal 21 3 3 2 6" xfId="17889" xr:uid="{B790F5FF-EAA2-4ED7-89FB-988741EFAE77}"/>
    <cellStyle name="Normal 21 3 3 2 7" xfId="34648" xr:uid="{FDA67D09-40AF-43AC-95AB-B4B94537187B}"/>
    <cellStyle name="Normal 21 3 3 3" xfId="1548" xr:uid="{B749ACE0-2608-4EF0-A1FA-633E5AB1EC9D}"/>
    <cellStyle name="Normal 21 3 3 3 2" xfId="4937" xr:uid="{9F3610F9-7B06-4314-A515-D8230B5813A4}"/>
    <cellStyle name="Normal 21 3 3 3 2 2" xfId="13317" xr:uid="{0394DAE0-B120-4EDA-98DE-6D6FB7BC6EB4}"/>
    <cellStyle name="Normal 21 3 3 3 2 2 2" xfId="30077" xr:uid="{047D8A61-7283-4397-A45E-AAD3D79B9CE7}"/>
    <cellStyle name="Normal 21 3 3 3 2 2 3" xfId="46836" xr:uid="{D408950B-8A1F-4246-9236-0016D7B58A02}"/>
    <cellStyle name="Normal 21 3 3 3 2 3" xfId="21697" xr:uid="{49FB8ED8-DE56-41ED-A45D-F49811EC7961}"/>
    <cellStyle name="Normal 21 3 3 3 2 4" xfId="38456" xr:uid="{AF7E3637-22E3-4E4B-A5A5-72FF2E7ECF3B}"/>
    <cellStyle name="Normal 21 3 3 3 3" xfId="6624" xr:uid="{73190F23-853F-4A7D-A7D6-BAC8AC7F8D7F}"/>
    <cellStyle name="Normal 21 3 3 3 3 2" xfId="15004" xr:uid="{0049AE97-E278-4C29-BE9F-DD8D2FE7E2F6}"/>
    <cellStyle name="Normal 21 3 3 3 3 2 2" xfId="31764" xr:uid="{8EEC17E2-8C94-4E7E-85CB-4F95BD8D0EB1}"/>
    <cellStyle name="Normal 21 3 3 3 3 2 3" xfId="48523" xr:uid="{594D6503-9142-4291-9F74-3D89E415D65E}"/>
    <cellStyle name="Normal 21 3 3 3 3 3" xfId="23384" xr:uid="{A0894074-C9A6-4E2A-BCC3-F1FBB34192C7}"/>
    <cellStyle name="Normal 21 3 3 3 3 4" xfId="40143" xr:uid="{690A8289-4E64-4AE6-A40B-5196C55D739F}"/>
    <cellStyle name="Normal 21 3 3 3 4" xfId="3360" xr:uid="{5152DC5F-F615-4C91-9168-7AD00665081A}"/>
    <cellStyle name="Normal 21 3 3 3 4 2" xfId="11740" xr:uid="{3F10EF77-F6C9-4950-B6C1-B0F43F6BBE00}"/>
    <cellStyle name="Normal 21 3 3 3 4 2 2" xfId="28500" xr:uid="{2E300255-AE30-4EE5-AB28-0883383A4EE4}"/>
    <cellStyle name="Normal 21 3 3 3 4 2 3" xfId="45259" xr:uid="{BDA063B0-29D4-4A3B-8B17-19AFEBE621A7}"/>
    <cellStyle name="Normal 21 3 3 3 4 3" xfId="20120" xr:uid="{0D34E6A8-005C-4D81-B094-D58D3CF6F934}"/>
    <cellStyle name="Normal 21 3 3 3 4 4" xfId="36879" xr:uid="{69C8539C-F365-4E8E-B2D1-3F9E8EFE8745}"/>
    <cellStyle name="Normal 21 3 3 3 5" xfId="9937" xr:uid="{83B20493-10D7-4583-BB56-BD1D31CAAA0F}"/>
    <cellStyle name="Normal 21 3 3 3 5 2" xfId="26697" xr:uid="{409D1459-67A4-4A3F-B82E-59B01F366867}"/>
    <cellStyle name="Normal 21 3 3 3 5 3" xfId="43456" xr:uid="{413F254B-2D67-4733-B729-B16D4AF0A744}"/>
    <cellStyle name="Normal 21 3 3 3 6" xfId="18317" xr:uid="{EF47731E-D4F2-4B33-B919-E798AA002423}"/>
    <cellStyle name="Normal 21 3 3 3 7" xfId="35076" xr:uid="{5A44ECFB-9683-4F87-B718-4E8C591C064B}"/>
    <cellStyle name="Normal 21 3 3 4" xfId="2028" xr:uid="{7290D431-5BD5-4969-8B1C-2BE8C97C0C29}"/>
    <cellStyle name="Normal 21 3 3 4 2" xfId="5417" xr:uid="{339DEEAB-FDC7-44F6-88FF-C4CD0A92E967}"/>
    <cellStyle name="Normal 21 3 3 4 2 2" xfId="13797" xr:uid="{67547925-3785-40C8-B84A-9D0E8058B7AA}"/>
    <cellStyle name="Normal 21 3 3 4 2 2 2" xfId="30557" xr:uid="{EF7B1290-F258-408D-AD31-2DBA0312A5DE}"/>
    <cellStyle name="Normal 21 3 3 4 2 2 3" xfId="47316" xr:uid="{037DD57D-62C8-4B61-B474-1ED66B697D21}"/>
    <cellStyle name="Normal 21 3 3 4 2 3" xfId="22177" xr:uid="{F1D0DC64-50D5-43C9-99DA-66E98491B087}"/>
    <cellStyle name="Normal 21 3 3 4 2 4" xfId="38936" xr:uid="{5FC76689-DCBD-49E2-884F-F01409F76615}"/>
    <cellStyle name="Normal 21 3 3 4 3" xfId="7104" xr:uid="{D27F9820-0ECC-4B7D-B69B-5F4820664609}"/>
    <cellStyle name="Normal 21 3 3 4 3 2" xfId="15484" xr:uid="{D5CE7F0A-F3BF-408F-94B6-832A307360A8}"/>
    <cellStyle name="Normal 21 3 3 4 3 2 2" xfId="32244" xr:uid="{AF7E3D9F-1CE9-4D87-9538-40C73C11B71E}"/>
    <cellStyle name="Normal 21 3 3 4 3 2 3" xfId="49003" xr:uid="{127C3725-8AE6-4FF4-B8F7-7BA3C43AB15C}"/>
    <cellStyle name="Normal 21 3 3 4 3 3" xfId="23864" xr:uid="{0BE6B23B-F901-4DDC-B613-9C0FAE52724E}"/>
    <cellStyle name="Normal 21 3 3 4 3 4" xfId="40623" xr:uid="{9DCCC95D-923B-486D-9CB2-F6712EDB385C}"/>
    <cellStyle name="Normal 21 3 3 4 4" xfId="3727" xr:uid="{C809D70A-1A6D-4F9D-966B-2D364393F8E4}"/>
    <cellStyle name="Normal 21 3 3 4 4 2" xfId="12107" xr:uid="{CD835A10-7397-4BC3-810E-5EC2820F7AE0}"/>
    <cellStyle name="Normal 21 3 3 4 4 2 2" xfId="28867" xr:uid="{7D4C2993-5277-420C-A5A2-7ED0FAD8B409}"/>
    <cellStyle name="Normal 21 3 3 4 4 2 3" xfId="45626" xr:uid="{FACEF051-CD7B-43BF-9976-CB3043B0DA10}"/>
    <cellStyle name="Normal 21 3 3 4 4 3" xfId="20487" xr:uid="{3B2ABD74-5F2F-4EFE-BB90-28DDBBBBC1CC}"/>
    <cellStyle name="Normal 21 3 3 4 4 4" xfId="37246" xr:uid="{F9132C89-8714-49DD-B878-6E10D6CD9314}"/>
    <cellStyle name="Normal 21 3 3 4 5" xfId="10417" xr:uid="{2986DB30-EC54-4D6E-92F9-4C4DF5A7D870}"/>
    <cellStyle name="Normal 21 3 3 4 5 2" xfId="27177" xr:uid="{3C41F22D-C635-4C94-B6AB-40F7A1D10B65}"/>
    <cellStyle name="Normal 21 3 3 4 5 3" xfId="43936" xr:uid="{28B7094B-6523-4913-A0A9-882DC7C99E08}"/>
    <cellStyle name="Normal 21 3 3 4 6" xfId="18797" xr:uid="{432B73A3-93D0-4771-9182-205F981FD314}"/>
    <cellStyle name="Normal 21 3 3 4 7" xfId="35556" xr:uid="{F4A07BA5-2C2C-443A-9C30-8C74F6CD5E97}"/>
    <cellStyle name="Normal 21 3 3 5" xfId="4147" xr:uid="{4DCE2C3E-0315-4992-8633-132286010ED6}"/>
    <cellStyle name="Normal 21 3 3 5 2" xfId="12527" xr:uid="{AB6881A4-C0BF-47B5-A618-96DD9BB4AE47}"/>
    <cellStyle name="Normal 21 3 3 5 2 2" xfId="29287" xr:uid="{9E4E8301-E8EA-4F63-A908-5225AB8B3951}"/>
    <cellStyle name="Normal 21 3 3 5 2 3" xfId="46046" xr:uid="{DF23F3FA-BF2F-4F0A-B52C-DDDDCAEFD242}"/>
    <cellStyle name="Normal 21 3 3 5 3" xfId="20907" xr:uid="{0A77A899-CA76-496B-BF91-A6B869E89D51}"/>
    <cellStyle name="Normal 21 3 3 5 4" xfId="37666" xr:uid="{6488371B-41F1-491C-9EE6-B80F1E9BA234}"/>
    <cellStyle name="Normal 21 3 3 6" xfId="5770" xr:uid="{A16E9BC4-9394-4FED-8FA4-15147AB741D2}"/>
    <cellStyle name="Normal 21 3 3 6 2" xfId="14150" xr:uid="{E4383122-DDA3-42A5-AE42-4ED39AF7F7BD}"/>
    <cellStyle name="Normal 21 3 3 6 2 2" xfId="30910" xr:uid="{08E58F9C-8B26-4436-9D97-19300FF74703}"/>
    <cellStyle name="Normal 21 3 3 6 2 3" xfId="47669" xr:uid="{3C25DE4F-89D2-4E10-ACAD-D0ACF4FFD76B}"/>
    <cellStyle name="Normal 21 3 3 6 3" xfId="22530" xr:uid="{C0624937-BA72-4A92-B708-6DB059AB1732}"/>
    <cellStyle name="Normal 21 3 3 6 4" xfId="39289" xr:uid="{FE587305-FD2A-42AA-828E-7F8914D52A07}"/>
    <cellStyle name="Normal 21 3 3 7" xfId="7510" xr:uid="{F3D8DFB4-1220-438E-A048-B632F590714A}"/>
    <cellStyle name="Normal 21 3 3 7 2" xfId="15890" xr:uid="{AE289145-4081-407C-B94E-30880DC26D97}"/>
    <cellStyle name="Normal 21 3 3 7 2 2" xfId="32650" xr:uid="{3171817F-5F13-4927-A63C-8841A21129F8}"/>
    <cellStyle name="Normal 21 3 3 7 2 3" xfId="49409" xr:uid="{316DD46B-FFFB-41F1-965D-D7F1AD2268E7}"/>
    <cellStyle name="Normal 21 3 3 7 3" xfId="24270" xr:uid="{537A4E5D-B3C4-4B92-A33E-3606259D361A}"/>
    <cellStyle name="Normal 21 3 3 7 4" xfId="41029" xr:uid="{53A0FFE8-9314-48AE-9120-28DCC637898F}"/>
    <cellStyle name="Normal 21 3 3 8" xfId="7916" xr:uid="{0ACE151F-0122-442C-97BE-FCB4F1BE54A7}"/>
    <cellStyle name="Normal 21 3 3 8 2" xfId="16296" xr:uid="{54AF5A40-B043-4686-A273-A8AF347AECAF}"/>
    <cellStyle name="Normal 21 3 3 8 2 2" xfId="33056" xr:uid="{E430DC35-C6F5-45AC-92A5-7EDABE9E3393}"/>
    <cellStyle name="Normal 21 3 3 8 2 3" xfId="49815" xr:uid="{7FE31E7B-BAE1-49BA-89E4-47A2A13F51ED}"/>
    <cellStyle name="Normal 21 3 3 8 3" xfId="24676" xr:uid="{E16FC97E-1DDA-4B2C-9CD7-B31C33D496D1}"/>
    <cellStyle name="Normal 21 3 3 8 4" xfId="41435" xr:uid="{A3EDE5E6-718B-45FF-BBD3-88D4F0D1D4AC}"/>
    <cellStyle name="Normal 21 3 3 9" xfId="8322" xr:uid="{F3A3F078-3F16-4A39-A4C7-14881EC703F2}"/>
    <cellStyle name="Normal 21 3 3 9 2" xfId="16702" xr:uid="{39FD4BEE-82B3-4601-8D17-20A44B6258CC}"/>
    <cellStyle name="Normal 21 3 3 9 2 2" xfId="33462" xr:uid="{FD8E2FC5-01F9-4A5C-840A-8344EDA26E72}"/>
    <cellStyle name="Normal 21 3 3 9 2 3" xfId="50221" xr:uid="{4EFFD392-E8F4-4071-AAFC-15DC9197324D}"/>
    <cellStyle name="Normal 21 3 3 9 3" xfId="25082" xr:uid="{E85693C6-F450-4EE9-9DF2-A91838DBAEB8}"/>
    <cellStyle name="Normal 21 3 3 9 4" xfId="41841" xr:uid="{C6237110-C9C3-4C84-8522-D0010E7EFE03}"/>
    <cellStyle name="Normal 21 3 4" xfId="859" xr:uid="{E959F170-DDAC-49CF-A06A-A007E2903677}"/>
    <cellStyle name="Normal 21 3 4 2" xfId="4254" xr:uid="{EA4F5413-19EF-4884-862E-8FF08FAE6771}"/>
    <cellStyle name="Normal 21 3 4 2 2" xfId="12634" xr:uid="{B6D55024-7619-43CB-A8CF-6C0115DDA7DE}"/>
    <cellStyle name="Normal 21 3 4 2 2 2" xfId="29394" xr:uid="{1B01998B-249E-4E7E-9BFD-658A7525B631}"/>
    <cellStyle name="Normal 21 3 4 2 2 3" xfId="46153" xr:uid="{43CE6E4E-5592-4208-AFF4-9FCA3969267F}"/>
    <cellStyle name="Normal 21 3 4 2 3" xfId="21014" xr:uid="{78666C88-852C-479C-9ED4-897E976CB938}"/>
    <cellStyle name="Normal 21 3 4 2 4" xfId="37773" xr:uid="{B2440F36-B1CB-47DF-8A1B-491439160BFF}"/>
    <cellStyle name="Normal 21 3 4 3" xfId="5941" xr:uid="{649DFEAE-FEB7-4BEC-B2F4-FC0101CF6538}"/>
    <cellStyle name="Normal 21 3 4 3 2" xfId="14321" xr:uid="{950AEC20-2593-4301-AF5B-13F31638B3E8}"/>
    <cellStyle name="Normal 21 3 4 3 2 2" xfId="31081" xr:uid="{5628C37E-6503-4FA2-8665-04711F3E6E75}"/>
    <cellStyle name="Normal 21 3 4 3 2 3" xfId="47840" xr:uid="{604E0EF4-F052-43A6-8E01-D27E76D1DA75}"/>
    <cellStyle name="Normal 21 3 4 3 3" xfId="22701" xr:uid="{3500D221-A6BD-44EE-8806-D74B60FD0F8A}"/>
    <cellStyle name="Normal 21 3 4 3 4" xfId="39460" xr:uid="{65E849E0-7633-4AD2-ADEF-1DCD1DBEB043}"/>
    <cellStyle name="Normal 21 3 4 4" xfId="2677" xr:uid="{5F26DA44-D58E-4671-A66E-C753595ADAF7}"/>
    <cellStyle name="Normal 21 3 4 4 2" xfId="11057" xr:uid="{56C9CDB1-DC3C-44CF-8BAB-5383AFBB85FF}"/>
    <cellStyle name="Normal 21 3 4 4 2 2" xfId="27817" xr:uid="{D682C798-41AF-4DEA-8909-C0B90059ED11}"/>
    <cellStyle name="Normal 21 3 4 4 2 3" xfId="44576" xr:uid="{6DDB6B30-1C19-408A-B241-4A386A3AA9FD}"/>
    <cellStyle name="Normal 21 3 4 4 3" xfId="19437" xr:uid="{F44F855C-BA44-4521-967A-2E04C2182449}"/>
    <cellStyle name="Normal 21 3 4 4 4" xfId="36196" xr:uid="{0AD6653D-B0D0-4695-A485-9E22054DC212}"/>
    <cellStyle name="Normal 21 3 4 5" xfId="9254" xr:uid="{76F8B89A-BBC4-4A72-9586-AF0FB7E62276}"/>
    <cellStyle name="Normal 21 3 4 5 2" xfId="26014" xr:uid="{A92AECF7-08DC-4F60-A167-605FCA5AE68E}"/>
    <cellStyle name="Normal 21 3 4 5 3" xfId="42773" xr:uid="{2A165931-2C40-40DF-ABBB-717EFF89A014}"/>
    <cellStyle name="Normal 21 3 4 6" xfId="17634" xr:uid="{62E24B1E-27C6-44CA-9A34-30781D11F579}"/>
    <cellStyle name="Normal 21 3 4 7" xfId="34393" xr:uid="{92EF5EB0-14BD-4AC1-BFAF-4346CC3CEE99}"/>
    <cellStyle name="Normal 21 3 5" xfId="1293" xr:uid="{C1F5A596-48E6-43EA-95A5-14E4FC6047FA}"/>
    <cellStyle name="Normal 21 3 5 2" xfId="4682" xr:uid="{E716B680-67B0-4FDC-B7A8-D7C537BCF2B3}"/>
    <cellStyle name="Normal 21 3 5 2 2" xfId="13062" xr:uid="{318B95D6-016C-4D19-B7B7-55CEEA7FB7F3}"/>
    <cellStyle name="Normal 21 3 5 2 2 2" xfId="29822" xr:uid="{85D66069-C2DD-4A5B-983D-84CEFB7BCC3F}"/>
    <cellStyle name="Normal 21 3 5 2 2 3" xfId="46581" xr:uid="{EF83DCBF-6A1E-4D99-84B1-44EDB56AF8A3}"/>
    <cellStyle name="Normal 21 3 5 2 3" xfId="21442" xr:uid="{11335447-7109-45C4-BAA0-D649087439FC}"/>
    <cellStyle name="Normal 21 3 5 2 4" xfId="38201" xr:uid="{37B559C4-0BEE-4B25-A890-47457EFA2E54}"/>
    <cellStyle name="Normal 21 3 5 3" xfId="6369" xr:uid="{F2326CDC-394F-4500-B746-F543F182EB03}"/>
    <cellStyle name="Normal 21 3 5 3 2" xfId="14749" xr:uid="{FFAC3B6C-5F2A-41EA-A0D5-2F56AC1FDE98}"/>
    <cellStyle name="Normal 21 3 5 3 2 2" xfId="31509" xr:uid="{727A3985-5EC6-477C-9CF9-BC7E6FD0B0FD}"/>
    <cellStyle name="Normal 21 3 5 3 2 3" xfId="48268" xr:uid="{3863E9E1-6B72-4B40-BEB7-F2BC91E4EB2E}"/>
    <cellStyle name="Normal 21 3 5 3 3" xfId="23129" xr:uid="{B8210B23-CB0F-44EE-AA89-08362D166661}"/>
    <cellStyle name="Normal 21 3 5 3 4" xfId="39888" xr:uid="{72DA5CC5-BC28-4587-BBD8-BB5470494DBD}"/>
    <cellStyle name="Normal 21 3 5 4" xfId="3105" xr:uid="{B79B195C-476E-419E-A112-705885BFAE77}"/>
    <cellStyle name="Normal 21 3 5 4 2" xfId="11485" xr:uid="{499E02FC-61BF-46F7-B789-0C868E350587}"/>
    <cellStyle name="Normal 21 3 5 4 2 2" xfId="28245" xr:uid="{7EC7D0A5-36F7-4C8B-9820-614829E2BAAD}"/>
    <cellStyle name="Normal 21 3 5 4 2 3" xfId="45004" xr:uid="{DBAFED36-3E51-4C9B-97D8-1B0CD539F690}"/>
    <cellStyle name="Normal 21 3 5 4 3" xfId="19865" xr:uid="{AB506A7C-0E7A-44BE-9AFA-C806636E57BE}"/>
    <cellStyle name="Normal 21 3 5 4 4" xfId="36624" xr:uid="{D45DF647-899D-4F07-8225-D8A34E6FF905}"/>
    <cellStyle name="Normal 21 3 5 5" xfId="9682" xr:uid="{11C49EF2-AB8A-40E2-9686-665CA0FD5C2C}"/>
    <cellStyle name="Normal 21 3 5 5 2" xfId="26442" xr:uid="{5F86487A-A3FA-4476-95BB-4D1EC4905FA1}"/>
    <cellStyle name="Normal 21 3 5 5 3" xfId="43201" xr:uid="{38E13344-1398-42C4-95DE-DD4EC0918BFB}"/>
    <cellStyle name="Normal 21 3 5 6" xfId="18062" xr:uid="{2CA35D7C-D19E-434E-94AC-7EE2D37B06FC}"/>
    <cellStyle name="Normal 21 3 5 7" xfId="34821" xr:uid="{4D6427AB-1290-4DBE-904D-4C1D2DE7273E}"/>
    <cellStyle name="Normal 21 3 6" xfId="1757" xr:uid="{1A97D9E0-84D4-45A3-9DB0-B7F309FB870E}"/>
    <cellStyle name="Normal 21 3 6 2" xfId="5146" xr:uid="{8AE0C1A2-70DB-4C06-BB2D-6954F90706C7}"/>
    <cellStyle name="Normal 21 3 6 2 2" xfId="13526" xr:uid="{78286D40-AF4D-4CDD-8DB2-ECE5CEEAE373}"/>
    <cellStyle name="Normal 21 3 6 2 2 2" xfId="30286" xr:uid="{52425DA5-2B2F-47BB-90F0-CDC6CED1C43E}"/>
    <cellStyle name="Normal 21 3 6 2 2 3" xfId="47045" xr:uid="{55DF9BDA-0617-4F17-AD43-11ACD7230371}"/>
    <cellStyle name="Normal 21 3 6 2 3" xfId="21906" xr:uid="{4E16EA80-9361-47D1-87DC-F0FE00E1ABAA}"/>
    <cellStyle name="Normal 21 3 6 2 4" xfId="38665" xr:uid="{32F0AE28-E450-435E-9F67-A713A128F1D6}"/>
    <cellStyle name="Normal 21 3 6 3" xfId="6833" xr:uid="{B4F33152-BE0D-4F1B-BB97-3A110B0B7C92}"/>
    <cellStyle name="Normal 21 3 6 3 2" xfId="15213" xr:uid="{F9EA465B-F7B6-4F11-A6DD-7242564EA3BE}"/>
    <cellStyle name="Normal 21 3 6 3 2 2" xfId="31973" xr:uid="{FF559A40-88CA-4A62-BFAA-E8366E2C0D54}"/>
    <cellStyle name="Normal 21 3 6 3 2 3" xfId="48732" xr:uid="{B04E873A-36D2-4AF7-B477-4DD2E94DBFA3}"/>
    <cellStyle name="Normal 21 3 6 3 3" xfId="23593" xr:uid="{7E575A13-AE55-4A7A-A162-332E760D5142}"/>
    <cellStyle name="Normal 21 3 6 3 4" xfId="40352" xr:uid="{3C67430B-AA7D-4E80-9A8A-8DF5049A316A}"/>
    <cellStyle name="Normal 21 3 6 4" xfId="2247" xr:uid="{203A5A05-95D5-40EE-B7C6-648C5EE95D19}"/>
    <cellStyle name="Normal 21 3 6 4 2" xfId="10631" xr:uid="{6AD2CCCC-2FF1-4271-A316-23022357CE71}"/>
    <cellStyle name="Normal 21 3 6 4 2 2" xfId="27391" xr:uid="{3220A372-0DB3-4697-8CC2-65B6F158AB5A}"/>
    <cellStyle name="Normal 21 3 6 4 2 3" xfId="44150" xr:uid="{0BD36347-AFA7-4268-95F9-850E8F59483E}"/>
    <cellStyle name="Normal 21 3 6 4 3" xfId="19011" xr:uid="{8AA60BB8-2A91-448B-A923-A3097EE13A76}"/>
    <cellStyle name="Normal 21 3 6 4 4" xfId="35770" xr:uid="{513966C4-71D3-414C-831C-16526167CAB8}"/>
    <cellStyle name="Normal 21 3 6 5" xfId="10146" xr:uid="{C50CE494-4260-41A9-B0FE-EACF37321B64}"/>
    <cellStyle name="Normal 21 3 6 5 2" xfId="26906" xr:uid="{B9AC3619-7ED0-415C-A527-4E3B8D50086A}"/>
    <cellStyle name="Normal 21 3 6 5 3" xfId="43665" xr:uid="{F598F055-7EDD-4A87-AD90-9B0CDFA6F33F}"/>
    <cellStyle name="Normal 21 3 6 6" xfId="18526" xr:uid="{2A056A03-8CBA-4AB0-B6A7-34460DC555D2}"/>
    <cellStyle name="Normal 21 3 6 7" xfId="35285" xr:uid="{43F5D5F2-3873-4CFE-AD6D-599CF258FFF9}"/>
    <cellStyle name="Normal 21 3 7" xfId="3876" xr:uid="{A9D18A5C-9F1D-4463-A03C-02E06E3576F0}"/>
    <cellStyle name="Normal 21 3 7 2" xfId="12256" xr:uid="{DE46718D-87D6-4892-9FAD-CDD03F9C0AA7}"/>
    <cellStyle name="Normal 21 3 7 2 2" xfId="29016" xr:uid="{4AB04BF6-97CE-40C5-8F57-6A65DBC18E05}"/>
    <cellStyle name="Normal 21 3 7 2 3" xfId="45775" xr:uid="{48B710E7-E37F-487C-B7FA-744AF1381D92}"/>
    <cellStyle name="Normal 21 3 7 3" xfId="20636" xr:uid="{2CB11DCD-42DF-48DC-BC57-D44498DCD2C8}"/>
    <cellStyle name="Normal 21 3 7 4" xfId="37395" xr:uid="{2FCD5940-C94D-4952-A9DD-F44014A7B705}"/>
    <cellStyle name="Normal 21 3 8" xfId="5515" xr:uid="{7A7C4861-24D4-424D-893C-19C610F9676A}"/>
    <cellStyle name="Normal 21 3 8 2" xfId="13895" xr:uid="{AA949731-CE9E-41F5-A2D7-4B934AA27178}"/>
    <cellStyle name="Normal 21 3 8 2 2" xfId="30655" xr:uid="{848892A0-970D-432E-9B30-C6C6B6D69DD5}"/>
    <cellStyle name="Normal 21 3 8 2 3" xfId="47414" xr:uid="{190BEFAF-666B-4556-937E-EF12134AEC64}"/>
    <cellStyle name="Normal 21 3 8 3" xfId="22275" xr:uid="{5B8CE1D7-64DB-49FC-AB88-38C83BEA3B56}"/>
    <cellStyle name="Normal 21 3 8 4" xfId="39034" xr:uid="{251F1076-917E-4D45-A8C1-AA95D0374A67}"/>
    <cellStyle name="Normal 21 3 9" xfId="7239" xr:uid="{2350FA31-058A-4F56-93C7-9F4A761FA5B9}"/>
    <cellStyle name="Normal 21 3 9 2" xfId="15619" xr:uid="{113B2FCA-AE86-4295-8E76-1660362A5253}"/>
    <cellStyle name="Normal 21 3 9 2 2" xfId="32379" xr:uid="{16E49741-90DF-4D6E-906F-C931F2FD85EE}"/>
    <cellStyle name="Normal 21 3 9 2 3" xfId="49138" xr:uid="{D2D36150-4102-4F46-B7D0-1FB1558C4FD4}"/>
    <cellStyle name="Normal 21 3 9 3" xfId="23999" xr:uid="{C4125146-32E6-4DDC-B737-C69CA4F51AE5}"/>
    <cellStyle name="Normal 21 3 9 4" xfId="40758" xr:uid="{69C9A0A7-BC0A-4C01-A8C5-5A1317DCBE84}"/>
    <cellStyle name="Normal 21 4" xfId="675" xr:uid="{106A8890-420C-4DCC-B66B-E23E7F58BFC8}"/>
    <cellStyle name="Normal 21 4 10" xfId="8558" xr:uid="{12F8B20E-20A1-48CC-B022-060539B905C8}"/>
    <cellStyle name="Normal 21 4 10 2" xfId="16938" xr:uid="{750169F0-2181-4FAE-BFB7-FC62A669A965}"/>
    <cellStyle name="Normal 21 4 10 2 2" xfId="33698" xr:uid="{EEA79CEC-5387-4ECF-8DED-79848FA19C9D}"/>
    <cellStyle name="Normal 21 4 10 2 3" xfId="50457" xr:uid="{04ED0E61-2181-4F6C-A7D3-8567A571212C}"/>
    <cellStyle name="Normal 21 4 10 3" xfId="25318" xr:uid="{A0339121-3C20-4352-98DE-165F8D16647D}"/>
    <cellStyle name="Normal 21 4 10 4" xfId="42077" xr:uid="{EBDF6400-C07F-4D3D-B9E6-DF11FB520D05}"/>
    <cellStyle name="Normal 21 4 11" xfId="2505" xr:uid="{6034FD6F-A2CF-4C47-86E8-B4BE7BF8F94A}"/>
    <cellStyle name="Normal 21 4 11 2" xfId="10887" xr:uid="{7405C5AA-3E7C-440A-819D-CAFA65808DE9}"/>
    <cellStyle name="Normal 21 4 11 2 2" xfId="27647" xr:uid="{9D90FC94-137D-43E5-8F0F-4E70193A2E6A}"/>
    <cellStyle name="Normal 21 4 11 2 3" xfId="44406" xr:uid="{9A675237-CFFF-491D-96E3-4F5603BC0905}"/>
    <cellStyle name="Normal 21 4 11 3" xfId="19267" xr:uid="{3A038896-70FB-4A65-90A3-5676717BDD3A}"/>
    <cellStyle name="Normal 21 4 11 4" xfId="36026" xr:uid="{C571A104-5D18-4002-8E78-26C9D39F8AA7}"/>
    <cellStyle name="Normal 21 4 12" xfId="9084" xr:uid="{4C31774A-C5B0-4CA3-9650-170CDBE4715D}"/>
    <cellStyle name="Normal 21 4 12 2" xfId="25844" xr:uid="{21623E50-F4D3-4943-920A-A2F419DD80B0}"/>
    <cellStyle name="Normal 21 4 12 3" xfId="42603" xr:uid="{AE30095B-0023-45A0-B8A4-E0644B659C84}"/>
    <cellStyle name="Normal 21 4 13" xfId="17464" xr:uid="{594AD943-C58D-4DD9-ABE3-F0DC08EFA84B}"/>
    <cellStyle name="Normal 21 4 14" xfId="34223" xr:uid="{EC375396-9CC5-4C44-BE09-75DA96DD06DD}"/>
    <cellStyle name="Normal 21 4 2" xfId="1115" xr:uid="{26C24640-503B-45C8-A2E9-2061F8620696}"/>
    <cellStyle name="Normal 21 4 2 2" xfId="4510" xr:uid="{E5C37BEF-244F-40CE-964D-61FD94135548}"/>
    <cellStyle name="Normal 21 4 2 2 2" xfId="12890" xr:uid="{24CE83BB-6CF4-47C2-8F0D-D743B3716338}"/>
    <cellStyle name="Normal 21 4 2 2 2 2" xfId="29650" xr:uid="{3117BDE0-1099-428D-9C6C-EDD9D5E5664C}"/>
    <cellStyle name="Normal 21 4 2 2 2 3" xfId="46409" xr:uid="{687CD837-20DE-4B73-9865-0235A87BB00F}"/>
    <cellStyle name="Normal 21 4 2 2 3" xfId="21270" xr:uid="{3F727B64-ED60-4517-83A3-18835F70B11F}"/>
    <cellStyle name="Normal 21 4 2 2 4" xfId="38029" xr:uid="{9E3860CB-B874-4E68-96C7-D40AF7236B0C}"/>
    <cellStyle name="Normal 21 4 2 3" xfId="6197" xr:uid="{CF5010B3-BBD0-4156-80E7-11BEFFBA16A2}"/>
    <cellStyle name="Normal 21 4 2 3 2" xfId="14577" xr:uid="{19882D24-F3B5-4D3D-8D62-75EA540F32E1}"/>
    <cellStyle name="Normal 21 4 2 3 2 2" xfId="31337" xr:uid="{060F83EE-EE16-4985-B5C2-66613D6403B3}"/>
    <cellStyle name="Normal 21 4 2 3 2 3" xfId="48096" xr:uid="{910FC1D3-62F4-4757-9BC6-4335C2160C07}"/>
    <cellStyle name="Normal 21 4 2 3 3" xfId="22957" xr:uid="{F6D5FF4A-A692-4D21-AA5B-9011AFD065BF}"/>
    <cellStyle name="Normal 21 4 2 3 4" xfId="39716" xr:uid="{842559DE-BCF1-4231-9E8F-4B2311F6AF7D}"/>
    <cellStyle name="Normal 21 4 2 4" xfId="2933" xr:uid="{37689F97-AEAF-4E98-A3EA-C0861024E818}"/>
    <cellStyle name="Normal 21 4 2 4 2" xfId="11313" xr:uid="{BC8BA447-AB7F-4D7C-854E-1B58A94128EC}"/>
    <cellStyle name="Normal 21 4 2 4 2 2" xfId="28073" xr:uid="{237F5E5C-F3D9-4E66-8AC8-FB572C069EC8}"/>
    <cellStyle name="Normal 21 4 2 4 2 3" xfId="44832" xr:uid="{5212B0D7-2DD7-4A49-8ABF-5C4E3C36BEAB}"/>
    <cellStyle name="Normal 21 4 2 4 3" xfId="19693" xr:uid="{D4D131A9-3C4E-4930-B299-AE1D79B20B1D}"/>
    <cellStyle name="Normal 21 4 2 4 4" xfId="36452" xr:uid="{427CB359-1729-4DF9-84B3-7707D6114ECF}"/>
    <cellStyle name="Normal 21 4 2 5" xfId="9510" xr:uid="{5F5392EB-8389-4189-B9A1-FCC1E0FE5E0E}"/>
    <cellStyle name="Normal 21 4 2 5 2" xfId="26270" xr:uid="{03B06FBD-2164-42AD-BC3B-E03B7C7CBD3E}"/>
    <cellStyle name="Normal 21 4 2 5 3" xfId="43029" xr:uid="{38D3BA30-AEC2-42D5-AA53-A4AF395DF0E2}"/>
    <cellStyle name="Normal 21 4 2 6" xfId="17890" xr:uid="{DA585F48-46F9-4AB2-8281-CF74EFA7C555}"/>
    <cellStyle name="Normal 21 4 2 7" xfId="34649" xr:uid="{B3B09214-25BA-4C65-A45F-72B356F62845}"/>
    <cellStyle name="Normal 21 4 3" xfId="1549" xr:uid="{0929EBDC-6471-4CA5-A92B-FA5A911A98E4}"/>
    <cellStyle name="Normal 21 4 3 2" xfId="4938" xr:uid="{16C748AF-C3E0-4B18-8415-11BC22D60563}"/>
    <cellStyle name="Normal 21 4 3 2 2" xfId="13318" xr:uid="{C2A928D5-F3A7-46B1-8895-ABCB695901D7}"/>
    <cellStyle name="Normal 21 4 3 2 2 2" xfId="30078" xr:uid="{9D0494E5-F594-45A3-BCB8-C70DF6817119}"/>
    <cellStyle name="Normal 21 4 3 2 2 3" xfId="46837" xr:uid="{B586EA36-8E08-4AF9-827B-215B5A74DFA0}"/>
    <cellStyle name="Normal 21 4 3 2 3" xfId="21698" xr:uid="{7488A9BB-553A-4819-BADC-194EA725FA12}"/>
    <cellStyle name="Normal 21 4 3 2 4" xfId="38457" xr:uid="{E7303029-7D63-48B9-AE07-118F26FE52EC}"/>
    <cellStyle name="Normal 21 4 3 3" xfId="6625" xr:uid="{995ED3E7-DF07-4F49-BBF5-444B4C19644E}"/>
    <cellStyle name="Normal 21 4 3 3 2" xfId="15005" xr:uid="{613E90D1-0494-41CC-A520-04421BC27782}"/>
    <cellStyle name="Normal 21 4 3 3 2 2" xfId="31765" xr:uid="{0A9ECDAD-C275-4D97-BD75-0E7B1C4EBBDE}"/>
    <cellStyle name="Normal 21 4 3 3 2 3" xfId="48524" xr:uid="{A859259F-FA4F-4E38-A3C6-95CBD1937737}"/>
    <cellStyle name="Normal 21 4 3 3 3" xfId="23385" xr:uid="{C5CA5EAF-2D99-4C02-B59C-8EEEAE67EE70}"/>
    <cellStyle name="Normal 21 4 3 3 4" xfId="40144" xr:uid="{7EFF9EB0-90B7-478B-8ADF-70BC0AAAD7AA}"/>
    <cellStyle name="Normal 21 4 3 4" xfId="3361" xr:uid="{DB67261A-AA04-4DDE-ACBC-808CA6DB7270}"/>
    <cellStyle name="Normal 21 4 3 4 2" xfId="11741" xr:uid="{D75DD091-85C9-40EF-85B7-1A6968B3B923}"/>
    <cellStyle name="Normal 21 4 3 4 2 2" xfId="28501" xr:uid="{86CE0E66-7BD4-4017-B56E-C4E54E1E3544}"/>
    <cellStyle name="Normal 21 4 3 4 2 3" xfId="45260" xr:uid="{FC83BA90-8556-494D-A174-CAAA2D35B2DE}"/>
    <cellStyle name="Normal 21 4 3 4 3" xfId="20121" xr:uid="{CBB592AC-26FE-43B0-9605-081597269684}"/>
    <cellStyle name="Normal 21 4 3 4 4" xfId="36880" xr:uid="{0D1A21E0-1C87-422C-B69E-555576F4EADA}"/>
    <cellStyle name="Normal 21 4 3 5" xfId="9938" xr:uid="{2A1D3024-EAF6-41CC-84FE-A7F8ABCE4937}"/>
    <cellStyle name="Normal 21 4 3 5 2" xfId="26698" xr:uid="{98368A0E-66BA-4F9C-BCBD-9AAA958CFEF5}"/>
    <cellStyle name="Normal 21 4 3 5 3" xfId="43457" xr:uid="{B67B8B8E-E70D-470B-901D-78A258CB95EB}"/>
    <cellStyle name="Normal 21 4 3 6" xfId="18318" xr:uid="{B3BE9618-4F9B-4CAB-88F4-1141A40A18A4}"/>
    <cellStyle name="Normal 21 4 3 7" xfId="35077" xr:uid="{4601EAD5-D8A7-4A0F-A374-686420EC17B0}"/>
    <cellStyle name="Normal 21 4 4" xfId="1858" xr:uid="{C454B96C-AD16-4E39-8874-C5E23FA853A1}"/>
    <cellStyle name="Normal 21 4 4 2" xfId="5247" xr:uid="{EF888531-05C8-41DC-AACE-9691C7608B40}"/>
    <cellStyle name="Normal 21 4 4 2 2" xfId="13627" xr:uid="{EE7E4C40-14FA-4041-8AF0-07C5C86C9E87}"/>
    <cellStyle name="Normal 21 4 4 2 2 2" xfId="30387" xr:uid="{1A93207B-FE58-4F68-80D0-EEC3ECDF564B}"/>
    <cellStyle name="Normal 21 4 4 2 2 3" xfId="47146" xr:uid="{DCDCEA37-99A1-49F7-B77D-13D5BAA9D01C}"/>
    <cellStyle name="Normal 21 4 4 2 3" xfId="22007" xr:uid="{1DF8C6A4-1C58-4D24-A67F-D9DCA8207E2E}"/>
    <cellStyle name="Normal 21 4 4 2 4" xfId="38766" xr:uid="{BC1823C4-FD46-4959-B384-F3A1794D1A34}"/>
    <cellStyle name="Normal 21 4 4 3" xfId="6934" xr:uid="{01EC025B-90C9-4C37-B178-0B97EE5BEEAA}"/>
    <cellStyle name="Normal 21 4 4 3 2" xfId="15314" xr:uid="{71B289A4-D4D1-4668-8E66-158B82BC6AC9}"/>
    <cellStyle name="Normal 21 4 4 3 2 2" xfId="32074" xr:uid="{942A1C7F-AF13-4613-952C-4F84A462FE9D}"/>
    <cellStyle name="Normal 21 4 4 3 2 3" xfId="48833" xr:uid="{28EA22A9-1339-4D5A-9707-CC6F19E45CA8}"/>
    <cellStyle name="Normal 21 4 4 3 3" xfId="23694" xr:uid="{B7BB41A4-85BF-43B0-9A06-065704CAEAD0}"/>
    <cellStyle name="Normal 21 4 4 3 4" xfId="40453" xr:uid="{DD063BCA-5EDD-4F05-B2EF-02197E4FD7F1}"/>
    <cellStyle name="Normal 21 4 4 4" xfId="3558" xr:uid="{32944D3D-9A89-4F36-A78F-986BE71E0D29}"/>
    <cellStyle name="Normal 21 4 4 4 2" xfId="11938" xr:uid="{86B188B2-9E5B-4E44-97FC-D4AE0FA845E1}"/>
    <cellStyle name="Normal 21 4 4 4 2 2" xfId="28698" xr:uid="{36B16E39-C48E-4DC4-9CC8-999AC8AEFBD9}"/>
    <cellStyle name="Normal 21 4 4 4 2 3" xfId="45457" xr:uid="{9F7494C2-1E79-45C8-AD72-F690369FDA8B}"/>
    <cellStyle name="Normal 21 4 4 4 3" xfId="20318" xr:uid="{12D40A84-39D4-4A10-8D22-C88A245D482B}"/>
    <cellStyle name="Normal 21 4 4 4 4" xfId="37077" xr:uid="{C9F7B612-1775-4353-9428-EB4A522D443C}"/>
    <cellStyle name="Normal 21 4 4 5" xfId="10247" xr:uid="{F819E65B-CB3E-44FF-A6F6-DE357341B7AD}"/>
    <cellStyle name="Normal 21 4 4 5 2" xfId="27007" xr:uid="{A8722A57-00B0-4301-A101-958C369BA70B}"/>
    <cellStyle name="Normal 21 4 4 5 3" xfId="43766" xr:uid="{E6606897-1C03-4AF6-B469-F1D625D844AF}"/>
    <cellStyle name="Normal 21 4 4 6" xfId="18627" xr:uid="{8368B808-ACE2-4CA0-A7D2-28454DFFCBC5}"/>
    <cellStyle name="Normal 21 4 4 7" xfId="35386" xr:uid="{F27452A2-3C5F-4518-AE3C-09F0F1FD0670}"/>
    <cellStyle name="Normal 21 4 5" xfId="3977" xr:uid="{B1DE6090-4C9D-47B2-8E8E-39E7508B952C}"/>
    <cellStyle name="Normal 21 4 5 2" xfId="12357" xr:uid="{014A901E-1960-4469-89BD-3C6440346101}"/>
    <cellStyle name="Normal 21 4 5 2 2" xfId="29117" xr:uid="{0FC940C3-9FC1-4D59-8928-2C31BE1AB505}"/>
    <cellStyle name="Normal 21 4 5 2 3" xfId="45876" xr:uid="{8428B360-E80E-46A3-8E52-AF9DCCDB4C31}"/>
    <cellStyle name="Normal 21 4 5 3" xfId="20737" xr:uid="{A1762F7F-2E3D-4EF9-8A2C-3A396A369F2B}"/>
    <cellStyle name="Normal 21 4 5 4" xfId="37496" xr:uid="{8226024B-374C-42F0-A0F6-DB06F606571D}"/>
    <cellStyle name="Normal 21 4 6" xfId="5771" xr:uid="{CFDD28F1-9CFB-4C02-A0A4-E8366F5B2B33}"/>
    <cellStyle name="Normal 21 4 6 2" xfId="14151" xr:uid="{94687CCE-AEA8-4DF9-898D-637A58B3F62F}"/>
    <cellStyle name="Normal 21 4 6 2 2" xfId="30911" xr:uid="{02FD7DD1-5F2C-42DC-A4E4-751C86F69047}"/>
    <cellStyle name="Normal 21 4 6 2 3" xfId="47670" xr:uid="{6F94CF5A-8DD5-4B29-A934-535610386310}"/>
    <cellStyle name="Normal 21 4 6 3" xfId="22531" xr:uid="{F22C0C20-93BC-44E2-82F7-D66A486C65BB}"/>
    <cellStyle name="Normal 21 4 6 4" xfId="39290" xr:uid="{7400CB93-D761-47F1-A44F-E1C98DA9F409}"/>
    <cellStyle name="Normal 21 4 7" xfId="7340" xr:uid="{93BB309A-8AB4-418D-8023-6CB34BA49EA9}"/>
    <cellStyle name="Normal 21 4 7 2" xfId="15720" xr:uid="{20699EB9-671F-41B2-91A4-614BD940A51E}"/>
    <cellStyle name="Normal 21 4 7 2 2" xfId="32480" xr:uid="{02A27AAA-1C7E-472B-9994-445FE581F0B5}"/>
    <cellStyle name="Normal 21 4 7 2 3" xfId="49239" xr:uid="{15226BBB-1795-414A-9090-B91D168498B9}"/>
    <cellStyle name="Normal 21 4 7 3" xfId="24100" xr:uid="{9C216C08-F9FD-48F2-84EB-6F514C64EC31}"/>
    <cellStyle name="Normal 21 4 7 4" xfId="40859" xr:uid="{ADFB8EA5-7F96-4371-A9B0-73D973B62B77}"/>
    <cellStyle name="Normal 21 4 8" xfId="7746" xr:uid="{70F50281-27D3-4D70-9B75-D319690C79E1}"/>
    <cellStyle name="Normal 21 4 8 2" xfId="16126" xr:uid="{A32FE2A7-F4D2-4162-9C55-B2C1C4514583}"/>
    <cellStyle name="Normal 21 4 8 2 2" xfId="32886" xr:uid="{18177052-8151-4AD3-8E75-767E692285BC}"/>
    <cellStyle name="Normal 21 4 8 2 3" xfId="49645" xr:uid="{88031E34-AA65-4EC4-AFA7-53A74CB25BF1}"/>
    <cellStyle name="Normal 21 4 8 3" xfId="24506" xr:uid="{4DE67384-C3CC-4018-9D63-A612C4ECCE58}"/>
    <cellStyle name="Normal 21 4 8 4" xfId="41265" xr:uid="{106456F6-EEF7-4E5D-BB40-42088EBBDA6D}"/>
    <cellStyle name="Normal 21 4 9" xfId="8152" xr:uid="{F3C8BAB6-8AD7-4D2C-B5C2-9610098A1AD6}"/>
    <cellStyle name="Normal 21 4 9 2" xfId="16532" xr:uid="{B9D69DAE-4572-4B00-A8C3-57B1039E6ECF}"/>
    <cellStyle name="Normal 21 4 9 2 2" xfId="33292" xr:uid="{3784DFD7-6B34-4C60-9784-F4EC26FA2D4C}"/>
    <cellStyle name="Normal 21 4 9 2 3" xfId="50051" xr:uid="{78617CA1-CB55-4B8F-947F-C3E57AB505B1}"/>
    <cellStyle name="Normal 21 4 9 3" xfId="24912" xr:uid="{9B966265-41E6-4D1D-8DE8-CEF8072E14A8}"/>
    <cellStyle name="Normal 21 4 9 4" xfId="41671" xr:uid="{2BA96977-D338-438C-BB6E-A50F0B7BFA54}"/>
    <cellStyle name="Normal 21 5" xfId="676" xr:uid="{ACFBB4C9-49ED-4869-A0C4-4C3C05C0AB54}"/>
    <cellStyle name="Normal 21 5 10" xfId="8596" xr:uid="{566D680E-F00C-4D2D-A8C1-4BDAC05270C8}"/>
    <cellStyle name="Normal 21 5 10 2" xfId="16976" xr:uid="{D03235BF-70F1-49D1-92EA-5CC9135C914F}"/>
    <cellStyle name="Normal 21 5 10 2 2" xfId="33736" xr:uid="{86B11191-6DCB-4916-AEE1-5D50916A09AA}"/>
    <cellStyle name="Normal 21 5 10 2 3" xfId="50495" xr:uid="{CB8231F7-535F-4ABD-A98D-EA3A94CF27AD}"/>
    <cellStyle name="Normal 21 5 10 3" xfId="25356" xr:uid="{8C7B959B-5149-40F7-A628-A6FE2623356B}"/>
    <cellStyle name="Normal 21 5 10 4" xfId="42115" xr:uid="{7B36D96F-A290-4209-A4F2-F1DE5A552B11}"/>
    <cellStyle name="Normal 21 5 11" xfId="2506" xr:uid="{591A3A6C-2223-405C-86F0-7ABA57FC50FB}"/>
    <cellStyle name="Normal 21 5 11 2" xfId="10888" xr:uid="{D41CD2AC-CDA6-42D9-A4AA-BCF6BBE5B1ED}"/>
    <cellStyle name="Normal 21 5 11 2 2" xfId="27648" xr:uid="{C42BD288-455D-4F7E-B013-9859F1224A98}"/>
    <cellStyle name="Normal 21 5 11 2 3" xfId="44407" xr:uid="{9881D0E4-1B45-4410-9832-CD45F31C53DE}"/>
    <cellStyle name="Normal 21 5 11 3" xfId="19268" xr:uid="{2FC201E5-3F79-4652-B916-D1D214B01F93}"/>
    <cellStyle name="Normal 21 5 11 4" xfId="36027" xr:uid="{4CB3FB47-6564-433E-8D8F-3A95B448427F}"/>
    <cellStyle name="Normal 21 5 12" xfId="9085" xr:uid="{1522A995-3C43-42A6-B4AD-8F41A1E34000}"/>
    <cellStyle name="Normal 21 5 12 2" xfId="25845" xr:uid="{A74A6A7B-AAB5-4A1D-B1D9-74E5A2F3B413}"/>
    <cellStyle name="Normal 21 5 12 3" xfId="42604" xr:uid="{EFA7DB7F-7586-4730-850B-6B62562DB198}"/>
    <cellStyle name="Normal 21 5 13" xfId="17465" xr:uid="{21BB9813-950F-4AE1-AD25-D875C34E8E48}"/>
    <cellStyle name="Normal 21 5 14" xfId="34224" xr:uid="{9D4EBC5A-FFBB-40BB-BD6B-65CBB52B10C3}"/>
    <cellStyle name="Normal 21 5 2" xfId="1116" xr:uid="{69BCE1EB-333A-493C-A6AC-B17C192651FB}"/>
    <cellStyle name="Normal 21 5 2 2" xfId="4511" xr:uid="{279F57E4-6E4D-4093-94F1-0CCCFDE279F4}"/>
    <cellStyle name="Normal 21 5 2 2 2" xfId="12891" xr:uid="{C3DF8BDE-0C72-4958-B64A-ACDC43752AE2}"/>
    <cellStyle name="Normal 21 5 2 2 2 2" xfId="29651" xr:uid="{7CDE4040-6811-44EA-B74C-7E902EF3257F}"/>
    <cellStyle name="Normal 21 5 2 2 2 3" xfId="46410" xr:uid="{6A86A977-30E4-40DF-A478-98EFDDDC59E4}"/>
    <cellStyle name="Normal 21 5 2 2 3" xfId="21271" xr:uid="{DA238484-FFEB-4B2D-BEFC-2064A13FD6A9}"/>
    <cellStyle name="Normal 21 5 2 2 4" xfId="38030" xr:uid="{EAAFDC21-523D-4259-AB6A-39C1942F1DCA}"/>
    <cellStyle name="Normal 21 5 2 3" xfId="6198" xr:uid="{2365AAF5-81B4-49B7-BB51-42EAFD4A33A6}"/>
    <cellStyle name="Normal 21 5 2 3 2" xfId="14578" xr:uid="{28E82D7C-8DCF-48C2-A030-214A1CA7E4FD}"/>
    <cellStyle name="Normal 21 5 2 3 2 2" xfId="31338" xr:uid="{87398C16-55F5-4EE0-A827-47AE386A9C71}"/>
    <cellStyle name="Normal 21 5 2 3 2 3" xfId="48097" xr:uid="{FCAB2686-B4F1-4296-8579-17FB4A289435}"/>
    <cellStyle name="Normal 21 5 2 3 3" xfId="22958" xr:uid="{CEDD7510-48A5-489A-8150-76BBBACAB67A}"/>
    <cellStyle name="Normal 21 5 2 3 4" xfId="39717" xr:uid="{84392CBA-7E87-4804-B691-AB3BD61A786D}"/>
    <cellStyle name="Normal 21 5 2 4" xfId="2934" xr:uid="{EB45F1E5-EC60-44AD-805C-B6A322E39057}"/>
    <cellStyle name="Normal 21 5 2 4 2" xfId="11314" xr:uid="{068C0ACB-1203-42A6-AE53-277A8E265C86}"/>
    <cellStyle name="Normal 21 5 2 4 2 2" xfId="28074" xr:uid="{A7673262-0B02-4247-900D-00811ED94A4D}"/>
    <cellStyle name="Normal 21 5 2 4 2 3" xfId="44833" xr:uid="{1F51C164-7B30-46E6-8A0D-DF28E36B5B0C}"/>
    <cellStyle name="Normal 21 5 2 4 3" xfId="19694" xr:uid="{1D88A2FA-9E52-4DE3-82AC-B486821260AA}"/>
    <cellStyle name="Normal 21 5 2 4 4" xfId="36453" xr:uid="{D9E8C512-B5BE-42A6-AD49-E408B697B2C9}"/>
    <cellStyle name="Normal 21 5 2 5" xfId="9511" xr:uid="{9C8B5BC0-699A-4BA1-A412-4625B846E821}"/>
    <cellStyle name="Normal 21 5 2 5 2" xfId="26271" xr:uid="{0045FD48-CB2F-4A94-91EB-78523DB59E0E}"/>
    <cellStyle name="Normal 21 5 2 5 3" xfId="43030" xr:uid="{39A81532-89C2-448B-81E9-BB009A6DB920}"/>
    <cellStyle name="Normal 21 5 2 6" xfId="17891" xr:uid="{FCA24831-F496-4F90-90E1-7F77A4E5BEE4}"/>
    <cellStyle name="Normal 21 5 2 7" xfId="34650" xr:uid="{BC907F5D-CDC7-4472-8214-8AE6C894A5C7}"/>
    <cellStyle name="Normal 21 5 3" xfId="1550" xr:uid="{7DAF16FC-50DF-4FCE-A221-6100779D714B}"/>
    <cellStyle name="Normal 21 5 3 2" xfId="4939" xr:uid="{058864FF-0799-471C-AD4B-F5D47F85CF76}"/>
    <cellStyle name="Normal 21 5 3 2 2" xfId="13319" xr:uid="{4D14CE99-EBC0-4931-82C5-B9534E6F720B}"/>
    <cellStyle name="Normal 21 5 3 2 2 2" xfId="30079" xr:uid="{51FE1C33-24EF-40D8-BE2A-E4E963035ADF}"/>
    <cellStyle name="Normal 21 5 3 2 2 3" xfId="46838" xr:uid="{7EF6E964-012B-47D6-BB88-3435AD6548CE}"/>
    <cellStyle name="Normal 21 5 3 2 3" xfId="21699" xr:uid="{F4C8C478-FA7B-4055-87BE-CC3620CC8180}"/>
    <cellStyle name="Normal 21 5 3 2 4" xfId="38458" xr:uid="{708793E5-88C9-4A18-9208-31DCF787598A}"/>
    <cellStyle name="Normal 21 5 3 3" xfId="6626" xr:uid="{670F72BB-954A-4B84-B55A-B9B06D24D84F}"/>
    <cellStyle name="Normal 21 5 3 3 2" xfId="15006" xr:uid="{890BBD06-5F3B-4FC7-8C0F-1651B5656B9C}"/>
    <cellStyle name="Normal 21 5 3 3 2 2" xfId="31766" xr:uid="{31B59B3A-E64D-498A-8F6F-0CAA968BC17F}"/>
    <cellStyle name="Normal 21 5 3 3 2 3" xfId="48525" xr:uid="{0A7EC18F-A56D-4AC6-832B-2295AE9AD816}"/>
    <cellStyle name="Normal 21 5 3 3 3" xfId="23386" xr:uid="{C8F74EA2-562E-4E74-8BE0-E8F6083E4ED7}"/>
    <cellStyle name="Normal 21 5 3 3 4" xfId="40145" xr:uid="{A6B95C63-8E4B-4469-B786-6D8D149B4606}"/>
    <cellStyle name="Normal 21 5 3 4" xfId="3362" xr:uid="{EE61A9B7-D26E-4123-989D-0EE8184A87D4}"/>
    <cellStyle name="Normal 21 5 3 4 2" xfId="11742" xr:uid="{6A0FC69A-0AC0-4E99-A36D-1F3941136771}"/>
    <cellStyle name="Normal 21 5 3 4 2 2" xfId="28502" xr:uid="{058428B8-FD9E-46AF-A351-78667D2EC100}"/>
    <cellStyle name="Normal 21 5 3 4 2 3" xfId="45261" xr:uid="{261D5142-8CBD-49B4-8CBC-CFD55E1DE43E}"/>
    <cellStyle name="Normal 21 5 3 4 3" xfId="20122" xr:uid="{47F25B59-38A2-43B1-9457-00773FCCD52E}"/>
    <cellStyle name="Normal 21 5 3 4 4" xfId="36881" xr:uid="{50E288BE-6C19-4D6A-9094-2651B6DB8A4B}"/>
    <cellStyle name="Normal 21 5 3 5" xfId="9939" xr:uid="{4930C695-EC59-474D-9335-BBF5AE098C3B}"/>
    <cellStyle name="Normal 21 5 3 5 2" xfId="26699" xr:uid="{2199D7C1-EDDE-44CF-A93A-4353E6F1815F}"/>
    <cellStyle name="Normal 21 5 3 5 3" xfId="43458" xr:uid="{39F3CCFE-E0F6-4EB4-AEDD-6ED257043EAA}"/>
    <cellStyle name="Normal 21 5 3 6" xfId="18319" xr:uid="{DAED4D19-BE18-43B5-99C0-F5F3C5F55E36}"/>
    <cellStyle name="Normal 21 5 3 7" xfId="35078" xr:uid="{FB93D24B-6C38-434C-BB9E-067F773CBF61}"/>
    <cellStyle name="Normal 21 5 4" xfId="1896" xr:uid="{0C50AB54-048A-422F-B5D0-87CCC20EA96D}"/>
    <cellStyle name="Normal 21 5 4 2" xfId="5285" xr:uid="{40EF4129-F117-46CE-A04C-7A24F42E2A5C}"/>
    <cellStyle name="Normal 21 5 4 2 2" xfId="13665" xr:uid="{57E0A97D-B467-424A-A705-DE03F8B8A382}"/>
    <cellStyle name="Normal 21 5 4 2 2 2" xfId="30425" xr:uid="{ED4B71BA-B325-4253-83AA-92FD987EAA27}"/>
    <cellStyle name="Normal 21 5 4 2 2 3" xfId="47184" xr:uid="{249737DF-7A65-4B2B-95FC-CB4EC7782935}"/>
    <cellStyle name="Normal 21 5 4 2 3" xfId="22045" xr:uid="{65F15111-3569-4DE9-89F3-548BB361DD16}"/>
    <cellStyle name="Normal 21 5 4 2 4" xfId="38804" xr:uid="{B8F04AB9-E2DE-4716-93B4-62B246BC122A}"/>
    <cellStyle name="Normal 21 5 4 3" xfId="6972" xr:uid="{25AB0ABE-155E-46C0-AD87-BE138C77855E}"/>
    <cellStyle name="Normal 21 5 4 3 2" xfId="15352" xr:uid="{220AE4B8-5979-439F-93D0-5C59810B7327}"/>
    <cellStyle name="Normal 21 5 4 3 2 2" xfId="32112" xr:uid="{C548D219-3785-4C85-8087-43963DCB9645}"/>
    <cellStyle name="Normal 21 5 4 3 2 3" xfId="48871" xr:uid="{C1820264-5D6F-4F0C-AC21-CFD94EC9FE0E}"/>
    <cellStyle name="Normal 21 5 4 3 3" xfId="23732" xr:uid="{0095F517-0469-4529-B530-4A8F212EF650}"/>
    <cellStyle name="Normal 21 5 4 3 4" xfId="40491" xr:uid="{620F6C23-70ED-431A-B3A7-6C5DEBBD6D57}"/>
    <cellStyle name="Normal 21 5 4 4" xfId="3595" xr:uid="{29F59471-B64E-4AE1-BFD4-BD0326F5E22A}"/>
    <cellStyle name="Normal 21 5 4 4 2" xfId="11975" xr:uid="{73DAB26A-EEF9-401F-BEFE-7A0628ACF043}"/>
    <cellStyle name="Normal 21 5 4 4 2 2" xfId="28735" xr:uid="{63655457-078A-4113-B8B2-4F90EA62C78F}"/>
    <cellStyle name="Normal 21 5 4 4 2 3" xfId="45494" xr:uid="{48584D94-339D-451B-A84D-AD3FB00EF579}"/>
    <cellStyle name="Normal 21 5 4 4 3" xfId="20355" xr:uid="{A1CC9444-521E-411D-B980-A2394E89FC18}"/>
    <cellStyle name="Normal 21 5 4 4 4" xfId="37114" xr:uid="{EE2523A9-8DD8-4DB2-B797-C2626E083BF9}"/>
    <cellStyle name="Normal 21 5 4 5" xfId="10285" xr:uid="{364E77F8-C958-4A44-A9BE-5779B3D3C1D7}"/>
    <cellStyle name="Normal 21 5 4 5 2" xfId="27045" xr:uid="{9807C5C1-4FF8-4F98-B59F-09C1184BDEAC}"/>
    <cellStyle name="Normal 21 5 4 5 3" xfId="43804" xr:uid="{726689EF-1450-43A8-9A26-CE09BA43EE56}"/>
    <cellStyle name="Normal 21 5 4 6" xfId="18665" xr:uid="{CC878378-C59A-4EC1-A33E-0D64FFBDA24B}"/>
    <cellStyle name="Normal 21 5 4 7" xfId="35424" xr:uid="{630F6BAC-9712-46C7-AD86-00D19640F06C}"/>
    <cellStyle name="Normal 21 5 5" xfId="4015" xr:uid="{5F90098C-3DE2-488C-9C3F-B7943413B213}"/>
    <cellStyle name="Normal 21 5 5 2" xfId="12395" xr:uid="{313A51C8-D15D-41CB-819F-08ABB2C1FE73}"/>
    <cellStyle name="Normal 21 5 5 2 2" xfId="29155" xr:uid="{35903EC0-4B46-427C-9C6C-FC67DB9F0510}"/>
    <cellStyle name="Normal 21 5 5 2 3" xfId="45914" xr:uid="{4656B150-2E31-41B3-9DDB-C802F26EE860}"/>
    <cellStyle name="Normal 21 5 5 3" xfId="20775" xr:uid="{D457A3DF-D3E9-4C4F-9617-C47D0C46683F}"/>
    <cellStyle name="Normal 21 5 5 4" xfId="37534" xr:uid="{F5A987D2-75E0-49F6-A5D9-8FE1A62E0AB6}"/>
    <cellStyle name="Normal 21 5 6" xfId="5772" xr:uid="{C26B480F-830A-43D7-B231-AB5891B7DDF1}"/>
    <cellStyle name="Normal 21 5 6 2" xfId="14152" xr:uid="{CCD1B2AB-2B6E-48AD-897D-8B89722DD847}"/>
    <cellStyle name="Normal 21 5 6 2 2" xfId="30912" xr:uid="{6F07D3F3-3334-45C8-B9DF-91EB148CF2B8}"/>
    <cellStyle name="Normal 21 5 6 2 3" xfId="47671" xr:uid="{5C0747BB-3D09-46C4-A172-6FF4E95B60C7}"/>
    <cellStyle name="Normal 21 5 6 3" xfId="22532" xr:uid="{BC49A814-305C-4F55-8FF7-D022675D5391}"/>
    <cellStyle name="Normal 21 5 6 4" xfId="39291" xr:uid="{718BC500-9193-4BF9-849C-4860ADF91F35}"/>
    <cellStyle name="Normal 21 5 7" xfId="7378" xr:uid="{791F3B07-8506-4F07-9E43-3AE7982C0033}"/>
    <cellStyle name="Normal 21 5 7 2" xfId="15758" xr:uid="{A13C9B7F-99EB-45CA-B5E7-8176DEC2AD00}"/>
    <cellStyle name="Normal 21 5 7 2 2" xfId="32518" xr:uid="{8F1A94AA-3F1A-448C-B86F-0B316028EB85}"/>
    <cellStyle name="Normal 21 5 7 2 3" xfId="49277" xr:uid="{0236DEF3-DB28-4DA6-8D20-EA64C95EA43E}"/>
    <cellStyle name="Normal 21 5 7 3" xfId="24138" xr:uid="{99913268-3C0C-4B75-8F21-7E76457DA4E4}"/>
    <cellStyle name="Normal 21 5 7 4" xfId="40897" xr:uid="{F183DAE5-9A4F-4AF9-BF72-B95D8C6259C7}"/>
    <cellStyle name="Normal 21 5 8" xfId="7784" xr:uid="{51FB572F-668F-4938-9C4F-5A25B5C096DA}"/>
    <cellStyle name="Normal 21 5 8 2" xfId="16164" xr:uid="{1A8F52DF-3470-4CDA-AE3C-0F2B93B0C180}"/>
    <cellStyle name="Normal 21 5 8 2 2" xfId="32924" xr:uid="{D7D09335-95E9-4039-98DA-CD744AB56DE9}"/>
    <cellStyle name="Normal 21 5 8 2 3" xfId="49683" xr:uid="{26B4E699-D1A8-4A23-942A-82D94021FBC8}"/>
    <cellStyle name="Normal 21 5 8 3" xfId="24544" xr:uid="{BDB133F5-306C-4A87-9549-F3143B6D4092}"/>
    <cellStyle name="Normal 21 5 8 4" xfId="41303" xr:uid="{09B203C6-CF0B-4E50-AC06-3EB6D0C56B1E}"/>
    <cellStyle name="Normal 21 5 9" xfId="8190" xr:uid="{EDF1AE3E-7A66-437B-B18C-F776985150AB}"/>
    <cellStyle name="Normal 21 5 9 2" xfId="16570" xr:uid="{92CC5A2A-34CC-4510-AD10-BC1C48107DAE}"/>
    <cellStyle name="Normal 21 5 9 2 2" xfId="33330" xr:uid="{8A313480-04D1-49E2-AC70-7B35C1FD20D1}"/>
    <cellStyle name="Normal 21 5 9 2 3" xfId="50089" xr:uid="{64D05017-D41D-4794-8B6D-91E6C4487703}"/>
    <cellStyle name="Normal 21 5 9 3" xfId="24950" xr:uid="{C37920AA-43E1-4B86-B799-764DDA4750EC}"/>
    <cellStyle name="Normal 21 5 9 4" xfId="41709" xr:uid="{FE3F7D38-07D7-4C3A-BAD8-1AD4C7CC6C34}"/>
    <cellStyle name="Normal 21 6" xfId="785" xr:uid="{B94588C9-5447-4EB9-B8CD-53ED5CBC92DA}"/>
    <cellStyle name="Normal 21 6 2" xfId="4180" xr:uid="{A7D9B999-4668-4347-B225-0642DA0C4F64}"/>
    <cellStyle name="Normal 21 6 2 2" xfId="12560" xr:uid="{3878E673-70A4-4BD1-8684-7B9404AEA2BF}"/>
    <cellStyle name="Normal 21 6 2 2 2" xfId="29320" xr:uid="{C21AEAB4-18DF-4BCB-918B-9C0AA003C5EF}"/>
    <cellStyle name="Normal 21 6 2 2 3" xfId="46079" xr:uid="{AC862D7A-081A-4FF1-A74D-B4CFD18FFFDD}"/>
    <cellStyle name="Normal 21 6 2 3" xfId="20940" xr:uid="{EDE28DCE-6A72-48D8-BB1C-F959C384A65A}"/>
    <cellStyle name="Normal 21 6 2 4" xfId="37699" xr:uid="{5574721D-3BA4-4FF5-889B-638AF889CC02}"/>
    <cellStyle name="Normal 21 6 3" xfId="5867" xr:uid="{BCE4D106-3990-4408-8D5F-092C701A7E80}"/>
    <cellStyle name="Normal 21 6 3 2" xfId="14247" xr:uid="{CBDACCE6-948C-4D5F-9A7B-B5C28FE1DA69}"/>
    <cellStyle name="Normal 21 6 3 2 2" xfId="31007" xr:uid="{889DEB23-D6A3-462C-8BE7-E2BF51BA787A}"/>
    <cellStyle name="Normal 21 6 3 2 3" xfId="47766" xr:uid="{8C7B41D3-8A04-492C-8265-3AF0ECE1008E}"/>
    <cellStyle name="Normal 21 6 3 3" xfId="22627" xr:uid="{D0D871B9-04DA-4759-B297-CD8D8C34AF13}"/>
    <cellStyle name="Normal 21 6 3 4" xfId="39386" xr:uid="{43FD051E-17D9-4C5C-980E-3BA68D35B504}"/>
    <cellStyle name="Normal 21 6 4" xfId="2603" xr:uid="{7BAF9D64-F7DA-4137-8957-5B40E43B3933}"/>
    <cellStyle name="Normal 21 6 4 2" xfId="10983" xr:uid="{8D8D3B1F-EDBE-4352-BF92-87723258026A}"/>
    <cellStyle name="Normal 21 6 4 2 2" xfId="27743" xr:uid="{CEBE7C96-E618-423F-AF64-D3399C5733A0}"/>
    <cellStyle name="Normal 21 6 4 2 3" xfId="44502" xr:uid="{2199170D-7070-417B-AFC4-5B4B8C3FFE2A}"/>
    <cellStyle name="Normal 21 6 4 3" xfId="19363" xr:uid="{EB8F3910-3207-48E5-AA9D-1884A39CD108}"/>
    <cellStyle name="Normal 21 6 4 4" xfId="36122" xr:uid="{8F8369C2-0004-42C2-840B-4FA1B51ED70F}"/>
    <cellStyle name="Normal 21 6 5" xfId="9180" xr:uid="{1FB98023-2C38-49CA-9AB2-26D5ABDBE759}"/>
    <cellStyle name="Normal 21 6 5 2" xfId="25940" xr:uid="{0A1B1EA5-6103-4EAC-AD84-D0FCCC54FA8C}"/>
    <cellStyle name="Normal 21 6 5 3" xfId="42699" xr:uid="{AD2CC493-FD30-41A5-A299-70837F3D85B9}"/>
    <cellStyle name="Normal 21 6 6" xfId="17560" xr:uid="{B6F96D85-7335-4D47-AB85-261135E19EA0}"/>
    <cellStyle name="Normal 21 6 7" xfId="34319" xr:uid="{591B16FC-52B9-430B-AA9D-5EA19211CA47}"/>
    <cellStyle name="Normal 21 7" xfId="1219" xr:uid="{B007B850-47DD-40EA-BE10-ABFC9179D6A6}"/>
    <cellStyle name="Normal 21 7 2" xfId="4608" xr:uid="{33AAD25F-F746-42A7-8DFC-C40325259ABF}"/>
    <cellStyle name="Normal 21 7 2 2" xfId="12988" xr:uid="{90F0533E-2F9C-46E2-A4A0-780C2A88179B}"/>
    <cellStyle name="Normal 21 7 2 2 2" xfId="29748" xr:uid="{E573EB6F-DEC4-43A6-90A5-E8A871C99DE0}"/>
    <cellStyle name="Normal 21 7 2 2 3" xfId="46507" xr:uid="{291666A0-B961-4683-8A06-DCD5E8F60846}"/>
    <cellStyle name="Normal 21 7 2 3" xfId="21368" xr:uid="{23AD46B4-121C-41C8-ABDE-1835A0FDF2B5}"/>
    <cellStyle name="Normal 21 7 2 4" xfId="38127" xr:uid="{C84BB50E-94B0-41D7-A95C-0C14DF2971AC}"/>
    <cellStyle name="Normal 21 7 3" xfId="6295" xr:uid="{3D17C84F-0E55-4A21-BDDE-EF8CAD7A572B}"/>
    <cellStyle name="Normal 21 7 3 2" xfId="14675" xr:uid="{8E1E64FE-A0D7-4CDF-A457-FCAA66119D97}"/>
    <cellStyle name="Normal 21 7 3 2 2" xfId="31435" xr:uid="{F400AC48-297D-4572-8196-13D27A550082}"/>
    <cellStyle name="Normal 21 7 3 2 3" xfId="48194" xr:uid="{B65DF8E2-69C1-4EAC-9BF3-56573A47E1F0}"/>
    <cellStyle name="Normal 21 7 3 3" xfId="23055" xr:uid="{F104E921-379D-4622-AC36-B37F4A43E263}"/>
    <cellStyle name="Normal 21 7 3 4" xfId="39814" xr:uid="{3076C697-51C7-4031-8C99-C0194525E0E6}"/>
    <cellStyle name="Normal 21 7 4" xfId="3031" xr:uid="{63EB5A19-A1E1-4652-95EA-897F3A7818E7}"/>
    <cellStyle name="Normal 21 7 4 2" xfId="11411" xr:uid="{26525E58-7977-42EC-8F8B-CC6C019FECBA}"/>
    <cellStyle name="Normal 21 7 4 2 2" xfId="28171" xr:uid="{B2A0AF35-813E-4C27-A1E8-F5F515948940}"/>
    <cellStyle name="Normal 21 7 4 2 3" xfId="44930" xr:uid="{F03E7D19-643E-4608-860B-6B1006320B21}"/>
    <cellStyle name="Normal 21 7 4 3" xfId="19791" xr:uid="{9A850BE0-D30C-4310-ACEF-85639B9FA0C6}"/>
    <cellStyle name="Normal 21 7 4 4" xfId="36550" xr:uid="{7F16ADED-657D-455A-A7E0-8AB85EE7017E}"/>
    <cellStyle name="Normal 21 7 5" xfId="9608" xr:uid="{EE0F5389-661D-4445-B4F7-FA20CBB0FFE3}"/>
    <cellStyle name="Normal 21 7 5 2" xfId="26368" xr:uid="{99599E41-27A1-4193-8E7F-68F680B1BB91}"/>
    <cellStyle name="Normal 21 7 5 3" xfId="43127" xr:uid="{54332343-D24F-4F9E-BD04-A752CF040C6D}"/>
    <cellStyle name="Normal 21 7 6" xfId="17988" xr:uid="{0697B7DD-8E6D-4D3B-85CD-F8E87B124E4A}"/>
    <cellStyle name="Normal 21 7 7" xfId="34747" xr:uid="{8F0C7C17-746E-4D7F-AF84-76321DF64FB3}"/>
    <cellStyle name="Normal 21 8" xfId="1625" xr:uid="{98A12760-C573-4643-8462-E00297D40CE6}"/>
    <cellStyle name="Normal 21 8 2" xfId="5014" xr:uid="{233570A0-FE91-4C36-B6EB-6ABBEDE6FB3C}"/>
    <cellStyle name="Normal 21 8 2 2" xfId="13394" xr:uid="{54611322-3102-4594-AE01-B5AC232C6E02}"/>
    <cellStyle name="Normal 21 8 2 2 2" xfId="30154" xr:uid="{8DF415AA-460F-41C6-8309-FBD1DA15813A}"/>
    <cellStyle name="Normal 21 8 2 2 3" xfId="46913" xr:uid="{3B05B7BB-A14E-4EA1-82EA-4A6306E93DA6}"/>
    <cellStyle name="Normal 21 8 2 3" xfId="21774" xr:uid="{B82D9817-1F67-47F6-85FF-A1D13F73CE1B}"/>
    <cellStyle name="Normal 21 8 2 4" xfId="38533" xr:uid="{F5CF5B6D-BEA7-46F0-B0A0-9FFF1FADBB9D}"/>
    <cellStyle name="Normal 21 8 3" xfId="6701" xr:uid="{4CFCBB3E-20A2-483F-83CF-91B345526F77}"/>
    <cellStyle name="Normal 21 8 3 2" xfId="15081" xr:uid="{19CA280D-6361-4075-BF04-003833F7F70C}"/>
    <cellStyle name="Normal 21 8 3 2 2" xfId="31841" xr:uid="{68E40928-B627-4DE7-8EE5-D09A5367FF71}"/>
    <cellStyle name="Normal 21 8 3 2 3" xfId="48600" xr:uid="{82812742-C048-4904-AF63-6BB7868BB767}"/>
    <cellStyle name="Normal 21 8 3 3" xfId="23461" xr:uid="{2985943D-5FEF-4A38-B2B9-91709F96DED0}"/>
    <cellStyle name="Normal 21 8 3 4" xfId="40220" xr:uid="{527E0B63-8043-49B7-85F1-CD11D80DCA00}"/>
    <cellStyle name="Normal 21 8 4" xfId="2169" xr:uid="{52430450-F059-40D1-BB12-E6B6754A85C6}"/>
    <cellStyle name="Normal 21 8 4 2" xfId="10557" xr:uid="{6AADA7FA-C899-4199-B270-C56D5CA2A37E}"/>
    <cellStyle name="Normal 21 8 4 2 2" xfId="27317" xr:uid="{8010DE28-499F-419C-9B3A-AA79B492056D}"/>
    <cellStyle name="Normal 21 8 4 2 3" xfId="44076" xr:uid="{CCD98495-0B99-4F8D-AC2B-8927C56D0CFB}"/>
    <cellStyle name="Normal 21 8 4 3" xfId="18937" xr:uid="{D63378DC-6429-4D2E-BC54-A3D03E146A9D}"/>
    <cellStyle name="Normal 21 8 4 4" xfId="35696" xr:uid="{4C06DC10-A737-4943-928A-1E8C699CED7F}"/>
    <cellStyle name="Normal 21 8 5" xfId="10014" xr:uid="{C24C5ACE-8214-4A49-A4DE-5A7630102669}"/>
    <cellStyle name="Normal 21 8 5 2" xfId="26774" xr:uid="{02254E0F-9414-454A-B24C-DCB3AD36E58F}"/>
    <cellStyle name="Normal 21 8 5 3" xfId="43533" xr:uid="{61D80DC1-858C-4DFE-9C90-F9268C630908}"/>
    <cellStyle name="Normal 21 8 6" xfId="18394" xr:uid="{DCDE76E6-693D-4275-97F4-0F99DB259579}"/>
    <cellStyle name="Normal 21 8 7" xfId="35153" xr:uid="{5C33BCAD-2877-4424-88FF-DA0B5E016D45}"/>
    <cellStyle name="Normal 21 9" xfId="3730" xr:uid="{8AB03FCD-0240-4C14-8411-497A704F2E68}"/>
    <cellStyle name="Normal 21 9 2" xfId="12110" xr:uid="{F427BE25-D1C2-48AC-9601-D54A2068B114}"/>
    <cellStyle name="Normal 21 9 2 2" xfId="28870" xr:uid="{35A25987-4867-48FE-B1EE-E938279EADDF}"/>
    <cellStyle name="Normal 21 9 2 3" xfId="45629" xr:uid="{0478BF06-65D3-4689-B549-40C558B628AB}"/>
    <cellStyle name="Normal 21 9 3" xfId="20490" xr:uid="{5D8F5B6D-0824-42AD-9965-A733CE2D1F07}"/>
    <cellStyle name="Normal 21 9 4" xfId="37249" xr:uid="{400E8FC8-E828-45BF-8AB0-FECC49324039}"/>
    <cellStyle name="Normal 22" xfId="233" xr:uid="{4A2BB6A3-820F-4CAE-BE4D-83DC35741E5C}"/>
    <cellStyle name="Normal 22 10" xfId="5442" xr:uid="{00427D9D-D249-4303-9FA0-F507F62BEF09}"/>
    <cellStyle name="Normal 22 10 2" xfId="13822" xr:uid="{679229BD-DBBE-4986-BC75-72720A67123E}"/>
    <cellStyle name="Normal 22 10 2 2" xfId="30582" xr:uid="{1B6702D2-315B-46D7-BA1E-CD5594390B91}"/>
    <cellStyle name="Normal 22 10 2 3" xfId="47341" xr:uid="{E2694DBE-2D05-49E9-BE99-FDB6794BF4C4}"/>
    <cellStyle name="Normal 22 10 3" xfId="22202" xr:uid="{56078208-9582-457C-9016-623ECEFB43D2}"/>
    <cellStyle name="Normal 22 10 4" xfId="38961" xr:uid="{800E135C-B458-4E14-8E61-1EAA930AAA10}"/>
    <cellStyle name="Normal 22 11" xfId="7125" xr:uid="{9697E58F-F7AF-4365-951F-1565998BEA22}"/>
    <cellStyle name="Normal 22 11 2" xfId="15505" xr:uid="{236CC5CA-CCF3-4071-9E3B-D50DACE000BD}"/>
    <cellStyle name="Normal 22 11 2 2" xfId="32265" xr:uid="{30F3DBE4-9C13-49D6-82A4-7FD4B70D4C05}"/>
    <cellStyle name="Normal 22 11 2 3" xfId="49024" xr:uid="{897B24D3-7599-46C4-B141-7638D34A50E0}"/>
    <cellStyle name="Normal 22 11 3" xfId="23885" xr:uid="{C4A263CD-9502-4AD1-A021-A5951F2765F5}"/>
    <cellStyle name="Normal 22 11 4" xfId="40644" xr:uid="{4478A3C7-4FA9-4E82-94E3-2DF4510B34ED}"/>
    <cellStyle name="Normal 22 12" xfId="7531" xr:uid="{FD4BEA23-A1CC-42DE-AECC-F366F6EC7A5B}"/>
    <cellStyle name="Normal 22 12 2" xfId="15911" xr:uid="{3A81B95A-14C8-4CEF-B8AC-4E56431D84D7}"/>
    <cellStyle name="Normal 22 12 2 2" xfId="32671" xr:uid="{D2AFDDF2-190C-4B9B-8075-09965E59A8F5}"/>
    <cellStyle name="Normal 22 12 2 3" xfId="49430" xr:uid="{60FFD443-3DDA-4688-BA62-D15CA36FCFE9}"/>
    <cellStyle name="Normal 22 12 3" xfId="24291" xr:uid="{72E78A60-E263-4AF9-B026-837DCA702736}"/>
    <cellStyle name="Normal 22 12 4" xfId="41050" xr:uid="{8C130134-ABDD-497B-B226-56B4F31040B5}"/>
    <cellStyle name="Normal 22 13" xfId="7937" xr:uid="{3B70A2A1-A7CB-49B4-8AE9-DC841971E5B0}"/>
    <cellStyle name="Normal 22 13 2" xfId="16317" xr:uid="{A81718F5-A5EC-4DAA-9B3A-7930A2FD55C5}"/>
    <cellStyle name="Normal 22 13 2 2" xfId="33077" xr:uid="{87A8C21C-A490-4BE0-88D7-BE2D8AD0A29C}"/>
    <cellStyle name="Normal 22 13 2 3" xfId="49836" xr:uid="{A08CE2F2-12F4-4E24-9975-9761DBA18D4B}"/>
    <cellStyle name="Normal 22 13 3" xfId="24697" xr:uid="{CB45A420-2924-46E7-B362-77CD4EB63987}"/>
    <cellStyle name="Normal 22 13 4" xfId="41456" xr:uid="{EEFF2C42-DA93-42CC-BBB1-1B700B61404E}"/>
    <cellStyle name="Normal 22 14" xfId="8343" xr:uid="{FDBAF9EF-65C9-48DF-ACBD-257420D500B0}"/>
    <cellStyle name="Normal 22 14 2" xfId="16723" xr:uid="{DE375D61-6452-4D1A-AAD7-7429D2092843}"/>
    <cellStyle name="Normal 22 14 2 2" xfId="33483" xr:uid="{0DCA830B-D1D5-4DDB-99C3-1C77E6453108}"/>
    <cellStyle name="Normal 22 14 2 3" xfId="50242" xr:uid="{DA9CA9DC-C480-4EBB-B44E-3D2E9B42D7E9}"/>
    <cellStyle name="Normal 22 14 3" xfId="25103" xr:uid="{4F66A7B9-F70C-4D19-9BF9-F83C5DCD2AD9}"/>
    <cellStyle name="Normal 22 14 4" xfId="41862" xr:uid="{ABDC732A-2CCC-431B-9853-14C536CD64E7}"/>
    <cellStyle name="Normal 22 15" xfId="2095" xr:uid="{A375DA00-F904-4004-9B8F-917919E98C05}"/>
    <cellStyle name="Normal 22 15 2" xfId="10483" xr:uid="{084B6784-67F3-48DC-A9D5-2BB766429004}"/>
    <cellStyle name="Normal 22 15 2 2" xfId="27243" xr:uid="{8E86FEDB-C65B-452D-8C21-DB79B892C1F5}"/>
    <cellStyle name="Normal 22 15 2 3" xfId="44002" xr:uid="{0D1D6F40-E17A-4D2E-9D3D-8CF843949F1C}"/>
    <cellStyle name="Normal 22 15 3" xfId="18863" xr:uid="{20DA1D63-2BD9-4E39-AD44-5A4D5020A5BD}"/>
    <cellStyle name="Normal 22 15 4" xfId="35622" xr:uid="{D482C282-1ACB-4194-91FF-87D4F8B616AC}"/>
    <cellStyle name="Normal 22 16" xfId="8755" xr:uid="{4D15EBCA-F8DE-4FDF-A272-989A070B9424}"/>
    <cellStyle name="Normal 22 16 2" xfId="25515" xr:uid="{1D97042B-D28F-4C29-BAAB-649CDEEC17C9}"/>
    <cellStyle name="Normal 22 16 3" xfId="42274" xr:uid="{0E1667C8-1D4F-4298-9A4D-60BE072A0768}"/>
    <cellStyle name="Normal 22 17" xfId="17135" xr:uid="{84116BA1-984E-48A8-84A6-8966AC92D0C2}"/>
    <cellStyle name="Normal 22 18" xfId="33894" xr:uid="{0F2C1381-8238-4794-9497-A57009217764}"/>
    <cellStyle name="Normal 22 19" xfId="50943" xr:uid="{42D62323-4CE0-44FA-9709-5FD62A003B6D}"/>
    <cellStyle name="Normal 22 2" xfId="310" xr:uid="{19411B1F-0137-42AB-8184-E3CA458319CD}"/>
    <cellStyle name="Normal 22 2 10" xfId="7588" xr:uid="{85C8CEAF-CB3D-4254-B586-41855BACC98A}"/>
    <cellStyle name="Normal 22 2 10 2" xfId="15968" xr:uid="{C01F07A7-6630-44ED-83CC-A2005754C460}"/>
    <cellStyle name="Normal 22 2 10 2 2" xfId="32728" xr:uid="{F737CD70-E580-43F2-A3F1-0910125DF4D2}"/>
    <cellStyle name="Normal 22 2 10 2 3" xfId="49487" xr:uid="{1F89FE06-15C1-4C41-8739-4949B3312CA8}"/>
    <cellStyle name="Normal 22 2 10 3" xfId="24348" xr:uid="{65E99AAD-5A00-4EF1-840F-A024452F5977}"/>
    <cellStyle name="Normal 22 2 10 4" xfId="41107" xr:uid="{DCCA2780-160E-4720-836F-8E44A449932B}"/>
    <cellStyle name="Normal 22 2 11" xfId="7994" xr:uid="{092D1DDE-09A7-4E9C-A266-0BCE89E0C314}"/>
    <cellStyle name="Normal 22 2 11 2" xfId="16374" xr:uid="{2B76C94D-4115-438E-B79C-CE483B7C518E}"/>
    <cellStyle name="Normal 22 2 11 2 2" xfId="33134" xr:uid="{DEBD6CF7-C364-4930-9FF0-8E12F21F424F}"/>
    <cellStyle name="Normal 22 2 11 2 3" xfId="49893" xr:uid="{1FEE393C-F76B-48A0-A31D-3F0EEC809D73}"/>
    <cellStyle name="Normal 22 2 11 3" xfId="24754" xr:uid="{48781561-5E7F-414A-AB37-173AD042080E}"/>
    <cellStyle name="Normal 22 2 11 4" xfId="41513" xr:uid="{77B2BFBA-DC1A-447C-ACE3-ED15D323CF01}"/>
    <cellStyle name="Normal 22 2 12" xfId="8400" xr:uid="{880FDAB4-1F8C-4093-82BD-50E6FC69BA66}"/>
    <cellStyle name="Normal 22 2 12 2" xfId="16780" xr:uid="{B936BB5D-6DDD-43C4-A38B-B4D756706E7A}"/>
    <cellStyle name="Normal 22 2 12 2 2" xfId="33540" xr:uid="{527C28EF-F7D9-4B17-82C0-904228EEAB3C}"/>
    <cellStyle name="Normal 22 2 12 2 3" xfId="50299" xr:uid="{DF1FFD50-E33A-442D-895B-AB2EFA5A6FE3}"/>
    <cellStyle name="Normal 22 2 12 3" xfId="25160" xr:uid="{D79B8F13-B11B-4FB8-86B2-ABD0940F12D6}"/>
    <cellStyle name="Normal 22 2 12 4" xfId="41919" xr:uid="{02700996-D8A5-4091-9C66-CBFDF4EB9672}"/>
    <cellStyle name="Normal 22 2 13" xfId="2098" xr:uid="{27687CB0-798B-4C26-87C4-F07BD2AFED25}"/>
    <cellStyle name="Normal 22 2 13 2" xfId="10486" xr:uid="{7F94EEB4-F004-454E-999A-788DF2527200}"/>
    <cellStyle name="Normal 22 2 13 2 2" xfId="27246" xr:uid="{E9EC3D8F-3B18-472A-8903-2D7D994167AC}"/>
    <cellStyle name="Normal 22 2 13 2 3" xfId="44005" xr:uid="{F8DAB69B-793E-4A29-9353-FC0DA46C55F1}"/>
    <cellStyle name="Normal 22 2 13 3" xfId="18866" xr:uid="{434414CB-E09C-44D5-953B-6E638491C60D}"/>
    <cellStyle name="Normal 22 2 13 4" xfId="35625" xr:uid="{B32B8193-CE91-4B69-87F2-F2AE5A46248A}"/>
    <cellStyle name="Normal 22 2 14" xfId="8783" xr:uid="{82F9B44F-A38E-4342-924A-9F147E5D68DB}"/>
    <cellStyle name="Normal 22 2 14 2" xfId="25543" xr:uid="{3E262B9D-A6B3-4042-A0BE-C381B10EBAF1}"/>
    <cellStyle name="Normal 22 2 14 3" xfId="42302" xr:uid="{5A62B40C-ABAC-469F-A5F6-D6B9919D67F9}"/>
    <cellStyle name="Normal 22 2 15" xfId="17163" xr:uid="{98BA0567-8085-439C-96C1-22B5E8A16861}"/>
    <cellStyle name="Normal 22 2 16" xfId="33922" xr:uid="{0496BB60-F743-46FA-864D-E38FD252EE91}"/>
    <cellStyle name="Normal 22 2 2" xfId="393" xr:uid="{A1E0E83F-37EB-46E3-8FB7-CB0911F27A5A}"/>
    <cellStyle name="Normal 22 2 2 10" xfId="8562" xr:uid="{F941C666-B9FF-4070-BFFD-D5FE51D8E698}"/>
    <cellStyle name="Normal 22 2 2 10 2" xfId="16942" xr:uid="{87A931DF-E99C-4F20-8AC9-CC6C1420747F}"/>
    <cellStyle name="Normal 22 2 2 10 2 2" xfId="33702" xr:uid="{3B441E4A-D0B2-40AA-A876-C8DC46A8813D}"/>
    <cellStyle name="Normal 22 2 2 10 2 3" xfId="50461" xr:uid="{53702F90-93AF-4593-BAAD-95A3A21BB815}"/>
    <cellStyle name="Normal 22 2 2 10 3" xfId="25322" xr:uid="{16A960A3-09DD-4C6D-A8B4-34C708DA5ADF}"/>
    <cellStyle name="Normal 22 2 2 10 4" xfId="42081" xr:uid="{3A1F27DB-136B-479A-87AC-4519C1B7EA3E}"/>
    <cellStyle name="Normal 22 2 2 11" xfId="2276" xr:uid="{BFF96B22-B3C3-456D-909A-08B1D96B421E}"/>
    <cellStyle name="Normal 22 2 2 11 2" xfId="10660" xr:uid="{192E25B9-613B-4C51-A846-28766C6AE88F}"/>
    <cellStyle name="Normal 22 2 2 11 2 2" xfId="27420" xr:uid="{BFBC068D-E7DE-4042-94D9-2E89B84C50C9}"/>
    <cellStyle name="Normal 22 2 2 11 2 3" xfId="44179" xr:uid="{E051EE18-AFD4-425B-8803-BC997CE6D81E}"/>
    <cellStyle name="Normal 22 2 2 11 3" xfId="19040" xr:uid="{EA534C37-8208-44D5-8DD3-1EC833608FCE}"/>
    <cellStyle name="Normal 22 2 2 11 4" xfId="35799" xr:uid="{28F7B528-FDB3-46A1-9DEB-B6E0E44D9D86}"/>
    <cellStyle name="Normal 22 2 2 12" xfId="8857" xr:uid="{AA4654B9-2BA3-44FB-8F2B-B2C51B529078}"/>
    <cellStyle name="Normal 22 2 2 12 2" xfId="25617" xr:uid="{40CC03D4-934A-433E-A1AA-D8FB0F98CEE2}"/>
    <cellStyle name="Normal 22 2 2 12 3" xfId="42376" xr:uid="{E6F02798-C394-4FEA-8D31-E44AF10183F6}"/>
    <cellStyle name="Normal 22 2 2 13" xfId="17237" xr:uid="{6BE204CF-BE74-4121-9056-F144191D4E96}"/>
    <cellStyle name="Normal 22 2 2 14" xfId="33996" xr:uid="{7D685350-200D-4A7B-A079-41ED04129323}"/>
    <cellStyle name="Normal 22 2 2 2" xfId="888" xr:uid="{1B1659E5-4549-4850-AAAE-A245EAE4DA25}"/>
    <cellStyle name="Normal 22 2 2 2 2" xfId="4283" xr:uid="{E61122DE-E9CE-4AF1-A054-23223EE1B90D}"/>
    <cellStyle name="Normal 22 2 2 2 2 2" xfId="12663" xr:uid="{FF168183-62A5-4A12-B266-765250980A3E}"/>
    <cellStyle name="Normal 22 2 2 2 2 2 2" xfId="29423" xr:uid="{B85D60EC-5F19-4B1A-8252-ED96AECF8B5A}"/>
    <cellStyle name="Normal 22 2 2 2 2 2 3" xfId="46182" xr:uid="{5C7C3745-5E2D-450D-BB52-95F7270F2819}"/>
    <cellStyle name="Normal 22 2 2 2 2 3" xfId="21043" xr:uid="{F881EC7C-214F-4EAA-B8A6-B22C0351BC9D}"/>
    <cellStyle name="Normal 22 2 2 2 2 4" xfId="37802" xr:uid="{B56B0EB9-1594-4038-9D31-A3FC98D6BF54}"/>
    <cellStyle name="Normal 22 2 2 2 3" xfId="5970" xr:uid="{1D6D0C9C-5CF4-4764-A354-AF602DFC4F20}"/>
    <cellStyle name="Normal 22 2 2 2 3 2" xfId="14350" xr:uid="{204200A2-0201-4413-A314-9FC31EEECD3D}"/>
    <cellStyle name="Normal 22 2 2 2 3 2 2" xfId="31110" xr:uid="{6A9BF242-6BE6-46DE-AF11-A13E23256359}"/>
    <cellStyle name="Normal 22 2 2 2 3 2 3" xfId="47869" xr:uid="{145B95A2-1F97-49A0-A920-023D03FBAB1A}"/>
    <cellStyle name="Normal 22 2 2 2 3 3" xfId="22730" xr:uid="{BBCCF852-1471-4BBD-8BEE-E76407723207}"/>
    <cellStyle name="Normal 22 2 2 2 3 4" xfId="39489" xr:uid="{F4F43E0A-4CCE-4E9D-BC46-C2B3F23B3E12}"/>
    <cellStyle name="Normal 22 2 2 2 4" xfId="2706" xr:uid="{B0DB8DAB-A6B6-4F30-9AA2-F50754B6B7D0}"/>
    <cellStyle name="Normal 22 2 2 2 4 2" xfId="11086" xr:uid="{7D24989D-4C4D-4E7B-9F18-31D2FBAE2C83}"/>
    <cellStyle name="Normal 22 2 2 2 4 2 2" xfId="27846" xr:uid="{096D02DD-DCE5-41DA-BDE4-4EB55D29C674}"/>
    <cellStyle name="Normal 22 2 2 2 4 2 3" xfId="44605" xr:uid="{2E246F5E-9106-4929-A4E1-60880F581C65}"/>
    <cellStyle name="Normal 22 2 2 2 4 3" xfId="19466" xr:uid="{A4E6C7D5-EE0A-43C0-A5E1-C9B2FEC6B7D6}"/>
    <cellStyle name="Normal 22 2 2 2 4 4" xfId="36225" xr:uid="{9FF40AAA-AE15-43D8-8454-A95E8F77FA0B}"/>
    <cellStyle name="Normal 22 2 2 2 5" xfId="9283" xr:uid="{C9414FBE-7CB3-4E15-9893-5DFFCA436B55}"/>
    <cellStyle name="Normal 22 2 2 2 5 2" xfId="26043" xr:uid="{B7007F00-A478-400D-8367-D57AAE790141}"/>
    <cellStyle name="Normal 22 2 2 2 5 3" xfId="42802" xr:uid="{5B871647-E834-4E33-BC1E-7E97FB35F948}"/>
    <cellStyle name="Normal 22 2 2 2 6" xfId="17663" xr:uid="{2E3CD984-BB43-402F-A112-A8E19F51B7EB}"/>
    <cellStyle name="Normal 22 2 2 2 7" xfId="34422" xr:uid="{193CEF1C-49CC-4726-9486-2DA3A3AEF29B}"/>
    <cellStyle name="Normal 22 2 2 3" xfId="1322" xr:uid="{B8CAC425-D222-4E26-B7A1-BB1C791A92DE}"/>
    <cellStyle name="Normal 22 2 2 3 2" xfId="4711" xr:uid="{7C8C7DC6-5744-483B-B30F-35E297CFE587}"/>
    <cellStyle name="Normal 22 2 2 3 2 2" xfId="13091" xr:uid="{BCD7D340-E851-480C-903C-F5241C3B2E0B}"/>
    <cellStyle name="Normal 22 2 2 3 2 2 2" xfId="29851" xr:uid="{536CA58C-8FF6-49C5-A75B-E52D40AD2C84}"/>
    <cellStyle name="Normal 22 2 2 3 2 2 3" xfId="46610" xr:uid="{7736125D-8DD6-4365-BAAB-C19E745EDD22}"/>
    <cellStyle name="Normal 22 2 2 3 2 3" xfId="21471" xr:uid="{00054BB1-9AB3-49DC-B5E7-9A09ABAD7B61}"/>
    <cellStyle name="Normal 22 2 2 3 2 4" xfId="38230" xr:uid="{0F74C534-73CC-4C1A-AC01-26108B8D1561}"/>
    <cellStyle name="Normal 22 2 2 3 3" xfId="6398" xr:uid="{68A47605-4FCF-4340-B662-6D90091ACDA5}"/>
    <cellStyle name="Normal 22 2 2 3 3 2" xfId="14778" xr:uid="{0F28AADB-45A5-415E-8477-C4302C27AA52}"/>
    <cellStyle name="Normal 22 2 2 3 3 2 2" xfId="31538" xr:uid="{A0CD2453-C734-4B71-8446-128F4B5FE2AF}"/>
    <cellStyle name="Normal 22 2 2 3 3 2 3" xfId="48297" xr:uid="{CB89EB3A-924B-493E-97BE-CD68D28A495F}"/>
    <cellStyle name="Normal 22 2 2 3 3 3" xfId="23158" xr:uid="{829DAC26-199E-4558-B0B8-A99C7FA4C1B3}"/>
    <cellStyle name="Normal 22 2 2 3 3 4" xfId="39917" xr:uid="{DEDDC5B1-5268-4A91-9677-5CE2CAEE5E4B}"/>
    <cellStyle name="Normal 22 2 2 3 4" xfId="3134" xr:uid="{E6FA884C-655B-45D2-89B6-17E858018703}"/>
    <cellStyle name="Normal 22 2 2 3 4 2" xfId="11514" xr:uid="{8B23F09F-3DC3-46E4-A2B3-ABAC7116EBF1}"/>
    <cellStyle name="Normal 22 2 2 3 4 2 2" xfId="28274" xr:uid="{E2175C8A-A445-45AA-9C25-06A61E637D7B}"/>
    <cellStyle name="Normal 22 2 2 3 4 2 3" xfId="45033" xr:uid="{D894B139-0C46-4BEC-B488-C3F34B9CAE34}"/>
    <cellStyle name="Normal 22 2 2 3 4 3" xfId="19894" xr:uid="{DA78CFBA-E716-4A27-AB33-FDF8FEEEAF11}"/>
    <cellStyle name="Normal 22 2 2 3 4 4" xfId="36653" xr:uid="{A54EACC0-0DDC-40EA-9C7B-B5398532E445}"/>
    <cellStyle name="Normal 22 2 2 3 5" xfId="9711" xr:uid="{ED15BBE8-2CA7-4FDE-833A-BB5A736483AF}"/>
    <cellStyle name="Normal 22 2 2 3 5 2" xfId="26471" xr:uid="{11E90833-CD02-4028-A5B1-8CDE77FAB6E1}"/>
    <cellStyle name="Normal 22 2 2 3 5 3" xfId="43230" xr:uid="{ACEE8369-08A9-43D6-844E-E8E3C9655870}"/>
    <cellStyle name="Normal 22 2 2 3 6" xfId="18091" xr:uid="{EF6092EA-F5BA-4637-AD0A-056BE05632ED}"/>
    <cellStyle name="Normal 22 2 2 3 7" xfId="34850" xr:uid="{BEBC79FE-FE5C-4D52-9457-EAE2114B6851}"/>
    <cellStyle name="Normal 22 2 2 4" xfId="1862" xr:uid="{1C1DB684-9ECE-4AA1-B3FB-0B5E56A80068}"/>
    <cellStyle name="Normal 22 2 2 4 2" xfId="5251" xr:uid="{57BAF37D-C00F-4C1F-AD7B-D8EAE1C415BA}"/>
    <cellStyle name="Normal 22 2 2 4 2 2" xfId="13631" xr:uid="{A408542F-5443-4714-8F05-A4F3AFCEA463}"/>
    <cellStyle name="Normal 22 2 2 4 2 2 2" xfId="30391" xr:uid="{7C88DD77-41F0-411C-82EC-3603F897356D}"/>
    <cellStyle name="Normal 22 2 2 4 2 2 3" xfId="47150" xr:uid="{0F8602D4-4251-43FB-B4A8-1B120774E60D}"/>
    <cellStyle name="Normal 22 2 2 4 2 3" xfId="22011" xr:uid="{81B07A1D-E3FD-4E8B-B70F-C1D99C1F2CD1}"/>
    <cellStyle name="Normal 22 2 2 4 2 4" xfId="38770" xr:uid="{4D85D93D-6BE0-4F0E-B4C3-CBEE2A676504}"/>
    <cellStyle name="Normal 22 2 2 4 3" xfId="6938" xr:uid="{3AC7DE88-3183-4526-A5DA-BA73C4D2ED2E}"/>
    <cellStyle name="Normal 22 2 2 4 3 2" xfId="15318" xr:uid="{E321D495-C09F-434F-925A-1E2252090B49}"/>
    <cellStyle name="Normal 22 2 2 4 3 2 2" xfId="32078" xr:uid="{335BC94B-4276-4A3D-A1ED-FB23503BBFA2}"/>
    <cellStyle name="Normal 22 2 2 4 3 2 3" xfId="48837" xr:uid="{E4A8D1CD-E48D-418C-9301-0DA8E3D26CC8}"/>
    <cellStyle name="Normal 22 2 2 4 3 3" xfId="23698" xr:uid="{6B3182BF-5D79-4C5C-9B61-1F3D83B6EE8B}"/>
    <cellStyle name="Normal 22 2 2 4 3 4" xfId="40457" xr:uid="{4126ED91-6977-49D7-B5F6-F7D093DF4FF3}"/>
    <cellStyle name="Normal 22 2 2 4 4" xfId="3562" xr:uid="{B05F80FB-2328-4812-BD98-684FC33EEEBE}"/>
    <cellStyle name="Normal 22 2 2 4 4 2" xfId="11942" xr:uid="{B2A93472-4C4E-48F8-B9A7-BBFFEFB6E177}"/>
    <cellStyle name="Normal 22 2 2 4 4 2 2" xfId="28702" xr:uid="{AB87FDE9-1319-477B-90B2-F865223B78A3}"/>
    <cellStyle name="Normal 22 2 2 4 4 2 3" xfId="45461" xr:uid="{5914F223-5420-4D3A-92DF-64B73C0666C0}"/>
    <cellStyle name="Normal 22 2 2 4 4 3" xfId="20322" xr:uid="{23B686B3-7167-4EF2-8430-F7896E21102E}"/>
    <cellStyle name="Normal 22 2 2 4 4 4" xfId="37081" xr:uid="{2E9155FC-245B-443F-814F-8A5AED58DE1D}"/>
    <cellStyle name="Normal 22 2 2 4 5" xfId="10251" xr:uid="{B8BC270C-9452-43CF-A94B-1989EAAC46E9}"/>
    <cellStyle name="Normal 22 2 2 4 5 2" xfId="27011" xr:uid="{F14F5DCD-41DF-4433-8830-EF7538A69B45}"/>
    <cellStyle name="Normal 22 2 2 4 5 3" xfId="43770" xr:uid="{5F57C074-E013-4DE6-9FF1-C163967F9F2B}"/>
    <cellStyle name="Normal 22 2 2 4 6" xfId="18631" xr:uid="{212B4B8B-5A99-43FB-9BCC-B7CAA2FCCA4F}"/>
    <cellStyle name="Normal 22 2 2 4 7" xfId="35390" xr:uid="{6190AED3-734C-48D7-A1DC-6F3C1ADD6620}"/>
    <cellStyle name="Normal 22 2 2 5" xfId="3981" xr:uid="{97A51D41-B945-4D18-89AB-2AA18FAFA7F9}"/>
    <cellStyle name="Normal 22 2 2 5 2" xfId="12361" xr:uid="{D8CD4301-2ACD-414A-BEBF-A02C28F8DBED}"/>
    <cellStyle name="Normal 22 2 2 5 2 2" xfId="29121" xr:uid="{ECE6AC76-103B-4DC3-88FF-B474A287CA9D}"/>
    <cellStyle name="Normal 22 2 2 5 2 3" xfId="45880" xr:uid="{8C65CAE5-65F9-431E-A0E6-F2AD25ED9A65}"/>
    <cellStyle name="Normal 22 2 2 5 3" xfId="20741" xr:uid="{249813DE-67C8-4371-A345-44467BAE0854}"/>
    <cellStyle name="Normal 22 2 2 5 4" xfId="37500" xr:uid="{968DD3E9-7C85-4F02-AE65-B7ED730196AA}"/>
    <cellStyle name="Normal 22 2 2 6" xfId="5544" xr:uid="{167DBCE9-ABDB-462F-98E6-5064D5D16434}"/>
    <cellStyle name="Normal 22 2 2 6 2" xfId="13924" xr:uid="{D613FC58-1687-48B3-8FAE-73C719919745}"/>
    <cellStyle name="Normal 22 2 2 6 2 2" xfId="30684" xr:uid="{67E4A86A-7DEA-4992-89BB-4D4520AE21CD}"/>
    <cellStyle name="Normal 22 2 2 6 2 3" xfId="47443" xr:uid="{ECFEFFC8-E6A8-43CD-B760-03D5E82BDBFE}"/>
    <cellStyle name="Normal 22 2 2 6 3" xfId="22304" xr:uid="{384B4ECE-8094-4AE6-BD87-919785C5FFAA}"/>
    <cellStyle name="Normal 22 2 2 6 4" xfId="39063" xr:uid="{9593FCCB-7CAE-41F1-9DC2-5CDF17002C19}"/>
    <cellStyle name="Normal 22 2 2 7" xfId="7344" xr:uid="{A0EAE342-6072-4151-B076-C1A3915B058B}"/>
    <cellStyle name="Normal 22 2 2 7 2" xfId="15724" xr:uid="{7B4BEBCC-B9C8-4257-A77B-28C7D6AB1229}"/>
    <cellStyle name="Normal 22 2 2 7 2 2" xfId="32484" xr:uid="{7D3219C6-45DF-4BBA-B387-9ABDE8B956A9}"/>
    <cellStyle name="Normal 22 2 2 7 2 3" xfId="49243" xr:uid="{46A4C0DF-F54B-4737-AAD0-2506821E56D9}"/>
    <cellStyle name="Normal 22 2 2 7 3" xfId="24104" xr:uid="{8B48A781-EC88-4AC7-B119-F11C70D35E5E}"/>
    <cellStyle name="Normal 22 2 2 7 4" xfId="40863" xr:uid="{2DC8C7AA-8F30-4234-BA30-A0173413FF9D}"/>
    <cellStyle name="Normal 22 2 2 8" xfId="7750" xr:uid="{72B85286-08ED-4102-B4BB-FB50B9A1309C}"/>
    <cellStyle name="Normal 22 2 2 8 2" xfId="16130" xr:uid="{7763F304-87EA-42B8-912B-7E1C63E61F43}"/>
    <cellStyle name="Normal 22 2 2 8 2 2" xfId="32890" xr:uid="{DD81E843-0720-472C-9D1F-1AA00DA184E7}"/>
    <cellStyle name="Normal 22 2 2 8 2 3" xfId="49649" xr:uid="{7E4E17FF-3826-44EC-98AF-6B3F1CC965B2}"/>
    <cellStyle name="Normal 22 2 2 8 3" xfId="24510" xr:uid="{B40342B4-62CE-482A-A222-5058B9F97EFA}"/>
    <cellStyle name="Normal 22 2 2 8 4" xfId="41269" xr:uid="{D80545DE-B1FE-4630-826F-E4DD6063D81A}"/>
    <cellStyle name="Normal 22 2 2 9" xfId="8156" xr:uid="{EE4F61B1-E40C-4A21-B705-6CFBA2F52102}"/>
    <cellStyle name="Normal 22 2 2 9 2" xfId="16536" xr:uid="{56675EB3-4E6D-4D57-BE7D-2AF778DAD101}"/>
    <cellStyle name="Normal 22 2 2 9 2 2" xfId="33296" xr:uid="{1E051199-9AE6-4BF8-B32E-3166A313E6F7}"/>
    <cellStyle name="Normal 22 2 2 9 2 3" xfId="50055" xr:uid="{D5C4ABD4-137C-4EE4-A4D5-CFEE42AE9F2A}"/>
    <cellStyle name="Normal 22 2 2 9 3" xfId="24916" xr:uid="{708A20EC-036C-42A4-BAB5-B4ACAE67CF65}"/>
    <cellStyle name="Normal 22 2 2 9 4" xfId="41675" xr:uid="{CB75B0AA-228F-48FF-B0E2-C248ADF75CF8}"/>
    <cellStyle name="Normal 22 2 3" xfId="677" xr:uid="{4C200513-A080-45C1-A08C-3EA2C33A5EA3}"/>
    <cellStyle name="Normal 22 2 3 10" xfId="8671" xr:uid="{F5758A3B-0F0E-415E-A8A7-1737E03D8811}"/>
    <cellStyle name="Normal 22 2 3 10 2" xfId="17051" xr:uid="{97CA74F2-4A2A-4EEC-83D1-07680411C6DA}"/>
    <cellStyle name="Normal 22 2 3 10 2 2" xfId="33811" xr:uid="{5ADE6885-2560-488F-B44D-5BC37F5B09A9}"/>
    <cellStyle name="Normal 22 2 3 10 2 3" xfId="50570" xr:uid="{C3F358B8-6822-4C29-934B-3508C002EA28}"/>
    <cellStyle name="Normal 22 2 3 10 3" xfId="25431" xr:uid="{F2D8C441-3453-4AAA-9E02-D1F8F28A24F9}"/>
    <cellStyle name="Normal 22 2 3 10 4" xfId="42190" xr:uid="{7A74F0A3-6955-4049-9BF4-87D54609A824}"/>
    <cellStyle name="Normal 22 2 3 11" xfId="2507" xr:uid="{632D93D8-9836-4A12-A04D-F885231ABE22}"/>
    <cellStyle name="Normal 22 2 3 11 2" xfId="10889" xr:uid="{61EF87CB-129E-40EB-8655-CDADB25A6AE5}"/>
    <cellStyle name="Normal 22 2 3 11 2 2" xfId="27649" xr:uid="{5B83DA6D-D7F1-455A-B7BE-927838ADA5F6}"/>
    <cellStyle name="Normal 22 2 3 11 2 3" xfId="44408" xr:uid="{8D044D7C-C9B5-40F5-9E20-695629F52DC9}"/>
    <cellStyle name="Normal 22 2 3 11 3" xfId="19269" xr:uid="{60281036-49AA-4FD8-A503-FB60861485D1}"/>
    <cellStyle name="Normal 22 2 3 11 4" xfId="36028" xr:uid="{A5376322-E902-43F1-8993-BB99B1F90D74}"/>
    <cellStyle name="Normal 22 2 3 12" xfId="9086" xr:uid="{15199D97-570F-4F53-80F2-2F20DEF8DD81}"/>
    <cellStyle name="Normal 22 2 3 12 2" xfId="25846" xr:uid="{D43D2638-AB0D-48F1-A7E0-22F3E7300178}"/>
    <cellStyle name="Normal 22 2 3 12 3" xfId="42605" xr:uid="{820C2993-93D0-4908-9AD9-71979C464F61}"/>
    <cellStyle name="Normal 22 2 3 13" xfId="17466" xr:uid="{6782FEDA-C04C-497A-AEB4-F94500EF1607}"/>
    <cellStyle name="Normal 22 2 3 14" xfId="34225" xr:uid="{57857992-C239-49EA-A00D-268A25A4575F}"/>
    <cellStyle name="Normal 22 2 3 2" xfId="1117" xr:uid="{B5354DD2-C663-4E2C-8FF7-7AFE6E4989F3}"/>
    <cellStyle name="Normal 22 2 3 2 2" xfId="4512" xr:uid="{01C9BD61-08E1-4BB4-8281-F40B74A80996}"/>
    <cellStyle name="Normal 22 2 3 2 2 2" xfId="12892" xr:uid="{F475739E-F563-450A-A1E6-D32055F18699}"/>
    <cellStyle name="Normal 22 2 3 2 2 2 2" xfId="29652" xr:uid="{A6C3E252-448B-48F1-BE01-B3D122076B6E}"/>
    <cellStyle name="Normal 22 2 3 2 2 2 3" xfId="46411" xr:uid="{423BE0CE-851B-490A-A3D8-26715D5E85AB}"/>
    <cellStyle name="Normal 22 2 3 2 2 3" xfId="21272" xr:uid="{5A57B32F-7459-478B-B651-E82C26520EAD}"/>
    <cellStyle name="Normal 22 2 3 2 2 4" xfId="38031" xr:uid="{30C72C6E-5C33-43B0-9274-CF4A1579BCF8}"/>
    <cellStyle name="Normal 22 2 3 2 3" xfId="6199" xr:uid="{147109ED-DAA2-40FA-BDAC-B322D8B6FCD8}"/>
    <cellStyle name="Normal 22 2 3 2 3 2" xfId="14579" xr:uid="{44DC9520-A16D-42DC-B214-54CA2794095D}"/>
    <cellStyle name="Normal 22 2 3 2 3 2 2" xfId="31339" xr:uid="{88704193-9210-4FA0-AD3D-443E0BA8C77E}"/>
    <cellStyle name="Normal 22 2 3 2 3 2 3" xfId="48098" xr:uid="{022F8BEB-3D16-4901-8671-50CFAB0271FE}"/>
    <cellStyle name="Normal 22 2 3 2 3 3" xfId="22959" xr:uid="{6CD5C967-39C8-4AA5-BC59-010A84E7DAD7}"/>
    <cellStyle name="Normal 22 2 3 2 3 4" xfId="39718" xr:uid="{B88D9BB3-13FB-473C-B55D-D3522ADE4653}"/>
    <cellStyle name="Normal 22 2 3 2 4" xfId="2935" xr:uid="{01D1AE50-1C2E-41C6-8A04-944F1A90F89F}"/>
    <cellStyle name="Normal 22 2 3 2 4 2" xfId="11315" xr:uid="{ADEEEA37-11E2-45F3-9C99-4F3682BB68FA}"/>
    <cellStyle name="Normal 22 2 3 2 4 2 2" xfId="28075" xr:uid="{25C1C29D-8EE1-4FA0-8956-39854207DE5C}"/>
    <cellStyle name="Normal 22 2 3 2 4 2 3" xfId="44834" xr:uid="{BDF03105-A49E-46C6-8321-9A0495A028D7}"/>
    <cellStyle name="Normal 22 2 3 2 4 3" xfId="19695" xr:uid="{8A935DB7-3DAF-43FE-9537-057171E87E01}"/>
    <cellStyle name="Normal 22 2 3 2 4 4" xfId="36454" xr:uid="{07FAD657-2AC7-4D7B-9FBF-995D70DA58BE}"/>
    <cellStyle name="Normal 22 2 3 2 5" xfId="9512" xr:uid="{620D3AA8-DC09-4311-8A92-D1C546B6098D}"/>
    <cellStyle name="Normal 22 2 3 2 5 2" xfId="26272" xr:uid="{45D6DDB1-1CA3-44E1-A1F6-97900B29AC77}"/>
    <cellStyle name="Normal 22 2 3 2 5 3" xfId="43031" xr:uid="{D1E4E91F-907C-4F40-8E77-DDF9798A0FB2}"/>
    <cellStyle name="Normal 22 2 3 2 6" xfId="17892" xr:uid="{DBF1C81B-81F2-45E5-A738-65F55EB6776F}"/>
    <cellStyle name="Normal 22 2 3 2 7" xfId="34651" xr:uid="{DA58E9AB-D8AA-4B76-848E-845EB86288DB}"/>
    <cellStyle name="Normal 22 2 3 3" xfId="1551" xr:uid="{B7D5F460-FA24-476B-BD42-BF364F7577DD}"/>
    <cellStyle name="Normal 22 2 3 3 2" xfId="4940" xr:uid="{A5053F75-F157-4AEA-A3A5-635E4D1869E6}"/>
    <cellStyle name="Normal 22 2 3 3 2 2" xfId="13320" xr:uid="{76D7B759-D86B-4CF0-8C1F-3897350341DE}"/>
    <cellStyle name="Normal 22 2 3 3 2 2 2" xfId="30080" xr:uid="{361BD89B-3A09-405E-8D65-E0C3E9A50D71}"/>
    <cellStyle name="Normal 22 2 3 3 2 2 3" xfId="46839" xr:uid="{A1C75832-7A21-43E7-99C8-A64D9F8F35C8}"/>
    <cellStyle name="Normal 22 2 3 3 2 3" xfId="21700" xr:uid="{26A398CA-0C46-46C8-AB15-0771FA55D059}"/>
    <cellStyle name="Normal 22 2 3 3 2 4" xfId="38459" xr:uid="{EF53C24E-9DE1-4DC1-9CCA-9085363FF15F}"/>
    <cellStyle name="Normal 22 2 3 3 3" xfId="6627" xr:uid="{B50F9481-C158-47DB-B30A-6DBEA372EEB4}"/>
    <cellStyle name="Normal 22 2 3 3 3 2" xfId="15007" xr:uid="{19E50CDB-6220-4419-AB41-4F623E33EB9F}"/>
    <cellStyle name="Normal 22 2 3 3 3 2 2" xfId="31767" xr:uid="{A0E334B9-8FD0-473D-AADB-8879CA907415}"/>
    <cellStyle name="Normal 22 2 3 3 3 2 3" xfId="48526" xr:uid="{444A39D8-2612-43A3-A85D-C3E64F62AC6B}"/>
    <cellStyle name="Normal 22 2 3 3 3 3" xfId="23387" xr:uid="{E72D3D53-A766-41FA-957C-E989133BC294}"/>
    <cellStyle name="Normal 22 2 3 3 3 4" xfId="40146" xr:uid="{372B1D25-5FD9-4AE2-9775-3659C1F46F74}"/>
    <cellStyle name="Normal 22 2 3 3 4" xfId="3363" xr:uid="{E87ED564-A3F4-46C3-B9E7-1985A8D1ECEB}"/>
    <cellStyle name="Normal 22 2 3 3 4 2" xfId="11743" xr:uid="{31C5BF4E-7510-4EDA-8290-A7D7F4F28B4E}"/>
    <cellStyle name="Normal 22 2 3 3 4 2 2" xfId="28503" xr:uid="{41A92E52-39FA-42F7-8462-23E3E95F3FFC}"/>
    <cellStyle name="Normal 22 2 3 3 4 2 3" xfId="45262" xr:uid="{689B99A1-FFE9-48D6-8B9E-4884FC66571A}"/>
    <cellStyle name="Normal 22 2 3 3 4 3" xfId="20123" xr:uid="{615EFCB8-D6BB-4DF4-9EDC-C814EB241AF7}"/>
    <cellStyle name="Normal 22 2 3 3 4 4" xfId="36882" xr:uid="{A03EE645-C0AB-48B5-A320-4C28C5ED3B38}"/>
    <cellStyle name="Normal 22 2 3 3 5" xfId="9940" xr:uid="{AB7FDB95-C367-45F1-B9A7-7F6D7EDAC93D}"/>
    <cellStyle name="Normal 22 2 3 3 5 2" xfId="26700" xr:uid="{EF36DE4F-7EB2-4A41-A052-B2D17FFA75EC}"/>
    <cellStyle name="Normal 22 2 3 3 5 3" xfId="43459" xr:uid="{28DD53C2-A1B8-407A-8D75-E9A9996871BA}"/>
    <cellStyle name="Normal 22 2 3 3 6" xfId="18320" xr:uid="{6472BBF6-37D0-4F08-89AE-062CD7BC9527}"/>
    <cellStyle name="Normal 22 2 3 3 7" xfId="35079" xr:uid="{5CE4CC61-5B54-4F16-9D18-07B2E59A4F9B}"/>
    <cellStyle name="Normal 22 2 3 4" xfId="1971" xr:uid="{518ED8A7-5460-4EF1-8295-0C6DDCC9090A}"/>
    <cellStyle name="Normal 22 2 3 4 2" xfId="5360" xr:uid="{8AB5F0E2-F1E7-444A-B7FA-1D891E55C0F9}"/>
    <cellStyle name="Normal 22 2 3 4 2 2" xfId="13740" xr:uid="{AAEE8EFD-8CAD-4F32-B5D1-23EB898C0619}"/>
    <cellStyle name="Normal 22 2 3 4 2 2 2" xfId="30500" xr:uid="{B5D08939-F997-4BD1-B677-80404A2A657A}"/>
    <cellStyle name="Normal 22 2 3 4 2 2 3" xfId="47259" xr:uid="{E3E26A5C-4551-439D-91AD-19D6815D04BA}"/>
    <cellStyle name="Normal 22 2 3 4 2 3" xfId="22120" xr:uid="{F566B493-8FD3-4A37-96F6-B70301796710}"/>
    <cellStyle name="Normal 22 2 3 4 2 4" xfId="38879" xr:uid="{6F97101D-913B-4E3B-B700-3B9EFB673E58}"/>
    <cellStyle name="Normal 22 2 3 4 3" xfId="7047" xr:uid="{26FE077F-224A-4F12-9FE8-7478DFD40467}"/>
    <cellStyle name="Normal 22 2 3 4 3 2" xfId="15427" xr:uid="{86EADD2F-E93F-4A0D-8728-486B9C266E3C}"/>
    <cellStyle name="Normal 22 2 3 4 3 2 2" xfId="32187" xr:uid="{2BD9A0BE-1FCD-413C-91D7-9D8EAC9F0910}"/>
    <cellStyle name="Normal 22 2 3 4 3 2 3" xfId="48946" xr:uid="{730B2C87-BA92-42AF-87B4-F0609D2F1602}"/>
    <cellStyle name="Normal 22 2 3 4 3 3" xfId="23807" xr:uid="{A6C08E40-D508-45E9-BFD1-273C0592D270}"/>
    <cellStyle name="Normal 22 2 3 4 3 4" xfId="40566" xr:uid="{2573B2DC-C897-4F9B-93A2-B9CB0F8C0F47}"/>
    <cellStyle name="Normal 22 2 3 4 4" xfId="3670" xr:uid="{8E86939B-3A3B-4849-9940-C108FDD7BEFC}"/>
    <cellStyle name="Normal 22 2 3 4 4 2" xfId="12050" xr:uid="{F8080F6F-A5FF-4AF5-8071-C17F9BB592D2}"/>
    <cellStyle name="Normal 22 2 3 4 4 2 2" xfId="28810" xr:uid="{AA112EF4-1F63-452A-AE2D-37F9A098C098}"/>
    <cellStyle name="Normal 22 2 3 4 4 2 3" xfId="45569" xr:uid="{55268956-16F8-465E-846C-C5CC0C7DDFB3}"/>
    <cellStyle name="Normal 22 2 3 4 4 3" xfId="20430" xr:uid="{6808FD30-228A-4CD9-8A99-6BA8BBBCC904}"/>
    <cellStyle name="Normal 22 2 3 4 4 4" xfId="37189" xr:uid="{F9D469B6-0E0C-456E-8870-010E9BD81087}"/>
    <cellStyle name="Normal 22 2 3 4 5" xfId="10360" xr:uid="{52628EBC-BC87-4AB8-A5BE-0B8FBB6255C7}"/>
    <cellStyle name="Normal 22 2 3 4 5 2" xfId="27120" xr:uid="{D75E8FD2-9CCC-44A0-848C-9D1C7967095D}"/>
    <cellStyle name="Normal 22 2 3 4 5 3" xfId="43879" xr:uid="{947C35E8-8DE8-413A-A964-532559773185}"/>
    <cellStyle name="Normal 22 2 3 4 6" xfId="18740" xr:uid="{4DC1DA6C-5CD7-4BF6-B89F-C05D08AF14E1}"/>
    <cellStyle name="Normal 22 2 3 4 7" xfId="35499" xr:uid="{7210E79A-AAED-476F-9CB0-AA072E54C11B}"/>
    <cellStyle name="Normal 22 2 3 5" xfId="4090" xr:uid="{646EC65D-3082-409D-855B-FF8363B9EDF1}"/>
    <cellStyle name="Normal 22 2 3 5 2" xfId="12470" xr:uid="{EDC86F24-2412-4395-8E68-C3475CCAEC40}"/>
    <cellStyle name="Normal 22 2 3 5 2 2" xfId="29230" xr:uid="{47A33059-A117-43EE-8CB9-0C8189431558}"/>
    <cellStyle name="Normal 22 2 3 5 2 3" xfId="45989" xr:uid="{E7DB9390-C0B9-4A81-BECC-216524A26BC6}"/>
    <cellStyle name="Normal 22 2 3 5 3" xfId="20850" xr:uid="{7B46AC96-DE80-4867-8E90-AB9527583382}"/>
    <cellStyle name="Normal 22 2 3 5 4" xfId="37609" xr:uid="{A3CE2D55-5EAE-43D2-B087-E25D552E8B32}"/>
    <cellStyle name="Normal 22 2 3 6" xfId="5773" xr:uid="{F28393B7-F650-4BFD-88E0-7FCF720950CA}"/>
    <cellStyle name="Normal 22 2 3 6 2" xfId="14153" xr:uid="{75F3FEA7-E388-4E18-8E98-EBB540BABDCB}"/>
    <cellStyle name="Normal 22 2 3 6 2 2" xfId="30913" xr:uid="{F3E23D16-3625-4A01-B578-19D1BE33DEE6}"/>
    <cellStyle name="Normal 22 2 3 6 2 3" xfId="47672" xr:uid="{23A8A17C-9ECF-4327-AB82-E208CF9AA87E}"/>
    <cellStyle name="Normal 22 2 3 6 3" xfId="22533" xr:uid="{E1F64AA1-ACA6-4AB8-9544-1C41B577D769}"/>
    <cellStyle name="Normal 22 2 3 6 4" xfId="39292" xr:uid="{8181A3CE-7DCC-4397-82E0-4123C41B64F0}"/>
    <cellStyle name="Normal 22 2 3 7" xfId="7453" xr:uid="{38D10DAF-AF7B-4545-AB89-5E09A90D3414}"/>
    <cellStyle name="Normal 22 2 3 7 2" xfId="15833" xr:uid="{5FCD4014-4FC8-4318-8EAC-4157F27E7D3E}"/>
    <cellStyle name="Normal 22 2 3 7 2 2" xfId="32593" xr:uid="{2256E479-A8B6-4AFE-AA20-BBCDBCD93635}"/>
    <cellStyle name="Normal 22 2 3 7 2 3" xfId="49352" xr:uid="{0396AE2C-A135-4627-9BEB-D3769837DF38}"/>
    <cellStyle name="Normal 22 2 3 7 3" xfId="24213" xr:uid="{3635D98C-B243-423B-BCE9-3264AE653E4B}"/>
    <cellStyle name="Normal 22 2 3 7 4" xfId="40972" xr:uid="{58817B2C-31F9-49DE-811B-E9602371B906}"/>
    <cellStyle name="Normal 22 2 3 8" xfId="7859" xr:uid="{880D5E7B-9AFB-4B3D-877A-0732021471E0}"/>
    <cellStyle name="Normal 22 2 3 8 2" xfId="16239" xr:uid="{D659D1D6-31BA-4447-8FD6-2447F66DDD70}"/>
    <cellStyle name="Normal 22 2 3 8 2 2" xfId="32999" xr:uid="{5D12904C-BEF0-4E10-B2AA-213CAE77B2E4}"/>
    <cellStyle name="Normal 22 2 3 8 2 3" xfId="49758" xr:uid="{092085F9-2BEE-4BF7-B34F-0E367A0CB1BE}"/>
    <cellStyle name="Normal 22 2 3 8 3" xfId="24619" xr:uid="{C2FF3D65-4D24-4A7A-9D1A-377582B1B214}"/>
    <cellStyle name="Normal 22 2 3 8 4" xfId="41378" xr:uid="{9841B531-A976-4CA1-836E-41173A7546E7}"/>
    <cellStyle name="Normal 22 2 3 9" xfId="8265" xr:uid="{98105A01-F2E2-47D7-8FA0-ADD348903C73}"/>
    <cellStyle name="Normal 22 2 3 9 2" xfId="16645" xr:uid="{F1DE344E-28AD-4492-93C7-087892A1D839}"/>
    <cellStyle name="Normal 22 2 3 9 2 2" xfId="33405" xr:uid="{8F58DCA3-174B-487D-9DF4-47C701F2ED0D}"/>
    <cellStyle name="Normal 22 2 3 9 2 3" xfId="50164" xr:uid="{DC6A066E-5347-41A4-85E8-2CFEBE15E5DE}"/>
    <cellStyle name="Normal 22 2 3 9 3" xfId="25025" xr:uid="{3BA3CA69-F144-465A-8ED8-1E56B708F7F6}"/>
    <cellStyle name="Normal 22 2 3 9 4" xfId="41784" xr:uid="{2FAB495E-EE85-4D2F-954D-287727704D3F}"/>
    <cellStyle name="Normal 22 2 4" xfId="814" xr:uid="{33DC5DF7-88AF-40A4-9FD0-0DDC48DBC077}"/>
    <cellStyle name="Normal 22 2 4 2" xfId="4209" xr:uid="{EF0B54E6-3BCC-4960-A499-EF37F0F48516}"/>
    <cellStyle name="Normal 22 2 4 2 2" xfId="12589" xr:uid="{978F9C54-3430-4263-B33D-5A4CB2C0D2F2}"/>
    <cellStyle name="Normal 22 2 4 2 2 2" xfId="29349" xr:uid="{1644849A-10B4-42E5-83C1-E47269CA4A27}"/>
    <cellStyle name="Normal 22 2 4 2 2 3" xfId="46108" xr:uid="{B26BF24B-721F-40C8-B385-89CBB84E1151}"/>
    <cellStyle name="Normal 22 2 4 2 3" xfId="20969" xr:uid="{D28FF8F5-0F94-4FA0-BB4C-318C7C275148}"/>
    <cellStyle name="Normal 22 2 4 2 4" xfId="37728" xr:uid="{94AA2FD5-88D8-4A9B-8BCA-2276D5A4FAF7}"/>
    <cellStyle name="Normal 22 2 4 3" xfId="5896" xr:uid="{A5C08A90-31C5-4ADB-86F5-4F35827275BF}"/>
    <cellStyle name="Normal 22 2 4 3 2" xfId="14276" xr:uid="{3D0F84A2-3318-4A83-8058-8E5D9115DB76}"/>
    <cellStyle name="Normal 22 2 4 3 2 2" xfId="31036" xr:uid="{E227933E-D0E0-4F24-95DF-7C05407C3D3E}"/>
    <cellStyle name="Normal 22 2 4 3 2 3" xfId="47795" xr:uid="{8028B3BD-6494-4663-A7FC-0476702C88A6}"/>
    <cellStyle name="Normal 22 2 4 3 3" xfId="22656" xr:uid="{7EDEC439-5C83-43FE-ACC1-3ABD0CA2F72D}"/>
    <cellStyle name="Normal 22 2 4 3 4" xfId="39415" xr:uid="{0DF0978D-00E2-457B-BA06-D2A87C8A7C1D}"/>
    <cellStyle name="Normal 22 2 4 4" xfId="2632" xr:uid="{3CFF3F2E-928E-4686-B2E4-32BC744CF719}"/>
    <cellStyle name="Normal 22 2 4 4 2" xfId="11012" xr:uid="{978FD46B-A36D-445C-8A7E-56C0B221546B}"/>
    <cellStyle name="Normal 22 2 4 4 2 2" xfId="27772" xr:uid="{F9C890DB-7C2F-4227-AFE6-9C4DEA4B7050}"/>
    <cellStyle name="Normal 22 2 4 4 2 3" xfId="44531" xr:uid="{0F60E4C5-7F9B-4CD6-8944-1C02188F367E}"/>
    <cellStyle name="Normal 22 2 4 4 3" xfId="19392" xr:uid="{7DE0721E-8A82-42CF-B793-1F3D9A159905}"/>
    <cellStyle name="Normal 22 2 4 4 4" xfId="36151" xr:uid="{0340D222-C07B-4287-A5DB-F18EB12345D8}"/>
    <cellStyle name="Normal 22 2 4 5" xfId="9209" xr:uid="{19ACAA22-3180-4F3B-BA20-8546D937F464}"/>
    <cellStyle name="Normal 22 2 4 5 2" xfId="25969" xr:uid="{3D737F27-FE16-429C-A090-EE0410DF3FFC}"/>
    <cellStyle name="Normal 22 2 4 5 3" xfId="42728" xr:uid="{53F33971-9EDE-40B4-827F-E3842D76C20A}"/>
    <cellStyle name="Normal 22 2 4 6" xfId="17589" xr:uid="{4C85A7E4-4302-45B8-A4C3-E0A7B197C0C8}"/>
    <cellStyle name="Normal 22 2 4 7" xfId="34348" xr:uid="{28B43DD4-0DF0-4B8C-BB1B-CA1F56A00F77}"/>
    <cellStyle name="Normal 22 2 5" xfId="1248" xr:uid="{7B0DD4B8-5AC4-4E01-8281-611403F33DA6}"/>
    <cellStyle name="Normal 22 2 5 2" xfId="4637" xr:uid="{AA5BA395-CBB5-4EF8-8273-4AC5479C98D2}"/>
    <cellStyle name="Normal 22 2 5 2 2" xfId="13017" xr:uid="{040EC2A2-B6D8-4BF2-84B5-E52F2E104730}"/>
    <cellStyle name="Normal 22 2 5 2 2 2" xfId="29777" xr:uid="{92D193E0-7155-49D8-83C8-7967E120499B}"/>
    <cellStyle name="Normal 22 2 5 2 2 3" xfId="46536" xr:uid="{E42D2C8B-54CE-418F-9B00-1BFF6B7C627B}"/>
    <cellStyle name="Normal 22 2 5 2 3" xfId="21397" xr:uid="{AFE7CC43-C28A-4A44-82D7-F6F893324181}"/>
    <cellStyle name="Normal 22 2 5 2 4" xfId="38156" xr:uid="{E78ACA16-7F52-4845-8B25-EEE5D2CCDCFA}"/>
    <cellStyle name="Normal 22 2 5 3" xfId="6324" xr:uid="{257DFA3C-2B54-42EB-A0F0-2C992ACC91AA}"/>
    <cellStyle name="Normal 22 2 5 3 2" xfId="14704" xr:uid="{8C8FA394-098E-4AEE-8E1D-C86B89D60006}"/>
    <cellStyle name="Normal 22 2 5 3 2 2" xfId="31464" xr:uid="{358E76FE-345D-48CB-9C78-931E93BF5246}"/>
    <cellStyle name="Normal 22 2 5 3 2 3" xfId="48223" xr:uid="{E2B20B57-2BD9-4805-B84D-B300E5811AD8}"/>
    <cellStyle name="Normal 22 2 5 3 3" xfId="23084" xr:uid="{68B5D2E8-47EA-4AD4-ABD2-054BFC8B8465}"/>
    <cellStyle name="Normal 22 2 5 3 4" xfId="39843" xr:uid="{97D43379-11A2-428C-B1CE-D25ECBBB4313}"/>
    <cellStyle name="Normal 22 2 5 4" xfId="3060" xr:uid="{7C0C0FC6-9F8F-4FEC-B860-64759447BC9B}"/>
    <cellStyle name="Normal 22 2 5 4 2" xfId="11440" xr:uid="{346C6B3E-0E26-4A6E-9D10-0AFCCA87C63F}"/>
    <cellStyle name="Normal 22 2 5 4 2 2" xfId="28200" xr:uid="{DD993FA9-F87C-4DD1-9F1A-32C34305272E}"/>
    <cellStyle name="Normal 22 2 5 4 2 3" xfId="44959" xr:uid="{6AF54138-3F70-4B1A-B75D-3185D5A6A289}"/>
    <cellStyle name="Normal 22 2 5 4 3" xfId="19820" xr:uid="{2248E7E0-023D-4394-9D4A-F160D52647F7}"/>
    <cellStyle name="Normal 22 2 5 4 4" xfId="36579" xr:uid="{F623BF53-F0A4-4F30-BB2C-9F889B524090}"/>
    <cellStyle name="Normal 22 2 5 5" xfId="9637" xr:uid="{A6DFF6CD-B385-4834-AA92-C2F07E68B0E9}"/>
    <cellStyle name="Normal 22 2 5 5 2" xfId="26397" xr:uid="{CA0230D5-FE6E-4CAF-A72F-1740259FB1D9}"/>
    <cellStyle name="Normal 22 2 5 5 3" xfId="43156" xr:uid="{1AF472E7-5F4B-45A0-8996-6DCE516205E9}"/>
    <cellStyle name="Normal 22 2 5 6" xfId="18017" xr:uid="{AAF706A4-0DAF-4877-A350-BBEC74EA8143}"/>
    <cellStyle name="Normal 22 2 5 7" xfId="34776" xr:uid="{FB4B5ED3-2E30-4220-9AEB-288E0A5032BA}"/>
    <cellStyle name="Normal 22 2 6" xfId="1700" xr:uid="{D1866C5D-0D9D-4BBA-8BA0-EBFCA84DB2E4}"/>
    <cellStyle name="Normal 22 2 6 2" xfId="5089" xr:uid="{48B2F3FD-47CA-4557-8F77-D0DC2ACD8C93}"/>
    <cellStyle name="Normal 22 2 6 2 2" xfId="13469" xr:uid="{2F9A342E-B6BB-413A-8527-A314DD4C3EB7}"/>
    <cellStyle name="Normal 22 2 6 2 2 2" xfId="30229" xr:uid="{D50594AD-7993-4F13-BA8A-B04C2C21DD5F}"/>
    <cellStyle name="Normal 22 2 6 2 2 3" xfId="46988" xr:uid="{8877A88B-4FD8-4682-8822-DBDFC57BC227}"/>
    <cellStyle name="Normal 22 2 6 2 3" xfId="21849" xr:uid="{77A01941-AAE1-4B83-A751-006616248B31}"/>
    <cellStyle name="Normal 22 2 6 2 4" xfId="38608" xr:uid="{E13AE78F-781E-402D-934D-91565D63C9A4}"/>
    <cellStyle name="Normal 22 2 6 3" xfId="6776" xr:uid="{CDE37CB8-5FDF-4CCF-B21D-C2CD6722F30D}"/>
    <cellStyle name="Normal 22 2 6 3 2" xfId="15156" xr:uid="{ACBFEB68-74EF-4F76-B318-6F077468F2D7}"/>
    <cellStyle name="Normal 22 2 6 3 2 2" xfId="31916" xr:uid="{87C65BD6-8F4B-465E-BD72-61D6CEB08618}"/>
    <cellStyle name="Normal 22 2 6 3 2 3" xfId="48675" xr:uid="{3DE3EE6C-6E6E-4F00-AB61-245FE6C631F4}"/>
    <cellStyle name="Normal 22 2 6 3 3" xfId="23536" xr:uid="{3952E560-313D-4A2A-9F05-BB476E947B8D}"/>
    <cellStyle name="Normal 22 2 6 3 4" xfId="40295" xr:uid="{11F0C81E-BC71-4157-93E2-9618DF445A71}"/>
    <cellStyle name="Normal 22 2 6 4" xfId="2199" xr:uid="{3D30ABAB-0D12-41E2-9718-8F362AA091E3}"/>
    <cellStyle name="Normal 22 2 6 4 2" xfId="10586" xr:uid="{38323F71-2512-47EC-9CB2-0EE520612315}"/>
    <cellStyle name="Normal 22 2 6 4 2 2" xfId="27346" xr:uid="{E2368701-4276-4BED-9DCC-158AB0A65BF5}"/>
    <cellStyle name="Normal 22 2 6 4 2 3" xfId="44105" xr:uid="{57E9F3DB-C0BE-4198-9094-B09933421FB6}"/>
    <cellStyle name="Normal 22 2 6 4 3" xfId="18966" xr:uid="{29B14BE7-4436-46EA-9157-89444A8820D6}"/>
    <cellStyle name="Normal 22 2 6 4 4" xfId="35725" xr:uid="{4F32AD22-5EDD-4BB6-B4A4-2790D412015A}"/>
    <cellStyle name="Normal 22 2 6 5" xfId="10089" xr:uid="{0DF11CC7-9957-4BF2-A277-92A207FD7FA0}"/>
    <cellStyle name="Normal 22 2 6 5 2" xfId="26849" xr:uid="{0972CC3A-81C8-4280-9CB3-19331A1E44E9}"/>
    <cellStyle name="Normal 22 2 6 5 3" xfId="43608" xr:uid="{FB204CC9-025A-41C4-B094-6A591D9911B8}"/>
    <cellStyle name="Normal 22 2 6 6" xfId="18469" xr:uid="{55F28DB5-82A9-45BF-9516-DE88C2ACAC99}"/>
    <cellStyle name="Normal 22 2 6 7" xfId="35228" xr:uid="{E1FDBE2C-4518-4DD9-9464-28ABBDC0419E}"/>
    <cellStyle name="Normal 22 2 7" xfId="3818" xr:uid="{EAC80AC0-EBC6-451A-8E8F-B90FA179F546}"/>
    <cellStyle name="Normal 22 2 7 2" xfId="12198" xr:uid="{E8D0CE86-EFC4-400D-BC60-4157B0283679}"/>
    <cellStyle name="Normal 22 2 7 2 2" xfId="28958" xr:uid="{DF06D0E1-6CBC-411C-92F9-9FB84F225CAB}"/>
    <cellStyle name="Normal 22 2 7 2 3" xfId="45717" xr:uid="{6F86F0B0-B27A-4B17-ABD6-47DF0B485B92}"/>
    <cellStyle name="Normal 22 2 7 3" xfId="20578" xr:uid="{8ABDE450-D568-459B-B2D6-1A40E0C7B1F2}"/>
    <cellStyle name="Normal 22 2 7 4" xfId="37337" xr:uid="{67185282-BBC6-4743-B0ED-5318E7D758C1}"/>
    <cellStyle name="Normal 22 2 8" xfId="5470" xr:uid="{54F988F9-AC58-47D8-BFE9-3516DBEB19F0}"/>
    <cellStyle name="Normal 22 2 8 2" xfId="13850" xr:uid="{739BFA43-E983-4B38-86C5-E9072B96A2D7}"/>
    <cellStyle name="Normal 22 2 8 2 2" xfId="30610" xr:uid="{93AF2921-C926-4FBA-92EE-0470B1F38CE3}"/>
    <cellStyle name="Normal 22 2 8 2 3" xfId="47369" xr:uid="{5CE61963-FA87-4E3E-BF57-DB2C274F7AD4}"/>
    <cellStyle name="Normal 22 2 8 3" xfId="22230" xr:uid="{59B5403F-E941-4D2E-8E7A-EC7F1FCB43E1}"/>
    <cellStyle name="Normal 22 2 8 4" xfId="38989" xr:uid="{9D39A755-400F-46EA-A16E-BF449D31ADF2}"/>
    <cellStyle name="Normal 22 2 9" xfId="7182" xr:uid="{BF3C5A3B-4661-4971-B5DB-14BECB997B66}"/>
    <cellStyle name="Normal 22 2 9 2" xfId="15562" xr:uid="{B626CFB6-DBA7-4237-ABA9-6E2DCCA942CC}"/>
    <cellStyle name="Normal 22 2 9 2 2" xfId="32322" xr:uid="{6193F245-E8ED-45EE-906D-85BE4F9FD651}"/>
    <cellStyle name="Normal 22 2 9 2 3" xfId="49081" xr:uid="{40A65CD1-C0C9-46CF-B672-F696D98E6046}"/>
    <cellStyle name="Normal 22 2 9 3" xfId="23942" xr:uid="{146EB143-8AEE-4C31-936A-1F0EC9E40C9E}"/>
    <cellStyle name="Normal 22 2 9 4" xfId="40701" xr:uid="{AFE4C05E-1783-4F5C-AFAA-DA3B41E772E7}"/>
    <cellStyle name="Normal 22 20" xfId="281" xr:uid="{1919267F-F538-4438-A532-1637BDAD8E4E}"/>
    <cellStyle name="Normal 22 3" xfId="365" xr:uid="{D2DAAF4B-FF32-413A-8B26-C9D3004AA5B4}"/>
    <cellStyle name="Normal 22 3 10" xfId="7646" xr:uid="{3EB748A1-7424-4F2B-925A-C97359C288CB}"/>
    <cellStyle name="Normal 22 3 10 2" xfId="16026" xr:uid="{BFB6277C-15C1-45BA-8F01-46FB96F74A14}"/>
    <cellStyle name="Normal 22 3 10 2 2" xfId="32786" xr:uid="{7C0A7D9C-0D2A-4B87-9508-94A535DE496C}"/>
    <cellStyle name="Normal 22 3 10 2 3" xfId="49545" xr:uid="{B7D716C6-0511-41A5-B0BB-9245650535B2}"/>
    <cellStyle name="Normal 22 3 10 3" xfId="24406" xr:uid="{86E01A9A-3410-4E4D-A962-A6B1529C83A0}"/>
    <cellStyle name="Normal 22 3 10 4" xfId="41165" xr:uid="{0EADB6FC-9CFC-434F-B4DF-E7B614199C39}"/>
    <cellStyle name="Normal 22 3 11" xfId="8052" xr:uid="{2EAD4DC5-FE69-4CFF-988D-48AC965F2DF1}"/>
    <cellStyle name="Normal 22 3 11 2" xfId="16432" xr:uid="{6A3FA945-CBB9-4F06-8571-7600247FFF05}"/>
    <cellStyle name="Normal 22 3 11 2 2" xfId="33192" xr:uid="{8A6DAEEC-104B-46A9-983B-C4D36F20D156}"/>
    <cellStyle name="Normal 22 3 11 2 3" xfId="49951" xr:uid="{05F443A1-2A37-44CF-A464-27466AE12EBD}"/>
    <cellStyle name="Normal 22 3 11 3" xfId="24812" xr:uid="{51BA5F73-402A-41AA-AA8B-1DBE2FA4737F}"/>
    <cellStyle name="Normal 22 3 11 4" xfId="41571" xr:uid="{46FF6031-9E0C-4FE7-8937-CB6819D4796B}"/>
    <cellStyle name="Normal 22 3 12" xfId="8458" xr:uid="{71E83797-362F-4726-BB4A-13CEAE814225}"/>
    <cellStyle name="Normal 22 3 12 2" xfId="16838" xr:uid="{C4B95678-565E-427F-A884-398D1C6CB3AB}"/>
    <cellStyle name="Normal 22 3 12 2 2" xfId="33598" xr:uid="{52E8E04A-2EAE-4228-A718-602752E4B35B}"/>
    <cellStyle name="Normal 22 3 12 2 3" xfId="50357" xr:uid="{EF439011-CCFB-4252-81EC-097E557AC46C}"/>
    <cellStyle name="Normal 22 3 12 3" xfId="25218" xr:uid="{DB5C69D5-2C03-48F2-B806-32427E0B8555}"/>
    <cellStyle name="Normal 22 3 12 4" xfId="41977" xr:uid="{35AA533F-6DC0-4A1A-8843-05C289DE4332}"/>
    <cellStyle name="Normal 22 3 13" xfId="2145" xr:uid="{EB6DA709-D955-4270-BCD3-E1748EC81696}"/>
    <cellStyle name="Normal 22 3 13 2" xfId="10533" xr:uid="{6BB69279-98B9-4A4F-9C14-AD8DE69AD97E}"/>
    <cellStyle name="Normal 22 3 13 2 2" xfId="27293" xr:uid="{572B50E5-1E78-431B-B1F9-3F7AFAB9B5B6}"/>
    <cellStyle name="Normal 22 3 13 2 3" xfId="44052" xr:uid="{103AEAF7-950B-425F-BE83-4C9285067E12}"/>
    <cellStyle name="Normal 22 3 13 3" xfId="18913" xr:uid="{A80BA43B-F7CA-44CF-86A9-FAA8F3BC0BA7}"/>
    <cellStyle name="Normal 22 3 13 4" xfId="35672" xr:uid="{841C37BE-B6FD-431D-978F-5CED66D6EC0F}"/>
    <cellStyle name="Normal 22 3 14" xfId="8829" xr:uid="{C45DFC87-9F4D-4DEF-B4B9-88E0E5DDDBA7}"/>
    <cellStyle name="Normal 22 3 14 2" xfId="25589" xr:uid="{90DEE802-5C25-4F62-8BD8-8439D673D095}"/>
    <cellStyle name="Normal 22 3 14 3" xfId="42348" xr:uid="{43A8BC7B-DFA0-4A99-9330-C34C16A8B24F}"/>
    <cellStyle name="Normal 22 3 15" xfId="17209" xr:uid="{B53CA731-4E19-49EB-BB48-A5E26D94C14A}"/>
    <cellStyle name="Normal 22 3 16" xfId="33968" xr:uid="{14DCDD59-08E8-45E5-A79C-4BF928B8A381}"/>
    <cellStyle name="Normal 22 3 2" xfId="678" xr:uid="{58F9A963-D8F4-4F1B-BBA5-EF273A1C11D9}"/>
    <cellStyle name="Normal 22 3 2 10" xfId="8563" xr:uid="{8332844C-8889-463F-998F-79B9AFCEBB88}"/>
    <cellStyle name="Normal 22 3 2 10 2" xfId="16943" xr:uid="{1DB92BA2-368D-4519-96DF-4FE87D6CDA2E}"/>
    <cellStyle name="Normal 22 3 2 10 2 2" xfId="33703" xr:uid="{134289DE-CA53-4C44-AEC7-792F2C1064F4}"/>
    <cellStyle name="Normal 22 3 2 10 2 3" xfId="50462" xr:uid="{CF680F0B-BC84-4346-934E-8C37C1663A6C}"/>
    <cellStyle name="Normal 22 3 2 10 3" xfId="25323" xr:uid="{8CF238DD-F90E-4710-B4DB-9AB3F78C47DB}"/>
    <cellStyle name="Normal 22 3 2 10 4" xfId="42082" xr:uid="{A84126AF-6470-4A67-A495-3F33247243B2}"/>
    <cellStyle name="Normal 22 3 2 11" xfId="2508" xr:uid="{95DF0F01-66D2-4645-B761-A053A6D700DF}"/>
    <cellStyle name="Normal 22 3 2 11 2" xfId="10890" xr:uid="{108FB23C-7321-428D-AC5F-299BE79A1022}"/>
    <cellStyle name="Normal 22 3 2 11 2 2" xfId="27650" xr:uid="{0B61A94C-3C5F-4A8A-B996-016E4ACAD8E1}"/>
    <cellStyle name="Normal 22 3 2 11 2 3" xfId="44409" xr:uid="{17690AE6-767A-470F-A306-E8B2228143EC}"/>
    <cellStyle name="Normal 22 3 2 11 3" xfId="19270" xr:uid="{B0216C39-9CC1-47CA-9DD4-9A0670EDFEB1}"/>
    <cellStyle name="Normal 22 3 2 11 4" xfId="36029" xr:uid="{C9EA76BF-4148-4E73-9818-7C581A805D04}"/>
    <cellStyle name="Normal 22 3 2 12" xfId="9087" xr:uid="{8CBAC062-1778-4DF8-9BE5-57C03BB5759D}"/>
    <cellStyle name="Normal 22 3 2 12 2" xfId="25847" xr:uid="{A7D51053-59FD-4EE1-B6A9-E8642ADF04E5}"/>
    <cellStyle name="Normal 22 3 2 12 3" xfId="42606" xr:uid="{6C6EE004-9A6D-4044-AD8B-110CD0FF3D16}"/>
    <cellStyle name="Normal 22 3 2 13" xfId="17467" xr:uid="{A47DB178-D5FD-4D40-84E1-95B23154F81F}"/>
    <cellStyle name="Normal 22 3 2 14" xfId="34226" xr:uid="{8CC3847E-A46D-421D-B5BC-608C0B5F5893}"/>
    <cellStyle name="Normal 22 3 2 2" xfId="1118" xr:uid="{398A7E92-0C18-4836-B093-769738248DD0}"/>
    <cellStyle name="Normal 22 3 2 2 2" xfId="4513" xr:uid="{28C836CE-42F3-411C-A1D3-79F37CCB441F}"/>
    <cellStyle name="Normal 22 3 2 2 2 2" xfId="12893" xr:uid="{E2ED7C34-70E2-449E-A1FA-D032FCF872A2}"/>
    <cellStyle name="Normal 22 3 2 2 2 2 2" xfId="29653" xr:uid="{BB358C91-2C54-4F15-B8FA-3DCB18B6DAEE}"/>
    <cellStyle name="Normal 22 3 2 2 2 2 3" xfId="46412" xr:uid="{7938C37D-4C24-4F0E-A2ED-72627316A23C}"/>
    <cellStyle name="Normal 22 3 2 2 2 3" xfId="21273" xr:uid="{A4335E9E-6E10-466B-85BD-DAF762EE9469}"/>
    <cellStyle name="Normal 22 3 2 2 2 4" xfId="38032" xr:uid="{8145D476-115E-43B1-9EE5-B3A9D3C9CC59}"/>
    <cellStyle name="Normal 22 3 2 2 3" xfId="6200" xr:uid="{7E29DD38-B7CD-441F-9214-E7F6F276E545}"/>
    <cellStyle name="Normal 22 3 2 2 3 2" xfId="14580" xr:uid="{5F22D8F2-53BD-473F-8087-F0F72452133C}"/>
    <cellStyle name="Normal 22 3 2 2 3 2 2" xfId="31340" xr:uid="{F4B68E29-4246-429C-AF87-DD1E41777E1F}"/>
    <cellStyle name="Normal 22 3 2 2 3 2 3" xfId="48099" xr:uid="{FB3723C2-B3AE-45AB-8BE2-333AC0B3B0A3}"/>
    <cellStyle name="Normal 22 3 2 2 3 3" xfId="22960" xr:uid="{348CBA94-A244-4957-9069-7925ED4603D9}"/>
    <cellStyle name="Normal 22 3 2 2 3 4" xfId="39719" xr:uid="{D2370DFB-0CF6-4454-9CB7-7467335EB996}"/>
    <cellStyle name="Normal 22 3 2 2 4" xfId="2936" xr:uid="{0DFBB013-3134-4C50-8BB5-62F75114BF5A}"/>
    <cellStyle name="Normal 22 3 2 2 4 2" xfId="11316" xr:uid="{16C7249C-B3FB-435A-A7E1-75FCE0099ACE}"/>
    <cellStyle name="Normal 22 3 2 2 4 2 2" xfId="28076" xr:uid="{7770420A-CE0C-498C-BC40-A16349AE785E}"/>
    <cellStyle name="Normal 22 3 2 2 4 2 3" xfId="44835" xr:uid="{91829871-FBA7-48B7-833B-9C75E8AD25BE}"/>
    <cellStyle name="Normal 22 3 2 2 4 3" xfId="19696" xr:uid="{6E6BD148-6455-499B-932F-595864588972}"/>
    <cellStyle name="Normal 22 3 2 2 4 4" xfId="36455" xr:uid="{A7E4A4AF-C9D2-4D4E-A594-F5DD3E239B22}"/>
    <cellStyle name="Normal 22 3 2 2 5" xfId="9513" xr:uid="{F2590EB1-ED56-4DC1-9337-8159F1CF35BC}"/>
    <cellStyle name="Normal 22 3 2 2 5 2" xfId="26273" xr:uid="{4E975B6E-11FB-4926-BC1A-6CA8B36FDF7B}"/>
    <cellStyle name="Normal 22 3 2 2 5 3" xfId="43032" xr:uid="{7E1AEFAD-94C6-4CC1-B5B4-DC7EC125226C}"/>
    <cellStyle name="Normal 22 3 2 2 6" xfId="17893" xr:uid="{719662FF-327E-46B7-BAEE-E6CF90D63DB5}"/>
    <cellStyle name="Normal 22 3 2 2 7" xfId="34652" xr:uid="{59556E51-02D4-4268-B252-05B79AE73BAD}"/>
    <cellStyle name="Normal 22 3 2 3" xfId="1552" xr:uid="{EECA2F2B-0435-486C-9418-D768BF459673}"/>
    <cellStyle name="Normal 22 3 2 3 2" xfId="4941" xr:uid="{6CD6DB78-C40F-43D7-BA5F-F245A765502B}"/>
    <cellStyle name="Normal 22 3 2 3 2 2" xfId="13321" xr:uid="{B5459BD5-E468-44C4-BA37-0EF7DCB5921D}"/>
    <cellStyle name="Normal 22 3 2 3 2 2 2" xfId="30081" xr:uid="{7619293A-6EED-453F-BC56-B31F43D5514D}"/>
    <cellStyle name="Normal 22 3 2 3 2 2 3" xfId="46840" xr:uid="{D9B51645-AC68-445B-A183-A3D36AC7BE2F}"/>
    <cellStyle name="Normal 22 3 2 3 2 3" xfId="21701" xr:uid="{92590725-2171-4C14-9CF7-05CDA27FE02A}"/>
    <cellStyle name="Normal 22 3 2 3 2 4" xfId="38460" xr:uid="{46287967-EAC0-4DD2-BBCA-64D2C65DB037}"/>
    <cellStyle name="Normal 22 3 2 3 3" xfId="6628" xr:uid="{33C55D89-8331-4C12-845A-30E507D24F2B}"/>
    <cellStyle name="Normal 22 3 2 3 3 2" xfId="15008" xr:uid="{C55396B5-5341-4BA3-8864-67193553DEF4}"/>
    <cellStyle name="Normal 22 3 2 3 3 2 2" xfId="31768" xr:uid="{C874998B-A311-44CB-ADEF-3FD6234EF7D8}"/>
    <cellStyle name="Normal 22 3 2 3 3 2 3" xfId="48527" xr:uid="{B5C19C06-53A4-47CB-8443-608E6700935F}"/>
    <cellStyle name="Normal 22 3 2 3 3 3" xfId="23388" xr:uid="{92B995AE-AEAE-44A0-97B1-A14369F05525}"/>
    <cellStyle name="Normal 22 3 2 3 3 4" xfId="40147" xr:uid="{A8583AB2-782D-4861-955C-6EA83F24D182}"/>
    <cellStyle name="Normal 22 3 2 3 4" xfId="3364" xr:uid="{D1DB302B-6851-4BC3-AA05-F7E645963D25}"/>
    <cellStyle name="Normal 22 3 2 3 4 2" xfId="11744" xr:uid="{6EC140C8-9B14-4141-8DBB-6EFF3A6865D6}"/>
    <cellStyle name="Normal 22 3 2 3 4 2 2" xfId="28504" xr:uid="{F776087E-E7DE-4480-A43D-1151791112C5}"/>
    <cellStyle name="Normal 22 3 2 3 4 2 3" xfId="45263" xr:uid="{49DABD22-8AB4-47F3-8DE6-2CC1E860CF49}"/>
    <cellStyle name="Normal 22 3 2 3 4 3" xfId="20124" xr:uid="{51C98DED-9AAA-4EF2-94DD-2ABE5D59F6E2}"/>
    <cellStyle name="Normal 22 3 2 3 4 4" xfId="36883" xr:uid="{ACDFABE1-288F-4A00-AD27-22F374BC1807}"/>
    <cellStyle name="Normal 22 3 2 3 5" xfId="9941" xr:uid="{C68C3D30-1477-4652-9029-328D9CBB7D9F}"/>
    <cellStyle name="Normal 22 3 2 3 5 2" xfId="26701" xr:uid="{6FCE936C-78D2-4216-B548-5864B196E7DB}"/>
    <cellStyle name="Normal 22 3 2 3 5 3" xfId="43460" xr:uid="{90217602-1603-44FE-8AF5-8176049B6DFD}"/>
    <cellStyle name="Normal 22 3 2 3 6" xfId="18321" xr:uid="{7D987E9D-3699-4D03-B52C-A613D603ADCB}"/>
    <cellStyle name="Normal 22 3 2 3 7" xfId="35080" xr:uid="{909CDBEF-49C4-4BA8-AE79-0C87C122F3D6}"/>
    <cellStyle name="Normal 22 3 2 4" xfId="1863" xr:uid="{53216CA3-A2AD-477C-8141-6C41B256B845}"/>
    <cellStyle name="Normal 22 3 2 4 2" xfId="5252" xr:uid="{BD4E5631-93B7-493B-B2A9-C8C1632116D6}"/>
    <cellStyle name="Normal 22 3 2 4 2 2" xfId="13632" xr:uid="{6AA3A75A-83C8-4854-B17E-7B4C902CE461}"/>
    <cellStyle name="Normal 22 3 2 4 2 2 2" xfId="30392" xr:uid="{D2943A96-0A17-48BB-BCE8-FF1D830BDC8F}"/>
    <cellStyle name="Normal 22 3 2 4 2 2 3" xfId="47151" xr:uid="{0D2906D3-355D-4FA6-8006-5DB8B150A699}"/>
    <cellStyle name="Normal 22 3 2 4 2 3" xfId="22012" xr:uid="{B6D69F14-FF78-4ACA-8A7C-51F8DBE4A8E3}"/>
    <cellStyle name="Normal 22 3 2 4 2 4" xfId="38771" xr:uid="{765C8DF8-D0F6-42BD-A38F-947C4F07D68E}"/>
    <cellStyle name="Normal 22 3 2 4 3" xfId="6939" xr:uid="{7E0F3513-FDF8-416F-98DA-09C0B091101E}"/>
    <cellStyle name="Normal 22 3 2 4 3 2" xfId="15319" xr:uid="{70B1A04D-D052-4005-851E-B270B046E462}"/>
    <cellStyle name="Normal 22 3 2 4 3 2 2" xfId="32079" xr:uid="{2C821A54-2589-4465-A590-F8DFA96DA064}"/>
    <cellStyle name="Normal 22 3 2 4 3 2 3" xfId="48838" xr:uid="{B37C9502-A50D-4D4A-8D6A-5F47AF6F0B10}"/>
    <cellStyle name="Normal 22 3 2 4 3 3" xfId="23699" xr:uid="{790262F7-6BD3-44C2-A737-691404F39A27}"/>
    <cellStyle name="Normal 22 3 2 4 3 4" xfId="40458" xr:uid="{946A68DB-AF40-4836-9D68-3248BD2642B1}"/>
    <cellStyle name="Normal 22 3 2 4 4" xfId="3563" xr:uid="{074C75C7-D3D1-4A7B-A46A-3EFE1E956087}"/>
    <cellStyle name="Normal 22 3 2 4 4 2" xfId="11943" xr:uid="{B028F0E7-BF21-4D8B-8A55-1F36DE43986C}"/>
    <cellStyle name="Normal 22 3 2 4 4 2 2" xfId="28703" xr:uid="{F3BDD3B6-7F89-4B2A-A0B4-1BC1D0A07780}"/>
    <cellStyle name="Normal 22 3 2 4 4 2 3" xfId="45462" xr:uid="{1E59E367-EB4E-4AD8-AB77-B2C3D32D844E}"/>
    <cellStyle name="Normal 22 3 2 4 4 3" xfId="20323" xr:uid="{2EB5ED99-3A4A-4583-BF2E-D6D72B6EDC8B}"/>
    <cellStyle name="Normal 22 3 2 4 4 4" xfId="37082" xr:uid="{C2BDC0AE-0051-4977-BF59-B942917B6D9C}"/>
    <cellStyle name="Normal 22 3 2 4 5" xfId="10252" xr:uid="{08C73F61-38B0-4315-82DF-51580B50CF76}"/>
    <cellStyle name="Normal 22 3 2 4 5 2" xfId="27012" xr:uid="{1D20E2C4-C4D9-4F14-B8EF-BC5F41FF9E9B}"/>
    <cellStyle name="Normal 22 3 2 4 5 3" xfId="43771" xr:uid="{60556E23-6165-4656-A246-B921DE03AE63}"/>
    <cellStyle name="Normal 22 3 2 4 6" xfId="18632" xr:uid="{ED167B0E-96B5-488E-A5DB-473F073B983B}"/>
    <cellStyle name="Normal 22 3 2 4 7" xfId="35391" xr:uid="{DC90AAFA-CF97-4A74-9005-03BBC537F04B}"/>
    <cellStyle name="Normal 22 3 2 5" xfId="3982" xr:uid="{88A53A58-A0BC-4A6E-985E-07F2B4D4AB54}"/>
    <cellStyle name="Normal 22 3 2 5 2" xfId="12362" xr:uid="{27175AD8-C569-4E1F-9A9D-22C29EFA6939}"/>
    <cellStyle name="Normal 22 3 2 5 2 2" xfId="29122" xr:uid="{A574729D-715A-4B07-A19B-545A19117421}"/>
    <cellStyle name="Normal 22 3 2 5 2 3" xfId="45881" xr:uid="{2AF3D85F-8F1B-4FF7-A70D-3FFFD1EF8688}"/>
    <cellStyle name="Normal 22 3 2 5 3" xfId="20742" xr:uid="{D742CF40-E593-48C0-B793-326EE5D59364}"/>
    <cellStyle name="Normal 22 3 2 5 4" xfId="37501" xr:uid="{DFA5821B-E929-4526-A6C6-CC2785F5E863}"/>
    <cellStyle name="Normal 22 3 2 6" xfId="5774" xr:uid="{F2496E41-62E8-4B42-A6F7-7C608F71BEB8}"/>
    <cellStyle name="Normal 22 3 2 6 2" xfId="14154" xr:uid="{AB80CF53-A7FA-4133-B9A6-AD71FA70540B}"/>
    <cellStyle name="Normal 22 3 2 6 2 2" xfId="30914" xr:uid="{B9B5B480-CD54-4181-B401-35670AB6C90E}"/>
    <cellStyle name="Normal 22 3 2 6 2 3" xfId="47673" xr:uid="{45959F74-6CCF-4B1A-A7B7-20515422B79E}"/>
    <cellStyle name="Normal 22 3 2 6 3" xfId="22534" xr:uid="{B65D2186-70A3-4518-82AC-EC46CCBDA40A}"/>
    <cellStyle name="Normal 22 3 2 6 4" xfId="39293" xr:uid="{5994CDCA-F748-4197-9926-7BBEB643A065}"/>
    <cellStyle name="Normal 22 3 2 7" xfId="7345" xr:uid="{25A9082A-B143-4A5E-B13A-0FA59C28DE82}"/>
    <cellStyle name="Normal 22 3 2 7 2" xfId="15725" xr:uid="{6105ACDA-E248-4244-8272-7FC61BC194B2}"/>
    <cellStyle name="Normal 22 3 2 7 2 2" xfId="32485" xr:uid="{DC689105-A2C4-4AB6-9641-9BDC04B17263}"/>
    <cellStyle name="Normal 22 3 2 7 2 3" xfId="49244" xr:uid="{C32551BC-08C4-4C52-AFE7-0BD4C7EB93A0}"/>
    <cellStyle name="Normal 22 3 2 7 3" xfId="24105" xr:uid="{74A75601-5556-4BB3-902B-EF7EF64B4F5A}"/>
    <cellStyle name="Normal 22 3 2 7 4" xfId="40864" xr:uid="{89B452C7-D8A8-4DE4-A29B-AF53895BD6A1}"/>
    <cellStyle name="Normal 22 3 2 8" xfId="7751" xr:uid="{BB1B30A7-4E44-4951-9031-E664903AB3EB}"/>
    <cellStyle name="Normal 22 3 2 8 2" xfId="16131" xr:uid="{6FD559CE-AB17-4F16-BCEE-93A05E8AA1A4}"/>
    <cellStyle name="Normal 22 3 2 8 2 2" xfId="32891" xr:uid="{0F19CE5C-5381-434C-91A6-54A366B6B216}"/>
    <cellStyle name="Normal 22 3 2 8 2 3" xfId="49650" xr:uid="{ECEED78E-4519-4128-9EB7-8A347A8D41D4}"/>
    <cellStyle name="Normal 22 3 2 8 3" xfId="24511" xr:uid="{9AA20BC7-3457-4FE7-8A4E-FA71A7AFDC5E}"/>
    <cellStyle name="Normal 22 3 2 8 4" xfId="41270" xr:uid="{8A1B3107-BB5B-4AB9-B277-598DE6BCFAE2}"/>
    <cellStyle name="Normal 22 3 2 9" xfId="8157" xr:uid="{936BFC4E-2214-4042-89DA-DBB8876CEAD4}"/>
    <cellStyle name="Normal 22 3 2 9 2" xfId="16537" xr:uid="{513AC0D4-7EBF-405F-94BC-B57D7C6358BA}"/>
    <cellStyle name="Normal 22 3 2 9 2 2" xfId="33297" xr:uid="{78B034A3-AC21-4EE7-8440-005FAA833237}"/>
    <cellStyle name="Normal 22 3 2 9 2 3" xfId="50056" xr:uid="{ED07F8BE-4FB3-417C-9289-9156A38C2D5E}"/>
    <cellStyle name="Normal 22 3 2 9 3" xfId="24917" xr:uid="{C80F12BB-887F-4856-8D98-AA96926F89C4}"/>
    <cellStyle name="Normal 22 3 2 9 4" xfId="41676" xr:uid="{F4AB676D-50B3-484B-BC8C-DC09BA7F1C7F}"/>
    <cellStyle name="Normal 22 3 3" xfId="679" xr:uid="{C09A17B9-5E1E-4FFC-975F-2D69473505F6}"/>
    <cellStyle name="Normal 22 3 3 10" xfId="8729" xr:uid="{DA253399-C8B3-4617-8F54-7A508308588F}"/>
    <cellStyle name="Normal 22 3 3 10 2" xfId="17109" xr:uid="{3DC40D7A-F249-4E00-93D2-E68378CB9205}"/>
    <cellStyle name="Normal 22 3 3 10 2 2" xfId="33869" xr:uid="{C52E65E7-B468-498C-AC88-6EDC73CE112B}"/>
    <cellStyle name="Normal 22 3 3 10 2 3" xfId="50628" xr:uid="{5657F862-E005-4825-B570-B8E027380BED}"/>
    <cellStyle name="Normal 22 3 3 10 3" xfId="25489" xr:uid="{9FBE0AC5-005D-48A9-9535-665966A681D7}"/>
    <cellStyle name="Normal 22 3 3 10 4" xfId="42248" xr:uid="{100BA0D0-36D7-4B87-BB34-C5F7282B42B0}"/>
    <cellStyle name="Normal 22 3 3 11" xfId="2509" xr:uid="{EF0FA5BB-2065-4AE7-B795-140F979A2A5F}"/>
    <cellStyle name="Normal 22 3 3 11 2" xfId="10891" xr:uid="{B9FC26C5-5C56-4560-8CB0-AD00B51A9A6D}"/>
    <cellStyle name="Normal 22 3 3 11 2 2" xfId="27651" xr:uid="{46EA3BDC-19D8-4BC4-86F5-BCEDD8DF8376}"/>
    <cellStyle name="Normal 22 3 3 11 2 3" xfId="44410" xr:uid="{79B05240-DD78-4DEF-95EE-8D73FE6923E4}"/>
    <cellStyle name="Normal 22 3 3 11 3" xfId="19271" xr:uid="{CDD82754-4FFF-4A16-B065-409B8AE129F2}"/>
    <cellStyle name="Normal 22 3 3 11 4" xfId="36030" xr:uid="{93C4CF33-9E9B-482B-9C98-362693A2CDAF}"/>
    <cellStyle name="Normal 22 3 3 12" xfId="9088" xr:uid="{54A33BA0-A08F-45EE-89E1-BD92F17E3790}"/>
    <cellStyle name="Normal 22 3 3 12 2" xfId="25848" xr:uid="{56B6D906-A6FC-4374-9779-C6C02B2FE02D}"/>
    <cellStyle name="Normal 22 3 3 12 3" xfId="42607" xr:uid="{C917A08A-84CE-44F8-A6D7-01116596DDD2}"/>
    <cellStyle name="Normal 22 3 3 13" xfId="17468" xr:uid="{5F08D300-A673-4743-BCC8-638CFB08F426}"/>
    <cellStyle name="Normal 22 3 3 14" xfId="34227" xr:uid="{ED59E175-768E-4B41-A020-FCAD8D2684B5}"/>
    <cellStyle name="Normal 22 3 3 2" xfId="1119" xr:uid="{2FDD4C6E-B32F-4832-9B3D-C50DBA97048A}"/>
    <cellStyle name="Normal 22 3 3 2 2" xfId="4514" xr:uid="{A6473FC9-6F3E-4ADE-AF5C-A1B112775C2C}"/>
    <cellStyle name="Normal 22 3 3 2 2 2" xfId="12894" xr:uid="{042D7D50-A149-4D85-A6DF-0B86717BDAA6}"/>
    <cellStyle name="Normal 22 3 3 2 2 2 2" xfId="29654" xr:uid="{7957CEAC-B546-4D26-BD6F-3C803F915872}"/>
    <cellStyle name="Normal 22 3 3 2 2 2 3" xfId="46413" xr:uid="{66DF6EDD-8AB9-48CA-ABE9-551205145CC1}"/>
    <cellStyle name="Normal 22 3 3 2 2 3" xfId="21274" xr:uid="{50D27449-F60E-4F27-B09A-7E0D00A2E3D1}"/>
    <cellStyle name="Normal 22 3 3 2 2 4" xfId="38033" xr:uid="{093285FC-0CDE-44FB-BBF3-0C806499CA5B}"/>
    <cellStyle name="Normal 22 3 3 2 3" xfId="6201" xr:uid="{7A2CC1EE-A6BE-47F0-A440-318CD404E8E7}"/>
    <cellStyle name="Normal 22 3 3 2 3 2" xfId="14581" xr:uid="{D37BD9F2-D639-41A5-A8BC-D72DA2ECFBF6}"/>
    <cellStyle name="Normal 22 3 3 2 3 2 2" xfId="31341" xr:uid="{7BC97452-7EB3-4472-8BCF-AFC5AE9C5BB7}"/>
    <cellStyle name="Normal 22 3 3 2 3 2 3" xfId="48100" xr:uid="{05997E0A-E229-4BE2-88D2-851F6A16400B}"/>
    <cellStyle name="Normal 22 3 3 2 3 3" xfId="22961" xr:uid="{D46FD0D0-C676-417B-A574-D072D85B13C6}"/>
    <cellStyle name="Normal 22 3 3 2 3 4" xfId="39720" xr:uid="{A830837A-FA28-412F-B2AC-06F06C137947}"/>
    <cellStyle name="Normal 22 3 3 2 4" xfId="2937" xr:uid="{8EAF55A1-9F46-42A7-98EF-1F6C1FF2F26C}"/>
    <cellStyle name="Normal 22 3 3 2 4 2" xfId="11317" xr:uid="{AB3FCAF3-7270-4F9D-8438-81C5D20E7BA3}"/>
    <cellStyle name="Normal 22 3 3 2 4 2 2" xfId="28077" xr:uid="{34BEC34F-5C81-40C8-B35E-D8610D59D6E8}"/>
    <cellStyle name="Normal 22 3 3 2 4 2 3" xfId="44836" xr:uid="{488A1484-E156-405F-BDE3-13EA62969957}"/>
    <cellStyle name="Normal 22 3 3 2 4 3" xfId="19697" xr:uid="{E9FF83CA-1974-4DB5-BBEA-40DE0407A0CC}"/>
    <cellStyle name="Normal 22 3 3 2 4 4" xfId="36456" xr:uid="{EE97CDAF-3A8B-4157-B2CD-5BDA7522E1C7}"/>
    <cellStyle name="Normal 22 3 3 2 5" xfId="9514" xr:uid="{2F0B1064-4681-4DF5-AA4D-B80FBD76B110}"/>
    <cellStyle name="Normal 22 3 3 2 5 2" xfId="26274" xr:uid="{C980D9DC-9FC1-4F1D-ADEB-B0568392EF3C}"/>
    <cellStyle name="Normal 22 3 3 2 5 3" xfId="43033" xr:uid="{B977A193-2D3B-404F-B1D9-2DD86EBB4F23}"/>
    <cellStyle name="Normal 22 3 3 2 6" xfId="17894" xr:uid="{F75F6FFE-2D35-43C8-BC9F-4DF678BD5D36}"/>
    <cellStyle name="Normal 22 3 3 2 7" xfId="34653" xr:uid="{28DD9EB8-0E55-4138-9BF3-B9177E143664}"/>
    <cellStyle name="Normal 22 3 3 3" xfId="1553" xr:uid="{9CB04302-6D4E-4538-AAFD-BF0D3E15A982}"/>
    <cellStyle name="Normal 22 3 3 3 2" xfId="4942" xr:uid="{F893BBB5-DD1C-4B68-942D-934C63C8FFEE}"/>
    <cellStyle name="Normal 22 3 3 3 2 2" xfId="13322" xr:uid="{2F9A9300-BCE1-43E4-8C54-A64EFECB0FBE}"/>
    <cellStyle name="Normal 22 3 3 3 2 2 2" xfId="30082" xr:uid="{0B67B033-98DE-4BFB-8C52-C7980627425A}"/>
    <cellStyle name="Normal 22 3 3 3 2 2 3" xfId="46841" xr:uid="{9488A7FE-AAF1-448E-9697-6FAF1407CB45}"/>
    <cellStyle name="Normal 22 3 3 3 2 3" xfId="21702" xr:uid="{70879E35-45AF-466D-8C5F-45F2F278E838}"/>
    <cellStyle name="Normal 22 3 3 3 2 4" xfId="38461" xr:uid="{74B42EC3-9071-48C5-99F8-3292C4D140ED}"/>
    <cellStyle name="Normal 22 3 3 3 3" xfId="6629" xr:uid="{5FA2AAEC-7A89-4FD3-9E89-7BE0AB9C26A9}"/>
    <cellStyle name="Normal 22 3 3 3 3 2" xfId="15009" xr:uid="{BAEA952D-55B4-4DC4-811B-251E7DC60A63}"/>
    <cellStyle name="Normal 22 3 3 3 3 2 2" xfId="31769" xr:uid="{CC9724A3-819B-41D9-9A19-BA7FE77A56C1}"/>
    <cellStyle name="Normal 22 3 3 3 3 2 3" xfId="48528" xr:uid="{F8B28289-7681-41E0-AEE0-92970D844D20}"/>
    <cellStyle name="Normal 22 3 3 3 3 3" xfId="23389" xr:uid="{4D7ED0B3-783E-4272-A176-72D8908D3F67}"/>
    <cellStyle name="Normal 22 3 3 3 3 4" xfId="40148" xr:uid="{5A6741F4-4427-4391-BDAA-D1817FD9198C}"/>
    <cellStyle name="Normal 22 3 3 3 4" xfId="3365" xr:uid="{68B5D376-3951-4912-BFC8-7D2D6753B1F5}"/>
    <cellStyle name="Normal 22 3 3 3 4 2" xfId="11745" xr:uid="{DF8E0590-D893-4340-B1F8-D872676C94AA}"/>
    <cellStyle name="Normal 22 3 3 3 4 2 2" xfId="28505" xr:uid="{D67E86CC-3A13-4E7D-BDED-DC59D719EE23}"/>
    <cellStyle name="Normal 22 3 3 3 4 2 3" xfId="45264" xr:uid="{ABB7EE78-8474-4486-B5FF-34C420452A62}"/>
    <cellStyle name="Normal 22 3 3 3 4 3" xfId="20125" xr:uid="{24EEB5A2-BADD-4366-8339-0EE65E699392}"/>
    <cellStyle name="Normal 22 3 3 3 4 4" xfId="36884" xr:uid="{402E86E4-618A-43A8-A570-D44BCE8304AB}"/>
    <cellStyle name="Normal 22 3 3 3 5" xfId="9942" xr:uid="{EE5B03B4-09DA-40D4-9594-CFFF13C0CDAA}"/>
    <cellStyle name="Normal 22 3 3 3 5 2" xfId="26702" xr:uid="{16B5728E-05DF-419B-B7C9-26E645919A5D}"/>
    <cellStyle name="Normal 22 3 3 3 5 3" xfId="43461" xr:uid="{A27993F4-A2C8-47F0-9469-AFE8B3C58C4E}"/>
    <cellStyle name="Normal 22 3 3 3 6" xfId="18322" xr:uid="{3463A692-A21B-48EA-B3A3-240C73F6072D}"/>
    <cellStyle name="Normal 22 3 3 3 7" xfId="35081" xr:uid="{FE9434EF-8585-454C-B1A5-357FB29C7021}"/>
    <cellStyle name="Normal 22 3 3 4" xfId="2029" xr:uid="{B6E791C8-062E-4270-B095-F6481F83436D}"/>
    <cellStyle name="Normal 22 3 3 4 2" xfId="5418" xr:uid="{5006A9A0-2036-4486-8C3C-870973A14E0B}"/>
    <cellStyle name="Normal 22 3 3 4 2 2" xfId="13798" xr:uid="{444476EE-8AD2-4CCD-B91D-F0B9261D6DE5}"/>
    <cellStyle name="Normal 22 3 3 4 2 2 2" xfId="30558" xr:uid="{3B9AF7EA-18CB-4167-ACA8-430EE94502F2}"/>
    <cellStyle name="Normal 22 3 3 4 2 2 3" xfId="47317" xr:uid="{82A0E13F-0CFB-466A-868A-9E43B081BE8F}"/>
    <cellStyle name="Normal 22 3 3 4 2 3" xfId="22178" xr:uid="{6F7435D0-B855-4158-B809-AB61D9490927}"/>
    <cellStyle name="Normal 22 3 3 4 2 4" xfId="38937" xr:uid="{65DBE5BE-4884-4F56-BA12-C161FE6F5C74}"/>
    <cellStyle name="Normal 22 3 3 4 3" xfId="7105" xr:uid="{2A150EF3-F799-4B94-8D46-69F8472FD72C}"/>
    <cellStyle name="Normal 22 3 3 4 3 2" xfId="15485" xr:uid="{50FAE4ED-A99B-4B94-B07E-4CA8FA02478A}"/>
    <cellStyle name="Normal 22 3 3 4 3 2 2" xfId="32245" xr:uid="{1F3DBC82-FE98-4CE2-99B3-8B9D25E97E54}"/>
    <cellStyle name="Normal 22 3 3 4 3 2 3" xfId="49004" xr:uid="{CBE0AA9B-BFAE-4365-8750-B95BE42C58B1}"/>
    <cellStyle name="Normal 22 3 3 4 3 3" xfId="23865" xr:uid="{DB627674-EF2F-4BEA-9E94-F22FB95F37F1}"/>
    <cellStyle name="Normal 22 3 3 4 3 4" xfId="40624" xr:uid="{115F00B8-BAFE-4BD2-A8F1-D93DA7B463DB}"/>
    <cellStyle name="Normal 22 3 3 4 4" xfId="3728" xr:uid="{8D4724A5-A92E-4AC9-B5DA-F10D3F2D1A79}"/>
    <cellStyle name="Normal 22 3 3 4 4 2" xfId="12108" xr:uid="{2A3DEFC1-77CD-4AE1-9DFF-23F8A39C3117}"/>
    <cellStyle name="Normal 22 3 3 4 4 2 2" xfId="28868" xr:uid="{F06B727F-344A-451F-8883-54D51BBC1AEE}"/>
    <cellStyle name="Normal 22 3 3 4 4 2 3" xfId="45627" xr:uid="{738AC361-1D82-478F-A587-6A79D3713B67}"/>
    <cellStyle name="Normal 22 3 3 4 4 3" xfId="20488" xr:uid="{73EB765C-95C9-4ED2-8EF5-67B6EF4789B3}"/>
    <cellStyle name="Normal 22 3 3 4 4 4" xfId="37247" xr:uid="{84D943B5-1539-4E75-8A37-AF3D0341DA74}"/>
    <cellStyle name="Normal 22 3 3 4 5" xfId="10418" xr:uid="{4CBB3AE1-957D-4060-82EF-4788AB2E1250}"/>
    <cellStyle name="Normal 22 3 3 4 5 2" xfId="27178" xr:uid="{8B801485-2B75-4F6B-B262-7AD282B60467}"/>
    <cellStyle name="Normal 22 3 3 4 5 3" xfId="43937" xr:uid="{EA308DFF-6CD0-4B16-B908-6BE1EA62ED0D}"/>
    <cellStyle name="Normal 22 3 3 4 6" xfId="18798" xr:uid="{BAB9C380-1A7D-42D1-9667-6C7E7387650C}"/>
    <cellStyle name="Normal 22 3 3 4 7" xfId="35557" xr:uid="{F6BAE2D0-53C0-4A5B-8AA4-67C2A20F320B}"/>
    <cellStyle name="Normal 22 3 3 5" xfId="4148" xr:uid="{61886CF1-0F34-4E38-ADD7-738FE125376E}"/>
    <cellStyle name="Normal 22 3 3 5 2" xfId="12528" xr:uid="{A74A3E6A-3F37-4D4F-AE6D-7222A13E89F5}"/>
    <cellStyle name="Normal 22 3 3 5 2 2" xfId="29288" xr:uid="{808D7E84-7E1A-4902-AB3D-E9EF6107ABD4}"/>
    <cellStyle name="Normal 22 3 3 5 2 3" xfId="46047" xr:uid="{7DD330CB-EA2F-4D83-89B4-D83512F192AE}"/>
    <cellStyle name="Normal 22 3 3 5 3" xfId="20908" xr:uid="{D8ADE93B-148D-451F-9C02-A8309BB701F2}"/>
    <cellStyle name="Normal 22 3 3 5 4" xfId="37667" xr:uid="{73E4242B-02B6-4817-A014-3FE8DE9CBBA9}"/>
    <cellStyle name="Normal 22 3 3 6" xfId="5775" xr:uid="{A0529133-D042-4365-82A0-C709E418B673}"/>
    <cellStyle name="Normal 22 3 3 6 2" xfId="14155" xr:uid="{E7D7CC10-6846-4E4E-B618-B37E03C57A77}"/>
    <cellStyle name="Normal 22 3 3 6 2 2" xfId="30915" xr:uid="{8852172B-AD8C-41D6-9BE6-391227267F3C}"/>
    <cellStyle name="Normal 22 3 3 6 2 3" xfId="47674" xr:uid="{3349C518-58B5-4D0F-B691-F42BD9EE1B7D}"/>
    <cellStyle name="Normal 22 3 3 6 3" xfId="22535" xr:uid="{C2FBE85F-06EA-4CD5-ABE2-CCC932D1909A}"/>
    <cellStyle name="Normal 22 3 3 6 4" xfId="39294" xr:uid="{E1D58243-D6A3-4579-BF76-0B24C09A3529}"/>
    <cellStyle name="Normal 22 3 3 7" xfId="7511" xr:uid="{77AA49DD-7C79-4672-B95F-B8D7521804C8}"/>
    <cellStyle name="Normal 22 3 3 7 2" xfId="15891" xr:uid="{655BAD8C-8B49-4A32-A9FC-D5CE6E4A18A3}"/>
    <cellStyle name="Normal 22 3 3 7 2 2" xfId="32651" xr:uid="{48245DCC-10EA-4E04-83DE-A4DD1A1F7AA6}"/>
    <cellStyle name="Normal 22 3 3 7 2 3" xfId="49410" xr:uid="{590BAFA4-F5F6-49E2-BA17-6697A542BE1D}"/>
    <cellStyle name="Normal 22 3 3 7 3" xfId="24271" xr:uid="{3513E43B-01FE-42CF-8300-8AB74D6EC168}"/>
    <cellStyle name="Normal 22 3 3 7 4" xfId="41030" xr:uid="{8409C824-47AB-4D64-AA35-DD79729D914C}"/>
    <cellStyle name="Normal 22 3 3 8" xfId="7917" xr:uid="{51911523-6D02-4D28-8C4C-FD50E2A752E7}"/>
    <cellStyle name="Normal 22 3 3 8 2" xfId="16297" xr:uid="{AA6F0CCD-FC48-4809-8EBC-799529245736}"/>
    <cellStyle name="Normal 22 3 3 8 2 2" xfId="33057" xr:uid="{43C47268-B869-4D8E-A734-1A4C0A08044B}"/>
    <cellStyle name="Normal 22 3 3 8 2 3" xfId="49816" xr:uid="{B7B36588-B672-4967-96E4-50AE494C4D54}"/>
    <cellStyle name="Normal 22 3 3 8 3" xfId="24677" xr:uid="{2F66409F-4BBA-4843-806D-11A131B504C5}"/>
    <cellStyle name="Normal 22 3 3 8 4" xfId="41436" xr:uid="{AD391351-8136-4ED9-BD4A-51F6A60ACFAE}"/>
    <cellStyle name="Normal 22 3 3 9" xfId="8323" xr:uid="{9A23E660-E502-4EC5-BD06-C9A8B72A998A}"/>
    <cellStyle name="Normal 22 3 3 9 2" xfId="16703" xr:uid="{7CE8C3A8-ECF0-441A-A656-6B0B27642AF6}"/>
    <cellStyle name="Normal 22 3 3 9 2 2" xfId="33463" xr:uid="{345EE041-CE50-4940-8BEA-DA387659877B}"/>
    <cellStyle name="Normal 22 3 3 9 2 3" xfId="50222" xr:uid="{B74EA180-57AD-4AEA-9D31-0901F500E53B}"/>
    <cellStyle name="Normal 22 3 3 9 3" xfId="25083" xr:uid="{64369F5E-FBCF-4638-98C5-AD63AF02A747}"/>
    <cellStyle name="Normal 22 3 3 9 4" xfId="41842" xr:uid="{6EDEE461-C8CE-4D2D-9614-F6A487FF6503}"/>
    <cellStyle name="Normal 22 3 4" xfId="860" xr:uid="{4C1F9C02-0FD6-4060-80FA-D06355ED63EF}"/>
    <cellStyle name="Normal 22 3 4 2" xfId="4255" xr:uid="{D42E2C0C-3594-498D-B489-8898A1ABC848}"/>
    <cellStyle name="Normal 22 3 4 2 2" xfId="12635" xr:uid="{0C14F81E-07CE-44FF-99C2-9373B36FC8DC}"/>
    <cellStyle name="Normal 22 3 4 2 2 2" xfId="29395" xr:uid="{1614F18B-9672-4E72-A66C-B52DC74491BC}"/>
    <cellStyle name="Normal 22 3 4 2 2 3" xfId="46154" xr:uid="{D2D1E71E-020E-4CFB-9BBD-6F24A8D4B510}"/>
    <cellStyle name="Normal 22 3 4 2 3" xfId="21015" xr:uid="{486E5B24-9A55-41B8-A620-573FE5347C3C}"/>
    <cellStyle name="Normal 22 3 4 2 4" xfId="37774" xr:uid="{2315BFFA-A751-436D-80F9-ABCC59141FFF}"/>
    <cellStyle name="Normal 22 3 4 3" xfId="5942" xr:uid="{EEBA7BE8-DBA3-4F5B-9326-48052A949688}"/>
    <cellStyle name="Normal 22 3 4 3 2" xfId="14322" xr:uid="{0CA74FE4-EA82-4D70-A0F2-BE099DEBF604}"/>
    <cellStyle name="Normal 22 3 4 3 2 2" xfId="31082" xr:uid="{B42DC425-B570-42AD-B1F1-D62CE2B5B7AE}"/>
    <cellStyle name="Normal 22 3 4 3 2 3" xfId="47841" xr:uid="{D3DC765A-E5BA-41B7-B3F5-287D014A2ECB}"/>
    <cellStyle name="Normal 22 3 4 3 3" xfId="22702" xr:uid="{388D7F3B-F78B-4D7A-8750-C42555BF8EFC}"/>
    <cellStyle name="Normal 22 3 4 3 4" xfId="39461" xr:uid="{6E79188A-DD2B-4B73-8B63-E9839C276DD9}"/>
    <cellStyle name="Normal 22 3 4 4" xfId="2678" xr:uid="{5F94D263-9362-4AEB-8EE8-3E16C099045C}"/>
    <cellStyle name="Normal 22 3 4 4 2" xfId="11058" xr:uid="{C10B6F6D-18AB-442D-A50C-32951FCC000E}"/>
    <cellStyle name="Normal 22 3 4 4 2 2" xfId="27818" xr:uid="{3166EECE-86E0-43DA-A54A-141246F41CC7}"/>
    <cellStyle name="Normal 22 3 4 4 2 3" xfId="44577" xr:uid="{D064FB17-72FB-4648-8B77-0C42E5D93C6F}"/>
    <cellStyle name="Normal 22 3 4 4 3" xfId="19438" xr:uid="{6683A57C-F14E-4F9A-8343-09C43A1531C9}"/>
    <cellStyle name="Normal 22 3 4 4 4" xfId="36197" xr:uid="{8090F89E-5ADC-4865-9C40-E7C241A1926D}"/>
    <cellStyle name="Normal 22 3 4 5" xfId="9255" xr:uid="{D33ED4C6-AB90-4F63-8055-08FEE5AD2A2D}"/>
    <cellStyle name="Normal 22 3 4 5 2" xfId="26015" xr:uid="{7ABC3575-44BE-4D05-AB06-69D2D3FF36EB}"/>
    <cellStyle name="Normal 22 3 4 5 3" xfId="42774" xr:uid="{94FFB0BB-AAE9-4D8F-8732-6D6688857348}"/>
    <cellStyle name="Normal 22 3 4 6" xfId="17635" xr:uid="{149B2A9A-86AB-47BA-9755-BF3DE9AD17D6}"/>
    <cellStyle name="Normal 22 3 4 7" xfId="34394" xr:uid="{C4C2B917-0960-4E6C-ADF5-E1673E5F4723}"/>
    <cellStyle name="Normal 22 3 5" xfId="1294" xr:uid="{353082F7-F2A6-41AB-BF65-644C00A8B165}"/>
    <cellStyle name="Normal 22 3 5 2" xfId="4683" xr:uid="{D5F19C5A-F116-4F58-A273-78B956F45BF9}"/>
    <cellStyle name="Normal 22 3 5 2 2" xfId="13063" xr:uid="{956571C8-BFA2-468E-B048-C431BF43FACA}"/>
    <cellStyle name="Normal 22 3 5 2 2 2" xfId="29823" xr:uid="{F3CF13B7-C5BB-45EA-8B0C-464582FFDE5D}"/>
    <cellStyle name="Normal 22 3 5 2 2 3" xfId="46582" xr:uid="{55604D3D-3C37-4923-9ACA-38D8280C20A3}"/>
    <cellStyle name="Normal 22 3 5 2 3" xfId="21443" xr:uid="{74090090-C0DA-480B-AD38-7441C3C1D137}"/>
    <cellStyle name="Normal 22 3 5 2 4" xfId="38202" xr:uid="{11728755-8B63-4F96-BD93-401E5B7E8F53}"/>
    <cellStyle name="Normal 22 3 5 3" xfId="6370" xr:uid="{D65449D1-6561-4458-9818-F81B3C1D6524}"/>
    <cellStyle name="Normal 22 3 5 3 2" xfId="14750" xr:uid="{2C881433-428F-46ED-9061-61843BAAE08D}"/>
    <cellStyle name="Normal 22 3 5 3 2 2" xfId="31510" xr:uid="{30829905-D19E-4AB0-A371-866BDD6746D7}"/>
    <cellStyle name="Normal 22 3 5 3 2 3" xfId="48269" xr:uid="{75779FB8-B8A4-4426-AE3E-0B6208CC26CE}"/>
    <cellStyle name="Normal 22 3 5 3 3" xfId="23130" xr:uid="{13B6560A-8538-4010-A2A1-6169AFCE6057}"/>
    <cellStyle name="Normal 22 3 5 3 4" xfId="39889" xr:uid="{0E121281-7FD3-41DC-BED9-60B7DD48B2A6}"/>
    <cellStyle name="Normal 22 3 5 4" xfId="3106" xr:uid="{622B711B-5180-4255-9597-C529A0803BAB}"/>
    <cellStyle name="Normal 22 3 5 4 2" xfId="11486" xr:uid="{188F2FD6-1FDB-42E3-B1CA-3299D6F0D0A9}"/>
    <cellStyle name="Normal 22 3 5 4 2 2" xfId="28246" xr:uid="{F8ECD667-A173-417A-B134-21230BBD8FF9}"/>
    <cellStyle name="Normal 22 3 5 4 2 3" xfId="45005" xr:uid="{6725F407-AE91-4B1B-B5F6-772C2E721EB9}"/>
    <cellStyle name="Normal 22 3 5 4 3" xfId="19866" xr:uid="{D6B25B5E-3A30-4CEF-9C95-9F1BF0176309}"/>
    <cellStyle name="Normal 22 3 5 4 4" xfId="36625" xr:uid="{05FFB30B-84A4-4003-9491-2EA3F7C6F4F6}"/>
    <cellStyle name="Normal 22 3 5 5" xfId="9683" xr:uid="{C99D8E26-5D9B-4EE1-BC75-09AA2C97710F}"/>
    <cellStyle name="Normal 22 3 5 5 2" xfId="26443" xr:uid="{3DBC2959-A4D7-4969-8550-3D25FC7F4E2A}"/>
    <cellStyle name="Normal 22 3 5 5 3" xfId="43202" xr:uid="{C31F3850-03BF-4EF5-9AB4-1171EF4E5D16}"/>
    <cellStyle name="Normal 22 3 5 6" xfId="18063" xr:uid="{2BF102E5-7357-4DA2-AF61-14F79164A8D0}"/>
    <cellStyle name="Normal 22 3 5 7" xfId="34822" xr:uid="{8C9639C7-1558-48C7-9944-582876E1D2B5}"/>
    <cellStyle name="Normal 22 3 6" xfId="1758" xr:uid="{E2F790AC-6366-4FDA-BC27-2A35BEF0D9CA}"/>
    <cellStyle name="Normal 22 3 6 2" xfId="5147" xr:uid="{FEBC932F-BA65-45C7-9F9C-BAEE733CF89D}"/>
    <cellStyle name="Normal 22 3 6 2 2" xfId="13527" xr:uid="{B9ECC010-BBE2-48B6-BF56-DC7EFF99B403}"/>
    <cellStyle name="Normal 22 3 6 2 2 2" xfId="30287" xr:uid="{C01BB25D-7E97-4BA4-9C7B-F0B95FC24243}"/>
    <cellStyle name="Normal 22 3 6 2 2 3" xfId="47046" xr:uid="{B45874B1-BE46-4F8A-A960-5451DB227235}"/>
    <cellStyle name="Normal 22 3 6 2 3" xfId="21907" xr:uid="{934B473C-02A4-4527-BC36-A7426DF3F356}"/>
    <cellStyle name="Normal 22 3 6 2 4" xfId="38666" xr:uid="{F6C67330-9B6B-4B61-AEA5-36769956AC6C}"/>
    <cellStyle name="Normal 22 3 6 3" xfId="6834" xr:uid="{66C6B52A-D7B9-4773-A684-293F9F24F6A6}"/>
    <cellStyle name="Normal 22 3 6 3 2" xfId="15214" xr:uid="{A9B4724E-C090-4054-BE1B-E1FC65B6213D}"/>
    <cellStyle name="Normal 22 3 6 3 2 2" xfId="31974" xr:uid="{BD01B947-8AB8-45BD-976D-7F32F1916B75}"/>
    <cellStyle name="Normal 22 3 6 3 2 3" xfId="48733" xr:uid="{64E17F5D-1009-4A5A-A3A5-4BEECBD97B56}"/>
    <cellStyle name="Normal 22 3 6 3 3" xfId="23594" xr:uid="{817E09BB-12AF-47B3-9EB4-AC76E5035C2B}"/>
    <cellStyle name="Normal 22 3 6 3 4" xfId="40353" xr:uid="{98B05E69-C8C9-453F-914E-EDADFE3EB456}"/>
    <cellStyle name="Normal 22 3 6 4" xfId="2248" xr:uid="{27228F06-9475-4A33-BA7F-61F85F4EBE11}"/>
    <cellStyle name="Normal 22 3 6 4 2" xfId="10632" xr:uid="{6DB88D2E-5C46-45F3-AE77-46BACB772618}"/>
    <cellStyle name="Normal 22 3 6 4 2 2" xfId="27392" xr:uid="{CA70E0F0-1E66-40C6-9452-A5F5B7F297D8}"/>
    <cellStyle name="Normal 22 3 6 4 2 3" xfId="44151" xr:uid="{669CF78A-CE2A-4C75-A1D0-FD62A708005A}"/>
    <cellStyle name="Normal 22 3 6 4 3" xfId="19012" xr:uid="{1694DC6E-549C-4CB8-AF93-6015472D562C}"/>
    <cellStyle name="Normal 22 3 6 4 4" xfId="35771" xr:uid="{CE65A94F-4F26-408B-9A3A-71DAC1A4B526}"/>
    <cellStyle name="Normal 22 3 6 5" xfId="10147" xr:uid="{9D733E26-5236-476C-B278-5D7A2DCFAACD}"/>
    <cellStyle name="Normal 22 3 6 5 2" xfId="26907" xr:uid="{6CEB0A91-D9E8-4234-BF84-3262A9BE7945}"/>
    <cellStyle name="Normal 22 3 6 5 3" xfId="43666" xr:uid="{CC3CCB87-DBE8-4EB9-9A5A-4A481E3A665F}"/>
    <cellStyle name="Normal 22 3 6 6" xfId="18527" xr:uid="{A44BC28E-64D4-458B-92B6-B70A1A59BEEA}"/>
    <cellStyle name="Normal 22 3 6 7" xfId="35286" xr:uid="{7AAD8F42-7275-4120-8CAE-3930EFC95A7B}"/>
    <cellStyle name="Normal 22 3 7" xfId="3877" xr:uid="{EB663123-E3EB-4C5C-B661-5F4D894A7B8E}"/>
    <cellStyle name="Normal 22 3 7 2" xfId="12257" xr:uid="{497CC1A8-4CB1-4478-A132-D68D5963EF34}"/>
    <cellStyle name="Normal 22 3 7 2 2" xfId="29017" xr:uid="{F820CCCF-FE15-4927-810D-BA16BE0F8AEA}"/>
    <cellStyle name="Normal 22 3 7 2 3" xfId="45776" xr:uid="{51977251-A41D-445D-BD73-7EC12916BEA9}"/>
    <cellStyle name="Normal 22 3 7 3" xfId="20637" xr:uid="{12AF8B87-CB56-4776-91CB-D8E5C92F2341}"/>
    <cellStyle name="Normal 22 3 7 4" xfId="37396" xr:uid="{0C7FE622-46E4-4AE1-A809-4ECAB738ABF5}"/>
    <cellStyle name="Normal 22 3 8" xfId="5516" xr:uid="{20D0EAAB-6E4E-46C1-97DF-7FE01A25E9F5}"/>
    <cellStyle name="Normal 22 3 8 2" xfId="13896" xr:uid="{4FBDC70C-42B3-4FC5-823C-55E5D9BE0C02}"/>
    <cellStyle name="Normal 22 3 8 2 2" xfId="30656" xr:uid="{8BE7335E-8EA0-4488-953B-D7DE4AFBEF82}"/>
    <cellStyle name="Normal 22 3 8 2 3" xfId="47415" xr:uid="{E2EAE19C-1BC1-4EF2-9B78-CFADBAEDC2C0}"/>
    <cellStyle name="Normal 22 3 8 3" xfId="22276" xr:uid="{F18E8094-70E0-4304-B3F4-8FAD7D406E4B}"/>
    <cellStyle name="Normal 22 3 8 4" xfId="39035" xr:uid="{C9B87982-2B93-4ABA-BE2D-EDDCD1822326}"/>
    <cellStyle name="Normal 22 3 9" xfId="7240" xr:uid="{5E8E4E9E-F21A-441C-A092-859EC38E7C61}"/>
    <cellStyle name="Normal 22 3 9 2" xfId="15620" xr:uid="{FC32B8E9-BDFB-4D7D-92C2-C7C5A88C2D31}"/>
    <cellStyle name="Normal 22 3 9 2 2" xfId="32380" xr:uid="{930C5EBB-ABBE-40DC-B687-7F9670C43CCF}"/>
    <cellStyle name="Normal 22 3 9 2 3" xfId="49139" xr:uid="{263E05C8-F599-4D60-A11D-EE5BAA8C9121}"/>
    <cellStyle name="Normal 22 3 9 3" xfId="24000" xr:uid="{3F4D77D1-A2E7-4BA6-9E83-CA5845196E91}"/>
    <cellStyle name="Normal 22 3 9 4" xfId="40759" xr:uid="{4A538A66-F5BA-45C8-BE84-02DE13494CE3}"/>
    <cellStyle name="Normal 22 4" xfId="680" xr:uid="{8CD2B5F4-D0DF-46F8-8597-D583F4E8ECDD}"/>
    <cellStyle name="Normal 22 4 10" xfId="8561" xr:uid="{3AF3E95F-CE23-4C00-B382-A5CF001DBF62}"/>
    <cellStyle name="Normal 22 4 10 2" xfId="16941" xr:uid="{3440C159-E9BE-4634-BCF8-775FDB77A8B3}"/>
    <cellStyle name="Normal 22 4 10 2 2" xfId="33701" xr:uid="{2E30ECE7-3BC6-4091-B644-F5316A4A8DB0}"/>
    <cellStyle name="Normal 22 4 10 2 3" xfId="50460" xr:uid="{2EA3EB5C-5CF5-4E1A-A217-3956D890133A}"/>
    <cellStyle name="Normal 22 4 10 3" xfId="25321" xr:uid="{B58834AC-B6F0-4220-8367-F74D8337FBD2}"/>
    <cellStyle name="Normal 22 4 10 4" xfId="42080" xr:uid="{491E564C-D255-4BD0-ACF6-8A8586902436}"/>
    <cellStyle name="Normal 22 4 11" xfId="2510" xr:uid="{679D0138-4D6A-49EB-975A-97DA62CDCFCC}"/>
    <cellStyle name="Normal 22 4 11 2" xfId="10892" xr:uid="{AB6340FA-F0FC-4641-B78A-EDE5F3A023A7}"/>
    <cellStyle name="Normal 22 4 11 2 2" xfId="27652" xr:uid="{061DC899-38A4-4A39-89F4-023E24C0996B}"/>
    <cellStyle name="Normal 22 4 11 2 3" xfId="44411" xr:uid="{890796C2-45AF-4F65-B19C-6EBB945063F4}"/>
    <cellStyle name="Normal 22 4 11 3" xfId="19272" xr:uid="{511623AF-FE50-468A-8C0D-FB1C9B7D301F}"/>
    <cellStyle name="Normal 22 4 11 4" xfId="36031" xr:uid="{BA43D105-8381-4993-B0B5-A7F6BA161E9B}"/>
    <cellStyle name="Normal 22 4 12" xfId="9089" xr:uid="{171E1A38-4B0C-450D-A598-0B6C1B4F75EB}"/>
    <cellStyle name="Normal 22 4 12 2" xfId="25849" xr:uid="{1305FEE2-F10B-41D0-9440-CA17324766B2}"/>
    <cellStyle name="Normal 22 4 12 3" xfId="42608" xr:uid="{2E2322E6-FF1F-4E26-93E8-C14CF54C7FB3}"/>
    <cellStyle name="Normal 22 4 13" xfId="17469" xr:uid="{B337A949-22E9-49EE-8F7A-1BEA9E99DFA5}"/>
    <cellStyle name="Normal 22 4 14" xfId="34228" xr:uid="{B48BC07D-4F75-48F6-AF11-15DA91A550AC}"/>
    <cellStyle name="Normal 22 4 2" xfId="1120" xr:uid="{80039FD8-07FC-4FA1-8FE6-D07011398EC6}"/>
    <cellStyle name="Normal 22 4 2 2" xfId="4515" xr:uid="{50537D02-C680-45EA-A51C-099221946E74}"/>
    <cellStyle name="Normal 22 4 2 2 2" xfId="12895" xr:uid="{84781B39-9459-4844-82FB-7521DCE9BC1E}"/>
    <cellStyle name="Normal 22 4 2 2 2 2" xfId="29655" xr:uid="{097EA32E-21DF-49F1-9EA6-B7BC4BFAA038}"/>
    <cellStyle name="Normal 22 4 2 2 2 3" xfId="46414" xr:uid="{68D99D77-3DD2-412D-8031-1358A5B65867}"/>
    <cellStyle name="Normal 22 4 2 2 3" xfId="21275" xr:uid="{ECAE959F-0DDE-4E60-B3D6-932F242FD195}"/>
    <cellStyle name="Normal 22 4 2 2 4" xfId="38034" xr:uid="{A27F3B55-D513-4DD6-AA3F-9F8C38ACFCA1}"/>
    <cellStyle name="Normal 22 4 2 3" xfId="6202" xr:uid="{F7CC6C02-A0CC-4915-B70D-04C7B94456F4}"/>
    <cellStyle name="Normal 22 4 2 3 2" xfId="14582" xr:uid="{5666C85E-DD58-4A0B-90C3-7B0669E7C44F}"/>
    <cellStyle name="Normal 22 4 2 3 2 2" xfId="31342" xr:uid="{82AA1011-2921-40C9-9B06-184F9AF964DA}"/>
    <cellStyle name="Normal 22 4 2 3 2 3" xfId="48101" xr:uid="{D6703309-C28F-45F7-BFFE-5683E1EF5195}"/>
    <cellStyle name="Normal 22 4 2 3 3" xfId="22962" xr:uid="{A4C8A45E-0231-407E-B55D-05D6580C78C0}"/>
    <cellStyle name="Normal 22 4 2 3 4" xfId="39721" xr:uid="{C05EE61C-2264-4B40-B0CD-839741AA58AE}"/>
    <cellStyle name="Normal 22 4 2 4" xfId="2938" xr:uid="{51A62FDE-60C3-4756-AFC8-E68ECF08060F}"/>
    <cellStyle name="Normal 22 4 2 4 2" xfId="11318" xr:uid="{1F5B2DB4-FD10-4E1A-9124-5057247060C6}"/>
    <cellStyle name="Normal 22 4 2 4 2 2" xfId="28078" xr:uid="{A10008B6-4CBF-453B-8A33-0E6A1A183AD0}"/>
    <cellStyle name="Normal 22 4 2 4 2 3" xfId="44837" xr:uid="{0F35DC02-4292-4486-AE00-56115056EB1E}"/>
    <cellStyle name="Normal 22 4 2 4 3" xfId="19698" xr:uid="{23A38230-AC81-4D80-A1DB-C004C8BDC7A8}"/>
    <cellStyle name="Normal 22 4 2 4 4" xfId="36457" xr:uid="{05C90682-6774-426E-8D90-A7BEEB34A857}"/>
    <cellStyle name="Normal 22 4 2 5" xfId="9515" xr:uid="{480EFB06-8FE6-4AA1-87C9-E981CF34F081}"/>
    <cellStyle name="Normal 22 4 2 5 2" xfId="26275" xr:uid="{5E697B18-759C-4707-B86C-F9151FFC8E82}"/>
    <cellStyle name="Normal 22 4 2 5 3" xfId="43034" xr:uid="{44A4392C-7354-4F95-BFA0-5DDC842253F8}"/>
    <cellStyle name="Normal 22 4 2 6" xfId="17895" xr:uid="{8796EDFE-A3CB-4164-B6F6-3B3AAB2D46C1}"/>
    <cellStyle name="Normal 22 4 2 7" xfId="34654" xr:uid="{3627BB7A-A453-4ADE-98C4-824337D75EF7}"/>
    <cellStyle name="Normal 22 4 3" xfId="1554" xr:uid="{84BD63B1-0C00-4DDB-AAF2-B907DB11375F}"/>
    <cellStyle name="Normal 22 4 3 2" xfId="4943" xr:uid="{6CE24F8F-4451-4409-B044-0F464CB8D7C4}"/>
    <cellStyle name="Normal 22 4 3 2 2" xfId="13323" xr:uid="{B32E6963-1865-4CC5-9ED1-B575343BC4A1}"/>
    <cellStyle name="Normal 22 4 3 2 2 2" xfId="30083" xr:uid="{3D56084A-830E-4BE5-91FD-AC5E58DA43F9}"/>
    <cellStyle name="Normal 22 4 3 2 2 3" xfId="46842" xr:uid="{88FC2811-6632-4DD6-8445-A06AD9E88F75}"/>
    <cellStyle name="Normal 22 4 3 2 3" xfId="21703" xr:uid="{5A3A7BAA-2C30-4EBD-92D4-D998A1D79D05}"/>
    <cellStyle name="Normal 22 4 3 2 4" xfId="38462" xr:uid="{A6D8BEBF-B670-4415-B154-CD1D2E668AAF}"/>
    <cellStyle name="Normal 22 4 3 3" xfId="6630" xr:uid="{6874F6AA-49DB-4DA9-A35D-FCAFE6417F21}"/>
    <cellStyle name="Normal 22 4 3 3 2" xfId="15010" xr:uid="{7472D750-5289-40E7-8B88-FCD8BA6A6C9E}"/>
    <cellStyle name="Normal 22 4 3 3 2 2" xfId="31770" xr:uid="{666072D3-A955-41D0-8FC4-E77F9297260F}"/>
    <cellStyle name="Normal 22 4 3 3 2 3" xfId="48529" xr:uid="{800E96A8-40B6-464D-8815-C92863162459}"/>
    <cellStyle name="Normal 22 4 3 3 3" xfId="23390" xr:uid="{1531F8E9-098F-4FBB-9AC6-E73D948C9546}"/>
    <cellStyle name="Normal 22 4 3 3 4" xfId="40149" xr:uid="{AFB2D4A8-B014-48D8-820C-3052CDD3DBEF}"/>
    <cellStyle name="Normal 22 4 3 4" xfId="3366" xr:uid="{615E724B-AC61-4469-B848-291E75A4E823}"/>
    <cellStyle name="Normal 22 4 3 4 2" xfId="11746" xr:uid="{9AA9553E-1B54-4DC4-91D0-75508023F4E9}"/>
    <cellStyle name="Normal 22 4 3 4 2 2" xfId="28506" xr:uid="{C40081A4-1E2B-4796-BF51-02FB44E67C98}"/>
    <cellStyle name="Normal 22 4 3 4 2 3" xfId="45265" xr:uid="{3ED887E2-C9F3-444E-B97D-2450F17AD917}"/>
    <cellStyle name="Normal 22 4 3 4 3" xfId="20126" xr:uid="{DF171118-E579-4231-9472-A006B9A1604A}"/>
    <cellStyle name="Normal 22 4 3 4 4" xfId="36885" xr:uid="{686F299E-16A9-4135-8742-CB903BE35807}"/>
    <cellStyle name="Normal 22 4 3 5" xfId="9943" xr:uid="{01029F10-577A-4AAF-92D8-9CB663F1ADED}"/>
    <cellStyle name="Normal 22 4 3 5 2" xfId="26703" xr:uid="{9AB3DE78-2C90-4FC6-8F72-5DB3006C363A}"/>
    <cellStyle name="Normal 22 4 3 5 3" xfId="43462" xr:uid="{5052419C-44BF-4E65-88FF-D4BB72328683}"/>
    <cellStyle name="Normal 22 4 3 6" xfId="18323" xr:uid="{32C7B7A9-6786-47C0-BA72-A2E9FF187919}"/>
    <cellStyle name="Normal 22 4 3 7" xfId="35082" xr:uid="{BEE89BF4-3548-4AE7-ACED-D4A8F686D68D}"/>
    <cellStyle name="Normal 22 4 4" xfId="1861" xr:uid="{97B64D9A-B73B-4823-8D16-C62EF51EC249}"/>
    <cellStyle name="Normal 22 4 4 2" xfId="5250" xr:uid="{253CE519-4B7F-407F-AB73-FCC8DA209040}"/>
    <cellStyle name="Normal 22 4 4 2 2" xfId="13630" xr:uid="{F47CCDFE-1181-4DFA-8585-79B5423FF7A3}"/>
    <cellStyle name="Normal 22 4 4 2 2 2" xfId="30390" xr:uid="{E673395D-17C9-4641-AE8E-233E88E76E9C}"/>
    <cellStyle name="Normal 22 4 4 2 2 3" xfId="47149" xr:uid="{52923518-4C30-49CD-B637-2FAA5E0D3A6E}"/>
    <cellStyle name="Normal 22 4 4 2 3" xfId="22010" xr:uid="{6DE3A3E5-DD2D-42C0-BA6B-2F5937F64792}"/>
    <cellStyle name="Normal 22 4 4 2 4" xfId="38769" xr:uid="{9DBFB39F-539F-499F-9BCC-127F0725D9A0}"/>
    <cellStyle name="Normal 22 4 4 3" xfId="6937" xr:uid="{CF731929-B037-4115-9A3C-1AB4C661B3DB}"/>
    <cellStyle name="Normal 22 4 4 3 2" xfId="15317" xr:uid="{8AF578E5-B947-43EC-A25C-92DAABC49ACA}"/>
    <cellStyle name="Normal 22 4 4 3 2 2" xfId="32077" xr:uid="{36CE1D65-60CD-4992-A867-DF1704715EF3}"/>
    <cellStyle name="Normal 22 4 4 3 2 3" xfId="48836" xr:uid="{1F075B4A-CBE9-41A3-9A49-797994A436D3}"/>
    <cellStyle name="Normal 22 4 4 3 3" xfId="23697" xr:uid="{9430BF5C-739F-4623-ABB4-C04418B51B1E}"/>
    <cellStyle name="Normal 22 4 4 3 4" xfId="40456" xr:uid="{76AF01C1-A849-471B-B0C7-3D8364CD96BC}"/>
    <cellStyle name="Normal 22 4 4 4" xfId="3561" xr:uid="{023D4493-DE09-47A2-B6EC-98A69E85F688}"/>
    <cellStyle name="Normal 22 4 4 4 2" xfId="11941" xr:uid="{E26F8FF5-CB19-4014-B509-B26F7CA4AB17}"/>
    <cellStyle name="Normal 22 4 4 4 2 2" xfId="28701" xr:uid="{C1091776-EF52-46E0-86D8-5F942AF44511}"/>
    <cellStyle name="Normal 22 4 4 4 2 3" xfId="45460" xr:uid="{ED0895FE-3BD3-4D93-A11C-9B34957F79AA}"/>
    <cellStyle name="Normal 22 4 4 4 3" xfId="20321" xr:uid="{38DEC010-6320-44D3-ACD6-AEACD7748BBC}"/>
    <cellStyle name="Normal 22 4 4 4 4" xfId="37080" xr:uid="{AC024B82-C18F-45C0-BA17-49FCB8CC6275}"/>
    <cellStyle name="Normal 22 4 4 5" xfId="10250" xr:uid="{5F79D1D9-71EA-4AA3-984E-F8FDBA6A4E9D}"/>
    <cellStyle name="Normal 22 4 4 5 2" xfId="27010" xr:uid="{438AA269-D8F8-4C96-BDB5-B171E73956D6}"/>
    <cellStyle name="Normal 22 4 4 5 3" xfId="43769" xr:uid="{7A1A36D6-4A64-47BE-AAE7-A683C6F032D0}"/>
    <cellStyle name="Normal 22 4 4 6" xfId="18630" xr:uid="{97493539-F915-43D4-BA4F-AFAE7C0D56C4}"/>
    <cellStyle name="Normal 22 4 4 7" xfId="35389" xr:uid="{2A9D7E31-87DB-4128-B4F9-5F6E2F90BB69}"/>
    <cellStyle name="Normal 22 4 5" xfId="3980" xr:uid="{24066AFB-7C9B-4519-9CDE-70CDE18D1F9A}"/>
    <cellStyle name="Normal 22 4 5 2" xfId="12360" xr:uid="{0CC6FCE7-6E6E-4A54-BD4D-8257E335DD84}"/>
    <cellStyle name="Normal 22 4 5 2 2" xfId="29120" xr:uid="{B4CC7A56-9615-4167-8870-0FE23F1485E7}"/>
    <cellStyle name="Normal 22 4 5 2 3" xfId="45879" xr:uid="{C3BA103C-EA21-4C93-9D23-B0A2E5C063EF}"/>
    <cellStyle name="Normal 22 4 5 3" xfId="20740" xr:uid="{2E2C9DE0-C16D-4D9C-9E37-5F07FE5DEED1}"/>
    <cellStyle name="Normal 22 4 5 4" xfId="37499" xr:uid="{7647CE65-02C7-4EE9-95A0-C6A03F35D22B}"/>
    <cellStyle name="Normal 22 4 6" xfId="5776" xr:uid="{F17E8D5E-F89C-49CA-AEF4-30286A7FD624}"/>
    <cellStyle name="Normal 22 4 6 2" xfId="14156" xr:uid="{BF328770-AD4E-49A5-8C5D-2766A15384F6}"/>
    <cellStyle name="Normal 22 4 6 2 2" xfId="30916" xr:uid="{197557C7-FC3A-4698-AC0D-E7E340E7EAFD}"/>
    <cellStyle name="Normal 22 4 6 2 3" xfId="47675" xr:uid="{4A775C9E-C94F-48B3-BF5A-212D05547258}"/>
    <cellStyle name="Normal 22 4 6 3" xfId="22536" xr:uid="{43CE62B1-370C-409F-BEC3-95045180691A}"/>
    <cellStyle name="Normal 22 4 6 4" xfId="39295" xr:uid="{6124A6A4-1A70-4AAB-9739-3861DF99931A}"/>
    <cellStyle name="Normal 22 4 7" xfId="7343" xr:uid="{607CDBBF-D708-4047-B55D-DC7686602CC6}"/>
    <cellStyle name="Normal 22 4 7 2" xfId="15723" xr:uid="{4F76ABA2-3B51-4500-9BB6-02B3E5093C86}"/>
    <cellStyle name="Normal 22 4 7 2 2" xfId="32483" xr:uid="{32B7D759-7024-4313-A4F0-3DCE4E10CF79}"/>
    <cellStyle name="Normal 22 4 7 2 3" xfId="49242" xr:uid="{E2C7F802-281D-4167-8F94-C6298BD2162C}"/>
    <cellStyle name="Normal 22 4 7 3" xfId="24103" xr:uid="{9E9588B9-FCB9-43EE-B78E-6F45366C58D7}"/>
    <cellStyle name="Normal 22 4 7 4" xfId="40862" xr:uid="{BA52383A-C090-41B9-8EBE-C7829DD86664}"/>
    <cellStyle name="Normal 22 4 8" xfId="7749" xr:uid="{60A30CA7-0DC0-4951-AA00-4571EDBD1EE9}"/>
    <cellStyle name="Normal 22 4 8 2" xfId="16129" xr:uid="{B3827058-E4DF-4E0F-85EB-F4264F0179B9}"/>
    <cellStyle name="Normal 22 4 8 2 2" xfId="32889" xr:uid="{5520CEE6-BD60-4888-9A9E-719E9B2DA796}"/>
    <cellStyle name="Normal 22 4 8 2 3" xfId="49648" xr:uid="{8D0BDA46-743A-4F78-942A-5722948AFCC2}"/>
    <cellStyle name="Normal 22 4 8 3" xfId="24509" xr:uid="{8E3CCADE-1343-4B5B-882E-DCCBC58A1AC5}"/>
    <cellStyle name="Normal 22 4 8 4" xfId="41268" xr:uid="{50E5D6BE-6F5C-4A7E-96AF-3E91F4189F5B}"/>
    <cellStyle name="Normal 22 4 9" xfId="8155" xr:uid="{E65260CB-D49C-4A75-ADA5-73435FEAD5AA}"/>
    <cellStyle name="Normal 22 4 9 2" xfId="16535" xr:uid="{BA5A9822-3BFB-4AC5-8F4C-DCF0FFCF0F28}"/>
    <cellStyle name="Normal 22 4 9 2 2" xfId="33295" xr:uid="{C94FE4D6-86A9-4C49-8E98-C87B5BEFA53F}"/>
    <cellStyle name="Normal 22 4 9 2 3" xfId="50054" xr:uid="{5BBA0895-20A8-4EF6-BD76-8D6386EC92DA}"/>
    <cellStyle name="Normal 22 4 9 3" xfId="24915" xr:uid="{1CAB2F36-0675-4902-B289-26C8E4E5D88D}"/>
    <cellStyle name="Normal 22 4 9 4" xfId="41674" xr:uid="{8E5910F6-2DFB-43C7-AF78-2A8990AB388F}"/>
    <cellStyle name="Normal 22 5" xfId="681" xr:uid="{B170719C-9354-4CAD-87B1-F4781A03D409}"/>
    <cellStyle name="Normal 22 5 10" xfId="8614" xr:uid="{BE3E7E53-EF5A-4567-A6F2-8F78212F46B8}"/>
    <cellStyle name="Normal 22 5 10 2" xfId="16994" xr:uid="{72FA3D0E-C9AF-4207-8C77-BE20DC165DF7}"/>
    <cellStyle name="Normal 22 5 10 2 2" xfId="33754" xr:uid="{5D1830AD-00BB-44C7-A51E-EA528759EE01}"/>
    <cellStyle name="Normal 22 5 10 2 3" xfId="50513" xr:uid="{9FCB67D3-BB82-41CB-9647-BB0F916EAD46}"/>
    <cellStyle name="Normal 22 5 10 3" xfId="25374" xr:uid="{06E6E264-B0CA-43ED-8232-81072F34DA76}"/>
    <cellStyle name="Normal 22 5 10 4" xfId="42133" xr:uid="{9E93F8EE-4F4B-45C0-A43D-DE6F6F48EF0F}"/>
    <cellStyle name="Normal 22 5 11" xfId="2511" xr:uid="{1F69C907-F604-41A7-A791-6159C636D882}"/>
    <cellStyle name="Normal 22 5 11 2" xfId="10893" xr:uid="{DE9A885F-BE8A-470E-9030-659C79CA3E1F}"/>
    <cellStyle name="Normal 22 5 11 2 2" xfId="27653" xr:uid="{54A172EF-ABF8-44FE-88A0-7116B8D7894A}"/>
    <cellStyle name="Normal 22 5 11 2 3" xfId="44412" xr:uid="{D9E148C2-B109-4E3A-BFEA-D5EC1B9E3EAE}"/>
    <cellStyle name="Normal 22 5 11 3" xfId="19273" xr:uid="{3EB19109-2AFB-4038-810F-A82CFED33980}"/>
    <cellStyle name="Normal 22 5 11 4" xfId="36032" xr:uid="{BBB5FFFF-1EC0-4126-A0F7-9081B760F0C7}"/>
    <cellStyle name="Normal 22 5 12" xfId="9090" xr:uid="{91373079-7C62-4D3D-9422-79A47CFF7216}"/>
    <cellStyle name="Normal 22 5 12 2" xfId="25850" xr:uid="{2C8C6074-87BE-4309-9EF8-1780C8107D36}"/>
    <cellStyle name="Normal 22 5 12 3" xfId="42609" xr:uid="{1644F926-8C3A-4755-ACF3-66C95EF4A14F}"/>
    <cellStyle name="Normal 22 5 13" xfId="17470" xr:uid="{E81C93B7-9AE5-4A15-A487-849C4139C0E8}"/>
    <cellStyle name="Normal 22 5 14" xfId="34229" xr:uid="{B0A18006-1A3C-4AB9-8C65-A236EFB46468}"/>
    <cellStyle name="Normal 22 5 2" xfId="1121" xr:uid="{3CEEF016-0152-46C7-85FE-CAA71337E2FC}"/>
    <cellStyle name="Normal 22 5 2 2" xfId="4516" xr:uid="{22ADA6C3-326E-41E2-BF51-1F3E71ECA823}"/>
    <cellStyle name="Normal 22 5 2 2 2" xfId="12896" xr:uid="{F90C7CA5-61A9-4DF5-BBA8-9CA62D156619}"/>
    <cellStyle name="Normal 22 5 2 2 2 2" xfId="29656" xr:uid="{32556EFC-31FB-4DB1-976D-7C0F02BBABE0}"/>
    <cellStyle name="Normal 22 5 2 2 2 3" xfId="46415" xr:uid="{92D4D445-EED1-4C91-BA93-8E5579962D37}"/>
    <cellStyle name="Normal 22 5 2 2 3" xfId="21276" xr:uid="{22BE07F8-4C8B-4B61-A4DC-B9166DE9FEC7}"/>
    <cellStyle name="Normal 22 5 2 2 4" xfId="38035" xr:uid="{79EE3F15-4D31-41A6-8506-FD238A57B1B4}"/>
    <cellStyle name="Normal 22 5 2 3" xfId="6203" xr:uid="{A1A8BF49-6FB9-40DE-9BDC-6B219F4D437B}"/>
    <cellStyle name="Normal 22 5 2 3 2" xfId="14583" xr:uid="{160A411E-4B77-4492-B20A-D7B3086D04E8}"/>
    <cellStyle name="Normal 22 5 2 3 2 2" xfId="31343" xr:uid="{2DD8927C-E915-4FDC-A793-3228383D1FCA}"/>
    <cellStyle name="Normal 22 5 2 3 2 3" xfId="48102" xr:uid="{768B19A7-DA7B-40E7-A114-D4ED1A0A8062}"/>
    <cellStyle name="Normal 22 5 2 3 3" xfId="22963" xr:uid="{4A94E124-21CE-4678-A316-5E963FB6BE81}"/>
    <cellStyle name="Normal 22 5 2 3 4" xfId="39722" xr:uid="{064A9282-92A1-4AFF-817E-709A47507BA1}"/>
    <cellStyle name="Normal 22 5 2 4" xfId="2939" xr:uid="{6A8CE079-A817-47D9-B6C4-74F512CA09B9}"/>
    <cellStyle name="Normal 22 5 2 4 2" xfId="11319" xr:uid="{C218FE0A-9654-4647-B034-6E1F86556532}"/>
    <cellStyle name="Normal 22 5 2 4 2 2" xfId="28079" xr:uid="{FC487950-E3E1-45A4-B2D3-D59AC6EBEFE8}"/>
    <cellStyle name="Normal 22 5 2 4 2 3" xfId="44838" xr:uid="{A8451FF3-9863-4804-AB38-A975D29E718D}"/>
    <cellStyle name="Normal 22 5 2 4 3" xfId="19699" xr:uid="{66CD81B5-3164-4D3B-97C9-DC6A13F5E34C}"/>
    <cellStyle name="Normal 22 5 2 4 4" xfId="36458" xr:uid="{B0C9199E-0F61-4421-9985-68DDB014612F}"/>
    <cellStyle name="Normal 22 5 2 5" xfId="9516" xr:uid="{99B601F1-C21C-4B09-9A07-2F2015FC1C07}"/>
    <cellStyle name="Normal 22 5 2 5 2" xfId="26276" xr:uid="{F3F28DCF-36B8-436A-A268-267B3280DB88}"/>
    <cellStyle name="Normal 22 5 2 5 3" xfId="43035" xr:uid="{43D673CC-F84F-47B9-AB90-7965B9AA7015}"/>
    <cellStyle name="Normal 22 5 2 6" xfId="17896" xr:uid="{36161C2F-B594-4CCA-ACCB-8741DD299147}"/>
    <cellStyle name="Normal 22 5 2 7" xfId="34655" xr:uid="{12FC55FC-9753-4623-B9E5-94EEF9159A4F}"/>
    <cellStyle name="Normal 22 5 3" xfId="1555" xr:uid="{B876311D-A3B3-4D1F-8F55-0D568B45B89C}"/>
    <cellStyle name="Normal 22 5 3 2" xfId="4944" xr:uid="{A9C73955-1D84-4E11-A9F8-7F1CE4AF65BE}"/>
    <cellStyle name="Normal 22 5 3 2 2" xfId="13324" xr:uid="{1F1EAD86-4830-419E-97DF-1B7E8EB5004C}"/>
    <cellStyle name="Normal 22 5 3 2 2 2" xfId="30084" xr:uid="{A8B44BF9-0EC1-425E-A9AC-6A8392E9A23E}"/>
    <cellStyle name="Normal 22 5 3 2 2 3" xfId="46843" xr:uid="{0F6809F6-3FC1-489D-B3AE-E2BB18EE3E06}"/>
    <cellStyle name="Normal 22 5 3 2 3" xfId="21704" xr:uid="{27744AA2-E328-41E1-857E-C1D2D3C2810A}"/>
    <cellStyle name="Normal 22 5 3 2 4" xfId="38463" xr:uid="{9AABE726-CAE4-40D5-930B-CE75CBE4B147}"/>
    <cellStyle name="Normal 22 5 3 3" xfId="6631" xr:uid="{39A41392-7AD6-42F2-842E-816FBD48BDC6}"/>
    <cellStyle name="Normal 22 5 3 3 2" xfId="15011" xr:uid="{3C47698A-BBB2-437E-8479-A7EC43943C8C}"/>
    <cellStyle name="Normal 22 5 3 3 2 2" xfId="31771" xr:uid="{5A2ED3D6-5510-49C9-B28F-E8EA5B9B73D9}"/>
    <cellStyle name="Normal 22 5 3 3 2 3" xfId="48530" xr:uid="{026A1AEA-99FA-4511-8947-E0A8E9A42998}"/>
    <cellStyle name="Normal 22 5 3 3 3" xfId="23391" xr:uid="{C464B96C-101C-4850-948D-B32AB2E29729}"/>
    <cellStyle name="Normal 22 5 3 3 4" xfId="40150" xr:uid="{B5EF2373-A839-4AF7-A58C-3086170C6E97}"/>
    <cellStyle name="Normal 22 5 3 4" xfId="3367" xr:uid="{A518A3E0-3BCC-4CE3-BA52-C1247BCC9B08}"/>
    <cellStyle name="Normal 22 5 3 4 2" xfId="11747" xr:uid="{2A6F84D2-F9D3-40D9-9D73-42899A5281C3}"/>
    <cellStyle name="Normal 22 5 3 4 2 2" xfId="28507" xr:uid="{5940190D-53AF-4D0D-8CF5-00E70E09E548}"/>
    <cellStyle name="Normal 22 5 3 4 2 3" xfId="45266" xr:uid="{36306994-62A9-42D0-BA65-92C558E8E2C7}"/>
    <cellStyle name="Normal 22 5 3 4 3" xfId="20127" xr:uid="{D292C9CF-6931-41B6-9626-14C01EBDDD8A}"/>
    <cellStyle name="Normal 22 5 3 4 4" xfId="36886" xr:uid="{4D2D1DB4-8373-49EC-B0AF-88E085EEE946}"/>
    <cellStyle name="Normal 22 5 3 5" xfId="9944" xr:uid="{C10589C8-5493-4CAD-9469-FBCEF4B4B62D}"/>
    <cellStyle name="Normal 22 5 3 5 2" xfId="26704" xr:uid="{52ADA9F8-1F42-4E75-8A37-2167BD2A6B67}"/>
    <cellStyle name="Normal 22 5 3 5 3" xfId="43463" xr:uid="{771C4E66-6C85-4C53-939C-3A2968E82671}"/>
    <cellStyle name="Normal 22 5 3 6" xfId="18324" xr:uid="{E3C3E40F-9BFB-4764-A14D-709164035BD5}"/>
    <cellStyle name="Normal 22 5 3 7" xfId="35083" xr:uid="{7DA67443-DB48-48DF-9994-5130DB12AAA3}"/>
    <cellStyle name="Normal 22 5 4" xfId="1914" xr:uid="{D3153CC3-1537-41ED-9538-BB20F40EAED6}"/>
    <cellStyle name="Normal 22 5 4 2" xfId="5303" xr:uid="{16BCE791-060F-4B77-B247-0037E0C0D20E}"/>
    <cellStyle name="Normal 22 5 4 2 2" xfId="13683" xr:uid="{D24EC2F4-F8FB-4769-B96C-352963B0466D}"/>
    <cellStyle name="Normal 22 5 4 2 2 2" xfId="30443" xr:uid="{5345CEB5-D56B-4261-8CCF-1B9957F2ABDC}"/>
    <cellStyle name="Normal 22 5 4 2 2 3" xfId="47202" xr:uid="{94270F1D-C4EC-434A-B85D-45616BF134E8}"/>
    <cellStyle name="Normal 22 5 4 2 3" xfId="22063" xr:uid="{E264EA1F-FEBA-49A9-B26D-89A977823D74}"/>
    <cellStyle name="Normal 22 5 4 2 4" xfId="38822" xr:uid="{CD3EF299-AE94-4F42-9164-74B3149A07E0}"/>
    <cellStyle name="Normal 22 5 4 3" xfId="6990" xr:uid="{3336C5B4-A02C-4417-9A34-14F0C565BC6B}"/>
    <cellStyle name="Normal 22 5 4 3 2" xfId="15370" xr:uid="{DBFDF09A-472D-44AE-A8DD-900152093A09}"/>
    <cellStyle name="Normal 22 5 4 3 2 2" xfId="32130" xr:uid="{B71FD2BF-DFB1-4C7D-9606-CA6D5FA291EB}"/>
    <cellStyle name="Normal 22 5 4 3 2 3" xfId="48889" xr:uid="{3197F155-CD15-42FD-81DA-AE3DE797B37A}"/>
    <cellStyle name="Normal 22 5 4 3 3" xfId="23750" xr:uid="{EB64113D-BA62-4106-BC8A-8F51EDCA1A18}"/>
    <cellStyle name="Normal 22 5 4 3 4" xfId="40509" xr:uid="{17A622E3-0821-476E-BBAE-690595AF63FF}"/>
    <cellStyle name="Normal 22 5 4 4" xfId="3613" xr:uid="{67D40CAA-85F9-4A64-8064-758D8EC69DC4}"/>
    <cellStyle name="Normal 22 5 4 4 2" xfId="11993" xr:uid="{DAC1DEA3-E6EF-410C-B0FC-5F436F2645F7}"/>
    <cellStyle name="Normal 22 5 4 4 2 2" xfId="28753" xr:uid="{BDC2946C-30DF-4BBD-8DC2-21262FC9FB06}"/>
    <cellStyle name="Normal 22 5 4 4 2 3" xfId="45512" xr:uid="{14C42315-7F36-499C-B652-7FB71F8EA85D}"/>
    <cellStyle name="Normal 22 5 4 4 3" xfId="20373" xr:uid="{E9D3F3B4-FF02-42DC-A87C-93B490D5E3A4}"/>
    <cellStyle name="Normal 22 5 4 4 4" xfId="37132" xr:uid="{384D5694-5569-4702-8BC2-9B24B6F73C9B}"/>
    <cellStyle name="Normal 22 5 4 5" xfId="10303" xr:uid="{A8447461-8445-4A33-95EA-BBCB92BFA19F}"/>
    <cellStyle name="Normal 22 5 4 5 2" xfId="27063" xr:uid="{D885C418-1848-469B-913D-14F107D02551}"/>
    <cellStyle name="Normal 22 5 4 5 3" xfId="43822" xr:uid="{52F5C8C1-418D-44EE-83BA-7137D0752B8B}"/>
    <cellStyle name="Normal 22 5 4 6" xfId="18683" xr:uid="{A064C611-B30C-4155-8718-E57FD70B0B7F}"/>
    <cellStyle name="Normal 22 5 4 7" xfId="35442" xr:uid="{4E6A3BDB-B653-4ED7-B9CC-33F668642584}"/>
    <cellStyle name="Normal 22 5 5" xfId="4033" xr:uid="{256A38E7-420B-482A-A4E0-A62B9CEF61B8}"/>
    <cellStyle name="Normal 22 5 5 2" xfId="12413" xr:uid="{9B162E82-D9E9-4AA9-83AA-5591710A2134}"/>
    <cellStyle name="Normal 22 5 5 2 2" xfId="29173" xr:uid="{608CC808-6898-463A-90AF-0C6203A93ADB}"/>
    <cellStyle name="Normal 22 5 5 2 3" xfId="45932" xr:uid="{0378946A-2296-41DB-8FB1-6C8CA752FEAD}"/>
    <cellStyle name="Normal 22 5 5 3" xfId="20793" xr:uid="{6836BF2E-38C7-4803-B719-ACD8003CE94C}"/>
    <cellStyle name="Normal 22 5 5 4" xfId="37552" xr:uid="{F8706B5E-09F6-43CB-B589-26BC09DD60B0}"/>
    <cellStyle name="Normal 22 5 6" xfId="5777" xr:uid="{5553C665-EF23-476E-8AE8-0880ADCF0639}"/>
    <cellStyle name="Normal 22 5 6 2" xfId="14157" xr:uid="{389F0F39-E13E-4553-9A86-03CF253A1B67}"/>
    <cellStyle name="Normal 22 5 6 2 2" xfId="30917" xr:uid="{0DE8712E-4B17-4FFD-B8EE-E9392E8D4A8C}"/>
    <cellStyle name="Normal 22 5 6 2 3" xfId="47676" xr:uid="{986C0F02-6AA9-48FC-9978-6874389A3DCA}"/>
    <cellStyle name="Normal 22 5 6 3" xfId="22537" xr:uid="{83D64A01-6EFF-44EF-9F47-7ECECDB1E58C}"/>
    <cellStyle name="Normal 22 5 6 4" xfId="39296" xr:uid="{7E1E5CAE-67D0-48D8-A913-C90B222E475D}"/>
    <cellStyle name="Normal 22 5 7" xfId="7396" xr:uid="{0B7A7ECD-491C-44D9-BB02-A9EA6D97152C}"/>
    <cellStyle name="Normal 22 5 7 2" xfId="15776" xr:uid="{0B53C727-5DB0-4CD9-B128-360D96AF87D3}"/>
    <cellStyle name="Normal 22 5 7 2 2" xfId="32536" xr:uid="{32154087-7084-4ED2-8EB3-F2429A2C883C}"/>
    <cellStyle name="Normal 22 5 7 2 3" xfId="49295" xr:uid="{189D7C2D-B5B2-4614-AC50-E87FBA805C45}"/>
    <cellStyle name="Normal 22 5 7 3" xfId="24156" xr:uid="{CEADC0C6-A80E-4D96-9F4B-9C782AC8ADDA}"/>
    <cellStyle name="Normal 22 5 7 4" xfId="40915" xr:uid="{702248FB-98CB-4E5E-BFBB-E8B9884A0DBD}"/>
    <cellStyle name="Normal 22 5 8" xfId="7802" xr:uid="{DFB9F094-B4B8-42C7-9364-7806B3B99BFA}"/>
    <cellStyle name="Normal 22 5 8 2" xfId="16182" xr:uid="{4884D623-E9FF-4301-A345-AA1706D0A4DF}"/>
    <cellStyle name="Normal 22 5 8 2 2" xfId="32942" xr:uid="{534346AD-3E19-4AA1-97F8-BCD9EF2059CD}"/>
    <cellStyle name="Normal 22 5 8 2 3" xfId="49701" xr:uid="{779A48D3-BA90-4895-B5EB-8D3D3125B679}"/>
    <cellStyle name="Normal 22 5 8 3" xfId="24562" xr:uid="{CA613FB9-5B32-4D88-B7FC-F977C6E0DF00}"/>
    <cellStyle name="Normal 22 5 8 4" xfId="41321" xr:uid="{0CBF01CE-BDC7-41B2-9229-253A046F4851}"/>
    <cellStyle name="Normal 22 5 9" xfId="8208" xr:uid="{34190C16-1619-4DF7-87CE-BCE0FC93DEB7}"/>
    <cellStyle name="Normal 22 5 9 2" xfId="16588" xr:uid="{20D34275-372A-4DFF-83C9-A7882BE96A72}"/>
    <cellStyle name="Normal 22 5 9 2 2" xfId="33348" xr:uid="{ED643184-7CE0-42C3-AF78-BC0248BC6ABC}"/>
    <cellStyle name="Normal 22 5 9 2 3" xfId="50107" xr:uid="{6C03BF8C-302A-40E1-88A0-170FE5B3F6DF}"/>
    <cellStyle name="Normal 22 5 9 3" xfId="24968" xr:uid="{F31FA859-7A84-4B4B-88C6-A7986A13FAF6}"/>
    <cellStyle name="Normal 22 5 9 4" xfId="41727" xr:uid="{DFA72F20-7C01-4747-80A6-9A417D487E83}"/>
    <cellStyle name="Normal 22 6" xfId="786" xr:uid="{15DC1FB9-CDD9-4C47-8DB4-B5741969C5E5}"/>
    <cellStyle name="Normal 22 6 2" xfId="4181" xr:uid="{611D39DF-1458-42D4-B1D3-C271903BEFDA}"/>
    <cellStyle name="Normal 22 6 2 2" xfId="12561" xr:uid="{E7F579F0-3615-4BFD-96D6-DC701C00494D}"/>
    <cellStyle name="Normal 22 6 2 2 2" xfId="29321" xr:uid="{FEA265DE-1A17-4BDC-B4A4-B61E388D9B4C}"/>
    <cellStyle name="Normal 22 6 2 2 3" xfId="46080" xr:uid="{AC1B199C-967F-4368-ABE0-51D6A52B06E4}"/>
    <cellStyle name="Normal 22 6 2 3" xfId="20941" xr:uid="{90A2CA6C-7117-4B38-8A03-F0C6CAB8B4D1}"/>
    <cellStyle name="Normal 22 6 2 4" xfId="37700" xr:uid="{B666BC7F-3DFE-450D-B9EC-56699B6CE747}"/>
    <cellStyle name="Normal 22 6 3" xfId="5868" xr:uid="{00FAA102-5C16-47EE-B6A8-D35FA66B484E}"/>
    <cellStyle name="Normal 22 6 3 2" xfId="14248" xr:uid="{9CD44FAA-C33A-4EC8-ADCE-2A90D4D8499D}"/>
    <cellStyle name="Normal 22 6 3 2 2" xfId="31008" xr:uid="{1FF7445B-0737-447C-B147-5DCE289BC9EB}"/>
    <cellStyle name="Normal 22 6 3 2 3" xfId="47767" xr:uid="{43FA2057-D010-4FD2-AA16-0F5E04024EE9}"/>
    <cellStyle name="Normal 22 6 3 3" xfId="22628" xr:uid="{E21E4D23-5E68-4BAA-971A-E0C7883696ED}"/>
    <cellStyle name="Normal 22 6 3 4" xfId="39387" xr:uid="{417A2630-179B-4358-A01A-585F280F4625}"/>
    <cellStyle name="Normal 22 6 4" xfId="2604" xr:uid="{A8E4B5E6-8B85-4A76-A477-9443FA5B5023}"/>
    <cellStyle name="Normal 22 6 4 2" xfId="10984" xr:uid="{BD6058B8-793C-4CE8-8521-679FEC14B240}"/>
    <cellStyle name="Normal 22 6 4 2 2" xfId="27744" xr:uid="{4EDD9AEB-B45A-4AEF-823F-64195F92DA58}"/>
    <cellStyle name="Normal 22 6 4 2 3" xfId="44503" xr:uid="{FFCB8CD4-27C1-4875-BD61-029CE693352E}"/>
    <cellStyle name="Normal 22 6 4 3" xfId="19364" xr:uid="{17B4F84A-A1BF-4BDC-BE1E-E33FE3387756}"/>
    <cellStyle name="Normal 22 6 4 4" xfId="36123" xr:uid="{4E0C3908-8D8B-479A-A5BD-049D33DDC44A}"/>
    <cellStyle name="Normal 22 6 5" xfId="9181" xr:uid="{BAFDB154-9E10-406E-A02A-55F4942FC932}"/>
    <cellStyle name="Normal 22 6 5 2" xfId="25941" xr:uid="{9D9B2839-B06C-4738-8C63-5EF810791E2D}"/>
    <cellStyle name="Normal 22 6 5 3" xfId="42700" xr:uid="{41D6623E-4DF4-4D2E-9D09-BC710D63D9E8}"/>
    <cellStyle name="Normal 22 6 6" xfId="17561" xr:uid="{2CA0FCA1-1A87-4BF6-98E9-73252141D595}"/>
    <cellStyle name="Normal 22 6 7" xfId="34320" xr:uid="{85887FA7-4AFB-47A0-BF2C-C66F41D4C5B1}"/>
    <cellStyle name="Normal 22 7" xfId="1220" xr:uid="{D756E361-CACB-488E-BB11-C942A57CC6BF}"/>
    <cellStyle name="Normal 22 7 2" xfId="4609" xr:uid="{B3ED986D-7833-4535-A99E-09576128119D}"/>
    <cellStyle name="Normal 22 7 2 2" xfId="12989" xr:uid="{B012FD80-106F-4678-B867-3DFCCC86CA95}"/>
    <cellStyle name="Normal 22 7 2 2 2" xfId="29749" xr:uid="{D11007C1-929C-40FE-AE55-F23BF74D8561}"/>
    <cellStyle name="Normal 22 7 2 2 3" xfId="46508" xr:uid="{73C2C3AB-944A-419E-B404-1053D21AAC23}"/>
    <cellStyle name="Normal 22 7 2 3" xfId="21369" xr:uid="{8AF20315-BBCB-4424-A975-1B911810E7FF}"/>
    <cellStyle name="Normal 22 7 2 4" xfId="38128" xr:uid="{BA417C05-C684-4240-9FF6-DA446E8C5E78}"/>
    <cellStyle name="Normal 22 7 3" xfId="6296" xr:uid="{7580F1C1-9D9B-4C41-982B-455C12673DDA}"/>
    <cellStyle name="Normal 22 7 3 2" xfId="14676" xr:uid="{DA95C956-B0C2-4619-B40C-E8C3466C3394}"/>
    <cellStyle name="Normal 22 7 3 2 2" xfId="31436" xr:uid="{94E41757-8F21-4B69-9AD5-DA1CCEFC4614}"/>
    <cellStyle name="Normal 22 7 3 2 3" xfId="48195" xr:uid="{48C63344-C377-4CB3-8557-788A4A8505B7}"/>
    <cellStyle name="Normal 22 7 3 3" xfId="23056" xr:uid="{0FC5A0E2-5E24-4C17-9176-1991E5436A88}"/>
    <cellStyle name="Normal 22 7 3 4" xfId="39815" xr:uid="{7A078153-4041-4182-A845-2751AD021127}"/>
    <cellStyle name="Normal 22 7 4" xfId="3032" xr:uid="{055A0A9D-5B2E-40F7-B688-318B0C077695}"/>
    <cellStyle name="Normal 22 7 4 2" xfId="11412" xr:uid="{5900B29E-0B9F-4A3E-9474-FE7E62220E1D}"/>
    <cellStyle name="Normal 22 7 4 2 2" xfId="28172" xr:uid="{256AA7BD-049B-4D87-A442-7C5A7C8E93D1}"/>
    <cellStyle name="Normal 22 7 4 2 3" xfId="44931" xr:uid="{462B92B2-A09C-45EF-B974-703FF2D61AD7}"/>
    <cellStyle name="Normal 22 7 4 3" xfId="19792" xr:uid="{90BA83A5-C6ED-4933-9AEA-2E636B3B65D1}"/>
    <cellStyle name="Normal 22 7 4 4" xfId="36551" xr:uid="{2918624B-CCF1-4B83-82F6-AA989EF6FC2B}"/>
    <cellStyle name="Normal 22 7 5" xfId="9609" xr:uid="{279CDAA0-A644-451D-B105-0E793294928D}"/>
    <cellStyle name="Normal 22 7 5 2" xfId="26369" xr:uid="{EF2927B6-3FD1-42B8-B529-43134989550D}"/>
    <cellStyle name="Normal 22 7 5 3" xfId="43128" xr:uid="{38C56DFE-5D1D-44E9-B288-65BD4EC212D9}"/>
    <cellStyle name="Normal 22 7 6" xfId="17989" xr:uid="{027B96DB-07D3-4CA4-8874-40EB1D48C24F}"/>
    <cellStyle name="Normal 22 7 7" xfId="34748" xr:uid="{96B24EDA-27FF-49D9-BA9C-B434FF566A08}"/>
    <cellStyle name="Normal 22 8" xfId="1643" xr:uid="{160B2A7E-6193-43DE-9287-2A35AE8AFCF2}"/>
    <cellStyle name="Normal 22 8 2" xfId="5032" xr:uid="{779B8464-F352-428A-B984-BED82EFF55BD}"/>
    <cellStyle name="Normal 22 8 2 2" xfId="13412" xr:uid="{DE1B9FE2-44C4-4354-AB48-257DB8104D64}"/>
    <cellStyle name="Normal 22 8 2 2 2" xfId="30172" xr:uid="{32713FF4-BF48-4ACC-BC0A-EE0789D9D4D4}"/>
    <cellStyle name="Normal 22 8 2 2 3" xfId="46931" xr:uid="{35AE5A1A-371D-4493-B1F5-0F5D4E83436C}"/>
    <cellStyle name="Normal 22 8 2 3" xfId="21792" xr:uid="{454620F1-837B-4A27-9974-29C4B92D186C}"/>
    <cellStyle name="Normal 22 8 2 4" xfId="38551" xr:uid="{8555C675-A8BF-4F3A-B6F4-D936312A2E2C}"/>
    <cellStyle name="Normal 22 8 3" xfId="6719" xr:uid="{21B553DB-5121-4F59-BE0F-86D9DE3CDD13}"/>
    <cellStyle name="Normal 22 8 3 2" xfId="15099" xr:uid="{0F431A04-2861-4EE3-9C34-306933C13AE2}"/>
    <cellStyle name="Normal 22 8 3 2 2" xfId="31859" xr:uid="{479FF282-1D50-401A-BEF7-B3DA6612E026}"/>
    <cellStyle name="Normal 22 8 3 2 3" xfId="48618" xr:uid="{32B7F0A4-864A-44F3-8323-8DAC4469DE86}"/>
    <cellStyle name="Normal 22 8 3 3" xfId="23479" xr:uid="{B33915C0-5BCD-474E-8C52-2F85D17CF8D6}"/>
    <cellStyle name="Normal 22 8 3 4" xfId="40238" xr:uid="{3AD78C3A-DCC7-4EAD-817F-E0F19A68E65E}"/>
    <cellStyle name="Normal 22 8 4" xfId="2170" xr:uid="{016200AB-3C59-4ED3-8ABB-D5B62CDDC2B3}"/>
    <cellStyle name="Normal 22 8 4 2" xfId="10558" xr:uid="{5F4362F4-306E-42CB-8165-F0CF12B29B3D}"/>
    <cellStyle name="Normal 22 8 4 2 2" xfId="27318" xr:uid="{73F02404-328A-487B-A777-33A6D80D4370}"/>
    <cellStyle name="Normal 22 8 4 2 3" xfId="44077" xr:uid="{AF33A743-8F25-491E-9437-B7FBD3C3B057}"/>
    <cellStyle name="Normal 22 8 4 3" xfId="18938" xr:uid="{0BE7CBD3-5375-4E89-A737-01408BB80985}"/>
    <cellStyle name="Normal 22 8 4 4" xfId="35697" xr:uid="{0C2C1F27-64A9-42FD-B24F-1891B241E404}"/>
    <cellStyle name="Normal 22 8 5" xfId="10032" xr:uid="{10EDBE4A-22E4-46C1-8D36-809F1468DE70}"/>
    <cellStyle name="Normal 22 8 5 2" xfId="26792" xr:uid="{8E953F89-4162-4B04-A517-E2F6020F7A74}"/>
    <cellStyle name="Normal 22 8 5 3" xfId="43551" xr:uid="{35727A49-C77C-409A-9E00-AF019E6F3386}"/>
    <cellStyle name="Normal 22 8 6" xfId="18412" xr:uid="{E736ABEF-B378-448A-B106-59B798B805B1}"/>
    <cellStyle name="Normal 22 8 7" xfId="35171" xr:uid="{8054259A-6834-4F52-AF87-7B7628104D52}"/>
    <cellStyle name="Normal 22 9" xfId="3748" xr:uid="{0CAB3A76-235D-4FE3-940A-E1B074630571}"/>
    <cellStyle name="Normal 22 9 2" xfId="12128" xr:uid="{22762D88-0C23-4653-913C-27E97F65A5B1}"/>
    <cellStyle name="Normal 22 9 2 2" xfId="28888" xr:uid="{D446FF30-483D-4625-93B3-6F067A2B1C61}"/>
    <cellStyle name="Normal 22 9 2 3" xfId="45647" xr:uid="{1561E776-2836-4755-A70E-51E53EE6E256}"/>
    <cellStyle name="Normal 22 9 3" xfId="20508" xr:uid="{4A6C963E-0BFF-4B50-8B2B-1FE164849601}"/>
    <cellStyle name="Normal 22 9 4" xfId="37267" xr:uid="{12E7DF17-DEDA-472A-9F3D-00847771EA29}"/>
    <cellStyle name="Normal 23" xfId="239" xr:uid="{59D5C3BA-D5D4-46E0-B14A-4FC080FFD899}"/>
    <cellStyle name="Normal 23 10" xfId="7589" xr:uid="{CC01BA2A-AA08-46E3-A69F-EC6CE8B37A01}"/>
    <cellStyle name="Normal 23 10 2" xfId="15969" xr:uid="{FF180F2D-D1B4-44A1-92F3-554B44D4BBC9}"/>
    <cellStyle name="Normal 23 10 2 2" xfId="32729" xr:uid="{DF883670-B57E-4974-BE10-87DDB147283C}"/>
    <cellStyle name="Normal 23 10 2 3" xfId="49488" xr:uid="{EB44D63C-C933-4D66-9D89-2514DB16E20E}"/>
    <cellStyle name="Normal 23 10 3" xfId="24349" xr:uid="{F54B3D2E-FCB6-4721-98E4-53C931AED4ED}"/>
    <cellStyle name="Normal 23 10 4" xfId="41108" xr:uid="{24D4B0B7-0433-44BC-9E87-D14D3DD85FE1}"/>
    <cellStyle name="Normal 23 11" xfId="7995" xr:uid="{8E1E1073-9633-4C0D-A948-1DF57AE9C24F}"/>
    <cellStyle name="Normal 23 11 2" xfId="16375" xr:uid="{C1507D20-F6B7-48FF-95F9-57B2B30241BE}"/>
    <cellStyle name="Normal 23 11 2 2" xfId="33135" xr:uid="{E92FE5E0-EEB7-40E4-9E3A-4A8BAEC428C8}"/>
    <cellStyle name="Normal 23 11 2 3" xfId="49894" xr:uid="{72181AA2-C46C-40D8-A4C4-28A06F1A04F5}"/>
    <cellStyle name="Normal 23 11 3" xfId="24755" xr:uid="{741D80CC-65BD-4940-A9D8-908A780F2D95}"/>
    <cellStyle name="Normal 23 11 4" xfId="41514" xr:uid="{D442EE12-A50E-4684-BB99-4047975EC0F0}"/>
    <cellStyle name="Normal 23 12" xfId="8401" xr:uid="{011E6C7B-32C4-4C8B-83B0-DBE38BD1311D}"/>
    <cellStyle name="Normal 23 12 2" xfId="16781" xr:uid="{57C06E43-541B-4ACF-8CA8-AD9947917DE3}"/>
    <cellStyle name="Normal 23 12 2 2" xfId="33541" xr:uid="{39B3CF6F-3B05-496E-94C2-8978EB880726}"/>
    <cellStyle name="Normal 23 12 2 3" xfId="50300" xr:uid="{C1BA3E81-93C1-4D96-BEC1-E9E734719658}"/>
    <cellStyle name="Normal 23 12 3" xfId="25161" xr:uid="{C5A5A389-3FEE-4BC4-A590-3AAE11CADC6A}"/>
    <cellStyle name="Normal 23 12 4" xfId="41920" xr:uid="{B3F82FBA-1E6A-4D62-9EE2-CC7BDAE28A13}"/>
    <cellStyle name="Normal 23 13" xfId="2121" xr:uid="{11085E14-292C-4A2B-A2CE-FA64CF14642E}"/>
    <cellStyle name="Normal 23 13 2" xfId="10509" xr:uid="{A858295F-092D-4490-96CB-D2913598F6E4}"/>
    <cellStyle name="Normal 23 13 2 2" xfId="27269" xr:uid="{09D9689A-D68C-4549-829F-C14D00575C3A}"/>
    <cellStyle name="Normal 23 13 2 3" xfId="44028" xr:uid="{332A10F1-84EA-447E-8B0F-5E8D444F5DEF}"/>
    <cellStyle name="Normal 23 13 3" xfId="18889" xr:uid="{68B3D461-FC71-4BF8-925A-5660AFD0D6AE}"/>
    <cellStyle name="Normal 23 13 4" xfId="35648" xr:uid="{9431B859-944B-40E0-99A6-5DE3C8A4AF0E}"/>
    <cellStyle name="Normal 23 14" xfId="8756" xr:uid="{AC69A46F-3F65-4A86-890A-49C792154D32}"/>
    <cellStyle name="Normal 23 14 2" xfId="25516" xr:uid="{8D31E461-EC82-4185-BB24-CA0B2E951E0C}"/>
    <cellStyle name="Normal 23 14 3" xfId="42275" xr:uid="{883FC98A-03BE-4D17-8D82-99BD5736D07C}"/>
    <cellStyle name="Normal 23 15" xfId="17136" xr:uid="{81C238C0-8FBB-4D5E-8A0C-3DFC5277D61E}"/>
    <cellStyle name="Normal 23 16" xfId="33895" xr:uid="{3DCE10D4-5930-4BF7-BFDF-D1DA5855D79A}"/>
    <cellStyle name="Normal 23 17" xfId="50951" xr:uid="{BA843EE6-5F05-43FB-8193-DC48082A61D2}"/>
    <cellStyle name="Normal 23 18" xfId="282" xr:uid="{4B01CC32-4ECF-4536-AE8C-094906D7D6B2}"/>
    <cellStyle name="Normal 23 2" xfId="311" xr:uid="{90A4B8BD-69AB-4FC0-8A97-BB3AA732AF4B}"/>
    <cellStyle name="Normal 23 2 10" xfId="8158" xr:uid="{6D6CC737-80C8-4F97-A72C-56AC7CB8C431}"/>
    <cellStyle name="Normal 23 2 10 2" xfId="16538" xr:uid="{0CC2A048-DC0B-48C6-8D50-D4C71F1813CE}"/>
    <cellStyle name="Normal 23 2 10 2 2" xfId="33298" xr:uid="{0588DC03-4BFA-44CD-8DC9-1C3307E90422}"/>
    <cellStyle name="Normal 23 2 10 2 3" xfId="50057" xr:uid="{311BA40F-D7EB-4994-8CA1-FD8B3D72595F}"/>
    <cellStyle name="Normal 23 2 10 3" xfId="24918" xr:uid="{91977E18-5ED0-4B17-8EA6-A0BE5C635409}"/>
    <cellStyle name="Normal 23 2 10 4" xfId="41677" xr:uid="{DAA1F559-32DF-418E-B644-AAA91FC26716}"/>
    <cellStyle name="Normal 23 2 11" xfId="8564" xr:uid="{B70F3C1B-2906-4D66-82DC-C79740D45F11}"/>
    <cellStyle name="Normal 23 2 11 2" xfId="16944" xr:uid="{5B347186-A4B8-4CF7-8765-57E67D42305F}"/>
    <cellStyle name="Normal 23 2 11 2 2" xfId="33704" xr:uid="{4B07E4DC-B1D5-4B49-A10F-D5A5F7CBC487}"/>
    <cellStyle name="Normal 23 2 11 2 3" xfId="50463" xr:uid="{E215BCB2-D5E3-4A33-8DF6-225E6F818544}"/>
    <cellStyle name="Normal 23 2 11 3" xfId="25324" xr:uid="{FEBE5B01-AF3E-4A50-A567-6C29C7D61286}"/>
    <cellStyle name="Normal 23 2 11 4" xfId="42083" xr:uid="{CA91B745-20DC-4BFD-8CAD-CFCA3B64D758}"/>
    <cellStyle name="Normal 23 2 12" xfId="2146" xr:uid="{393DB531-BAE2-43DB-89B3-5F640FB90AFB}"/>
    <cellStyle name="Normal 23 2 12 2" xfId="10534" xr:uid="{09F9A100-F81C-431A-AB51-F8308CC635AB}"/>
    <cellStyle name="Normal 23 2 12 2 2" xfId="27294" xr:uid="{F886F0B0-10D0-4878-A161-46A518C14958}"/>
    <cellStyle name="Normal 23 2 12 2 3" xfId="44053" xr:uid="{F2A58DA6-2D97-4745-B792-0E5A24F8033C}"/>
    <cellStyle name="Normal 23 2 12 3" xfId="18914" xr:uid="{BFB8E26E-589F-4E18-9E7B-F020F886589C}"/>
    <cellStyle name="Normal 23 2 12 4" xfId="35673" xr:uid="{98E72430-50B8-420D-BC77-82D20A51BC87}"/>
    <cellStyle name="Normal 23 2 13" xfId="8784" xr:uid="{029CC4C0-ADD5-4BC8-8221-B3D033042B58}"/>
    <cellStyle name="Normal 23 2 13 2" xfId="25544" xr:uid="{B31B6D9C-630F-48C4-9863-6DC097B29816}"/>
    <cellStyle name="Normal 23 2 13 3" xfId="42303" xr:uid="{A087E30A-CCA8-4C25-AAE8-C303D38DFC15}"/>
    <cellStyle name="Normal 23 2 14" xfId="17164" xr:uid="{11FB935A-4722-497F-BD6F-219156D0A8E8}"/>
    <cellStyle name="Normal 23 2 15" xfId="33923" xr:uid="{4002CC4A-A8F0-4DE1-BBBB-FE2719FFFF1B}"/>
    <cellStyle name="Normal 23 2 16" xfId="51195" xr:uid="{CBE9FDE5-FDC6-413A-9090-203A23D9272D}"/>
    <cellStyle name="Normal 23 2 2" xfId="394" xr:uid="{34C6E59E-182B-4DA9-9F39-4A5215306FF1}"/>
    <cellStyle name="Normal 23 2 2 2" xfId="889" xr:uid="{1E234180-28B7-4DEB-B42D-7FCA317149B1}"/>
    <cellStyle name="Normal 23 2 2 2 2" xfId="4284" xr:uid="{3A3CF6E7-F671-484E-824C-AF1BDCA28813}"/>
    <cellStyle name="Normal 23 2 2 2 2 2" xfId="12664" xr:uid="{5B3DC80A-3BAC-4057-9588-7B4328C97923}"/>
    <cellStyle name="Normal 23 2 2 2 2 2 2" xfId="29424" xr:uid="{80C8759B-B97B-479B-A9B0-318A0402F4ED}"/>
    <cellStyle name="Normal 23 2 2 2 2 2 3" xfId="46183" xr:uid="{E3C4B9DC-7786-42EE-A617-46E02AB49050}"/>
    <cellStyle name="Normal 23 2 2 2 2 3" xfId="21044" xr:uid="{6A17579E-A48B-45A6-A093-CF97A470AA17}"/>
    <cellStyle name="Normal 23 2 2 2 2 4" xfId="37803" xr:uid="{EEDC0823-D6AA-46B5-BD41-681D14661C2C}"/>
    <cellStyle name="Normal 23 2 2 2 3" xfId="5971" xr:uid="{0DAB9AAA-62D8-4733-A990-FE3AC7F876BC}"/>
    <cellStyle name="Normal 23 2 2 2 3 2" xfId="14351" xr:uid="{908CD7D1-6D5E-447B-AB56-6E42854773E9}"/>
    <cellStyle name="Normal 23 2 2 2 3 2 2" xfId="31111" xr:uid="{B58BF3E9-F330-48A7-9A50-47D19B6DAACD}"/>
    <cellStyle name="Normal 23 2 2 2 3 2 3" xfId="47870" xr:uid="{B4208E59-27B8-4891-A21B-C0DCEB16DBA4}"/>
    <cellStyle name="Normal 23 2 2 2 3 3" xfId="22731" xr:uid="{68D602C7-7AEF-4A21-9EBC-A769906CED8C}"/>
    <cellStyle name="Normal 23 2 2 2 3 4" xfId="39490" xr:uid="{5F432A34-95C3-48F6-9FB0-5C9AF366AC21}"/>
    <cellStyle name="Normal 23 2 2 2 4" xfId="2707" xr:uid="{831010A9-8ACF-49CF-B738-3DA612D5DFAA}"/>
    <cellStyle name="Normal 23 2 2 2 4 2" xfId="11087" xr:uid="{0F6A6265-56D4-4657-92CB-8EE43CD794BE}"/>
    <cellStyle name="Normal 23 2 2 2 4 2 2" xfId="27847" xr:uid="{7AC29AC6-2FA3-477F-88FF-4ED34C384481}"/>
    <cellStyle name="Normal 23 2 2 2 4 2 3" xfId="44606" xr:uid="{7E9E0AA3-D915-40C0-9B1B-80A2A29DB7DE}"/>
    <cellStyle name="Normal 23 2 2 2 4 3" xfId="19467" xr:uid="{D333869A-FD24-494E-AEE2-BD5DFD0F8939}"/>
    <cellStyle name="Normal 23 2 2 2 4 4" xfId="36226" xr:uid="{8F691055-2093-4978-9226-75953BCA5F31}"/>
    <cellStyle name="Normal 23 2 2 2 5" xfId="9284" xr:uid="{7F39C23C-E324-4094-823B-158DB4ECBCCD}"/>
    <cellStyle name="Normal 23 2 2 2 5 2" xfId="26044" xr:uid="{5076BEDE-183B-4206-967A-17923DE23C51}"/>
    <cellStyle name="Normal 23 2 2 2 5 3" xfId="42803" xr:uid="{862EB96C-0C8B-402C-9B55-355521AB20BD}"/>
    <cellStyle name="Normal 23 2 2 2 6" xfId="17664" xr:uid="{27C45396-0FEE-4573-A92C-200F9F6AC5D2}"/>
    <cellStyle name="Normal 23 2 2 2 7" xfId="34423" xr:uid="{6D3CD7FB-4029-4901-9150-30A38E13EC39}"/>
    <cellStyle name="Normal 23 2 2 3" xfId="1323" xr:uid="{BFEA03D7-24A7-4D45-AEAF-48968357B0C3}"/>
    <cellStyle name="Normal 23 2 2 3 2" xfId="4712" xr:uid="{ED520AEE-4C1E-431A-AA2E-E80279400C83}"/>
    <cellStyle name="Normal 23 2 2 3 2 2" xfId="13092" xr:uid="{C6A94732-509A-4D14-AB03-933BEB72FFA9}"/>
    <cellStyle name="Normal 23 2 2 3 2 2 2" xfId="29852" xr:uid="{3FE022CD-AA86-4DFB-A74D-0D804B62A6C6}"/>
    <cellStyle name="Normal 23 2 2 3 2 2 3" xfId="46611" xr:uid="{85D11EAF-58FE-4800-9133-7F15C618F0B3}"/>
    <cellStyle name="Normal 23 2 2 3 2 3" xfId="21472" xr:uid="{B603DCEE-3C0D-4B00-81BE-E35F183B5767}"/>
    <cellStyle name="Normal 23 2 2 3 2 4" xfId="38231" xr:uid="{4A5843E9-D853-4FE8-B33C-4FAF0D2CFA17}"/>
    <cellStyle name="Normal 23 2 2 3 3" xfId="6399" xr:uid="{C64FA423-7160-4CD3-BCFD-BCC083FC3E6A}"/>
    <cellStyle name="Normal 23 2 2 3 3 2" xfId="14779" xr:uid="{332B9FA7-376C-4DAE-BCBD-2EBDBDAB45A6}"/>
    <cellStyle name="Normal 23 2 2 3 3 2 2" xfId="31539" xr:uid="{EA538E3C-7982-470D-8954-FB3407DBEE0B}"/>
    <cellStyle name="Normal 23 2 2 3 3 2 3" xfId="48298" xr:uid="{E7EE4EB5-3017-4D5E-B9E3-E767660535A1}"/>
    <cellStyle name="Normal 23 2 2 3 3 3" xfId="23159" xr:uid="{96B6A563-F72C-4123-A345-CD2569192551}"/>
    <cellStyle name="Normal 23 2 2 3 3 4" xfId="39918" xr:uid="{708550F9-45ED-480E-8BC8-8EA0BF1BDB1A}"/>
    <cellStyle name="Normal 23 2 2 3 4" xfId="3135" xr:uid="{FBF3579F-DF97-4D7A-8C12-09A50088C4B1}"/>
    <cellStyle name="Normal 23 2 2 3 4 2" xfId="11515" xr:uid="{134B63F9-4903-4193-BFC8-DAB742EF3B3D}"/>
    <cellStyle name="Normal 23 2 2 3 4 2 2" xfId="28275" xr:uid="{04B8C736-1715-4AB2-8CB4-4F418332CE35}"/>
    <cellStyle name="Normal 23 2 2 3 4 2 3" xfId="45034" xr:uid="{2B5F08D9-D966-49D0-9A2C-53D2AA596113}"/>
    <cellStyle name="Normal 23 2 2 3 4 3" xfId="19895" xr:uid="{950807D0-0291-4967-B16F-6292C12B3DFD}"/>
    <cellStyle name="Normal 23 2 2 3 4 4" xfId="36654" xr:uid="{ADA17DE5-68E6-4DF2-B502-6FB6745646B3}"/>
    <cellStyle name="Normal 23 2 2 3 5" xfId="9712" xr:uid="{52DC5D3E-4CE6-459F-9DBD-8EE8BCBE0C25}"/>
    <cellStyle name="Normal 23 2 2 3 5 2" xfId="26472" xr:uid="{F4B3769C-CB19-4BB0-8173-7947C61F9334}"/>
    <cellStyle name="Normal 23 2 2 3 5 3" xfId="43231" xr:uid="{85A00B67-4997-4DBF-9D38-BF74A8818F12}"/>
    <cellStyle name="Normal 23 2 2 3 6" xfId="18092" xr:uid="{40657A67-F37B-4EEE-A8C2-8B7E66C0B1E1}"/>
    <cellStyle name="Normal 23 2 2 3 7" xfId="34851" xr:uid="{604953BD-FB01-4D5B-A705-E153AA07712D}"/>
    <cellStyle name="Normal 23 2 2 4" xfId="4151" xr:uid="{CCF03C5F-9997-4B25-828E-321CBFF69B0C}"/>
    <cellStyle name="Normal 23 2 2 4 2" xfId="12531" xr:uid="{957A52F7-878D-4B62-BAB7-1755DD8C5ECC}"/>
    <cellStyle name="Normal 23 2 2 4 2 2" xfId="29291" xr:uid="{0AE9F013-A542-4116-9937-980A81B99BB6}"/>
    <cellStyle name="Normal 23 2 2 4 2 3" xfId="46050" xr:uid="{234EB2C3-7C92-4F10-803C-300289D034D3}"/>
    <cellStyle name="Normal 23 2 2 4 3" xfId="20911" xr:uid="{2C236067-E7B5-4C94-A50C-5205FAB2DF3A}"/>
    <cellStyle name="Normal 23 2 2 4 4" xfId="37670" xr:uid="{6BB70D44-9851-449A-A931-66230924A145}"/>
    <cellStyle name="Normal 23 2 2 5" xfId="5545" xr:uid="{9FC835B8-C751-400B-86F5-94E4F34538A4}"/>
    <cellStyle name="Normal 23 2 2 5 2" xfId="13925" xr:uid="{9FD2168F-D485-4054-A402-011CE2969CA0}"/>
    <cellStyle name="Normal 23 2 2 5 2 2" xfId="30685" xr:uid="{B018C0ED-0CC5-4133-B166-877711B44732}"/>
    <cellStyle name="Normal 23 2 2 5 2 3" xfId="47444" xr:uid="{9C01BBC2-6C38-4EAB-AE6B-321A4E01E651}"/>
    <cellStyle name="Normal 23 2 2 5 3" xfId="22305" xr:uid="{7B45FFED-2529-49C8-A656-9F4E3C59E255}"/>
    <cellStyle name="Normal 23 2 2 5 4" xfId="39064" xr:uid="{5ED991B0-F1F1-43CB-AC99-964864EFDFE3}"/>
    <cellStyle name="Normal 23 2 2 6" xfId="2277" xr:uid="{B3623802-ECBA-450F-BAA9-D9EF033C5307}"/>
    <cellStyle name="Normal 23 2 2 6 2" xfId="10661" xr:uid="{AF9F3001-B716-412F-A535-E62CACB62FD5}"/>
    <cellStyle name="Normal 23 2 2 6 2 2" xfId="27421" xr:uid="{0826C0F0-812F-4C78-96D2-C054667CB6B9}"/>
    <cellStyle name="Normal 23 2 2 6 2 3" xfId="44180" xr:uid="{C2CC5D8D-13F3-4D61-AF7E-BE11328DA1D6}"/>
    <cellStyle name="Normal 23 2 2 6 3" xfId="19041" xr:uid="{A939B99C-FB18-4822-8F7D-AEC99712E23B}"/>
    <cellStyle name="Normal 23 2 2 6 4" xfId="35800" xr:uid="{7455C2D4-7486-4C08-A74D-35CCE029A0D7}"/>
    <cellStyle name="Normal 23 2 2 7" xfId="8858" xr:uid="{E4AE213E-A50A-453A-B6AF-68D22D595A80}"/>
    <cellStyle name="Normal 23 2 2 7 2" xfId="25618" xr:uid="{8AA9B41C-B99C-4F37-9C25-94D61F3C2842}"/>
    <cellStyle name="Normal 23 2 2 7 3" xfId="42377" xr:uid="{0C629D81-9311-4549-968E-6E3FB7959790}"/>
    <cellStyle name="Normal 23 2 2 8" xfId="17238" xr:uid="{CFE1B5B0-451D-4B1D-B770-4611FBB94C86}"/>
    <cellStyle name="Normal 23 2 2 9" xfId="33997" xr:uid="{DAC5B359-FC6E-484E-ABE8-D3396D72F3C8}"/>
    <cellStyle name="Normal 23 2 3" xfId="815" xr:uid="{583BE738-6409-43F6-B1F1-B9AC4AA7EF1C}"/>
    <cellStyle name="Normal 23 2 3 2" xfId="4210" xr:uid="{F5333A20-D1B5-4F6C-8C09-7C4FCEA33A1F}"/>
    <cellStyle name="Normal 23 2 3 2 2" xfId="12590" xr:uid="{0C562BD5-744F-4D41-ABC1-E0D56194E1D0}"/>
    <cellStyle name="Normal 23 2 3 2 2 2" xfId="29350" xr:uid="{FEAA11CA-80E2-40B7-98A3-C171CD91D79B}"/>
    <cellStyle name="Normal 23 2 3 2 2 3" xfId="46109" xr:uid="{4F561CD6-7168-4291-9E9E-F5FDCCBC37F9}"/>
    <cellStyle name="Normal 23 2 3 2 3" xfId="20970" xr:uid="{65C281D1-E5F7-4229-9CBC-B80F0938F04C}"/>
    <cellStyle name="Normal 23 2 3 2 4" xfId="37729" xr:uid="{607A927B-150A-4F47-9738-FD3367B69A19}"/>
    <cellStyle name="Normal 23 2 3 3" xfId="5897" xr:uid="{C3FB22CA-0514-428A-8B32-5732345C62C2}"/>
    <cellStyle name="Normal 23 2 3 3 2" xfId="14277" xr:uid="{94BEE548-EC72-49C7-B704-7B6726091134}"/>
    <cellStyle name="Normal 23 2 3 3 2 2" xfId="31037" xr:uid="{E6AF0069-4F72-4A7B-AC8F-942FD769C7E1}"/>
    <cellStyle name="Normal 23 2 3 3 2 3" xfId="47796" xr:uid="{2BBC40F3-41D4-468A-8641-44FD4D78B4A3}"/>
    <cellStyle name="Normal 23 2 3 3 3" xfId="22657" xr:uid="{45A61DD5-44F3-4AEB-84BD-E956DBFB9B59}"/>
    <cellStyle name="Normal 23 2 3 3 4" xfId="39416" xr:uid="{9974F40C-362D-45FD-BC76-31589F5B97CA}"/>
    <cellStyle name="Normal 23 2 3 4" xfId="2633" xr:uid="{96E59C84-5319-4A04-AA16-10E10A4D9F87}"/>
    <cellStyle name="Normal 23 2 3 4 2" xfId="11013" xr:uid="{CB14F63C-CD93-42E2-A90A-D86C4E3F693D}"/>
    <cellStyle name="Normal 23 2 3 4 2 2" xfId="27773" xr:uid="{BA3BFAC6-DDBC-492F-A151-8B1A9BAEFDDE}"/>
    <cellStyle name="Normal 23 2 3 4 2 3" xfId="44532" xr:uid="{273B7FA5-AE3A-4893-BD02-383F53695ABD}"/>
    <cellStyle name="Normal 23 2 3 4 3" xfId="19393" xr:uid="{F6887937-3E82-48AB-9F3D-A41B24072A68}"/>
    <cellStyle name="Normal 23 2 3 4 4" xfId="36152" xr:uid="{20BC1DA7-EA25-47F8-91B7-1ED190FA1D48}"/>
    <cellStyle name="Normal 23 2 3 5" xfId="9210" xr:uid="{74947302-0C27-470C-8F81-F99438B47642}"/>
    <cellStyle name="Normal 23 2 3 5 2" xfId="25970" xr:uid="{0EEE28DD-CB78-45B9-A4B3-AFA4278B95AF}"/>
    <cellStyle name="Normal 23 2 3 5 3" xfId="42729" xr:uid="{1F077990-B1BF-4DF5-9FC8-72317FE718EB}"/>
    <cellStyle name="Normal 23 2 3 6" xfId="17590" xr:uid="{89B4A0BA-6129-4C14-B69F-1FA7E6DD0CB0}"/>
    <cellStyle name="Normal 23 2 3 7" xfId="34349" xr:uid="{35408DF7-B9E7-4F60-8A5F-4348159B2098}"/>
    <cellStyle name="Normal 23 2 4" xfId="1249" xr:uid="{31E624DA-0B7E-4FAE-8DCC-8404DD2CC862}"/>
    <cellStyle name="Normal 23 2 4 2" xfId="4638" xr:uid="{0E13F1CE-A6C6-4CE6-9CC2-1B4012A8CDDD}"/>
    <cellStyle name="Normal 23 2 4 2 2" xfId="13018" xr:uid="{104E0701-0F0B-492B-8DEC-2DB3B958B467}"/>
    <cellStyle name="Normal 23 2 4 2 2 2" xfId="29778" xr:uid="{F477B3B1-AE93-4869-BA74-1C1F72833442}"/>
    <cellStyle name="Normal 23 2 4 2 2 3" xfId="46537" xr:uid="{DA64D9A7-ED72-4969-93E0-3F6789ED588E}"/>
    <cellStyle name="Normal 23 2 4 2 3" xfId="21398" xr:uid="{0B10AB3F-E280-46FA-B6B3-63DDA59ED8C5}"/>
    <cellStyle name="Normal 23 2 4 2 4" xfId="38157" xr:uid="{D2D4E76A-9891-49B7-BD18-0A330347EED8}"/>
    <cellStyle name="Normal 23 2 4 3" xfId="6325" xr:uid="{36BFCFEA-1BFF-4263-838E-5421425B2A02}"/>
    <cellStyle name="Normal 23 2 4 3 2" xfId="14705" xr:uid="{2B0EF0D9-0A15-4A96-84A8-50258DAB6514}"/>
    <cellStyle name="Normal 23 2 4 3 2 2" xfId="31465" xr:uid="{371B0D72-3B5B-44FB-A36D-4A4107633CC3}"/>
    <cellStyle name="Normal 23 2 4 3 2 3" xfId="48224" xr:uid="{D524E1C5-7428-42A6-8612-FF6D189C7539}"/>
    <cellStyle name="Normal 23 2 4 3 3" xfId="23085" xr:uid="{14F93CBE-A821-4B89-B203-B8207E0FFFF9}"/>
    <cellStyle name="Normal 23 2 4 3 4" xfId="39844" xr:uid="{AD0F8311-1AB0-4B61-A14E-BE95B086E4BB}"/>
    <cellStyle name="Normal 23 2 4 4" xfId="3061" xr:uid="{913A7ACF-A9C1-44C3-BA4C-62E61B5C4606}"/>
    <cellStyle name="Normal 23 2 4 4 2" xfId="11441" xr:uid="{B044F036-E53D-4327-81EE-91085A2E6C95}"/>
    <cellStyle name="Normal 23 2 4 4 2 2" xfId="28201" xr:uid="{670D13AC-5EF9-4B7A-86C4-31D85AE9E016}"/>
    <cellStyle name="Normal 23 2 4 4 2 3" xfId="44960" xr:uid="{BBC2F15B-F182-41CD-814D-C6FD8E0822EB}"/>
    <cellStyle name="Normal 23 2 4 4 3" xfId="19821" xr:uid="{351993CD-4E9A-45B7-A7D8-D7473E04803C}"/>
    <cellStyle name="Normal 23 2 4 4 4" xfId="36580" xr:uid="{2F4C84BD-6DF8-4761-9A8F-9A4BED31E386}"/>
    <cellStyle name="Normal 23 2 4 5" xfId="9638" xr:uid="{E412FE14-291C-45D3-AC29-BF3C837BC836}"/>
    <cellStyle name="Normal 23 2 4 5 2" xfId="26398" xr:uid="{4CBFFED9-02CA-474A-844C-FA9503667769}"/>
    <cellStyle name="Normal 23 2 4 5 3" xfId="43157" xr:uid="{C33366C1-799A-4CAD-8B4F-88C26F666E62}"/>
    <cellStyle name="Normal 23 2 4 6" xfId="18018" xr:uid="{F54CA934-16AC-4E45-BACF-518F80F7FB70}"/>
    <cellStyle name="Normal 23 2 4 7" xfId="34777" xr:uid="{C2C66C82-64D9-42BE-909D-B9B90BCB23E9}"/>
    <cellStyle name="Normal 23 2 5" xfId="1864" xr:uid="{80030F7A-83FB-494E-B057-7973AF7D66A0}"/>
    <cellStyle name="Normal 23 2 5 2" xfId="5253" xr:uid="{1CCAD273-DC25-48AE-90CC-97F68499D7AF}"/>
    <cellStyle name="Normal 23 2 5 2 2" xfId="13633" xr:uid="{39546D05-D123-44F3-8561-6D91A41A9825}"/>
    <cellStyle name="Normal 23 2 5 2 2 2" xfId="30393" xr:uid="{771D5ECA-06D2-412D-9037-686D5FC8533D}"/>
    <cellStyle name="Normal 23 2 5 2 2 3" xfId="47152" xr:uid="{4AA537C5-2615-471E-92C1-7EACE06657E4}"/>
    <cellStyle name="Normal 23 2 5 2 3" xfId="22013" xr:uid="{4A875D92-5F65-458D-998D-1F59DC030053}"/>
    <cellStyle name="Normal 23 2 5 2 4" xfId="38772" xr:uid="{6E1A7601-F413-4ECE-B273-83B64CD53858}"/>
    <cellStyle name="Normal 23 2 5 3" xfId="6940" xr:uid="{70E93E3D-1013-4129-AEE4-8EEE1A79D929}"/>
    <cellStyle name="Normal 23 2 5 3 2" xfId="15320" xr:uid="{5AD02673-CD72-4244-92A2-6458BE5F96E4}"/>
    <cellStyle name="Normal 23 2 5 3 2 2" xfId="32080" xr:uid="{1B9924C8-2923-4891-912D-F0DF8927F302}"/>
    <cellStyle name="Normal 23 2 5 3 2 3" xfId="48839" xr:uid="{28A9F6A4-7147-4025-A964-3FE15FC06FA9}"/>
    <cellStyle name="Normal 23 2 5 3 3" xfId="23700" xr:uid="{C3FA1403-2CBC-469A-B414-C6250BACE9AC}"/>
    <cellStyle name="Normal 23 2 5 3 4" xfId="40459" xr:uid="{8FEB9896-0CF1-4B6F-9E66-E74A9DB4DC70}"/>
    <cellStyle name="Normal 23 2 5 4" xfId="2200" xr:uid="{FB3D3E80-86ED-4AAA-86FA-8FA273EC4472}"/>
    <cellStyle name="Normal 23 2 5 4 2" xfId="10587" xr:uid="{06C7D12E-7E7D-4D1F-A593-D0A71E99F8BE}"/>
    <cellStyle name="Normal 23 2 5 4 2 2" xfId="27347" xr:uid="{7217B0E3-990F-4B16-910E-C39AF93C92B7}"/>
    <cellStyle name="Normal 23 2 5 4 2 3" xfId="44106" xr:uid="{9B2AF5D1-D7CA-4E2A-843B-920753057221}"/>
    <cellStyle name="Normal 23 2 5 4 3" xfId="18967" xr:uid="{54609D01-2898-486C-94C4-8F13E7A89604}"/>
    <cellStyle name="Normal 23 2 5 4 4" xfId="35726" xr:uid="{04B7A526-70A5-49E0-B7A2-96C6A8FFE9C4}"/>
    <cellStyle name="Normal 23 2 5 5" xfId="10253" xr:uid="{D900E9F0-A9AF-4EA6-9F53-F754AE6E5C1D}"/>
    <cellStyle name="Normal 23 2 5 5 2" xfId="27013" xr:uid="{C7EBFCF9-E789-45E8-B22C-4BD84FFDD743}"/>
    <cellStyle name="Normal 23 2 5 5 3" xfId="43772" xr:uid="{D2F040F3-77CF-4A4D-A8AB-5BEC0745C321}"/>
    <cellStyle name="Normal 23 2 5 6" xfId="18633" xr:uid="{B47597BE-9E50-4E65-95F5-62A13DB46060}"/>
    <cellStyle name="Normal 23 2 5 7" xfId="35392" xr:uid="{5C403CB2-6424-41E4-9572-5BA64F0AA3E1}"/>
    <cellStyle name="Normal 23 2 6" xfId="3983" xr:uid="{C08CC15E-4A67-4848-853A-C235372BDE58}"/>
    <cellStyle name="Normal 23 2 6 2" xfId="12363" xr:uid="{8A3E3E8A-754E-43FA-8284-D6FC9C96DA20}"/>
    <cellStyle name="Normal 23 2 6 2 2" xfId="29123" xr:uid="{3E1081E0-EAD1-4C4D-BC2C-D5BA3DB11CD1}"/>
    <cellStyle name="Normal 23 2 6 2 3" xfId="45882" xr:uid="{94FD0598-07A5-4281-9911-2C0809648918}"/>
    <cellStyle name="Normal 23 2 6 3" xfId="20743" xr:uid="{F028F186-16E2-4759-9958-86FA942B3DEE}"/>
    <cellStyle name="Normal 23 2 6 4" xfId="37502" xr:uid="{73090289-7181-4C35-A95D-E7CD3D91AC68}"/>
    <cellStyle name="Normal 23 2 7" xfId="5471" xr:uid="{C0D35DCB-491C-4F14-A41B-FED594C636E4}"/>
    <cellStyle name="Normal 23 2 7 2" xfId="13851" xr:uid="{AA79C20F-7ADD-460A-9ED0-991F38AA5912}"/>
    <cellStyle name="Normal 23 2 7 2 2" xfId="30611" xr:uid="{39134E60-7C67-443A-B31F-EAFA215D0DF7}"/>
    <cellStyle name="Normal 23 2 7 2 3" xfId="47370" xr:uid="{24E38BAF-BA2A-4782-BFD8-7F5904113843}"/>
    <cellStyle name="Normal 23 2 7 3" xfId="22231" xr:uid="{BD4B8CDF-C493-40CE-9C79-C83918F993F5}"/>
    <cellStyle name="Normal 23 2 7 4" xfId="38990" xr:uid="{586583DD-4080-4B9F-893B-AD2ABE8CB2A5}"/>
    <cellStyle name="Normal 23 2 8" xfId="7346" xr:uid="{5CF34788-BDEE-454A-A933-93CFB0909064}"/>
    <cellStyle name="Normal 23 2 8 2" xfId="15726" xr:uid="{55426824-B7DF-4D53-9313-C2A9C58B4705}"/>
    <cellStyle name="Normal 23 2 8 2 2" xfId="32486" xr:uid="{A6850D1C-35CD-4165-8B2C-6D71EF4BAE5B}"/>
    <cellStyle name="Normal 23 2 8 2 3" xfId="49245" xr:uid="{81363902-D4A0-4E42-A69E-F8603CF0800F}"/>
    <cellStyle name="Normal 23 2 8 3" xfId="24106" xr:uid="{4AF8E799-76A6-4799-A7AC-C4D0A360E43D}"/>
    <cellStyle name="Normal 23 2 8 4" xfId="40865" xr:uid="{191E6F22-F236-48EB-BFC9-61A0C92FD9D0}"/>
    <cellStyle name="Normal 23 2 9" xfId="7752" xr:uid="{86910EE7-746B-4E6F-B69C-F8394300B16D}"/>
    <cellStyle name="Normal 23 2 9 2" xfId="16132" xr:uid="{606AE229-54BB-4DC1-8733-183852A85B1E}"/>
    <cellStyle name="Normal 23 2 9 2 2" xfId="32892" xr:uid="{0DFE0DFA-9009-49D3-9DD2-23E8028DC8F4}"/>
    <cellStyle name="Normal 23 2 9 2 3" xfId="49651" xr:uid="{B292F2FC-4819-4AB8-A8A9-3AEE0DEF6045}"/>
    <cellStyle name="Normal 23 2 9 3" xfId="24512" xr:uid="{E6CAA487-1D4E-405D-9214-A3A16C9A9AE1}"/>
    <cellStyle name="Normal 23 2 9 4" xfId="41271" xr:uid="{77BB187A-C852-4351-96F1-53738BC7C7BB}"/>
    <cellStyle name="Normal 23 3" xfId="366" xr:uid="{229E2839-6965-4CC0-BDD7-06E42EB16D78}"/>
    <cellStyle name="Normal 23 3 10" xfId="8672" xr:uid="{8EA00C60-028D-49F6-A61A-76237BECF269}"/>
    <cellStyle name="Normal 23 3 10 2" xfId="17052" xr:uid="{9DC280C3-A5FE-41EC-8628-7BDE0EAAB780}"/>
    <cellStyle name="Normal 23 3 10 2 2" xfId="33812" xr:uid="{DAC30880-D01D-4127-A8F5-F78866F340C4}"/>
    <cellStyle name="Normal 23 3 10 2 3" xfId="50571" xr:uid="{A135C446-65CE-40E8-813B-1A0AFEF39913}"/>
    <cellStyle name="Normal 23 3 10 3" xfId="25432" xr:uid="{83E202BD-BEE7-4554-AC66-3B5C2AB0EFFE}"/>
    <cellStyle name="Normal 23 3 10 4" xfId="42191" xr:uid="{76FFD1FE-A8C8-4001-969D-5C15DD8E128F}"/>
    <cellStyle name="Normal 23 3 11" xfId="2249" xr:uid="{1BA294D0-ED4C-4ED9-9902-4675BDBA204F}"/>
    <cellStyle name="Normal 23 3 11 2" xfId="10633" xr:uid="{2038FF9E-7E05-4852-AC32-5BEF4987D37A}"/>
    <cellStyle name="Normal 23 3 11 2 2" xfId="27393" xr:uid="{90D290CD-F903-4170-87B4-75788DF33D3F}"/>
    <cellStyle name="Normal 23 3 11 2 3" xfId="44152" xr:uid="{9A744A4E-4BEF-46BC-AA25-CFD6353D5B2A}"/>
    <cellStyle name="Normal 23 3 11 3" xfId="19013" xr:uid="{2F82693E-1F64-4353-A4BD-B8CFAD2B46BD}"/>
    <cellStyle name="Normal 23 3 11 4" xfId="35772" xr:uid="{387BD78F-B0A9-4058-BFE3-083620C9812D}"/>
    <cellStyle name="Normal 23 3 12" xfId="8830" xr:uid="{710EEF0B-6537-41BD-9CEC-EBB20AB1B9D8}"/>
    <cellStyle name="Normal 23 3 12 2" xfId="25590" xr:uid="{F778E606-4649-46E2-B54F-945A47484A5B}"/>
    <cellStyle name="Normal 23 3 12 3" xfId="42349" xr:uid="{D138C6B8-2A8B-4EE6-8527-D6E39112D232}"/>
    <cellStyle name="Normal 23 3 13" xfId="17210" xr:uid="{2FAAF59E-7E8D-4DC9-9EFB-45065E39F929}"/>
    <cellStyle name="Normal 23 3 14" xfId="33969" xr:uid="{687CB19F-32EF-4296-83BB-7323E3107E03}"/>
    <cellStyle name="Normal 23 3 2" xfId="861" xr:uid="{BBC428E8-9859-446F-AEC1-8F4DFAA3738B}"/>
    <cellStyle name="Normal 23 3 2 2" xfId="4256" xr:uid="{41330095-6B21-4ECE-A2BE-33FAD6D129A0}"/>
    <cellStyle name="Normal 23 3 2 2 2" xfId="12636" xr:uid="{E28D9C5E-8BBB-40EA-84D0-C43828204F6C}"/>
    <cellStyle name="Normal 23 3 2 2 2 2" xfId="29396" xr:uid="{084EDD03-5834-44B7-B02F-8CF84E3B7FB8}"/>
    <cellStyle name="Normal 23 3 2 2 2 3" xfId="46155" xr:uid="{A2E70A73-9D53-4B2C-8079-64DCAF26A8DE}"/>
    <cellStyle name="Normal 23 3 2 2 3" xfId="21016" xr:uid="{8E447BEA-61A2-4EA5-8FCB-56E50E3EB3D5}"/>
    <cellStyle name="Normal 23 3 2 2 4" xfId="37775" xr:uid="{3E57D585-9A24-4CB0-B82E-C3A67B5DC410}"/>
    <cellStyle name="Normal 23 3 2 3" xfId="5943" xr:uid="{377587C3-15A5-4124-A158-3D68AB2A631B}"/>
    <cellStyle name="Normal 23 3 2 3 2" xfId="14323" xr:uid="{F18B888A-CA6F-4C2F-857E-98208D0C61F2}"/>
    <cellStyle name="Normal 23 3 2 3 2 2" xfId="31083" xr:uid="{AE8AB4EB-98DF-4DF1-9482-8356D50E287E}"/>
    <cellStyle name="Normal 23 3 2 3 2 3" xfId="47842" xr:uid="{FF3AEC0C-5828-44FB-B534-93E73982F433}"/>
    <cellStyle name="Normal 23 3 2 3 3" xfId="22703" xr:uid="{66D4BBFC-037B-401E-8315-540C141F549D}"/>
    <cellStyle name="Normal 23 3 2 3 4" xfId="39462" xr:uid="{779290D0-EF95-4474-8315-D90DB676B728}"/>
    <cellStyle name="Normal 23 3 2 4" xfId="2679" xr:uid="{36D55780-D30F-4CAE-AF2C-77F7095C05B6}"/>
    <cellStyle name="Normal 23 3 2 4 2" xfId="11059" xr:uid="{33F6687D-831B-48F9-AE23-84B47EB5ECA3}"/>
    <cellStyle name="Normal 23 3 2 4 2 2" xfId="27819" xr:uid="{526D57F5-1004-488D-9FB4-AED72F3081F7}"/>
    <cellStyle name="Normal 23 3 2 4 2 3" xfId="44578" xr:uid="{E740BED0-B001-41DB-934E-F34182248BB9}"/>
    <cellStyle name="Normal 23 3 2 4 3" xfId="19439" xr:uid="{A08BE6E4-0C21-473B-B3A2-2A596D899B60}"/>
    <cellStyle name="Normal 23 3 2 4 4" xfId="36198" xr:uid="{B15E6CCE-C595-41CD-9406-4F4E99BB5104}"/>
    <cellStyle name="Normal 23 3 2 5" xfId="9256" xr:uid="{2BB8FC2E-4FD8-4E52-BE69-91DF1849A434}"/>
    <cellStyle name="Normal 23 3 2 5 2" xfId="26016" xr:uid="{8AAABDEC-22BE-4E5C-8844-779696C17241}"/>
    <cellStyle name="Normal 23 3 2 5 3" xfId="42775" xr:uid="{CB3BCB4C-E0F3-4E9B-B155-0FCA53F29048}"/>
    <cellStyle name="Normal 23 3 2 6" xfId="17636" xr:uid="{39407EC3-81F2-465E-AD29-0A35A739DDAD}"/>
    <cellStyle name="Normal 23 3 2 7" xfId="34395" xr:uid="{0EEA91D3-8BEF-46F0-A155-0FB0717FEDB3}"/>
    <cellStyle name="Normal 23 3 3" xfId="1295" xr:uid="{3382FB69-860B-45D4-8122-E7E778432E4D}"/>
    <cellStyle name="Normal 23 3 3 2" xfId="4684" xr:uid="{F9DEEA66-FE98-495D-9BEA-EC92FC91AD69}"/>
    <cellStyle name="Normal 23 3 3 2 2" xfId="13064" xr:uid="{A95CD39C-0024-4F78-BA72-56BB96A09DED}"/>
    <cellStyle name="Normal 23 3 3 2 2 2" xfId="29824" xr:uid="{71189AEB-6623-48A1-B35B-7AE6EA33B47A}"/>
    <cellStyle name="Normal 23 3 3 2 2 3" xfId="46583" xr:uid="{F4FFFA71-3540-46FD-BFC8-27FF153525D6}"/>
    <cellStyle name="Normal 23 3 3 2 3" xfId="21444" xr:uid="{A4C8677C-B631-4305-846A-8CB96585D2DD}"/>
    <cellStyle name="Normal 23 3 3 2 4" xfId="38203" xr:uid="{04766B66-8D82-4FB1-91F9-B627EA00F2EC}"/>
    <cellStyle name="Normal 23 3 3 3" xfId="6371" xr:uid="{F898A5D3-252B-4110-BEBF-B51BC4FEAC1C}"/>
    <cellStyle name="Normal 23 3 3 3 2" xfId="14751" xr:uid="{7FC5C4EE-CFF3-49CD-BF58-7D90DD99F657}"/>
    <cellStyle name="Normal 23 3 3 3 2 2" xfId="31511" xr:uid="{502BDCC2-6A99-483C-928C-2DFE3B21B98E}"/>
    <cellStyle name="Normal 23 3 3 3 2 3" xfId="48270" xr:uid="{B399D997-E416-4339-BAA7-2BC6A48957A6}"/>
    <cellStyle name="Normal 23 3 3 3 3" xfId="23131" xr:uid="{2DCAABFC-AC6F-4BC5-B070-BF37D976E895}"/>
    <cellStyle name="Normal 23 3 3 3 4" xfId="39890" xr:uid="{459228B4-C56A-41B0-92F2-428BC6BB6149}"/>
    <cellStyle name="Normal 23 3 3 4" xfId="3107" xr:uid="{06B6B564-5F25-4AD4-943A-9B0781D0DAB9}"/>
    <cellStyle name="Normal 23 3 3 4 2" xfId="11487" xr:uid="{79F0E253-87EE-4D85-8A87-B93C222DE117}"/>
    <cellStyle name="Normal 23 3 3 4 2 2" xfId="28247" xr:uid="{7777CD54-43D1-4B1F-AC76-15C64D0E997D}"/>
    <cellStyle name="Normal 23 3 3 4 2 3" xfId="45006" xr:uid="{E5C80690-3D43-4211-BA41-97A594EAAB0F}"/>
    <cellStyle name="Normal 23 3 3 4 3" xfId="19867" xr:uid="{25BBC91F-12B4-4BEC-A591-61D219596845}"/>
    <cellStyle name="Normal 23 3 3 4 4" xfId="36626" xr:uid="{E0392043-36E3-4F81-BE82-AC2270DEF8A3}"/>
    <cellStyle name="Normal 23 3 3 5" xfId="9684" xr:uid="{6873330B-B7C9-437A-8002-C1FBA9FFC3C8}"/>
    <cellStyle name="Normal 23 3 3 5 2" xfId="26444" xr:uid="{059F0F48-7E4E-4769-AB47-6E6B482BC66E}"/>
    <cellStyle name="Normal 23 3 3 5 3" xfId="43203" xr:uid="{8D6BB1B0-A5E5-487E-9EDD-4C7D67DA73EB}"/>
    <cellStyle name="Normal 23 3 3 6" xfId="18064" xr:uid="{68B15020-93AE-4E48-902D-4D291956C3F0}"/>
    <cellStyle name="Normal 23 3 3 7" xfId="34823" xr:uid="{E888C568-989B-4270-B646-95C80E3937D2}"/>
    <cellStyle name="Normal 23 3 4" xfId="1972" xr:uid="{6C6E047A-3E97-41CB-A26A-2ACF94D9B82A}"/>
    <cellStyle name="Normal 23 3 4 2" xfId="5361" xr:uid="{513C8003-81DD-4EB4-B4E5-49560479C214}"/>
    <cellStyle name="Normal 23 3 4 2 2" xfId="13741" xr:uid="{B8A83149-E5D5-4BBA-8B44-A4947C006422}"/>
    <cellStyle name="Normal 23 3 4 2 2 2" xfId="30501" xr:uid="{B0294585-A93B-4AA6-9371-7D4383C9DB50}"/>
    <cellStyle name="Normal 23 3 4 2 2 3" xfId="47260" xr:uid="{C7D0A23D-CCA1-4E6C-8964-B0709665A902}"/>
    <cellStyle name="Normal 23 3 4 2 3" xfId="22121" xr:uid="{F5F1D631-4ED7-499C-8B27-8F2641575816}"/>
    <cellStyle name="Normal 23 3 4 2 4" xfId="38880" xr:uid="{4A5672B5-9417-4B5F-869C-3160E5F73DBF}"/>
    <cellStyle name="Normal 23 3 4 3" xfId="7048" xr:uid="{4ED40C07-B855-4829-A0C5-64C7164550F3}"/>
    <cellStyle name="Normal 23 3 4 3 2" xfId="15428" xr:uid="{BBEC3C14-1501-4186-91F2-F4A60CCE7CA4}"/>
    <cellStyle name="Normal 23 3 4 3 2 2" xfId="32188" xr:uid="{1DB9DA94-1C44-43D3-AC83-800735D22C2E}"/>
    <cellStyle name="Normal 23 3 4 3 2 3" xfId="48947" xr:uid="{018F6AFD-E67B-4725-AA53-EEA79D94ABA1}"/>
    <cellStyle name="Normal 23 3 4 3 3" xfId="23808" xr:uid="{6ECBD997-AF45-4CF7-ADA2-748B2A484986}"/>
    <cellStyle name="Normal 23 3 4 3 4" xfId="40567" xr:uid="{E4CC68BE-DD2F-4637-963F-4C7B5E6C7194}"/>
    <cellStyle name="Normal 23 3 4 4" xfId="3671" xr:uid="{64AA8B17-2186-40BD-9F1E-6691E7CD0924}"/>
    <cellStyle name="Normal 23 3 4 4 2" xfId="12051" xr:uid="{90ECCDC3-47AC-487E-9CAD-2ECBC2E03509}"/>
    <cellStyle name="Normal 23 3 4 4 2 2" xfId="28811" xr:uid="{D8ECBDE5-62C6-4854-AD59-8D46FDF07268}"/>
    <cellStyle name="Normal 23 3 4 4 2 3" xfId="45570" xr:uid="{D3A04BC0-8C41-42E8-B9B7-3AE7039072C3}"/>
    <cellStyle name="Normal 23 3 4 4 3" xfId="20431" xr:uid="{DF6A7C99-5269-4EA1-8D41-231CD43A1A2A}"/>
    <cellStyle name="Normal 23 3 4 4 4" xfId="37190" xr:uid="{24496B51-FFA0-4786-B4EC-6D0003C29AD4}"/>
    <cellStyle name="Normal 23 3 4 5" xfId="10361" xr:uid="{0F601BD4-EAB8-4FA0-98DE-B58CEF5489BE}"/>
    <cellStyle name="Normal 23 3 4 5 2" xfId="27121" xr:uid="{3F3B6955-9DD1-4535-B147-9D4FD2E0343A}"/>
    <cellStyle name="Normal 23 3 4 5 3" xfId="43880" xr:uid="{42E923C9-2AC2-4BC1-86CA-62C514802522}"/>
    <cellStyle name="Normal 23 3 4 6" xfId="18741" xr:uid="{4698D2AF-8ADC-44E6-86DE-ED4EB07271E3}"/>
    <cellStyle name="Normal 23 3 4 7" xfId="35500" xr:uid="{2D737C93-65E5-4CDD-A126-5C70B986D904}"/>
    <cellStyle name="Normal 23 3 5" xfId="4091" xr:uid="{A2689CCA-1720-49E5-B741-07B7D23111DE}"/>
    <cellStyle name="Normal 23 3 5 2" xfId="12471" xr:uid="{373D74F3-ECBF-452B-BF14-C6A1BE02F7D7}"/>
    <cellStyle name="Normal 23 3 5 2 2" xfId="29231" xr:uid="{832C4747-69B8-4303-BB2A-B215F1EE78F2}"/>
    <cellStyle name="Normal 23 3 5 2 3" xfId="45990" xr:uid="{EF85C1F1-0CDC-4501-BA10-FBC22304C872}"/>
    <cellStyle name="Normal 23 3 5 3" xfId="20851" xr:uid="{F16026E2-347A-4CF7-8B7B-ADF1184FE181}"/>
    <cellStyle name="Normal 23 3 5 4" xfId="37610" xr:uid="{79B1EEDF-0851-4785-9F11-57155168679F}"/>
    <cellStyle name="Normal 23 3 6" xfId="5517" xr:uid="{6218E936-CF7E-4DFB-BB4C-C86AABBBA96E}"/>
    <cellStyle name="Normal 23 3 6 2" xfId="13897" xr:uid="{F8502BC1-E28E-4BBA-8BED-B680A1ADC755}"/>
    <cellStyle name="Normal 23 3 6 2 2" xfId="30657" xr:uid="{99F69CDD-53CD-4F4B-8605-F252FF71AB2E}"/>
    <cellStyle name="Normal 23 3 6 2 3" xfId="47416" xr:uid="{4144A00B-8B5F-4A23-A0AE-8D1C875B4758}"/>
    <cellStyle name="Normal 23 3 6 3" xfId="22277" xr:uid="{5811B266-0CFF-4751-9E29-9DA10FBC1A07}"/>
    <cellStyle name="Normal 23 3 6 4" xfId="39036" xr:uid="{E3E853B6-6372-4DDA-A572-63B822C53359}"/>
    <cellStyle name="Normal 23 3 7" xfId="7454" xr:uid="{2D290E3C-7E79-4A8C-831B-8819166E5EDD}"/>
    <cellStyle name="Normal 23 3 7 2" xfId="15834" xr:uid="{61576713-C353-46DF-B237-4D2E4E77A960}"/>
    <cellStyle name="Normal 23 3 7 2 2" xfId="32594" xr:uid="{32957681-3891-46B4-8A1A-B4293590DDA9}"/>
    <cellStyle name="Normal 23 3 7 2 3" xfId="49353" xr:uid="{8453B2A4-5342-4E06-A089-1CFAB00D4BF5}"/>
    <cellStyle name="Normal 23 3 7 3" xfId="24214" xr:uid="{D821910A-3D13-4B55-B698-BD59B627E9F5}"/>
    <cellStyle name="Normal 23 3 7 4" xfId="40973" xr:uid="{B211DED6-5C13-45B5-B32B-B9B474F6A3E8}"/>
    <cellStyle name="Normal 23 3 8" xfId="7860" xr:uid="{EB2A9D02-E49D-48D5-8060-B87BC0819C71}"/>
    <cellStyle name="Normal 23 3 8 2" xfId="16240" xr:uid="{328BD26C-F436-44A9-89EB-648A679C59A1}"/>
    <cellStyle name="Normal 23 3 8 2 2" xfId="33000" xr:uid="{7B7D2DED-E62D-4C97-8779-5DD22F704986}"/>
    <cellStyle name="Normal 23 3 8 2 3" xfId="49759" xr:uid="{71819B61-5B94-48B0-918A-A5554DA7E646}"/>
    <cellStyle name="Normal 23 3 8 3" xfId="24620" xr:uid="{42F4B0E2-29AE-4F7A-BE13-B710DA79F30F}"/>
    <cellStyle name="Normal 23 3 8 4" xfId="41379" xr:uid="{2E62BF21-21FE-4B14-A231-9277C8370A7C}"/>
    <cellStyle name="Normal 23 3 9" xfId="8266" xr:uid="{E2FA2325-8CD6-49ED-AF0F-D1B2DDEC0815}"/>
    <cellStyle name="Normal 23 3 9 2" xfId="16646" xr:uid="{8ECBBA2F-8E07-43A0-BE2F-E2B8D301A6B2}"/>
    <cellStyle name="Normal 23 3 9 2 2" xfId="33406" xr:uid="{5EB06467-BA22-4F40-B9FB-7C02AB3CAD84}"/>
    <cellStyle name="Normal 23 3 9 2 3" xfId="50165" xr:uid="{EDFDA772-88B9-4037-9520-179E992E7045}"/>
    <cellStyle name="Normal 23 3 9 3" xfId="25026" xr:uid="{D1B530B0-DC8B-4391-882A-621FD1D20674}"/>
    <cellStyle name="Normal 23 3 9 4" xfId="41785" xr:uid="{E70D1324-E5FB-4F90-865F-B4BAB746C38F}"/>
    <cellStyle name="Normal 23 4" xfId="787" xr:uid="{95BEBE00-C8F3-42EC-86A7-18A52B0AA8F2}"/>
    <cellStyle name="Normal 23 4 2" xfId="4182" xr:uid="{3DEDF924-AA90-4352-B56E-9A1A31805FA3}"/>
    <cellStyle name="Normal 23 4 2 2" xfId="12562" xr:uid="{39AB06A2-3FFE-44CB-9B77-915AE9935591}"/>
    <cellStyle name="Normal 23 4 2 2 2" xfId="29322" xr:uid="{A9665874-4435-4A91-B614-77773061CCF3}"/>
    <cellStyle name="Normal 23 4 2 2 3" xfId="46081" xr:uid="{F0ED1F76-3B7C-4964-AD25-C26A57C8C863}"/>
    <cellStyle name="Normal 23 4 2 3" xfId="20942" xr:uid="{3D140C7F-85EE-4141-91B6-4323CBB0C10D}"/>
    <cellStyle name="Normal 23 4 2 4" xfId="37701" xr:uid="{FD27A972-9363-459E-A54D-0167CCC94312}"/>
    <cellStyle name="Normal 23 4 3" xfId="5869" xr:uid="{146F813B-41C9-4DCA-9E67-70D89042A4A0}"/>
    <cellStyle name="Normal 23 4 3 2" xfId="14249" xr:uid="{3ACA04E9-82E1-4684-95D5-0B1A674C89F1}"/>
    <cellStyle name="Normal 23 4 3 2 2" xfId="31009" xr:uid="{5BC4894E-885E-4FDC-AC13-94726985859C}"/>
    <cellStyle name="Normal 23 4 3 2 3" xfId="47768" xr:uid="{2875CB6C-DDEF-4894-A83B-9952491BFF2D}"/>
    <cellStyle name="Normal 23 4 3 3" xfId="22629" xr:uid="{9D34E3F8-C5B6-4FAB-8271-5F3337DD67DD}"/>
    <cellStyle name="Normal 23 4 3 4" xfId="39388" xr:uid="{B4E7B623-5C74-4EB5-8D4C-9A5134E87176}"/>
    <cellStyle name="Normal 23 4 4" xfId="2605" xr:uid="{F0B3A18D-807A-4B92-AD1D-BA566EE8B67A}"/>
    <cellStyle name="Normal 23 4 4 2" xfId="10985" xr:uid="{CC2A0530-4154-4AA3-864B-A99B4AFF5460}"/>
    <cellStyle name="Normal 23 4 4 2 2" xfId="27745" xr:uid="{A8DAC490-E8D4-4A65-8441-7191F9438940}"/>
    <cellStyle name="Normal 23 4 4 2 3" xfId="44504" xr:uid="{972AA443-7CC1-4555-9F85-159D375E9851}"/>
    <cellStyle name="Normal 23 4 4 3" xfId="19365" xr:uid="{188508CE-84CE-478F-BCCC-F4B89A01CF5E}"/>
    <cellStyle name="Normal 23 4 4 4" xfId="36124" xr:uid="{AB13C007-D44E-441A-8F1B-346DAE1EE8E9}"/>
    <cellStyle name="Normal 23 4 5" xfId="9182" xr:uid="{6E701769-074E-48EC-9806-565ABFE4DD3D}"/>
    <cellStyle name="Normal 23 4 5 2" xfId="25942" xr:uid="{368CFED0-E6C0-4296-BAD4-FC6059528FB1}"/>
    <cellStyle name="Normal 23 4 5 3" xfId="42701" xr:uid="{7F5ABD0C-DBEC-41F3-9BFA-28C537CFA24D}"/>
    <cellStyle name="Normal 23 4 6" xfId="17562" xr:uid="{3A03F181-2DF3-44C2-B9A8-655EA6620D44}"/>
    <cellStyle name="Normal 23 4 7" xfId="34321" xr:uid="{19CADB0C-1DEA-4262-8FE5-0BA2B68EBF21}"/>
    <cellStyle name="Normal 23 5" xfId="1221" xr:uid="{1E2CBDB1-F96C-4798-B00A-BE914176A055}"/>
    <cellStyle name="Normal 23 5 2" xfId="4610" xr:uid="{C2012AAE-B1CD-46E5-AC56-92786B154317}"/>
    <cellStyle name="Normal 23 5 2 2" xfId="12990" xr:uid="{1BCF78FD-0D0A-4CCE-B35A-D6A1FBFF9383}"/>
    <cellStyle name="Normal 23 5 2 2 2" xfId="29750" xr:uid="{6D57D326-3A5E-40EF-9D3D-9C890FD6C595}"/>
    <cellStyle name="Normal 23 5 2 2 3" xfId="46509" xr:uid="{03223ECB-15E4-4F51-8BFF-8E352226D4D0}"/>
    <cellStyle name="Normal 23 5 2 3" xfId="21370" xr:uid="{BE23613B-105F-4E13-84FA-BB2A26710F74}"/>
    <cellStyle name="Normal 23 5 2 4" xfId="38129" xr:uid="{4823E85E-D558-4B0C-A0E5-73BB65DCB31A}"/>
    <cellStyle name="Normal 23 5 3" xfId="6297" xr:uid="{6C365176-9F11-4A71-B2D3-94FFAD0A9193}"/>
    <cellStyle name="Normal 23 5 3 2" xfId="14677" xr:uid="{2C3CF746-C444-4BAF-89C9-57A3B527F1E2}"/>
    <cellStyle name="Normal 23 5 3 2 2" xfId="31437" xr:uid="{F23CF977-DB43-4BE9-8186-F52BAC8507AF}"/>
    <cellStyle name="Normal 23 5 3 2 3" xfId="48196" xr:uid="{E8396C1D-ED7E-48E1-B77C-535A3E3766F3}"/>
    <cellStyle name="Normal 23 5 3 3" xfId="23057" xr:uid="{09D37DDA-D0AB-44FD-B68E-C706F5BB5038}"/>
    <cellStyle name="Normal 23 5 3 4" xfId="39816" xr:uid="{F1942D02-F8CD-4D24-884F-EF7CB114B143}"/>
    <cellStyle name="Normal 23 5 4" xfId="3033" xr:uid="{A56998ED-629B-4ACA-8520-A06D991F6061}"/>
    <cellStyle name="Normal 23 5 4 2" xfId="11413" xr:uid="{82937188-66D0-4FCF-A445-09E4891879B8}"/>
    <cellStyle name="Normal 23 5 4 2 2" xfId="28173" xr:uid="{196ED88C-EFE2-4472-955E-65A4DA00A670}"/>
    <cellStyle name="Normal 23 5 4 2 3" xfId="44932" xr:uid="{CAE6C5F5-1130-4C20-9816-4BF4E7C0E1E3}"/>
    <cellStyle name="Normal 23 5 4 3" xfId="19793" xr:uid="{0132F7F2-B2CF-4CAD-81A8-D400AA205041}"/>
    <cellStyle name="Normal 23 5 4 4" xfId="36552" xr:uid="{27176B75-F678-4378-996F-F9FE800870EA}"/>
    <cellStyle name="Normal 23 5 5" xfId="9610" xr:uid="{BAF964FD-ED3B-403E-98BD-DE03630A56E5}"/>
    <cellStyle name="Normal 23 5 5 2" xfId="26370" xr:uid="{AB84D373-8281-4DCC-9A00-23EADA637560}"/>
    <cellStyle name="Normal 23 5 5 3" xfId="43129" xr:uid="{7864105C-7A20-4C88-932C-4590D1065425}"/>
    <cellStyle name="Normal 23 5 6" xfId="17990" xr:uid="{CDD2C61F-27DC-4975-BFE4-6742A3E70A01}"/>
    <cellStyle name="Normal 23 5 7" xfId="34749" xr:uid="{87795B85-AFE7-40CD-9C09-CDDDA66B6855}"/>
    <cellStyle name="Normal 23 6" xfId="1701" xr:uid="{ABCD3C7B-8DE2-4602-A535-EDA381B8F196}"/>
    <cellStyle name="Normal 23 6 2" xfId="5090" xr:uid="{074F5E73-0EC3-4F58-930C-7A863A19B1A8}"/>
    <cellStyle name="Normal 23 6 2 2" xfId="13470" xr:uid="{3EB02313-0156-41C9-87D7-0F8471DA10F8}"/>
    <cellStyle name="Normal 23 6 2 2 2" xfId="30230" xr:uid="{9A33CBE3-8506-4329-9C01-FD547B1D65B9}"/>
    <cellStyle name="Normal 23 6 2 2 3" xfId="46989" xr:uid="{3BED6F99-5444-4C44-B11A-E8FE42F7C8CC}"/>
    <cellStyle name="Normal 23 6 2 3" xfId="21850" xr:uid="{8626ED72-47EB-4937-BC52-A51A08DE3D55}"/>
    <cellStyle name="Normal 23 6 2 4" xfId="38609" xr:uid="{E43FFFD8-17AE-4B6A-8197-BB61F7013538}"/>
    <cellStyle name="Normal 23 6 3" xfId="6777" xr:uid="{9BB3A434-898D-4C51-9443-724BBC74B6D8}"/>
    <cellStyle name="Normal 23 6 3 2" xfId="15157" xr:uid="{4FA733D8-460F-4863-8792-59EBB2AB1EAD}"/>
    <cellStyle name="Normal 23 6 3 2 2" xfId="31917" xr:uid="{9F6D305E-FA5E-4B06-937D-884EADC7DF27}"/>
    <cellStyle name="Normal 23 6 3 2 3" xfId="48676" xr:uid="{1B15F943-B53A-461E-8A26-C6CA195DEF8F}"/>
    <cellStyle name="Normal 23 6 3 3" xfId="23537" xr:uid="{BFAE4159-9E1A-4DA4-9D5B-D26D1DB5A60C}"/>
    <cellStyle name="Normal 23 6 3 4" xfId="40296" xr:uid="{1CA966FF-60FA-460F-9E9F-2959C85F4850}"/>
    <cellStyle name="Normal 23 6 4" xfId="2171" xr:uid="{E5C69EC9-3A43-4C4F-8770-E82AB5BBE648}"/>
    <cellStyle name="Normal 23 6 4 2" xfId="10559" xr:uid="{25033C8A-5B49-40DD-8BFB-1ADB83D3E7F5}"/>
    <cellStyle name="Normal 23 6 4 2 2" xfId="27319" xr:uid="{3B805F23-8252-4E1C-AAB4-CF813986BF20}"/>
    <cellStyle name="Normal 23 6 4 2 3" xfId="44078" xr:uid="{641E3000-04ED-4744-AA64-C13C52ACF1C3}"/>
    <cellStyle name="Normal 23 6 4 3" xfId="18939" xr:uid="{C3A1E8A1-CC1A-4426-A6FE-F2CF76292EEE}"/>
    <cellStyle name="Normal 23 6 4 4" xfId="35698" xr:uid="{81265664-2CCB-4C5A-8B53-A626D8630273}"/>
    <cellStyle name="Normal 23 6 5" xfId="10090" xr:uid="{E4039150-C032-4A73-94B6-78272E836822}"/>
    <cellStyle name="Normal 23 6 5 2" xfId="26850" xr:uid="{DAD610E6-4117-4AEE-BFDE-4CE68A87ED16}"/>
    <cellStyle name="Normal 23 6 5 3" xfId="43609" xr:uid="{6B7EA091-029E-4F4D-84E1-BF2BB8C568E5}"/>
    <cellStyle name="Normal 23 6 6" xfId="18470" xr:uid="{11F5966C-795B-4314-9816-777E8901C099}"/>
    <cellStyle name="Normal 23 6 7" xfId="35229" xr:uid="{97944183-D58B-4309-9C43-F4F837F591F2}"/>
    <cellStyle name="Normal 23 7" xfId="3819" xr:uid="{E5FA714C-F272-4D12-8F8F-10851EC44BF9}"/>
    <cellStyle name="Normal 23 7 2" xfId="12199" xr:uid="{A93F469F-1B95-4AF6-830C-1F41C662652C}"/>
    <cellStyle name="Normal 23 7 2 2" xfId="28959" xr:uid="{F389C00E-3BEB-4F5B-900E-D2338CF0BD2E}"/>
    <cellStyle name="Normal 23 7 2 3" xfId="45718" xr:uid="{4634655D-D790-4473-A678-64BB7E25B664}"/>
    <cellStyle name="Normal 23 7 3" xfId="20579" xr:uid="{AB2102BD-FE6C-4DA8-BF7D-0132AC50575F}"/>
    <cellStyle name="Normal 23 7 4" xfId="37338" xr:uid="{FA0E56C7-CDF4-40F7-988E-F027B50BEDB7}"/>
    <cellStyle name="Normal 23 8" xfId="5443" xr:uid="{7BCB19BB-0302-475E-A3E7-9102155C0411}"/>
    <cellStyle name="Normal 23 8 2" xfId="13823" xr:uid="{1F140A07-8F20-4C2E-859A-8413AE87F48C}"/>
    <cellStyle name="Normal 23 8 2 2" xfId="30583" xr:uid="{A7B30295-B59F-4550-AFA2-F2220CDF76C7}"/>
    <cellStyle name="Normal 23 8 2 3" xfId="47342" xr:uid="{DA35F373-F4C5-474C-B29A-70DF00191E30}"/>
    <cellStyle name="Normal 23 8 3" xfId="22203" xr:uid="{FFDBE860-9F2A-41EA-9F58-22839563FB47}"/>
    <cellStyle name="Normal 23 8 4" xfId="38962" xr:uid="{F80CDFF2-E0BE-4128-8AE7-7E0B49A03322}"/>
    <cellStyle name="Normal 23 9" xfId="7183" xr:uid="{E38EA853-DF34-4B62-8404-6EA4A6097C44}"/>
    <cellStyle name="Normal 23 9 2" xfId="15563" xr:uid="{6896D4F9-CCAF-4823-854B-64FEBAC57347}"/>
    <cellStyle name="Normal 23 9 2 2" xfId="32323" xr:uid="{9CE50BCE-34BC-4A16-A78A-8094D168B1EB}"/>
    <cellStyle name="Normal 23 9 2 3" xfId="49082" xr:uid="{50E8EB55-9E0F-4278-8AB3-F6B5C010AD70}"/>
    <cellStyle name="Normal 23 9 3" xfId="23943" xr:uid="{7A003659-DC91-4FF5-BD39-65A87072FC75}"/>
    <cellStyle name="Normal 23 9 4" xfId="40702" xr:uid="{A62DB86A-DD27-469F-9206-4892FB84AD43}"/>
    <cellStyle name="Normal 24" xfId="240" xr:uid="{3FC61A5C-6534-4072-85F2-D0D94B0F21EC}"/>
    <cellStyle name="Normal 24 10" xfId="7622" xr:uid="{5E87FDB7-C961-4F28-803B-4FB09A033712}"/>
    <cellStyle name="Normal 24 10 2" xfId="16002" xr:uid="{F1D6AA1E-2E29-4FA1-9614-B8C9E21FB8AD}"/>
    <cellStyle name="Normal 24 10 2 2" xfId="32762" xr:uid="{172984A7-D1AF-4D3B-B881-6D804CA5C072}"/>
    <cellStyle name="Normal 24 10 2 3" xfId="49521" xr:uid="{E1808A84-5911-4F8C-A119-0D84E783BEDC}"/>
    <cellStyle name="Normal 24 10 3" xfId="24382" xr:uid="{7164DF2C-5A79-4D7D-A7DD-CDA14CB97676}"/>
    <cellStyle name="Normal 24 10 4" xfId="41141" xr:uid="{6C3814D4-3106-4F4B-AA5F-79DEABBF6B27}"/>
    <cellStyle name="Normal 24 11" xfId="8028" xr:uid="{C14AA430-7AC1-4458-A937-7D1D0B0E79F7}"/>
    <cellStyle name="Normal 24 11 2" xfId="16408" xr:uid="{9DAFA60E-0B55-42FC-BB4D-6E169AAD1009}"/>
    <cellStyle name="Normal 24 11 2 2" xfId="33168" xr:uid="{AE73AB64-1405-40BB-8334-8DE927666674}"/>
    <cellStyle name="Normal 24 11 2 3" xfId="49927" xr:uid="{5CE54867-0B26-4E3D-9B5F-AD15C8158217}"/>
    <cellStyle name="Normal 24 11 3" xfId="24788" xr:uid="{D0029A87-C525-447B-B2FB-94091C8D526B}"/>
    <cellStyle name="Normal 24 11 4" xfId="41547" xr:uid="{BAD15326-B11E-4A92-A215-5941558AF239}"/>
    <cellStyle name="Normal 24 12" xfId="8434" xr:uid="{36459DC2-E64E-4C3E-811A-6C0E03D20E0C}"/>
    <cellStyle name="Normal 24 12 2" xfId="16814" xr:uid="{CEE62500-6ABF-4756-96A6-B3FF80007CDA}"/>
    <cellStyle name="Normal 24 12 2 2" xfId="33574" xr:uid="{A9796231-0E4F-4354-AFE3-EF4C4FD62992}"/>
    <cellStyle name="Normal 24 12 2 3" xfId="50333" xr:uid="{A4F2E0E0-352E-4F86-8587-56DB7E9E3139}"/>
    <cellStyle name="Normal 24 12 3" xfId="25194" xr:uid="{95114021-6A4D-4814-9FE4-1DC7028EA7DD}"/>
    <cellStyle name="Normal 24 12 4" xfId="41953" xr:uid="{03A839EC-87E7-4FBB-AB8A-C09293F5A6A7}"/>
    <cellStyle name="Normal 24 13" xfId="2172" xr:uid="{29DC4825-29B7-49A2-9DF0-1EE771059B26}"/>
    <cellStyle name="Normal 24 13 2" xfId="10560" xr:uid="{2B685946-9AE9-45AC-9F3D-4A754B228452}"/>
    <cellStyle name="Normal 24 13 2 2" xfId="27320" xr:uid="{C269DA8A-A9DE-40E1-92B2-6BA9645F1CAF}"/>
    <cellStyle name="Normal 24 13 2 3" xfId="44079" xr:uid="{71E3E6B8-BEB3-424B-9C8A-6DC80A5BACBA}"/>
    <cellStyle name="Normal 24 13 3" xfId="18940" xr:uid="{6CEBE601-3911-429A-B7D9-9197CA9BE0CD}"/>
    <cellStyle name="Normal 24 13 4" xfId="35699" xr:uid="{FFD9B1D4-43FF-4061-832C-7DEF448E001F}"/>
    <cellStyle name="Normal 24 14" xfId="8757" xr:uid="{0928320B-D3A6-4FC0-AC53-95BFDAC7FC3F}"/>
    <cellStyle name="Normal 24 14 2" xfId="25517" xr:uid="{9637B4CB-1213-4540-9CB3-57240ABD1002}"/>
    <cellStyle name="Normal 24 14 3" xfId="42276" xr:uid="{23226128-14B7-445E-AE2F-80403454A35A}"/>
    <cellStyle name="Normal 24 15" xfId="17137" xr:uid="{B113355B-07B3-4761-A81D-511F75F8F244}"/>
    <cellStyle name="Normal 24 16" xfId="33896" xr:uid="{C4EA9B6D-3702-467C-89A2-6D248761D02D}"/>
    <cellStyle name="Normal 24 17" xfId="283" xr:uid="{22253E68-5162-42D6-A99B-6BCEA92AD48C}"/>
    <cellStyle name="Normal 24 2" xfId="312" xr:uid="{A641407D-F9FD-4841-84A6-590104EB6612}"/>
    <cellStyle name="Normal 24 2 10" xfId="8159" xr:uid="{DD434DB9-2DCE-4A8B-B0C5-6BA652A88AE2}"/>
    <cellStyle name="Normal 24 2 10 2" xfId="16539" xr:uid="{90280420-9708-4AFB-B3B9-02132A59EE81}"/>
    <cellStyle name="Normal 24 2 10 2 2" xfId="33299" xr:uid="{4580CCB7-542B-4FC0-B663-0A94F14A3B25}"/>
    <cellStyle name="Normal 24 2 10 2 3" xfId="50058" xr:uid="{4F2D3755-D3CA-4A15-9D73-7BCE2E76606A}"/>
    <cellStyle name="Normal 24 2 10 3" xfId="24919" xr:uid="{112391AA-BB18-42A9-9E06-8C337712AB27}"/>
    <cellStyle name="Normal 24 2 10 4" xfId="41678" xr:uid="{9C72320A-BBF6-4DC4-8B0C-CCBD103CFCDE}"/>
    <cellStyle name="Normal 24 2 11" xfId="8565" xr:uid="{16C822EF-71BF-4A98-A3B9-09A28976043D}"/>
    <cellStyle name="Normal 24 2 11 2" xfId="16945" xr:uid="{2F7007F3-A620-41FF-B36E-C8CDBB92DB8F}"/>
    <cellStyle name="Normal 24 2 11 2 2" xfId="33705" xr:uid="{31C48D72-7CD2-48B5-9C73-D287744E8878}"/>
    <cellStyle name="Normal 24 2 11 2 3" xfId="50464" xr:uid="{E0FDBD42-871A-4A52-9D81-C63D5D4A023D}"/>
    <cellStyle name="Normal 24 2 11 3" xfId="25325" xr:uid="{150E2BCB-86AA-4999-80C2-A9FE59A6B7DA}"/>
    <cellStyle name="Normal 24 2 11 4" xfId="42084" xr:uid="{1A1E64D7-79C9-43B6-A579-D2D89E581C4E}"/>
    <cellStyle name="Normal 24 2 12" xfId="2201" xr:uid="{7147B71A-4963-4201-8A19-1695808EE735}"/>
    <cellStyle name="Normal 24 2 12 2" xfId="10588" xr:uid="{675F133F-EE20-4F67-80E5-E3A90C141548}"/>
    <cellStyle name="Normal 24 2 12 2 2" xfId="27348" xr:uid="{76455562-E9ED-4EEC-87A6-D4B7FD37A983}"/>
    <cellStyle name="Normal 24 2 12 2 3" xfId="44107" xr:uid="{CF0A2214-4A99-478E-BDBE-F77413DB7F7C}"/>
    <cellStyle name="Normal 24 2 12 3" xfId="18968" xr:uid="{3FF98FA3-CDB3-4ED6-90CC-BF604C6AA731}"/>
    <cellStyle name="Normal 24 2 12 4" xfId="35727" xr:uid="{A38B7AC7-E309-4921-AA51-5BB024947605}"/>
    <cellStyle name="Normal 24 2 13" xfId="8785" xr:uid="{869D1DB9-ACAE-4870-BB22-12F264C2A97C}"/>
    <cellStyle name="Normal 24 2 13 2" xfId="25545" xr:uid="{9AFC41A8-507D-42C6-B291-87494ACCD326}"/>
    <cellStyle name="Normal 24 2 13 3" xfId="42304" xr:uid="{6C81D3CF-3ED7-4375-A7A6-AFCE145E6BE6}"/>
    <cellStyle name="Normal 24 2 14" xfId="17165" xr:uid="{AFC1FDBA-5B79-4B8C-A9CB-4AD63A8DD7A3}"/>
    <cellStyle name="Normal 24 2 15" xfId="33924" xr:uid="{7C551577-590B-45C7-AD64-713E1C9234B4}"/>
    <cellStyle name="Normal 24 2 2" xfId="395" xr:uid="{DBF4C330-9EEE-4475-868E-F4EC238681D5}"/>
    <cellStyle name="Normal 24 2 2 2" xfId="890" xr:uid="{503A2EB6-563D-47C5-AD05-EA1D51C972FF}"/>
    <cellStyle name="Normal 24 2 2 2 2" xfId="4285" xr:uid="{698C345D-745C-4CFE-8DB3-A134749BC85C}"/>
    <cellStyle name="Normal 24 2 2 2 2 2" xfId="12665" xr:uid="{EDF3CA89-E307-4914-A6CA-A89B8C2FD466}"/>
    <cellStyle name="Normal 24 2 2 2 2 2 2" xfId="29425" xr:uid="{2047A462-582C-48CE-B628-8365E32385F3}"/>
    <cellStyle name="Normal 24 2 2 2 2 2 3" xfId="46184" xr:uid="{7EE9C42F-7BF4-43B4-BBED-C9257F4B816A}"/>
    <cellStyle name="Normal 24 2 2 2 2 3" xfId="21045" xr:uid="{787726AC-CB7A-44F7-96C6-61AD3A5EA788}"/>
    <cellStyle name="Normal 24 2 2 2 2 4" xfId="37804" xr:uid="{0341641E-8989-4ACF-9B6C-02745FAD8CFB}"/>
    <cellStyle name="Normal 24 2 2 2 3" xfId="5972" xr:uid="{A8651F72-96EA-4C30-817B-C2D6468EAEE0}"/>
    <cellStyle name="Normal 24 2 2 2 3 2" xfId="14352" xr:uid="{5FF227AE-E70F-4DE5-B65E-3A683991ACAC}"/>
    <cellStyle name="Normal 24 2 2 2 3 2 2" xfId="31112" xr:uid="{80B0E873-5E76-492D-8781-D73A65EFF908}"/>
    <cellStyle name="Normal 24 2 2 2 3 2 3" xfId="47871" xr:uid="{932CB671-9911-4251-A4A0-09BE109E2769}"/>
    <cellStyle name="Normal 24 2 2 2 3 3" xfId="22732" xr:uid="{D7670B61-A4DF-4969-8C42-C2C55B167868}"/>
    <cellStyle name="Normal 24 2 2 2 3 4" xfId="39491" xr:uid="{7F36926D-04B5-4791-8D4F-210E6AA8EE35}"/>
    <cellStyle name="Normal 24 2 2 2 4" xfId="2708" xr:uid="{17CB1B76-8DBD-462E-ADED-5057AA23D57B}"/>
    <cellStyle name="Normal 24 2 2 2 4 2" xfId="11088" xr:uid="{B5D28723-26E6-4BFC-AD34-71BD79A0A8CA}"/>
    <cellStyle name="Normal 24 2 2 2 4 2 2" xfId="27848" xr:uid="{6907CB8F-EB9C-4D4B-8014-823B909525F5}"/>
    <cellStyle name="Normal 24 2 2 2 4 2 3" xfId="44607" xr:uid="{B2DDA49D-125B-4B2F-9502-AEE9E9613789}"/>
    <cellStyle name="Normal 24 2 2 2 4 3" xfId="19468" xr:uid="{5F6A5341-2164-45DB-B8B4-A2FBC645D655}"/>
    <cellStyle name="Normal 24 2 2 2 4 4" xfId="36227" xr:uid="{F512A141-61AA-44C4-90E2-A6B29A341DFD}"/>
    <cellStyle name="Normal 24 2 2 2 5" xfId="9285" xr:uid="{B92C2733-4C0A-4DC8-9EF9-63231297A4A0}"/>
    <cellStyle name="Normal 24 2 2 2 5 2" xfId="26045" xr:uid="{C313CFF4-18F8-4EFB-B2EA-3C44E0822BF5}"/>
    <cellStyle name="Normal 24 2 2 2 5 3" xfId="42804" xr:uid="{51787E3E-D6B8-4F22-9FF4-D8840F629714}"/>
    <cellStyle name="Normal 24 2 2 2 6" xfId="17665" xr:uid="{AA222CD8-9CF3-45C7-A641-A0F85D780C37}"/>
    <cellStyle name="Normal 24 2 2 2 7" xfId="34424" xr:uid="{B925553E-B9D5-409F-9CA9-6ED72086D6ED}"/>
    <cellStyle name="Normal 24 2 2 3" xfId="1324" xr:uid="{905E18F5-1242-4679-923B-87EB7C0BB72B}"/>
    <cellStyle name="Normal 24 2 2 3 2" xfId="4713" xr:uid="{F6073DDF-1A84-437E-B839-2A88AF135140}"/>
    <cellStyle name="Normal 24 2 2 3 2 2" xfId="13093" xr:uid="{F170E920-6AE0-4D2B-8DC7-9C1D8A384992}"/>
    <cellStyle name="Normal 24 2 2 3 2 2 2" xfId="29853" xr:uid="{3610C276-3CAC-48BE-986D-386377B27E12}"/>
    <cellStyle name="Normal 24 2 2 3 2 2 3" xfId="46612" xr:uid="{2556CE4C-9308-465B-A8BD-B2DE8CB91CFB}"/>
    <cellStyle name="Normal 24 2 2 3 2 3" xfId="21473" xr:uid="{C39D0DD6-8043-46CD-9238-0A1301BD678C}"/>
    <cellStyle name="Normal 24 2 2 3 2 4" xfId="38232" xr:uid="{F360CE19-204E-44B6-A152-9E5288951158}"/>
    <cellStyle name="Normal 24 2 2 3 3" xfId="6400" xr:uid="{7A824F58-E9BA-400F-A507-A581F00E8B12}"/>
    <cellStyle name="Normal 24 2 2 3 3 2" xfId="14780" xr:uid="{FDD7B2A8-B8B2-4A05-B33F-33BD93F199F6}"/>
    <cellStyle name="Normal 24 2 2 3 3 2 2" xfId="31540" xr:uid="{1783AF1B-2E27-400B-AFA7-FC6EBAA28196}"/>
    <cellStyle name="Normal 24 2 2 3 3 2 3" xfId="48299" xr:uid="{53035642-6807-48FD-BDC9-7EA09AFFE65D}"/>
    <cellStyle name="Normal 24 2 2 3 3 3" xfId="23160" xr:uid="{2D0BADCF-4472-44CE-AAAC-20CD5A429431}"/>
    <cellStyle name="Normal 24 2 2 3 3 4" xfId="39919" xr:uid="{AB1DC137-5CC4-4C91-AC68-292D7C914AA7}"/>
    <cellStyle name="Normal 24 2 2 3 4" xfId="3136" xr:uid="{983452BE-606E-456F-84B9-92AE75F5F4DB}"/>
    <cellStyle name="Normal 24 2 2 3 4 2" xfId="11516" xr:uid="{BC4F2165-4DA6-4637-81B2-B4C3052CE9E8}"/>
    <cellStyle name="Normal 24 2 2 3 4 2 2" xfId="28276" xr:uid="{8B8F2FAA-A8FA-4F4B-89EF-25935DE01552}"/>
    <cellStyle name="Normal 24 2 2 3 4 2 3" xfId="45035" xr:uid="{3EC61A4C-0ED2-466E-ACDB-B6BE214B2C26}"/>
    <cellStyle name="Normal 24 2 2 3 4 3" xfId="19896" xr:uid="{AFEF6C2E-83D8-434F-9050-C3341C80C896}"/>
    <cellStyle name="Normal 24 2 2 3 4 4" xfId="36655" xr:uid="{54FBF238-4E07-45F8-8367-ED8C0A095024}"/>
    <cellStyle name="Normal 24 2 2 3 5" xfId="9713" xr:uid="{6DF3C9FF-2FA8-4FF5-B4C4-7A2A2C880AD9}"/>
    <cellStyle name="Normal 24 2 2 3 5 2" xfId="26473" xr:uid="{DFAD112A-B68C-457D-8ED8-702BDB9928E3}"/>
    <cellStyle name="Normal 24 2 2 3 5 3" xfId="43232" xr:uid="{8C861C51-AC6D-4B94-9883-DA66FFEC541C}"/>
    <cellStyle name="Normal 24 2 2 3 6" xfId="18093" xr:uid="{7AAE49A3-C920-4A0C-9BD3-2E5155CA815A}"/>
    <cellStyle name="Normal 24 2 2 3 7" xfId="34852" xr:uid="{92CACE8E-AD7D-41D4-99D1-848E10563648}"/>
    <cellStyle name="Normal 24 2 2 4" xfId="4152" xr:uid="{49226B02-8F35-47F4-BE1D-4AD301ADC3D3}"/>
    <cellStyle name="Normal 24 2 2 4 2" xfId="12532" xr:uid="{F477264A-34ED-4170-AAFA-CCA298378D8A}"/>
    <cellStyle name="Normal 24 2 2 4 2 2" xfId="29292" xr:uid="{6C410485-8C80-4B60-9EE3-A7E1BA934CA2}"/>
    <cellStyle name="Normal 24 2 2 4 2 3" xfId="46051" xr:uid="{BF48146E-55FF-4641-8F0D-04DFC3A3BEE6}"/>
    <cellStyle name="Normal 24 2 2 4 3" xfId="20912" xr:uid="{4C55DFE1-0A2A-4A18-B4AB-C3EAAF8A1D17}"/>
    <cellStyle name="Normal 24 2 2 4 4" xfId="37671" xr:uid="{B5AF636F-EEA4-4BBA-9879-1357B5E33EAA}"/>
    <cellStyle name="Normal 24 2 2 5" xfId="5546" xr:uid="{9893A766-C035-436F-A5DB-45685134AB5D}"/>
    <cellStyle name="Normal 24 2 2 5 2" xfId="13926" xr:uid="{BB513A45-0C25-4EF7-8098-DA9A83B7B6BC}"/>
    <cellStyle name="Normal 24 2 2 5 2 2" xfId="30686" xr:uid="{6E919A53-D9EF-4819-B91A-6BC384EC6B72}"/>
    <cellStyle name="Normal 24 2 2 5 2 3" xfId="47445" xr:uid="{2E79512B-94A1-4D35-A4F8-D9B97B0E03F7}"/>
    <cellStyle name="Normal 24 2 2 5 3" xfId="22306" xr:uid="{229BA1C1-A381-435C-BED9-EE758794B975}"/>
    <cellStyle name="Normal 24 2 2 5 4" xfId="39065" xr:uid="{173DC8CB-0054-450C-8253-83BB054CE5E3}"/>
    <cellStyle name="Normal 24 2 2 6" xfId="2278" xr:uid="{D03D1214-3478-4E83-85EB-F8B6FEA2ED40}"/>
    <cellStyle name="Normal 24 2 2 6 2" xfId="10662" xr:uid="{E24B211D-5EA1-4E76-93FF-3A2451CA3A54}"/>
    <cellStyle name="Normal 24 2 2 6 2 2" xfId="27422" xr:uid="{7C48271A-3104-4798-A3DF-0F5877B9C43C}"/>
    <cellStyle name="Normal 24 2 2 6 2 3" xfId="44181" xr:uid="{587A6D74-2FD4-49EE-8479-F09000AF0343}"/>
    <cellStyle name="Normal 24 2 2 6 3" xfId="19042" xr:uid="{3219FFD3-9406-4593-9A55-FD89BC1FA158}"/>
    <cellStyle name="Normal 24 2 2 6 4" xfId="35801" xr:uid="{92704DF5-4B59-43A8-BEE9-31F1905485E3}"/>
    <cellStyle name="Normal 24 2 2 7" xfId="8859" xr:uid="{6A6D8588-0192-4266-9814-1A667C123EAD}"/>
    <cellStyle name="Normal 24 2 2 7 2" xfId="25619" xr:uid="{94CD35AD-48B4-4D95-ACB5-633B52C33002}"/>
    <cellStyle name="Normal 24 2 2 7 3" xfId="42378" xr:uid="{7D737317-93ED-43E6-9DF1-4B4B7E2D22EC}"/>
    <cellStyle name="Normal 24 2 2 8" xfId="17239" xr:uid="{73B89323-2DBF-4FE8-8E8C-C313664A9D60}"/>
    <cellStyle name="Normal 24 2 2 9" xfId="33998" xr:uid="{E95AF172-8DC5-49D8-AC74-302D7C8CD2DC}"/>
    <cellStyle name="Normal 24 2 3" xfId="816" xr:uid="{3F36CFBA-4327-4598-B3DE-0EE45262BE3E}"/>
    <cellStyle name="Normal 24 2 3 2" xfId="4211" xr:uid="{9029532A-4794-4ED3-A0D5-F85A6D3CDC68}"/>
    <cellStyle name="Normal 24 2 3 2 2" xfId="12591" xr:uid="{441E365B-97CC-4E63-8552-5F1919FDB99D}"/>
    <cellStyle name="Normal 24 2 3 2 2 2" xfId="29351" xr:uid="{5BF3E5CA-8BC4-4D75-8A20-5242D136F769}"/>
    <cellStyle name="Normal 24 2 3 2 2 3" xfId="46110" xr:uid="{2D73B5CB-4AC0-406C-97B6-431C98C19A6B}"/>
    <cellStyle name="Normal 24 2 3 2 3" xfId="20971" xr:uid="{6D229224-2ECE-4516-A170-866D5ADF42F3}"/>
    <cellStyle name="Normal 24 2 3 2 4" xfId="37730" xr:uid="{DBABFD46-5C39-4C2F-BFDB-AF1359B4EBC0}"/>
    <cellStyle name="Normal 24 2 3 3" xfId="5898" xr:uid="{B86CBCD1-2E7A-48DC-95E5-42D3C59880A5}"/>
    <cellStyle name="Normal 24 2 3 3 2" xfId="14278" xr:uid="{B4726271-DDC1-4686-A580-0631B3A96B22}"/>
    <cellStyle name="Normal 24 2 3 3 2 2" xfId="31038" xr:uid="{D5364F87-4F7B-4601-9F86-9CD2F2BD5714}"/>
    <cellStyle name="Normal 24 2 3 3 2 3" xfId="47797" xr:uid="{22191022-3337-467F-A401-9C2495B114AC}"/>
    <cellStyle name="Normal 24 2 3 3 3" xfId="22658" xr:uid="{9F113749-8EB7-4FCB-8BCB-BF12D7E7B49F}"/>
    <cellStyle name="Normal 24 2 3 3 4" xfId="39417" xr:uid="{250F9392-E0B2-4384-A013-EB02B5A40755}"/>
    <cellStyle name="Normal 24 2 3 4" xfId="2634" xr:uid="{8F63A60E-1336-495A-A1FA-0CA64CCCA9AD}"/>
    <cellStyle name="Normal 24 2 3 4 2" xfId="11014" xr:uid="{CE2572AC-3BE1-4B92-865C-A602CAB5ABED}"/>
    <cellStyle name="Normal 24 2 3 4 2 2" xfId="27774" xr:uid="{1D1F3304-0ADD-47AA-AD42-725AD904EAF1}"/>
    <cellStyle name="Normal 24 2 3 4 2 3" xfId="44533" xr:uid="{FAB89D1B-F6D4-454E-AD37-D1B29E164DC7}"/>
    <cellStyle name="Normal 24 2 3 4 3" xfId="19394" xr:uid="{F27A1AC9-9A8F-48DC-A98E-C6864E0518CB}"/>
    <cellStyle name="Normal 24 2 3 4 4" xfId="36153" xr:uid="{1036E211-074F-45A5-B0C2-0C6380090443}"/>
    <cellStyle name="Normal 24 2 3 5" xfId="9211" xr:uid="{32039835-782D-413B-8CAD-3F58EDDF28CE}"/>
    <cellStyle name="Normal 24 2 3 5 2" xfId="25971" xr:uid="{E5407940-DEEC-4EC9-86AA-A9BFD635BB93}"/>
    <cellStyle name="Normal 24 2 3 5 3" xfId="42730" xr:uid="{A712F370-E2C7-496D-8277-86742D199F70}"/>
    <cellStyle name="Normal 24 2 3 6" xfId="17591" xr:uid="{6C93DBFF-046E-4B51-89CD-7B9B08B48591}"/>
    <cellStyle name="Normal 24 2 3 7" xfId="34350" xr:uid="{8C274455-4980-4528-9345-046E99514732}"/>
    <cellStyle name="Normal 24 2 4" xfId="1250" xr:uid="{DCA445CA-8DEE-43D6-A2FE-6DA0BC4EC01E}"/>
    <cellStyle name="Normal 24 2 4 2" xfId="4639" xr:uid="{B77A7469-8D59-4298-930D-F046404A1A7A}"/>
    <cellStyle name="Normal 24 2 4 2 2" xfId="13019" xr:uid="{9DB33BC1-C794-4993-AD6D-AE3311668AE7}"/>
    <cellStyle name="Normal 24 2 4 2 2 2" xfId="29779" xr:uid="{D5850342-E8E5-494F-B4F0-1DF0C95B4251}"/>
    <cellStyle name="Normal 24 2 4 2 2 3" xfId="46538" xr:uid="{818E0891-1784-4CE3-A1B2-7AB6A2CBF16C}"/>
    <cellStyle name="Normal 24 2 4 2 3" xfId="21399" xr:uid="{232CC9FE-6942-4094-8AB8-1DE70DE76B38}"/>
    <cellStyle name="Normal 24 2 4 2 4" xfId="38158" xr:uid="{9F7ABB87-7769-41A6-A70B-18599013CE5C}"/>
    <cellStyle name="Normal 24 2 4 3" xfId="6326" xr:uid="{E0D3D470-8EC5-4492-9832-B11EAB5D8055}"/>
    <cellStyle name="Normal 24 2 4 3 2" xfId="14706" xr:uid="{A1A8BC74-ECDC-4833-99B1-55D64758E967}"/>
    <cellStyle name="Normal 24 2 4 3 2 2" xfId="31466" xr:uid="{59DFBBC1-7D81-464A-96B1-705D3B672289}"/>
    <cellStyle name="Normal 24 2 4 3 2 3" xfId="48225" xr:uid="{15D1E5F3-6A3F-4315-97F4-B86A707C1E87}"/>
    <cellStyle name="Normal 24 2 4 3 3" xfId="23086" xr:uid="{91846D69-99D4-4AF5-9293-BAB2491D9F52}"/>
    <cellStyle name="Normal 24 2 4 3 4" xfId="39845" xr:uid="{20A635FB-46FB-4B6E-8AAC-D0EDDCF093F6}"/>
    <cellStyle name="Normal 24 2 4 4" xfId="3062" xr:uid="{3A60A92D-9991-42DC-A5EE-7FAED6BECEE3}"/>
    <cellStyle name="Normal 24 2 4 4 2" xfId="11442" xr:uid="{FD417F03-C203-49F8-A9BE-C0144F7F71D7}"/>
    <cellStyle name="Normal 24 2 4 4 2 2" xfId="28202" xr:uid="{D22126FD-00D0-42B9-A4B1-1CC47B452594}"/>
    <cellStyle name="Normal 24 2 4 4 2 3" xfId="44961" xr:uid="{1187CB8F-254E-484D-9C4C-5B27D071FEB6}"/>
    <cellStyle name="Normal 24 2 4 4 3" xfId="19822" xr:uid="{9211AEF6-FC0B-4A55-A809-0F561B0ADDC1}"/>
    <cellStyle name="Normal 24 2 4 4 4" xfId="36581" xr:uid="{42FC79BD-C0E9-4A02-9B53-3922DC1B52A0}"/>
    <cellStyle name="Normal 24 2 4 5" xfId="9639" xr:uid="{BA7D2E45-42D5-4CAD-A296-FF233E74E7A3}"/>
    <cellStyle name="Normal 24 2 4 5 2" xfId="26399" xr:uid="{AF68FE7E-9E3F-43C4-BBB4-2C473AE5380D}"/>
    <cellStyle name="Normal 24 2 4 5 3" xfId="43158" xr:uid="{C613AAE1-8CB5-4808-9A9D-A1C6F4D619E7}"/>
    <cellStyle name="Normal 24 2 4 6" xfId="18019" xr:uid="{5875D458-1665-4D49-BE97-032F9CE19312}"/>
    <cellStyle name="Normal 24 2 4 7" xfId="34778" xr:uid="{DE2A9D8D-0AA5-4B1A-879B-C22FA8D8F975}"/>
    <cellStyle name="Normal 24 2 5" xfId="1865" xr:uid="{3D2ED1C8-98B8-4376-B125-2F372588CCFA}"/>
    <cellStyle name="Normal 24 2 5 2" xfId="5254" xr:uid="{1DBA9761-6CC0-422F-84E0-8FB7E635B9A7}"/>
    <cellStyle name="Normal 24 2 5 2 2" xfId="13634" xr:uid="{34D85DB2-C09A-4057-89F0-34D0413937DD}"/>
    <cellStyle name="Normal 24 2 5 2 2 2" xfId="30394" xr:uid="{4C7CB467-619D-43F1-BB34-8551D91BD7FC}"/>
    <cellStyle name="Normal 24 2 5 2 2 3" xfId="47153" xr:uid="{13262062-7B6D-43ED-B9DA-80C37ED1C21C}"/>
    <cellStyle name="Normal 24 2 5 2 3" xfId="22014" xr:uid="{99D58C2D-09C8-47EC-BEEC-41EAE9C135AE}"/>
    <cellStyle name="Normal 24 2 5 2 4" xfId="38773" xr:uid="{653E9A04-76D0-4E5E-B9E9-2E24F640EF8A}"/>
    <cellStyle name="Normal 24 2 5 3" xfId="6941" xr:uid="{2651913A-89E6-4AB2-BC80-CCEE18FB7C21}"/>
    <cellStyle name="Normal 24 2 5 3 2" xfId="15321" xr:uid="{04761EF7-5470-4313-A0B7-D3B2F6688726}"/>
    <cellStyle name="Normal 24 2 5 3 2 2" xfId="32081" xr:uid="{DC09CD8C-11F4-4A8B-9F1B-2756E1193637}"/>
    <cellStyle name="Normal 24 2 5 3 2 3" xfId="48840" xr:uid="{C1FAE13F-E8CA-4CFF-8B3E-29AF04A143E9}"/>
    <cellStyle name="Normal 24 2 5 3 3" xfId="23701" xr:uid="{5995CE6D-82AB-497B-A002-910DBAAB9013}"/>
    <cellStyle name="Normal 24 2 5 3 4" xfId="40460" xr:uid="{C2B2B4A2-E5F4-4B9A-98B7-F82C37343C29}"/>
    <cellStyle name="Normal 24 2 5 4" xfId="3564" xr:uid="{2809017C-A783-4842-A2F4-53AADD4496F6}"/>
    <cellStyle name="Normal 24 2 5 4 2" xfId="11944" xr:uid="{CE9BEEE7-8BFA-4E91-9DA2-B2473F29C743}"/>
    <cellStyle name="Normal 24 2 5 4 2 2" xfId="28704" xr:uid="{D3F5B452-BB29-4431-810F-F3A060BC2F01}"/>
    <cellStyle name="Normal 24 2 5 4 2 3" xfId="45463" xr:uid="{E4A2C803-75C3-4DC0-882E-1178F7921200}"/>
    <cellStyle name="Normal 24 2 5 4 3" xfId="20324" xr:uid="{D7DA847E-B0ED-4B9D-9C29-2E0E5C5A233B}"/>
    <cellStyle name="Normal 24 2 5 4 4" xfId="37083" xr:uid="{F78ECD7F-8161-4BAF-87BB-68D4E1049CD4}"/>
    <cellStyle name="Normal 24 2 5 5" xfId="10254" xr:uid="{F6861FEF-3542-424E-88B1-5495EAB16FCE}"/>
    <cellStyle name="Normal 24 2 5 5 2" xfId="27014" xr:uid="{2258A639-4F69-47FB-AD92-E55E7B6CC340}"/>
    <cellStyle name="Normal 24 2 5 5 3" xfId="43773" xr:uid="{521FC26D-B4FD-48A3-B61F-3F384699B044}"/>
    <cellStyle name="Normal 24 2 5 6" xfId="18634" xr:uid="{B4B0F972-395F-4267-B574-3695A73184E8}"/>
    <cellStyle name="Normal 24 2 5 7" xfId="35393" xr:uid="{803D9CB4-0132-457E-A111-690D1008C7E4}"/>
    <cellStyle name="Normal 24 2 6" xfId="3984" xr:uid="{C4927AFC-0324-495E-8DDC-97CCE5ED6D36}"/>
    <cellStyle name="Normal 24 2 6 2" xfId="12364" xr:uid="{B57054B3-6B62-4EF3-B022-4FE035686CCC}"/>
    <cellStyle name="Normal 24 2 6 2 2" xfId="29124" xr:uid="{2C4872B5-5AF5-4EBB-9AE0-D0B7949FE003}"/>
    <cellStyle name="Normal 24 2 6 2 3" xfId="45883" xr:uid="{2B5E8678-F518-4B34-9400-14695B41BD8D}"/>
    <cellStyle name="Normal 24 2 6 3" xfId="20744" xr:uid="{212DE67B-9C94-4DDD-AC0E-E1805E9E2B31}"/>
    <cellStyle name="Normal 24 2 6 4" xfId="37503" xr:uid="{C6928045-B453-43AA-BED6-6E97E85E6ACB}"/>
    <cellStyle name="Normal 24 2 7" xfId="5472" xr:uid="{8D84EAE5-5B9A-4C3D-BEE7-FA27597A2A40}"/>
    <cellStyle name="Normal 24 2 7 2" xfId="13852" xr:uid="{E886A1E4-AB2B-40AE-A8BF-E70EC003673E}"/>
    <cellStyle name="Normal 24 2 7 2 2" xfId="30612" xr:uid="{EF118FA7-4631-470B-AAF7-6519FD66DC0B}"/>
    <cellStyle name="Normal 24 2 7 2 3" xfId="47371" xr:uid="{8E18C5A6-5F99-4BCB-BBAE-45EE8EB744A0}"/>
    <cellStyle name="Normal 24 2 7 3" xfId="22232" xr:uid="{A46211EC-1916-4C17-9BD3-6BADB43EFC25}"/>
    <cellStyle name="Normal 24 2 7 4" xfId="38991" xr:uid="{C77E85AD-0306-4A76-A6EF-ED1FBA54F944}"/>
    <cellStyle name="Normal 24 2 8" xfId="7347" xr:uid="{09F847AA-9968-4479-BABB-055BFEA3142A}"/>
    <cellStyle name="Normal 24 2 8 2" xfId="15727" xr:uid="{A34768C8-3C5E-4DE5-A28A-587635570D01}"/>
    <cellStyle name="Normal 24 2 8 2 2" xfId="32487" xr:uid="{2ADDBEC5-5DFE-414F-B549-12C9E0997845}"/>
    <cellStyle name="Normal 24 2 8 2 3" xfId="49246" xr:uid="{E8955DDF-6037-48E9-B0E7-036F7E45B161}"/>
    <cellStyle name="Normal 24 2 8 3" xfId="24107" xr:uid="{316ACD1B-4140-4559-8021-10C49AF4D39C}"/>
    <cellStyle name="Normal 24 2 8 4" xfId="40866" xr:uid="{7D2571D7-50FB-4A31-B95C-F1914BB5AD31}"/>
    <cellStyle name="Normal 24 2 9" xfId="7753" xr:uid="{4423572C-A786-40E1-9A8C-42EE7BCF3A43}"/>
    <cellStyle name="Normal 24 2 9 2" xfId="16133" xr:uid="{E7E0BD11-730D-4C71-B523-122D87B79BC2}"/>
    <cellStyle name="Normal 24 2 9 2 2" xfId="32893" xr:uid="{7F33D71A-EBD2-4851-9C93-657641E4CE88}"/>
    <cellStyle name="Normal 24 2 9 2 3" xfId="49652" xr:uid="{8A5AED77-8936-472A-8D17-A7D0AA2232AD}"/>
    <cellStyle name="Normal 24 2 9 3" xfId="24513" xr:uid="{3B45F021-E893-4AB0-AC09-0403B858FB99}"/>
    <cellStyle name="Normal 24 2 9 4" xfId="41272" xr:uid="{A7D98D77-F938-40EB-AD0A-68F6710241B8}"/>
    <cellStyle name="Normal 24 3" xfId="367" xr:uid="{543190EB-2F5E-4A35-849F-B09786F1E0D4}"/>
    <cellStyle name="Normal 24 3 10" xfId="8705" xr:uid="{B6C0038C-5375-41B7-9EC0-1E78361E2A87}"/>
    <cellStyle name="Normal 24 3 10 2" xfId="17085" xr:uid="{37EE4B20-D396-48F4-8FAF-14A2F0B47545}"/>
    <cellStyle name="Normal 24 3 10 2 2" xfId="33845" xr:uid="{86921B5B-28E2-4BEE-BBE3-019063D362C6}"/>
    <cellStyle name="Normal 24 3 10 2 3" xfId="50604" xr:uid="{427F5058-47BE-4FD0-8FD2-53217F99DCBF}"/>
    <cellStyle name="Normal 24 3 10 3" xfId="25465" xr:uid="{F8BB6538-FC04-493C-9747-91A13A16BBCC}"/>
    <cellStyle name="Normal 24 3 10 4" xfId="42224" xr:uid="{EFF40100-8D72-4CF4-9DA3-189A3614D86A}"/>
    <cellStyle name="Normal 24 3 11" xfId="2250" xr:uid="{BE810716-E54E-44D6-B83C-86A07AC04C16}"/>
    <cellStyle name="Normal 24 3 11 2" xfId="10634" xr:uid="{641E59A6-FC4F-424A-A0D2-BFA426E158A9}"/>
    <cellStyle name="Normal 24 3 11 2 2" xfId="27394" xr:uid="{BE268288-3818-45E7-B170-60D5C6AB037E}"/>
    <cellStyle name="Normal 24 3 11 2 3" xfId="44153" xr:uid="{E24DA04C-1A24-430B-8A99-45C298CA38E3}"/>
    <cellStyle name="Normal 24 3 11 3" xfId="19014" xr:uid="{CEE658C9-5DB7-4762-9B81-D8D105D19F6E}"/>
    <cellStyle name="Normal 24 3 11 4" xfId="35773" xr:uid="{37EAC056-8C8B-4508-B559-D10F9C13CA9E}"/>
    <cellStyle name="Normal 24 3 12" xfId="8831" xr:uid="{599C71A3-2AE6-4C06-AEB7-943643DAE60B}"/>
    <cellStyle name="Normal 24 3 12 2" xfId="25591" xr:uid="{F2B4DAC5-CFD0-40BF-8D94-E17C0AC9A671}"/>
    <cellStyle name="Normal 24 3 12 3" xfId="42350" xr:uid="{D0AF0696-7613-469E-B5A4-8944AC901080}"/>
    <cellStyle name="Normal 24 3 13" xfId="17211" xr:uid="{1E6D3B84-2D20-4641-8986-59C0A22E5ED6}"/>
    <cellStyle name="Normal 24 3 14" xfId="33970" xr:uid="{1E182A5A-8FB7-493D-ACFA-26395502E072}"/>
    <cellStyle name="Normal 24 3 2" xfId="862" xr:uid="{DC9AE514-813A-4AF4-BBFB-F620DD244624}"/>
    <cellStyle name="Normal 24 3 2 2" xfId="4257" xr:uid="{0ED1868F-EF5D-4752-A992-A3946EE4EA7F}"/>
    <cellStyle name="Normal 24 3 2 2 2" xfId="12637" xr:uid="{3B1FF3FD-7BF1-4D85-93DB-FEFA6A38761A}"/>
    <cellStyle name="Normal 24 3 2 2 2 2" xfId="29397" xr:uid="{9B99AEC8-717B-4396-B1FA-0D43F6F662E4}"/>
    <cellStyle name="Normal 24 3 2 2 2 3" xfId="46156" xr:uid="{63B1B7C9-E2C3-4D52-8682-B00E98A3DC06}"/>
    <cellStyle name="Normal 24 3 2 2 3" xfId="21017" xr:uid="{E93B028B-13B7-48A8-87F7-42B242B621DB}"/>
    <cellStyle name="Normal 24 3 2 2 4" xfId="37776" xr:uid="{5E79B343-4D91-4FD7-8DB0-FF9A2FF21FB3}"/>
    <cellStyle name="Normal 24 3 2 3" xfId="5944" xr:uid="{DA6B0833-6176-4AA4-84CA-89AB83EFB0CA}"/>
    <cellStyle name="Normal 24 3 2 3 2" xfId="14324" xr:uid="{2D271C3D-12FB-4AC6-816A-D3CA7C5DC37C}"/>
    <cellStyle name="Normal 24 3 2 3 2 2" xfId="31084" xr:uid="{D35A0045-669F-4016-A65F-528F90D4A2FB}"/>
    <cellStyle name="Normal 24 3 2 3 2 3" xfId="47843" xr:uid="{AF3C1872-2007-4544-B805-FFD219081CC9}"/>
    <cellStyle name="Normal 24 3 2 3 3" xfId="22704" xr:uid="{F537C32F-F96A-49B6-A32F-12E774E7F17C}"/>
    <cellStyle name="Normal 24 3 2 3 4" xfId="39463" xr:uid="{1157CD0A-B830-4251-822B-DA2ED71A4856}"/>
    <cellStyle name="Normal 24 3 2 4" xfId="2680" xr:uid="{5576CBC8-556C-4F8D-BD45-403F83D4D0E1}"/>
    <cellStyle name="Normal 24 3 2 4 2" xfId="11060" xr:uid="{219494AE-8076-4512-B4B9-4CB1C19DA4BA}"/>
    <cellStyle name="Normal 24 3 2 4 2 2" xfId="27820" xr:uid="{8F7D92AE-3F3F-4C9D-837E-A7DE654C56C3}"/>
    <cellStyle name="Normal 24 3 2 4 2 3" xfId="44579" xr:uid="{FEA51E8C-50C8-467E-8AD3-0E3C8B4C8640}"/>
    <cellStyle name="Normal 24 3 2 4 3" xfId="19440" xr:uid="{5B01BEE8-BE55-4764-96DE-CF4B4EAAA926}"/>
    <cellStyle name="Normal 24 3 2 4 4" xfId="36199" xr:uid="{C41B89C7-086A-4936-B92D-C67FD60A8C9F}"/>
    <cellStyle name="Normal 24 3 2 5" xfId="9257" xr:uid="{19E45DEB-7A99-4128-81CD-A415D952E5D3}"/>
    <cellStyle name="Normal 24 3 2 5 2" xfId="26017" xr:uid="{F0853E6E-682B-4FFA-BA46-41D535B89DBE}"/>
    <cellStyle name="Normal 24 3 2 5 3" xfId="42776" xr:uid="{C2E401B0-3A64-4F2B-A0B7-29DC587FD42B}"/>
    <cellStyle name="Normal 24 3 2 6" xfId="17637" xr:uid="{E0AE7CD6-FB76-44C9-BBFE-018534130436}"/>
    <cellStyle name="Normal 24 3 2 7" xfId="34396" xr:uid="{E694D446-3FC0-4FD7-9E8E-D68A78E7F99E}"/>
    <cellStyle name="Normal 24 3 3" xfId="1296" xr:uid="{20E64D07-D44A-4A3B-87E5-F726ACE5E01E}"/>
    <cellStyle name="Normal 24 3 3 2" xfId="4685" xr:uid="{33193D89-3077-4B93-9A25-E998C8B4A3FD}"/>
    <cellStyle name="Normal 24 3 3 2 2" xfId="13065" xr:uid="{6625BFC8-9E82-4987-9031-FA66B79C52DD}"/>
    <cellStyle name="Normal 24 3 3 2 2 2" xfId="29825" xr:uid="{D6862C66-B1D2-47A1-A77D-D02A20E7231D}"/>
    <cellStyle name="Normal 24 3 3 2 2 3" xfId="46584" xr:uid="{DFCEB9F0-AC23-4584-A5BB-97DC1E53ECA7}"/>
    <cellStyle name="Normal 24 3 3 2 3" xfId="21445" xr:uid="{D382BEAF-AE92-4535-918A-ABBE26A1FABE}"/>
    <cellStyle name="Normal 24 3 3 2 4" xfId="38204" xr:uid="{683A62D3-B598-4D0E-89A6-583BDE2943FE}"/>
    <cellStyle name="Normal 24 3 3 3" xfId="6372" xr:uid="{737E584B-557B-4B6B-AC59-6F5F23FD552B}"/>
    <cellStyle name="Normal 24 3 3 3 2" xfId="14752" xr:uid="{B7992F5E-1377-40C6-BB2C-9DC4D90607EC}"/>
    <cellStyle name="Normal 24 3 3 3 2 2" xfId="31512" xr:uid="{4B06F47A-0848-45D9-A954-67010EC3DC3B}"/>
    <cellStyle name="Normal 24 3 3 3 2 3" xfId="48271" xr:uid="{56B9576A-DC7A-4BA0-9B7C-539187C54EC6}"/>
    <cellStyle name="Normal 24 3 3 3 3" xfId="23132" xr:uid="{D6B2ABBB-281F-419A-BFF6-43A09A79740F}"/>
    <cellStyle name="Normal 24 3 3 3 4" xfId="39891" xr:uid="{59183E56-DC4E-4306-BA42-E9AE024F0438}"/>
    <cellStyle name="Normal 24 3 3 4" xfId="3108" xr:uid="{5EDDFEE0-4FC9-454A-B0F8-EC240E10221B}"/>
    <cellStyle name="Normal 24 3 3 4 2" xfId="11488" xr:uid="{F2A00354-6F07-40B8-B2E2-FB23869C534A}"/>
    <cellStyle name="Normal 24 3 3 4 2 2" xfId="28248" xr:uid="{4E30BDA5-EC19-4B81-9E73-8F23446DBAEC}"/>
    <cellStyle name="Normal 24 3 3 4 2 3" xfId="45007" xr:uid="{E301780E-9B7D-46F8-B022-CEA9E7D114AB}"/>
    <cellStyle name="Normal 24 3 3 4 3" xfId="19868" xr:uid="{5C11FE66-F8D3-4007-946E-2D7A42938882}"/>
    <cellStyle name="Normal 24 3 3 4 4" xfId="36627" xr:uid="{4CFD55BF-14E9-416B-9489-9CFEE887D50D}"/>
    <cellStyle name="Normal 24 3 3 5" xfId="9685" xr:uid="{62259173-372B-4440-B8F1-663BEC373005}"/>
    <cellStyle name="Normal 24 3 3 5 2" xfId="26445" xr:uid="{E09EB4A1-B6AF-4B18-8078-052D88979FE4}"/>
    <cellStyle name="Normal 24 3 3 5 3" xfId="43204" xr:uid="{2DC25A07-5497-46A3-90D0-5E38CFDCE0B2}"/>
    <cellStyle name="Normal 24 3 3 6" xfId="18065" xr:uid="{5EE06442-9D13-4175-B47B-00DA20303295}"/>
    <cellStyle name="Normal 24 3 3 7" xfId="34824" xr:uid="{24748A56-39F8-4530-A0C2-A3D477BCA890}"/>
    <cellStyle name="Normal 24 3 4" xfId="2005" xr:uid="{6E7B0CC2-B062-4C1D-BE3C-113A2FDA1C18}"/>
    <cellStyle name="Normal 24 3 4 2" xfId="5394" xr:uid="{9CFA362B-5292-40A2-8CC7-21C686C28FCA}"/>
    <cellStyle name="Normal 24 3 4 2 2" xfId="13774" xr:uid="{BD7530CC-4D46-42DE-949B-4048196C849C}"/>
    <cellStyle name="Normal 24 3 4 2 2 2" xfId="30534" xr:uid="{C89909E0-1960-4A08-9E95-3BA23B787270}"/>
    <cellStyle name="Normal 24 3 4 2 2 3" xfId="47293" xr:uid="{27C0EB3C-6B36-4BAC-A095-CFCE63F32637}"/>
    <cellStyle name="Normal 24 3 4 2 3" xfId="22154" xr:uid="{4466B85B-1443-476D-A073-9D8EBFE42475}"/>
    <cellStyle name="Normal 24 3 4 2 4" xfId="38913" xr:uid="{963B7FFA-681A-4DB9-A4EC-1DBBF344B591}"/>
    <cellStyle name="Normal 24 3 4 3" xfId="7081" xr:uid="{400862FB-915C-4278-B192-337A869D4AD9}"/>
    <cellStyle name="Normal 24 3 4 3 2" xfId="15461" xr:uid="{7C89ED56-2F8E-449C-A8DA-E3A206FB481B}"/>
    <cellStyle name="Normal 24 3 4 3 2 2" xfId="32221" xr:uid="{FA17C109-7776-4361-B000-50F8146432EC}"/>
    <cellStyle name="Normal 24 3 4 3 2 3" xfId="48980" xr:uid="{72DC0A61-7818-446D-8B22-21B7860F7CF6}"/>
    <cellStyle name="Normal 24 3 4 3 3" xfId="23841" xr:uid="{CAE26612-58E4-468A-BA80-51926FA87ED6}"/>
    <cellStyle name="Normal 24 3 4 3 4" xfId="40600" xr:uid="{F4F01F76-3E2F-4156-B818-961A3DED4A25}"/>
    <cellStyle name="Normal 24 3 4 4" xfId="3704" xr:uid="{76847466-D620-4371-823F-E8645E97907E}"/>
    <cellStyle name="Normal 24 3 4 4 2" xfId="12084" xr:uid="{90EE9139-2AD3-419A-BCE7-E1DFF7BB441F}"/>
    <cellStyle name="Normal 24 3 4 4 2 2" xfId="28844" xr:uid="{3E1D5919-64CC-47B2-9CF3-E82CF9197F05}"/>
    <cellStyle name="Normal 24 3 4 4 2 3" xfId="45603" xr:uid="{D0551CA6-BACF-444A-A4D0-394202BF0741}"/>
    <cellStyle name="Normal 24 3 4 4 3" xfId="20464" xr:uid="{661AFC62-5885-4E34-A9E7-777DDC95D8CB}"/>
    <cellStyle name="Normal 24 3 4 4 4" xfId="37223" xr:uid="{AB747BBE-CE7E-47B8-8297-9F69600D1E2B}"/>
    <cellStyle name="Normal 24 3 4 5" xfId="10394" xr:uid="{31A3997A-66E4-4586-9AB7-B66323DE2EB9}"/>
    <cellStyle name="Normal 24 3 4 5 2" xfId="27154" xr:uid="{4A2540CD-5E7D-4EFB-8315-B434AEEAD393}"/>
    <cellStyle name="Normal 24 3 4 5 3" xfId="43913" xr:uid="{4A6016D4-8DD7-4BE5-A8C5-7957EB6862F7}"/>
    <cellStyle name="Normal 24 3 4 6" xfId="18774" xr:uid="{A44E97D0-20B7-4130-9E3F-66DFD5C20DB1}"/>
    <cellStyle name="Normal 24 3 4 7" xfId="35533" xr:uid="{81AC5896-2EED-4714-BEE3-F2B91073F6A4}"/>
    <cellStyle name="Normal 24 3 5" xfId="4124" xr:uid="{C7158892-86AB-414F-B9C1-DC4A0D686F60}"/>
    <cellStyle name="Normal 24 3 5 2" xfId="12504" xr:uid="{3FB05DC3-51D3-451B-B28F-4DE6A10B5F8D}"/>
    <cellStyle name="Normal 24 3 5 2 2" xfId="29264" xr:uid="{926395E7-BD41-4F6D-A19F-00A9BA8DA833}"/>
    <cellStyle name="Normal 24 3 5 2 3" xfId="46023" xr:uid="{216C4B05-2BB1-488E-93B9-A597CB38E078}"/>
    <cellStyle name="Normal 24 3 5 3" xfId="20884" xr:uid="{8FF53FF1-E324-49ED-89AF-32E4EA558AA3}"/>
    <cellStyle name="Normal 24 3 5 4" xfId="37643" xr:uid="{D261D02C-3A68-4E32-B424-CCD79DC78033}"/>
    <cellStyle name="Normal 24 3 6" xfId="5518" xr:uid="{D42756FC-0908-45DC-86B8-20017A26EA20}"/>
    <cellStyle name="Normal 24 3 6 2" xfId="13898" xr:uid="{D40A2DB9-9C03-4806-8A15-37788E908B00}"/>
    <cellStyle name="Normal 24 3 6 2 2" xfId="30658" xr:uid="{A74BC0CF-74D9-48FC-86CD-23549B0B02B4}"/>
    <cellStyle name="Normal 24 3 6 2 3" xfId="47417" xr:uid="{081D0A0B-0EF9-48A0-8874-80FB92ECAD69}"/>
    <cellStyle name="Normal 24 3 6 3" xfId="22278" xr:uid="{023FB1DF-EBD0-47AB-B2F3-D2692A69A463}"/>
    <cellStyle name="Normal 24 3 6 4" xfId="39037" xr:uid="{F9BFC753-3D25-4A7F-84FC-2471E0538F92}"/>
    <cellStyle name="Normal 24 3 7" xfId="7487" xr:uid="{8FDED51A-F52C-4D57-944D-1AB987FD056A}"/>
    <cellStyle name="Normal 24 3 7 2" xfId="15867" xr:uid="{B15E0B59-7D25-4A47-81BA-6C12432B0FDE}"/>
    <cellStyle name="Normal 24 3 7 2 2" xfId="32627" xr:uid="{29C0D809-8953-4AAC-9BCC-C510B963F069}"/>
    <cellStyle name="Normal 24 3 7 2 3" xfId="49386" xr:uid="{453D94B4-F6EB-43D8-9DC4-E3C4173DA619}"/>
    <cellStyle name="Normal 24 3 7 3" xfId="24247" xr:uid="{56E21D82-25A5-4E55-93E2-FA1AE8E70B47}"/>
    <cellStyle name="Normal 24 3 7 4" xfId="41006" xr:uid="{0C552DBD-5A67-4510-B720-472C2562B3C8}"/>
    <cellStyle name="Normal 24 3 8" xfId="7893" xr:uid="{B29F156E-2D11-485F-AAE0-A82F632A7BF5}"/>
    <cellStyle name="Normal 24 3 8 2" xfId="16273" xr:uid="{8749DD26-AD8B-4CBF-BD41-EB4DA7049863}"/>
    <cellStyle name="Normal 24 3 8 2 2" xfId="33033" xr:uid="{87CF49E7-B774-4831-A53C-ED986D843BF7}"/>
    <cellStyle name="Normal 24 3 8 2 3" xfId="49792" xr:uid="{3415D8AF-3003-465A-BDC3-2BCCA2351264}"/>
    <cellStyle name="Normal 24 3 8 3" xfId="24653" xr:uid="{6513087B-8C93-4C4D-B833-73BEFF2A3770}"/>
    <cellStyle name="Normal 24 3 8 4" xfId="41412" xr:uid="{E771E494-D3D5-4171-B8DE-F27EA7C07315}"/>
    <cellStyle name="Normal 24 3 9" xfId="8299" xr:uid="{3DE2B9EE-34D3-43C7-8BAF-A10DF2BD1951}"/>
    <cellStyle name="Normal 24 3 9 2" xfId="16679" xr:uid="{14D74AEB-602F-4F78-82D3-C2CF44B06866}"/>
    <cellStyle name="Normal 24 3 9 2 2" xfId="33439" xr:uid="{FE421A3F-7034-4678-9BB8-DE3D90FCE301}"/>
    <cellStyle name="Normal 24 3 9 2 3" xfId="50198" xr:uid="{F56397B4-2B39-4BF4-A913-0E09C872B17D}"/>
    <cellStyle name="Normal 24 3 9 3" xfId="25059" xr:uid="{F0D43E90-6CD2-43C3-914E-F7F948C1DD4F}"/>
    <cellStyle name="Normal 24 3 9 4" xfId="41818" xr:uid="{0D06373A-6061-4DEB-B0FB-7C952FC4951B}"/>
    <cellStyle name="Normal 24 4" xfId="788" xr:uid="{C421EF91-021D-422C-966A-866716243D6D}"/>
    <cellStyle name="Normal 24 4 2" xfId="4183" xr:uid="{AE47E1BB-A43C-470D-8159-B4EA5BFC4854}"/>
    <cellStyle name="Normal 24 4 2 2" xfId="12563" xr:uid="{90481606-A5A6-47DF-B47E-93BABD0AEA16}"/>
    <cellStyle name="Normal 24 4 2 2 2" xfId="29323" xr:uid="{5F5A59EB-FA3F-40BC-AD26-C9D7A2099779}"/>
    <cellStyle name="Normal 24 4 2 2 3" xfId="46082" xr:uid="{EDC57647-BB05-4513-93EF-5B489E1BECFD}"/>
    <cellStyle name="Normal 24 4 2 3" xfId="20943" xr:uid="{0ACEF1FF-AA3E-4DDF-A329-1833FCA51B83}"/>
    <cellStyle name="Normal 24 4 2 4" xfId="37702" xr:uid="{F2815710-3AFE-47BA-AFEC-C2EAE63D99D3}"/>
    <cellStyle name="Normal 24 4 3" xfId="5870" xr:uid="{33A06409-7F85-4B8E-A3A5-63A812F0D1D1}"/>
    <cellStyle name="Normal 24 4 3 2" xfId="14250" xr:uid="{B93412DB-C58D-4D86-9A3C-771C1CECACDD}"/>
    <cellStyle name="Normal 24 4 3 2 2" xfId="31010" xr:uid="{6A799064-0458-4883-B8D1-4EB722B7EE86}"/>
    <cellStyle name="Normal 24 4 3 2 3" xfId="47769" xr:uid="{770B4992-8F20-4FF5-90F3-C20B1F866C8E}"/>
    <cellStyle name="Normal 24 4 3 3" xfId="22630" xr:uid="{F227677D-B9E5-478A-9FDE-B81A36A5942A}"/>
    <cellStyle name="Normal 24 4 3 4" xfId="39389" xr:uid="{02DD86DD-8D17-4137-A450-C2202DBFE2C1}"/>
    <cellStyle name="Normal 24 4 4" xfId="2606" xr:uid="{0B10B6D7-C267-4555-B1B3-DDCD26009B0A}"/>
    <cellStyle name="Normal 24 4 4 2" xfId="10986" xr:uid="{F2C7D51F-0E86-4D9A-98B2-6A6CB478339D}"/>
    <cellStyle name="Normal 24 4 4 2 2" xfId="27746" xr:uid="{915CF08C-B2D9-453D-B60B-7C63DEC798BA}"/>
    <cellStyle name="Normal 24 4 4 2 3" xfId="44505" xr:uid="{F691B6BF-32B8-44A6-B9A0-32DE6E9A604E}"/>
    <cellStyle name="Normal 24 4 4 3" xfId="19366" xr:uid="{0349B4C4-F360-48F1-95BC-34563CFAE569}"/>
    <cellStyle name="Normal 24 4 4 4" xfId="36125" xr:uid="{47B22403-5479-4017-BED4-8229F2E53FC6}"/>
    <cellStyle name="Normal 24 4 5" xfId="9183" xr:uid="{4BD443F7-0746-4039-8769-CFA7EDD0E4FD}"/>
    <cellStyle name="Normal 24 4 5 2" xfId="25943" xr:uid="{E25F34E3-31B1-4A7B-BB2C-0AA5C0B3ABE8}"/>
    <cellStyle name="Normal 24 4 5 3" xfId="42702" xr:uid="{E3DB72B7-66D1-4882-8285-34421B84899F}"/>
    <cellStyle name="Normal 24 4 6" xfId="17563" xr:uid="{3D1B4DD9-0E7F-426D-979F-AB1822B6BCD1}"/>
    <cellStyle name="Normal 24 4 7" xfId="34322" xr:uid="{4481CDC2-8374-4D5B-98CA-B4661AC9FFB5}"/>
    <cellStyle name="Normal 24 5" xfId="1222" xr:uid="{5B405968-D0DF-4A5E-868C-ABA2498FFCF3}"/>
    <cellStyle name="Normal 24 5 2" xfId="4611" xr:uid="{56207965-34D4-4E07-91F3-E04C2F103753}"/>
    <cellStyle name="Normal 24 5 2 2" xfId="12991" xr:uid="{AA2E095C-DCD9-4644-B385-95BFBE0E9DD7}"/>
    <cellStyle name="Normal 24 5 2 2 2" xfId="29751" xr:uid="{8DA059AB-DC02-48E1-BEE2-8E2431896320}"/>
    <cellStyle name="Normal 24 5 2 2 3" xfId="46510" xr:uid="{A0AEA12F-807B-4414-8073-BCF0D99350F3}"/>
    <cellStyle name="Normal 24 5 2 3" xfId="21371" xr:uid="{1657316F-C8A5-4C42-9FF9-524ABA1801E7}"/>
    <cellStyle name="Normal 24 5 2 4" xfId="38130" xr:uid="{8A8EB593-D117-4A4E-95B8-68A74F501FA6}"/>
    <cellStyle name="Normal 24 5 3" xfId="6298" xr:uid="{9A43E491-B281-4897-80C4-467C54D2AD42}"/>
    <cellStyle name="Normal 24 5 3 2" xfId="14678" xr:uid="{F9ED29D4-5409-4309-8325-568074101519}"/>
    <cellStyle name="Normal 24 5 3 2 2" xfId="31438" xr:uid="{2665F2AB-9180-4CB4-939D-72A962B6AAA4}"/>
    <cellStyle name="Normal 24 5 3 2 3" xfId="48197" xr:uid="{5AD7A4B7-2431-4399-963A-1FA977118988}"/>
    <cellStyle name="Normal 24 5 3 3" xfId="23058" xr:uid="{D2E35C6E-AA7E-4D6F-A81F-8DDCE96294A3}"/>
    <cellStyle name="Normal 24 5 3 4" xfId="39817" xr:uid="{D037D7EB-5F87-412D-9775-63AB93C0FAD9}"/>
    <cellStyle name="Normal 24 5 4" xfId="3034" xr:uid="{7705C40C-782E-4D6E-B011-1BCC825F4C8C}"/>
    <cellStyle name="Normal 24 5 4 2" xfId="11414" xr:uid="{C8D546C1-5437-4C53-9DD3-848590D7F8F5}"/>
    <cellStyle name="Normal 24 5 4 2 2" xfId="28174" xr:uid="{591F1AAC-6403-4094-AC19-BBAF2B251E33}"/>
    <cellStyle name="Normal 24 5 4 2 3" xfId="44933" xr:uid="{C8E8A03E-08CE-4B49-BEEA-5375A814C147}"/>
    <cellStyle name="Normal 24 5 4 3" xfId="19794" xr:uid="{296E15F9-0DF8-4818-86E1-FBF3DB6C2D79}"/>
    <cellStyle name="Normal 24 5 4 4" xfId="36553" xr:uid="{CD5676EA-07F1-47FE-A273-60DA762F0E7C}"/>
    <cellStyle name="Normal 24 5 5" xfId="9611" xr:uid="{BD3A79AF-3955-401A-B461-2B7F3FDDB7E9}"/>
    <cellStyle name="Normal 24 5 5 2" xfId="26371" xr:uid="{D219F9E4-F39E-45DD-B6B6-62A443813900}"/>
    <cellStyle name="Normal 24 5 5 3" xfId="43130" xr:uid="{DEB734D6-60A3-49A8-95C6-0F2288EF5FED}"/>
    <cellStyle name="Normal 24 5 6" xfId="17991" xr:uid="{68083F25-B961-464B-9218-A8656C4DD776}"/>
    <cellStyle name="Normal 24 5 7" xfId="34750" xr:uid="{8D25CC5F-2A01-41B5-813C-17283FB6BE44}"/>
    <cellStyle name="Normal 24 6" xfId="1734" xr:uid="{F1BBD132-6624-44D2-8D9C-113E303E6E71}"/>
    <cellStyle name="Normal 24 6 2" xfId="5123" xr:uid="{708A77C5-AA23-4CDD-87C5-0AAC9A326B42}"/>
    <cellStyle name="Normal 24 6 2 2" xfId="13503" xr:uid="{6C89EB43-0BFD-4756-9F3A-598BA9DA24F9}"/>
    <cellStyle name="Normal 24 6 2 2 2" xfId="30263" xr:uid="{766757D6-FD10-4E08-A006-8FB8E69F0DC5}"/>
    <cellStyle name="Normal 24 6 2 2 3" xfId="47022" xr:uid="{B2C098F8-C21D-4388-A1A6-137A0CA1369D}"/>
    <cellStyle name="Normal 24 6 2 3" xfId="21883" xr:uid="{00ABECE4-6039-4B40-B624-54D6BB717F4A}"/>
    <cellStyle name="Normal 24 6 2 4" xfId="38642" xr:uid="{E286EDF9-DDC4-4C5F-9F2F-7922A4541BFE}"/>
    <cellStyle name="Normal 24 6 3" xfId="6810" xr:uid="{C93113A7-35A2-4069-A65B-F8E65C64029C}"/>
    <cellStyle name="Normal 24 6 3 2" xfId="15190" xr:uid="{45F7944F-CEEA-40BB-9AB1-6FD81144222F}"/>
    <cellStyle name="Normal 24 6 3 2 2" xfId="31950" xr:uid="{0B68A250-6AD2-4954-808F-203670533229}"/>
    <cellStyle name="Normal 24 6 3 2 3" xfId="48709" xr:uid="{539EBBBF-C4AF-4AA1-AE36-99B11F24CD1C}"/>
    <cellStyle name="Normal 24 6 3 3" xfId="23570" xr:uid="{E37A55F3-0856-4595-AE99-8B2A69DE24A8}"/>
    <cellStyle name="Normal 24 6 3 4" xfId="40329" xr:uid="{2005039C-5DC0-4B61-AECF-B62BF59B5690}"/>
    <cellStyle name="Normal 24 6 4" xfId="3457" xr:uid="{F0898758-FB69-4837-8BFA-6CE3A67C27C0}"/>
    <cellStyle name="Normal 24 6 4 2" xfId="11837" xr:uid="{0A33AFD7-52C7-464A-9ABB-EB3E3A405999}"/>
    <cellStyle name="Normal 24 6 4 2 2" xfId="28597" xr:uid="{67E0125D-E2B4-4662-BE51-680A230F2BA0}"/>
    <cellStyle name="Normal 24 6 4 2 3" xfId="45356" xr:uid="{A4896614-B231-4B61-BD8F-CE60B5297F7D}"/>
    <cellStyle name="Normal 24 6 4 3" xfId="20217" xr:uid="{387EB78A-D984-43D2-8DCB-338239A95703}"/>
    <cellStyle name="Normal 24 6 4 4" xfId="36976" xr:uid="{5D5D4C69-D55A-4EFE-A78C-F4920569DA92}"/>
    <cellStyle name="Normal 24 6 5" xfId="10123" xr:uid="{CAE90808-AFAF-4CFE-8D7F-BF10D856244D}"/>
    <cellStyle name="Normal 24 6 5 2" xfId="26883" xr:uid="{CDFD12C5-857B-4E31-9103-5156DECBB76E}"/>
    <cellStyle name="Normal 24 6 5 3" xfId="43642" xr:uid="{357D25A6-B4EC-45B9-808B-68594A69752E}"/>
    <cellStyle name="Normal 24 6 6" xfId="18503" xr:uid="{C75B66DC-CE61-46C6-8E52-747C4A3FFFA6}"/>
    <cellStyle name="Normal 24 6 7" xfId="35262" xr:uid="{F26F4E4F-708A-49CF-AB4F-7579B66FBDAF}"/>
    <cellStyle name="Normal 24 7" xfId="3853" xr:uid="{0218EC94-27D0-4D3D-AE04-958AAC9315AC}"/>
    <cellStyle name="Normal 24 7 2" xfId="12233" xr:uid="{D27D30ED-568D-45DA-BA40-3E25B5DEE1AD}"/>
    <cellStyle name="Normal 24 7 2 2" xfId="28993" xr:uid="{39501F8D-51E4-41C3-91B0-A905B271C333}"/>
    <cellStyle name="Normal 24 7 2 3" xfId="45752" xr:uid="{FC44812D-CF69-4E23-A0D1-82E1DEC34E48}"/>
    <cellStyle name="Normal 24 7 3" xfId="20613" xr:uid="{2988C385-6924-49CA-9BE5-C6454127822E}"/>
    <cellStyle name="Normal 24 7 4" xfId="37372" xr:uid="{3FBEAA5A-AD17-4D1D-B3E2-EB3ABD60577C}"/>
    <cellStyle name="Normal 24 8" xfId="5444" xr:uid="{6A0AFD4C-DB34-40FE-A5B3-DAF653591E6D}"/>
    <cellStyle name="Normal 24 8 2" xfId="13824" xr:uid="{493747D1-A5A8-4FA2-8F46-2EB1AC388C7F}"/>
    <cellStyle name="Normal 24 8 2 2" xfId="30584" xr:uid="{7C88CD38-6D8A-4899-885F-AC41FF918702}"/>
    <cellStyle name="Normal 24 8 2 3" xfId="47343" xr:uid="{7B1E019E-D6C7-4057-98CC-8E47E53920FE}"/>
    <cellStyle name="Normal 24 8 3" xfId="22204" xr:uid="{9332A66B-9AC5-4E7A-BEE3-F295CD597F93}"/>
    <cellStyle name="Normal 24 8 4" xfId="38963" xr:uid="{0DAFFC39-96A6-42DB-A320-AD18ED1D6FA8}"/>
    <cellStyle name="Normal 24 9" xfId="7216" xr:uid="{0107DFF7-7506-41B7-BFD0-326094A046C4}"/>
    <cellStyle name="Normal 24 9 2" xfId="15596" xr:uid="{9E88563E-79E4-4816-8FE6-98314949BCC2}"/>
    <cellStyle name="Normal 24 9 2 2" xfId="32356" xr:uid="{2E23DD74-5A54-46F8-B472-29D7592B375F}"/>
    <cellStyle name="Normal 24 9 2 3" xfId="49115" xr:uid="{AB92B6F0-98DE-4C5C-AFBE-B7792597CE90}"/>
    <cellStyle name="Normal 24 9 3" xfId="23976" xr:uid="{3FD0FA2B-4AB4-4D9C-AB33-7016B458FB83}"/>
    <cellStyle name="Normal 24 9 4" xfId="40735" xr:uid="{06018CF4-AF71-40FB-AFA2-A438B9FCFEB8}"/>
    <cellStyle name="Normal 25" xfId="241" xr:uid="{144C708C-DF4D-4A68-BBF2-D3708429FA64}"/>
    <cellStyle name="Normal 25 10" xfId="7647" xr:uid="{14DDA401-81ED-455B-B9D1-6957941A59A6}"/>
    <cellStyle name="Normal 25 10 2" xfId="16027" xr:uid="{C8E8A7A6-86A3-4ED1-B85F-31EF49D28608}"/>
    <cellStyle name="Normal 25 10 2 2" xfId="32787" xr:uid="{29F242DB-943E-463C-BC8B-DB7F0F611E6A}"/>
    <cellStyle name="Normal 25 10 2 3" xfId="49546" xr:uid="{4F0774CE-5F99-4A60-B2EB-F1DF4135B127}"/>
    <cellStyle name="Normal 25 10 3" xfId="24407" xr:uid="{889354EF-456C-46CC-A123-4436AD0C459C}"/>
    <cellStyle name="Normal 25 10 4" xfId="41166" xr:uid="{C359100B-2F26-4D9A-8BC1-CAF90B79B9D7}"/>
    <cellStyle name="Normal 25 11" xfId="8053" xr:uid="{A4825EC7-9ED6-42DF-97CE-24DBC38C227B}"/>
    <cellStyle name="Normal 25 11 2" xfId="16433" xr:uid="{822772E7-6C04-453E-9590-D5FC244275A8}"/>
    <cellStyle name="Normal 25 11 2 2" xfId="33193" xr:uid="{72CF31A1-4DD3-4849-82FA-B541D9ABF65F}"/>
    <cellStyle name="Normal 25 11 2 3" xfId="49952" xr:uid="{AAF1C25A-0216-4ED1-B0CB-966542B84B90}"/>
    <cellStyle name="Normal 25 11 3" xfId="24813" xr:uid="{55AA2D28-1943-4062-AA7C-B0E964E55303}"/>
    <cellStyle name="Normal 25 11 4" xfId="41572" xr:uid="{E04A1F6F-4BF7-41DD-9273-62881828E3BD}"/>
    <cellStyle name="Normal 25 12" xfId="8459" xr:uid="{C7D96E76-EC2B-49B3-BFE6-59BBA38C1630}"/>
    <cellStyle name="Normal 25 12 2" xfId="16839" xr:uid="{F72384B3-33CC-4B9F-9E8F-E77E26CE341A}"/>
    <cellStyle name="Normal 25 12 2 2" xfId="33599" xr:uid="{2C90873F-CC0E-46B3-8689-6E906D3A9909}"/>
    <cellStyle name="Normal 25 12 2 3" xfId="50358" xr:uid="{518664D6-D77C-4DDA-A624-1AE028D8DF36}"/>
    <cellStyle name="Normal 25 12 3" xfId="25219" xr:uid="{12AE32E4-8ACA-4436-B70F-BFE75008EAC9}"/>
    <cellStyle name="Normal 25 12 4" xfId="41978" xr:uid="{D8B34828-404F-4C80-B820-40CF2E882E5D}"/>
    <cellStyle name="Normal 25 13" xfId="2173" xr:uid="{72DB39AE-A7A5-446F-9886-7EF396A35477}"/>
    <cellStyle name="Normal 25 13 2" xfId="10561" xr:uid="{DE480B8E-E46F-4BEB-92ED-9AAF6EC27186}"/>
    <cellStyle name="Normal 25 13 2 2" xfId="27321" xr:uid="{2AE79BEF-B390-4480-80B7-F9CE1493C5E4}"/>
    <cellStyle name="Normal 25 13 2 3" xfId="44080" xr:uid="{893268F5-134C-4FD4-ACE1-0BA5C182E796}"/>
    <cellStyle name="Normal 25 13 3" xfId="18941" xr:uid="{BEB4A3C0-E975-4D8D-AA36-D058D47E2F76}"/>
    <cellStyle name="Normal 25 13 4" xfId="35700" xr:uid="{2E749294-7141-40D9-B5E9-B298DE307D57}"/>
    <cellStyle name="Normal 25 14" xfId="8758" xr:uid="{57091BF9-F2AA-4C9F-8541-A52BB39E2803}"/>
    <cellStyle name="Normal 25 14 2" xfId="25518" xr:uid="{0D07180D-3B12-4081-A0B7-6B4791E28514}"/>
    <cellStyle name="Normal 25 14 3" xfId="42277" xr:uid="{12DAB728-4B35-4D82-B97A-D69DA5B7D2C6}"/>
    <cellStyle name="Normal 25 15" xfId="17138" xr:uid="{6C575376-1290-48A8-9E8F-83E6AAB0A76E}"/>
    <cellStyle name="Normal 25 16" xfId="33897" xr:uid="{E9C271B9-570C-4008-9388-58FB2F7E18B1}"/>
    <cellStyle name="Normal 25 17" xfId="284" xr:uid="{384F44F7-04C4-48A2-9DFD-5DB993DCE790}"/>
    <cellStyle name="Normal 25 2" xfId="313" xr:uid="{DD51CB9E-787A-4790-BDBB-07FC7DE548CE}"/>
    <cellStyle name="Normal 25 2 10" xfId="33925" xr:uid="{C0669C74-E2E0-45E2-8EA2-1CF7DB6639C0}"/>
    <cellStyle name="Normal 25 2 2" xfId="396" xr:uid="{6DE9A597-FA05-46DA-98C9-75BFC9B1A5FA}"/>
    <cellStyle name="Normal 25 2 2 2" xfId="891" xr:uid="{5401D217-D1E6-401D-A809-77A297DFF778}"/>
    <cellStyle name="Normal 25 2 2 2 2" xfId="4286" xr:uid="{A08618A2-7AA5-4A17-AABC-9C0620BF1F18}"/>
    <cellStyle name="Normal 25 2 2 2 2 2" xfId="12666" xr:uid="{524313EF-5789-4387-B007-4BAAE15E6DE7}"/>
    <cellStyle name="Normal 25 2 2 2 2 2 2" xfId="29426" xr:uid="{7E9BD15A-D06C-4817-82AD-195B84C0AC01}"/>
    <cellStyle name="Normal 25 2 2 2 2 2 3" xfId="46185" xr:uid="{46AD257C-A855-4113-979B-AED38E56C5F3}"/>
    <cellStyle name="Normal 25 2 2 2 2 3" xfId="21046" xr:uid="{84F283C5-4032-4733-9707-8F9AEB3AA3F5}"/>
    <cellStyle name="Normal 25 2 2 2 2 4" xfId="37805" xr:uid="{D5F38372-816F-4116-A7BD-15604886F322}"/>
    <cellStyle name="Normal 25 2 2 2 3" xfId="5973" xr:uid="{909E6002-CD54-462D-9138-BD833D293881}"/>
    <cellStyle name="Normal 25 2 2 2 3 2" xfId="14353" xr:uid="{7CF38C2C-805C-4106-92D3-FF5F8DC6AA1B}"/>
    <cellStyle name="Normal 25 2 2 2 3 2 2" xfId="31113" xr:uid="{34AA2F2E-1415-422F-88C7-09DE8423F108}"/>
    <cellStyle name="Normal 25 2 2 2 3 2 3" xfId="47872" xr:uid="{0C2F8234-2AD7-4CDE-BBF6-C93AE3F254E3}"/>
    <cellStyle name="Normal 25 2 2 2 3 3" xfId="22733" xr:uid="{D74ED542-5FC4-4F39-8250-68EAD47C5FE6}"/>
    <cellStyle name="Normal 25 2 2 2 3 4" xfId="39492" xr:uid="{F6DC4F51-7487-4B5D-A1E8-C53975E9443F}"/>
    <cellStyle name="Normal 25 2 2 2 4" xfId="2709" xr:uid="{66901B43-65F5-4FEE-9E63-20AEA218625E}"/>
    <cellStyle name="Normal 25 2 2 2 4 2" xfId="11089" xr:uid="{3CB49AD4-5636-4085-860A-5B823696A4B7}"/>
    <cellStyle name="Normal 25 2 2 2 4 2 2" xfId="27849" xr:uid="{71DBEB53-35D5-4107-AF91-1079941EA41B}"/>
    <cellStyle name="Normal 25 2 2 2 4 2 3" xfId="44608" xr:uid="{B193BEA7-C2DE-426E-838C-0222ABC79293}"/>
    <cellStyle name="Normal 25 2 2 2 4 3" xfId="19469" xr:uid="{956E7F3E-094F-4065-AC95-F3DC9CFE11E4}"/>
    <cellStyle name="Normal 25 2 2 2 4 4" xfId="36228" xr:uid="{ECEC1994-36F1-4406-B79F-62A6B6AD2B04}"/>
    <cellStyle name="Normal 25 2 2 2 5" xfId="9286" xr:uid="{3096A7A8-FCE2-441D-830C-69835E5C4C9B}"/>
    <cellStyle name="Normal 25 2 2 2 5 2" xfId="26046" xr:uid="{923557EE-1541-46B0-96FE-8F911D8E1123}"/>
    <cellStyle name="Normal 25 2 2 2 5 3" xfId="42805" xr:uid="{BB45253E-DE31-4BB8-A90C-F27CED2A66D4}"/>
    <cellStyle name="Normal 25 2 2 2 6" xfId="17666" xr:uid="{8A0F6984-C657-4356-AC11-40037AE659AE}"/>
    <cellStyle name="Normal 25 2 2 2 7" xfId="34425" xr:uid="{A9E61F41-7B6C-434F-AF17-905E858AAF3F}"/>
    <cellStyle name="Normal 25 2 2 3" xfId="1325" xr:uid="{17EAE485-F322-4898-B8A1-EE9AB32BD076}"/>
    <cellStyle name="Normal 25 2 2 3 2" xfId="4714" xr:uid="{5C83A181-AAAE-4B17-B7B4-F364F136B040}"/>
    <cellStyle name="Normal 25 2 2 3 2 2" xfId="13094" xr:uid="{6B7609F7-CBF3-4D88-9BC4-D00089880DC2}"/>
    <cellStyle name="Normal 25 2 2 3 2 2 2" xfId="29854" xr:uid="{7145BA2C-3175-4E46-AEC1-556FE05D9642}"/>
    <cellStyle name="Normal 25 2 2 3 2 2 3" xfId="46613" xr:uid="{4B3C9504-F248-42E5-BD1E-40597207C0BF}"/>
    <cellStyle name="Normal 25 2 2 3 2 3" xfId="21474" xr:uid="{6338D54A-CA06-4166-9320-3FFF0A59268B}"/>
    <cellStyle name="Normal 25 2 2 3 2 4" xfId="38233" xr:uid="{E432237F-D9D4-4611-8B8B-F81C002FED59}"/>
    <cellStyle name="Normal 25 2 2 3 3" xfId="6401" xr:uid="{74428EBC-54C8-4D23-BE01-7256F72FF4D9}"/>
    <cellStyle name="Normal 25 2 2 3 3 2" xfId="14781" xr:uid="{E46F02B0-B665-4D36-938A-3559DECD7D3E}"/>
    <cellStyle name="Normal 25 2 2 3 3 2 2" xfId="31541" xr:uid="{3046699E-E80C-48FD-BDAA-A68AEB0B6FB0}"/>
    <cellStyle name="Normal 25 2 2 3 3 2 3" xfId="48300" xr:uid="{33467738-8AB2-4951-8597-DC152FA3BB0A}"/>
    <cellStyle name="Normal 25 2 2 3 3 3" xfId="23161" xr:uid="{238A30D4-4E32-4023-8B1D-C9E5FD31BD9D}"/>
    <cellStyle name="Normal 25 2 2 3 3 4" xfId="39920" xr:uid="{CED3B478-F360-4F2B-81C0-822EA021A7DA}"/>
    <cellStyle name="Normal 25 2 2 3 4" xfId="3137" xr:uid="{FFB2489A-947D-412E-AB07-652E6B86BA7A}"/>
    <cellStyle name="Normal 25 2 2 3 4 2" xfId="11517" xr:uid="{69095342-29CA-4086-9F15-044B8B83A307}"/>
    <cellStyle name="Normal 25 2 2 3 4 2 2" xfId="28277" xr:uid="{C08E384A-1568-410B-9B5A-2F7F79BFBEA5}"/>
    <cellStyle name="Normal 25 2 2 3 4 2 3" xfId="45036" xr:uid="{B955C990-74FD-4DA5-BBD3-064328268D50}"/>
    <cellStyle name="Normal 25 2 2 3 4 3" xfId="19897" xr:uid="{35346741-E55E-4295-97FC-E4B9B32C48B4}"/>
    <cellStyle name="Normal 25 2 2 3 4 4" xfId="36656" xr:uid="{B6C20B59-BACD-43CD-9FEF-7B1620C674FC}"/>
    <cellStyle name="Normal 25 2 2 3 5" xfId="9714" xr:uid="{23EE1E28-2311-4E7B-ADDF-C64B2411383B}"/>
    <cellStyle name="Normal 25 2 2 3 5 2" xfId="26474" xr:uid="{34916B7F-9DDB-4484-AFF2-81F239191159}"/>
    <cellStyle name="Normal 25 2 2 3 5 3" xfId="43233" xr:uid="{2CBCB31C-4B21-45BD-9624-D673C371206C}"/>
    <cellStyle name="Normal 25 2 2 3 6" xfId="18094" xr:uid="{6A5D2B21-CC84-4FC0-B33C-06D9FED82FB6}"/>
    <cellStyle name="Normal 25 2 2 3 7" xfId="34853" xr:uid="{16F805F1-CF29-4528-B5C1-0E7C350DA161}"/>
    <cellStyle name="Normal 25 2 2 4" xfId="4153" xr:uid="{BEC4A509-F86E-4072-B6CF-3CE1F1E66998}"/>
    <cellStyle name="Normal 25 2 2 4 2" xfId="12533" xr:uid="{59633CCE-02C5-4A7F-876F-3260CF00697B}"/>
    <cellStyle name="Normal 25 2 2 4 2 2" xfId="29293" xr:uid="{8D5E5664-68BB-4BDD-8210-13C362925B21}"/>
    <cellStyle name="Normal 25 2 2 4 2 3" xfId="46052" xr:uid="{9CEBFEF6-AEEE-4CA9-8AD2-8A30DDC673B6}"/>
    <cellStyle name="Normal 25 2 2 4 3" xfId="20913" xr:uid="{6CB4A082-34B3-4777-B69D-1D7C305186F6}"/>
    <cellStyle name="Normal 25 2 2 4 4" xfId="37672" xr:uid="{33739EDB-D2FC-49DB-9AA1-C64C9A9747AD}"/>
    <cellStyle name="Normal 25 2 2 5" xfId="5547" xr:uid="{4378BDFA-F75F-4D26-9B98-B42AFE36D9DD}"/>
    <cellStyle name="Normal 25 2 2 5 2" xfId="13927" xr:uid="{AFA3B0E2-53FB-4A39-B586-84E80BC45C9D}"/>
    <cellStyle name="Normal 25 2 2 5 2 2" xfId="30687" xr:uid="{67421863-5991-44CD-B9AF-5E607F9B67FD}"/>
    <cellStyle name="Normal 25 2 2 5 2 3" xfId="47446" xr:uid="{EC105457-6921-4EBC-8272-501399AE38FC}"/>
    <cellStyle name="Normal 25 2 2 5 3" xfId="22307" xr:uid="{33489D64-E196-405F-B3F4-3EB95F8CA1AF}"/>
    <cellStyle name="Normal 25 2 2 5 4" xfId="39066" xr:uid="{D5ABACBF-DAD4-48F9-94E6-8766C9CE0BDD}"/>
    <cellStyle name="Normal 25 2 2 6" xfId="2279" xr:uid="{A009B0AB-A12A-445A-A275-8E1A77560826}"/>
    <cellStyle name="Normal 25 2 2 6 2" xfId="10663" xr:uid="{9D2DB445-0983-4948-8CAF-3EEFDCAE4AE1}"/>
    <cellStyle name="Normal 25 2 2 6 2 2" xfId="27423" xr:uid="{F6CFB9C2-7920-48B7-BBB1-1799787B23CF}"/>
    <cellStyle name="Normal 25 2 2 6 2 3" xfId="44182" xr:uid="{7EDD50D2-8A97-4792-8F04-404AFF3134D8}"/>
    <cellStyle name="Normal 25 2 2 6 3" xfId="19043" xr:uid="{A20420C6-900C-45FC-B7A6-771B7528D635}"/>
    <cellStyle name="Normal 25 2 2 6 4" xfId="35802" xr:uid="{A5D8EF41-8382-408B-97C0-E29018915B66}"/>
    <cellStyle name="Normal 25 2 2 7" xfId="8860" xr:uid="{5EA1E608-0ED3-445F-9B2B-E3B55981614B}"/>
    <cellStyle name="Normal 25 2 2 7 2" xfId="25620" xr:uid="{3C05853D-139B-4D78-A665-601A04C57CBC}"/>
    <cellStyle name="Normal 25 2 2 7 3" xfId="42379" xr:uid="{D6D1C439-AD75-4042-971E-66A0B332AA7C}"/>
    <cellStyle name="Normal 25 2 2 8" xfId="17240" xr:uid="{ADCE8AD2-9A21-4881-9B40-4CFD0CF24DD0}"/>
    <cellStyle name="Normal 25 2 2 9" xfId="33999" xr:uid="{B6816E79-DF28-4A0C-951C-9DC42D0563D5}"/>
    <cellStyle name="Normal 25 2 3" xfId="817" xr:uid="{80866B40-2AC0-4FDC-A98E-A9BE5DF9958B}"/>
    <cellStyle name="Normal 25 2 3 2" xfId="4212" xr:uid="{A4837BE7-2B50-4390-8F1E-771F820DAB2C}"/>
    <cellStyle name="Normal 25 2 3 2 2" xfId="12592" xr:uid="{86521D08-A0E6-48DF-8C85-CBA9F1FBEB52}"/>
    <cellStyle name="Normal 25 2 3 2 2 2" xfId="29352" xr:uid="{911BCCFA-A40F-4D48-B857-89B81A72457F}"/>
    <cellStyle name="Normal 25 2 3 2 2 3" xfId="46111" xr:uid="{3D7DA82D-F85F-4BEE-B3DD-42ABEFDF2714}"/>
    <cellStyle name="Normal 25 2 3 2 3" xfId="20972" xr:uid="{91CC1573-B408-4892-9D1A-F41833018098}"/>
    <cellStyle name="Normal 25 2 3 2 4" xfId="37731" xr:uid="{3484BDA6-93EE-4128-9F06-B39E18240800}"/>
    <cellStyle name="Normal 25 2 3 3" xfId="5899" xr:uid="{51A9AD02-4FB2-4243-8D8D-AAF91104926B}"/>
    <cellStyle name="Normal 25 2 3 3 2" xfId="14279" xr:uid="{1976CDC7-FD6F-4FB0-8C1C-25C46BC5E5AA}"/>
    <cellStyle name="Normal 25 2 3 3 2 2" xfId="31039" xr:uid="{92C23628-2FC7-49CA-9405-7B8A3AF7083F}"/>
    <cellStyle name="Normal 25 2 3 3 2 3" xfId="47798" xr:uid="{3DEFEE5E-5DFF-4946-9D6D-C8DB301B361C}"/>
    <cellStyle name="Normal 25 2 3 3 3" xfId="22659" xr:uid="{05147175-D2A5-4BE9-9809-246B2780A44E}"/>
    <cellStyle name="Normal 25 2 3 3 4" xfId="39418" xr:uid="{27829E29-5F50-42B0-AEC7-DB8532C7F2B3}"/>
    <cellStyle name="Normal 25 2 3 4" xfId="2635" xr:uid="{03BEE111-C80C-4860-8834-AD061AA86B0A}"/>
    <cellStyle name="Normal 25 2 3 4 2" xfId="11015" xr:uid="{1B406706-8E6F-4437-82CD-67B73DACEBAF}"/>
    <cellStyle name="Normal 25 2 3 4 2 2" xfId="27775" xr:uid="{72B10B5C-F2F3-467F-879D-EB6F612A2C19}"/>
    <cellStyle name="Normal 25 2 3 4 2 3" xfId="44534" xr:uid="{A66EB5CF-DD43-4ABD-9CDB-1649C36C54E7}"/>
    <cellStyle name="Normal 25 2 3 4 3" xfId="19395" xr:uid="{A23C631F-8A66-408D-B956-65668BD0A341}"/>
    <cellStyle name="Normal 25 2 3 4 4" xfId="36154" xr:uid="{FE5E62EA-9556-4DDD-AEAA-6D34ED054FFC}"/>
    <cellStyle name="Normal 25 2 3 5" xfId="9212" xr:uid="{AA387952-31E6-4B54-A889-1FCF26BB7214}"/>
    <cellStyle name="Normal 25 2 3 5 2" xfId="25972" xr:uid="{EC79BAA1-1CAB-418E-8F64-DC0DA0B33FD0}"/>
    <cellStyle name="Normal 25 2 3 5 3" xfId="42731" xr:uid="{FFD25528-BE9D-4631-A2EA-7D42DA6AEA27}"/>
    <cellStyle name="Normal 25 2 3 6" xfId="17592" xr:uid="{DF1089E0-2042-4D0F-81BE-2D91D3AB1D19}"/>
    <cellStyle name="Normal 25 2 3 7" xfId="34351" xr:uid="{B067E005-AB42-4992-8EED-B8CDD5AA29A0}"/>
    <cellStyle name="Normal 25 2 4" xfId="1251" xr:uid="{8AE35184-2601-44D6-B186-3F1D96119C29}"/>
    <cellStyle name="Normal 25 2 4 2" xfId="4640" xr:uid="{86A4D739-2CAA-43CF-B510-EF4F257A7AD3}"/>
    <cellStyle name="Normal 25 2 4 2 2" xfId="13020" xr:uid="{F7F0251C-4051-448E-A3B4-EF87105CEAA8}"/>
    <cellStyle name="Normal 25 2 4 2 2 2" xfId="29780" xr:uid="{8D3F6AD5-872A-45B9-8BB5-ED2A5DE38834}"/>
    <cellStyle name="Normal 25 2 4 2 2 3" xfId="46539" xr:uid="{827F7DDC-FD55-42AB-8666-1F4C38179D87}"/>
    <cellStyle name="Normal 25 2 4 2 3" xfId="21400" xr:uid="{98B3F612-3696-4264-8C3E-6FEE9354CD48}"/>
    <cellStyle name="Normal 25 2 4 2 4" xfId="38159" xr:uid="{75951794-35BA-4572-91A1-D247D74BB1A7}"/>
    <cellStyle name="Normal 25 2 4 3" xfId="6327" xr:uid="{BB7FB62D-3E04-48BE-BA20-9338B557DCC4}"/>
    <cellStyle name="Normal 25 2 4 3 2" xfId="14707" xr:uid="{5B3A1BE7-B7B9-460F-A444-CF884922E539}"/>
    <cellStyle name="Normal 25 2 4 3 2 2" xfId="31467" xr:uid="{3CCCD8C0-E5F9-4952-B75E-4857336C2F1D}"/>
    <cellStyle name="Normal 25 2 4 3 2 3" xfId="48226" xr:uid="{BB2D4317-73B6-4741-8FD9-F1C01BD421C0}"/>
    <cellStyle name="Normal 25 2 4 3 3" xfId="23087" xr:uid="{0F29851B-1BED-481D-AC61-51DB90176DA4}"/>
    <cellStyle name="Normal 25 2 4 3 4" xfId="39846" xr:uid="{2138926D-B3FB-44EE-996D-588E1A5D2C72}"/>
    <cellStyle name="Normal 25 2 4 4" xfId="3063" xr:uid="{FF55727D-CA12-49A7-94A8-4C4DEDB090EB}"/>
    <cellStyle name="Normal 25 2 4 4 2" xfId="11443" xr:uid="{48D330A4-8F23-406F-969E-F0CCC29A8B38}"/>
    <cellStyle name="Normal 25 2 4 4 2 2" xfId="28203" xr:uid="{50307B4E-466D-499E-98AA-904B7E246D51}"/>
    <cellStyle name="Normal 25 2 4 4 2 3" xfId="44962" xr:uid="{B9640AD0-4A27-4C03-A23F-F709D3705D8E}"/>
    <cellStyle name="Normal 25 2 4 4 3" xfId="19823" xr:uid="{1E19A8B0-2321-4DCF-AC07-69FDA26E1010}"/>
    <cellStyle name="Normal 25 2 4 4 4" xfId="36582" xr:uid="{F85252F8-6511-4A83-83DD-198D5D31C707}"/>
    <cellStyle name="Normal 25 2 4 5" xfId="9640" xr:uid="{ACA1E2DD-8856-46EE-8DA1-727DA08CDE14}"/>
    <cellStyle name="Normal 25 2 4 5 2" xfId="26400" xr:uid="{E6F3118F-A167-4E26-ACB3-D03D2015F56E}"/>
    <cellStyle name="Normal 25 2 4 5 3" xfId="43159" xr:uid="{B1773191-B745-4096-94B0-62885586D721}"/>
    <cellStyle name="Normal 25 2 4 6" xfId="18020" xr:uid="{7C65131D-3EDD-4960-AB97-541E0C29D6CE}"/>
    <cellStyle name="Normal 25 2 4 7" xfId="34779" xr:uid="{7EF51E63-38DF-413C-AC92-9DA6DEAC7951}"/>
    <cellStyle name="Normal 25 2 5" xfId="3765" xr:uid="{A1F1052E-8E09-4ED9-93C7-779660A05BBE}"/>
    <cellStyle name="Normal 25 2 5 2" xfId="12145" xr:uid="{98E7201B-0FB6-43A5-86AC-0C9BCEF04D69}"/>
    <cellStyle name="Normal 25 2 5 2 2" xfId="28905" xr:uid="{082C12DB-C14C-4D0A-9EC3-9D3C345BB2F7}"/>
    <cellStyle name="Normal 25 2 5 2 3" xfId="45664" xr:uid="{3BDD5146-B8CC-402B-908E-5515E0B20DBB}"/>
    <cellStyle name="Normal 25 2 5 3" xfId="20525" xr:uid="{2A1FF5C3-BE49-4B2A-9DEB-775B6614B1E3}"/>
    <cellStyle name="Normal 25 2 5 4" xfId="37284" xr:uid="{8CA9001D-1827-449E-B1BD-EA428019184D}"/>
    <cellStyle name="Normal 25 2 6" xfId="5473" xr:uid="{76E65EF9-A9CF-41BF-B0FE-9827F74AAA48}"/>
    <cellStyle name="Normal 25 2 6 2" xfId="13853" xr:uid="{E8A81C52-BA82-45F4-AFDA-035C8DCEFDFC}"/>
    <cellStyle name="Normal 25 2 6 2 2" xfId="30613" xr:uid="{C6AEC897-0FE4-4E19-BB8C-9CDE7381191E}"/>
    <cellStyle name="Normal 25 2 6 2 3" xfId="47372" xr:uid="{4F340593-1529-4BB7-BFE2-15AF8963308B}"/>
    <cellStyle name="Normal 25 2 6 3" xfId="22233" xr:uid="{860D99F6-69FB-4292-9A06-819C7993EE31}"/>
    <cellStyle name="Normal 25 2 6 4" xfId="38992" xr:uid="{058CFD89-2A73-4FE7-9D03-8B3042CD3921}"/>
    <cellStyle name="Normal 25 2 7" xfId="2202" xr:uid="{3D98022A-F1A1-4F1F-A956-E3175CA9D5B2}"/>
    <cellStyle name="Normal 25 2 7 2" xfId="10589" xr:uid="{B2FA0E78-9B6A-4C16-B6B4-AC528AC652E5}"/>
    <cellStyle name="Normal 25 2 7 2 2" xfId="27349" xr:uid="{95766547-3230-4765-BF88-1597E39C3919}"/>
    <cellStyle name="Normal 25 2 7 2 3" xfId="44108" xr:uid="{73D8C2C9-8B46-4D11-910C-1ED18847BCC1}"/>
    <cellStyle name="Normal 25 2 7 3" xfId="18969" xr:uid="{46529611-23C7-4823-8BAC-3C600988D5B9}"/>
    <cellStyle name="Normal 25 2 7 4" xfId="35728" xr:uid="{FAB914CC-ABA2-4831-B5A8-11E8AFD3F8E7}"/>
    <cellStyle name="Normal 25 2 8" xfId="8786" xr:uid="{8F120CF5-30DC-4F07-972A-3E9152050878}"/>
    <cellStyle name="Normal 25 2 8 2" xfId="25546" xr:uid="{1EA2AE66-6F63-452C-87E6-F3F5A587F70A}"/>
    <cellStyle name="Normal 25 2 8 3" xfId="42305" xr:uid="{E70DA689-55F4-4709-84E9-D0ECA41B728F}"/>
    <cellStyle name="Normal 25 2 9" xfId="17166" xr:uid="{D946B066-3E4A-4603-AF4A-6ED7FA49E255}"/>
    <cellStyle name="Normal 25 3" xfId="368" xr:uid="{859E99FA-46B2-4C0A-A276-084F5A7620AB}"/>
    <cellStyle name="Normal 25 3 2" xfId="863" xr:uid="{D3E0D7EF-72C3-4A4E-BEB4-9AC1EF2E1D95}"/>
    <cellStyle name="Normal 25 3 2 2" xfId="4258" xr:uid="{49C478D3-3C4F-4C14-B292-3DF97D30629C}"/>
    <cellStyle name="Normal 25 3 2 2 2" xfId="12638" xr:uid="{B3AB0C6A-C06E-4DEB-8A61-BF2D3B7AD7D8}"/>
    <cellStyle name="Normal 25 3 2 2 2 2" xfId="29398" xr:uid="{EAFE154C-8F64-4B42-B4E0-030AD4456DAA}"/>
    <cellStyle name="Normal 25 3 2 2 2 3" xfId="46157" xr:uid="{AA325BAC-575A-4458-961E-A0A887213F24}"/>
    <cellStyle name="Normal 25 3 2 2 3" xfId="21018" xr:uid="{30DB5568-EBF2-4439-9124-6B39AEAC4FB9}"/>
    <cellStyle name="Normal 25 3 2 2 4" xfId="37777" xr:uid="{A82121E4-FB05-49BF-AC64-1AF8F2C9D5E9}"/>
    <cellStyle name="Normal 25 3 2 3" xfId="5945" xr:uid="{F20A5DFC-0C6F-430F-8D45-DE88408AF442}"/>
    <cellStyle name="Normal 25 3 2 3 2" xfId="14325" xr:uid="{CDCCFD8D-262D-498C-B04D-6B81FBB1E360}"/>
    <cellStyle name="Normal 25 3 2 3 2 2" xfId="31085" xr:uid="{2DBAE861-7EFE-4EE6-9CA9-51D98350EA62}"/>
    <cellStyle name="Normal 25 3 2 3 2 3" xfId="47844" xr:uid="{94300886-B7D2-48D1-A6AA-B707EF1ACB36}"/>
    <cellStyle name="Normal 25 3 2 3 3" xfId="22705" xr:uid="{B1596309-DD47-4965-83F1-311FF25D632F}"/>
    <cellStyle name="Normal 25 3 2 3 4" xfId="39464" xr:uid="{56CE3EBD-9F27-4837-A221-F768AAE501B8}"/>
    <cellStyle name="Normal 25 3 2 4" xfId="2681" xr:uid="{2B0C8B32-A05D-42C4-82D1-BD90E217C18E}"/>
    <cellStyle name="Normal 25 3 2 4 2" xfId="11061" xr:uid="{99AE857F-E8C7-44BE-B51E-F2C9B33E715D}"/>
    <cellStyle name="Normal 25 3 2 4 2 2" xfId="27821" xr:uid="{6B3EB389-E4CA-4217-8FD4-8FB4A41BDDFB}"/>
    <cellStyle name="Normal 25 3 2 4 2 3" xfId="44580" xr:uid="{466CE439-0C0F-4FC6-BB76-F40CFCEA3C28}"/>
    <cellStyle name="Normal 25 3 2 4 3" xfId="19441" xr:uid="{207C2D0A-7311-4410-9D61-6BD7F351C271}"/>
    <cellStyle name="Normal 25 3 2 4 4" xfId="36200" xr:uid="{4826E0BA-516B-4CE7-B22A-983FA0F2CA06}"/>
    <cellStyle name="Normal 25 3 2 5" xfId="9258" xr:uid="{EBE52262-2F08-40B1-AAD6-5A200DACA48C}"/>
    <cellStyle name="Normal 25 3 2 5 2" xfId="26018" xr:uid="{86A21348-2FAE-4A72-9526-01CA41355DE0}"/>
    <cellStyle name="Normal 25 3 2 5 3" xfId="42777" xr:uid="{0D203002-19A8-484F-96DC-175298658908}"/>
    <cellStyle name="Normal 25 3 2 6" xfId="17638" xr:uid="{E6B271BD-8344-4EEE-B919-CB3088870542}"/>
    <cellStyle name="Normal 25 3 2 7" xfId="34397" xr:uid="{A3272593-DDBF-4B35-A375-5347AFCF714B}"/>
    <cellStyle name="Normal 25 3 3" xfId="1297" xr:uid="{EA4DCF8F-71E8-4781-A4F1-48A4A347BB9A}"/>
    <cellStyle name="Normal 25 3 3 2" xfId="4686" xr:uid="{FAF8B420-F591-49E1-AA3C-A8D95EBF9A21}"/>
    <cellStyle name="Normal 25 3 3 2 2" xfId="13066" xr:uid="{BF7EFEC5-AFAA-468B-9011-E8015C6E5D8D}"/>
    <cellStyle name="Normal 25 3 3 2 2 2" xfId="29826" xr:uid="{58BFAF17-7A9D-478B-B658-FC11BFAA55D0}"/>
    <cellStyle name="Normal 25 3 3 2 2 3" xfId="46585" xr:uid="{4FFDD2CA-6019-4760-B734-6263AD34BE32}"/>
    <cellStyle name="Normal 25 3 3 2 3" xfId="21446" xr:uid="{DE67A0FF-40A4-4481-9C3F-FE27E7F25A59}"/>
    <cellStyle name="Normal 25 3 3 2 4" xfId="38205" xr:uid="{6190CC50-3BA8-4013-9605-C5086FA2DCB6}"/>
    <cellStyle name="Normal 25 3 3 3" xfId="6373" xr:uid="{70CD08CB-E0E0-4C8B-A127-61B5ACABE1D2}"/>
    <cellStyle name="Normal 25 3 3 3 2" xfId="14753" xr:uid="{8C3E79FF-54C4-4526-8195-8382044EFBBC}"/>
    <cellStyle name="Normal 25 3 3 3 2 2" xfId="31513" xr:uid="{D6DF5C64-45A1-4F31-AC74-43DF1E01F2D1}"/>
    <cellStyle name="Normal 25 3 3 3 2 3" xfId="48272" xr:uid="{AF9B0B2E-B429-4D0B-9C98-FAB25E14DC18}"/>
    <cellStyle name="Normal 25 3 3 3 3" xfId="23133" xr:uid="{10CA9E78-3932-4501-98F6-F6B952292449}"/>
    <cellStyle name="Normal 25 3 3 3 4" xfId="39892" xr:uid="{448A1E60-2452-42B7-896B-8B45CEF303A4}"/>
    <cellStyle name="Normal 25 3 3 4" xfId="3109" xr:uid="{C4C72EAD-729A-4F6D-8473-2E9DD0991E57}"/>
    <cellStyle name="Normal 25 3 3 4 2" xfId="11489" xr:uid="{2B1880D2-E2F0-4FF8-BDB0-5372553A9D8F}"/>
    <cellStyle name="Normal 25 3 3 4 2 2" xfId="28249" xr:uid="{20270A6B-3030-4E1D-9A3F-DEB1CF96222B}"/>
    <cellStyle name="Normal 25 3 3 4 2 3" xfId="45008" xr:uid="{AEC359ED-CED3-4B0F-B54E-4A762BEF281D}"/>
    <cellStyle name="Normal 25 3 3 4 3" xfId="19869" xr:uid="{8AC1B4DE-5CBD-4584-A978-1A492390E5AF}"/>
    <cellStyle name="Normal 25 3 3 4 4" xfId="36628" xr:uid="{E1D8431A-7D23-46A5-A1B6-DD626D33790A}"/>
    <cellStyle name="Normal 25 3 3 5" xfId="9686" xr:uid="{001EC73F-636A-4C1C-B508-449F91800AD5}"/>
    <cellStyle name="Normal 25 3 3 5 2" xfId="26446" xr:uid="{C3E10DB9-1BF9-409F-A0C8-20667208B253}"/>
    <cellStyle name="Normal 25 3 3 5 3" xfId="43205" xr:uid="{50B59705-6E21-4D01-AE72-5F9B48820BD4}"/>
    <cellStyle name="Normal 25 3 3 6" xfId="18066" xr:uid="{5D56D8F5-D731-41FF-B2A6-FF33AF73B837}"/>
    <cellStyle name="Normal 25 3 3 7" xfId="34825" xr:uid="{ACC82E4E-0291-4340-A743-71B7DD3F96B5}"/>
    <cellStyle name="Normal 25 3 4" xfId="4149" xr:uid="{AAC0A705-BC26-4D5C-A668-1FD07002ED7A}"/>
    <cellStyle name="Normal 25 3 4 2" xfId="12529" xr:uid="{E9565498-05EC-4472-B83B-2A80392BCC2D}"/>
    <cellStyle name="Normal 25 3 4 2 2" xfId="29289" xr:uid="{0306B7DB-1CF3-4363-AD28-BDC7FC9EC200}"/>
    <cellStyle name="Normal 25 3 4 2 3" xfId="46048" xr:uid="{34C416D3-37D1-4FDB-BA30-46F7FA3479CE}"/>
    <cellStyle name="Normal 25 3 4 3" xfId="20909" xr:uid="{71B6606F-324C-49BC-BFCF-41ED12A4502B}"/>
    <cellStyle name="Normal 25 3 4 4" xfId="37668" xr:uid="{F2CD23A6-0E9D-4E97-9F39-B992DB1383BD}"/>
    <cellStyle name="Normal 25 3 5" xfId="5519" xr:uid="{C1270612-DA49-4FF5-9BBD-80764A5BEEFE}"/>
    <cellStyle name="Normal 25 3 5 2" xfId="13899" xr:uid="{C1D1AC98-156D-4BED-A014-2D699CC0AABC}"/>
    <cellStyle name="Normal 25 3 5 2 2" xfId="30659" xr:uid="{3AFA6A3A-C175-41A6-8D62-DA2300A5EB1B}"/>
    <cellStyle name="Normal 25 3 5 2 3" xfId="47418" xr:uid="{A0C8525E-6E96-4650-AEF0-F13BC764901E}"/>
    <cellStyle name="Normal 25 3 5 3" xfId="22279" xr:uid="{F9017BE2-351B-4289-ACDA-E354747698DC}"/>
    <cellStyle name="Normal 25 3 5 4" xfId="39038" xr:uid="{CABDE259-96E6-4372-AB41-5AAC18DC0D79}"/>
    <cellStyle name="Normal 25 3 6" xfId="2251" xr:uid="{FAFE6F84-A858-4965-A461-F380C6F7650F}"/>
    <cellStyle name="Normal 25 3 6 2" xfId="10635" xr:uid="{8091118E-667D-4E60-BF9D-EF003139FF2B}"/>
    <cellStyle name="Normal 25 3 6 2 2" xfId="27395" xr:uid="{FAA3F47F-8DD8-4C38-9F1C-C18B0CA9265A}"/>
    <cellStyle name="Normal 25 3 6 2 3" xfId="44154" xr:uid="{9A39F34D-DDD4-4957-9303-858317C1773F}"/>
    <cellStyle name="Normal 25 3 6 3" xfId="19015" xr:uid="{A0BC13D7-3E44-4EA7-83BC-EEF073CDBD0F}"/>
    <cellStyle name="Normal 25 3 6 4" xfId="35774" xr:uid="{B3BDD2DF-C680-4FBA-9D0F-6BD37356AE5E}"/>
    <cellStyle name="Normal 25 3 7" xfId="8832" xr:uid="{CC70DB1F-2DE2-4D0F-A41F-5831EEF4B707}"/>
    <cellStyle name="Normal 25 3 7 2" xfId="25592" xr:uid="{1930CF7F-CCF0-49C8-BCF5-5BC7D72F4AA1}"/>
    <cellStyle name="Normal 25 3 7 3" xfId="42351" xr:uid="{6A98C014-736E-40B0-8FA5-8AFA780C3A6F}"/>
    <cellStyle name="Normal 25 3 8" xfId="17212" xr:uid="{0E44A986-F235-4791-9FA1-D2019077A999}"/>
    <cellStyle name="Normal 25 3 9" xfId="33971" xr:uid="{C490DD2F-353C-4F5D-9E4C-B526553D0D36}"/>
    <cellStyle name="Normal 25 4" xfId="789" xr:uid="{64148543-6753-4273-8214-59FE941AC3EF}"/>
    <cellStyle name="Normal 25 4 2" xfId="4184" xr:uid="{CBC56F45-4A85-4D6F-8042-7E67CDE57804}"/>
    <cellStyle name="Normal 25 4 2 2" xfId="12564" xr:uid="{D5DD54F9-8AF7-4806-860F-C26F5EDE9FB1}"/>
    <cellStyle name="Normal 25 4 2 2 2" xfId="29324" xr:uid="{6D9CBA02-0344-4D2A-9E57-7E3C812D0D44}"/>
    <cellStyle name="Normal 25 4 2 2 3" xfId="46083" xr:uid="{EAACE93C-1BC3-43AD-A63B-13C9FEF4F5D4}"/>
    <cellStyle name="Normal 25 4 2 3" xfId="20944" xr:uid="{2ACEA1B2-FEA5-4939-9143-D2634BA78F3D}"/>
    <cellStyle name="Normal 25 4 2 4" xfId="37703" xr:uid="{E566177D-81A6-4242-B16B-7B9B74D96444}"/>
    <cellStyle name="Normal 25 4 3" xfId="5871" xr:uid="{5A123B23-BCB5-4CFD-B628-FC2D6644039F}"/>
    <cellStyle name="Normal 25 4 3 2" xfId="14251" xr:uid="{8B093978-49B0-469A-AD70-FFE6963C67A2}"/>
    <cellStyle name="Normal 25 4 3 2 2" xfId="31011" xr:uid="{EB5C3B47-ACBD-47EF-AFB6-54069B4798C3}"/>
    <cellStyle name="Normal 25 4 3 2 3" xfId="47770" xr:uid="{E3E7ACAC-F0FA-42A2-92FD-F36122D2FE3D}"/>
    <cellStyle name="Normal 25 4 3 3" xfId="22631" xr:uid="{4B00EDDD-6758-4157-B58D-763C7F2A528B}"/>
    <cellStyle name="Normal 25 4 3 4" xfId="39390" xr:uid="{9F39DEF3-0219-4BDA-940A-D1F0CEBB87DB}"/>
    <cellStyle name="Normal 25 4 4" xfId="2607" xr:uid="{D78E9B45-F2B6-473A-8407-2ED5D48E0A47}"/>
    <cellStyle name="Normal 25 4 4 2" xfId="10987" xr:uid="{B9713F9D-E091-4F32-B5FD-B5B0E6280765}"/>
    <cellStyle name="Normal 25 4 4 2 2" xfId="27747" xr:uid="{59F7032F-5CF9-4AA8-B4A8-CE7840CF3453}"/>
    <cellStyle name="Normal 25 4 4 2 3" xfId="44506" xr:uid="{17171538-CF62-42B0-83C0-4EC23955A5F7}"/>
    <cellStyle name="Normal 25 4 4 3" xfId="19367" xr:uid="{341C0F8C-08D5-48DD-88DA-AC7CE1E66A49}"/>
    <cellStyle name="Normal 25 4 4 4" xfId="36126" xr:uid="{9C292A88-7C3A-4514-9606-DC18A3AEE3C0}"/>
    <cellStyle name="Normal 25 4 5" xfId="9184" xr:uid="{6EFEC5F0-1406-4BD1-9A1A-5936318A88DD}"/>
    <cellStyle name="Normal 25 4 5 2" xfId="25944" xr:uid="{178AAA3F-2926-4AF0-B0C4-EC794C039F3C}"/>
    <cellStyle name="Normal 25 4 5 3" xfId="42703" xr:uid="{3FE5FFDE-2A76-4E54-8EF2-32557B0E30C0}"/>
    <cellStyle name="Normal 25 4 6" xfId="17564" xr:uid="{E0B3AD43-67FA-46AD-8E59-BB0C053D204D}"/>
    <cellStyle name="Normal 25 4 7" xfId="34323" xr:uid="{078A8B75-F87E-4073-83CE-E53030020DAE}"/>
    <cellStyle name="Normal 25 5" xfId="1223" xr:uid="{515E85F4-667F-4AF9-9939-1575EE29E39C}"/>
    <cellStyle name="Normal 25 5 2" xfId="4612" xr:uid="{0881AD6B-CB57-4A50-B9E6-93F3C01E9959}"/>
    <cellStyle name="Normal 25 5 2 2" xfId="12992" xr:uid="{61788678-B593-4BCA-834C-B16FE7388C00}"/>
    <cellStyle name="Normal 25 5 2 2 2" xfId="29752" xr:uid="{44B0E339-202F-43ED-82AB-1B9F82BD8E5E}"/>
    <cellStyle name="Normal 25 5 2 2 3" xfId="46511" xr:uid="{379F87C8-7185-4432-9B8C-AC7C82A11710}"/>
    <cellStyle name="Normal 25 5 2 3" xfId="21372" xr:uid="{B7CA776B-2A14-4151-871F-32384BCAA1E0}"/>
    <cellStyle name="Normal 25 5 2 4" xfId="38131" xr:uid="{AEBEAFDE-6EAF-444F-A13D-37AF392D34D4}"/>
    <cellStyle name="Normal 25 5 3" xfId="6299" xr:uid="{2D4569CB-E1C8-442C-A519-D3D2545D384B}"/>
    <cellStyle name="Normal 25 5 3 2" xfId="14679" xr:uid="{230807F1-2A05-4C3D-84D6-E3D4A735D895}"/>
    <cellStyle name="Normal 25 5 3 2 2" xfId="31439" xr:uid="{19F92CF6-3D91-48C8-8B36-CB1A2E3D0609}"/>
    <cellStyle name="Normal 25 5 3 2 3" xfId="48198" xr:uid="{FCF05424-EFE3-49B7-B620-BD1A3D73785D}"/>
    <cellStyle name="Normal 25 5 3 3" xfId="23059" xr:uid="{AEECC6D3-1C97-4D1C-80F7-5D22B80B8912}"/>
    <cellStyle name="Normal 25 5 3 4" xfId="39818" xr:uid="{00C2479D-DAD9-4060-926D-76FDEEDE8BAE}"/>
    <cellStyle name="Normal 25 5 4" xfId="3035" xr:uid="{4014CF0B-EB2E-4CB4-92F1-547E915819E4}"/>
    <cellStyle name="Normal 25 5 4 2" xfId="11415" xr:uid="{F05BFE88-E1C0-42B5-9A83-EEEA92D53AAC}"/>
    <cellStyle name="Normal 25 5 4 2 2" xfId="28175" xr:uid="{C461E6C2-1457-4CF3-BA87-ED3B537D99FC}"/>
    <cellStyle name="Normal 25 5 4 2 3" xfId="44934" xr:uid="{BF3358AC-F82D-46D2-8EDB-5D60EBCE2EED}"/>
    <cellStyle name="Normal 25 5 4 3" xfId="19795" xr:uid="{B15A653C-EC34-4F79-BFE4-832744ECBE66}"/>
    <cellStyle name="Normal 25 5 4 4" xfId="36554" xr:uid="{41E5A1B6-7022-47AF-911E-0916F4F3B677}"/>
    <cellStyle name="Normal 25 5 5" xfId="9612" xr:uid="{1A9B5502-1B95-4B93-92D8-8796B92E6EAD}"/>
    <cellStyle name="Normal 25 5 5 2" xfId="26372" xr:uid="{1B1AAEF7-B609-4316-A863-86F75EEDDE3F}"/>
    <cellStyle name="Normal 25 5 5 3" xfId="43131" xr:uid="{8D981968-276D-47F8-9A81-2405738BD7F7}"/>
    <cellStyle name="Normal 25 5 6" xfId="17992" xr:uid="{8960AD7B-5324-4EC6-8674-C13EBD4DE2C2}"/>
    <cellStyle name="Normal 25 5 7" xfId="34751" xr:uid="{1CA57308-C417-4CA8-8507-3B74637D4A9E}"/>
    <cellStyle name="Normal 25 6" xfId="1759" xr:uid="{D4DB9A3A-CE4D-48A7-8565-6A44DBB80850}"/>
    <cellStyle name="Normal 25 6 2" xfId="5148" xr:uid="{EF6C2480-644F-4032-ADE4-0D825470A5CA}"/>
    <cellStyle name="Normal 25 6 2 2" xfId="13528" xr:uid="{AACB782E-6345-4822-AE68-34B036905262}"/>
    <cellStyle name="Normal 25 6 2 2 2" xfId="30288" xr:uid="{CF7E62E5-DFF8-4B98-8521-96477686C9E1}"/>
    <cellStyle name="Normal 25 6 2 2 3" xfId="47047" xr:uid="{56703326-ED02-4135-A138-841AD3A52EF5}"/>
    <cellStyle name="Normal 25 6 2 3" xfId="21908" xr:uid="{AE758E67-CF52-4ECF-8BFA-D04A4C54B156}"/>
    <cellStyle name="Normal 25 6 2 4" xfId="38667" xr:uid="{EFCAB823-7C7C-4292-9908-B2414F4DA34D}"/>
    <cellStyle name="Normal 25 6 3" xfId="6835" xr:uid="{D286AB5B-C46F-409F-971D-1D9BED7733A1}"/>
    <cellStyle name="Normal 25 6 3 2" xfId="15215" xr:uid="{3758B411-1D43-4CCB-8504-8973B94F4B90}"/>
    <cellStyle name="Normal 25 6 3 2 2" xfId="31975" xr:uid="{B21D501D-F1F4-4A07-AB80-9FD591C4FA73}"/>
    <cellStyle name="Normal 25 6 3 2 3" xfId="48734" xr:uid="{1321554B-83C4-4A05-98D4-FB447BF5C791}"/>
    <cellStyle name="Normal 25 6 3 3" xfId="23595" xr:uid="{960F04DE-2172-4EED-B61F-4D30AA9A8F4C}"/>
    <cellStyle name="Normal 25 6 3 4" xfId="40354" xr:uid="{3CCE5CFC-8CB8-4FFC-97C9-E9E399707CD5}"/>
    <cellStyle name="Normal 25 6 4" xfId="3459" xr:uid="{EC43A818-80D8-4DC7-AACF-009DB4B1ED6C}"/>
    <cellStyle name="Normal 25 6 4 2" xfId="11839" xr:uid="{27CB0D65-D864-44E4-92A1-5CA1339747BD}"/>
    <cellStyle name="Normal 25 6 4 2 2" xfId="28599" xr:uid="{DB9F9A62-38C4-478F-AF8D-688FF35BD601}"/>
    <cellStyle name="Normal 25 6 4 2 3" xfId="45358" xr:uid="{A3D5A2B4-84B3-4D20-B757-603DEBA029F1}"/>
    <cellStyle name="Normal 25 6 4 3" xfId="20219" xr:uid="{FBDDAD06-FA32-4507-903F-9ADF20D334E5}"/>
    <cellStyle name="Normal 25 6 4 4" xfId="36978" xr:uid="{1AD8A8AE-7C60-4907-B387-3CC31FF92EB0}"/>
    <cellStyle name="Normal 25 6 5" xfId="10148" xr:uid="{4099BECA-FC1E-4666-8743-88BD5CFB6AE3}"/>
    <cellStyle name="Normal 25 6 5 2" xfId="26908" xr:uid="{75D0295B-B393-45FE-8CC9-9B81C26A816C}"/>
    <cellStyle name="Normal 25 6 5 3" xfId="43667" xr:uid="{DDC11863-B506-4A0B-93A1-071358C9BCEC}"/>
    <cellStyle name="Normal 25 6 6" xfId="18528" xr:uid="{DB7577A0-D6C0-467F-ABF0-6068E0FF2484}"/>
    <cellStyle name="Normal 25 6 7" xfId="35287" xr:uid="{0CE2A4A2-2EC7-4A33-B7DF-6EF87FDB9813}"/>
    <cellStyle name="Normal 25 7" xfId="3878" xr:uid="{B6DCC7FF-2186-4E05-B25B-AD196CB95DAD}"/>
    <cellStyle name="Normal 25 7 2" xfId="12258" xr:uid="{084548FB-963A-4589-8247-07291948E7FF}"/>
    <cellStyle name="Normal 25 7 2 2" xfId="29018" xr:uid="{8CB90A91-56A7-4139-AFDC-CE8141FEA9A4}"/>
    <cellStyle name="Normal 25 7 2 3" xfId="45777" xr:uid="{2F5029A2-9FB1-4590-BC7C-FD9B84A6800A}"/>
    <cellStyle name="Normal 25 7 3" xfId="20638" xr:uid="{BBB6C083-27B8-4EFF-BE6D-38C0DA5B0D4A}"/>
    <cellStyle name="Normal 25 7 4" xfId="37397" xr:uid="{961BCFA2-1979-4554-A61C-E981091FE255}"/>
    <cellStyle name="Normal 25 8" xfId="5445" xr:uid="{8AF2E94F-DE86-4340-8992-2C5DAF73A6B7}"/>
    <cellStyle name="Normal 25 8 2" xfId="13825" xr:uid="{CB76D49B-7E29-43C1-B379-EB9ABF6B42AD}"/>
    <cellStyle name="Normal 25 8 2 2" xfId="30585" xr:uid="{F4C0765C-7344-464A-86EE-C5A28F97951C}"/>
    <cellStyle name="Normal 25 8 2 3" xfId="47344" xr:uid="{A4EC0286-3025-40F6-AF72-10BCD291D3C4}"/>
    <cellStyle name="Normal 25 8 3" xfId="22205" xr:uid="{C6F04B30-8C9E-4E69-A659-B401D9677BF9}"/>
    <cellStyle name="Normal 25 8 4" xfId="38964" xr:uid="{DFE87213-0207-40C3-8E82-0D919527C5BC}"/>
    <cellStyle name="Normal 25 9" xfId="7241" xr:uid="{244AC2B4-2CFC-4084-B7C1-9242265471DC}"/>
    <cellStyle name="Normal 25 9 2" xfId="15621" xr:uid="{CD59B1DF-C496-486D-A592-13F4A7C75598}"/>
    <cellStyle name="Normal 25 9 2 2" xfId="32381" xr:uid="{F941788D-40C1-403F-89CB-7B4C97D35087}"/>
    <cellStyle name="Normal 25 9 2 3" xfId="49140" xr:uid="{21652FD3-55D4-4C1B-9E8E-BB4D9E459977}"/>
    <cellStyle name="Normal 25 9 3" xfId="24001" xr:uid="{01E8D5AA-03DC-46EE-9215-CBB5BD80EDB7}"/>
    <cellStyle name="Normal 25 9 4" xfId="40760" xr:uid="{51C575AA-2D3F-4632-B679-8CD54349BC31}"/>
    <cellStyle name="Normal 26" xfId="242" xr:uid="{B1373D95-454B-4710-A201-FE041832C8A6}"/>
    <cellStyle name="Normal 26 10" xfId="17139" xr:uid="{57B0ADD4-7B68-441F-BC03-4BEC0C0A2F96}"/>
    <cellStyle name="Normal 26 11" xfId="33898" xr:uid="{F5009977-C8DF-4942-8C2B-19EF77FB143D}"/>
    <cellStyle name="Normal 26 12" xfId="285" xr:uid="{F5BAC2CA-8401-4F9A-B6AC-A5FB025A8473}"/>
    <cellStyle name="Normal 26 2" xfId="314" xr:uid="{79BF0A87-9236-47CB-9711-8ABAC9CFA74A}"/>
    <cellStyle name="Normal 26 2 10" xfId="33926" xr:uid="{C6A5B87B-4C5D-4B7F-A1B5-F3D42FAD3886}"/>
    <cellStyle name="Normal 26 2 2" xfId="397" xr:uid="{A4A046D0-5BB1-41DF-BE9A-1F022F236DFF}"/>
    <cellStyle name="Normal 26 2 2 2" xfId="892" xr:uid="{2E348B6D-FF7F-416C-947D-6C56224E6E87}"/>
    <cellStyle name="Normal 26 2 2 2 2" xfId="4287" xr:uid="{6984202D-F282-44FE-8482-6AB5CAF6CCC7}"/>
    <cellStyle name="Normal 26 2 2 2 2 2" xfId="12667" xr:uid="{D308E715-1712-400E-9D57-78D2C1E53588}"/>
    <cellStyle name="Normal 26 2 2 2 2 2 2" xfId="29427" xr:uid="{B1E4F8BD-14D0-4880-B92D-CD52E4C82FDD}"/>
    <cellStyle name="Normal 26 2 2 2 2 2 3" xfId="46186" xr:uid="{EE585B55-7763-4F95-BF7B-DA4D2715AF0E}"/>
    <cellStyle name="Normal 26 2 2 2 2 3" xfId="21047" xr:uid="{E570D367-EFA5-4F2A-B3A9-DEA2D56DC1F1}"/>
    <cellStyle name="Normal 26 2 2 2 2 4" xfId="37806" xr:uid="{4DB3056F-ABA7-4AAC-8693-B05E99B38EB8}"/>
    <cellStyle name="Normal 26 2 2 2 3" xfId="5974" xr:uid="{C17F1936-7AD7-41A0-A98D-929770801B00}"/>
    <cellStyle name="Normal 26 2 2 2 3 2" xfId="14354" xr:uid="{30F7480A-70EA-4899-AC97-384AA143C8BD}"/>
    <cellStyle name="Normal 26 2 2 2 3 2 2" xfId="31114" xr:uid="{B6C2A655-F798-447F-9A14-CF26D1FEBB7C}"/>
    <cellStyle name="Normal 26 2 2 2 3 2 3" xfId="47873" xr:uid="{EC76B28D-CDE9-40E8-B846-3F64A129FD63}"/>
    <cellStyle name="Normal 26 2 2 2 3 3" xfId="22734" xr:uid="{755A876B-9C28-4754-9F3F-7C063EBEA978}"/>
    <cellStyle name="Normal 26 2 2 2 3 4" xfId="39493" xr:uid="{50C9D26E-40D0-45E7-B259-B7AF85AF20FB}"/>
    <cellStyle name="Normal 26 2 2 2 4" xfId="2710" xr:uid="{A0793BB9-14BE-405D-8D6F-765A32F3B217}"/>
    <cellStyle name="Normal 26 2 2 2 4 2" xfId="11090" xr:uid="{B796D77F-1752-4235-A492-351EB1D1D012}"/>
    <cellStyle name="Normal 26 2 2 2 4 2 2" xfId="27850" xr:uid="{A1982C77-0418-4A70-9F37-7E90FB829465}"/>
    <cellStyle name="Normal 26 2 2 2 4 2 3" xfId="44609" xr:uid="{F84EAED1-EB1A-4A44-A956-FADC3879CB49}"/>
    <cellStyle name="Normal 26 2 2 2 4 3" xfId="19470" xr:uid="{9D046A60-BB09-4E59-81DA-FA785FC3207A}"/>
    <cellStyle name="Normal 26 2 2 2 4 4" xfId="36229" xr:uid="{AF8F2530-7A8B-4568-95B5-510EB51F5087}"/>
    <cellStyle name="Normal 26 2 2 2 5" xfId="9287" xr:uid="{CA71F99B-F9FB-40FC-B912-FF1C591ACA0E}"/>
    <cellStyle name="Normal 26 2 2 2 5 2" xfId="26047" xr:uid="{3E8677A1-E1E4-4A8F-A031-D171C3FFBCA8}"/>
    <cellStyle name="Normal 26 2 2 2 5 3" xfId="42806" xr:uid="{BC364264-4CCC-46AD-812A-50BA51D03FA5}"/>
    <cellStyle name="Normal 26 2 2 2 6" xfId="17667" xr:uid="{F85074D5-3CD6-4F66-960F-C72D95186F6A}"/>
    <cellStyle name="Normal 26 2 2 2 7" xfId="34426" xr:uid="{E6FD7168-94D0-4332-96E1-A0B317114564}"/>
    <cellStyle name="Normal 26 2 2 3" xfId="1326" xr:uid="{D761ECBF-2BD8-4611-BC6C-78244C6C8861}"/>
    <cellStyle name="Normal 26 2 2 3 2" xfId="4715" xr:uid="{2EFAEEC8-F74B-482B-AA09-0541FEE498B9}"/>
    <cellStyle name="Normal 26 2 2 3 2 2" xfId="13095" xr:uid="{34475AB6-4770-4483-8C25-DDE7E6A6F218}"/>
    <cellStyle name="Normal 26 2 2 3 2 2 2" xfId="29855" xr:uid="{5293E26C-CEC1-4E0E-9A34-849D874F3CC4}"/>
    <cellStyle name="Normal 26 2 2 3 2 2 3" xfId="46614" xr:uid="{A7FF4E2D-3C41-4880-A4E8-A843F34F7B76}"/>
    <cellStyle name="Normal 26 2 2 3 2 3" xfId="21475" xr:uid="{7EFDD2CD-4EB0-4FF0-9C2E-0888A6191E29}"/>
    <cellStyle name="Normal 26 2 2 3 2 4" xfId="38234" xr:uid="{61BC5D30-3C26-4A76-A088-8D8B68C7CDB1}"/>
    <cellStyle name="Normal 26 2 2 3 3" xfId="6402" xr:uid="{D147E4FA-AC22-43CB-A730-B03BFDAD0B03}"/>
    <cellStyle name="Normal 26 2 2 3 3 2" xfId="14782" xr:uid="{CFB892AF-C94C-4B7B-A6EA-BD21A7E4AFDB}"/>
    <cellStyle name="Normal 26 2 2 3 3 2 2" xfId="31542" xr:uid="{E7D14561-F520-4F05-B1AC-2846F9022782}"/>
    <cellStyle name="Normal 26 2 2 3 3 2 3" xfId="48301" xr:uid="{1A71F816-DE30-40AF-A7C0-18837633CA3E}"/>
    <cellStyle name="Normal 26 2 2 3 3 3" xfId="23162" xr:uid="{146292D4-0552-47E3-9718-1F3F0C3D2A74}"/>
    <cellStyle name="Normal 26 2 2 3 3 4" xfId="39921" xr:uid="{9D00F3F3-F7E4-4DA4-AE0E-F267A03FE091}"/>
    <cellStyle name="Normal 26 2 2 3 4" xfId="3138" xr:uid="{5BAF38A7-01DF-4503-B6FC-71879D6F0A91}"/>
    <cellStyle name="Normal 26 2 2 3 4 2" xfId="11518" xr:uid="{06B625E7-E4D7-4E18-9877-E7954ED279E3}"/>
    <cellStyle name="Normal 26 2 2 3 4 2 2" xfId="28278" xr:uid="{BEF7262D-7D9A-4C67-9319-3E7B838019B4}"/>
    <cellStyle name="Normal 26 2 2 3 4 2 3" xfId="45037" xr:uid="{2171301B-F422-4D74-98AA-CB6D4FB2720C}"/>
    <cellStyle name="Normal 26 2 2 3 4 3" xfId="19898" xr:uid="{9E97FFE4-7F0E-4448-A3B2-0DB7F0648A8B}"/>
    <cellStyle name="Normal 26 2 2 3 4 4" xfId="36657" xr:uid="{047C069B-8E0C-4AEB-9256-20965AA89CF9}"/>
    <cellStyle name="Normal 26 2 2 3 5" xfId="9715" xr:uid="{37666123-24F8-4FAE-823A-D24064D534E0}"/>
    <cellStyle name="Normal 26 2 2 3 5 2" xfId="26475" xr:uid="{19F8E306-1944-413B-91E1-877C0B935536}"/>
    <cellStyle name="Normal 26 2 2 3 5 3" xfId="43234" xr:uid="{5704F56E-3557-4BBE-9F74-2D97FC96172F}"/>
    <cellStyle name="Normal 26 2 2 3 6" xfId="18095" xr:uid="{A88D1DA0-F1CC-4098-BFCC-708D4B9A033D}"/>
    <cellStyle name="Normal 26 2 2 3 7" xfId="34854" xr:uid="{A07F8571-EEC9-428B-A0D6-E8333CB1598D}"/>
    <cellStyle name="Normal 26 2 2 4" xfId="4154" xr:uid="{F9BF8DD7-B1EA-41C2-B0F9-0DA0030F0F58}"/>
    <cellStyle name="Normal 26 2 2 4 2" xfId="12534" xr:uid="{33DB1C64-433D-4867-BBEF-4A102EFB7A40}"/>
    <cellStyle name="Normal 26 2 2 4 2 2" xfId="29294" xr:uid="{746B23FE-8521-4E15-9A54-5FFCC2C48449}"/>
    <cellStyle name="Normal 26 2 2 4 2 3" xfId="46053" xr:uid="{132F8D2E-A747-4573-8B55-97A0285ADA49}"/>
    <cellStyle name="Normal 26 2 2 4 3" xfId="20914" xr:uid="{C481DC74-F548-4DE4-84D0-C881BCEB180C}"/>
    <cellStyle name="Normal 26 2 2 4 4" xfId="37673" xr:uid="{7E67E778-2107-4ED3-A875-065B950B4C60}"/>
    <cellStyle name="Normal 26 2 2 5" xfId="5548" xr:uid="{63606447-DFF1-439E-BF2B-E8CA39FE4143}"/>
    <cellStyle name="Normal 26 2 2 5 2" xfId="13928" xr:uid="{91A953F5-59A7-4D1E-BD9E-8AA51A44A87B}"/>
    <cellStyle name="Normal 26 2 2 5 2 2" xfId="30688" xr:uid="{F755A14D-4469-4A6F-B144-E170A26C22B1}"/>
    <cellStyle name="Normal 26 2 2 5 2 3" xfId="47447" xr:uid="{49053D29-0BAD-4DAB-9D05-A505B4BFAA8C}"/>
    <cellStyle name="Normal 26 2 2 5 3" xfId="22308" xr:uid="{C7BFE36A-4FD6-4693-B529-7E6D13BF678C}"/>
    <cellStyle name="Normal 26 2 2 5 4" xfId="39067" xr:uid="{28039A8A-433C-4E60-A2F0-17738528FAC0}"/>
    <cellStyle name="Normal 26 2 2 6" xfId="2280" xr:uid="{690D8D72-DEB8-4612-94B8-65DD4CD1B47B}"/>
    <cellStyle name="Normal 26 2 2 6 2" xfId="10664" xr:uid="{0B7D5148-1C2F-430B-A03B-ED4206D978BD}"/>
    <cellStyle name="Normal 26 2 2 6 2 2" xfId="27424" xr:uid="{91937F74-F782-4B17-84BB-E72AA8271BBA}"/>
    <cellStyle name="Normal 26 2 2 6 2 3" xfId="44183" xr:uid="{255359FC-397D-4FDF-A8EB-04DD7BFB0892}"/>
    <cellStyle name="Normal 26 2 2 6 3" xfId="19044" xr:uid="{868DA00C-8118-4D33-8988-7562F9BE7106}"/>
    <cellStyle name="Normal 26 2 2 6 4" xfId="35803" xr:uid="{5CA89EBE-C373-4714-AD3F-6B9FBD4F3F3E}"/>
    <cellStyle name="Normal 26 2 2 7" xfId="8861" xr:uid="{107C6414-EDA1-4293-BF01-0A4AEE31C95B}"/>
    <cellStyle name="Normal 26 2 2 7 2" xfId="25621" xr:uid="{87230E16-B43E-498F-95A7-CC31CA353746}"/>
    <cellStyle name="Normal 26 2 2 7 3" xfId="42380" xr:uid="{8922F559-F667-490C-9D97-B6F5E28933BA}"/>
    <cellStyle name="Normal 26 2 2 8" xfId="17241" xr:uid="{93E59BBE-968B-4A6B-A9AF-C963FFBF7506}"/>
    <cellStyle name="Normal 26 2 2 9" xfId="34000" xr:uid="{A0C530BB-DE9F-47A9-9088-5A71635D4CE5}"/>
    <cellStyle name="Normal 26 2 3" xfId="818" xr:uid="{3573DCB3-2277-4441-88A5-1AC0D20200F8}"/>
    <cellStyle name="Normal 26 2 3 2" xfId="4213" xr:uid="{32329D56-FAAA-46DF-9004-8E5E1197A3CB}"/>
    <cellStyle name="Normal 26 2 3 2 2" xfId="12593" xr:uid="{3BF9044C-EFA1-40D1-B3DA-FC263F3705BE}"/>
    <cellStyle name="Normal 26 2 3 2 2 2" xfId="29353" xr:uid="{14937144-0D77-4B65-AFD1-D031BED94393}"/>
    <cellStyle name="Normal 26 2 3 2 2 3" xfId="46112" xr:uid="{44AC4B01-5BEA-4487-B83C-89500906E179}"/>
    <cellStyle name="Normal 26 2 3 2 3" xfId="20973" xr:uid="{B47F80CE-05ED-45CB-AB9A-12936418ABA0}"/>
    <cellStyle name="Normal 26 2 3 2 4" xfId="37732" xr:uid="{1754245E-9445-45DE-A2CB-7A91E0D92993}"/>
    <cellStyle name="Normal 26 2 3 3" xfId="5900" xr:uid="{E624064F-E86D-488C-8E1A-308F6BE3D353}"/>
    <cellStyle name="Normal 26 2 3 3 2" xfId="14280" xr:uid="{0E5970BE-BAAB-4079-9AB4-432A301662A8}"/>
    <cellStyle name="Normal 26 2 3 3 2 2" xfId="31040" xr:uid="{F54B16CD-A061-4490-A6AF-5588D4A236BE}"/>
    <cellStyle name="Normal 26 2 3 3 2 3" xfId="47799" xr:uid="{FF99715D-D321-4B44-9A8C-0E51451D7D98}"/>
    <cellStyle name="Normal 26 2 3 3 3" xfId="22660" xr:uid="{014B47C4-1B50-4984-AF20-24E339D14E54}"/>
    <cellStyle name="Normal 26 2 3 3 4" xfId="39419" xr:uid="{1F2A361A-61E8-45BA-9C23-36F05C73D820}"/>
    <cellStyle name="Normal 26 2 3 4" xfId="2636" xr:uid="{C51F24B4-1505-4AD1-9340-A0BA2BB16321}"/>
    <cellStyle name="Normal 26 2 3 4 2" xfId="11016" xr:uid="{8144098F-CC8F-40CB-A67D-E3B46C471F50}"/>
    <cellStyle name="Normal 26 2 3 4 2 2" xfId="27776" xr:uid="{F401E1B1-7DA9-4693-9B21-A155658326F0}"/>
    <cellStyle name="Normal 26 2 3 4 2 3" xfId="44535" xr:uid="{581853F5-0FA6-456C-B426-B0DA7D1BFCAB}"/>
    <cellStyle name="Normal 26 2 3 4 3" xfId="19396" xr:uid="{5C79033C-9298-48D9-9175-222388E2B866}"/>
    <cellStyle name="Normal 26 2 3 4 4" xfId="36155" xr:uid="{9C1D3454-7A28-4A3E-BA1F-F0FAB55C05A1}"/>
    <cellStyle name="Normal 26 2 3 5" xfId="9213" xr:uid="{9C0F42FD-25B2-4355-9D21-925D08384955}"/>
    <cellStyle name="Normal 26 2 3 5 2" xfId="25973" xr:uid="{FD86CD40-50B7-4611-955E-99794675D8CF}"/>
    <cellStyle name="Normal 26 2 3 5 3" xfId="42732" xr:uid="{1C0B571E-7F5A-47E3-8971-6D8B18408263}"/>
    <cellStyle name="Normal 26 2 3 6" xfId="17593" xr:uid="{A8FA9E1E-6BCB-4414-ABEE-8E561C582FDC}"/>
    <cellStyle name="Normal 26 2 3 7" xfId="34352" xr:uid="{BB004CBB-6214-4BB6-B73F-666DE7B1208F}"/>
    <cellStyle name="Normal 26 2 4" xfId="1252" xr:uid="{EAA998D7-78A4-4456-9D3E-51BCE2A4D8D4}"/>
    <cellStyle name="Normal 26 2 4 2" xfId="4641" xr:uid="{FC141979-A005-49DA-882A-CEF23E72A3BD}"/>
    <cellStyle name="Normal 26 2 4 2 2" xfId="13021" xr:uid="{F50FC0E3-BF23-499C-BA2E-AB5E968D554D}"/>
    <cellStyle name="Normal 26 2 4 2 2 2" xfId="29781" xr:uid="{8076E210-0C41-4697-ACCD-4E591BD74B4B}"/>
    <cellStyle name="Normal 26 2 4 2 2 3" xfId="46540" xr:uid="{0B3724C3-5363-4785-A169-40A6C834B239}"/>
    <cellStyle name="Normal 26 2 4 2 3" xfId="21401" xr:uid="{F1B5E31F-EFE0-4931-8CF2-42A50F5A672B}"/>
    <cellStyle name="Normal 26 2 4 2 4" xfId="38160" xr:uid="{3A76B96B-743B-473B-AB38-41E540593C89}"/>
    <cellStyle name="Normal 26 2 4 3" xfId="6328" xr:uid="{D755E01D-4B65-4366-BC64-46C8E4515DFD}"/>
    <cellStyle name="Normal 26 2 4 3 2" xfId="14708" xr:uid="{C0CC652A-C1F2-4E17-9717-C2D5CA55051C}"/>
    <cellStyle name="Normal 26 2 4 3 2 2" xfId="31468" xr:uid="{2F64D7A0-9289-4E27-BB83-27EAB6A14590}"/>
    <cellStyle name="Normal 26 2 4 3 2 3" xfId="48227" xr:uid="{AF640B0D-B8B4-4E0E-A64A-414230E80091}"/>
    <cellStyle name="Normal 26 2 4 3 3" xfId="23088" xr:uid="{4BE1A361-8559-43E2-93E6-D1B971C989BE}"/>
    <cellStyle name="Normal 26 2 4 3 4" xfId="39847" xr:uid="{642D7CAC-D01D-40B7-A3AB-52007821CDC3}"/>
    <cellStyle name="Normal 26 2 4 4" xfId="3064" xr:uid="{8F477B9F-200B-4BF5-B5A8-3F70FB24F953}"/>
    <cellStyle name="Normal 26 2 4 4 2" xfId="11444" xr:uid="{062D5C76-7C3D-48FE-988D-97E567E8F38A}"/>
    <cellStyle name="Normal 26 2 4 4 2 2" xfId="28204" xr:uid="{27356F9F-E714-40FA-90B5-0876ADB54353}"/>
    <cellStyle name="Normal 26 2 4 4 2 3" xfId="44963" xr:uid="{F62CB023-F5EA-452F-B329-EF8F924BF12A}"/>
    <cellStyle name="Normal 26 2 4 4 3" xfId="19824" xr:uid="{358F38F8-26CF-4B75-B59A-07D3BE70EAFC}"/>
    <cellStyle name="Normal 26 2 4 4 4" xfId="36583" xr:uid="{B78544AA-3C37-4753-8B57-11AE12C1BBB8}"/>
    <cellStyle name="Normal 26 2 4 5" xfId="9641" xr:uid="{AEB4C41B-EF4B-494E-942D-C89266AD2123}"/>
    <cellStyle name="Normal 26 2 4 5 2" xfId="26401" xr:uid="{A618596C-EC68-4F9C-B74A-2BB655233365}"/>
    <cellStyle name="Normal 26 2 4 5 3" xfId="43160" xr:uid="{EF71432B-5637-42F1-AB67-60E8F4B55DEF}"/>
    <cellStyle name="Normal 26 2 4 6" xfId="18021" xr:uid="{2377505B-35D4-4420-9D81-138BA04F6B30}"/>
    <cellStyle name="Normal 26 2 4 7" xfId="34780" xr:uid="{890E318F-8069-4EEB-A5CF-4640250DDCAC}"/>
    <cellStyle name="Normal 26 2 5" xfId="3764" xr:uid="{4E35D86A-BF6F-48EA-AA82-682B2ADFDDFE}"/>
    <cellStyle name="Normal 26 2 5 2" xfId="12144" xr:uid="{6F3DDB23-2786-44E0-A1FD-6D135406527C}"/>
    <cellStyle name="Normal 26 2 5 2 2" xfId="28904" xr:uid="{531E5350-BE64-4DFD-869A-B92C569AEE61}"/>
    <cellStyle name="Normal 26 2 5 2 3" xfId="45663" xr:uid="{B9FAD4C0-5387-42B5-84AD-B117844A2D5A}"/>
    <cellStyle name="Normal 26 2 5 3" xfId="20524" xr:uid="{EFE3C486-8C89-472B-96D8-AA33E7923DBD}"/>
    <cellStyle name="Normal 26 2 5 4" xfId="37283" xr:uid="{43DC5F79-639E-491F-9574-C1F995ECF40F}"/>
    <cellStyle name="Normal 26 2 6" xfId="5474" xr:uid="{E5771CE9-BB9E-497E-8261-76E38F2B4660}"/>
    <cellStyle name="Normal 26 2 6 2" xfId="13854" xr:uid="{FBC0C95A-7383-469F-B801-F4938839A98A}"/>
    <cellStyle name="Normal 26 2 6 2 2" xfId="30614" xr:uid="{29517057-BE2D-4428-A2A3-D10DF0565E26}"/>
    <cellStyle name="Normal 26 2 6 2 3" xfId="47373" xr:uid="{B84FD0A2-77DF-448C-8E49-4C090B777CF9}"/>
    <cellStyle name="Normal 26 2 6 3" xfId="22234" xr:uid="{1AAC9B19-B6D0-487E-94C1-62DF6247352A}"/>
    <cellStyle name="Normal 26 2 6 4" xfId="38993" xr:uid="{67B40473-C26D-43FB-88F9-8A121E356EC4}"/>
    <cellStyle name="Normal 26 2 7" xfId="2203" xr:uid="{97133C8A-F954-4CB3-B601-B2F174E258AA}"/>
    <cellStyle name="Normal 26 2 7 2" xfId="10590" xr:uid="{56E4CF0E-3B66-4FFC-819B-094EC8D1DC88}"/>
    <cellStyle name="Normal 26 2 7 2 2" xfId="27350" xr:uid="{6E87BE24-D86E-4512-B0BF-21A4C22AD279}"/>
    <cellStyle name="Normal 26 2 7 2 3" xfId="44109" xr:uid="{56BCE555-4511-4A21-A85D-E9E5129BA59D}"/>
    <cellStyle name="Normal 26 2 7 3" xfId="18970" xr:uid="{A5555402-A5AF-4839-B13D-8042F0B12A57}"/>
    <cellStyle name="Normal 26 2 7 4" xfId="35729" xr:uid="{BD52310B-C1BC-4B2C-A889-E30E495003D7}"/>
    <cellStyle name="Normal 26 2 8" xfId="8787" xr:uid="{FB759A29-191A-4996-BFEC-61F236C24B5C}"/>
    <cellStyle name="Normal 26 2 8 2" xfId="25547" xr:uid="{02C233C1-89A3-495B-A2CE-86330A220F7A}"/>
    <cellStyle name="Normal 26 2 8 3" xfId="42306" xr:uid="{218D73F4-BA4D-4F00-9AF3-9F39E9F343F1}"/>
    <cellStyle name="Normal 26 2 9" xfId="17167" xr:uid="{E6117471-A317-4A2D-A2EC-708E2B05F005}"/>
    <cellStyle name="Normal 26 3" xfId="369" xr:uid="{DFCA3226-592A-4C74-B8D9-164EFBF155CD}"/>
    <cellStyle name="Normal 26 3 2" xfId="864" xr:uid="{23ED2411-23E5-43C7-AE7A-594CE804A70E}"/>
    <cellStyle name="Normal 26 3 2 2" xfId="4259" xr:uid="{C38C85A4-9074-4E2A-870E-418C50258529}"/>
    <cellStyle name="Normal 26 3 2 2 2" xfId="12639" xr:uid="{4605AF2E-B28B-4200-B22E-B4F310F7B00E}"/>
    <cellStyle name="Normal 26 3 2 2 2 2" xfId="29399" xr:uid="{03378C01-2B05-47AA-BB6C-F71C293CE495}"/>
    <cellStyle name="Normal 26 3 2 2 2 3" xfId="46158" xr:uid="{AD43E3DC-6613-4EEB-A0EF-B7961653F0E5}"/>
    <cellStyle name="Normal 26 3 2 2 3" xfId="21019" xr:uid="{3D93E540-2A30-45E5-BF73-0E0F1933BB97}"/>
    <cellStyle name="Normal 26 3 2 2 4" xfId="37778" xr:uid="{875187E8-22BA-4DC4-BABB-A60642C3E528}"/>
    <cellStyle name="Normal 26 3 2 3" xfId="5946" xr:uid="{793C40C1-377A-4351-9616-0458DDCE252C}"/>
    <cellStyle name="Normal 26 3 2 3 2" xfId="14326" xr:uid="{DFE09F3C-5E39-4350-92A3-9BE5BA7D2569}"/>
    <cellStyle name="Normal 26 3 2 3 2 2" xfId="31086" xr:uid="{B5A4C225-FC64-481C-84CA-E21D1E2748C2}"/>
    <cellStyle name="Normal 26 3 2 3 2 3" xfId="47845" xr:uid="{02C7962D-92CB-4581-BB55-286F303AA736}"/>
    <cellStyle name="Normal 26 3 2 3 3" xfId="22706" xr:uid="{64392E2B-64C2-4782-9CAD-59E8F8637E79}"/>
    <cellStyle name="Normal 26 3 2 3 4" xfId="39465" xr:uid="{73865673-E149-46D1-8D5E-30F6774D98BA}"/>
    <cellStyle name="Normal 26 3 2 4" xfId="2682" xr:uid="{B9332286-3D17-4627-B893-FBECEA0D8C51}"/>
    <cellStyle name="Normal 26 3 2 4 2" xfId="11062" xr:uid="{8ACC40B4-8E07-4343-BEDA-4094B8EE35D9}"/>
    <cellStyle name="Normal 26 3 2 4 2 2" xfId="27822" xr:uid="{FAC9B5C7-7D16-400E-B97D-4B7F685A5679}"/>
    <cellStyle name="Normal 26 3 2 4 2 3" xfId="44581" xr:uid="{CEE6EE65-7559-4FC8-B9AC-73A0AA51D3AB}"/>
    <cellStyle name="Normal 26 3 2 4 3" xfId="19442" xr:uid="{86435DA6-285A-4F57-9586-04C0AC27AB13}"/>
    <cellStyle name="Normal 26 3 2 4 4" xfId="36201" xr:uid="{AEB363E9-8D9D-476A-A58D-A4862F840B68}"/>
    <cellStyle name="Normal 26 3 2 5" xfId="9259" xr:uid="{A91FBC51-CCD3-4C87-A85E-6AE12FF1863C}"/>
    <cellStyle name="Normal 26 3 2 5 2" xfId="26019" xr:uid="{CB8AAAA0-8090-4FCC-8DF4-9AB5AE25353A}"/>
    <cellStyle name="Normal 26 3 2 5 3" xfId="42778" xr:uid="{C3778456-35CD-4456-B94C-25066F8E80A4}"/>
    <cellStyle name="Normal 26 3 2 6" xfId="17639" xr:uid="{CF86F60E-6ACA-40E4-B357-7D7B0036B87B}"/>
    <cellStyle name="Normal 26 3 2 7" xfId="34398" xr:uid="{44E2FA3F-F738-41DA-9898-B333D0600B75}"/>
    <cellStyle name="Normal 26 3 3" xfId="1298" xr:uid="{82AF66F0-5908-4C3B-B121-6108024DC94B}"/>
    <cellStyle name="Normal 26 3 3 2" xfId="4687" xr:uid="{983A62C6-78C5-401E-B46B-C57B1F3BAA26}"/>
    <cellStyle name="Normal 26 3 3 2 2" xfId="13067" xr:uid="{7BFA585C-5ED2-4515-BC50-B5EE615D940B}"/>
    <cellStyle name="Normal 26 3 3 2 2 2" xfId="29827" xr:uid="{651CEB66-73E3-42B7-9117-750811FFB5D2}"/>
    <cellStyle name="Normal 26 3 3 2 2 3" xfId="46586" xr:uid="{06CB9AB2-9709-414D-97B3-F59A2BE73509}"/>
    <cellStyle name="Normal 26 3 3 2 3" xfId="21447" xr:uid="{402C2C71-403B-4608-AF40-27CCE82B4336}"/>
    <cellStyle name="Normal 26 3 3 2 4" xfId="38206" xr:uid="{B082E097-D4CF-4301-97FC-817414A0DC37}"/>
    <cellStyle name="Normal 26 3 3 3" xfId="6374" xr:uid="{983F2DEF-A2DC-46F5-888B-51D549F215B9}"/>
    <cellStyle name="Normal 26 3 3 3 2" xfId="14754" xr:uid="{E0BA5D15-D089-4E12-B9BA-28CF0640667A}"/>
    <cellStyle name="Normal 26 3 3 3 2 2" xfId="31514" xr:uid="{24B43682-E803-4860-A775-71139FA3625C}"/>
    <cellStyle name="Normal 26 3 3 3 2 3" xfId="48273" xr:uid="{C89B1EE8-8330-4A42-8A7E-F2C7A200E40A}"/>
    <cellStyle name="Normal 26 3 3 3 3" xfId="23134" xr:uid="{388AF867-43CA-40BB-9EE6-55FE28093705}"/>
    <cellStyle name="Normal 26 3 3 3 4" xfId="39893" xr:uid="{D3C7971A-76C6-4ECD-954C-9C13BDA14B35}"/>
    <cellStyle name="Normal 26 3 3 4" xfId="3110" xr:uid="{931956CD-928B-49A6-B390-98C5366B91A8}"/>
    <cellStyle name="Normal 26 3 3 4 2" xfId="11490" xr:uid="{AC08502D-7C67-4CCA-9BC7-377854324B81}"/>
    <cellStyle name="Normal 26 3 3 4 2 2" xfId="28250" xr:uid="{8EA25BA8-A78D-4549-9CA8-B75C0FF97F55}"/>
    <cellStyle name="Normal 26 3 3 4 2 3" xfId="45009" xr:uid="{0FA38E6C-F1F1-46BF-90A0-39CF49535860}"/>
    <cellStyle name="Normal 26 3 3 4 3" xfId="19870" xr:uid="{5E7E58AB-17B2-4CAE-872B-DCE9A8333785}"/>
    <cellStyle name="Normal 26 3 3 4 4" xfId="36629" xr:uid="{C60520E6-489B-48EC-8305-DA5847E32872}"/>
    <cellStyle name="Normal 26 3 3 5" xfId="9687" xr:uid="{854F2932-A8A2-47DE-A52E-E2F91EA1090A}"/>
    <cellStyle name="Normal 26 3 3 5 2" xfId="26447" xr:uid="{CEB6B267-4ED5-49A8-88A7-6858E9CEF494}"/>
    <cellStyle name="Normal 26 3 3 5 3" xfId="43206" xr:uid="{4A47F3A1-9BCF-4B4C-BDC6-0B65E94340A7}"/>
    <cellStyle name="Normal 26 3 3 6" xfId="18067" xr:uid="{6FECD28B-98D3-4582-895B-4B647794FDEA}"/>
    <cellStyle name="Normal 26 3 3 7" xfId="34826" xr:uid="{41E05149-76AB-48E6-A6AE-494ADA485B4D}"/>
    <cellStyle name="Normal 26 3 4" xfId="4150" xr:uid="{28F54868-35F5-4F4B-9849-15165D457A6F}"/>
    <cellStyle name="Normal 26 3 4 2" xfId="12530" xr:uid="{82E1FD0D-6927-41A1-9547-6B74510F0011}"/>
    <cellStyle name="Normal 26 3 4 2 2" xfId="29290" xr:uid="{E53D7D9F-7EB0-432C-A5F5-6868B13DF0A0}"/>
    <cellStyle name="Normal 26 3 4 2 3" xfId="46049" xr:uid="{32E12F2F-00C1-45AE-82B9-05DF8518CB59}"/>
    <cellStyle name="Normal 26 3 4 3" xfId="20910" xr:uid="{6B155378-D68C-43DB-A738-2D60D5769064}"/>
    <cellStyle name="Normal 26 3 4 4" xfId="37669" xr:uid="{42B28C13-915D-4A92-8E0C-B7623E88401F}"/>
    <cellStyle name="Normal 26 3 5" xfId="5520" xr:uid="{46F12301-D2B3-4EAB-BC76-3CE063727CD5}"/>
    <cellStyle name="Normal 26 3 5 2" xfId="13900" xr:uid="{E24D4F43-3FD3-48C5-A378-1F818D5C5DED}"/>
    <cellStyle name="Normal 26 3 5 2 2" xfId="30660" xr:uid="{292A8149-49A6-453F-992F-DB27F3439C53}"/>
    <cellStyle name="Normal 26 3 5 2 3" xfId="47419" xr:uid="{32829069-0551-461E-8DE4-7A6DA5E720E3}"/>
    <cellStyle name="Normal 26 3 5 3" xfId="22280" xr:uid="{9ABC3979-07E3-4BC1-98EB-288F3DBFFFA3}"/>
    <cellStyle name="Normal 26 3 5 4" xfId="39039" xr:uid="{F5DC1626-35F1-4A3B-BA87-F6FD8F42138A}"/>
    <cellStyle name="Normal 26 3 6" xfId="2252" xr:uid="{743AF4AE-73D5-4F4A-A214-ABB9E077E408}"/>
    <cellStyle name="Normal 26 3 6 2" xfId="10636" xr:uid="{45562DF6-1A8D-47E4-B9DD-A4C7FC945E6F}"/>
    <cellStyle name="Normal 26 3 6 2 2" xfId="27396" xr:uid="{BE9E848D-4068-42E5-ABF6-3193A49370CB}"/>
    <cellStyle name="Normal 26 3 6 2 3" xfId="44155" xr:uid="{E8252535-8DC9-4235-9378-4EBC3340985C}"/>
    <cellStyle name="Normal 26 3 6 3" xfId="19016" xr:uid="{E7E04E08-AE71-4CE6-8077-2E909DD1E706}"/>
    <cellStyle name="Normal 26 3 6 4" xfId="35775" xr:uid="{31E9DFBC-F0E8-4BD9-8D0D-015652CACEF7}"/>
    <cellStyle name="Normal 26 3 7" xfId="8833" xr:uid="{E02CB908-45A9-438B-8B19-2AFD2562F6B2}"/>
    <cellStyle name="Normal 26 3 7 2" xfId="25593" xr:uid="{5B106DB3-69E6-4CF4-BFDB-BA62109D9D8C}"/>
    <cellStyle name="Normal 26 3 7 3" xfId="42352" xr:uid="{995D5447-90D1-41AA-932A-11805F562787}"/>
    <cellStyle name="Normal 26 3 8" xfId="17213" xr:uid="{30B45BBB-D91D-4CD0-9062-85B90766FBFE}"/>
    <cellStyle name="Normal 26 3 9" xfId="33972" xr:uid="{D3E16874-DA8A-4BDC-8436-D073815BFA2F}"/>
    <cellStyle name="Normal 26 4" xfId="790" xr:uid="{2E86368A-C980-427D-9353-18515D498AC4}"/>
    <cellStyle name="Normal 26 4 2" xfId="4185" xr:uid="{C3CD63FE-1164-4EC3-AF27-DFDB7EC1D297}"/>
    <cellStyle name="Normal 26 4 2 2" xfId="12565" xr:uid="{4E322E7F-4A37-4563-B642-AD7006C357D2}"/>
    <cellStyle name="Normal 26 4 2 2 2" xfId="29325" xr:uid="{6B80AE63-E890-4A41-9761-133C2D166E93}"/>
    <cellStyle name="Normal 26 4 2 2 3" xfId="46084" xr:uid="{34F7DF17-DF92-4BC9-9C79-68D1444A09FA}"/>
    <cellStyle name="Normal 26 4 2 3" xfId="20945" xr:uid="{60EC4605-64C9-4809-BE43-041C368D9F64}"/>
    <cellStyle name="Normal 26 4 2 4" xfId="37704" xr:uid="{819B07D7-2C5C-474E-950E-D90E921CDA40}"/>
    <cellStyle name="Normal 26 4 3" xfId="5872" xr:uid="{74CF0948-8076-4869-8094-B9B2DEF6E4DF}"/>
    <cellStyle name="Normal 26 4 3 2" xfId="14252" xr:uid="{96E297CD-81CB-4A8B-BF54-16DD4681AB90}"/>
    <cellStyle name="Normal 26 4 3 2 2" xfId="31012" xr:uid="{A1C97D51-BEE6-408F-96D6-1A888F582960}"/>
    <cellStyle name="Normal 26 4 3 2 3" xfId="47771" xr:uid="{70257AF5-5591-40F2-8B66-9CE276990E09}"/>
    <cellStyle name="Normal 26 4 3 3" xfId="22632" xr:uid="{81CFAEAB-12A5-4122-B05C-374454D22DDF}"/>
    <cellStyle name="Normal 26 4 3 4" xfId="39391" xr:uid="{02FE9198-A561-4379-93EE-72248CEB086E}"/>
    <cellStyle name="Normal 26 4 4" xfId="2608" xr:uid="{76E29B77-564E-44EE-AC0D-DD542F7DD0A9}"/>
    <cellStyle name="Normal 26 4 4 2" xfId="10988" xr:uid="{03B10534-C83B-4138-BD04-6D43F6298755}"/>
    <cellStyle name="Normal 26 4 4 2 2" xfId="27748" xr:uid="{7E0C8B0F-AB17-4C81-8FE3-63B367ABC77E}"/>
    <cellStyle name="Normal 26 4 4 2 3" xfId="44507" xr:uid="{F800BDF0-AAEB-4EE0-8DCE-1D22B71DC756}"/>
    <cellStyle name="Normal 26 4 4 3" xfId="19368" xr:uid="{1C9848DA-8B01-4636-ACA2-F112F8006990}"/>
    <cellStyle name="Normal 26 4 4 4" xfId="36127" xr:uid="{B513FA9F-B3FA-4DC6-91FE-815DDCD0B8E4}"/>
    <cellStyle name="Normal 26 4 5" xfId="9185" xr:uid="{CDBC4773-6830-42FA-BA42-2F839D4CE4D0}"/>
    <cellStyle name="Normal 26 4 5 2" xfId="25945" xr:uid="{7D6232F2-68D4-4131-B670-7BE225186A67}"/>
    <cellStyle name="Normal 26 4 5 3" xfId="42704" xr:uid="{1F40950C-CC9F-43C5-908C-90FC9E177CAF}"/>
    <cellStyle name="Normal 26 4 6" xfId="17565" xr:uid="{1425428A-F6ED-40DC-9F92-24C46878879E}"/>
    <cellStyle name="Normal 26 4 7" xfId="34324" xr:uid="{7CDE46AC-88A3-437F-8F54-7C1DB557F47C}"/>
    <cellStyle name="Normal 26 5" xfId="1224" xr:uid="{F5C66114-0D28-462F-875A-DA8B6A06830F}"/>
    <cellStyle name="Normal 26 5 2" xfId="4613" xr:uid="{E775436A-F172-47E5-90F5-19563DAFC34C}"/>
    <cellStyle name="Normal 26 5 2 2" xfId="12993" xr:uid="{68C281FE-AE64-4895-B3DE-38240E8E61C9}"/>
    <cellStyle name="Normal 26 5 2 2 2" xfId="29753" xr:uid="{5964D20C-8F87-46D6-B8C2-780584EEFEAB}"/>
    <cellStyle name="Normal 26 5 2 2 3" xfId="46512" xr:uid="{CB8FD3FF-3955-4AF5-830B-452F0B5C502F}"/>
    <cellStyle name="Normal 26 5 2 3" xfId="21373" xr:uid="{FFC362B8-BDFE-4C7C-AA7C-61E99356274C}"/>
    <cellStyle name="Normal 26 5 2 4" xfId="38132" xr:uid="{B4E3D9D5-D036-4738-86E9-5F20A6E2484E}"/>
    <cellStyle name="Normal 26 5 3" xfId="6300" xr:uid="{9532A8D2-0934-4B8D-8F3A-F72F98D102CB}"/>
    <cellStyle name="Normal 26 5 3 2" xfId="14680" xr:uid="{668D146B-2D96-42DD-89CF-A6B4F4348802}"/>
    <cellStyle name="Normal 26 5 3 2 2" xfId="31440" xr:uid="{28058432-35E5-4A82-8581-B9F4F89E877C}"/>
    <cellStyle name="Normal 26 5 3 2 3" xfId="48199" xr:uid="{45DA4347-5730-432C-B88D-D32FAFD2E725}"/>
    <cellStyle name="Normal 26 5 3 3" xfId="23060" xr:uid="{1F84BA90-B179-448C-AE74-AF0287924768}"/>
    <cellStyle name="Normal 26 5 3 4" xfId="39819" xr:uid="{3265487D-46F4-4357-A47A-108CA6574CDE}"/>
    <cellStyle name="Normal 26 5 4" xfId="3036" xr:uid="{C24F990A-BDEE-411C-9A1A-28B41F6D4EA9}"/>
    <cellStyle name="Normal 26 5 4 2" xfId="11416" xr:uid="{9DCF6018-06AF-411F-8133-DBCEA03E5822}"/>
    <cellStyle name="Normal 26 5 4 2 2" xfId="28176" xr:uid="{34210EF9-5A11-4F51-B21E-08D347C62E11}"/>
    <cellStyle name="Normal 26 5 4 2 3" xfId="44935" xr:uid="{9C1FC727-2569-46C1-B1CC-08661013D892}"/>
    <cellStyle name="Normal 26 5 4 3" xfId="19796" xr:uid="{5DDDA5CC-EF66-473E-B297-B40B24F6342F}"/>
    <cellStyle name="Normal 26 5 4 4" xfId="36555" xr:uid="{5EF2C429-E842-4AB5-9E9A-F2B8F9145F0B}"/>
    <cellStyle name="Normal 26 5 5" xfId="9613" xr:uid="{1F86B9A2-D355-4FEA-A328-F040ED3227B0}"/>
    <cellStyle name="Normal 26 5 5 2" xfId="26373" xr:uid="{C93F2047-BA0F-4BB3-A751-19F23D4A5A5A}"/>
    <cellStyle name="Normal 26 5 5 3" xfId="43132" xr:uid="{EF2B3373-4396-4886-9FC4-F2579A5D2CCC}"/>
    <cellStyle name="Normal 26 5 6" xfId="17993" xr:uid="{872B8800-6E5B-4E39-B1BE-67B2874FE3A1}"/>
    <cellStyle name="Normal 26 5 7" xfId="34752" xr:uid="{5223B804-A1C6-4879-B254-8CCBF1327258}"/>
    <cellStyle name="Normal 26 6" xfId="3834" xr:uid="{7DB0782D-3DC3-48D0-AFE1-F4617AC524D9}"/>
    <cellStyle name="Normal 26 6 2" xfId="12214" xr:uid="{562E4FC3-2508-4FAA-B746-65FFC51C24C1}"/>
    <cellStyle name="Normal 26 6 2 2" xfId="28974" xr:uid="{00561E6C-4903-432F-A557-F27FDEC9B39A}"/>
    <cellStyle name="Normal 26 6 2 3" xfId="45733" xr:uid="{95C1A41F-9EF9-48F4-AB6B-B3BD34FC93FA}"/>
    <cellStyle name="Normal 26 6 3" xfId="20594" xr:uid="{111F5997-FA86-4281-834C-E774D9746FAF}"/>
    <cellStyle name="Normal 26 6 4" xfId="37353" xr:uid="{B12B1F34-9827-4B72-96CB-D772524DFB07}"/>
    <cellStyle name="Normal 26 7" xfId="5446" xr:uid="{650998F6-EA64-413E-B1BA-A26F712031AC}"/>
    <cellStyle name="Normal 26 7 2" xfId="13826" xr:uid="{B48E845C-5230-4C7A-9CB1-E7CB094A42FA}"/>
    <cellStyle name="Normal 26 7 2 2" xfId="30586" xr:uid="{6100D5F9-5151-45BD-BB7E-E7AE20FEE575}"/>
    <cellStyle name="Normal 26 7 2 3" xfId="47345" xr:uid="{43483A3C-56D6-4B08-8A18-A8610087A775}"/>
    <cellStyle name="Normal 26 7 3" xfId="22206" xr:uid="{A673BF9D-A9E8-43FA-A90C-64C40A4FAB64}"/>
    <cellStyle name="Normal 26 7 4" xfId="38965" xr:uid="{C132FF8F-1D9B-49D4-B540-8FE5EF49B362}"/>
    <cellStyle name="Normal 26 8" xfId="2174" xr:uid="{7717B2B6-4F21-44E2-BD30-2BAD34518038}"/>
    <cellStyle name="Normal 26 8 2" xfId="10562" xr:uid="{177D986E-A969-4685-B517-19E846FF7CC0}"/>
    <cellStyle name="Normal 26 8 2 2" xfId="27322" xr:uid="{522DB707-F73E-415C-923B-6ADEC68E4B34}"/>
    <cellStyle name="Normal 26 8 2 3" xfId="44081" xr:uid="{48E8F651-20F4-4784-8D6C-CDC6EFC3E9A7}"/>
    <cellStyle name="Normal 26 8 3" xfId="18942" xr:uid="{FE7C216C-0919-4EEB-993B-D2113EBB0CE0}"/>
    <cellStyle name="Normal 26 8 4" xfId="35701" xr:uid="{C640A340-EC46-4DB5-9B10-A1D294365893}"/>
    <cellStyle name="Normal 26 9" xfId="8759" xr:uid="{1293B755-60CC-4B21-B5A5-094665671FCD}"/>
    <cellStyle name="Normal 26 9 2" xfId="25519" xr:uid="{B2ADB675-521D-40D8-A56D-ACE95C52D23C}"/>
    <cellStyle name="Normal 26 9 3" xfId="42278" xr:uid="{C44A8A79-89C9-4823-B694-4CE8B75A5AC8}"/>
    <cellStyle name="Normal 27" xfId="243" xr:uid="{54A7A8A9-5000-49AA-82C8-EFEEDDF4525E}"/>
    <cellStyle name="Normal 27 10" xfId="33927" xr:uid="{D772AAFF-ED8D-4ED3-BD05-81EE8EAA6B5C}"/>
    <cellStyle name="Normal 27 11" xfId="315" xr:uid="{955F26A7-1CE7-4872-B196-DDEA82026180}"/>
    <cellStyle name="Normal 27 2" xfId="398" xr:uid="{DA789248-A3CF-42E0-8330-7B139A98467B}"/>
    <cellStyle name="Normal 27 2 2" xfId="893" xr:uid="{2C71E585-F3F4-4762-B967-018F25A1B8F0}"/>
    <cellStyle name="Normal 27 2 2 2" xfId="4288" xr:uid="{FA2F40B1-E153-421C-946B-53F8899081D8}"/>
    <cellStyle name="Normal 27 2 2 2 2" xfId="12668" xr:uid="{4581593F-672C-41E3-86CB-0D770A4890A0}"/>
    <cellStyle name="Normal 27 2 2 2 2 2" xfId="29428" xr:uid="{F8ACE87F-AD42-49F1-8E19-A4CFDB70A322}"/>
    <cellStyle name="Normal 27 2 2 2 2 3" xfId="46187" xr:uid="{7979AB90-4A1F-4880-9B2F-1DDEBCFF8C29}"/>
    <cellStyle name="Normal 27 2 2 2 3" xfId="21048" xr:uid="{DECD15E2-13F5-424D-AF31-883D54FD50A9}"/>
    <cellStyle name="Normal 27 2 2 2 4" xfId="37807" xr:uid="{22645FAB-D68E-4FD7-BD70-28152CAB3AE9}"/>
    <cellStyle name="Normal 27 2 2 3" xfId="5975" xr:uid="{219B79BA-35AB-44BF-AA92-7B78632D9E66}"/>
    <cellStyle name="Normal 27 2 2 3 2" xfId="14355" xr:uid="{9DB546DD-95E1-47AF-A73F-A013D39924B1}"/>
    <cellStyle name="Normal 27 2 2 3 2 2" xfId="31115" xr:uid="{4D8C71C1-71F6-404F-A51B-8C6EA9DDEE84}"/>
    <cellStyle name="Normal 27 2 2 3 2 3" xfId="47874" xr:uid="{97A03066-9960-414C-8D05-A7AD957824B5}"/>
    <cellStyle name="Normal 27 2 2 3 3" xfId="22735" xr:uid="{E78EBBAD-7919-43FD-A773-C7157954885E}"/>
    <cellStyle name="Normal 27 2 2 3 4" xfId="39494" xr:uid="{4019D9BF-6926-444E-9782-4C77B150B325}"/>
    <cellStyle name="Normal 27 2 2 4" xfId="2711" xr:uid="{D65D1FAE-3263-4B24-B581-CF58A7DFC1B2}"/>
    <cellStyle name="Normal 27 2 2 4 2" xfId="11091" xr:uid="{904C432C-EBAB-4D0F-BFDD-A4E4A21AD595}"/>
    <cellStyle name="Normal 27 2 2 4 2 2" xfId="27851" xr:uid="{E9A59842-9220-47F3-B4D6-0F62D84A7557}"/>
    <cellStyle name="Normal 27 2 2 4 2 3" xfId="44610" xr:uid="{ECFC7BEC-E99F-4072-930C-F4149A3B96EA}"/>
    <cellStyle name="Normal 27 2 2 4 3" xfId="19471" xr:uid="{6231073B-65C0-444D-8DCE-E582EBD1F990}"/>
    <cellStyle name="Normal 27 2 2 4 4" xfId="36230" xr:uid="{ABBB6F21-0213-456C-9991-ACF33EF69E4E}"/>
    <cellStyle name="Normal 27 2 2 5" xfId="9288" xr:uid="{9D07BF05-A27F-445E-BE6D-63E1BE660B54}"/>
    <cellStyle name="Normal 27 2 2 5 2" xfId="26048" xr:uid="{7C69DEAC-5A90-4352-A33D-7F138F40693D}"/>
    <cellStyle name="Normal 27 2 2 5 3" xfId="42807" xr:uid="{483513F2-34C7-40C0-A525-0214DD81D257}"/>
    <cellStyle name="Normal 27 2 2 6" xfId="17668" xr:uid="{3DCF1EA0-55B8-482C-8800-8ACACFF13F16}"/>
    <cellStyle name="Normal 27 2 2 7" xfId="34427" xr:uid="{05DC8EA6-1158-4BEC-A255-8D2C0E10F2B7}"/>
    <cellStyle name="Normal 27 2 3" xfId="1327" xr:uid="{C956F91E-2A83-4FE5-94B2-00B7CDB8649B}"/>
    <cellStyle name="Normal 27 2 3 2" xfId="4716" xr:uid="{B7D3DDEC-6C2C-4399-9A1D-B0CA2BCAD9FE}"/>
    <cellStyle name="Normal 27 2 3 2 2" xfId="13096" xr:uid="{03B01F9A-A0C5-4CE9-B82C-E0C3E4CB80E9}"/>
    <cellStyle name="Normal 27 2 3 2 2 2" xfId="29856" xr:uid="{8D50C9DC-A22B-4C55-A4A3-6A6318931AC4}"/>
    <cellStyle name="Normal 27 2 3 2 2 3" xfId="46615" xr:uid="{902EDAB3-63FD-4000-8642-708BA0789B6A}"/>
    <cellStyle name="Normal 27 2 3 2 3" xfId="21476" xr:uid="{292EEC4E-4142-4FA2-AFE6-6D044BED20F8}"/>
    <cellStyle name="Normal 27 2 3 2 4" xfId="38235" xr:uid="{2BB2006A-883A-4BF2-BB69-497FFB6C80E2}"/>
    <cellStyle name="Normal 27 2 3 3" xfId="6403" xr:uid="{11EB98A0-3867-4121-BFFB-E51FBD7EB6CC}"/>
    <cellStyle name="Normal 27 2 3 3 2" xfId="14783" xr:uid="{D01504EB-5F09-4E80-B967-6C41D162F128}"/>
    <cellStyle name="Normal 27 2 3 3 2 2" xfId="31543" xr:uid="{C73ACCDE-6D2E-4B95-BB1C-824C413C91C4}"/>
    <cellStyle name="Normal 27 2 3 3 2 3" xfId="48302" xr:uid="{40C3E5C2-F8A6-4744-BEB2-1D965031E541}"/>
    <cellStyle name="Normal 27 2 3 3 3" xfId="23163" xr:uid="{310E82AE-3363-4773-AC15-FAD834E8D45A}"/>
    <cellStyle name="Normal 27 2 3 3 4" xfId="39922" xr:uid="{E3926EE0-3776-4503-AC2F-BC793521E41C}"/>
    <cellStyle name="Normal 27 2 3 4" xfId="3139" xr:uid="{390A4255-C320-4A05-AC81-ABFC58318FC0}"/>
    <cellStyle name="Normal 27 2 3 4 2" xfId="11519" xr:uid="{D0ED5017-0D54-49E5-81D3-95A7BA6FA786}"/>
    <cellStyle name="Normal 27 2 3 4 2 2" xfId="28279" xr:uid="{6844F70B-5D0F-4221-9AEB-CFD3BCAE9138}"/>
    <cellStyle name="Normal 27 2 3 4 2 3" xfId="45038" xr:uid="{90D28F95-6FE6-4B95-BD1E-14E22DDACA44}"/>
    <cellStyle name="Normal 27 2 3 4 3" xfId="19899" xr:uid="{6B5147A5-89E7-41B1-9A15-C61152B13190}"/>
    <cellStyle name="Normal 27 2 3 4 4" xfId="36658" xr:uid="{5CB0A526-37A0-40F6-8C5F-376408AD9A0E}"/>
    <cellStyle name="Normal 27 2 3 5" xfId="9716" xr:uid="{0C176F13-C646-4B97-A9AD-DA242E290988}"/>
    <cellStyle name="Normal 27 2 3 5 2" xfId="26476" xr:uid="{3315613F-0E07-4CA1-A8BA-90D89C1BDC87}"/>
    <cellStyle name="Normal 27 2 3 5 3" xfId="43235" xr:uid="{1E8AA26B-1FD4-4C6D-9A32-D3E2E59D8D7E}"/>
    <cellStyle name="Normal 27 2 3 6" xfId="18096" xr:uid="{71065270-FBBE-4A0D-9B25-1B5AF69614EC}"/>
    <cellStyle name="Normal 27 2 3 7" xfId="34855" xr:uid="{719AF67F-4F37-4E16-A494-DA85D67A9F5F}"/>
    <cellStyle name="Normal 27 2 4" xfId="4155" xr:uid="{5B95E59C-63BC-4C75-921C-822341DF75DB}"/>
    <cellStyle name="Normal 27 2 4 2" xfId="12535" xr:uid="{C3C3BC0F-6B71-4012-B3B4-90A2AF0B01E3}"/>
    <cellStyle name="Normal 27 2 4 2 2" xfId="29295" xr:uid="{E07C1BF1-C27D-4D67-9FB9-14F4E119665A}"/>
    <cellStyle name="Normal 27 2 4 2 3" xfId="46054" xr:uid="{47A5D7F4-F348-49B6-AB13-A5D971C00DB1}"/>
    <cellStyle name="Normal 27 2 4 3" xfId="20915" xr:uid="{0EDA2036-0008-44C3-BE57-9BA723B3E1C2}"/>
    <cellStyle name="Normal 27 2 4 4" xfId="37674" xr:uid="{7A00D7F9-7A57-4B95-8926-B1A6AEADFAEA}"/>
    <cellStyle name="Normal 27 2 5" xfId="5549" xr:uid="{AB3C5B2B-56AD-4F7C-A1D8-1FC1723A102E}"/>
    <cellStyle name="Normal 27 2 5 2" xfId="13929" xr:uid="{7C431C1D-8A84-4833-9D09-0041D1E2392B}"/>
    <cellStyle name="Normal 27 2 5 2 2" xfId="30689" xr:uid="{067C2570-001F-48CA-A3D0-52580F9AAACF}"/>
    <cellStyle name="Normal 27 2 5 2 3" xfId="47448" xr:uid="{15C10383-C334-4949-BFE3-2D2AAD8B2B49}"/>
    <cellStyle name="Normal 27 2 5 3" xfId="22309" xr:uid="{8FD75B39-5FE3-4CE7-8A5C-78BC25638B09}"/>
    <cellStyle name="Normal 27 2 5 4" xfId="39068" xr:uid="{38292AA2-2F89-44AF-8B0F-1EE3FEB3934F}"/>
    <cellStyle name="Normal 27 2 6" xfId="2281" xr:uid="{67472C70-73AD-41C6-ABA0-33E411027E44}"/>
    <cellStyle name="Normal 27 2 6 2" xfId="10665" xr:uid="{88B31E2A-33C1-4BA1-B2F8-D211670599BC}"/>
    <cellStyle name="Normal 27 2 6 2 2" xfId="27425" xr:uid="{DE2F62F9-B570-43AD-9B74-89BE02BCD15D}"/>
    <cellStyle name="Normal 27 2 6 2 3" xfId="44184" xr:uid="{6050437D-A8BB-4FB2-80C6-B3E68ADDE2B8}"/>
    <cellStyle name="Normal 27 2 6 3" xfId="19045" xr:uid="{8A28B5C3-726D-4002-9AD3-DCB6FD0976CC}"/>
    <cellStyle name="Normal 27 2 6 4" xfId="35804" xr:uid="{05764163-4172-47C8-A008-966FA4ADCCF0}"/>
    <cellStyle name="Normal 27 2 7" xfId="8862" xr:uid="{6AD6CF76-C206-40B2-AB47-7C4EFC8A8C6B}"/>
    <cellStyle name="Normal 27 2 7 2" xfId="25622" xr:uid="{32EAB4F0-D140-4F3B-B315-54841C2FBA28}"/>
    <cellStyle name="Normal 27 2 7 3" xfId="42381" xr:uid="{B74E0C6E-9AAE-4B0F-A1C3-4659EC411DA0}"/>
    <cellStyle name="Normal 27 2 8" xfId="17242" xr:uid="{32026FFB-30EE-4660-8C61-B2DF974989A3}"/>
    <cellStyle name="Normal 27 2 9" xfId="34001" xr:uid="{9575E060-5B3E-40DD-90C5-71E0861E83F6}"/>
    <cellStyle name="Normal 27 3" xfId="819" xr:uid="{D552AFC5-5E88-453F-8F8B-6A6A614F3D65}"/>
    <cellStyle name="Normal 27 3 2" xfId="4214" xr:uid="{5E44AB8F-0B03-408A-9057-9001DFBF55B0}"/>
    <cellStyle name="Normal 27 3 2 2" xfId="12594" xr:uid="{A3C54255-C01F-4713-BABA-E808F974690C}"/>
    <cellStyle name="Normal 27 3 2 2 2" xfId="29354" xr:uid="{BB6F5B5A-FA3E-434D-8CCA-AED6065B9DEF}"/>
    <cellStyle name="Normal 27 3 2 2 3" xfId="46113" xr:uid="{8DEA0146-A6F7-4282-BAB7-C69FC2A147BD}"/>
    <cellStyle name="Normal 27 3 2 3" xfId="20974" xr:uid="{AEE35680-2A6E-4F31-ADCF-315C0EB637A4}"/>
    <cellStyle name="Normal 27 3 2 4" xfId="37733" xr:uid="{9A8F13FE-9BB5-4680-AFB3-2FFDABD80B1A}"/>
    <cellStyle name="Normal 27 3 3" xfId="5901" xr:uid="{02C3C787-BB9A-49DD-AB42-1461884A5DCF}"/>
    <cellStyle name="Normal 27 3 3 2" xfId="14281" xr:uid="{CC8D23FF-2F9B-406D-A175-82EB2956E374}"/>
    <cellStyle name="Normal 27 3 3 2 2" xfId="31041" xr:uid="{1FC0B995-C507-4B5B-BBEB-E2CACBBF7310}"/>
    <cellStyle name="Normal 27 3 3 2 3" xfId="47800" xr:uid="{0E8A5F38-D695-4615-8AFB-EAD6E48F8736}"/>
    <cellStyle name="Normal 27 3 3 3" xfId="22661" xr:uid="{675FA7C1-38FD-42E3-BE09-0E863F004E54}"/>
    <cellStyle name="Normal 27 3 3 4" xfId="39420" xr:uid="{BA8E65F9-806A-4162-8C40-D19DB8112ACD}"/>
    <cellStyle name="Normal 27 3 4" xfId="2637" xr:uid="{4920086D-D95B-4D03-87A5-52712BC79BDD}"/>
    <cellStyle name="Normal 27 3 4 2" xfId="11017" xr:uid="{00C53D02-B4ED-444B-B857-5FDA8146706E}"/>
    <cellStyle name="Normal 27 3 4 2 2" xfId="27777" xr:uid="{C7A7264E-CA70-4605-9D62-12C84840F444}"/>
    <cellStyle name="Normal 27 3 4 2 3" xfId="44536" xr:uid="{FED96333-14A9-49B8-A990-2A81C2E309B5}"/>
    <cellStyle name="Normal 27 3 4 3" xfId="19397" xr:uid="{84C235DC-FA7C-4B89-A55F-4F8A84F983F3}"/>
    <cellStyle name="Normal 27 3 4 4" xfId="36156" xr:uid="{B1233AD6-1205-4FF7-8812-0E5BEE315498}"/>
    <cellStyle name="Normal 27 3 5" xfId="9214" xr:uid="{866E953D-141E-4B04-9A71-FB62B9623569}"/>
    <cellStyle name="Normal 27 3 5 2" xfId="25974" xr:uid="{651366D3-3471-4760-912C-BE0BB0D47795}"/>
    <cellStyle name="Normal 27 3 5 3" xfId="42733" xr:uid="{3E4B1980-4009-4EBC-90ED-94FBE1E11616}"/>
    <cellStyle name="Normal 27 3 6" xfId="17594" xr:uid="{B139F123-2C34-4222-8F62-6A76E04046A5}"/>
    <cellStyle name="Normal 27 3 7" xfId="34353" xr:uid="{07701B49-9CA8-4F8C-84F5-D1E00145D33C}"/>
    <cellStyle name="Normal 27 4" xfId="1253" xr:uid="{CD3299D7-4626-4262-95BD-E158E713A8C1}"/>
    <cellStyle name="Normal 27 4 2" xfId="4642" xr:uid="{3E69B2EB-3FE3-4BAC-9827-DCBE569479F0}"/>
    <cellStyle name="Normal 27 4 2 2" xfId="13022" xr:uid="{FCC3A631-013B-43AA-9D71-8AFD7D5E771C}"/>
    <cellStyle name="Normal 27 4 2 2 2" xfId="29782" xr:uid="{E650D20C-C72F-4C22-88CA-63A67F3A5753}"/>
    <cellStyle name="Normal 27 4 2 2 3" xfId="46541" xr:uid="{A661F2F0-4130-4F70-9185-1A99F2006316}"/>
    <cellStyle name="Normal 27 4 2 3" xfId="21402" xr:uid="{A47815E8-F863-4AD0-8D0D-A32A74723D2D}"/>
    <cellStyle name="Normal 27 4 2 4" xfId="38161" xr:uid="{A38EB3AD-D38F-4BC2-9017-155D56639EFF}"/>
    <cellStyle name="Normal 27 4 3" xfId="6329" xr:uid="{7BAD05D5-EE8D-43E4-AF76-99CD13E33BA7}"/>
    <cellStyle name="Normal 27 4 3 2" xfId="14709" xr:uid="{2DF58E3B-8DD6-4EF4-985C-A986E0D5897B}"/>
    <cellStyle name="Normal 27 4 3 2 2" xfId="31469" xr:uid="{1E59EB57-0C47-48BE-9106-BA87F3BD6BD4}"/>
    <cellStyle name="Normal 27 4 3 2 3" xfId="48228" xr:uid="{A303B5A5-C55C-4836-A1B8-1216B28E9E55}"/>
    <cellStyle name="Normal 27 4 3 3" xfId="23089" xr:uid="{3A2BACAF-7C9D-4FBD-870B-E60B9F82BE8D}"/>
    <cellStyle name="Normal 27 4 3 4" xfId="39848" xr:uid="{1E3807C7-8C56-41B9-956D-94C7D9D7F132}"/>
    <cellStyle name="Normal 27 4 4" xfId="3065" xr:uid="{5D6760F0-82E5-4412-BB06-4B500E34873B}"/>
    <cellStyle name="Normal 27 4 4 2" xfId="11445" xr:uid="{8963306C-4A5A-4722-A772-128A735CAFF5}"/>
    <cellStyle name="Normal 27 4 4 2 2" xfId="28205" xr:uid="{C902C56B-141A-4B19-9BA0-C50DB2DDC0F8}"/>
    <cellStyle name="Normal 27 4 4 2 3" xfId="44964" xr:uid="{55AAE075-AFE6-4657-A4DD-6575E5B73F1C}"/>
    <cellStyle name="Normal 27 4 4 3" xfId="19825" xr:uid="{B73A06E9-E4FA-4AE0-A7B7-DD18ABE6001E}"/>
    <cellStyle name="Normal 27 4 4 4" xfId="36584" xr:uid="{C2FB0E32-642F-4D94-94B0-4E7B36CC475F}"/>
    <cellStyle name="Normal 27 4 5" xfId="9642" xr:uid="{9241B9BF-B75E-4344-AB94-158B1F135FFE}"/>
    <cellStyle name="Normal 27 4 5 2" xfId="26402" xr:uid="{62B65F51-9FDF-4191-B199-B22A647642D3}"/>
    <cellStyle name="Normal 27 4 5 3" xfId="43161" xr:uid="{34760B23-E942-445D-ADB7-C9505FDCD156}"/>
    <cellStyle name="Normal 27 4 6" xfId="18022" xr:uid="{E88C79BA-16C4-48D5-95F0-2D3A1FC1F2DA}"/>
    <cellStyle name="Normal 27 4 7" xfId="34781" xr:uid="{9F477AF9-5FBF-4BBE-8FDC-BDD547D04B7C}"/>
    <cellStyle name="Normal 27 5" xfId="3763" xr:uid="{520691E5-AA0F-403A-AE57-0A5C291C6DC0}"/>
    <cellStyle name="Normal 27 5 2" xfId="12143" xr:uid="{83AB2162-A4DD-4D05-AB02-23682729CDC6}"/>
    <cellStyle name="Normal 27 5 2 2" xfId="28903" xr:uid="{F649F11B-D7C0-41FA-8A07-B94A80FA6F15}"/>
    <cellStyle name="Normal 27 5 2 3" xfId="45662" xr:uid="{BBB2CCB1-13A7-4E59-8DBE-B263EF3AD176}"/>
    <cellStyle name="Normal 27 5 3" xfId="20523" xr:uid="{2C9132E4-6A77-4EB3-A461-D83BF227D2FB}"/>
    <cellStyle name="Normal 27 5 4" xfId="37282" xr:uid="{E52CF086-E4CD-4D18-ADF5-DCEFFB6C9B86}"/>
    <cellStyle name="Normal 27 6" xfId="5475" xr:uid="{40287F10-7003-4DF6-984B-2B5E41F75D71}"/>
    <cellStyle name="Normal 27 6 2" xfId="13855" xr:uid="{9A5FC742-1DCD-4D94-9CAD-CB2EC6FFC619}"/>
    <cellStyle name="Normal 27 6 2 2" xfId="30615" xr:uid="{1B1470FE-7908-4998-9ADE-6C3930C20901}"/>
    <cellStyle name="Normal 27 6 2 3" xfId="47374" xr:uid="{B079E962-69F0-4A94-979D-0F1BB8829B2B}"/>
    <cellStyle name="Normal 27 6 3" xfId="22235" xr:uid="{A89735A9-945A-4227-9B59-1C3933E4E0FC}"/>
    <cellStyle name="Normal 27 6 4" xfId="38994" xr:uid="{494CBEC3-DB5E-47E3-ACA8-40F6D71848C2}"/>
    <cellStyle name="Normal 27 7" xfId="2204" xr:uid="{7124200D-C513-4346-A769-44A8E7D53DF6}"/>
    <cellStyle name="Normal 27 7 2" xfId="10591" xr:uid="{B01F8753-D3B0-44B8-B05B-31F7C96805FD}"/>
    <cellStyle name="Normal 27 7 2 2" xfId="27351" xr:uid="{08985418-C696-433B-8D79-D1D7A5C64202}"/>
    <cellStyle name="Normal 27 7 2 3" xfId="44110" xr:uid="{DF304461-4096-410A-BD8E-BC4418A559FB}"/>
    <cellStyle name="Normal 27 7 3" xfId="18971" xr:uid="{BCD50758-8EBB-4B8A-BBAD-AFFA9CE2C489}"/>
    <cellStyle name="Normal 27 7 4" xfId="35730" xr:uid="{FC8FC66D-0582-4A4F-A633-2B6EE702608F}"/>
    <cellStyle name="Normal 27 8" xfId="8788" xr:uid="{B0A90646-C5E6-4CB6-B466-11D92C16C1AE}"/>
    <cellStyle name="Normal 27 8 2" xfId="25548" xr:uid="{82943360-401B-48FC-B8F8-E737D1CDCA8D}"/>
    <cellStyle name="Normal 27 8 3" xfId="42307" xr:uid="{FEA003F1-C65F-41AE-8098-9698924F63B1}"/>
    <cellStyle name="Normal 27 9" xfId="17168" xr:uid="{3855CB7D-E29D-4B25-A4AD-F5FA1DEF6430}"/>
    <cellStyle name="Normal 28" xfId="244" xr:uid="{1BC425A0-66B3-4A3C-8350-8EE125F87FF5}"/>
    <cellStyle name="Normal 28 10" xfId="33928" xr:uid="{F90A747A-3290-4089-8605-DFF4AB61462A}"/>
    <cellStyle name="Normal 28 11" xfId="316" xr:uid="{98B6D020-B446-4C25-8ED1-D9374EDAE19A}"/>
    <cellStyle name="Normal 28 2" xfId="399" xr:uid="{2FA060C6-5AF7-4548-8828-590738A564CD}"/>
    <cellStyle name="Normal 28 2 2" xfId="894" xr:uid="{D43E8828-916E-4AE4-9E61-41189CAFFA17}"/>
    <cellStyle name="Normal 28 2 2 2" xfId="4289" xr:uid="{954A6DC3-9570-4537-A616-EE26623DD98D}"/>
    <cellStyle name="Normal 28 2 2 2 2" xfId="12669" xr:uid="{E3D3BCA8-504F-4478-A6DD-837D927FCA4F}"/>
    <cellStyle name="Normal 28 2 2 2 2 2" xfId="29429" xr:uid="{E0DBF354-D1DA-476A-9013-7BEE9A63AAA6}"/>
    <cellStyle name="Normal 28 2 2 2 2 3" xfId="46188" xr:uid="{F5C4D987-6AB8-4EEB-AA8C-1C3D6503AC08}"/>
    <cellStyle name="Normal 28 2 2 2 3" xfId="21049" xr:uid="{9E6EDEAE-6836-420D-9FD7-C63508967898}"/>
    <cellStyle name="Normal 28 2 2 2 4" xfId="37808" xr:uid="{EDB3EA81-8996-457A-9DB8-88035773862A}"/>
    <cellStyle name="Normal 28 2 2 3" xfId="5976" xr:uid="{C3D50450-0DF6-46D2-A7FD-97A4D929CD52}"/>
    <cellStyle name="Normal 28 2 2 3 2" xfId="14356" xr:uid="{E6C0F691-3093-45D6-AF3B-A5FFB6BFC311}"/>
    <cellStyle name="Normal 28 2 2 3 2 2" xfId="31116" xr:uid="{B36E5F0C-561A-498A-B671-325CA8E8B0EC}"/>
    <cellStyle name="Normal 28 2 2 3 2 3" xfId="47875" xr:uid="{993B2E27-8CF6-4191-B186-A8E75BC36B53}"/>
    <cellStyle name="Normal 28 2 2 3 3" xfId="22736" xr:uid="{D36A00E7-AD17-41FF-8DD2-5F686E85B1FF}"/>
    <cellStyle name="Normal 28 2 2 3 4" xfId="39495" xr:uid="{6D9ADDE4-9A0D-43D8-8D86-5E6BA19671A4}"/>
    <cellStyle name="Normal 28 2 2 4" xfId="2712" xr:uid="{B1EB403B-EA0E-444C-8397-9B26751105D9}"/>
    <cellStyle name="Normal 28 2 2 4 2" xfId="11092" xr:uid="{6AF37A22-0091-45CD-B691-563C2738209E}"/>
    <cellStyle name="Normal 28 2 2 4 2 2" xfId="27852" xr:uid="{8490341E-D343-42B5-BE74-3DC7F16262CB}"/>
    <cellStyle name="Normal 28 2 2 4 2 3" xfId="44611" xr:uid="{54614CA8-2A0C-4D85-8A52-A13E8482FB13}"/>
    <cellStyle name="Normal 28 2 2 4 3" xfId="19472" xr:uid="{383B8337-AE78-475A-A406-9B63ADD64EBF}"/>
    <cellStyle name="Normal 28 2 2 4 4" xfId="36231" xr:uid="{C30F5D60-8A03-489E-AE31-623D722BBD08}"/>
    <cellStyle name="Normal 28 2 2 5" xfId="9289" xr:uid="{9BEA0040-9F95-4E9C-92E1-E8B908E583CA}"/>
    <cellStyle name="Normal 28 2 2 5 2" xfId="26049" xr:uid="{D7DB232D-E0C6-47CC-8C97-59283392AF94}"/>
    <cellStyle name="Normal 28 2 2 5 3" xfId="42808" xr:uid="{81D0182C-8B7C-48DA-A79E-4B7EC7FF13BA}"/>
    <cellStyle name="Normal 28 2 2 6" xfId="17669" xr:uid="{6258D9DE-867A-46EE-AC98-111B89DB7FF8}"/>
    <cellStyle name="Normal 28 2 2 7" xfId="34428" xr:uid="{50470147-3084-4507-8A0F-4AE112A22C7C}"/>
    <cellStyle name="Normal 28 2 3" xfId="1328" xr:uid="{2A59AB47-105C-4EAE-94FC-B2CCDA0CDA1A}"/>
    <cellStyle name="Normal 28 2 3 2" xfId="4717" xr:uid="{AE00C24E-D8BB-45E4-AF16-9614793064D5}"/>
    <cellStyle name="Normal 28 2 3 2 2" xfId="13097" xr:uid="{0152B53F-A7CC-4DFC-BFBB-4C154E88634F}"/>
    <cellStyle name="Normal 28 2 3 2 2 2" xfId="29857" xr:uid="{AB484068-2756-4097-8870-6DE3D4004969}"/>
    <cellStyle name="Normal 28 2 3 2 2 3" xfId="46616" xr:uid="{13A55C10-2D37-4590-9C9B-EB7C5B5025B4}"/>
    <cellStyle name="Normal 28 2 3 2 3" xfId="21477" xr:uid="{E92CC64A-6563-46E1-AD5C-87B99E1E6E30}"/>
    <cellStyle name="Normal 28 2 3 2 4" xfId="38236" xr:uid="{C845D1C7-0AE7-40D1-912C-4436DE7F10A4}"/>
    <cellStyle name="Normal 28 2 3 3" xfId="6404" xr:uid="{F906D9C7-8D29-4D58-8C71-57EC2B917E56}"/>
    <cellStyle name="Normal 28 2 3 3 2" xfId="14784" xr:uid="{3AB7F5F3-4F0C-41E6-BA6C-C0E4CFE4B7C7}"/>
    <cellStyle name="Normal 28 2 3 3 2 2" xfId="31544" xr:uid="{D30FD5AA-EF74-4BF8-9337-045E37EB519F}"/>
    <cellStyle name="Normal 28 2 3 3 2 3" xfId="48303" xr:uid="{C1ACDEB9-042B-4A90-B42C-F76474C444E3}"/>
    <cellStyle name="Normal 28 2 3 3 3" xfId="23164" xr:uid="{4A892434-9662-4BBD-969B-01364D4F11CE}"/>
    <cellStyle name="Normal 28 2 3 3 4" xfId="39923" xr:uid="{C741147D-401D-4447-8E4D-CE6894CA0DBE}"/>
    <cellStyle name="Normal 28 2 3 4" xfId="3140" xr:uid="{DFEA8BF2-67AC-4FE0-AB6F-58D3A45DFB07}"/>
    <cellStyle name="Normal 28 2 3 4 2" xfId="11520" xr:uid="{F8F14A67-113D-4DD5-88E8-450C54A7CF03}"/>
    <cellStyle name="Normal 28 2 3 4 2 2" xfId="28280" xr:uid="{44C96289-6424-4827-872E-F4F1CB7667CA}"/>
    <cellStyle name="Normal 28 2 3 4 2 3" xfId="45039" xr:uid="{4249F0EB-F547-4CB0-AAB6-B20574B6F5CB}"/>
    <cellStyle name="Normal 28 2 3 4 3" xfId="19900" xr:uid="{A29B46A0-90A9-4B83-AF8E-6D8F7F43BBD1}"/>
    <cellStyle name="Normal 28 2 3 4 4" xfId="36659" xr:uid="{8F0AB5FE-ECAD-4926-9A9C-A59877C33DF4}"/>
    <cellStyle name="Normal 28 2 3 5" xfId="9717" xr:uid="{FC7D1F2D-7DA6-4268-BC91-9208F7CBB384}"/>
    <cellStyle name="Normal 28 2 3 5 2" xfId="26477" xr:uid="{AF21AA54-DA75-4739-8D98-8E8E73F838C1}"/>
    <cellStyle name="Normal 28 2 3 5 3" xfId="43236" xr:uid="{84EE19EE-AFFA-49CF-904A-2936D2D6A03D}"/>
    <cellStyle name="Normal 28 2 3 6" xfId="18097" xr:uid="{9E8D87EB-9B33-4AA7-8E58-1D7DAE38E31D}"/>
    <cellStyle name="Normal 28 2 3 7" xfId="34856" xr:uid="{B7A6529F-3A8A-4470-B236-22204F2174F5}"/>
    <cellStyle name="Normal 28 2 4" xfId="4156" xr:uid="{0CAD3865-834E-45BB-8345-B7B6A665497C}"/>
    <cellStyle name="Normal 28 2 4 2" xfId="12536" xr:uid="{1986E47C-2B81-4202-934B-D4A9254096A8}"/>
    <cellStyle name="Normal 28 2 4 2 2" xfId="29296" xr:uid="{CA5F4C58-06C7-4234-8907-3D2878F141C1}"/>
    <cellStyle name="Normal 28 2 4 2 3" xfId="46055" xr:uid="{4C4788B9-E870-4FBC-894A-FE604A44AF75}"/>
    <cellStyle name="Normal 28 2 4 3" xfId="20916" xr:uid="{DD5154FF-5F6C-46CC-8A90-2D6D3296F1FE}"/>
    <cellStyle name="Normal 28 2 4 4" xfId="37675" xr:uid="{F55CE383-6883-46CA-BDF5-3F70211B0CD1}"/>
    <cellStyle name="Normal 28 2 5" xfId="5550" xr:uid="{8B126B3A-B384-49F4-8F80-A9E8F632583F}"/>
    <cellStyle name="Normal 28 2 5 2" xfId="13930" xr:uid="{85D4E165-44D0-4619-9164-8EA2133F2C22}"/>
    <cellStyle name="Normal 28 2 5 2 2" xfId="30690" xr:uid="{F43C52A3-ED2B-40C3-B605-02E53CC5B5F2}"/>
    <cellStyle name="Normal 28 2 5 2 3" xfId="47449" xr:uid="{59513C25-9D9D-4613-B7E3-697083F92D3C}"/>
    <cellStyle name="Normal 28 2 5 3" xfId="22310" xr:uid="{35F233C3-D568-435B-A8E2-F67D4361FBE9}"/>
    <cellStyle name="Normal 28 2 5 4" xfId="39069" xr:uid="{64A3DA94-EBA8-452A-AAA2-9089B9060ED5}"/>
    <cellStyle name="Normal 28 2 6" xfId="2282" xr:uid="{8A7D4C5B-DC20-449D-A594-8C819A85A7C5}"/>
    <cellStyle name="Normal 28 2 6 2" xfId="10666" xr:uid="{6A90ECA0-5BD8-4C35-AC14-E2FD8BDCAC2D}"/>
    <cellStyle name="Normal 28 2 6 2 2" xfId="27426" xr:uid="{4C8CA628-1DF7-4C19-97AE-FF2BC21DBC4B}"/>
    <cellStyle name="Normal 28 2 6 2 3" xfId="44185" xr:uid="{294795E1-CB2E-4F7E-8F7A-04DB6F7462C6}"/>
    <cellStyle name="Normal 28 2 6 3" xfId="19046" xr:uid="{435D7691-5C26-419D-8757-AA655D8E9645}"/>
    <cellStyle name="Normal 28 2 6 4" xfId="35805" xr:uid="{087EC61F-558F-4F8C-830F-78ABA2EAC955}"/>
    <cellStyle name="Normal 28 2 7" xfId="8863" xr:uid="{D2F2168B-8971-4F21-AD6E-E5D60935D6B0}"/>
    <cellStyle name="Normal 28 2 7 2" xfId="25623" xr:uid="{58215CCE-D7D3-4F3F-8E00-20D6C93D6098}"/>
    <cellStyle name="Normal 28 2 7 3" xfId="42382" xr:uid="{C18D7395-7B9D-43A5-A6CC-D3E1598BE714}"/>
    <cellStyle name="Normal 28 2 8" xfId="17243" xr:uid="{6ADE098B-6BE2-4173-9DA8-A56EA8938F6F}"/>
    <cellStyle name="Normal 28 2 9" xfId="34002" xr:uid="{A66074F0-1E58-45DB-8252-7F562BDF7F2C}"/>
    <cellStyle name="Normal 28 3" xfId="820" xr:uid="{99D9867B-E7D3-40E5-AB60-703EF1215332}"/>
    <cellStyle name="Normal 28 3 2" xfId="4215" xr:uid="{2D34B8E9-EF2B-45AE-81A7-218B28BF3A5F}"/>
    <cellStyle name="Normal 28 3 2 2" xfId="12595" xr:uid="{303BBD22-8C52-4036-9986-9D55AA27ED77}"/>
    <cellStyle name="Normal 28 3 2 2 2" xfId="29355" xr:uid="{A1E29568-51DD-453D-87BD-1344318AA7CF}"/>
    <cellStyle name="Normal 28 3 2 2 3" xfId="46114" xr:uid="{B15B0257-7360-4745-9439-180405F7FD2E}"/>
    <cellStyle name="Normal 28 3 2 3" xfId="20975" xr:uid="{DB7DFB87-0D59-4D54-8494-B9A84D751C8A}"/>
    <cellStyle name="Normal 28 3 2 4" xfId="37734" xr:uid="{53685472-C888-4A88-A744-8EEAE8806DB6}"/>
    <cellStyle name="Normal 28 3 3" xfId="5902" xr:uid="{83BE4556-0950-4252-A254-9426FCDC7AC9}"/>
    <cellStyle name="Normal 28 3 3 2" xfId="14282" xr:uid="{2F8FA75C-B79D-4A69-92EC-CD0CC33C14E4}"/>
    <cellStyle name="Normal 28 3 3 2 2" xfId="31042" xr:uid="{03AD52FA-A174-468F-A3F1-15FFF1E20F50}"/>
    <cellStyle name="Normal 28 3 3 2 3" xfId="47801" xr:uid="{CB2C6918-E185-4B19-B643-EF2725AD9F8A}"/>
    <cellStyle name="Normal 28 3 3 3" xfId="22662" xr:uid="{8A6A122B-A1B2-499F-AE41-5F2C85D3BE42}"/>
    <cellStyle name="Normal 28 3 3 4" xfId="39421" xr:uid="{1C1EA1EF-B86A-453A-96EC-1B5C150D1325}"/>
    <cellStyle name="Normal 28 3 4" xfId="2638" xr:uid="{7791CC92-5CBB-44E3-A667-68C648E5846A}"/>
    <cellStyle name="Normal 28 3 4 2" xfId="11018" xr:uid="{F6097680-675A-45B6-A628-83C6419F9682}"/>
    <cellStyle name="Normal 28 3 4 2 2" xfId="27778" xr:uid="{71B009D7-AF79-4C60-8DBC-2348066FAE6A}"/>
    <cellStyle name="Normal 28 3 4 2 3" xfId="44537" xr:uid="{85A7B13D-A089-4DCA-8A20-283A32674A30}"/>
    <cellStyle name="Normal 28 3 4 3" xfId="19398" xr:uid="{8CE2F7A7-5116-44B1-9E85-177FEAEA3B03}"/>
    <cellStyle name="Normal 28 3 4 4" xfId="36157" xr:uid="{5074A34A-A9D4-4DB4-B989-0D2FF5ECA032}"/>
    <cellStyle name="Normal 28 3 5" xfId="9215" xr:uid="{120C8D85-3BEB-4001-8D3A-C66BEBF78209}"/>
    <cellStyle name="Normal 28 3 5 2" xfId="25975" xr:uid="{F2FDE286-C8CB-4740-8D3E-746016CAE4B9}"/>
    <cellStyle name="Normal 28 3 5 3" xfId="42734" xr:uid="{4E032814-F0C3-4D4F-A22D-67566AF7C90A}"/>
    <cellStyle name="Normal 28 3 6" xfId="17595" xr:uid="{9F9BCC77-DA83-49E9-AF65-AF15BB628EA3}"/>
    <cellStyle name="Normal 28 3 7" xfId="34354" xr:uid="{8739F9CC-82C1-4EEA-B708-90569E52EC10}"/>
    <cellStyle name="Normal 28 4" xfId="1254" xr:uid="{780B4E48-BB88-4D28-B9E8-8420F47BBE4D}"/>
    <cellStyle name="Normal 28 4 2" xfId="4643" xr:uid="{247C219B-56D8-41F9-9637-583231848034}"/>
    <cellStyle name="Normal 28 4 2 2" xfId="13023" xr:uid="{85C43EA1-009A-46DC-9BD8-6978CCEF092D}"/>
    <cellStyle name="Normal 28 4 2 2 2" xfId="29783" xr:uid="{53E8C916-B220-4A99-A56E-D0E3E5DDED69}"/>
    <cellStyle name="Normal 28 4 2 2 3" xfId="46542" xr:uid="{755A5449-4A02-4D5A-A058-E8E2FD736010}"/>
    <cellStyle name="Normal 28 4 2 3" xfId="21403" xr:uid="{07FECEE6-C120-4F10-9AED-8B421ACB2321}"/>
    <cellStyle name="Normal 28 4 2 4" xfId="38162" xr:uid="{78E22DCF-9630-4015-BFFA-7F94A95ED219}"/>
    <cellStyle name="Normal 28 4 3" xfId="6330" xr:uid="{3D7A29C8-4C9C-491E-840A-84D608670468}"/>
    <cellStyle name="Normal 28 4 3 2" xfId="14710" xr:uid="{D8EB4FDE-09A4-4AEE-94FB-FDEA0831E6EF}"/>
    <cellStyle name="Normal 28 4 3 2 2" xfId="31470" xr:uid="{6B9B0B2D-B590-47B7-AD80-6FAC46D2263B}"/>
    <cellStyle name="Normal 28 4 3 2 3" xfId="48229" xr:uid="{9EB81A6F-6C8D-4656-B9C8-FCE3F69857AC}"/>
    <cellStyle name="Normal 28 4 3 3" xfId="23090" xr:uid="{12820700-B3C5-411F-88F9-885EB2AA82D6}"/>
    <cellStyle name="Normal 28 4 3 4" xfId="39849" xr:uid="{6304896E-1D28-422A-A3A8-B2EBA79DD235}"/>
    <cellStyle name="Normal 28 4 4" xfId="3066" xr:uid="{CA6F8B4F-0592-4A6E-BD1E-4AA905EE7663}"/>
    <cellStyle name="Normal 28 4 4 2" xfId="11446" xr:uid="{1FDFCDF5-3282-45BE-B656-FB0E9B955BBC}"/>
    <cellStyle name="Normal 28 4 4 2 2" xfId="28206" xr:uid="{9263E776-D370-40E9-8B2B-4FB2D189CFF8}"/>
    <cellStyle name="Normal 28 4 4 2 3" xfId="44965" xr:uid="{8BCB7A23-17B4-4185-AC6A-DB384F510CA2}"/>
    <cellStyle name="Normal 28 4 4 3" xfId="19826" xr:uid="{0D73B080-B94E-4366-917C-46241BC9AB2E}"/>
    <cellStyle name="Normal 28 4 4 4" xfId="36585" xr:uid="{E0109DF1-1E65-46DB-97EE-D855B4FFB606}"/>
    <cellStyle name="Normal 28 4 5" xfId="9643" xr:uid="{F915C047-3EFD-47F6-90BD-F1FED3984384}"/>
    <cellStyle name="Normal 28 4 5 2" xfId="26403" xr:uid="{DFEBFAFA-A80A-41BF-946E-B3F104DE2EB7}"/>
    <cellStyle name="Normal 28 4 5 3" xfId="43162" xr:uid="{5BE85253-2204-4EB0-9D96-46D0641812E6}"/>
    <cellStyle name="Normal 28 4 6" xfId="18023" xr:uid="{9CAA2E01-863A-408B-9473-B25539724C57}"/>
    <cellStyle name="Normal 28 4 7" xfId="34782" xr:uid="{57BBBF6E-EB89-41DE-966F-7B95756B60E2}"/>
    <cellStyle name="Normal 28 5" xfId="3762" xr:uid="{F42052B8-040D-4C60-855B-D29357B889B7}"/>
    <cellStyle name="Normal 28 5 2" xfId="12142" xr:uid="{EE49D5E1-A4FD-4B7C-9B4C-5126CAE8999C}"/>
    <cellStyle name="Normal 28 5 2 2" xfId="28902" xr:uid="{DFEC8D15-0780-4962-84E0-D9EF2F67FBE9}"/>
    <cellStyle name="Normal 28 5 2 3" xfId="45661" xr:uid="{40E464F6-7D7B-4C4E-A2E5-005145BC2D35}"/>
    <cellStyle name="Normal 28 5 3" xfId="20522" xr:uid="{2A9C9547-7344-4C3F-A009-5AB6499FD6B8}"/>
    <cellStyle name="Normal 28 5 4" xfId="37281" xr:uid="{B8786741-CB98-43E2-AC51-0E63BD2DF1BC}"/>
    <cellStyle name="Normal 28 6" xfId="5476" xr:uid="{E37620C4-D78B-420E-82C1-32355FE915ED}"/>
    <cellStyle name="Normal 28 6 2" xfId="13856" xr:uid="{4A5D3B68-7CC1-429E-8CFF-05CCBD73C383}"/>
    <cellStyle name="Normal 28 6 2 2" xfId="30616" xr:uid="{8CDE24F5-4A5C-4B74-A036-B5804CA2B9E8}"/>
    <cellStyle name="Normal 28 6 2 3" xfId="47375" xr:uid="{23B6F577-E028-4745-904E-EB8DA993345A}"/>
    <cellStyle name="Normal 28 6 3" xfId="22236" xr:uid="{D5EE9F9F-0CAE-465F-AE64-AE48CBCC5BAB}"/>
    <cellStyle name="Normal 28 6 4" xfId="38995" xr:uid="{4317AF1A-F03D-44D9-B3A5-81CBAFFFB1B0}"/>
    <cellStyle name="Normal 28 7" xfId="2205" xr:uid="{6DD047CC-5C0E-4E6E-9E99-44D92B6B2939}"/>
    <cellStyle name="Normal 28 7 2" xfId="10592" xr:uid="{3E28A090-FFCC-4757-96B5-5853841597F6}"/>
    <cellStyle name="Normal 28 7 2 2" xfId="27352" xr:uid="{FCA1F8B4-10A0-4E2D-802C-830EC30736CE}"/>
    <cellStyle name="Normal 28 7 2 3" xfId="44111" xr:uid="{7EBD8DF1-48E5-43BD-B045-8E74C8F1E869}"/>
    <cellStyle name="Normal 28 7 3" xfId="18972" xr:uid="{66B26DF7-90DA-4A7B-B3F1-33D149A934EC}"/>
    <cellStyle name="Normal 28 7 4" xfId="35731" xr:uid="{7DFD1CA6-B2C4-45FC-8EA3-D45B59A4754F}"/>
    <cellStyle name="Normal 28 8" xfId="8789" xr:uid="{CA57E900-E4E4-4A6D-9478-D15B22AE6042}"/>
    <cellStyle name="Normal 28 8 2" xfId="25549" xr:uid="{FB4A41C0-3ED6-4F70-8C8D-A6BDE1B49005}"/>
    <cellStyle name="Normal 28 8 3" xfId="42308" xr:uid="{0FFC007B-AC6A-43C5-A198-47A3C57D9C11}"/>
    <cellStyle name="Normal 28 9" xfId="17169" xr:uid="{40EB6D34-5AD6-4BD0-B952-DFD8C4203E92}"/>
    <cellStyle name="Normal 29" xfId="245" xr:uid="{0E8C815C-CCA9-4C3C-A667-510AA113D684}"/>
    <cellStyle name="Normal 29 10" xfId="400" xr:uid="{4CC0793F-C095-4632-8391-F597E260A03A}"/>
    <cellStyle name="Normal 29 2" xfId="895" xr:uid="{42FB8DA2-E473-4074-B3DF-87F97E750BA3}"/>
    <cellStyle name="Normal 29 2 2" xfId="4290" xr:uid="{ACAD943D-2919-4E9F-BDBF-7F2FCD1D812C}"/>
    <cellStyle name="Normal 29 2 2 2" xfId="12670" xr:uid="{30260460-0CCF-4C8C-BEF0-C21B23EDD490}"/>
    <cellStyle name="Normal 29 2 2 2 2" xfId="29430" xr:uid="{CBF9FFE8-8278-4608-B7C0-A70122054BD5}"/>
    <cellStyle name="Normal 29 2 2 2 3" xfId="46189" xr:uid="{4A9D34E7-4053-4C57-BFC1-77D9D6FB4EE7}"/>
    <cellStyle name="Normal 29 2 2 3" xfId="21050" xr:uid="{B05C20DF-932C-430F-931E-D1A939B65539}"/>
    <cellStyle name="Normal 29 2 2 4" xfId="37809" xr:uid="{86F8CA1C-E79E-4E6B-8713-3B507D7966B0}"/>
    <cellStyle name="Normal 29 2 3" xfId="5977" xr:uid="{2A9801AA-88FC-46A1-8B15-774228A07EFE}"/>
    <cellStyle name="Normal 29 2 3 2" xfId="14357" xr:uid="{9B108C83-DE0D-4C2E-996B-972DA8BA5AD7}"/>
    <cellStyle name="Normal 29 2 3 2 2" xfId="31117" xr:uid="{4457957E-2367-460E-BF55-4AF33A0469BB}"/>
    <cellStyle name="Normal 29 2 3 2 3" xfId="47876" xr:uid="{B9C477C5-E7DC-4107-9435-D28AB03E60BC}"/>
    <cellStyle name="Normal 29 2 3 3" xfId="22737" xr:uid="{7F94F62B-1B52-4310-8A66-704C00FB75E6}"/>
    <cellStyle name="Normal 29 2 3 4" xfId="39496" xr:uid="{0B93FF1B-5E3B-4110-B3AB-35A62EFEEEE2}"/>
    <cellStyle name="Normal 29 2 4" xfId="2713" xr:uid="{951028C8-269E-43B3-96AA-064ECFD079BB}"/>
    <cellStyle name="Normal 29 2 4 2" xfId="11093" xr:uid="{B1D3AD71-26F2-4DC1-8AFF-72F78B6CB168}"/>
    <cellStyle name="Normal 29 2 4 2 2" xfId="27853" xr:uid="{3C7ABB3D-B6CC-4652-8F82-73B732AA6509}"/>
    <cellStyle name="Normal 29 2 4 2 3" xfId="44612" xr:uid="{66DBF0EA-A402-40C8-ABE4-AC315557D745}"/>
    <cellStyle name="Normal 29 2 4 3" xfId="19473" xr:uid="{F71FD0C9-1293-48D8-A5A7-00CD771A7BF9}"/>
    <cellStyle name="Normal 29 2 4 4" xfId="36232" xr:uid="{DDA1FA9D-B370-46C0-AA16-C35AA2AFC9D0}"/>
    <cellStyle name="Normal 29 2 5" xfId="9290" xr:uid="{12962D45-FE20-45CB-B6C0-7078D60B9ADA}"/>
    <cellStyle name="Normal 29 2 5 2" xfId="26050" xr:uid="{CB99B05E-0C18-4B5C-A1BE-CFC78AF9569C}"/>
    <cellStyle name="Normal 29 2 5 3" xfId="42809" xr:uid="{0EACF771-7EA1-4EA8-80C0-3060C77C86B7}"/>
    <cellStyle name="Normal 29 2 6" xfId="17670" xr:uid="{E6C9BC75-7E31-492C-B8A9-DBCB3DA188B4}"/>
    <cellStyle name="Normal 29 2 7" xfId="34429" xr:uid="{99B6F4C5-703D-4D9C-B36C-AE2DFB94C3B6}"/>
    <cellStyle name="Normal 29 3" xfId="1329" xr:uid="{67E79F55-9CB9-4BA3-9945-D08009D0F8B1}"/>
    <cellStyle name="Normal 29 3 2" xfId="4718" xr:uid="{18FF9DCC-01B1-418F-B3D5-35BB1D428AC7}"/>
    <cellStyle name="Normal 29 3 2 2" xfId="13098" xr:uid="{A3DF6B71-3602-49B3-A6E2-F2FDC221AE11}"/>
    <cellStyle name="Normal 29 3 2 2 2" xfId="29858" xr:uid="{4B0C592A-D1FB-48E1-9581-781116475B11}"/>
    <cellStyle name="Normal 29 3 2 2 3" xfId="46617" xr:uid="{2AE0612B-A018-482C-A399-19348C5970AE}"/>
    <cellStyle name="Normal 29 3 2 3" xfId="21478" xr:uid="{EA57F712-4E38-4FB3-9211-8B53EFABCD15}"/>
    <cellStyle name="Normal 29 3 2 4" xfId="38237" xr:uid="{26CBE69E-3BC0-459F-BD26-A9259FE7A38B}"/>
    <cellStyle name="Normal 29 3 3" xfId="6405" xr:uid="{D0C72173-8B56-4842-A02A-9ED4115FE7BE}"/>
    <cellStyle name="Normal 29 3 3 2" xfId="14785" xr:uid="{BBF398D2-AD99-49C9-8BE5-491322772CB5}"/>
    <cellStyle name="Normal 29 3 3 2 2" xfId="31545" xr:uid="{C1F976AC-378C-4208-9369-B374C49B828A}"/>
    <cellStyle name="Normal 29 3 3 2 3" xfId="48304" xr:uid="{A60D1AB7-F6B8-4767-8660-3DEA7A24B134}"/>
    <cellStyle name="Normal 29 3 3 3" xfId="23165" xr:uid="{5CF3F560-3B33-49E0-995B-BA505747704C}"/>
    <cellStyle name="Normal 29 3 3 4" xfId="39924" xr:uid="{B9A78497-8B95-4CBA-AAFB-7E093D32C953}"/>
    <cellStyle name="Normal 29 3 4" xfId="3141" xr:uid="{703CAC1D-C7EF-4650-974E-196AEA53577F}"/>
    <cellStyle name="Normal 29 3 4 2" xfId="11521" xr:uid="{8CF7D25B-BCCC-4810-A344-3ABB2C1BCD50}"/>
    <cellStyle name="Normal 29 3 4 2 2" xfId="28281" xr:uid="{E16C616D-4947-48AE-BF83-DDBC1110F5B6}"/>
    <cellStyle name="Normal 29 3 4 2 3" xfId="45040" xr:uid="{8F3CE7DD-7E31-4C89-8223-B1874CFA2082}"/>
    <cellStyle name="Normal 29 3 4 3" xfId="19901" xr:uid="{2BF4D03B-E5FE-49DE-BC43-9DB5288815A4}"/>
    <cellStyle name="Normal 29 3 4 4" xfId="36660" xr:uid="{04E41FDE-DD3B-4BD4-AF2E-97BB1E379977}"/>
    <cellStyle name="Normal 29 3 5" xfId="9718" xr:uid="{ACB5371F-45D0-4709-A45F-ABE7508636DC}"/>
    <cellStyle name="Normal 29 3 5 2" xfId="26478" xr:uid="{BD7E0833-5DDC-4B42-BEAB-A3E24F50F245}"/>
    <cellStyle name="Normal 29 3 5 3" xfId="43237" xr:uid="{C6151361-3CEF-4F1D-93F9-DA519106EE8D}"/>
    <cellStyle name="Normal 29 3 6" xfId="18098" xr:uid="{102399F4-9A8D-46A7-ADDD-7A4CC1249B1C}"/>
    <cellStyle name="Normal 29 3 7" xfId="34857" xr:uid="{2FB3FCB0-BD43-4553-8261-8515A9EB854E}"/>
    <cellStyle name="Normal 29 4" xfId="4157" xr:uid="{78FA2081-BA7E-4453-9403-29BB29756A67}"/>
    <cellStyle name="Normal 29 4 2" xfId="12537" xr:uid="{0D7FE4AF-5614-4BB5-A274-71193A3B5C8B}"/>
    <cellStyle name="Normal 29 4 2 2" xfId="29297" xr:uid="{2D928206-1C2C-4BDD-A206-DF19B9A6019C}"/>
    <cellStyle name="Normal 29 4 2 3" xfId="46056" xr:uid="{71CECE30-36A7-476F-B085-3F6641327E0A}"/>
    <cellStyle name="Normal 29 4 3" xfId="20917" xr:uid="{D630DD4A-7DFE-4829-BC4C-A3733F8A6466}"/>
    <cellStyle name="Normal 29 4 4" xfId="37676" xr:uid="{8069A0DB-C219-4155-B12D-91C5E1A62DE6}"/>
    <cellStyle name="Normal 29 5" xfId="5551" xr:uid="{DDC8900E-5393-4166-AC89-BEE93B05BB6B}"/>
    <cellStyle name="Normal 29 5 2" xfId="13931" xr:uid="{536D86EF-9B84-4541-A16E-28EA6E37EFEC}"/>
    <cellStyle name="Normal 29 5 2 2" xfId="30691" xr:uid="{A3D45513-EECC-4DD8-ABE5-7ED4E6A53492}"/>
    <cellStyle name="Normal 29 5 2 3" xfId="47450" xr:uid="{D02AE6EC-A77A-4F25-96AF-18E8FB13DF6F}"/>
    <cellStyle name="Normal 29 5 3" xfId="22311" xr:uid="{71F4E88D-0068-40F2-B0B0-2E660E193673}"/>
    <cellStyle name="Normal 29 5 4" xfId="39070" xr:uid="{94DF54E6-9BAF-4735-B625-8419EDE41C49}"/>
    <cellStyle name="Normal 29 6" xfId="2283" xr:uid="{5EA87477-72C4-4F7A-B29E-E9026A396B8E}"/>
    <cellStyle name="Normal 29 6 2" xfId="10667" xr:uid="{94B81C88-BF36-4AE5-9038-4E5D2C4C7CF2}"/>
    <cellStyle name="Normal 29 6 2 2" xfId="27427" xr:uid="{7B3F6A12-36FE-4490-899E-7CE0B8F3A8AD}"/>
    <cellStyle name="Normal 29 6 2 3" xfId="44186" xr:uid="{7D02071E-0396-49CF-8B00-BB98ED84229F}"/>
    <cellStyle name="Normal 29 6 3" xfId="19047" xr:uid="{A800B33E-2A66-4DCB-92AD-14385819A9DA}"/>
    <cellStyle name="Normal 29 6 4" xfId="35806" xr:uid="{F82B33B3-90F8-48B6-9E43-32BFCEF1FDD1}"/>
    <cellStyle name="Normal 29 7" xfId="8864" xr:uid="{AF3928CE-836D-4F65-93E8-A7B56CC7F469}"/>
    <cellStyle name="Normal 29 7 2" xfId="25624" xr:uid="{2F8B915C-A29E-4861-A824-83FC80402EA2}"/>
    <cellStyle name="Normal 29 7 3" xfId="42383" xr:uid="{248354D9-C535-4E6F-A0BE-9CBA1ABCE955}"/>
    <cellStyle name="Normal 29 8" xfId="17244" xr:uid="{5633AF26-70C4-4B38-AEB2-798CE4991002}"/>
    <cellStyle name="Normal 29 9" xfId="34003" xr:uid="{B89A457D-BD03-401B-AE97-F3A9DB6BE501}"/>
    <cellStyle name="Normal 3" xfId="62" xr:uid="{8722FC25-7108-425D-8B20-E523F5E73E95}"/>
    <cellStyle name="Normal 3 10" xfId="50916" xr:uid="{2F0FED86-AB74-4C77-875D-D75351D2ECAE}"/>
    <cellStyle name="Normal 3 10 2" xfId="51180" xr:uid="{C842BA45-D829-46D9-945A-0621617088E6}"/>
    <cellStyle name="Normal 3 10 2 2" xfId="51654" xr:uid="{1FC7CB03-900F-470F-AB96-016517EDAD82}"/>
    <cellStyle name="Normal 3 10 2 3" xfId="52132" xr:uid="{F67F4FDD-66B3-4E10-9732-6C778AEB1C02}"/>
    <cellStyle name="Normal 3 10 3" xfId="51419" xr:uid="{AF7D0813-8990-49F5-8633-A59CCB9F40B8}"/>
    <cellStyle name="Normal 3 10 4" xfId="51933" xr:uid="{47C8EF7A-5948-484E-9A55-B66EFA7C6077}"/>
    <cellStyle name="Normal 3 11" xfId="51033" xr:uid="{6159E366-2B3F-4098-B110-5A5E0F11B014}"/>
    <cellStyle name="Normal 3 11 2" xfId="51507" xr:uid="{82B73B48-7C5C-436B-BB41-EB6F4C51944D}"/>
    <cellStyle name="Normal 3 11 3" xfId="51795" xr:uid="{67E67F99-F135-43E3-94B4-3FD6FB465BBB}"/>
    <cellStyle name="Normal 3 12" xfId="50777" xr:uid="{E34741C0-894B-4FFA-B7D1-788F4840D77A}"/>
    <cellStyle name="Normal 3 13" xfId="51272" xr:uid="{52DCD101-6DC2-4B71-96CF-18DAD2F3848B}"/>
    <cellStyle name="Normal 3 14" xfId="71" xr:uid="{EF22C2B2-0EC8-48A8-B932-608E65FC6A6D}"/>
    <cellStyle name="Normal 3 2" xfId="64" xr:uid="{E16C419F-471A-48E3-9F91-9F30EB826F74}"/>
    <cellStyle name="Normal 3 2 10" xfId="51763" xr:uid="{45BD38C9-95EB-4221-8D10-4A103AE427EF}"/>
    <cellStyle name="Normal 3 2 11" xfId="252" xr:uid="{8DDC4D03-2863-460F-953F-F53C72C8E0F9}"/>
    <cellStyle name="Normal 3 2 12" xfId="86" xr:uid="{8175D9DD-6FE4-4866-BA43-4457D9C47C63}"/>
    <cellStyle name="Normal 3 2 2" xfId="156" xr:uid="{A3F2EA98-3AC6-4E1D-A29D-403A4DC74FE8}"/>
    <cellStyle name="Normal 3 2 2 2" xfId="50660" xr:uid="{28BBCB1D-369D-4562-B16E-EE69D2D870E2}"/>
    <cellStyle name="Normal 3 2 2 2 2" xfId="50702" xr:uid="{78A41B99-A7F1-4710-9F65-EE8C1DBB4E5E}"/>
    <cellStyle name="Normal 3 2 2 2 2 2" xfId="51055" xr:uid="{853C70FE-5501-4363-93EA-D0278C4704C7}"/>
    <cellStyle name="Normal 3 2 2 2 2 3" xfId="51529" xr:uid="{52A50099-58AB-4E8C-B6D9-3D5F957738CD}"/>
    <cellStyle name="Normal 3 2 2 2 2 4" xfId="51817" xr:uid="{1F3C117D-8CDE-4111-B20C-52831DF55A70}"/>
    <cellStyle name="Normal 3 2 2 2 3" xfId="50747" xr:uid="{2F7474C5-20D5-42E2-8147-03D2AEAB20E0}"/>
    <cellStyle name="Normal 3 2 2 2 4" xfId="50799" xr:uid="{3575A75B-76D1-4F47-B5A2-2E7B4A3A8D63}"/>
    <cellStyle name="Normal 3 2 2 2 5" xfId="51294" xr:uid="{A7BB1559-A489-4378-9F55-ECADB652820D}"/>
    <cellStyle name="Normal 3 2 2 2 6" xfId="51765" xr:uid="{1636A1DD-4856-4704-B048-2B5C27F72B50}"/>
    <cellStyle name="Normal 3 2 2 3" xfId="50659" xr:uid="{C2F38C41-A62A-4404-8B24-430996B892C6}"/>
    <cellStyle name="Normal 3 2 2 3 2" xfId="51041" xr:uid="{0102AA28-0EFB-4FDE-8AA5-B04AC6854E6A}"/>
    <cellStyle name="Normal 3 2 2 3 3" xfId="51515" xr:uid="{25CFC693-30A4-4F56-9CD3-54F491497BEF}"/>
    <cellStyle name="Normal 3 2 2 3 4" xfId="51803" xr:uid="{B8BBE8C8-08A0-4E93-8DB3-B74647FD4FFD}"/>
    <cellStyle name="Normal 3 2 2 4" xfId="50701" xr:uid="{7887B9DA-DC6B-4624-99B3-38EA2C3754FD}"/>
    <cellStyle name="Normal 3 2 2 5" xfId="50746" xr:uid="{BD064E9C-63C2-4E36-B4E3-4DD7E28D6DBC}"/>
    <cellStyle name="Normal 3 2 2 6" xfId="50785" xr:uid="{C4735BE2-9436-4B08-B0A7-E08F1A7489F4}"/>
    <cellStyle name="Normal 3 2 2 7" xfId="51280" xr:uid="{4D284439-1C09-495E-B36B-EB47B829863C}"/>
    <cellStyle name="Normal 3 2 2 8" xfId="51764" xr:uid="{D60BD426-D2FC-4DC4-8769-6C216B6CDEEA}"/>
    <cellStyle name="Normal 3 2 2 9" xfId="682" xr:uid="{A36B3E72-6BC0-4CD0-80DE-13BC0296D9D5}"/>
    <cellStyle name="Normal 3 2 3" xfId="762" xr:uid="{CD007696-33BB-475E-97F3-066295D4C289}"/>
    <cellStyle name="Normal 3 2 3 2" xfId="50661" xr:uid="{9556205A-DA2D-4E65-B0D1-118533659CEE}"/>
    <cellStyle name="Normal 3 2 3 2 2" xfId="51049" xr:uid="{813B9D3E-3DA9-4CE5-B8C0-F168E70DE61E}"/>
    <cellStyle name="Normal 3 2 3 2 3" xfId="51523" xr:uid="{5B93D013-6985-42A3-9999-374534849CC3}"/>
    <cellStyle name="Normal 3 2 3 2 4" xfId="51811" xr:uid="{7198E932-62AE-4CC2-95D0-98A8CC6C5D94}"/>
    <cellStyle name="Normal 3 2 3 3" xfId="50703" xr:uid="{C77E3569-6C96-44B5-8C95-E9BDCDC2C7C0}"/>
    <cellStyle name="Normal 3 2 3 4" xfId="50748" xr:uid="{80A457BB-C704-40A8-80CC-072CF41916F7}"/>
    <cellStyle name="Normal 3 2 3 5" xfId="50793" xr:uid="{C44D2C4B-DFEF-48D5-AB55-5EBDB0C3C536}"/>
    <cellStyle name="Normal 3 2 3 6" xfId="51288" xr:uid="{04297455-57BD-42AA-8669-9CD49881365C}"/>
    <cellStyle name="Normal 3 2 3 7" xfId="51766" xr:uid="{27A223D7-2F48-40FF-9FAC-F3D38D2DC984}"/>
    <cellStyle name="Normal 3 2 4" xfId="2032" xr:uid="{A372A28F-002D-48A2-AD89-941B021117FB}"/>
    <cellStyle name="Normal 3 2 4 2" xfId="50704" xr:uid="{188AD057-D1FB-471F-87A5-9FB197EEA9B2}"/>
    <cellStyle name="Normal 3 2 4 2 2" xfId="51061" xr:uid="{04518027-475A-487F-90E6-488CE5470CE7}"/>
    <cellStyle name="Normal 3 2 4 2 3" xfId="51535" xr:uid="{C4C19FCE-16F1-4286-8C7E-8D4CBB011493}"/>
    <cellStyle name="Normal 3 2 4 2 4" xfId="51823" xr:uid="{2DAEEFCA-1E73-4F5B-ADE2-A6C4C06482A0}"/>
    <cellStyle name="Normal 3 2 4 3" xfId="50749" xr:uid="{BC5DE5C3-951B-4400-A81B-FAA0126ED4A4}"/>
    <cellStyle name="Normal 3 2 4 4" xfId="50805" xr:uid="{CCB10EFC-51A2-43B3-8468-88EA463D6820}"/>
    <cellStyle name="Normal 3 2 4 5" xfId="51300" xr:uid="{73A75814-07E3-49A0-B9D9-070D1C840A98}"/>
    <cellStyle name="Normal 3 2 4 6" xfId="51767" xr:uid="{B6B14539-9B70-4C36-B10C-F8D9085C8929}"/>
    <cellStyle name="Normal 3 2 5" xfId="50658" xr:uid="{6EBDA738-0586-4FF7-BD7A-93A7B2E4524C}"/>
    <cellStyle name="Normal 3 2 5 2" xfId="50705" xr:uid="{B20BA133-1291-44C2-9F81-0ECA389E7660}"/>
    <cellStyle name="Normal 3 2 5 2 2" xfId="51184" xr:uid="{2CFCAAF8-855B-40E1-83A9-CA3636504BBB}"/>
    <cellStyle name="Normal 3 2 5 2 3" xfId="51658" xr:uid="{0F541DCC-DFA6-4741-88B8-07FF6390A831}"/>
    <cellStyle name="Normal 3 2 5 2 4" xfId="51937" xr:uid="{7A691D25-337B-4D72-982F-E0485EBD5D3E}"/>
    <cellStyle name="Normal 3 2 5 3" xfId="50750" xr:uid="{CB757B60-7CFD-4B9A-AB4D-F6E33AECD815}"/>
    <cellStyle name="Normal 3 2 5 4" xfId="50920" xr:uid="{BF986E0F-8648-4FB3-A84A-7B580C475D16}"/>
    <cellStyle name="Normal 3 2 5 5" xfId="51423" xr:uid="{6A5E7374-1214-4FB6-83D5-DBF7502A97E3}"/>
    <cellStyle name="Normal 3 2 5 6" xfId="51768" xr:uid="{4CA6439E-E279-448F-9127-AE8ECB495517}"/>
    <cellStyle name="Normal 3 2 6" xfId="50700" xr:uid="{F5BB9D97-85A4-4F5E-8F2E-6A331F3CABED}"/>
    <cellStyle name="Normal 3 2 6 2" xfId="51193" xr:uid="{E96EA5E1-8829-4AC8-BCB0-EA303882E6DE}"/>
    <cellStyle name="Normal 3 2 6 2 2" xfId="51667" xr:uid="{E624C39B-6FAD-4CA0-9C31-42ECB7D5F3E0}"/>
    <cellStyle name="Normal 3 2 6 2 3" xfId="52143" xr:uid="{F7386C3A-3B88-4DAB-961A-A9B9B0A0E651}"/>
    <cellStyle name="Normal 3 2 6 3" xfId="50944" xr:uid="{4367DC60-B14A-4F76-AFFA-CE7518678F15}"/>
    <cellStyle name="Normal 3 2 6 4" xfId="51432" xr:uid="{4F96B2AC-C2B3-460C-BE80-6F9ABD08B44E}"/>
    <cellStyle name="Normal 3 2 6 5" xfId="51946" xr:uid="{19C54098-B56C-4319-94AC-AE50423F2008}"/>
    <cellStyle name="Normal 3 2 7" xfId="50745" xr:uid="{3ABE89D7-D67E-41C8-959A-6CD6F0D98AC6}"/>
    <cellStyle name="Normal 3 2 7 2" xfId="51035" xr:uid="{75B05444-4813-4116-A706-053C2DCEF97F}"/>
    <cellStyle name="Normal 3 2 7 3" xfId="51509" xr:uid="{9267C947-3EEC-4B3D-9FD4-EF20EFAC9C61}"/>
    <cellStyle name="Normal 3 2 7 4" xfId="51797" xr:uid="{5EAA5298-584D-412E-A24E-DD2E15E98A1E}"/>
    <cellStyle name="Normal 3 2 8" xfId="50779" xr:uid="{83657CD6-5D70-4473-A01F-3F267EC59947}"/>
    <cellStyle name="Normal 3 2 9" xfId="51274" xr:uid="{831D8551-92C5-4778-B678-FE28C6C0B6B2}"/>
    <cellStyle name="Normal 3 3" xfId="214" xr:uid="{62F6F6CA-2904-4D4B-965B-219ED950AA14}"/>
    <cellStyle name="Normal 3 3 10" xfId="7590" xr:uid="{4E481754-03A1-48B6-8085-9A00FA3CA697}"/>
    <cellStyle name="Normal 3 3 10 2" xfId="15970" xr:uid="{4F76338F-B30A-4095-AB15-8DE1B35E30D0}"/>
    <cellStyle name="Normal 3 3 10 2 2" xfId="32730" xr:uid="{A97BF02D-4655-4BAD-8C51-71201D652BB1}"/>
    <cellStyle name="Normal 3 3 10 2 3" xfId="49489" xr:uid="{0FCF6B0F-2DED-4734-8813-E1C97D5E9DA4}"/>
    <cellStyle name="Normal 3 3 10 3" xfId="24350" xr:uid="{FE48264E-E6E0-4B7A-96B9-27640EBF8315}"/>
    <cellStyle name="Normal 3 3 10 4" xfId="41109" xr:uid="{8F93E52A-B12A-4DD7-83C6-A6D3AE4F2332}"/>
    <cellStyle name="Normal 3 3 11" xfId="7996" xr:uid="{DAB73FE5-35B9-4C05-9B50-070A28AC95A9}"/>
    <cellStyle name="Normal 3 3 11 2" xfId="16376" xr:uid="{6AE36729-63DF-4FF6-AEA5-DD2C41758604}"/>
    <cellStyle name="Normal 3 3 11 2 2" xfId="33136" xr:uid="{660A8A3D-E539-494E-90BA-DB1DE1CA7D26}"/>
    <cellStyle name="Normal 3 3 11 2 3" xfId="49895" xr:uid="{C89E0F84-079F-4ED5-A284-78651A573D60}"/>
    <cellStyle name="Normal 3 3 11 3" xfId="24756" xr:uid="{740E65EC-36D6-4FE4-BD16-BA83C29229B5}"/>
    <cellStyle name="Normal 3 3 11 4" xfId="41515" xr:uid="{FEED85B5-42A0-4DE4-9C67-0BE179933920}"/>
    <cellStyle name="Normal 3 3 12" xfId="8402" xr:uid="{62E49503-DF44-4F65-AB65-499081EC51D8}"/>
    <cellStyle name="Normal 3 3 12 2" xfId="16782" xr:uid="{23072131-6891-4AE7-B5F7-31C1B92751EA}"/>
    <cellStyle name="Normal 3 3 12 2 2" xfId="33542" xr:uid="{14E4AB4F-D1BF-4E86-9423-9E850B998FD8}"/>
    <cellStyle name="Normal 3 3 12 2 3" xfId="50301" xr:uid="{0223FB43-1E87-4D65-A5E6-DB98EDA0A3BA}"/>
    <cellStyle name="Normal 3 3 12 3" xfId="25162" xr:uid="{DF6C13E6-CE4D-4036-BB8D-9FB488BF33DB}"/>
    <cellStyle name="Normal 3 3 12 4" xfId="41921" xr:uid="{7471BF5B-E630-4F4C-B978-253B8F604080}"/>
    <cellStyle name="Normal 3 3 13" xfId="2099" xr:uid="{E71AE6D4-7116-414D-9E8C-0ED33F6E9247}"/>
    <cellStyle name="Normal 3 3 13 2" xfId="10487" xr:uid="{A76F6AB2-01D7-47E5-943A-2A865AFDD9CF}"/>
    <cellStyle name="Normal 3 3 13 2 2" xfId="27247" xr:uid="{E5C27BE9-19BB-4209-BB15-FDDB39176831}"/>
    <cellStyle name="Normal 3 3 13 2 3" xfId="44006" xr:uid="{BF96A8F8-B116-49BE-B33F-DCD473255AFF}"/>
    <cellStyle name="Normal 3 3 13 3" xfId="18867" xr:uid="{9FF32725-31A9-48E9-898D-8631A6845BC1}"/>
    <cellStyle name="Normal 3 3 13 4" xfId="35626" xr:uid="{D7DEB0A3-9F70-4806-B55F-84352F44B844}"/>
    <cellStyle name="Normal 3 3 14" xfId="9091" xr:uid="{95B30437-F384-47EA-A3ED-9E3AF512DA17}"/>
    <cellStyle name="Normal 3 3 14 2" xfId="25851" xr:uid="{1C29882F-A8A8-42DE-8572-AD5B04CE3574}"/>
    <cellStyle name="Normal 3 3 14 3" xfId="42610" xr:uid="{9BC475AA-905D-401D-982F-D01C02A443A1}"/>
    <cellStyle name="Normal 3 3 15" xfId="17471" xr:uid="{28229EA9-4D23-474C-94B8-82931AD82B5F}"/>
    <cellStyle name="Normal 3 3 16" xfId="34230" xr:uid="{73E7C312-D021-4714-8245-6C9A270D764A}"/>
    <cellStyle name="Normal 3 3 17" xfId="50662" xr:uid="{AF931972-4E61-4D05-9D00-76919B0637FF}"/>
    <cellStyle name="Normal 3 3 18" xfId="50706" xr:uid="{D4014959-399E-43C9-98DC-90BD20E47682}"/>
    <cellStyle name="Normal 3 3 19" xfId="50751" xr:uid="{22395367-19DB-4C80-BC6C-CBBA5A40D79B}"/>
    <cellStyle name="Normal 3 3 2" xfId="684" xr:uid="{F0317757-F96D-4707-9BE4-E9B6DD2B4092}"/>
    <cellStyle name="Normal 3 3 2 10" xfId="8566" xr:uid="{464CE294-28FB-43D4-8987-7B2B24A68C27}"/>
    <cellStyle name="Normal 3 3 2 10 2" xfId="16946" xr:uid="{AFB157D0-6B71-442F-A954-C2672B2D284F}"/>
    <cellStyle name="Normal 3 3 2 10 2 2" xfId="33706" xr:uid="{728E018F-D5CB-4162-B29E-E38B345FCF78}"/>
    <cellStyle name="Normal 3 3 2 10 2 3" xfId="50465" xr:uid="{1B769385-638D-4377-B958-C02BA3FC1EE0}"/>
    <cellStyle name="Normal 3 3 2 10 3" xfId="25326" xr:uid="{BC2366AD-1C6F-4966-ACA9-B3B7DE58BB8D}"/>
    <cellStyle name="Normal 3 3 2 10 4" xfId="42085" xr:uid="{614C3FC5-D48D-40AB-8238-CD2B611EA51B}"/>
    <cellStyle name="Normal 3 3 2 11" xfId="2513" xr:uid="{908F69C2-132E-49B6-80D1-7A22702787F6}"/>
    <cellStyle name="Normal 3 3 2 11 2" xfId="10895" xr:uid="{D568F2FC-443F-4FA6-A0DC-48FAC776476A}"/>
    <cellStyle name="Normal 3 3 2 11 2 2" xfId="27655" xr:uid="{8A24B7EB-ECF3-4A08-84A7-A47F9050D7F1}"/>
    <cellStyle name="Normal 3 3 2 11 2 3" xfId="44414" xr:uid="{C9C42AA9-4189-4C1D-87AF-CBC650A45425}"/>
    <cellStyle name="Normal 3 3 2 11 3" xfId="19275" xr:uid="{B974E03E-7ED7-46E4-8E41-DECC9C308A44}"/>
    <cellStyle name="Normal 3 3 2 11 4" xfId="36034" xr:uid="{132F657D-B706-4CAF-8AA9-FA1B7AA1F0B9}"/>
    <cellStyle name="Normal 3 3 2 12" xfId="9092" xr:uid="{F898E3FF-7200-42FE-8B5B-B9EAA02692E1}"/>
    <cellStyle name="Normal 3 3 2 12 2" xfId="25852" xr:uid="{3B400BE4-6C0F-428D-B58A-981D049296AB}"/>
    <cellStyle name="Normal 3 3 2 12 3" xfId="42611" xr:uid="{78938BAA-223F-4B6C-BCD1-9E5C707F1C19}"/>
    <cellStyle name="Normal 3 3 2 13" xfId="17472" xr:uid="{60943E3C-B74E-4B3E-BC05-F765E9BE2B47}"/>
    <cellStyle name="Normal 3 3 2 14" xfId="34231" xr:uid="{3931A1C2-7096-4AAE-B319-A15E771C8B0D}"/>
    <cellStyle name="Normal 3 3 2 15" xfId="50663" xr:uid="{BC50AA86-352A-4BE6-BC8F-962AB146A340}"/>
    <cellStyle name="Normal 3 3 2 16" xfId="50707" xr:uid="{91FB8F64-4FFF-4BF0-A50C-509A5B109139}"/>
    <cellStyle name="Normal 3 3 2 17" xfId="50752" xr:uid="{57CD4AFC-E228-4EBB-9099-841D13673AD3}"/>
    <cellStyle name="Normal 3 3 2 18" xfId="50787" xr:uid="{56CDDCB5-2FEC-4D26-8D40-DEC507E054EF}"/>
    <cellStyle name="Normal 3 3 2 19" xfId="51282" xr:uid="{72EEC12B-629E-472E-A14E-0416C517AF20}"/>
    <cellStyle name="Normal 3 3 2 2" xfId="1123" xr:uid="{6AEE5481-A1EB-4065-AD4E-E86FF6042F23}"/>
    <cellStyle name="Normal 3 3 2 2 10" xfId="50801" xr:uid="{78CC2FE9-9DF5-4CE6-A7D2-57DB594BF4D6}"/>
    <cellStyle name="Normal 3 3 2 2 11" xfId="51296" xr:uid="{497C5458-2C6D-470A-B4BE-2B12E9BF9015}"/>
    <cellStyle name="Normal 3 3 2 2 12" xfId="51771" xr:uid="{93CC97C6-18EE-4B30-A948-4281F87E7E37}"/>
    <cellStyle name="Normal 3 3 2 2 2" xfId="4518" xr:uid="{4A4BE8CA-0172-4021-BF80-1C5F5B1E7D86}"/>
    <cellStyle name="Normal 3 3 2 2 2 2" xfId="12898" xr:uid="{CAD6EC8D-C94B-4968-B750-E7CBF803BF97}"/>
    <cellStyle name="Normal 3 3 2 2 2 2 2" xfId="29658" xr:uid="{671A089A-D305-446F-96E1-C4C1FFAD5306}"/>
    <cellStyle name="Normal 3 3 2 2 2 2 3" xfId="46417" xr:uid="{F4D79702-7362-419E-8FEA-E8EECB225D63}"/>
    <cellStyle name="Normal 3 3 2 2 2 3" xfId="21278" xr:uid="{7873814F-3596-4BD7-8DBB-14AC877AE75B}"/>
    <cellStyle name="Normal 3 3 2 2 2 4" xfId="38037" xr:uid="{0FD3B2F5-CAFF-4583-A562-5CC11BD5096F}"/>
    <cellStyle name="Normal 3 3 2 2 2 5" xfId="51057" xr:uid="{285FBE7C-F52A-4D95-877A-2862E20E89BA}"/>
    <cellStyle name="Normal 3 3 2 2 2 6" xfId="51531" xr:uid="{FE27A26B-FEBE-4D5F-9109-2A7325795C51}"/>
    <cellStyle name="Normal 3 3 2 2 2 7" xfId="51819" xr:uid="{2CDC1298-093C-4E70-AB45-62E9B4BC3DC9}"/>
    <cellStyle name="Normal 3 3 2 2 3" xfId="6205" xr:uid="{BD577811-F2FC-4564-9D29-FE8F2406B80F}"/>
    <cellStyle name="Normal 3 3 2 2 3 2" xfId="14585" xr:uid="{E6BDEBE8-4FEA-4A29-B58C-E4D162C374A4}"/>
    <cellStyle name="Normal 3 3 2 2 3 2 2" xfId="31345" xr:uid="{DDB86A01-2104-42DB-91B4-2137E5EBCD46}"/>
    <cellStyle name="Normal 3 3 2 2 3 2 3" xfId="48104" xr:uid="{42584EFA-49D7-47E2-845F-A81951FD116D}"/>
    <cellStyle name="Normal 3 3 2 2 3 3" xfId="22965" xr:uid="{599F1070-580D-4AC5-AD7E-0E0DFD365413}"/>
    <cellStyle name="Normal 3 3 2 2 3 4" xfId="39724" xr:uid="{EC8482A8-1223-444D-8634-144B1ECE9DDE}"/>
    <cellStyle name="Normal 3 3 2 2 4" xfId="2941" xr:uid="{2025D82E-C055-41B6-8AC9-8E9B66C24C66}"/>
    <cellStyle name="Normal 3 3 2 2 4 2" xfId="11321" xr:uid="{43AC307B-A578-4B2F-AEE7-F4EFF4CC40FC}"/>
    <cellStyle name="Normal 3 3 2 2 4 2 2" xfId="28081" xr:uid="{7C29BC6D-C5B1-455F-AB54-9536E95EE311}"/>
    <cellStyle name="Normal 3 3 2 2 4 2 3" xfId="44840" xr:uid="{EF4D2652-A24D-4A6C-9827-EFACDB302714}"/>
    <cellStyle name="Normal 3 3 2 2 4 3" xfId="19701" xr:uid="{D9BF08AF-40AA-4E1E-A222-3D019263A061}"/>
    <cellStyle name="Normal 3 3 2 2 4 4" xfId="36460" xr:uid="{C81A9D21-102B-4ED4-9C3E-74F7B77D96DE}"/>
    <cellStyle name="Normal 3 3 2 2 5" xfId="9518" xr:uid="{AFDC7B95-8DE2-47AF-B03B-EBCD2EF4F82D}"/>
    <cellStyle name="Normal 3 3 2 2 5 2" xfId="26278" xr:uid="{7886D38F-A948-4978-B5F6-F218BC1E0A73}"/>
    <cellStyle name="Normal 3 3 2 2 5 3" xfId="43037" xr:uid="{530DBDB0-6DB6-4367-A2ED-190A9956EF30}"/>
    <cellStyle name="Normal 3 3 2 2 6" xfId="17898" xr:uid="{24027E49-2F05-4EA6-9211-1531E4E3A863}"/>
    <cellStyle name="Normal 3 3 2 2 7" xfId="34657" xr:uid="{5AC8D7F7-0A61-40E8-AEC7-4D3481A73428}"/>
    <cellStyle name="Normal 3 3 2 2 8" xfId="50708" xr:uid="{3B02D261-E6D4-427E-BAAC-7BCE5180C272}"/>
    <cellStyle name="Normal 3 3 2 2 9" xfId="50753" xr:uid="{686A1D36-1A35-4CCE-AD2D-CAEED967302B}"/>
    <cellStyle name="Normal 3 3 2 20" xfId="51770" xr:uid="{9DB2624D-470A-4725-8E82-F2AAD77F1BDE}"/>
    <cellStyle name="Normal 3 3 2 3" xfId="1557" xr:uid="{AFE50E4C-89BC-4A76-8165-5522FF833D0D}"/>
    <cellStyle name="Normal 3 3 2 3 10" xfId="51805" xr:uid="{EEBA3279-464F-4564-9E59-12EEC7440240}"/>
    <cellStyle name="Normal 3 3 2 3 2" xfId="4946" xr:uid="{CD372206-9A81-4AE1-85A4-1A8AC7565ED5}"/>
    <cellStyle name="Normal 3 3 2 3 2 2" xfId="13326" xr:uid="{939BE7F0-307D-4B1E-8749-0D84257738EA}"/>
    <cellStyle name="Normal 3 3 2 3 2 2 2" xfId="30086" xr:uid="{442DD1E6-4B0E-47DA-BCCB-2684664C60BF}"/>
    <cellStyle name="Normal 3 3 2 3 2 2 3" xfId="46845" xr:uid="{D3FF88E9-89B3-42BF-BB6F-99A0F114781B}"/>
    <cellStyle name="Normal 3 3 2 3 2 3" xfId="21706" xr:uid="{18DA0101-C75D-40B1-800A-2E04F11D751C}"/>
    <cellStyle name="Normal 3 3 2 3 2 4" xfId="38465" xr:uid="{C0D6B7A6-922C-4F90-A774-7F7D746AAF84}"/>
    <cellStyle name="Normal 3 3 2 3 3" xfId="6633" xr:uid="{188EE685-43B4-4458-9B7F-2576DB7F99E9}"/>
    <cellStyle name="Normal 3 3 2 3 3 2" xfId="15013" xr:uid="{4769BE49-D53C-4EAB-BA57-A19EA8D791AE}"/>
    <cellStyle name="Normal 3 3 2 3 3 2 2" xfId="31773" xr:uid="{7B568769-C2C8-4DD6-AC20-99BF2B7E40D7}"/>
    <cellStyle name="Normal 3 3 2 3 3 2 3" xfId="48532" xr:uid="{E66E2040-1223-4E63-BBF4-E75A81B2BF0B}"/>
    <cellStyle name="Normal 3 3 2 3 3 3" xfId="23393" xr:uid="{A0466081-5058-44B3-8950-703836D1999F}"/>
    <cellStyle name="Normal 3 3 2 3 3 4" xfId="40152" xr:uid="{7CA2B3BE-4315-4DBD-93A9-5BACC0FFE9D3}"/>
    <cellStyle name="Normal 3 3 2 3 4" xfId="3369" xr:uid="{8235DEE8-B8FB-4403-B29B-F3365951D344}"/>
    <cellStyle name="Normal 3 3 2 3 4 2" xfId="11749" xr:uid="{49EABF69-81C1-456A-8E88-25AD98F28D88}"/>
    <cellStyle name="Normal 3 3 2 3 4 2 2" xfId="28509" xr:uid="{B84D305A-4450-4D82-AD40-E3FDCC729C70}"/>
    <cellStyle name="Normal 3 3 2 3 4 2 3" xfId="45268" xr:uid="{A297AB57-B619-438F-92DE-DB18965ED580}"/>
    <cellStyle name="Normal 3 3 2 3 4 3" xfId="20129" xr:uid="{A8CD601A-132E-4A57-BFB4-52077F75EC75}"/>
    <cellStyle name="Normal 3 3 2 3 4 4" xfId="36888" xr:uid="{E008605E-81B4-45CB-8CF7-37BB854F6AD5}"/>
    <cellStyle name="Normal 3 3 2 3 5" xfId="9946" xr:uid="{19EF8249-B0BF-43F6-90EC-C95B1E70B4AC}"/>
    <cellStyle name="Normal 3 3 2 3 5 2" xfId="26706" xr:uid="{20822015-79CA-4C7C-9DB6-F7B57F914864}"/>
    <cellStyle name="Normal 3 3 2 3 5 3" xfId="43465" xr:uid="{C0162387-A57B-441E-B73B-0CD5EF1D78B0}"/>
    <cellStyle name="Normal 3 3 2 3 6" xfId="18326" xr:uid="{312900FD-88EA-411A-A16D-E0223E327037}"/>
    <cellStyle name="Normal 3 3 2 3 7" xfId="35085" xr:uid="{89936518-D4D5-4A40-93C2-E9EFE678F64F}"/>
    <cellStyle name="Normal 3 3 2 3 8" xfId="51043" xr:uid="{3CF74575-4C2C-4742-810F-8361B87F40CF}"/>
    <cellStyle name="Normal 3 3 2 3 9" xfId="51517" xr:uid="{B9E3FD67-19CC-498C-A22B-348DAD23BDDF}"/>
    <cellStyle name="Normal 3 3 2 4" xfId="1866" xr:uid="{3D8FD9AC-7637-44CD-A102-1AE98C7D059A}"/>
    <cellStyle name="Normal 3 3 2 4 2" xfId="5255" xr:uid="{05C04D40-AD56-484A-9A49-82D194C778A3}"/>
    <cellStyle name="Normal 3 3 2 4 2 2" xfId="13635" xr:uid="{FBA21A35-0FC3-4B45-BEB0-A1D43252C381}"/>
    <cellStyle name="Normal 3 3 2 4 2 2 2" xfId="30395" xr:uid="{6F797B9D-E50F-45E5-945F-1D223665A21C}"/>
    <cellStyle name="Normal 3 3 2 4 2 2 3" xfId="47154" xr:uid="{7593550F-2ED0-4C66-8914-E237778C4FE8}"/>
    <cellStyle name="Normal 3 3 2 4 2 3" xfId="22015" xr:uid="{A69E37AB-FDDC-4806-96A9-6B57A2B96F2F}"/>
    <cellStyle name="Normal 3 3 2 4 2 4" xfId="38774" xr:uid="{BA1AA748-1A7E-4F37-94DD-ABFACD83877F}"/>
    <cellStyle name="Normal 3 3 2 4 3" xfId="6942" xr:uid="{B41EF7E6-3B1C-417F-884E-0B9059F4C024}"/>
    <cellStyle name="Normal 3 3 2 4 3 2" xfId="15322" xr:uid="{B8942A77-2F29-42A4-AE29-55E24DF84A58}"/>
    <cellStyle name="Normal 3 3 2 4 3 2 2" xfId="32082" xr:uid="{7E545990-DEDE-412E-8AFC-031042E3595D}"/>
    <cellStyle name="Normal 3 3 2 4 3 2 3" xfId="48841" xr:uid="{F57F4D0C-5AA1-4EEC-A9BF-43247F8BB192}"/>
    <cellStyle name="Normal 3 3 2 4 3 3" xfId="23702" xr:uid="{77AC07A4-AFC1-4CFF-B8C1-F4AF271C79D9}"/>
    <cellStyle name="Normal 3 3 2 4 3 4" xfId="40461" xr:uid="{9B146472-90C1-4729-9213-1CEB1D0020FA}"/>
    <cellStyle name="Normal 3 3 2 4 4" xfId="3565" xr:uid="{DD61137A-0233-449E-8A78-9D24E6B43819}"/>
    <cellStyle name="Normal 3 3 2 4 4 2" xfId="11945" xr:uid="{557B4A96-37EB-48E1-9452-5E78C03F1A42}"/>
    <cellStyle name="Normal 3 3 2 4 4 2 2" xfId="28705" xr:uid="{4B1167EF-9B96-4710-8594-5AA52379EC30}"/>
    <cellStyle name="Normal 3 3 2 4 4 2 3" xfId="45464" xr:uid="{9CBFE794-6499-4E46-9B87-82E1E5A1E23A}"/>
    <cellStyle name="Normal 3 3 2 4 4 3" xfId="20325" xr:uid="{A2D52ACF-5543-416A-A5B8-5E3D3AB22A78}"/>
    <cellStyle name="Normal 3 3 2 4 4 4" xfId="37084" xr:uid="{72A65587-0CC6-441B-BECC-0A6A8FB47965}"/>
    <cellStyle name="Normal 3 3 2 4 5" xfId="10255" xr:uid="{5D06A387-2E01-4ED7-BC7C-B5FC0E166A70}"/>
    <cellStyle name="Normal 3 3 2 4 5 2" xfId="27015" xr:uid="{E6863A19-3723-4503-8C9B-243B1BAFB0F1}"/>
    <cellStyle name="Normal 3 3 2 4 5 3" xfId="43774" xr:uid="{AD73A500-43AE-4484-9F02-9375DB5122E1}"/>
    <cellStyle name="Normal 3 3 2 4 6" xfId="18635" xr:uid="{7CD5BAD0-8CFC-4EE4-BABA-0CAAADAF24C7}"/>
    <cellStyle name="Normal 3 3 2 4 7" xfId="35394" xr:uid="{2A5E8A4B-FC98-46F2-AA9A-F955CEA48957}"/>
    <cellStyle name="Normal 3 3 2 5" xfId="3985" xr:uid="{CD49CDF0-1898-4A9A-8A09-06B4E90E0B2D}"/>
    <cellStyle name="Normal 3 3 2 5 2" xfId="12365" xr:uid="{230B8CF6-2E02-4E71-BF42-A52B86E2FC79}"/>
    <cellStyle name="Normal 3 3 2 5 2 2" xfId="29125" xr:uid="{178AE78D-3E3A-4B31-9FE6-33AE39FD6B07}"/>
    <cellStyle name="Normal 3 3 2 5 2 3" xfId="45884" xr:uid="{ACA0FFC4-A4AD-425E-8696-C17F23FA0440}"/>
    <cellStyle name="Normal 3 3 2 5 3" xfId="20745" xr:uid="{46AE68B8-1332-42A1-98B0-90660E97312A}"/>
    <cellStyle name="Normal 3 3 2 5 4" xfId="37504" xr:uid="{AEE6D0AD-F716-4CDE-8E44-7E93DD18D30D}"/>
    <cellStyle name="Normal 3 3 2 6" xfId="5779" xr:uid="{A42C76F5-F450-42F5-931F-7557F2E83DDF}"/>
    <cellStyle name="Normal 3 3 2 6 2" xfId="14159" xr:uid="{19404452-5AB8-4BE5-9F23-B99EAED4D53A}"/>
    <cellStyle name="Normal 3 3 2 6 2 2" xfId="30919" xr:uid="{D9C8ACA8-2971-4C71-A9DC-BC53495F0569}"/>
    <cellStyle name="Normal 3 3 2 6 2 3" xfId="47678" xr:uid="{7A6508D1-9513-401C-A84E-AEE7EC9BEEE1}"/>
    <cellStyle name="Normal 3 3 2 6 3" xfId="22539" xr:uid="{4FD1607B-41E1-451D-9800-EA21D775620A}"/>
    <cellStyle name="Normal 3 3 2 6 4" xfId="39298" xr:uid="{82D6B878-DC52-4190-9DD1-F2DEFCC09F7F}"/>
    <cellStyle name="Normal 3 3 2 7" xfId="7348" xr:uid="{11547A3F-65C1-4C1F-BAE9-9B8B29337170}"/>
    <cellStyle name="Normal 3 3 2 7 2" xfId="15728" xr:uid="{E21FAC05-31E4-422A-B482-72475B045222}"/>
    <cellStyle name="Normal 3 3 2 7 2 2" xfId="32488" xr:uid="{1595337E-4F44-41F9-8215-441FFE502092}"/>
    <cellStyle name="Normal 3 3 2 7 2 3" xfId="49247" xr:uid="{CFDE5E39-3FEB-4E7E-B323-232AC7D98BB0}"/>
    <cellStyle name="Normal 3 3 2 7 3" xfId="24108" xr:uid="{405AD09E-6D72-4B99-BA61-B4207B8ACE1C}"/>
    <cellStyle name="Normal 3 3 2 7 4" xfId="40867" xr:uid="{B4266601-6716-444A-9958-A313C23406A9}"/>
    <cellStyle name="Normal 3 3 2 8" xfId="7754" xr:uid="{1EEC86BC-34E0-413F-8820-D7B295E0CB2C}"/>
    <cellStyle name="Normal 3 3 2 8 2" xfId="16134" xr:uid="{1DA72F86-10C7-4A39-8C54-4500D8A41ED8}"/>
    <cellStyle name="Normal 3 3 2 8 2 2" xfId="32894" xr:uid="{BA19A076-4F0C-472B-9656-011BA3BA462D}"/>
    <cellStyle name="Normal 3 3 2 8 2 3" xfId="49653" xr:uid="{6F9310B0-F028-4267-AB73-D35213E80D53}"/>
    <cellStyle name="Normal 3 3 2 8 3" xfId="24514" xr:uid="{D250B91E-D142-4A8B-9C87-21F6710E9385}"/>
    <cellStyle name="Normal 3 3 2 8 4" xfId="41273" xr:uid="{80253E2A-46C8-4019-B46C-E155C06AA95A}"/>
    <cellStyle name="Normal 3 3 2 9" xfId="8160" xr:uid="{EEFAC75D-FEAA-4785-ADF4-375C3F75AA6B}"/>
    <cellStyle name="Normal 3 3 2 9 2" xfId="16540" xr:uid="{57AD3D8F-E44F-4BB7-901F-C7FC3C22A6F6}"/>
    <cellStyle name="Normal 3 3 2 9 2 2" xfId="33300" xr:uid="{0A172EB0-0C73-4B47-AD39-268B4CDF7B94}"/>
    <cellStyle name="Normal 3 3 2 9 2 3" xfId="50059" xr:uid="{4C6EA01F-403E-4185-B0C7-2CECCC762997}"/>
    <cellStyle name="Normal 3 3 2 9 3" xfId="24920" xr:uid="{44CBAE21-243D-4EEA-A371-2497574F54CD}"/>
    <cellStyle name="Normal 3 3 2 9 4" xfId="41679" xr:uid="{1BE8B2E6-C604-405B-B927-748C1B8C7825}"/>
    <cellStyle name="Normal 3 3 20" xfId="50781" xr:uid="{5103F2E7-324E-4659-A0FC-147307371B07}"/>
    <cellStyle name="Normal 3 3 21" xfId="51276" xr:uid="{15B24656-9253-447C-8937-5769AFF7356A}"/>
    <cellStyle name="Normal 3 3 22" xfId="51769" xr:uid="{A78B65DD-5676-47F0-9404-222315D38D1B}"/>
    <cellStyle name="Normal 3 3 23" xfId="683" xr:uid="{54EF3B0C-3003-4DFD-BB18-B18A616FD424}"/>
    <cellStyle name="Normal 3 3 3" xfId="685" xr:uid="{F789DEBF-68F4-4597-8612-B460CFDC7D37}"/>
    <cellStyle name="Normal 3 3 3 10" xfId="8673" xr:uid="{EB57F8E4-7909-4DB7-8140-2D3CF8601295}"/>
    <cellStyle name="Normal 3 3 3 10 2" xfId="17053" xr:uid="{0393FD5D-31D3-4CCE-AF04-7D5CEC8126F2}"/>
    <cellStyle name="Normal 3 3 3 10 2 2" xfId="33813" xr:uid="{B0E619E9-0A5E-4A77-B52C-2E0F6B9D9E1B}"/>
    <cellStyle name="Normal 3 3 3 10 2 3" xfId="50572" xr:uid="{BDBA0A96-DD9A-442A-B9F4-7E5BB83517BD}"/>
    <cellStyle name="Normal 3 3 3 10 3" xfId="25433" xr:uid="{9D1A5FD9-29A9-43AC-B6EC-048E08B108C5}"/>
    <cellStyle name="Normal 3 3 3 10 4" xfId="42192" xr:uid="{C517A6F9-99AB-4A22-89F1-B390324D10A7}"/>
    <cellStyle name="Normal 3 3 3 11" xfId="2514" xr:uid="{6C2C83CB-6D48-4C74-AF2A-7617E51CA1F7}"/>
    <cellStyle name="Normal 3 3 3 11 2" xfId="10896" xr:uid="{68389ADD-E23C-40FD-8331-919B50227E45}"/>
    <cellStyle name="Normal 3 3 3 11 2 2" xfId="27656" xr:uid="{C5BBF196-0296-4374-967D-72CF0B7FEBD0}"/>
    <cellStyle name="Normal 3 3 3 11 2 3" xfId="44415" xr:uid="{AA20C687-3693-4F04-8764-7B3B70109610}"/>
    <cellStyle name="Normal 3 3 3 11 3" xfId="19276" xr:uid="{EDB3D5D4-0039-426B-A0D3-CB26CB4C8A9E}"/>
    <cellStyle name="Normal 3 3 3 11 4" xfId="36035" xr:uid="{F4F3BC9A-5025-48CA-A919-C15C7A12C33C}"/>
    <cellStyle name="Normal 3 3 3 12" xfId="9093" xr:uid="{87978EF1-C5E7-4A30-940C-39EB38B093EE}"/>
    <cellStyle name="Normal 3 3 3 12 2" xfId="25853" xr:uid="{57B3D900-3321-4C26-8D2F-FF7BAA0E2879}"/>
    <cellStyle name="Normal 3 3 3 12 3" xfId="42612" xr:uid="{B3125F5F-197B-47FB-9BC0-D7ACEF0D939B}"/>
    <cellStyle name="Normal 3 3 3 13" xfId="17473" xr:uid="{0DAA7237-0602-479D-94BD-661B21C8D7A6}"/>
    <cellStyle name="Normal 3 3 3 14" xfId="34232" xr:uid="{B3CD2D7D-848A-418A-9402-91C4F42B6070}"/>
    <cellStyle name="Normal 3 3 3 15" xfId="50709" xr:uid="{7C91A975-7DC0-494A-B3ED-9C014DD7E043}"/>
    <cellStyle name="Normal 3 3 3 16" xfId="50754" xr:uid="{3E9FB49A-DF6B-43AA-80F7-7DC60BA1B151}"/>
    <cellStyle name="Normal 3 3 3 17" xfId="50795" xr:uid="{6B387E58-A6BE-4855-B332-1F138ECE3EE6}"/>
    <cellStyle name="Normal 3 3 3 18" xfId="51290" xr:uid="{3B40A6F6-A72C-446F-A79A-3D0D7EBDA5C2}"/>
    <cellStyle name="Normal 3 3 3 19" xfId="51772" xr:uid="{15BC4EDF-AE14-4A5E-8DBB-9C59E76B586D}"/>
    <cellStyle name="Normal 3 3 3 2" xfId="1124" xr:uid="{38839FA4-AE8B-44D8-A4FC-F8A75F730971}"/>
    <cellStyle name="Normal 3 3 3 2 10" xfId="51813" xr:uid="{278E28AF-E6AC-4F54-B56D-4A7C978126CA}"/>
    <cellStyle name="Normal 3 3 3 2 2" xfId="4519" xr:uid="{1002AB04-E8C5-4E7E-9C33-9BAC4ADEAA92}"/>
    <cellStyle name="Normal 3 3 3 2 2 2" xfId="12899" xr:uid="{5046B4DC-45D0-4DF1-BE86-05FA0D9E2066}"/>
    <cellStyle name="Normal 3 3 3 2 2 2 2" xfId="29659" xr:uid="{B450E4C4-D0CC-43DD-BF2D-3DBEA867A8AC}"/>
    <cellStyle name="Normal 3 3 3 2 2 2 3" xfId="46418" xr:uid="{7EB6A37E-DCE0-4D17-9E50-D711C302FE73}"/>
    <cellStyle name="Normal 3 3 3 2 2 3" xfId="21279" xr:uid="{4C3D25C8-7CC3-47A5-B19F-E7E67FE113CE}"/>
    <cellStyle name="Normal 3 3 3 2 2 4" xfId="38038" xr:uid="{AA21209A-2CC4-4AA3-837E-4E542BFE606B}"/>
    <cellStyle name="Normal 3 3 3 2 3" xfId="6206" xr:uid="{E732BABD-D789-4562-82AD-2EEF71B5AE45}"/>
    <cellStyle name="Normal 3 3 3 2 3 2" xfId="14586" xr:uid="{FDA5F0AC-1460-4990-AD9E-519D299F5CE2}"/>
    <cellStyle name="Normal 3 3 3 2 3 2 2" xfId="31346" xr:uid="{A3FC37FA-24FF-402A-9063-F6F30D51B475}"/>
    <cellStyle name="Normal 3 3 3 2 3 2 3" xfId="48105" xr:uid="{5FC995EE-B25E-497B-85F5-931BB4EC6788}"/>
    <cellStyle name="Normal 3 3 3 2 3 3" xfId="22966" xr:uid="{8DA97A63-69B1-45C3-BC03-A331703A4A11}"/>
    <cellStyle name="Normal 3 3 3 2 3 4" xfId="39725" xr:uid="{D6F558C2-1771-480C-BC29-03E617228F1A}"/>
    <cellStyle name="Normal 3 3 3 2 4" xfId="2942" xr:uid="{E92AA2A4-EEE5-4143-B513-2F05B18F382A}"/>
    <cellStyle name="Normal 3 3 3 2 4 2" xfId="11322" xr:uid="{AC9034F5-7919-4473-9677-6BE96219D870}"/>
    <cellStyle name="Normal 3 3 3 2 4 2 2" xfId="28082" xr:uid="{CCFE34D1-F428-4F16-B6E0-01E33F3E79DC}"/>
    <cellStyle name="Normal 3 3 3 2 4 2 3" xfId="44841" xr:uid="{32B454A3-2BB8-4D35-9E68-A2D18EE0104A}"/>
    <cellStyle name="Normal 3 3 3 2 4 3" xfId="19702" xr:uid="{A5886DD2-A2B9-4099-B175-BEEB47EED8D6}"/>
    <cellStyle name="Normal 3 3 3 2 4 4" xfId="36461" xr:uid="{7B42B6AB-0384-4A4B-AC53-9A2786F87261}"/>
    <cellStyle name="Normal 3 3 3 2 5" xfId="9519" xr:uid="{BA3087FC-B129-4CF1-86A4-E0EDFAC69517}"/>
    <cellStyle name="Normal 3 3 3 2 5 2" xfId="26279" xr:uid="{9B2BED3B-4767-4FB5-A4AA-66B651ED8A31}"/>
    <cellStyle name="Normal 3 3 3 2 5 3" xfId="43038" xr:uid="{8E662992-C7E3-414F-9A0E-24EE0C653458}"/>
    <cellStyle name="Normal 3 3 3 2 6" xfId="17899" xr:uid="{E50C3D34-F752-4396-A0A1-7541BDE309CB}"/>
    <cellStyle name="Normal 3 3 3 2 7" xfId="34658" xr:uid="{82BDBC0C-73A7-4043-A047-DD0DE0A96E2E}"/>
    <cellStyle name="Normal 3 3 3 2 8" xfId="51051" xr:uid="{D4C7F6A2-27BA-4846-AE66-B2930DDB4A10}"/>
    <cellStyle name="Normal 3 3 3 2 9" xfId="51525" xr:uid="{84F3ECEA-9FC5-4535-9440-20A9CB5E8193}"/>
    <cellStyle name="Normal 3 3 3 3" xfId="1558" xr:uid="{EBBC28F0-EDFF-4109-A358-507C419A16D2}"/>
    <cellStyle name="Normal 3 3 3 3 2" xfId="4947" xr:uid="{2A41EDB1-3F80-42B3-ABE6-8AB0AAECE63E}"/>
    <cellStyle name="Normal 3 3 3 3 2 2" xfId="13327" xr:uid="{0E47908D-20CF-40EC-8AC7-B6B91727829A}"/>
    <cellStyle name="Normal 3 3 3 3 2 2 2" xfId="30087" xr:uid="{9029EA6E-1894-4A7D-8ED8-338874893D61}"/>
    <cellStyle name="Normal 3 3 3 3 2 2 3" xfId="46846" xr:uid="{593B52E7-874F-493E-95A7-161401889BB4}"/>
    <cellStyle name="Normal 3 3 3 3 2 3" xfId="21707" xr:uid="{47E45D60-D0C4-403F-9B15-C151BCBE500D}"/>
    <cellStyle name="Normal 3 3 3 3 2 4" xfId="38466" xr:uid="{38EF6DCE-2625-4867-80F9-D9357675416F}"/>
    <cellStyle name="Normal 3 3 3 3 3" xfId="6634" xr:uid="{EC00F21C-F811-4AEC-80E2-316695AC4120}"/>
    <cellStyle name="Normal 3 3 3 3 3 2" xfId="15014" xr:uid="{562BB9FA-87B2-48D3-B180-15AE46FE52E7}"/>
    <cellStyle name="Normal 3 3 3 3 3 2 2" xfId="31774" xr:uid="{D442FB2D-0C7F-4AF1-B500-10228AF340ED}"/>
    <cellStyle name="Normal 3 3 3 3 3 2 3" xfId="48533" xr:uid="{C527B56F-CD15-49B9-AF89-B56DC1D7AC7E}"/>
    <cellStyle name="Normal 3 3 3 3 3 3" xfId="23394" xr:uid="{235F9737-45AB-461A-B326-535E6D4E5287}"/>
    <cellStyle name="Normal 3 3 3 3 3 4" xfId="40153" xr:uid="{785761B7-39E9-4E77-BAAC-FBAA6216F06B}"/>
    <cellStyle name="Normal 3 3 3 3 4" xfId="3370" xr:uid="{5D9F67CF-36CD-4390-822A-328EEF9B579F}"/>
    <cellStyle name="Normal 3 3 3 3 4 2" xfId="11750" xr:uid="{ED0622EF-9B2D-4A44-9EBD-F3ACE6844EE2}"/>
    <cellStyle name="Normal 3 3 3 3 4 2 2" xfId="28510" xr:uid="{31FE8D34-D202-4882-ABB0-34352A165F08}"/>
    <cellStyle name="Normal 3 3 3 3 4 2 3" xfId="45269" xr:uid="{C46174E4-BB88-4D1A-AC37-770B3DA6CCEC}"/>
    <cellStyle name="Normal 3 3 3 3 4 3" xfId="20130" xr:uid="{B7410D5A-0F93-4CEA-8112-CD6A4EE79EFB}"/>
    <cellStyle name="Normal 3 3 3 3 4 4" xfId="36889" xr:uid="{D7904E35-375B-47D0-999D-458CA8DED667}"/>
    <cellStyle name="Normal 3 3 3 3 5" xfId="9947" xr:uid="{B3FD06E0-2A42-4E6A-87B9-FD78E07D8766}"/>
    <cellStyle name="Normal 3 3 3 3 5 2" xfId="26707" xr:uid="{E38A64F5-6692-4683-9BB9-1E6FCC21749C}"/>
    <cellStyle name="Normal 3 3 3 3 5 3" xfId="43466" xr:uid="{028B1D20-4237-41B5-8285-D4C8844409A5}"/>
    <cellStyle name="Normal 3 3 3 3 6" xfId="18327" xr:uid="{76C993A5-6FEB-4FB1-AA80-CCE0D0E3BDC8}"/>
    <cellStyle name="Normal 3 3 3 3 7" xfId="35086" xr:uid="{FE7A5C48-D70F-4395-A882-1D1FE3E377CE}"/>
    <cellStyle name="Normal 3 3 3 4" xfId="1973" xr:uid="{7626A068-67CD-4CFD-983D-A3F914039013}"/>
    <cellStyle name="Normal 3 3 3 4 2" xfId="5362" xr:uid="{C297DB4E-1D49-4187-9260-7B2B4363FCD8}"/>
    <cellStyle name="Normal 3 3 3 4 2 2" xfId="13742" xr:uid="{9431618B-E2A7-4CB0-BB8C-69324E21B888}"/>
    <cellStyle name="Normal 3 3 3 4 2 2 2" xfId="30502" xr:uid="{E2908F65-FB78-450D-A621-8F3AE4CD09BB}"/>
    <cellStyle name="Normal 3 3 3 4 2 2 3" xfId="47261" xr:uid="{F3711AFE-773A-464B-89F9-E27D8B482730}"/>
    <cellStyle name="Normal 3 3 3 4 2 3" xfId="22122" xr:uid="{B43C613B-0673-4E1C-B677-30A7701F9E28}"/>
    <cellStyle name="Normal 3 3 3 4 2 4" xfId="38881" xr:uid="{4E6C7E3B-3695-4940-BCAF-15B2D6899340}"/>
    <cellStyle name="Normal 3 3 3 4 3" xfId="7049" xr:uid="{0F3EB608-D777-4413-9C43-28EF21A09F03}"/>
    <cellStyle name="Normal 3 3 3 4 3 2" xfId="15429" xr:uid="{C72F2F3C-D123-44B3-A474-DC6D5985E303}"/>
    <cellStyle name="Normal 3 3 3 4 3 2 2" xfId="32189" xr:uid="{44093F75-D907-467A-A399-C11DE43F5E69}"/>
    <cellStyle name="Normal 3 3 3 4 3 2 3" xfId="48948" xr:uid="{E45F5518-B23D-4C0C-B91C-D5B1CC437ECE}"/>
    <cellStyle name="Normal 3 3 3 4 3 3" xfId="23809" xr:uid="{FA39E126-5A9C-4C23-AC08-BBCB572949B2}"/>
    <cellStyle name="Normal 3 3 3 4 3 4" xfId="40568" xr:uid="{119D5F8F-AB5A-4C7A-8FE4-D1A31AD9CB32}"/>
    <cellStyle name="Normal 3 3 3 4 4" xfId="3672" xr:uid="{98DFD162-B41C-4FBE-B8CF-575894909196}"/>
    <cellStyle name="Normal 3 3 3 4 4 2" xfId="12052" xr:uid="{B98AE990-193E-4BAD-8ED9-32B7B9E714B3}"/>
    <cellStyle name="Normal 3 3 3 4 4 2 2" xfId="28812" xr:uid="{D53D54CD-89C1-424A-835E-06FB7CBF95BC}"/>
    <cellStyle name="Normal 3 3 3 4 4 2 3" xfId="45571" xr:uid="{9DD8E295-654F-4118-B289-F659E272FD34}"/>
    <cellStyle name="Normal 3 3 3 4 4 3" xfId="20432" xr:uid="{45B0D469-EC37-44C7-8B62-98A6616FE3FF}"/>
    <cellStyle name="Normal 3 3 3 4 4 4" xfId="37191" xr:uid="{7B76D6E6-5B74-469D-9684-3AC4D3A08B25}"/>
    <cellStyle name="Normal 3 3 3 4 5" xfId="10362" xr:uid="{09DCF54A-E1AE-42F2-84D1-22F4F5BBA772}"/>
    <cellStyle name="Normal 3 3 3 4 5 2" xfId="27122" xr:uid="{B9D0BC18-AD15-4648-8F1C-3CBF76B82BF5}"/>
    <cellStyle name="Normal 3 3 3 4 5 3" xfId="43881" xr:uid="{225CADA8-503D-48CF-862C-0734E8661C48}"/>
    <cellStyle name="Normal 3 3 3 4 6" xfId="18742" xr:uid="{1008CDC8-BC9E-4B83-BF5E-CC7919882BCD}"/>
    <cellStyle name="Normal 3 3 3 4 7" xfId="35501" xr:uid="{5590A813-BC9E-4090-84F9-EDF6A26A9078}"/>
    <cellStyle name="Normal 3 3 3 5" xfId="4092" xr:uid="{C0BB489D-B3C7-413B-929F-C04C1572857A}"/>
    <cellStyle name="Normal 3 3 3 5 2" xfId="12472" xr:uid="{FA25BDD9-9622-441C-8161-2D4A12E3433C}"/>
    <cellStyle name="Normal 3 3 3 5 2 2" xfId="29232" xr:uid="{9FA78F0E-2133-4D62-A9AB-2CB5FEFDEFDE}"/>
    <cellStyle name="Normal 3 3 3 5 2 3" xfId="45991" xr:uid="{65D68706-3AF3-483E-8792-C42888816978}"/>
    <cellStyle name="Normal 3 3 3 5 3" xfId="20852" xr:uid="{5C2551AB-17B5-43E4-916F-CA7BC7718250}"/>
    <cellStyle name="Normal 3 3 3 5 4" xfId="37611" xr:uid="{880FE096-928E-4151-87DD-B73191BD7C18}"/>
    <cellStyle name="Normal 3 3 3 6" xfId="5780" xr:uid="{CA1C5584-7137-44A6-BBCD-CB79AD7FC2A0}"/>
    <cellStyle name="Normal 3 3 3 6 2" xfId="14160" xr:uid="{688DD60B-2427-49A1-8A35-5083C60D273C}"/>
    <cellStyle name="Normal 3 3 3 6 2 2" xfId="30920" xr:uid="{B922769A-FC10-4DE5-90CE-5E16DF8F1724}"/>
    <cellStyle name="Normal 3 3 3 6 2 3" xfId="47679" xr:uid="{2DB31B15-D628-4AA3-866A-43AFFF5CCB3E}"/>
    <cellStyle name="Normal 3 3 3 6 3" xfId="22540" xr:uid="{BF3D2EA8-E912-44B6-8F7C-076756CD33B4}"/>
    <cellStyle name="Normal 3 3 3 6 4" xfId="39299" xr:uid="{9A660349-79AA-4841-9B04-0093FC87CE1A}"/>
    <cellStyle name="Normal 3 3 3 7" xfId="7455" xr:uid="{39D1D7DD-5D36-4D94-B8B5-F2608BA0386C}"/>
    <cellStyle name="Normal 3 3 3 7 2" xfId="15835" xr:uid="{2FCEB66F-A179-4ABD-8041-0F592120CB97}"/>
    <cellStyle name="Normal 3 3 3 7 2 2" xfId="32595" xr:uid="{5164E193-8AA7-4D71-A2FE-37FE98BCC83C}"/>
    <cellStyle name="Normal 3 3 3 7 2 3" xfId="49354" xr:uid="{BAEE2500-0318-4DDF-9C2D-09D5EFADF9EF}"/>
    <cellStyle name="Normal 3 3 3 7 3" xfId="24215" xr:uid="{890EF7CC-E10C-425F-BFE2-9259DC76AC1D}"/>
    <cellStyle name="Normal 3 3 3 7 4" xfId="40974" xr:uid="{E9664216-1B49-4544-B051-88C852333BE1}"/>
    <cellStyle name="Normal 3 3 3 8" xfId="7861" xr:uid="{6D558F78-56B2-4FC5-8434-FEBE8A5CF851}"/>
    <cellStyle name="Normal 3 3 3 8 2" xfId="16241" xr:uid="{F574E362-D775-4499-9116-EEC48828D8DD}"/>
    <cellStyle name="Normal 3 3 3 8 2 2" xfId="33001" xr:uid="{7D41B07C-FBE1-456F-9C6C-92D32E4BFBBE}"/>
    <cellStyle name="Normal 3 3 3 8 2 3" xfId="49760" xr:uid="{2E1C876F-9E9D-44D0-A71C-DD3FD1F45237}"/>
    <cellStyle name="Normal 3 3 3 8 3" xfId="24621" xr:uid="{CE91912D-D3FC-40C4-BBAA-7E84AD75095C}"/>
    <cellStyle name="Normal 3 3 3 8 4" xfId="41380" xr:uid="{FF116B01-EDEF-4C19-B716-C75651BFF7B5}"/>
    <cellStyle name="Normal 3 3 3 9" xfId="8267" xr:uid="{75783AE6-816D-4132-9FC9-B56A9CFFFBA6}"/>
    <cellStyle name="Normal 3 3 3 9 2" xfId="16647" xr:uid="{69808B6C-1451-493F-A61D-5E24FF01ABD9}"/>
    <cellStyle name="Normal 3 3 3 9 2 2" xfId="33407" xr:uid="{0694699F-98DE-44BE-AF77-413FB6A7FCC3}"/>
    <cellStyle name="Normal 3 3 3 9 2 3" xfId="50166" xr:uid="{A09F9A38-453A-49C2-88B0-70FABA74E811}"/>
    <cellStyle name="Normal 3 3 3 9 3" xfId="25027" xr:uid="{05F59C24-A735-419A-9A56-EBCA6CB6BA71}"/>
    <cellStyle name="Normal 3 3 3 9 4" xfId="41786" xr:uid="{BA083E4D-5D53-4471-ACEC-309BB025BFDA}"/>
    <cellStyle name="Normal 3 3 4" xfId="1122" xr:uid="{435F70CE-FCAC-4ABD-AE49-FFB7F7301F5C}"/>
    <cellStyle name="Normal 3 3 4 10" xfId="50807" xr:uid="{73CB0E32-CF55-4168-9896-BDF68347EBCF}"/>
    <cellStyle name="Normal 3 3 4 11" xfId="51302" xr:uid="{E7A4975E-8D9C-40B1-87AD-E59A439FC756}"/>
    <cellStyle name="Normal 3 3 4 12" xfId="51773" xr:uid="{B8FF2A04-398A-47A2-8800-8F53DA75B84E}"/>
    <cellStyle name="Normal 3 3 4 2" xfId="4517" xr:uid="{5E2EF3E5-5ACC-4FEC-AA83-8022C23347E3}"/>
    <cellStyle name="Normal 3 3 4 2 2" xfId="12897" xr:uid="{6589EB03-41FF-451B-94C0-E6B981CBD40B}"/>
    <cellStyle name="Normal 3 3 4 2 2 2" xfId="29657" xr:uid="{496BBFDB-87B5-4181-AC5A-1BB1F344EBFF}"/>
    <cellStyle name="Normal 3 3 4 2 2 3" xfId="46416" xr:uid="{A1D95BE7-39B7-4569-AD33-2CA69BC0E147}"/>
    <cellStyle name="Normal 3 3 4 2 3" xfId="21277" xr:uid="{9C02D4D9-14F5-4EB6-9E66-B9F88E94BC76}"/>
    <cellStyle name="Normal 3 3 4 2 4" xfId="38036" xr:uid="{1920BE11-7627-406E-A977-CDD1ED087A1A}"/>
    <cellStyle name="Normal 3 3 4 2 5" xfId="51063" xr:uid="{D24234FD-B46D-4321-A6E6-D5AB45993290}"/>
    <cellStyle name="Normal 3 3 4 2 6" xfId="51537" xr:uid="{FBFA963B-7029-4D6C-B33E-5B64D95888D5}"/>
    <cellStyle name="Normal 3 3 4 2 7" xfId="51825" xr:uid="{92CDAA9B-4FC1-4335-999C-2E5376C6228A}"/>
    <cellStyle name="Normal 3 3 4 3" xfId="6204" xr:uid="{1B1BDEF9-9076-4D86-9B75-E0F36C6662A6}"/>
    <cellStyle name="Normal 3 3 4 3 2" xfId="14584" xr:uid="{61CFC0B5-0DEB-4291-AE05-461627BFDC1E}"/>
    <cellStyle name="Normal 3 3 4 3 2 2" xfId="31344" xr:uid="{1A7CA2F8-BABF-4099-A2D4-BEE0E07324F2}"/>
    <cellStyle name="Normal 3 3 4 3 2 3" xfId="48103" xr:uid="{0DD3D6B1-ABBB-4695-97EB-DCE52D73C753}"/>
    <cellStyle name="Normal 3 3 4 3 3" xfId="22964" xr:uid="{9AFCC64B-4CB5-4603-9361-235B4B083ED4}"/>
    <cellStyle name="Normal 3 3 4 3 4" xfId="39723" xr:uid="{1A8E5752-2570-4196-977F-36604613C0AE}"/>
    <cellStyle name="Normal 3 3 4 4" xfId="2940" xr:uid="{3E74079B-FCB8-46E2-81BA-259BEEC53614}"/>
    <cellStyle name="Normal 3 3 4 4 2" xfId="11320" xr:uid="{0F6CC113-64C7-4CF4-97E5-B3B218B02FC1}"/>
    <cellStyle name="Normal 3 3 4 4 2 2" xfId="28080" xr:uid="{D325951B-755A-4480-87A4-E3B7DE2B6706}"/>
    <cellStyle name="Normal 3 3 4 4 2 3" xfId="44839" xr:uid="{3B3FDF09-733F-42B8-B579-CE367497234D}"/>
    <cellStyle name="Normal 3 3 4 4 3" xfId="19700" xr:uid="{10E031D2-ECA1-4689-A18A-FFA3ADF86C52}"/>
    <cellStyle name="Normal 3 3 4 4 4" xfId="36459" xr:uid="{F0F2D354-6141-4B2D-8F26-1A15301ED558}"/>
    <cellStyle name="Normal 3 3 4 5" xfId="9517" xr:uid="{7FF80673-CD1A-4715-9EF2-07391FCFAC72}"/>
    <cellStyle name="Normal 3 3 4 5 2" xfId="26277" xr:uid="{9B80DA5E-4BBE-4074-A6CB-F70F54C41DEC}"/>
    <cellStyle name="Normal 3 3 4 5 3" xfId="43036" xr:uid="{4C7B42AB-E64C-4C2A-B6B9-CA459F527065}"/>
    <cellStyle name="Normal 3 3 4 6" xfId="17897" xr:uid="{B5703A82-3B50-454C-ACFC-0556C0C6B780}"/>
    <cellStyle name="Normal 3 3 4 7" xfId="34656" xr:uid="{1DAA448D-E42B-4512-868B-74CE3910CD81}"/>
    <cellStyle name="Normal 3 3 4 8" xfId="50710" xr:uid="{FDB8F762-E4E0-407E-AE06-97291718E7AA}"/>
    <cellStyle name="Normal 3 3 4 9" xfId="50755" xr:uid="{576D6E9E-D8E6-4145-A27D-878262AF42CB}"/>
    <cellStyle name="Normal 3 3 5" xfId="1556" xr:uid="{748677FD-D398-4FBD-9F56-4B06EDF5FC13}"/>
    <cellStyle name="Normal 3 3 5 2" xfId="4945" xr:uid="{509C1F69-FA83-4188-9199-FA0B6EEE46A1}"/>
    <cellStyle name="Normal 3 3 5 2 2" xfId="13325" xr:uid="{3D6A550A-5707-40ED-8F9A-7F99EE0ABDD2}"/>
    <cellStyle name="Normal 3 3 5 2 2 2" xfId="30085" xr:uid="{1622CEE2-9C6E-4B8D-B3D4-BA0AB414C6E5}"/>
    <cellStyle name="Normal 3 3 5 2 2 3" xfId="46844" xr:uid="{A1446638-D56E-4037-948A-FD410E316D92}"/>
    <cellStyle name="Normal 3 3 5 2 3" xfId="21705" xr:uid="{FA584D91-6B7D-4F89-BED3-72F76E9B99D2}"/>
    <cellStyle name="Normal 3 3 5 2 4" xfId="38464" xr:uid="{9F44537E-3C56-4C19-BE5D-17D82E577654}"/>
    <cellStyle name="Normal 3 3 5 3" xfId="6632" xr:uid="{97DB61E8-4C84-44B4-B48A-1DC39B24F7C4}"/>
    <cellStyle name="Normal 3 3 5 3 2" xfId="15012" xr:uid="{B7872E0C-5E4D-4674-9503-994640CFA9A3}"/>
    <cellStyle name="Normal 3 3 5 3 2 2" xfId="31772" xr:uid="{EB8A75C6-A8F9-45AF-98AC-9EFB7EF4F75E}"/>
    <cellStyle name="Normal 3 3 5 3 2 3" xfId="48531" xr:uid="{1F4B2A56-528A-4488-8BE3-0A78977183A6}"/>
    <cellStyle name="Normal 3 3 5 3 3" xfId="23392" xr:uid="{122E1EB2-7E2F-4B0D-B3FA-258719F248D6}"/>
    <cellStyle name="Normal 3 3 5 3 4" xfId="40151" xr:uid="{52CE5B0F-9178-46DF-8981-1442864240F6}"/>
    <cellStyle name="Normal 3 3 5 4" xfId="3368" xr:uid="{9927464F-8F29-4F54-AA13-E59D8CF0BAFF}"/>
    <cellStyle name="Normal 3 3 5 4 2" xfId="11748" xr:uid="{053EA16A-020B-4CA0-8AAC-32BDF2D21CD5}"/>
    <cellStyle name="Normal 3 3 5 4 2 2" xfId="28508" xr:uid="{AE4ACA8F-F1C3-4AE5-BD4E-FC2B58159948}"/>
    <cellStyle name="Normal 3 3 5 4 2 3" xfId="45267" xr:uid="{697A8F63-30A5-4D06-84B3-F8C606B732F5}"/>
    <cellStyle name="Normal 3 3 5 4 3" xfId="20128" xr:uid="{1B695166-C0D5-4AEC-865E-A92B83734996}"/>
    <cellStyle name="Normal 3 3 5 4 4" xfId="36887" xr:uid="{6B2DF726-5EA6-4128-97A8-D874A2B9F182}"/>
    <cellStyle name="Normal 3 3 5 5" xfId="9945" xr:uid="{CB822D8A-8723-4DC2-B9C9-46F2A9E004EF}"/>
    <cellStyle name="Normal 3 3 5 5 2" xfId="26705" xr:uid="{2EE3820B-27E0-4228-BA63-21C7D5EAD517}"/>
    <cellStyle name="Normal 3 3 5 5 3" xfId="43464" xr:uid="{22B8B4F0-3F70-4900-BA9E-DE6447A9ED99}"/>
    <cellStyle name="Normal 3 3 5 6" xfId="18325" xr:uid="{DEC66F12-01A5-47F6-8844-D3B9B602AA75}"/>
    <cellStyle name="Normal 3 3 5 7" xfId="35084" xr:uid="{074C1A5F-CD74-425B-A922-1909D11B1FD8}"/>
    <cellStyle name="Normal 3 3 5 8" xfId="50924" xr:uid="{6E2322F4-C37F-4CDC-9100-03B849D9EA97}"/>
    <cellStyle name="Normal 3 3 6" xfId="1702" xr:uid="{4A0ED27B-5349-4C65-AAF1-C41512E9FC74}"/>
    <cellStyle name="Normal 3 3 6 10" xfId="51799" xr:uid="{44B13C9B-892F-4355-B493-F36A391B745E}"/>
    <cellStyle name="Normal 3 3 6 2" xfId="5091" xr:uid="{32166E96-2698-4F0E-ADB5-27DB79B5CDC6}"/>
    <cellStyle name="Normal 3 3 6 2 2" xfId="13471" xr:uid="{CAB08829-B713-4FFA-84DC-0F6083B82E23}"/>
    <cellStyle name="Normal 3 3 6 2 2 2" xfId="30231" xr:uid="{620AAC5C-82BE-4CDB-8DEC-F4749A6A089A}"/>
    <cellStyle name="Normal 3 3 6 2 2 3" xfId="46990" xr:uid="{1BE6292F-3150-4967-970E-5A703B9A7CE1}"/>
    <cellStyle name="Normal 3 3 6 2 3" xfId="21851" xr:uid="{4034F270-F72E-4133-933B-ED0D1ADF3CAB}"/>
    <cellStyle name="Normal 3 3 6 2 4" xfId="38610" xr:uid="{94F2AE53-FA2E-44B0-81F4-88B7865471BF}"/>
    <cellStyle name="Normal 3 3 6 3" xfId="6778" xr:uid="{B79DF30F-B80D-45AB-A787-53BCEC2D34C4}"/>
    <cellStyle name="Normal 3 3 6 3 2" xfId="15158" xr:uid="{C507EDC0-08DE-4AF8-BD73-9B5465A3A6FA}"/>
    <cellStyle name="Normal 3 3 6 3 2 2" xfId="31918" xr:uid="{8FF4285C-617A-47C5-B67A-D7924CD715CC}"/>
    <cellStyle name="Normal 3 3 6 3 2 3" xfId="48677" xr:uid="{01C5EC38-DF6C-4549-AB2D-8021C4BD7436}"/>
    <cellStyle name="Normal 3 3 6 3 3" xfId="23538" xr:uid="{A5446D6A-6421-40F4-A5A9-B5BEC125E6C4}"/>
    <cellStyle name="Normal 3 3 6 3 4" xfId="40297" xr:uid="{537BBA32-26CB-4E48-96BD-FAA9004B871F}"/>
    <cellStyle name="Normal 3 3 6 4" xfId="2512" xr:uid="{CCE0A2DE-04B8-4FEC-B000-F1DDBB50E936}"/>
    <cellStyle name="Normal 3 3 6 4 2" xfId="10894" xr:uid="{7C70D9F1-302D-4FAF-900C-DA596E48EAF6}"/>
    <cellStyle name="Normal 3 3 6 4 2 2" xfId="27654" xr:uid="{32A96502-DD9B-4336-B269-5692AE35BB1D}"/>
    <cellStyle name="Normal 3 3 6 4 2 3" xfId="44413" xr:uid="{E01422D9-91A1-41AB-9F44-BC1861E62156}"/>
    <cellStyle name="Normal 3 3 6 4 3" xfId="19274" xr:uid="{989AD8ED-38F9-43F8-9D22-02B68C942941}"/>
    <cellStyle name="Normal 3 3 6 4 4" xfId="36033" xr:uid="{F3FB461C-0022-4FAF-BE28-8F45F2A8FD5D}"/>
    <cellStyle name="Normal 3 3 6 5" xfId="10091" xr:uid="{87126A09-822C-497E-B8A1-A562904C3A88}"/>
    <cellStyle name="Normal 3 3 6 5 2" xfId="26851" xr:uid="{EBE43606-4848-4E95-B57B-18065CB51FED}"/>
    <cellStyle name="Normal 3 3 6 5 3" xfId="43610" xr:uid="{1210A0E3-11EA-45B0-8E25-BC61AEB1F1EE}"/>
    <cellStyle name="Normal 3 3 6 6" xfId="18471" xr:uid="{1DE5D27E-CD1E-4676-84A8-F55738589D63}"/>
    <cellStyle name="Normal 3 3 6 7" xfId="35230" xr:uid="{8749FD07-FE23-4199-B0CC-7CAEE958A92F}"/>
    <cellStyle name="Normal 3 3 6 8" xfId="51037" xr:uid="{74935C3A-EA85-4841-8D45-72BF4DA28291}"/>
    <cellStyle name="Normal 3 3 6 9" xfId="51511" xr:uid="{937601A0-2EE0-4181-A849-A474D9913C5B}"/>
    <cellStyle name="Normal 3 3 7" xfId="3820" xr:uid="{4DC9D5F1-7DEE-4E1E-B78C-4A53473AFF5D}"/>
    <cellStyle name="Normal 3 3 7 2" xfId="12200" xr:uid="{7B33FFAF-9A08-4993-8B0B-BBF762654425}"/>
    <cellStyle name="Normal 3 3 7 2 2" xfId="28960" xr:uid="{F9BDBD44-7889-4AEE-96BB-9DEE6ACECD26}"/>
    <cellStyle name="Normal 3 3 7 2 3" xfId="45719" xr:uid="{11AE088B-E94F-44F9-B1D5-CE1604B3B762}"/>
    <cellStyle name="Normal 3 3 7 3" xfId="20580" xr:uid="{20A33410-54C1-4D98-ABFA-50545CFBAB30}"/>
    <cellStyle name="Normal 3 3 7 4" xfId="37339" xr:uid="{E05A8C96-D15F-4D8D-97E4-4CF9F948EC49}"/>
    <cellStyle name="Normal 3 3 8" xfId="5778" xr:uid="{41E23E80-2AB1-4009-84E2-F65FC6C66A0C}"/>
    <cellStyle name="Normal 3 3 8 2" xfId="14158" xr:uid="{9CBFD08B-B1E7-42EF-B45A-061E34CF99D3}"/>
    <cellStyle name="Normal 3 3 8 2 2" xfId="30918" xr:uid="{DB24CA27-A6AA-4491-B49B-3C1E64B04EBE}"/>
    <cellStyle name="Normal 3 3 8 2 3" xfId="47677" xr:uid="{C207D6E1-3846-4543-9FA1-DD31C3417BAC}"/>
    <cellStyle name="Normal 3 3 8 3" xfId="22538" xr:uid="{7075B78E-830C-4287-BA1A-3F3D716ED4A2}"/>
    <cellStyle name="Normal 3 3 8 4" xfId="39297" xr:uid="{05C665C7-30D1-4F45-A2A4-0D1B2E1827C5}"/>
    <cellStyle name="Normal 3 3 9" xfId="7184" xr:uid="{4D2F786F-D652-499F-A642-CA703ACD393C}"/>
    <cellStyle name="Normal 3 3 9 2" xfId="15564" xr:uid="{BFFE32AD-D689-44DF-BBED-EC6A6A3FD078}"/>
    <cellStyle name="Normal 3 3 9 2 2" xfId="32324" xr:uid="{F0FB271A-4B1D-442C-9846-E310692E9CFB}"/>
    <cellStyle name="Normal 3 3 9 2 3" xfId="49083" xr:uid="{9E3F0E8D-65F7-4E17-9CAB-516DB972C329}"/>
    <cellStyle name="Normal 3 3 9 3" xfId="23944" xr:uid="{D51F201C-CC36-407F-A972-F68EB056D300}"/>
    <cellStyle name="Normal 3 3 9 4" xfId="40703" xr:uid="{197769CD-F4A8-4DED-BE35-2916B5230B5C}"/>
    <cellStyle name="Normal 3 4" xfId="90" xr:uid="{C6A8F735-0C62-4B47-8696-3BCA60B1DEFC}"/>
    <cellStyle name="Normal 3 4 10" xfId="7615" xr:uid="{75163938-DEF9-4484-8B37-4181E548AF4A}"/>
    <cellStyle name="Normal 3 4 10 2" xfId="15995" xr:uid="{B8BB4920-B3C1-499A-B2C7-6AC3C84A385D}"/>
    <cellStyle name="Normal 3 4 10 2 2" xfId="32755" xr:uid="{57B3CF3F-965E-450B-8656-DAE78944BDEF}"/>
    <cellStyle name="Normal 3 4 10 2 3" xfId="49514" xr:uid="{81EE1922-452F-49D8-B9A7-3143CB045387}"/>
    <cellStyle name="Normal 3 4 10 3" xfId="24375" xr:uid="{2F239766-322B-4119-BB61-2A96B486542C}"/>
    <cellStyle name="Normal 3 4 10 4" xfId="41134" xr:uid="{C6A35880-AF32-4402-AE73-9D67D235FCCF}"/>
    <cellStyle name="Normal 3 4 11" xfId="8021" xr:uid="{5963DCFF-5963-41E8-A9BF-FC49E524AF0C}"/>
    <cellStyle name="Normal 3 4 11 2" xfId="16401" xr:uid="{E76692B4-62BD-4401-B5E3-F9F29A1DB0AD}"/>
    <cellStyle name="Normal 3 4 11 2 2" xfId="33161" xr:uid="{FEC3DB08-6CE1-4729-BF28-CD7D753874D2}"/>
    <cellStyle name="Normal 3 4 11 2 3" xfId="49920" xr:uid="{BF11426F-9D04-4DC8-87EF-4FF2ED3F28D0}"/>
    <cellStyle name="Normal 3 4 11 3" xfId="24781" xr:uid="{C603A5C9-05E9-4DB8-8F78-426CFCC5BE8A}"/>
    <cellStyle name="Normal 3 4 11 4" xfId="41540" xr:uid="{FE78D3E2-8053-4267-AE7C-2F629B7B9BF8}"/>
    <cellStyle name="Normal 3 4 12" xfId="8427" xr:uid="{8C10D713-FCF2-47A9-93BE-5F7EE2D925BD}"/>
    <cellStyle name="Normal 3 4 12 2" xfId="16807" xr:uid="{E02E6E3A-D48E-4D60-8C14-46218362DB6F}"/>
    <cellStyle name="Normal 3 4 12 2 2" xfId="33567" xr:uid="{7220AAB7-08A5-428B-9BE5-8383B156C809}"/>
    <cellStyle name="Normal 3 4 12 2 3" xfId="50326" xr:uid="{D861F0AB-80BE-42DE-8806-573C4EC48F50}"/>
    <cellStyle name="Normal 3 4 12 3" xfId="25187" xr:uid="{D2618907-8533-4327-9D48-2B4E396C0EE7}"/>
    <cellStyle name="Normal 3 4 12 4" xfId="41946" xr:uid="{3DFA8885-F702-4CDB-95CE-080FA1C83A9C}"/>
    <cellStyle name="Normal 3 4 13" xfId="2515" xr:uid="{FA4DB898-335C-43A2-AEB1-798BFABBBDDD}"/>
    <cellStyle name="Normal 3 4 13 2" xfId="10897" xr:uid="{238DE5A4-6EF1-4C33-93BC-FE0687662BFC}"/>
    <cellStyle name="Normal 3 4 13 2 2" xfId="27657" xr:uid="{7FC456B1-CB2F-4E01-ABCB-314A93ED138D}"/>
    <cellStyle name="Normal 3 4 13 2 3" xfId="44416" xr:uid="{0640B838-1582-4A21-8DC9-195D87F0DD4C}"/>
    <cellStyle name="Normal 3 4 13 3" xfId="19277" xr:uid="{5E75DFE3-CF0D-4139-9242-C726FE470883}"/>
    <cellStyle name="Normal 3 4 13 4" xfId="36036" xr:uid="{88BECEF5-D768-4A69-91C9-A91DB2B96769}"/>
    <cellStyle name="Normal 3 4 14" xfId="9094" xr:uid="{0B9D6570-EE07-415E-9069-F9FFF71A32D7}"/>
    <cellStyle name="Normal 3 4 14 2" xfId="25854" xr:uid="{7BECB6D0-006E-47C0-B513-EAC70A867C36}"/>
    <cellStyle name="Normal 3 4 14 3" xfId="42613" xr:uid="{A1FD2600-9FD8-4800-8204-6AC4ED2D8BA9}"/>
    <cellStyle name="Normal 3 4 15" xfId="17474" xr:uid="{83820502-E057-438B-99EF-D4EAB3422F6A}"/>
    <cellStyle name="Normal 3 4 16" xfId="34233" xr:uid="{4BA98A99-D1B7-4984-AE55-2E3B6D243B01}"/>
    <cellStyle name="Normal 3 4 17" xfId="50664" xr:uid="{8AAF6CE5-8F26-44A7-B090-2F994FC96F12}"/>
    <cellStyle name="Normal 3 4 18" xfId="50711" xr:uid="{77F3CA40-0639-4EFA-8615-132375DC8C82}"/>
    <cellStyle name="Normal 3 4 19" xfId="50756" xr:uid="{544BE2E1-D45A-4439-8247-133A6CCB64BE}"/>
    <cellStyle name="Normal 3 4 2" xfId="687" xr:uid="{25B07262-6D15-41F6-8BA4-4246B7AAFE14}"/>
    <cellStyle name="Normal 3 4 2 10" xfId="8567" xr:uid="{208B3659-02E2-49ED-A647-1A0E1364D66D}"/>
    <cellStyle name="Normal 3 4 2 10 2" xfId="16947" xr:uid="{BA1BB91E-1699-4D05-8BA2-D1C32D318997}"/>
    <cellStyle name="Normal 3 4 2 10 2 2" xfId="33707" xr:uid="{AD62CACD-7B61-4C50-B2AF-F09E6F7D74F2}"/>
    <cellStyle name="Normal 3 4 2 10 2 3" xfId="50466" xr:uid="{BFBE225C-688F-4265-AD93-D14072985A7B}"/>
    <cellStyle name="Normal 3 4 2 10 3" xfId="25327" xr:uid="{7A6D5EAD-3E9B-4BC8-BA36-C93366A0C17C}"/>
    <cellStyle name="Normal 3 4 2 10 4" xfId="42086" xr:uid="{DAA0471C-4258-4CD5-A9B6-6E77DB02237D}"/>
    <cellStyle name="Normal 3 4 2 11" xfId="2516" xr:uid="{CDF93D05-421D-43D9-B731-CDC5E7E71CF9}"/>
    <cellStyle name="Normal 3 4 2 11 2" xfId="10898" xr:uid="{03476D4C-9F1E-413D-BEF3-85ACFCFCD5CB}"/>
    <cellStyle name="Normal 3 4 2 11 2 2" xfId="27658" xr:uid="{EDC9B8F8-E997-4A0E-92DD-566E93672543}"/>
    <cellStyle name="Normal 3 4 2 11 2 3" xfId="44417" xr:uid="{43DFDC0E-0953-4FBC-B2A4-C68088F40E54}"/>
    <cellStyle name="Normal 3 4 2 11 3" xfId="19278" xr:uid="{EBD59B8C-F3A4-4887-8EAE-EB19892F5B42}"/>
    <cellStyle name="Normal 3 4 2 11 4" xfId="36037" xr:uid="{B39F192D-0FB1-4756-B9E3-78A4B76DC4F7}"/>
    <cellStyle name="Normal 3 4 2 12" xfId="9095" xr:uid="{EF448FB9-A531-4E0F-B7BD-257C393E90E4}"/>
    <cellStyle name="Normal 3 4 2 12 2" xfId="25855" xr:uid="{D972A5FA-CA05-49EF-9586-4BB4720207B1}"/>
    <cellStyle name="Normal 3 4 2 12 3" xfId="42614" xr:uid="{03B642E1-7528-4219-AF9B-6B4EE435574A}"/>
    <cellStyle name="Normal 3 4 2 13" xfId="17475" xr:uid="{7FDF105C-C1A7-44A6-8058-94EE6F563398}"/>
    <cellStyle name="Normal 3 4 2 14" xfId="34234" xr:uid="{F191BB33-2BB0-4A6E-AA9B-0AA354072BFF}"/>
    <cellStyle name="Normal 3 4 2 15" xfId="50712" xr:uid="{0FC65217-D9EE-475A-8276-CB3BB735FEC2}"/>
    <cellStyle name="Normal 3 4 2 16" xfId="50757" xr:uid="{5875E7E8-36EF-413F-BE71-4AE4C8B6BE6D}"/>
    <cellStyle name="Normal 3 4 2 17" xfId="50797" xr:uid="{536C4B53-40FD-4D6F-ACE3-B36B2CCD5BB2}"/>
    <cellStyle name="Normal 3 4 2 18" xfId="51292" xr:uid="{35531682-3FDE-4FC5-B90F-FA2FFD31541D}"/>
    <cellStyle name="Normal 3 4 2 19" xfId="51775" xr:uid="{16B6ABCE-0AAF-4883-847C-7B1AAD5EC027}"/>
    <cellStyle name="Normal 3 4 2 2" xfId="1126" xr:uid="{9CE59137-6597-4111-9D0E-4050BA27B923}"/>
    <cellStyle name="Normal 3 4 2 2 10" xfId="51815" xr:uid="{4AEF539D-E9B4-479B-AD05-2396AE45FED4}"/>
    <cellStyle name="Normal 3 4 2 2 2" xfId="4521" xr:uid="{8E6A016D-C043-405C-8979-33B2348FA0E8}"/>
    <cellStyle name="Normal 3 4 2 2 2 2" xfId="12901" xr:uid="{39D714AE-530F-4D82-A95D-8EDC47805D5F}"/>
    <cellStyle name="Normal 3 4 2 2 2 2 2" xfId="29661" xr:uid="{873D269B-38E5-45B9-9783-21A440E1245D}"/>
    <cellStyle name="Normal 3 4 2 2 2 2 3" xfId="46420" xr:uid="{A83024FA-D3F9-4E68-B142-F44B467A93C6}"/>
    <cellStyle name="Normal 3 4 2 2 2 3" xfId="21281" xr:uid="{A7E7890F-FC0C-4D13-B8DD-4E19ECFF58A3}"/>
    <cellStyle name="Normal 3 4 2 2 2 4" xfId="38040" xr:uid="{59912559-AE76-4A5A-9F4C-63215A3A88D0}"/>
    <cellStyle name="Normal 3 4 2 2 3" xfId="6208" xr:uid="{719F8D22-588F-44BF-8876-F46EB4C9ED32}"/>
    <cellStyle name="Normal 3 4 2 2 3 2" xfId="14588" xr:uid="{6421A236-59CF-4951-99A6-3FB7CBD440A5}"/>
    <cellStyle name="Normal 3 4 2 2 3 2 2" xfId="31348" xr:uid="{4DED3ADD-DE88-4FCF-B8DF-931D36251FB1}"/>
    <cellStyle name="Normal 3 4 2 2 3 2 3" xfId="48107" xr:uid="{84982A79-13B6-474E-B5A4-ADCED0315B61}"/>
    <cellStyle name="Normal 3 4 2 2 3 3" xfId="22968" xr:uid="{70115807-AE05-4ECA-B7ED-2443DA8EE730}"/>
    <cellStyle name="Normal 3 4 2 2 3 4" xfId="39727" xr:uid="{EE869769-69C6-4A90-A1DE-133B3F1E8FF3}"/>
    <cellStyle name="Normal 3 4 2 2 4" xfId="2944" xr:uid="{35CD2D7F-EFAD-49E0-B2A3-B225E2A88F9A}"/>
    <cellStyle name="Normal 3 4 2 2 4 2" xfId="11324" xr:uid="{04CE2796-3A11-4CF3-A852-AC22919165A3}"/>
    <cellStyle name="Normal 3 4 2 2 4 2 2" xfId="28084" xr:uid="{FC8F5377-3F00-4EEC-9C94-ABF9E6405AE6}"/>
    <cellStyle name="Normal 3 4 2 2 4 2 3" xfId="44843" xr:uid="{43BDAACE-26C6-42BF-8458-E652CF91FAC7}"/>
    <cellStyle name="Normal 3 4 2 2 4 3" xfId="19704" xr:uid="{8B3C802D-9584-49E5-85D6-B2F83130CFA1}"/>
    <cellStyle name="Normal 3 4 2 2 4 4" xfId="36463" xr:uid="{0F681E59-6C7F-4952-B2D1-6D61F0F52895}"/>
    <cellStyle name="Normal 3 4 2 2 5" xfId="9521" xr:uid="{5482F015-0A68-43E8-956F-56795DE154AC}"/>
    <cellStyle name="Normal 3 4 2 2 5 2" xfId="26281" xr:uid="{1770C809-280F-4304-9877-22DD2EADF433}"/>
    <cellStyle name="Normal 3 4 2 2 5 3" xfId="43040" xr:uid="{38FEEE15-05BC-442F-8986-FC345CCEC79A}"/>
    <cellStyle name="Normal 3 4 2 2 6" xfId="17901" xr:uid="{4F2EFCAA-A27C-481F-A399-8A06950B3763}"/>
    <cellStyle name="Normal 3 4 2 2 7" xfId="34660" xr:uid="{2E2E7554-CEAA-4745-AE05-3AF681EE7CE9}"/>
    <cellStyle name="Normal 3 4 2 2 8" xfId="51053" xr:uid="{49B88FFB-BC34-426E-9714-C874CAC12581}"/>
    <cellStyle name="Normal 3 4 2 2 9" xfId="51527" xr:uid="{1D8EB74A-BD41-4431-8DE7-FD7B9391528E}"/>
    <cellStyle name="Normal 3 4 2 3" xfId="1560" xr:uid="{8A5E9D1B-35D1-4E3D-896D-93102FEE7FEA}"/>
    <cellStyle name="Normal 3 4 2 3 2" xfId="4949" xr:uid="{62AAA81D-D4A4-4656-8778-BC584671D9C2}"/>
    <cellStyle name="Normal 3 4 2 3 2 2" xfId="13329" xr:uid="{FD5A518D-9A65-45C6-BB72-5EAADBA7E1AD}"/>
    <cellStyle name="Normal 3 4 2 3 2 2 2" xfId="30089" xr:uid="{43B1CA41-210E-4D3C-A959-03009F6B3EEE}"/>
    <cellStyle name="Normal 3 4 2 3 2 2 3" xfId="46848" xr:uid="{CEDCB7A5-2611-473F-9E11-8AC7DFEED85E}"/>
    <cellStyle name="Normal 3 4 2 3 2 3" xfId="21709" xr:uid="{5C2713B3-CAD0-4E3E-8A69-DB52C4DCC2F3}"/>
    <cellStyle name="Normal 3 4 2 3 2 4" xfId="38468" xr:uid="{89CCB325-61AD-4C5D-9A8D-53421A119C8A}"/>
    <cellStyle name="Normal 3 4 2 3 3" xfId="6636" xr:uid="{9B44B042-BB2D-42A8-ABAA-A0B14AFEBDB8}"/>
    <cellStyle name="Normal 3 4 2 3 3 2" xfId="15016" xr:uid="{0EF10863-9D45-4D8F-A9BA-54837C9B772F}"/>
    <cellStyle name="Normal 3 4 2 3 3 2 2" xfId="31776" xr:uid="{61821BD4-83E8-4566-8006-E79FD3DA0D96}"/>
    <cellStyle name="Normal 3 4 2 3 3 2 3" xfId="48535" xr:uid="{62388A8D-A6FB-4D72-B690-6CA08575664F}"/>
    <cellStyle name="Normal 3 4 2 3 3 3" xfId="23396" xr:uid="{1F5D53D5-0D22-4F8F-88D1-72DC4E7CCA60}"/>
    <cellStyle name="Normal 3 4 2 3 3 4" xfId="40155" xr:uid="{1DCBFFB1-A119-4F55-A9EB-8F8A8034F0CA}"/>
    <cellStyle name="Normal 3 4 2 3 4" xfId="3372" xr:uid="{6E180AB0-E54B-4FA3-BF1F-9E5E33414BD7}"/>
    <cellStyle name="Normal 3 4 2 3 4 2" xfId="11752" xr:uid="{BA9D9D0B-C449-4F1D-81CA-F939F9A2FC94}"/>
    <cellStyle name="Normal 3 4 2 3 4 2 2" xfId="28512" xr:uid="{4F5ED7ED-95CB-4ACA-A7B2-E955CF5C0F85}"/>
    <cellStyle name="Normal 3 4 2 3 4 2 3" xfId="45271" xr:uid="{ACA1B5BF-74BC-4F2D-B6E9-5FF853D627D9}"/>
    <cellStyle name="Normal 3 4 2 3 4 3" xfId="20132" xr:uid="{4F06BC3A-0A8A-4A56-827C-C8713BEED387}"/>
    <cellStyle name="Normal 3 4 2 3 4 4" xfId="36891" xr:uid="{0508B160-B0B0-4B72-B530-961000D8568C}"/>
    <cellStyle name="Normal 3 4 2 3 5" xfId="9949" xr:uid="{7A9A45F7-15D3-4ECF-A2A3-DD811F2821AF}"/>
    <cellStyle name="Normal 3 4 2 3 5 2" xfId="26709" xr:uid="{5266CF03-5010-4F61-9FA4-9871A3B14975}"/>
    <cellStyle name="Normal 3 4 2 3 5 3" xfId="43468" xr:uid="{6AEEABE9-1971-42B9-B547-7B40D64B0CBF}"/>
    <cellStyle name="Normal 3 4 2 3 6" xfId="18329" xr:uid="{6ECAF912-58B9-4342-B1F8-607A671A08B4}"/>
    <cellStyle name="Normal 3 4 2 3 7" xfId="35088" xr:uid="{485678C6-DDCF-4B53-B6B4-D21A14FDEA48}"/>
    <cellStyle name="Normal 3 4 2 4" xfId="1867" xr:uid="{6AE92527-9964-4253-B232-3BF7C9140FA7}"/>
    <cellStyle name="Normal 3 4 2 4 2" xfId="5256" xr:uid="{FA61A1E2-812E-4CE3-9B9C-20336A4B88AE}"/>
    <cellStyle name="Normal 3 4 2 4 2 2" xfId="13636" xr:uid="{5357D3E7-8BE6-4EA4-B780-0424E9330438}"/>
    <cellStyle name="Normal 3 4 2 4 2 2 2" xfId="30396" xr:uid="{8E121399-78EB-43DF-8290-4F4CE7B0CDDD}"/>
    <cellStyle name="Normal 3 4 2 4 2 2 3" xfId="47155" xr:uid="{370430F0-5FCA-48E3-A57A-05975906F7D2}"/>
    <cellStyle name="Normal 3 4 2 4 2 3" xfId="22016" xr:uid="{A195BD00-237F-414E-8B7A-2428118856A6}"/>
    <cellStyle name="Normal 3 4 2 4 2 4" xfId="38775" xr:uid="{6FF17BE7-499A-4D65-A413-2728314EF51B}"/>
    <cellStyle name="Normal 3 4 2 4 3" xfId="6943" xr:uid="{FBA11B97-E9AA-4139-A87C-DD502FF330A5}"/>
    <cellStyle name="Normal 3 4 2 4 3 2" xfId="15323" xr:uid="{46CE95A2-0CB3-49CA-B9A6-2D2F5DF18BA6}"/>
    <cellStyle name="Normal 3 4 2 4 3 2 2" xfId="32083" xr:uid="{BA31C25D-2545-4CF7-BA08-16F01E1E7F13}"/>
    <cellStyle name="Normal 3 4 2 4 3 2 3" xfId="48842" xr:uid="{D13B1840-A7CA-4653-B369-97E5AA235F94}"/>
    <cellStyle name="Normal 3 4 2 4 3 3" xfId="23703" xr:uid="{F8D00CBD-DA47-4746-8CF1-03F37B739626}"/>
    <cellStyle name="Normal 3 4 2 4 3 4" xfId="40462" xr:uid="{6EF77A7A-1303-467B-9023-D9E3B705D19D}"/>
    <cellStyle name="Normal 3 4 2 4 4" xfId="3566" xr:uid="{344400EF-CADF-4E4E-8C13-354379DB94D3}"/>
    <cellStyle name="Normal 3 4 2 4 4 2" xfId="11946" xr:uid="{72C5530B-073C-40A3-8853-A4DB97DAF393}"/>
    <cellStyle name="Normal 3 4 2 4 4 2 2" xfId="28706" xr:uid="{DB60FD92-873F-4FBD-80F3-B82B5201D92F}"/>
    <cellStyle name="Normal 3 4 2 4 4 2 3" xfId="45465" xr:uid="{35CD013C-7EA5-476B-9DAF-EC727A9F6467}"/>
    <cellStyle name="Normal 3 4 2 4 4 3" xfId="20326" xr:uid="{6DD744FC-FCE2-4B61-B443-2DEBF17AC757}"/>
    <cellStyle name="Normal 3 4 2 4 4 4" xfId="37085" xr:uid="{3E653237-B7CA-40C9-BC4C-621A37C59478}"/>
    <cellStyle name="Normal 3 4 2 4 5" xfId="10256" xr:uid="{194A9B47-83C9-4D41-95AE-D4F1853A7B2B}"/>
    <cellStyle name="Normal 3 4 2 4 5 2" xfId="27016" xr:uid="{47167342-6598-4968-98DE-5C8A21DD2C23}"/>
    <cellStyle name="Normal 3 4 2 4 5 3" xfId="43775" xr:uid="{4D275312-2955-4357-B8B3-BC6D1BDDF651}"/>
    <cellStyle name="Normal 3 4 2 4 6" xfId="18636" xr:uid="{C8D81B8E-0007-4B24-8C0B-D9A15EBFE1B0}"/>
    <cellStyle name="Normal 3 4 2 4 7" xfId="35395" xr:uid="{65F87AAD-B05B-4914-9D60-7B50CA296C7F}"/>
    <cellStyle name="Normal 3 4 2 5" xfId="3986" xr:uid="{8C904329-5B35-40CD-9406-261DF2CD2279}"/>
    <cellStyle name="Normal 3 4 2 5 2" xfId="12366" xr:uid="{BAA5CE18-B313-41A0-955F-C963C7EFE3CD}"/>
    <cellStyle name="Normal 3 4 2 5 2 2" xfId="29126" xr:uid="{40C3B89E-5D72-4DEF-A57F-DD76CDA463E3}"/>
    <cellStyle name="Normal 3 4 2 5 2 3" xfId="45885" xr:uid="{CF94D39A-1F9D-4094-9EC6-2873CC1639EE}"/>
    <cellStyle name="Normal 3 4 2 5 3" xfId="20746" xr:uid="{77A6D6FE-3A06-49C0-BFC2-5BE27F2C58C2}"/>
    <cellStyle name="Normal 3 4 2 5 4" xfId="37505" xr:uid="{854DAFAF-FB54-436F-A36B-99C5AA2D8D2C}"/>
    <cellStyle name="Normal 3 4 2 6" xfId="5782" xr:uid="{4D596A0C-CE52-4CE0-88C5-6492960BDF0B}"/>
    <cellStyle name="Normal 3 4 2 6 2" xfId="14162" xr:uid="{D9B0DC7B-A76A-453F-AEB4-D4A90FDB7A40}"/>
    <cellStyle name="Normal 3 4 2 6 2 2" xfId="30922" xr:uid="{397BF4FB-43A7-48D0-A609-82B6E655FF61}"/>
    <cellStyle name="Normal 3 4 2 6 2 3" xfId="47681" xr:uid="{07CB6C93-F9A5-48B9-876A-78EE6CA4D103}"/>
    <cellStyle name="Normal 3 4 2 6 3" xfId="22542" xr:uid="{06152882-4C6E-44F8-82C1-BFCF8552108D}"/>
    <cellStyle name="Normal 3 4 2 6 4" xfId="39301" xr:uid="{754CC50C-4B2E-41EF-B777-CF22C648572F}"/>
    <cellStyle name="Normal 3 4 2 7" xfId="7349" xr:uid="{21B8B698-DE44-4682-856B-DC8FDD2DCEA2}"/>
    <cellStyle name="Normal 3 4 2 7 2" xfId="15729" xr:uid="{571A253B-4EBB-4744-BAF4-660E6A34B82F}"/>
    <cellStyle name="Normal 3 4 2 7 2 2" xfId="32489" xr:uid="{BC72EC8C-4E0F-4B8A-B049-119CEF732C80}"/>
    <cellStyle name="Normal 3 4 2 7 2 3" xfId="49248" xr:uid="{D9BE648A-51FF-4B96-AC07-27B9408B8909}"/>
    <cellStyle name="Normal 3 4 2 7 3" xfId="24109" xr:uid="{960C9C58-BB85-4D65-B4D2-7533412F7DFC}"/>
    <cellStyle name="Normal 3 4 2 7 4" xfId="40868" xr:uid="{EC74708D-C657-405D-B13E-D7B7B73A1B2F}"/>
    <cellStyle name="Normal 3 4 2 8" xfId="7755" xr:uid="{6669546F-86B1-4FBC-BC4A-B824BB001669}"/>
    <cellStyle name="Normal 3 4 2 8 2" xfId="16135" xr:uid="{A7E86B72-E1D6-44DC-9FDE-C52EB11BD6B3}"/>
    <cellStyle name="Normal 3 4 2 8 2 2" xfId="32895" xr:uid="{8053E89B-2C2D-48C5-B506-1B55C7B30BC0}"/>
    <cellStyle name="Normal 3 4 2 8 2 3" xfId="49654" xr:uid="{E1DE3E4C-4B67-4303-A1BA-F3C2621E1A2A}"/>
    <cellStyle name="Normal 3 4 2 8 3" xfId="24515" xr:uid="{DA427C16-238B-4E45-94D2-6090182C554C}"/>
    <cellStyle name="Normal 3 4 2 8 4" xfId="41274" xr:uid="{CC019717-66C6-4D3C-879E-1BEE6A79C368}"/>
    <cellStyle name="Normal 3 4 2 9" xfId="8161" xr:uid="{02251A43-201B-4E13-A117-894258ECD04F}"/>
    <cellStyle name="Normal 3 4 2 9 2" xfId="16541" xr:uid="{BF522CEF-00CC-49CD-A4C8-567EACE46CD0}"/>
    <cellStyle name="Normal 3 4 2 9 2 2" xfId="33301" xr:uid="{100AD45F-C645-4E89-B8E9-8F674D6398BE}"/>
    <cellStyle name="Normal 3 4 2 9 2 3" xfId="50060" xr:uid="{BBCD3978-6175-4BAE-8502-3C476CB3C569}"/>
    <cellStyle name="Normal 3 4 2 9 3" xfId="24921" xr:uid="{6CC6EC47-B708-43B4-8B6F-6E49B4B977AD}"/>
    <cellStyle name="Normal 3 4 2 9 4" xfId="41680" xr:uid="{89C6A9FC-E6C8-494A-B2E1-3A58F9C1F483}"/>
    <cellStyle name="Normal 3 4 20" xfId="50783" xr:uid="{CFF29638-3EC4-4004-9E83-AFF03423F895}"/>
    <cellStyle name="Normal 3 4 21" xfId="51278" xr:uid="{53AB518E-ACBB-4AB7-A330-550FE18C6A83}"/>
    <cellStyle name="Normal 3 4 22" xfId="51774" xr:uid="{9BCAA46C-6046-4AE3-B98A-D19E6944BDF7}"/>
    <cellStyle name="Normal 3 4 23" xfId="686" xr:uid="{09B612B7-92A2-4978-B63B-AC31AB511BE2}"/>
    <cellStyle name="Normal 3 4 3" xfId="688" xr:uid="{92EB065A-0544-4010-A5B9-5A1317A0849A}"/>
    <cellStyle name="Normal 3 4 3 10" xfId="8698" xr:uid="{B3B22C34-90D3-4A93-AC6D-A07C9F1B5A6A}"/>
    <cellStyle name="Normal 3 4 3 10 2" xfId="17078" xr:uid="{E4696C9A-E2D3-41BF-B15D-F3172024D44D}"/>
    <cellStyle name="Normal 3 4 3 10 2 2" xfId="33838" xr:uid="{9E548E8D-251C-4539-96A6-AFA1FA8A0849}"/>
    <cellStyle name="Normal 3 4 3 10 2 3" xfId="50597" xr:uid="{68B36E4D-AD4E-4B83-BEBB-B2D192AA834D}"/>
    <cellStyle name="Normal 3 4 3 10 3" xfId="25458" xr:uid="{206B260D-1A4E-413E-BCE9-02E56A1BB5B3}"/>
    <cellStyle name="Normal 3 4 3 10 4" xfId="42217" xr:uid="{1C6D9AB1-948A-415D-B7AD-8EAD48E4D631}"/>
    <cellStyle name="Normal 3 4 3 11" xfId="2517" xr:uid="{DFC0E3A9-6F0A-4DD7-A098-4C60D691443A}"/>
    <cellStyle name="Normal 3 4 3 11 2" xfId="10899" xr:uid="{8334066D-F5E5-490B-AB3B-BC3AAB7572D7}"/>
    <cellStyle name="Normal 3 4 3 11 2 2" xfId="27659" xr:uid="{D98109DE-67E5-496F-B60E-82CCA85799D6}"/>
    <cellStyle name="Normal 3 4 3 11 2 3" xfId="44418" xr:uid="{FC6D36D8-2ECF-429B-8710-AF596F0E82D8}"/>
    <cellStyle name="Normal 3 4 3 11 3" xfId="19279" xr:uid="{C0988D30-1843-4113-996A-402C667BE30B}"/>
    <cellStyle name="Normal 3 4 3 11 4" xfId="36038" xr:uid="{76B627A8-6FFE-497E-9352-F750666C97FA}"/>
    <cellStyle name="Normal 3 4 3 12" xfId="9096" xr:uid="{1DB6FAAF-E5AF-4473-8D94-DFB306DF7595}"/>
    <cellStyle name="Normal 3 4 3 12 2" xfId="25856" xr:uid="{188E5F4C-3A94-42BD-87E4-14B413AA04DC}"/>
    <cellStyle name="Normal 3 4 3 12 3" xfId="42615" xr:uid="{C769C709-455A-41FB-A1B0-E193AD25D556}"/>
    <cellStyle name="Normal 3 4 3 13" xfId="17476" xr:uid="{2C010866-4B38-4040-AC76-6939BC9FEEC0}"/>
    <cellStyle name="Normal 3 4 3 14" xfId="34235" xr:uid="{4F88E220-6122-4243-A7EB-9D6DD47185A3}"/>
    <cellStyle name="Normal 3 4 3 15" xfId="51039" xr:uid="{26C527DF-433A-40F2-9B64-466FAFD8D416}"/>
    <cellStyle name="Normal 3 4 3 16" xfId="51513" xr:uid="{398BB8E8-B73A-44BC-9231-F6A7414F74D2}"/>
    <cellStyle name="Normal 3 4 3 17" xfId="51801" xr:uid="{765D430E-F1AD-4F50-B2E3-18831EBCB227}"/>
    <cellStyle name="Normal 3 4 3 2" xfId="1127" xr:uid="{A3E15372-0999-443F-8301-4A49B572833E}"/>
    <cellStyle name="Normal 3 4 3 2 2" xfId="4522" xr:uid="{26DE5DC5-DBEF-4A1A-BA3C-9112AFD92285}"/>
    <cellStyle name="Normal 3 4 3 2 2 2" xfId="12902" xr:uid="{6AC4BA05-B822-4599-B49A-EF455636B5A4}"/>
    <cellStyle name="Normal 3 4 3 2 2 2 2" xfId="29662" xr:uid="{317EE71F-2E4D-4E81-A45F-297AB4B57BD9}"/>
    <cellStyle name="Normal 3 4 3 2 2 2 3" xfId="46421" xr:uid="{EE94D150-CF73-4B8C-9395-88084B6D0A9D}"/>
    <cellStyle name="Normal 3 4 3 2 2 3" xfId="21282" xr:uid="{E90373B0-9F1D-4199-8545-757DD653D0FE}"/>
    <cellStyle name="Normal 3 4 3 2 2 4" xfId="38041" xr:uid="{B6B11F9A-1A2A-4966-9209-B8B6428A7D10}"/>
    <cellStyle name="Normal 3 4 3 2 3" xfId="6209" xr:uid="{D0D02BCD-1AB3-4DA6-A66B-92D8CD8263FF}"/>
    <cellStyle name="Normal 3 4 3 2 3 2" xfId="14589" xr:uid="{0AAAA6D5-2287-4C5C-B9FC-6A299247201D}"/>
    <cellStyle name="Normal 3 4 3 2 3 2 2" xfId="31349" xr:uid="{B66897F3-140F-47D2-B0F8-9951A08ACB42}"/>
    <cellStyle name="Normal 3 4 3 2 3 2 3" xfId="48108" xr:uid="{237D8A64-8A36-4E6E-8B10-E80A49AABC15}"/>
    <cellStyle name="Normal 3 4 3 2 3 3" xfId="22969" xr:uid="{661CE345-E46B-457F-B220-C748F5C70007}"/>
    <cellStyle name="Normal 3 4 3 2 3 4" xfId="39728" xr:uid="{DBBDE988-444D-4AFC-ABEC-8CB596F8B874}"/>
    <cellStyle name="Normal 3 4 3 2 4" xfId="2945" xr:uid="{87ACA9EF-42F3-4FDD-8154-E409359BF52C}"/>
    <cellStyle name="Normal 3 4 3 2 4 2" xfId="11325" xr:uid="{6BEECC59-D65F-4848-A14D-B2AB8647B114}"/>
    <cellStyle name="Normal 3 4 3 2 4 2 2" xfId="28085" xr:uid="{DDE2B58B-96D0-4F47-A441-CF316882D7ED}"/>
    <cellStyle name="Normal 3 4 3 2 4 2 3" xfId="44844" xr:uid="{8815516B-254F-42CD-99BE-0C5EC290CC97}"/>
    <cellStyle name="Normal 3 4 3 2 4 3" xfId="19705" xr:uid="{ED532EC4-477A-4A2A-BFE1-2AB203455A9D}"/>
    <cellStyle name="Normal 3 4 3 2 4 4" xfId="36464" xr:uid="{2A15185B-D53D-45BC-95D4-F08A9701522A}"/>
    <cellStyle name="Normal 3 4 3 2 5" xfId="9522" xr:uid="{E956DD03-4496-4E2A-92F6-FC69A6433CEA}"/>
    <cellStyle name="Normal 3 4 3 2 5 2" xfId="26282" xr:uid="{A33716B9-1074-4B27-ABD3-AD33F505A90C}"/>
    <cellStyle name="Normal 3 4 3 2 5 3" xfId="43041" xr:uid="{0151EFB2-4EBD-4ACD-A4AA-75C096C9F5BD}"/>
    <cellStyle name="Normal 3 4 3 2 6" xfId="17902" xr:uid="{DC248959-6967-4CF9-A301-C278C6826001}"/>
    <cellStyle name="Normal 3 4 3 2 7" xfId="34661" xr:uid="{E18DA406-E6F9-4CEE-A5EA-1BF9AF53ABF7}"/>
    <cellStyle name="Normal 3 4 3 3" xfId="1561" xr:uid="{25012C37-998F-477A-8B6C-25C0052A4FDB}"/>
    <cellStyle name="Normal 3 4 3 3 2" xfId="4950" xr:uid="{217BF23C-773C-4BA7-8D60-D92A1B240FD2}"/>
    <cellStyle name="Normal 3 4 3 3 2 2" xfId="13330" xr:uid="{9B1143C0-A5CC-422E-A247-92F12A146267}"/>
    <cellStyle name="Normal 3 4 3 3 2 2 2" xfId="30090" xr:uid="{7723BDB9-3397-4807-96AA-BC7736862E73}"/>
    <cellStyle name="Normal 3 4 3 3 2 2 3" xfId="46849" xr:uid="{F70C3E40-5E20-4FAE-9A37-644A9700D490}"/>
    <cellStyle name="Normal 3 4 3 3 2 3" xfId="21710" xr:uid="{615DD55E-425D-4B3C-AD23-66AEBFA59908}"/>
    <cellStyle name="Normal 3 4 3 3 2 4" xfId="38469" xr:uid="{FE4ADCA5-31EE-497E-8B5F-44BD1B3A2BD5}"/>
    <cellStyle name="Normal 3 4 3 3 3" xfId="6637" xr:uid="{E8A32E92-292F-479B-9F50-2466C455F88B}"/>
    <cellStyle name="Normal 3 4 3 3 3 2" xfId="15017" xr:uid="{8F988808-5973-48BB-8F79-F57492031AB3}"/>
    <cellStyle name="Normal 3 4 3 3 3 2 2" xfId="31777" xr:uid="{F528A48A-90BC-4896-A7E0-D0EA2755FC3E}"/>
    <cellStyle name="Normal 3 4 3 3 3 2 3" xfId="48536" xr:uid="{B0DE7CB6-B1A5-4EAD-B940-6A4E1B463377}"/>
    <cellStyle name="Normal 3 4 3 3 3 3" xfId="23397" xr:uid="{F8B441DD-C36D-4D34-AA34-FFF2675465F4}"/>
    <cellStyle name="Normal 3 4 3 3 3 4" xfId="40156" xr:uid="{4F56783F-6076-4A3D-BBA3-CFE23C585907}"/>
    <cellStyle name="Normal 3 4 3 3 4" xfId="3373" xr:uid="{5A91E4F4-3F02-4256-9280-931EDB956667}"/>
    <cellStyle name="Normal 3 4 3 3 4 2" xfId="11753" xr:uid="{36C10D6B-65D6-4EC0-9BBD-5F6192000546}"/>
    <cellStyle name="Normal 3 4 3 3 4 2 2" xfId="28513" xr:uid="{4A2E9126-0189-48BD-AAA8-89BD2B89053C}"/>
    <cellStyle name="Normal 3 4 3 3 4 2 3" xfId="45272" xr:uid="{748FA203-22D4-40DC-993B-19DE7FA04859}"/>
    <cellStyle name="Normal 3 4 3 3 4 3" xfId="20133" xr:uid="{76A31F16-388F-4E92-8F54-B1EDABA0EA12}"/>
    <cellStyle name="Normal 3 4 3 3 4 4" xfId="36892" xr:uid="{688667AA-3DB9-463F-AD48-9683981754D5}"/>
    <cellStyle name="Normal 3 4 3 3 5" xfId="9950" xr:uid="{742A18C8-00FE-4815-8B25-19EEFF927B5A}"/>
    <cellStyle name="Normal 3 4 3 3 5 2" xfId="26710" xr:uid="{D2C4F797-0133-44D6-95F7-9A1D2627D262}"/>
    <cellStyle name="Normal 3 4 3 3 5 3" xfId="43469" xr:uid="{4D4C6252-A5DA-4AB0-BCDD-B7424CAC2621}"/>
    <cellStyle name="Normal 3 4 3 3 6" xfId="18330" xr:uid="{DCA585A9-0549-4720-82AB-CBE2F6739DED}"/>
    <cellStyle name="Normal 3 4 3 3 7" xfId="35089" xr:uid="{E242054C-2E17-447D-B7E7-92EC2CBD8BAB}"/>
    <cellStyle name="Normal 3 4 3 4" xfId="1998" xr:uid="{4D9CE25E-AB6E-413B-903C-7B90FC91CA5D}"/>
    <cellStyle name="Normal 3 4 3 4 2" xfId="5387" xr:uid="{59BB492A-17D5-47E8-95B8-A9D957379523}"/>
    <cellStyle name="Normal 3 4 3 4 2 2" xfId="13767" xr:uid="{929763CA-BC97-4B07-A7BF-A719689EF336}"/>
    <cellStyle name="Normal 3 4 3 4 2 2 2" xfId="30527" xr:uid="{B1FF7B05-7337-4DE7-BB23-37CF568B18F2}"/>
    <cellStyle name="Normal 3 4 3 4 2 2 3" xfId="47286" xr:uid="{784AC787-9410-4F17-9E56-B926A338B153}"/>
    <cellStyle name="Normal 3 4 3 4 2 3" xfId="22147" xr:uid="{BE6F6B9F-A576-48DB-92A8-70A7BC9CA629}"/>
    <cellStyle name="Normal 3 4 3 4 2 4" xfId="38906" xr:uid="{CBFD5BAB-A7C8-4F79-B198-8C0CB58B134B}"/>
    <cellStyle name="Normal 3 4 3 4 3" xfId="7074" xr:uid="{A002D0CB-DB84-4B9A-8FBA-BF6D0E309EA0}"/>
    <cellStyle name="Normal 3 4 3 4 3 2" xfId="15454" xr:uid="{D9038171-ED50-4EDC-8161-0C73C65B3F92}"/>
    <cellStyle name="Normal 3 4 3 4 3 2 2" xfId="32214" xr:uid="{B7861E92-4EA4-4EDB-BB23-E661C6835850}"/>
    <cellStyle name="Normal 3 4 3 4 3 2 3" xfId="48973" xr:uid="{DCA3D59C-741A-4A16-ACF2-122D826CB065}"/>
    <cellStyle name="Normal 3 4 3 4 3 3" xfId="23834" xr:uid="{786B11D1-38AA-436D-AFF9-9FA90F46D63F}"/>
    <cellStyle name="Normal 3 4 3 4 3 4" xfId="40593" xr:uid="{68D201DC-F480-46BD-AF91-EBB059CB9025}"/>
    <cellStyle name="Normal 3 4 3 4 4" xfId="3697" xr:uid="{7507AE9A-1E26-4725-A9D8-3712A3145C63}"/>
    <cellStyle name="Normal 3 4 3 4 4 2" xfId="12077" xr:uid="{B1FC4F66-FE8B-4730-BDA2-A9B4B65EC0D3}"/>
    <cellStyle name="Normal 3 4 3 4 4 2 2" xfId="28837" xr:uid="{8C245E85-4921-4A41-9814-C24C0D1B7C45}"/>
    <cellStyle name="Normal 3 4 3 4 4 2 3" xfId="45596" xr:uid="{6F32B0A0-F6A3-4575-8476-970CF96D130A}"/>
    <cellStyle name="Normal 3 4 3 4 4 3" xfId="20457" xr:uid="{A73F9AEC-A1D7-4382-B90B-C91C4802433B}"/>
    <cellStyle name="Normal 3 4 3 4 4 4" xfId="37216" xr:uid="{56BE153E-3993-49E7-9F60-0DFCFDE74EA6}"/>
    <cellStyle name="Normal 3 4 3 4 5" xfId="10387" xr:uid="{93F02A07-0C3F-42EF-8F2C-6893A5FAEBEA}"/>
    <cellStyle name="Normal 3 4 3 4 5 2" xfId="27147" xr:uid="{EEE589A0-E34F-4E14-B003-9D16ED123B03}"/>
    <cellStyle name="Normal 3 4 3 4 5 3" xfId="43906" xr:uid="{96084B69-C515-414D-8D5E-58949F5CEB6E}"/>
    <cellStyle name="Normal 3 4 3 4 6" xfId="18767" xr:uid="{5928F416-506D-42D1-ADB2-4E2749710124}"/>
    <cellStyle name="Normal 3 4 3 4 7" xfId="35526" xr:uid="{33E78DED-718F-42EF-8D86-149E03CF0162}"/>
    <cellStyle name="Normal 3 4 3 5" xfId="4117" xr:uid="{579EFD37-F47E-499F-9495-F42953B36694}"/>
    <cellStyle name="Normal 3 4 3 5 2" xfId="12497" xr:uid="{F894B27E-7936-4F64-96EE-0F13CCB3DB43}"/>
    <cellStyle name="Normal 3 4 3 5 2 2" xfId="29257" xr:uid="{F4DAD613-FDD8-40B1-A36E-EDD74A9E1A5B}"/>
    <cellStyle name="Normal 3 4 3 5 2 3" xfId="46016" xr:uid="{8CEA86B4-6B31-4A89-BBBB-3D20E05F0094}"/>
    <cellStyle name="Normal 3 4 3 5 3" xfId="20877" xr:uid="{D8287E4D-D3A8-4F51-839E-0F97515A9DB4}"/>
    <cellStyle name="Normal 3 4 3 5 4" xfId="37636" xr:uid="{08F91D0F-5B16-479F-ACBB-85794F85EF19}"/>
    <cellStyle name="Normal 3 4 3 6" xfId="5783" xr:uid="{964788E2-35E6-4BCA-A11C-0346F1691B22}"/>
    <cellStyle name="Normal 3 4 3 6 2" xfId="14163" xr:uid="{CAD7EF36-FAED-48F7-A011-DFC56A395010}"/>
    <cellStyle name="Normal 3 4 3 6 2 2" xfId="30923" xr:uid="{CC1C8A72-CD2D-443A-A974-95937DBBAE17}"/>
    <cellStyle name="Normal 3 4 3 6 2 3" xfId="47682" xr:uid="{E72F01E7-099B-4091-BB0D-DC3BFF1F6DEF}"/>
    <cellStyle name="Normal 3 4 3 6 3" xfId="22543" xr:uid="{8BDC6FDC-F9ED-4F5F-8F6A-ECC0BE2898EA}"/>
    <cellStyle name="Normal 3 4 3 6 4" xfId="39302" xr:uid="{088ADBF1-D509-48DE-8732-6B7713234A27}"/>
    <cellStyle name="Normal 3 4 3 7" xfId="7480" xr:uid="{536C6E91-700A-4640-8387-E4EA29B09CEE}"/>
    <cellStyle name="Normal 3 4 3 7 2" xfId="15860" xr:uid="{2726594C-1F64-40DF-8226-6962D0CA8E91}"/>
    <cellStyle name="Normal 3 4 3 7 2 2" xfId="32620" xr:uid="{CC2AA6BE-C52F-4DB8-AF00-1B3DEEDE55CA}"/>
    <cellStyle name="Normal 3 4 3 7 2 3" xfId="49379" xr:uid="{4D1CFF28-A39C-46DC-A7A6-31980779B887}"/>
    <cellStyle name="Normal 3 4 3 7 3" xfId="24240" xr:uid="{9BE1E234-B267-4BAB-911F-D8C73A2095FD}"/>
    <cellStyle name="Normal 3 4 3 7 4" xfId="40999" xr:uid="{060B75ED-F0A3-4508-AAB2-22731EA00BB9}"/>
    <cellStyle name="Normal 3 4 3 8" xfId="7886" xr:uid="{30D6918A-E064-47DF-B6DC-EDD38FFFB7A8}"/>
    <cellStyle name="Normal 3 4 3 8 2" xfId="16266" xr:uid="{7FEE1A27-D7A5-4905-8F50-D6DF814497C3}"/>
    <cellStyle name="Normal 3 4 3 8 2 2" xfId="33026" xr:uid="{E2A4DD78-0729-4112-A686-0D963C166E5C}"/>
    <cellStyle name="Normal 3 4 3 8 2 3" xfId="49785" xr:uid="{D55343A3-CAF8-466C-90F6-DF0C56C3339B}"/>
    <cellStyle name="Normal 3 4 3 8 3" xfId="24646" xr:uid="{AA49413C-A2D5-4753-B747-AA3533989711}"/>
    <cellStyle name="Normal 3 4 3 8 4" xfId="41405" xr:uid="{F961ADEC-07A2-40E0-ABC1-90B9816E1191}"/>
    <cellStyle name="Normal 3 4 3 9" xfId="8292" xr:uid="{A7D6351A-7026-4250-AE64-73B1A368B786}"/>
    <cellStyle name="Normal 3 4 3 9 2" xfId="16672" xr:uid="{A3E447D1-A29C-4D46-8615-CB668D457ED3}"/>
    <cellStyle name="Normal 3 4 3 9 2 2" xfId="33432" xr:uid="{3551709C-CCA2-40C6-BA42-3719A86493A5}"/>
    <cellStyle name="Normal 3 4 3 9 2 3" xfId="50191" xr:uid="{239C494D-5A9A-4218-8E63-E5F1DBF2393A}"/>
    <cellStyle name="Normal 3 4 3 9 3" xfId="25052" xr:uid="{23EE397F-4C66-40B7-A04C-AF089725F20C}"/>
    <cellStyle name="Normal 3 4 3 9 4" xfId="41811" xr:uid="{E2D2A37B-F349-4054-BDE4-DFD364C9D5F2}"/>
    <cellStyle name="Normal 3 4 4" xfId="1125" xr:uid="{2A8398BC-E892-4C58-8AF7-D51513E8352C}"/>
    <cellStyle name="Normal 3 4 4 2" xfId="4520" xr:uid="{1BB36AF9-FFA5-42C6-8370-130B94612F43}"/>
    <cellStyle name="Normal 3 4 4 2 2" xfId="12900" xr:uid="{7619B9D5-58CB-4419-8A09-2B9AB90189C7}"/>
    <cellStyle name="Normal 3 4 4 2 2 2" xfId="29660" xr:uid="{7586AFA4-3966-4E9D-A0FD-0D8B215A60E1}"/>
    <cellStyle name="Normal 3 4 4 2 2 3" xfId="46419" xr:uid="{B696F2C5-9E12-4A96-BC71-62B82163FBAC}"/>
    <cellStyle name="Normal 3 4 4 2 3" xfId="21280" xr:uid="{3F641801-6125-417E-8217-11102A06D00C}"/>
    <cellStyle name="Normal 3 4 4 2 4" xfId="38039" xr:uid="{FB75C107-C7DB-4BD8-A02F-1D9EAC30DD75}"/>
    <cellStyle name="Normal 3 4 4 3" xfId="6207" xr:uid="{F20CCE62-F646-476F-BA7A-92563AD36518}"/>
    <cellStyle name="Normal 3 4 4 3 2" xfId="14587" xr:uid="{FF4311C4-0B52-4066-80A6-56489B99E8C8}"/>
    <cellStyle name="Normal 3 4 4 3 2 2" xfId="31347" xr:uid="{7180FF82-6996-4F7F-8D1B-AA5B5F66D08B}"/>
    <cellStyle name="Normal 3 4 4 3 2 3" xfId="48106" xr:uid="{D4F22F77-6C03-43B7-BBF9-8B2CFF9B3588}"/>
    <cellStyle name="Normal 3 4 4 3 3" xfId="22967" xr:uid="{7B1258F1-9411-41BC-BFB9-03C01A6CCDFF}"/>
    <cellStyle name="Normal 3 4 4 3 4" xfId="39726" xr:uid="{7ADD4A67-C08E-4978-9074-327EF48B92B6}"/>
    <cellStyle name="Normal 3 4 4 4" xfId="2943" xr:uid="{DC59F40D-F152-419A-9E9C-5F85CCFF5550}"/>
    <cellStyle name="Normal 3 4 4 4 2" xfId="11323" xr:uid="{CD3394CC-5700-41AA-A8E2-67227301AB0F}"/>
    <cellStyle name="Normal 3 4 4 4 2 2" xfId="28083" xr:uid="{230F8432-8516-4E52-A3CB-4C1079F2D713}"/>
    <cellStyle name="Normal 3 4 4 4 2 3" xfId="44842" xr:uid="{76BF5EE2-4742-4D81-B12F-3F5B56C11CA0}"/>
    <cellStyle name="Normal 3 4 4 4 3" xfId="19703" xr:uid="{A713EF63-7C06-4FD6-8F74-4CD82F5B3793}"/>
    <cellStyle name="Normal 3 4 4 4 4" xfId="36462" xr:uid="{3A1AB6FB-2C0C-45DA-9EDF-B4204E91C262}"/>
    <cellStyle name="Normal 3 4 4 5" xfId="9520" xr:uid="{BBB95033-7FA3-4F8E-8AF3-4A7B904CDEC0}"/>
    <cellStyle name="Normal 3 4 4 5 2" xfId="26280" xr:uid="{454E1A74-1558-49DA-9328-E39A4587A98C}"/>
    <cellStyle name="Normal 3 4 4 5 3" xfId="43039" xr:uid="{6DA177A6-33D1-4890-8E4F-AC40C88326B8}"/>
    <cellStyle name="Normal 3 4 4 6" xfId="17900" xr:uid="{F620D6A2-8EED-4F2F-9DB5-0D2AE55DEEA6}"/>
    <cellStyle name="Normal 3 4 4 7" xfId="34659" xr:uid="{AD8B415F-F7F6-47D8-8568-388B9930D938}"/>
    <cellStyle name="Normal 3 4 5" xfId="1559" xr:uid="{F82F09F2-2251-461B-ADEC-2AF51E93D8D9}"/>
    <cellStyle name="Normal 3 4 5 2" xfId="4948" xr:uid="{2530C253-91BB-4D8C-9201-F1899769C14D}"/>
    <cellStyle name="Normal 3 4 5 2 2" xfId="13328" xr:uid="{90E836ED-D529-4FE2-983A-002745F748AD}"/>
    <cellStyle name="Normal 3 4 5 2 2 2" xfId="30088" xr:uid="{2D556041-A41B-4DDB-95D9-5FCDF6CEC70D}"/>
    <cellStyle name="Normal 3 4 5 2 2 3" xfId="46847" xr:uid="{D67C7428-5BAA-4CA8-87D5-BAD428A6F2F9}"/>
    <cellStyle name="Normal 3 4 5 2 3" xfId="21708" xr:uid="{E84EDD77-1F53-445D-A12E-FFE1D51A2204}"/>
    <cellStyle name="Normal 3 4 5 2 4" xfId="38467" xr:uid="{884FF562-DD45-4FC8-A3BD-A6B74C9E2D60}"/>
    <cellStyle name="Normal 3 4 5 3" xfId="6635" xr:uid="{8183506C-6FA4-4C5E-A750-71F8F2CB2DF4}"/>
    <cellStyle name="Normal 3 4 5 3 2" xfId="15015" xr:uid="{24E394EA-906D-4EA1-9C66-A077E7037A22}"/>
    <cellStyle name="Normal 3 4 5 3 2 2" xfId="31775" xr:uid="{15343F0A-8DEF-43CA-8094-ED5F8D9BF8D3}"/>
    <cellStyle name="Normal 3 4 5 3 2 3" xfId="48534" xr:uid="{F51AC64F-A526-44C4-98F7-3247FB2756A5}"/>
    <cellStyle name="Normal 3 4 5 3 3" xfId="23395" xr:uid="{4CF82021-F49C-435F-A8B2-881147BB1BC5}"/>
    <cellStyle name="Normal 3 4 5 3 4" xfId="40154" xr:uid="{D4BA1B89-72CA-49DD-89B8-48C09FD33AD6}"/>
    <cellStyle name="Normal 3 4 5 4" xfId="3371" xr:uid="{D75B3836-B1AB-498F-8E54-EA8352EAB810}"/>
    <cellStyle name="Normal 3 4 5 4 2" xfId="11751" xr:uid="{DC229EFA-7ECE-4949-9870-2C7DD8F7835D}"/>
    <cellStyle name="Normal 3 4 5 4 2 2" xfId="28511" xr:uid="{B2C1ACCC-399C-445C-A103-B76C718386A9}"/>
    <cellStyle name="Normal 3 4 5 4 2 3" xfId="45270" xr:uid="{AD7B16F2-3C50-4E35-BAF3-6E594D0586A1}"/>
    <cellStyle name="Normal 3 4 5 4 3" xfId="20131" xr:uid="{36CFA93E-85A4-4524-8933-0D4671D86F43}"/>
    <cellStyle name="Normal 3 4 5 4 4" xfId="36890" xr:uid="{8BA5CF06-9AA0-456E-B612-CCCFE43EF8FD}"/>
    <cellStyle name="Normal 3 4 5 5" xfId="9948" xr:uid="{83B02790-1695-494B-9532-111C1D30E065}"/>
    <cellStyle name="Normal 3 4 5 5 2" xfId="26708" xr:uid="{A8E95A4B-F0CF-438A-A343-033090DC0361}"/>
    <cellStyle name="Normal 3 4 5 5 3" xfId="43467" xr:uid="{5D324885-D8DA-4704-846D-BE5930573FF4}"/>
    <cellStyle name="Normal 3 4 5 6" xfId="18328" xr:uid="{388CB05B-4556-42BE-A2EA-D29E5E893D8A}"/>
    <cellStyle name="Normal 3 4 5 7" xfId="35087" xr:uid="{E4BE358B-4ADC-4DE6-985E-0771EBC86499}"/>
    <cellStyle name="Normal 3 4 6" xfId="1727" xr:uid="{A806D365-9182-43D7-9F62-65E99FAC8D2C}"/>
    <cellStyle name="Normal 3 4 6 2" xfId="5116" xr:uid="{755C4596-6E58-46BF-BB79-8F0447016810}"/>
    <cellStyle name="Normal 3 4 6 2 2" xfId="13496" xr:uid="{DB30DE7F-0A28-4E9D-9038-B430F8F32B17}"/>
    <cellStyle name="Normal 3 4 6 2 2 2" xfId="30256" xr:uid="{44A00DDC-6B9E-4FFA-A655-34DD3C0823C0}"/>
    <cellStyle name="Normal 3 4 6 2 2 3" xfId="47015" xr:uid="{00F9B5AB-2FE6-4B8A-9434-7ED66232F6ED}"/>
    <cellStyle name="Normal 3 4 6 2 3" xfId="21876" xr:uid="{51486EFA-9C5E-4A7B-A14A-4E2557778283}"/>
    <cellStyle name="Normal 3 4 6 2 4" xfId="38635" xr:uid="{3D17A4F2-58EB-4F03-B4A2-24C551F54D84}"/>
    <cellStyle name="Normal 3 4 6 3" xfId="6803" xr:uid="{ED66A8C7-CBFC-4A62-916E-89C2D48FE731}"/>
    <cellStyle name="Normal 3 4 6 3 2" xfId="15183" xr:uid="{B0D78C55-360D-4A4E-B08C-A5AEED4DAAB6}"/>
    <cellStyle name="Normal 3 4 6 3 2 2" xfId="31943" xr:uid="{98DBFADE-CA2A-493F-9FA6-A71CFDA79132}"/>
    <cellStyle name="Normal 3 4 6 3 2 3" xfId="48702" xr:uid="{0EE01FA7-7A4B-4F47-8423-283F3EEABF39}"/>
    <cellStyle name="Normal 3 4 6 3 3" xfId="23563" xr:uid="{F72EF80B-AC62-4D1E-9890-3FC21441EDEF}"/>
    <cellStyle name="Normal 3 4 6 3 4" xfId="40322" xr:uid="{6F18A34A-6EF0-4EAB-992E-439E9ECF2F11}"/>
    <cellStyle name="Normal 3 4 6 4" xfId="3450" xr:uid="{68B13C44-FCD4-4259-9E42-5C7D390CF1F5}"/>
    <cellStyle name="Normal 3 4 6 4 2" xfId="11830" xr:uid="{AED6420D-26D6-4C9F-B772-E06A9345B672}"/>
    <cellStyle name="Normal 3 4 6 4 2 2" xfId="28590" xr:uid="{2557859A-F283-43EC-966D-66F272C206EF}"/>
    <cellStyle name="Normal 3 4 6 4 2 3" xfId="45349" xr:uid="{5DE3979D-17CA-4785-AACE-C92F37225BC7}"/>
    <cellStyle name="Normal 3 4 6 4 3" xfId="20210" xr:uid="{04BE4564-6548-4BE3-A365-E3BE3B27D5B8}"/>
    <cellStyle name="Normal 3 4 6 4 4" xfId="36969" xr:uid="{91BF0844-606B-4AA3-9594-1E07AF478146}"/>
    <cellStyle name="Normal 3 4 6 5" xfId="10116" xr:uid="{0612656D-F499-45F6-A9D2-BD8619A44801}"/>
    <cellStyle name="Normal 3 4 6 5 2" xfId="26876" xr:uid="{ED8E7453-3928-4BA5-AE16-51A3B8CB18E6}"/>
    <cellStyle name="Normal 3 4 6 5 3" xfId="43635" xr:uid="{2B7E9B0F-1477-4A37-9973-40CFC35B3D9D}"/>
    <cellStyle name="Normal 3 4 6 6" xfId="18496" xr:uid="{FDDD54B7-33E3-4E5C-A15B-2D666D9B1CAF}"/>
    <cellStyle name="Normal 3 4 6 7" xfId="35255" xr:uid="{0BDA337A-7FD2-46C2-8190-3F0CC54B6465}"/>
    <cellStyle name="Normal 3 4 7" xfId="3846" xr:uid="{B5423AD5-83A0-4EDC-BBA0-69F3CCDA2B00}"/>
    <cellStyle name="Normal 3 4 7 2" xfId="12226" xr:uid="{37A73784-D24F-41BF-B2CB-1C060503C17C}"/>
    <cellStyle name="Normal 3 4 7 2 2" xfId="28986" xr:uid="{25DA3541-ABE3-447C-90E3-A209C8E3F47D}"/>
    <cellStyle name="Normal 3 4 7 2 3" xfId="45745" xr:uid="{436C10A4-3B17-4976-A470-31FDAD503CDD}"/>
    <cellStyle name="Normal 3 4 7 3" xfId="20606" xr:uid="{62977CED-7B1F-4284-876D-45693E6B2705}"/>
    <cellStyle name="Normal 3 4 7 4" xfId="37365" xr:uid="{124DD25C-04EC-473C-88E8-79E35D8B8017}"/>
    <cellStyle name="Normal 3 4 8" xfId="5781" xr:uid="{50473DA4-87B0-405C-9A29-F9625E6C7378}"/>
    <cellStyle name="Normal 3 4 8 2" xfId="14161" xr:uid="{4414F154-546F-4CEF-BB38-B87DCD4F2ADF}"/>
    <cellStyle name="Normal 3 4 8 2 2" xfId="30921" xr:uid="{6BD8483D-A39C-442F-9277-C733890F85D7}"/>
    <cellStyle name="Normal 3 4 8 2 3" xfId="47680" xr:uid="{D720BDE9-80C5-4E62-86A1-55F374C7C43F}"/>
    <cellStyle name="Normal 3 4 8 3" xfId="22541" xr:uid="{E8C5EFBF-00CA-4B8E-99A6-7D254E2ACCC2}"/>
    <cellStyle name="Normal 3 4 8 4" xfId="39300" xr:uid="{00470BD8-F87D-471C-82D6-BA1DB0B97CF7}"/>
    <cellStyle name="Normal 3 4 9" xfId="7209" xr:uid="{7638B906-03E5-434E-9262-B1070018E0C0}"/>
    <cellStyle name="Normal 3 4 9 2" xfId="15589" xr:uid="{76A613C0-3454-4058-A396-BF9DACFF914F}"/>
    <cellStyle name="Normal 3 4 9 2 2" xfId="32349" xr:uid="{594FEEE4-57BC-474B-A6B6-9A6F06B43DBC}"/>
    <cellStyle name="Normal 3 4 9 2 3" xfId="49108" xr:uid="{8D4E8821-C74B-44BE-BDF9-5D9C2EC3C9FD}"/>
    <cellStyle name="Normal 3 4 9 3" xfId="23969" xr:uid="{7F242255-FAC6-4815-AF38-B1E948F3C6A2}"/>
    <cellStyle name="Normal 3 4 9 4" xfId="40728" xr:uid="{AEF1DC30-878A-4A8F-BA2B-39331E7C85AD}"/>
    <cellStyle name="Normal 3 5" xfId="689" xr:uid="{3621C19A-EF25-4B9D-8838-155B47BD6AEE}"/>
    <cellStyle name="Normal 3 5 10" xfId="7616" xr:uid="{8B5F1F9E-4303-4D3D-87F7-26DA3E21FAC2}"/>
    <cellStyle name="Normal 3 5 10 2" xfId="15996" xr:uid="{126964C5-9070-4FB9-B51B-EB9B36B76A07}"/>
    <cellStyle name="Normal 3 5 10 2 2" xfId="32756" xr:uid="{4FD69828-9EAC-4CD7-A94A-F455E652F693}"/>
    <cellStyle name="Normal 3 5 10 2 3" xfId="49515" xr:uid="{AFBA5203-21F4-442C-AD63-9F6E4B1347B0}"/>
    <cellStyle name="Normal 3 5 10 3" xfId="24376" xr:uid="{DE844039-6EDE-4E6C-B65D-6554441C927D}"/>
    <cellStyle name="Normal 3 5 10 4" xfId="41135" xr:uid="{9D8ADF17-9B49-4C18-B381-3B248CDBCFEB}"/>
    <cellStyle name="Normal 3 5 11" xfId="8022" xr:uid="{E7AFEDB1-9A32-4450-82E4-5D65C04647AC}"/>
    <cellStyle name="Normal 3 5 11 2" xfId="16402" xr:uid="{CA534006-A357-4ED9-9198-416CD58ED0E5}"/>
    <cellStyle name="Normal 3 5 11 2 2" xfId="33162" xr:uid="{27AEEF53-E7C2-4B3E-B527-04464D441A5E}"/>
    <cellStyle name="Normal 3 5 11 2 3" xfId="49921" xr:uid="{7F405EDE-79F9-46D6-9EE1-1BD1AFA7FEDF}"/>
    <cellStyle name="Normal 3 5 11 3" xfId="24782" xr:uid="{0233AEB7-A1B2-41A8-86E7-31686200ADBE}"/>
    <cellStyle name="Normal 3 5 11 4" xfId="41541" xr:uid="{7A4612BF-BF97-44B2-B9E1-4E99615C46EB}"/>
    <cellStyle name="Normal 3 5 12" xfId="8428" xr:uid="{95F0A849-5714-4CEC-A7F2-CBEB527D5173}"/>
    <cellStyle name="Normal 3 5 12 2" xfId="16808" xr:uid="{54432FE3-3EE7-41A5-A1A4-0D84F503AE80}"/>
    <cellStyle name="Normal 3 5 12 2 2" xfId="33568" xr:uid="{812D0C77-59ED-4247-A707-EC061DCA32AC}"/>
    <cellStyle name="Normal 3 5 12 2 3" xfId="50327" xr:uid="{AA5CBA70-0970-49CA-91C3-B872462F1508}"/>
    <cellStyle name="Normal 3 5 12 3" xfId="25188" xr:uid="{8CA69D02-0262-429C-850D-7B83CDD393B3}"/>
    <cellStyle name="Normal 3 5 12 4" xfId="41947" xr:uid="{0A200BB0-6906-46F4-B4AD-21E4D45CE886}"/>
    <cellStyle name="Normal 3 5 13" xfId="2518" xr:uid="{4BD5082F-11D0-4CE5-A196-9FAA9C0B7C51}"/>
    <cellStyle name="Normal 3 5 13 2" xfId="10900" xr:uid="{209D4AC5-A354-4425-9DFB-4ACAA5D70BF4}"/>
    <cellStyle name="Normal 3 5 13 2 2" xfId="27660" xr:uid="{1E228AF2-C98A-45DE-A66A-D0DF2DDDE92A}"/>
    <cellStyle name="Normal 3 5 13 2 3" xfId="44419" xr:uid="{B31E0DEC-F9E9-489F-81E0-AB0F254C29FE}"/>
    <cellStyle name="Normal 3 5 13 3" xfId="19280" xr:uid="{A40AD53B-1CCF-421B-947F-F1E195E4E713}"/>
    <cellStyle name="Normal 3 5 13 4" xfId="36039" xr:uid="{9C820841-5EDF-4AD4-9A66-37130D9C9F72}"/>
    <cellStyle name="Normal 3 5 14" xfId="9097" xr:uid="{FC2B646B-9EB4-41AE-BEAF-DEDBA48A642C}"/>
    <cellStyle name="Normal 3 5 14 2" xfId="25857" xr:uid="{D95E489C-F165-4BE8-9B9A-86D20A970B7F}"/>
    <cellStyle name="Normal 3 5 14 3" xfId="42616" xr:uid="{675AC7B7-67FA-4958-8FA5-6D4EF0BB1D5C}"/>
    <cellStyle name="Normal 3 5 15" xfId="17477" xr:uid="{BCB4A009-19CD-4367-9BFF-6E87DA0963F2}"/>
    <cellStyle name="Normal 3 5 16" xfId="34236" xr:uid="{7BF34C02-8C60-4CF6-8E2E-2899EB37F45E}"/>
    <cellStyle name="Normal 3 5 17" xfId="50665" xr:uid="{60578C56-5454-4D3C-8D81-BE74FA8E82A9}"/>
    <cellStyle name="Normal 3 5 18" xfId="50713" xr:uid="{75754C55-5D75-4FD9-9CC9-E739A8FF5F14}"/>
    <cellStyle name="Normal 3 5 19" xfId="50758" xr:uid="{E84324CB-9F63-4839-BE51-A686710951AA}"/>
    <cellStyle name="Normal 3 5 2" xfId="690" xr:uid="{FDE2769F-3D7B-462B-B134-7565DB5A891B}"/>
    <cellStyle name="Normal 3 5 2 10" xfId="8568" xr:uid="{B8F0613E-4D23-4210-8611-D24CB01B8029}"/>
    <cellStyle name="Normal 3 5 2 10 2" xfId="16948" xr:uid="{EADCFDA0-AE7C-439B-9459-B48C98989664}"/>
    <cellStyle name="Normal 3 5 2 10 2 2" xfId="33708" xr:uid="{BFEAE37C-DB92-41D4-B0CB-44BA0FEF9DD8}"/>
    <cellStyle name="Normal 3 5 2 10 2 3" xfId="50467" xr:uid="{CD4CAB36-F5F4-404E-8900-98F64FAB0036}"/>
    <cellStyle name="Normal 3 5 2 10 3" xfId="25328" xr:uid="{4F562D48-95E9-4D94-9EC3-34F3285D9A65}"/>
    <cellStyle name="Normal 3 5 2 10 4" xfId="42087" xr:uid="{31D0C0F9-72E5-4D4E-8771-A082DD929547}"/>
    <cellStyle name="Normal 3 5 2 11" xfId="2519" xr:uid="{41F57DB0-219B-46F8-A0D5-E887B1E70450}"/>
    <cellStyle name="Normal 3 5 2 11 2" xfId="10901" xr:uid="{28A410AD-E04E-4598-B896-F34BFE3E6374}"/>
    <cellStyle name="Normal 3 5 2 11 2 2" xfId="27661" xr:uid="{5935CBDE-0254-4E9D-96FD-FD3FE146F1F4}"/>
    <cellStyle name="Normal 3 5 2 11 2 3" xfId="44420" xr:uid="{30770624-F5C6-4A63-A819-A4A123CAEF9E}"/>
    <cellStyle name="Normal 3 5 2 11 3" xfId="19281" xr:uid="{752CFB63-F948-4D24-AA60-02EB54FA1E2C}"/>
    <cellStyle name="Normal 3 5 2 11 4" xfId="36040" xr:uid="{ABDC3493-F13E-4CCF-BEBE-18265793ADA4}"/>
    <cellStyle name="Normal 3 5 2 12" xfId="9098" xr:uid="{05ECC3A7-E8A5-4BF6-8059-407BEE755B88}"/>
    <cellStyle name="Normal 3 5 2 12 2" xfId="25858" xr:uid="{8E9B2728-4733-425F-8DF5-E9E2F6197A91}"/>
    <cellStyle name="Normal 3 5 2 12 3" xfId="42617" xr:uid="{1E3704F0-3039-4F81-B731-C24CB559B9F0}"/>
    <cellStyle name="Normal 3 5 2 13" xfId="17478" xr:uid="{302AB5D0-F9D6-4D94-8FB8-17B0246D50B4}"/>
    <cellStyle name="Normal 3 5 2 14" xfId="34237" xr:uid="{CED656BD-876B-4E27-92C9-32C8D2F2F759}"/>
    <cellStyle name="Normal 3 5 2 15" xfId="51045" xr:uid="{1F8CA31B-47B6-4AEA-9487-D75BC133DCC7}"/>
    <cellStyle name="Normal 3 5 2 16" xfId="51519" xr:uid="{4581CF95-7958-4B20-9C99-83E07094D843}"/>
    <cellStyle name="Normal 3 5 2 17" xfId="51807" xr:uid="{7DB383E5-037E-457E-A2CB-9A7FAA1EFC8B}"/>
    <cellStyle name="Normal 3 5 2 2" xfId="1129" xr:uid="{7499A46D-DC33-4CDA-A0EE-3B25580BE44B}"/>
    <cellStyle name="Normal 3 5 2 2 2" xfId="4524" xr:uid="{4F7F0CFE-6290-439D-B2FE-FC4FA8A3D48E}"/>
    <cellStyle name="Normal 3 5 2 2 2 2" xfId="12904" xr:uid="{23B13245-629C-4716-8F58-EA28BB71504C}"/>
    <cellStyle name="Normal 3 5 2 2 2 2 2" xfId="29664" xr:uid="{8A523FEC-5D7F-44D2-B14A-0D5CA479BFE1}"/>
    <cellStyle name="Normal 3 5 2 2 2 2 3" xfId="46423" xr:uid="{2EB64C9C-2A0B-4A9E-9656-7B7EDC5F6A89}"/>
    <cellStyle name="Normal 3 5 2 2 2 3" xfId="21284" xr:uid="{68EE8BEC-C5BF-4366-ADAE-A121AAC5A9A2}"/>
    <cellStyle name="Normal 3 5 2 2 2 4" xfId="38043" xr:uid="{B9CBBF1C-7EF0-4403-B073-DC404BB0B72B}"/>
    <cellStyle name="Normal 3 5 2 2 3" xfId="6211" xr:uid="{977340FA-D9AF-4667-B0E6-B2CA637321BE}"/>
    <cellStyle name="Normal 3 5 2 2 3 2" xfId="14591" xr:uid="{4553D0EE-8999-41BC-AFD6-9D7E2E7A7199}"/>
    <cellStyle name="Normal 3 5 2 2 3 2 2" xfId="31351" xr:uid="{9A0B3F12-199C-4CC0-ACAA-D85CEA27F547}"/>
    <cellStyle name="Normal 3 5 2 2 3 2 3" xfId="48110" xr:uid="{931AE84F-1EEB-43D8-AAC3-EEA6E40DB29D}"/>
    <cellStyle name="Normal 3 5 2 2 3 3" xfId="22971" xr:uid="{1FD8AB29-5C19-41E2-8772-1A5DC8448A96}"/>
    <cellStyle name="Normal 3 5 2 2 3 4" xfId="39730" xr:uid="{6BBDECCD-A9E0-4742-B46C-C6291DE613BE}"/>
    <cellStyle name="Normal 3 5 2 2 4" xfId="2947" xr:uid="{8BEFF17F-C0B5-4790-92D5-B8E97BC763A1}"/>
    <cellStyle name="Normal 3 5 2 2 4 2" xfId="11327" xr:uid="{2B672410-CBF7-401F-A164-BDA5DEA4B1AA}"/>
    <cellStyle name="Normal 3 5 2 2 4 2 2" xfId="28087" xr:uid="{EC02718D-B29F-44A2-9CD9-B2A544BABAF9}"/>
    <cellStyle name="Normal 3 5 2 2 4 2 3" xfId="44846" xr:uid="{F8DAB6E6-C68A-4119-9286-F8898D83CC80}"/>
    <cellStyle name="Normal 3 5 2 2 4 3" xfId="19707" xr:uid="{251C8902-C524-406A-A63D-786C2D748D1A}"/>
    <cellStyle name="Normal 3 5 2 2 4 4" xfId="36466" xr:uid="{60A77864-E281-42A6-BB78-C437930E4079}"/>
    <cellStyle name="Normal 3 5 2 2 5" xfId="9524" xr:uid="{9F2E13E4-0823-4AD3-A98A-C60BA93A0E7A}"/>
    <cellStyle name="Normal 3 5 2 2 5 2" xfId="26284" xr:uid="{8876751E-178C-479A-AC86-7B82C036CA65}"/>
    <cellStyle name="Normal 3 5 2 2 5 3" xfId="43043" xr:uid="{633B9153-46CA-443D-9884-A7EB56878E58}"/>
    <cellStyle name="Normal 3 5 2 2 6" xfId="17904" xr:uid="{8EC306DE-C4F9-4F7A-8A1C-A306A5A6607A}"/>
    <cellStyle name="Normal 3 5 2 2 7" xfId="34663" xr:uid="{821DAD01-601E-4F97-81EF-9DE09D0F4447}"/>
    <cellStyle name="Normal 3 5 2 3" xfId="1563" xr:uid="{01A57204-6D38-46D1-AC86-7A78F7A7249D}"/>
    <cellStyle name="Normal 3 5 2 3 2" xfId="4952" xr:uid="{F104C69D-15E7-461D-92F8-50648637CBC0}"/>
    <cellStyle name="Normal 3 5 2 3 2 2" xfId="13332" xr:uid="{4D952612-10BC-42A9-B3A5-637CDA92EA51}"/>
    <cellStyle name="Normal 3 5 2 3 2 2 2" xfId="30092" xr:uid="{87B3DF57-07D7-42EF-8329-7EA7FEE9054A}"/>
    <cellStyle name="Normal 3 5 2 3 2 2 3" xfId="46851" xr:uid="{0959A730-F08D-41D4-8894-3D1A95360D5F}"/>
    <cellStyle name="Normal 3 5 2 3 2 3" xfId="21712" xr:uid="{19703A47-D09B-49BB-92FC-95D3AB24C7DE}"/>
    <cellStyle name="Normal 3 5 2 3 2 4" xfId="38471" xr:uid="{21384899-5932-4933-8226-FB1072FFB35A}"/>
    <cellStyle name="Normal 3 5 2 3 3" xfId="6639" xr:uid="{D421DAAC-7DB8-42D5-8A89-1F1E29BBEA01}"/>
    <cellStyle name="Normal 3 5 2 3 3 2" xfId="15019" xr:uid="{A1614CF8-6ED8-4808-8D7E-90DDD9811156}"/>
    <cellStyle name="Normal 3 5 2 3 3 2 2" xfId="31779" xr:uid="{288EBB3A-96C9-412B-B70C-D7F487E826B9}"/>
    <cellStyle name="Normal 3 5 2 3 3 2 3" xfId="48538" xr:uid="{A3AA3C7A-77DD-427F-AF65-4D12A7E22170}"/>
    <cellStyle name="Normal 3 5 2 3 3 3" xfId="23399" xr:uid="{3D0ED609-F7C5-4177-A378-0B969257BC3E}"/>
    <cellStyle name="Normal 3 5 2 3 3 4" xfId="40158" xr:uid="{734B50A2-0243-45F6-9D05-98FA2DF4CEFB}"/>
    <cellStyle name="Normal 3 5 2 3 4" xfId="3375" xr:uid="{06077711-23E0-478A-8AE3-F823B849AF5B}"/>
    <cellStyle name="Normal 3 5 2 3 4 2" xfId="11755" xr:uid="{32670E01-D10C-4505-880E-C3A78891B530}"/>
    <cellStyle name="Normal 3 5 2 3 4 2 2" xfId="28515" xr:uid="{E869F57A-9CC8-4754-A6E2-68C135ED1F1F}"/>
    <cellStyle name="Normal 3 5 2 3 4 2 3" xfId="45274" xr:uid="{5F60D8EC-5787-40ED-8143-326AC781ED37}"/>
    <cellStyle name="Normal 3 5 2 3 4 3" xfId="20135" xr:uid="{21C7AE64-3C87-485D-8FFF-2D7489E15BF7}"/>
    <cellStyle name="Normal 3 5 2 3 4 4" xfId="36894" xr:uid="{E95B8C5A-15AE-438E-9228-80DECF642F94}"/>
    <cellStyle name="Normal 3 5 2 3 5" xfId="9952" xr:uid="{10DBA635-D4C2-44E4-AD37-EC2B2E1249CD}"/>
    <cellStyle name="Normal 3 5 2 3 5 2" xfId="26712" xr:uid="{60A05920-80D9-4990-8E77-36DB80886533}"/>
    <cellStyle name="Normal 3 5 2 3 5 3" xfId="43471" xr:uid="{E1233338-7145-47A7-B5F7-9426BABCFF52}"/>
    <cellStyle name="Normal 3 5 2 3 6" xfId="18332" xr:uid="{E7D67AE2-F21F-4199-AA55-A3F7163FDE3E}"/>
    <cellStyle name="Normal 3 5 2 3 7" xfId="35091" xr:uid="{D27EDDD6-15FB-4D15-B590-C625F78A3E64}"/>
    <cellStyle name="Normal 3 5 2 4" xfId="1868" xr:uid="{EA9A38FD-7B52-4B51-985B-ED43F6FA7110}"/>
    <cellStyle name="Normal 3 5 2 4 2" xfId="5257" xr:uid="{6970096D-F28C-44FE-B814-557F08835FE3}"/>
    <cellStyle name="Normal 3 5 2 4 2 2" xfId="13637" xr:uid="{BE017071-6606-4151-B0AB-FD30D68AEF62}"/>
    <cellStyle name="Normal 3 5 2 4 2 2 2" xfId="30397" xr:uid="{F17255D5-550E-458E-8F08-EC3EC4C153B0}"/>
    <cellStyle name="Normal 3 5 2 4 2 2 3" xfId="47156" xr:uid="{7CFC5938-3696-4FD6-A6B2-4EAC9BE68784}"/>
    <cellStyle name="Normal 3 5 2 4 2 3" xfId="22017" xr:uid="{45212730-DA89-407D-B8A9-0EBE90277A26}"/>
    <cellStyle name="Normal 3 5 2 4 2 4" xfId="38776" xr:uid="{3A518B0B-289C-4FE9-903D-4438ACFD9B4F}"/>
    <cellStyle name="Normal 3 5 2 4 3" xfId="6944" xr:uid="{342F74E3-B5FC-4122-9D70-A04DA24270F0}"/>
    <cellStyle name="Normal 3 5 2 4 3 2" xfId="15324" xr:uid="{436F30B7-1296-4D82-B890-E7BF4A94E5BE}"/>
    <cellStyle name="Normal 3 5 2 4 3 2 2" xfId="32084" xr:uid="{B6B2721C-07AC-4648-9470-415FA3A1BDA9}"/>
    <cellStyle name="Normal 3 5 2 4 3 2 3" xfId="48843" xr:uid="{E9DFA416-493A-4154-B6FA-46F60BE2DE77}"/>
    <cellStyle name="Normal 3 5 2 4 3 3" xfId="23704" xr:uid="{8E0A0C72-E604-40F8-91BF-4A76C1158626}"/>
    <cellStyle name="Normal 3 5 2 4 3 4" xfId="40463" xr:uid="{E44BCF52-9FCE-434D-BE52-9E5AC9E4ECB7}"/>
    <cellStyle name="Normal 3 5 2 4 4" xfId="3567" xr:uid="{B495D58E-EA8F-449A-BE10-484EEB5089F0}"/>
    <cellStyle name="Normal 3 5 2 4 4 2" xfId="11947" xr:uid="{556A3360-F8D4-40BA-972A-CAA2DF7E7FAF}"/>
    <cellStyle name="Normal 3 5 2 4 4 2 2" xfId="28707" xr:uid="{26C91327-47EA-4AE8-9D0C-B48C0FD7DF26}"/>
    <cellStyle name="Normal 3 5 2 4 4 2 3" xfId="45466" xr:uid="{028BD90B-F127-42A6-A38B-93DF8ED134CA}"/>
    <cellStyle name="Normal 3 5 2 4 4 3" xfId="20327" xr:uid="{609A77D8-48B0-4BCF-AC9D-793EFA1BB54F}"/>
    <cellStyle name="Normal 3 5 2 4 4 4" xfId="37086" xr:uid="{D916890A-8AA1-45A2-B3AE-208602A2051C}"/>
    <cellStyle name="Normal 3 5 2 4 5" xfId="10257" xr:uid="{EDE15240-1618-435E-8019-904EF942C8EC}"/>
    <cellStyle name="Normal 3 5 2 4 5 2" xfId="27017" xr:uid="{6591C12E-18D8-4281-B024-076A7EE44A11}"/>
    <cellStyle name="Normal 3 5 2 4 5 3" xfId="43776" xr:uid="{448D716C-02AA-4371-B135-8C816AFF1AE9}"/>
    <cellStyle name="Normal 3 5 2 4 6" xfId="18637" xr:uid="{909C03B6-39D4-4C06-9462-B3B44C32CA79}"/>
    <cellStyle name="Normal 3 5 2 4 7" xfId="35396" xr:uid="{5C5CBA9E-1787-49BF-9533-D30687E1D468}"/>
    <cellStyle name="Normal 3 5 2 5" xfId="3987" xr:uid="{DE2C16D3-0DB9-4E02-A9CD-46E1C66D12F6}"/>
    <cellStyle name="Normal 3 5 2 5 2" xfId="12367" xr:uid="{B946628F-A815-4D13-AB0C-7E4F682B5A22}"/>
    <cellStyle name="Normal 3 5 2 5 2 2" xfId="29127" xr:uid="{577D817F-1C95-4027-98DA-55DE8370E7BA}"/>
    <cellStyle name="Normal 3 5 2 5 2 3" xfId="45886" xr:uid="{C4F47BE3-4FF8-468D-84FA-CA4C8003DACD}"/>
    <cellStyle name="Normal 3 5 2 5 3" xfId="20747" xr:uid="{4E93E2E2-CAEA-45BD-ACD0-97CDA860358F}"/>
    <cellStyle name="Normal 3 5 2 5 4" xfId="37506" xr:uid="{A0A94DD1-286F-4080-9BB6-1FBF060D649B}"/>
    <cellStyle name="Normal 3 5 2 6" xfId="5785" xr:uid="{2AE5EC93-7F2F-4794-9466-C0DC8069A02B}"/>
    <cellStyle name="Normal 3 5 2 6 2" xfId="14165" xr:uid="{09808084-8A88-460C-AB0A-98FE99903F8F}"/>
    <cellStyle name="Normal 3 5 2 6 2 2" xfId="30925" xr:uid="{93BFAF56-FB85-4716-B536-AF766609989E}"/>
    <cellStyle name="Normal 3 5 2 6 2 3" xfId="47684" xr:uid="{D6801584-73DF-4B3F-92D1-6355AF8B06AA}"/>
    <cellStyle name="Normal 3 5 2 6 3" xfId="22545" xr:uid="{F2EB2812-F24B-45D8-8D41-E5451E4E0382}"/>
    <cellStyle name="Normal 3 5 2 6 4" xfId="39304" xr:uid="{2597382B-844F-4BC1-A672-E3D02253B4A6}"/>
    <cellStyle name="Normal 3 5 2 7" xfId="7350" xr:uid="{7FA17A60-7633-47D6-A7B6-560E87322322}"/>
    <cellStyle name="Normal 3 5 2 7 2" xfId="15730" xr:uid="{44642579-8463-4B28-B940-92099757C221}"/>
    <cellStyle name="Normal 3 5 2 7 2 2" xfId="32490" xr:uid="{3F3C6A06-6CED-4897-916D-79A614AE588D}"/>
    <cellStyle name="Normal 3 5 2 7 2 3" xfId="49249" xr:uid="{381C1FC1-339C-4D3A-9A9F-41CE5ACEBBEE}"/>
    <cellStyle name="Normal 3 5 2 7 3" xfId="24110" xr:uid="{DE78195F-4AA4-49D9-BC16-046A6027A9CD}"/>
    <cellStyle name="Normal 3 5 2 7 4" xfId="40869" xr:uid="{6CE7A960-A26F-416A-8058-8827E7E3F435}"/>
    <cellStyle name="Normal 3 5 2 8" xfId="7756" xr:uid="{20718662-4341-4C94-8B1B-EC094DAF7E6A}"/>
    <cellStyle name="Normal 3 5 2 8 2" xfId="16136" xr:uid="{22D4EDBC-9CB9-4CA6-AD8D-1B3A6D3F2444}"/>
    <cellStyle name="Normal 3 5 2 8 2 2" xfId="32896" xr:uid="{FF0F3FCD-ACBD-48C1-A169-10129AF28BEB}"/>
    <cellStyle name="Normal 3 5 2 8 2 3" xfId="49655" xr:uid="{4AD77CB3-8593-45FD-BD48-74470ABF4707}"/>
    <cellStyle name="Normal 3 5 2 8 3" xfId="24516" xr:uid="{39891CAF-2FCC-493D-BE60-8BA6F0F94866}"/>
    <cellStyle name="Normal 3 5 2 8 4" xfId="41275" xr:uid="{AF30953B-C608-449E-A205-54C941F79590}"/>
    <cellStyle name="Normal 3 5 2 9" xfId="8162" xr:uid="{240B5557-1FF1-44AF-B85C-9838941CC8F9}"/>
    <cellStyle name="Normal 3 5 2 9 2" xfId="16542" xr:uid="{4BA544A1-6D35-4B89-AA98-F5F35D4A692F}"/>
    <cellStyle name="Normal 3 5 2 9 2 2" xfId="33302" xr:uid="{DA5A8580-2FC6-495D-B564-A97657D8AAF8}"/>
    <cellStyle name="Normal 3 5 2 9 2 3" xfId="50061" xr:uid="{97728841-D3E4-4BCB-B314-4ED2003E6D56}"/>
    <cellStyle name="Normal 3 5 2 9 3" xfId="24922" xr:uid="{4228FCB8-6D52-4460-8416-343F7FA282BF}"/>
    <cellStyle name="Normal 3 5 2 9 4" xfId="41681" xr:uid="{36826302-38AF-4A04-9D64-75A577E4C157}"/>
    <cellStyle name="Normal 3 5 20" xfId="50789" xr:uid="{D04C22C5-AE21-45BB-AF45-F5F6DC16B6DA}"/>
    <cellStyle name="Normal 3 5 21" xfId="51284" xr:uid="{F45A9047-88AA-49CC-ADEF-63BA8B2EE02A}"/>
    <cellStyle name="Normal 3 5 22" xfId="51776" xr:uid="{65D78E40-129E-4619-A29A-E36D1FE1F3AE}"/>
    <cellStyle name="Normal 3 5 3" xfId="691" xr:uid="{96796A95-33B3-40CD-B41A-41017DCB7BAB}"/>
    <cellStyle name="Normal 3 5 3 10" xfId="8699" xr:uid="{E9A83601-7BF1-427E-8B6E-9D8E62695630}"/>
    <cellStyle name="Normal 3 5 3 10 2" xfId="17079" xr:uid="{B99C28F0-0657-4CED-B801-0F4335442979}"/>
    <cellStyle name="Normal 3 5 3 10 2 2" xfId="33839" xr:uid="{37F7A983-127A-4435-B289-9148C8E1BC7C}"/>
    <cellStyle name="Normal 3 5 3 10 2 3" xfId="50598" xr:uid="{066E2A52-8DF8-455F-B758-0C62A88A4AF1}"/>
    <cellStyle name="Normal 3 5 3 10 3" xfId="25459" xr:uid="{975500A1-A24B-477A-90F2-7A563356C19A}"/>
    <cellStyle name="Normal 3 5 3 10 4" xfId="42218" xr:uid="{91BF8EE2-7E51-4E6A-A231-CCE2722A3452}"/>
    <cellStyle name="Normal 3 5 3 11" xfId="2520" xr:uid="{3CF7CD5C-4E99-41E3-8496-68A3C46A7ED8}"/>
    <cellStyle name="Normal 3 5 3 11 2" xfId="10902" xr:uid="{D891E0CD-55E8-4F12-A5E4-4811F2B99ADB}"/>
    <cellStyle name="Normal 3 5 3 11 2 2" xfId="27662" xr:uid="{F7CEB85F-C390-4EC9-A9C3-CC0B3A704F77}"/>
    <cellStyle name="Normal 3 5 3 11 2 3" xfId="44421" xr:uid="{0AA1AD45-FFB0-442F-A83F-768228EB0B12}"/>
    <cellStyle name="Normal 3 5 3 11 3" xfId="19282" xr:uid="{D321FBB9-E51D-4F84-9168-EF1C9C8FA256}"/>
    <cellStyle name="Normal 3 5 3 11 4" xfId="36041" xr:uid="{CA7E800E-54A9-4ED2-81FE-C9DCB3ACD2CB}"/>
    <cellStyle name="Normal 3 5 3 12" xfId="9099" xr:uid="{315685CF-A000-417E-B051-D0980AE85E35}"/>
    <cellStyle name="Normal 3 5 3 12 2" xfId="25859" xr:uid="{6F04FE0E-99CB-4C87-B0F3-C4DC94954F7A}"/>
    <cellStyle name="Normal 3 5 3 12 3" xfId="42618" xr:uid="{26E681FF-E698-4D2E-A307-19B7BBB49BF7}"/>
    <cellStyle name="Normal 3 5 3 13" xfId="17479" xr:uid="{59D8FD9F-441E-47DF-971F-EA15DFAEE599}"/>
    <cellStyle name="Normal 3 5 3 14" xfId="34238" xr:uid="{E5DD2B86-AE8D-404C-8C75-721C1D86AA59}"/>
    <cellStyle name="Normal 3 5 3 15" xfId="51269" xr:uid="{386DB40B-136E-4522-838C-767A09B62481}"/>
    <cellStyle name="Normal 3 5 3 2" xfId="1130" xr:uid="{B826ABEA-1352-4C82-AF5B-7133E8B50AA7}"/>
    <cellStyle name="Normal 3 5 3 2 2" xfId="4525" xr:uid="{6B809BE0-2525-4E4E-BD65-CB833C68C31E}"/>
    <cellStyle name="Normal 3 5 3 2 2 2" xfId="12905" xr:uid="{5A5682C4-A733-43F3-A9EF-26F1C222F460}"/>
    <cellStyle name="Normal 3 5 3 2 2 2 2" xfId="29665" xr:uid="{03059A53-14D9-4CE2-AA21-2425136DABE5}"/>
    <cellStyle name="Normal 3 5 3 2 2 2 3" xfId="46424" xr:uid="{3F643FD3-75FF-47CA-9622-7E2F085E630E}"/>
    <cellStyle name="Normal 3 5 3 2 2 3" xfId="21285" xr:uid="{F3FE08A0-11DD-42A6-9459-937C5271F016}"/>
    <cellStyle name="Normal 3 5 3 2 2 4" xfId="38044" xr:uid="{9BDF17C4-BBFD-4104-B72A-846A737EE75F}"/>
    <cellStyle name="Normal 3 5 3 2 3" xfId="6212" xr:uid="{63B8699A-7B22-4251-A7E5-7220C0FE2CB3}"/>
    <cellStyle name="Normal 3 5 3 2 3 2" xfId="14592" xr:uid="{89A0B6ED-31BC-4AF1-97B3-394FDEED2883}"/>
    <cellStyle name="Normal 3 5 3 2 3 2 2" xfId="31352" xr:uid="{EAA63EDD-15D8-457F-96DC-515533DB0B92}"/>
    <cellStyle name="Normal 3 5 3 2 3 2 3" xfId="48111" xr:uid="{4675BFF2-2D64-4A83-AD0F-749AEC1ACD88}"/>
    <cellStyle name="Normal 3 5 3 2 3 3" xfId="22972" xr:uid="{30CF20BD-A8EB-4818-A185-579A254C1A6F}"/>
    <cellStyle name="Normal 3 5 3 2 3 4" xfId="39731" xr:uid="{0857B763-8F84-4F41-8070-08554B562109}"/>
    <cellStyle name="Normal 3 5 3 2 4" xfId="2948" xr:uid="{609DE150-DD27-4D09-B23E-FD83308E82DB}"/>
    <cellStyle name="Normal 3 5 3 2 4 2" xfId="11328" xr:uid="{68F393DB-1517-41EE-ABF9-CBAFE206D8CA}"/>
    <cellStyle name="Normal 3 5 3 2 4 2 2" xfId="28088" xr:uid="{91EE1628-E792-4232-865C-EAA9105EDB41}"/>
    <cellStyle name="Normal 3 5 3 2 4 2 3" xfId="44847" xr:uid="{C3BA91FE-BE83-4E29-978F-E60A55ED065D}"/>
    <cellStyle name="Normal 3 5 3 2 4 3" xfId="19708" xr:uid="{500A6CD1-89E9-4FE2-B191-0601A0D186D6}"/>
    <cellStyle name="Normal 3 5 3 2 4 4" xfId="36467" xr:uid="{4C9367BC-BEDD-4BD8-A817-57C2E515BCCA}"/>
    <cellStyle name="Normal 3 5 3 2 5" xfId="9525" xr:uid="{E4BBB837-EB9E-4B0E-9D58-E0F2980EB70B}"/>
    <cellStyle name="Normal 3 5 3 2 5 2" xfId="26285" xr:uid="{3ACA895F-A1E1-44BF-941F-36E786316E00}"/>
    <cellStyle name="Normal 3 5 3 2 5 3" xfId="43044" xr:uid="{743D7D95-A54D-41D5-9038-822F101E6B70}"/>
    <cellStyle name="Normal 3 5 3 2 6" xfId="17905" xr:uid="{0A677D0A-42C2-4AF2-B803-53B7C2FDA648}"/>
    <cellStyle name="Normal 3 5 3 2 7" xfId="34664" xr:uid="{7FEA647D-B426-47C4-8837-81C160CCF17E}"/>
    <cellStyle name="Normal 3 5 3 3" xfId="1564" xr:uid="{23EFD687-B51F-45E0-81CC-985C71B2AB4F}"/>
    <cellStyle name="Normal 3 5 3 3 2" xfId="4953" xr:uid="{4FE883F7-A8E7-4E2B-938E-0313457544FF}"/>
    <cellStyle name="Normal 3 5 3 3 2 2" xfId="13333" xr:uid="{9B0D7F90-8324-428A-B4DC-1B7F64A6D93D}"/>
    <cellStyle name="Normal 3 5 3 3 2 2 2" xfId="30093" xr:uid="{69994DA3-EF9D-48A1-A4D4-76B90F00C10A}"/>
    <cellStyle name="Normal 3 5 3 3 2 2 3" xfId="46852" xr:uid="{F3E6303B-BF52-4341-9407-732B14574522}"/>
    <cellStyle name="Normal 3 5 3 3 2 3" xfId="21713" xr:uid="{3E238862-9233-4DEF-931F-250E2B73F360}"/>
    <cellStyle name="Normal 3 5 3 3 2 4" xfId="38472" xr:uid="{05A1CEBC-BA34-4844-9DD7-5A7D5391CECC}"/>
    <cellStyle name="Normal 3 5 3 3 3" xfId="6640" xr:uid="{5878920E-B59F-491D-A9FA-2DA29BCCE182}"/>
    <cellStyle name="Normal 3 5 3 3 3 2" xfId="15020" xr:uid="{0E2DF159-1196-4DA7-ADC0-240172C2C733}"/>
    <cellStyle name="Normal 3 5 3 3 3 2 2" xfId="31780" xr:uid="{4D2BC35C-5192-43D7-A916-F68C8DCACE29}"/>
    <cellStyle name="Normal 3 5 3 3 3 2 3" xfId="48539" xr:uid="{109E35A2-4F21-4B5A-99BC-9A76EC7F5595}"/>
    <cellStyle name="Normal 3 5 3 3 3 3" xfId="23400" xr:uid="{6D92BCAD-7029-4C2E-BDAE-10B13EE3F91D}"/>
    <cellStyle name="Normal 3 5 3 3 3 4" xfId="40159" xr:uid="{6DDD22BD-8D68-494F-9E38-7D54B1F1B69E}"/>
    <cellStyle name="Normal 3 5 3 3 4" xfId="3376" xr:uid="{BC7E5BA0-B4E2-4E9E-AEBA-597F581AD9C7}"/>
    <cellStyle name="Normal 3 5 3 3 4 2" xfId="11756" xr:uid="{72E0D831-1C0E-4DA9-A38E-9F1E969A12AA}"/>
    <cellStyle name="Normal 3 5 3 3 4 2 2" xfId="28516" xr:uid="{955682D4-FE1C-4911-84CC-FA668288E349}"/>
    <cellStyle name="Normal 3 5 3 3 4 2 3" xfId="45275" xr:uid="{635800B3-5168-4555-950D-0A78859E414F}"/>
    <cellStyle name="Normal 3 5 3 3 4 3" xfId="20136" xr:uid="{7B3C4DBC-F78B-4AE9-A28A-815BC88A02BF}"/>
    <cellStyle name="Normal 3 5 3 3 4 4" xfId="36895" xr:uid="{83AB20BE-0D1F-40CF-B968-F428A85CE084}"/>
    <cellStyle name="Normal 3 5 3 3 5" xfId="9953" xr:uid="{51CFA812-8399-436A-9D96-80C6105F1026}"/>
    <cellStyle name="Normal 3 5 3 3 5 2" xfId="26713" xr:uid="{60CF5052-DC1C-419D-B2E8-9349ED59EDC4}"/>
    <cellStyle name="Normal 3 5 3 3 5 3" xfId="43472" xr:uid="{96B7D6D4-9951-42A1-9635-C47C8BDD1698}"/>
    <cellStyle name="Normal 3 5 3 3 6" xfId="18333" xr:uid="{B2C714E6-DC4E-41AB-81FD-BD2D029DDC39}"/>
    <cellStyle name="Normal 3 5 3 3 7" xfId="35092" xr:uid="{E52B97D6-3550-4BBE-9F9D-0BDF84DB5A06}"/>
    <cellStyle name="Normal 3 5 3 4" xfId="1999" xr:uid="{4BA1FA05-96CB-44D3-8D5C-CCDA84130AD9}"/>
    <cellStyle name="Normal 3 5 3 4 2" xfId="5388" xr:uid="{30D8672B-8B11-490B-971E-EDF138CF53EF}"/>
    <cellStyle name="Normal 3 5 3 4 2 2" xfId="13768" xr:uid="{4D52A4EF-2E83-4A5F-9703-37043C3BC3AB}"/>
    <cellStyle name="Normal 3 5 3 4 2 2 2" xfId="30528" xr:uid="{ED1384FB-899E-45C2-8907-7105994C9BCF}"/>
    <cellStyle name="Normal 3 5 3 4 2 2 3" xfId="47287" xr:uid="{989ACAC6-D7AB-4861-B1A8-794B453CE2C1}"/>
    <cellStyle name="Normal 3 5 3 4 2 3" xfId="22148" xr:uid="{279265AF-6C46-4CD5-9063-24F7E916B970}"/>
    <cellStyle name="Normal 3 5 3 4 2 4" xfId="38907" xr:uid="{CDFDE9F3-58C5-4475-9F66-1D9ED5389EC8}"/>
    <cellStyle name="Normal 3 5 3 4 3" xfId="7075" xr:uid="{96F2015E-1BEC-4DD1-802D-E6FBFE79159F}"/>
    <cellStyle name="Normal 3 5 3 4 3 2" xfId="15455" xr:uid="{B2E4EE7A-FB69-4F35-ADDA-BD4F4679B4CD}"/>
    <cellStyle name="Normal 3 5 3 4 3 2 2" xfId="32215" xr:uid="{1A6266F5-C10C-45A8-824F-26EA55F7BF1D}"/>
    <cellStyle name="Normal 3 5 3 4 3 2 3" xfId="48974" xr:uid="{BFFAC5D6-BB33-4544-AA63-7F0E7AA8BC71}"/>
    <cellStyle name="Normal 3 5 3 4 3 3" xfId="23835" xr:uid="{D100CEFF-A738-477A-B931-2DA5E1B05324}"/>
    <cellStyle name="Normal 3 5 3 4 3 4" xfId="40594" xr:uid="{7C8F83B4-7FF1-48AE-915F-65E8CD775381}"/>
    <cellStyle name="Normal 3 5 3 4 4" xfId="3698" xr:uid="{3A85DAD3-6FD1-4210-9DB6-827CEDF3DACD}"/>
    <cellStyle name="Normal 3 5 3 4 4 2" xfId="12078" xr:uid="{5B43C2FE-3ABF-4F52-A2D5-7B905A45E4FA}"/>
    <cellStyle name="Normal 3 5 3 4 4 2 2" xfId="28838" xr:uid="{703D7EDE-187F-4C9E-9372-22D8F18BAE93}"/>
    <cellStyle name="Normal 3 5 3 4 4 2 3" xfId="45597" xr:uid="{1065F484-A1D6-453C-924A-2A059876D0F1}"/>
    <cellStyle name="Normal 3 5 3 4 4 3" xfId="20458" xr:uid="{86C86939-934B-44A8-8361-A041A225AF6B}"/>
    <cellStyle name="Normal 3 5 3 4 4 4" xfId="37217" xr:uid="{9CBEC20B-4FFF-4658-B44E-BA877AAB44D8}"/>
    <cellStyle name="Normal 3 5 3 4 5" xfId="10388" xr:uid="{584794E4-B659-417A-B95B-8C975B7F44CE}"/>
    <cellStyle name="Normal 3 5 3 4 5 2" xfId="27148" xr:uid="{BE223652-8A48-4435-BD86-DB5EFB44527F}"/>
    <cellStyle name="Normal 3 5 3 4 5 3" xfId="43907" xr:uid="{85BDE617-06DB-4E66-94E5-678C28B82866}"/>
    <cellStyle name="Normal 3 5 3 4 6" xfId="18768" xr:uid="{211AE09C-86A0-4C3C-9C8E-C6137FA3E531}"/>
    <cellStyle name="Normal 3 5 3 4 7" xfId="35527" xr:uid="{392E6B9E-AA53-432E-8F0F-0285ED78E1F0}"/>
    <cellStyle name="Normal 3 5 3 5" xfId="4118" xr:uid="{197F37EE-A2FE-4691-BB73-BFD13214B39C}"/>
    <cellStyle name="Normal 3 5 3 5 2" xfId="12498" xr:uid="{013F1911-5E6A-4D13-AE45-01788AEF3E7D}"/>
    <cellStyle name="Normal 3 5 3 5 2 2" xfId="29258" xr:uid="{F1EE0097-58A0-4C92-859C-A3D9478F6F1A}"/>
    <cellStyle name="Normal 3 5 3 5 2 3" xfId="46017" xr:uid="{0A857FA0-6328-4975-8BF5-1FFE899E3B6F}"/>
    <cellStyle name="Normal 3 5 3 5 3" xfId="20878" xr:uid="{B59A99B2-D5E2-46B8-B838-952CE251F320}"/>
    <cellStyle name="Normal 3 5 3 5 4" xfId="37637" xr:uid="{F78F5D87-0A04-4433-B169-4C938EF6E170}"/>
    <cellStyle name="Normal 3 5 3 6" xfId="5786" xr:uid="{BACDFEEA-AEDA-4F4C-9165-E683C8FBDCDC}"/>
    <cellStyle name="Normal 3 5 3 6 2" xfId="14166" xr:uid="{DE8E7C12-8931-40C1-9AB3-E9FCCF1E3E49}"/>
    <cellStyle name="Normal 3 5 3 6 2 2" xfId="30926" xr:uid="{FF019734-E65D-486D-A943-09C4A4B41504}"/>
    <cellStyle name="Normal 3 5 3 6 2 3" xfId="47685" xr:uid="{A22BF772-9F57-4934-B77B-470842BA6D3B}"/>
    <cellStyle name="Normal 3 5 3 6 3" xfId="22546" xr:uid="{B0F49959-BC08-475A-88F5-41D8AC57E8B4}"/>
    <cellStyle name="Normal 3 5 3 6 4" xfId="39305" xr:uid="{9E409C36-AE2C-4146-9239-69309E030A25}"/>
    <cellStyle name="Normal 3 5 3 7" xfId="7481" xr:uid="{5FC352EF-74A7-4AAE-9C55-DEB11D952895}"/>
    <cellStyle name="Normal 3 5 3 7 2" xfId="15861" xr:uid="{CF40E34E-3A9E-414F-9F2D-1E978A2BE087}"/>
    <cellStyle name="Normal 3 5 3 7 2 2" xfId="32621" xr:uid="{BEC92609-15FD-42CC-BDD7-22DAA81CDEA9}"/>
    <cellStyle name="Normal 3 5 3 7 2 3" xfId="49380" xr:uid="{D4D5D8DE-E504-4C92-9E80-1FCD35F402F5}"/>
    <cellStyle name="Normal 3 5 3 7 3" xfId="24241" xr:uid="{29721E8C-17A0-4030-B14B-5A1E1E3FDC5C}"/>
    <cellStyle name="Normal 3 5 3 7 4" xfId="41000" xr:uid="{A9D282BA-5779-4510-984D-966E37562A6F}"/>
    <cellStyle name="Normal 3 5 3 8" xfId="7887" xr:uid="{6A8404CB-82A3-4C5C-B7F2-3E599C6B53B6}"/>
    <cellStyle name="Normal 3 5 3 8 2" xfId="16267" xr:uid="{6EF2A16A-48DC-45E5-947B-D27773ADD0ED}"/>
    <cellStyle name="Normal 3 5 3 8 2 2" xfId="33027" xr:uid="{B849FB76-C95E-471E-A651-E064514F3AFB}"/>
    <cellStyle name="Normal 3 5 3 8 2 3" xfId="49786" xr:uid="{865AF493-B068-4E7D-A2FB-AC4BC9B434FC}"/>
    <cellStyle name="Normal 3 5 3 8 3" xfId="24647" xr:uid="{85D2A0B8-0038-42E5-B4BA-A37B16DE06E8}"/>
    <cellStyle name="Normal 3 5 3 8 4" xfId="41406" xr:uid="{6358A4D7-3F3B-4E80-AA03-93061B0DBA9A}"/>
    <cellStyle name="Normal 3 5 3 9" xfId="8293" xr:uid="{34F0ED48-5699-49F5-A47F-5ED61A3E8F93}"/>
    <cellStyle name="Normal 3 5 3 9 2" xfId="16673" xr:uid="{3546646F-B378-4D56-98F5-15B49B663E47}"/>
    <cellStyle name="Normal 3 5 3 9 2 2" xfId="33433" xr:uid="{9EAF1488-A767-47C1-A18C-4337227D8D5F}"/>
    <cellStyle name="Normal 3 5 3 9 2 3" xfId="50192" xr:uid="{B643EA8D-DA23-4B6B-BE31-C68D29DE1BB2}"/>
    <cellStyle name="Normal 3 5 3 9 3" xfId="25053" xr:uid="{9C181CD9-295C-4389-B37C-054B3BC03D9F}"/>
    <cellStyle name="Normal 3 5 3 9 4" xfId="41812" xr:uid="{8726B5C6-2BAC-45AD-AF16-66A168A77FA0}"/>
    <cellStyle name="Normal 3 5 4" xfId="1128" xr:uid="{C324D446-4E9E-4521-B58F-F07F51086158}"/>
    <cellStyle name="Normal 3 5 4 2" xfId="4523" xr:uid="{C9D03AE2-E84F-4DD0-8B47-9BCD406DAFCF}"/>
    <cellStyle name="Normal 3 5 4 2 2" xfId="12903" xr:uid="{5C4FCDC9-8333-4643-BBC9-0635233D71D9}"/>
    <cellStyle name="Normal 3 5 4 2 2 2" xfId="29663" xr:uid="{FE31A438-98B0-4ED0-8017-17BC39FBC4FD}"/>
    <cellStyle name="Normal 3 5 4 2 2 3" xfId="46422" xr:uid="{E924F655-7F21-414F-8C8E-9C656DEDDC0A}"/>
    <cellStyle name="Normal 3 5 4 2 3" xfId="21283" xr:uid="{0CBA9ADD-920E-4E14-A68C-D2CB651555F0}"/>
    <cellStyle name="Normal 3 5 4 2 4" xfId="38042" xr:uid="{8A96E691-3918-42FD-8807-F051DA21059F}"/>
    <cellStyle name="Normal 3 5 4 3" xfId="6210" xr:uid="{71793054-4FBF-4499-90B1-A7C8FDE87262}"/>
    <cellStyle name="Normal 3 5 4 3 2" xfId="14590" xr:uid="{88B0BDBC-BCD8-4343-8D20-5D8A4D177B55}"/>
    <cellStyle name="Normal 3 5 4 3 2 2" xfId="31350" xr:uid="{983BA14F-3C61-4AD7-84DF-ECCD99CCC6E2}"/>
    <cellStyle name="Normal 3 5 4 3 2 3" xfId="48109" xr:uid="{1A8FAE8E-CB40-4AC7-B536-87E54B970285}"/>
    <cellStyle name="Normal 3 5 4 3 3" xfId="22970" xr:uid="{D81E21DE-7668-43DE-A660-02FC138695C1}"/>
    <cellStyle name="Normal 3 5 4 3 4" xfId="39729" xr:uid="{66A95E68-532B-40F6-AD28-B226F8F461E9}"/>
    <cellStyle name="Normal 3 5 4 4" xfId="2946" xr:uid="{6978C647-BE6D-45C5-82E6-879FCE490574}"/>
    <cellStyle name="Normal 3 5 4 4 2" xfId="11326" xr:uid="{BA5B3860-FF5F-47FC-AD03-86FD2B53B84A}"/>
    <cellStyle name="Normal 3 5 4 4 2 2" xfId="28086" xr:uid="{4FE184B9-28EF-4725-9517-07BF2899226B}"/>
    <cellStyle name="Normal 3 5 4 4 2 3" xfId="44845" xr:uid="{902EDC00-28B4-440F-B213-9002F7D56C17}"/>
    <cellStyle name="Normal 3 5 4 4 3" xfId="19706" xr:uid="{FAF29B92-062B-43B0-AFE8-27393B91F5D8}"/>
    <cellStyle name="Normal 3 5 4 4 4" xfId="36465" xr:uid="{E94EA547-428C-4CDA-8DFC-A3ACCB2BEFA3}"/>
    <cellStyle name="Normal 3 5 4 5" xfId="9523" xr:uid="{B6D4684D-90CF-48FD-A12E-D98DC2501424}"/>
    <cellStyle name="Normal 3 5 4 5 2" xfId="26283" xr:uid="{832C55BD-C339-4B41-B40C-AE93492255F2}"/>
    <cellStyle name="Normal 3 5 4 5 3" xfId="43042" xr:uid="{DB8DA936-7EFF-40DE-BF4D-D41452916489}"/>
    <cellStyle name="Normal 3 5 4 6" xfId="17903" xr:uid="{E1683C6A-0662-4E30-86D0-F123D14F7A51}"/>
    <cellStyle name="Normal 3 5 4 7" xfId="34662" xr:uid="{41A7A4B8-7B33-41C0-8F82-B2E6001E00C9}"/>
    <cellStyle name="Normal 3 5 5" xfId="1562" xr:uid="{69001B5D-CEF0-4D0E-B1F2-4E3A20D0BA19}"/>
    <cellStyle name="Normal 3 5 5 2" xfId="4951" xr:uid="{4B4ED036-3E8C-498A-B2D6-2ACE188219CA}"/>
    <cellStyle name="Normal 3 5 5 2 2" xfId="13331" xr:uid="{39A8DED4-ABFE-4DFF-B73F-98143946819E}"/>
    <cellStyle name="Normal 3 5 5 2 2 2" xfId="30091" xr:uid="{17A8F620-B9C8-42D4-855F-00FF0017D03F}"/>
    <cellStyle name="Normal 3 5 5 2 2 3" xfId="46850" xr:uid="{CEB70C17-2368-48E0-B494-A659D7DFA354}"/>
    <cellStyle name="Normal 3 5 5 2 3" xfId="21711" xr:uid="{841F1CDE-F8D7-4346-BD54-720F4AD379AA}"/>
    <cellStyle name="Normal 3 5 5 2 4" xfId="38470" xr:uid="{E668A9CA-C6ED-4386-925B-F890756BE218}"/>
    <cellStyle name="Normal 3 5 5 3" xfId="6638" xr:uid="{C959F9FA-BD5E-4006-B42E-655C69298008}"/>
    <cellStyle name="Normal 3 5 5 3 2" xfId="15018" xr:uid="{BF627B7B-3428-47BB-A065-0C79EFEE8E02}"/>
    <cellStyle name="Normal 3 5 5 3 2 2" xfId="31778" xr:uid="{0447B59A-85D2-4EF5-9E56-F152BC6F5875}"/>
    <cellStyle name="Normal 3 5 5 3 2 3" xfId="48537" xr:uid="{F0252B02-A37A-4C98-805F-8337690281DF}"/>
    <cellStyle name="Normal 3 5 5 3 3" xfId="23398" xr:uid="{0610DF01-8027-42EF-A4F9-60E7AAEECE4E}"/>
    <cellStyle name="Normal 3 5 5 3 4" xfId="40157" xr:uid="{F35FD678-200A-4A96-B29D-F976A4AF2D8A}"/>
    <cellStyle name="Normal 3 5 5 4" xfId="3374" xr:uid="{5A3DACC8-0875-4D3F-929E-747DD7480821}"/>
    <cellStyle name="Normal 3 5 5 4 2" xfId="11754" xr:uid="{BA5377CF-2C14-45C2-AC04-E71B37257403}"/>
    <cellStyle name="Normal 3 5 5 4 2 2" xfId="28514" xr:uid="{F29F6072-9AD7-4778-A031-E54F0D841E25}"/>
    <cellStyle name="Normal 3 5 5 4 2 3" xfId="45273" xr:uid="{76B6B714-9E94-4D32-A129-A3418A49CFCE}"/>
    <cellStyle name="Normal 3 5 5 4 3" xfId="20134" xr:uid="{FCF0B420-18A6-40F9-AD09-8F0CCD52CA52}"/>
    <cellStyle name="Normal 3 5 5 4 4" xfId="36893" xr:uid="{22363FBA-C467-4F70-8D5A-F30D2024A640}"/>
    <cellStyle name="Normal 3 5 5 5" xfId="9951" xr:uid="{04B11FFA-2088-4664-BE2F-B5FB414C056A}"/>
    <cellStyle name="Normal 3 5 5 5 2" xfId="26711" xr:uid="{E8F8EEC6-E42C-4FFF-BA7E-46000D7EE86C}"/>
    <cellStyle name="Normal 3 5 5 5 3" xfId="43470" xr:uid="{910A5391-0C86-4087-846F-2F5DEFE61681}"/>
    <cellStyle name="Normal 3 5 5 6" xfId="18331" xr:uid="{04C3FF80-A5F8-4F08-A23A-82D43DF9F0C7}"/>
    <cellStyle name="Normal 3 5 5 7" xfId="35090" xr:uid="{4010B2A9-109E-45C4-B015-6BFBCDD47673}"/>
    <cellStyle name="Normal 3 5 6" xfId="1728" xr:uid="{A26F0DB6-1A4E-4DBD-9D2C-229D9693984E}"/>
    <cellStyle name="Normal 3 5 6 2" xfId="5117" xr:uid="{4798A8DE-C8F2-445E-AF4E-A81327110C9A}"/>
    <cellStyle name="Normal 3 5 6 2 2" xfId="13497" xr:uid="{B3CAEFEF-1500-4B02-89AA-3064CBDFD215}"/>
    <cellStyle name="Normal 3 5 6 2 2 2" xfId="30257" xr:uid="{363A0469-FAC5-4BED-839C-E5EDE1ABFF29}"/>
    <cellStyle name="Normal 3 5 6 2 2 3" xfId="47016" xr:uid="{575BF9EB-09D2-4BEA-9BB5-EFB038050F81}"/>
    <cellStyle name="Normal 3 5 6 2 3" xfId="21877" xr:uid="{754AB6C9-5E17-425E-885A-C0B691AA018B}"/>
    <cellStyle name="Normal 3 5 6 2 4" xfId="38636" xr:uid="{B4BB4039-322C-49A0-8ED2-06FEEB9AD52F}"/>
    <cellStyle name="Normal 3 5 6 3" xfId="6804" xr:uid="{6F4962C1-BF18-4442-B9A5-D122684E6810}"/>
    <cellStyle name="Normal 3 5 6 3 2" xfId="15184" xr:uid="{69E4D171-9E2D-40CF-8209-7AB4C0958939}"/>
    <cellStyle name="Normal 3 5 6 3 2 2" xfId="31944" xr:uid="{325A11C1-19FE-4AEF-AE6F-8DF5ADD0CD42}"/>
    <cellStyle name="Normal 3 5 6 3 2 3" xfId="48703" xr:uid="{1CCC1CCD-8166-4F08-856B-1E183E6357DD}"/>
    <cellStyle name="Normal 3 5 6 3 3" xfId="23564" xr:uid="{3F771939-85F2-45E6-A928-9199C49B40E0}"/>
    <cellStyle name="Normal 3 5 6 3 4" xfId="40323" xr:uid="{9702D333-05C7-4C35-8F4C-4DBE58FA74E3}"/>
    <cellStyle name="Normal 3 5 6 4" xfId="3451" xr:uid="{0DFC2143-43D3-4907-8EA3-FD89116D6DC9}"/>
    <cellStyle name="Normal 3 5 6 4 2" xfId="11831" xr:uid="{A06A8FBF-298B-48FF-9F3F-A68DF0D6B7C8}"/>
    <cellStyle name="Normal 3 5 6 4 2 2" xfId="28591" xr:uid="{4AB9E6E8-00E5-408D-BE69-19A2A8786E84}"/>
    <cellStyle name="Normal 3 5 6 4 2 3" xfId="45350" xr:uid="{9B021664-F6D9-42DC-8905-9F549E1C1110}"/>
    <cellStyle name="Normal 3 5 6 4 3" xfId="20211" xr:uid="{CC9633E9-DDED-4AC7-893E-6811061099F4}"/>
    <cellStyle name="Normal 3 5 6 4 4" xfId="36970" xr:uid="{F3DA482C-9B67-43DA-B28B-E0745D20017B}"/>
    <cellStyle name="Normal 3 5 6 5" xfId="10117" xr:uid="{CEBA7203-9815-4851-89F7-043F653E6F02}"/>
    <cellStyle name="Normal 3 5 6 5 2" xfId="26877" xr:uid="{8040A284-4635-4346-9818-A87CD62D4A9B}"/>
    <cellStyle name="Normal 3 5 6 5 3" xfId="43636" xr:uid="{8744C986-5D9A-4A04-95E1-B099643A7A53}"/>
    <cellStyle name="Normal 3 5 6 6" xfId="18497" xr:uid="{FF4080D2-31F4-4F0B-97E1-BE9C913491D3}"/>
    <cellStyle name="Normal 3 5 6 7" xfId="35256" xr:uid="{8A7C21CB-6360-461E-99FD-35B6C548BD14}"/>
    <cellStyle name="Normal 3 5 7" xfId="3847" xr:uid="{5189F6EE-EB9E-40D6-8B48-D9F3D08438D5}"/>
    <cellStyle name="Normal 3 5 7 2" xfId="12227" xr:uid="{07F57533-7A5D-48C4-834C-629E3E94FB19}"/>
    <cellStyle name="Normal 3 5 7 2 2" xfId="28987" xr:uid="{80FB15EB-1948-4BD2-80DF-56647A18C084}"/>
    <cellStyle name="Normal 3 5 7 2 3" xfId="45746" xr:uid="{3FDCC996-3790-4E7B-8685-CA025B6D828A}"/>
    <cellStyle name="Normal 3 5 7 3" xfId="20607" xr:uid="{56A1F272-9F07-40E7-A547-C9475E33F5BE}"/>
    <cellStyle name="Normal 3 5 7 4" xfId="37366" xr:uid="{AA191D0D-D386-4F40-87EF-09823FBE903D}"/>
    <cellStyle name="Normal 3 5 8" xfId="5784" xr:uid="{0985254A-1560-4C81-AF3C-40ACA9984D44}"/>
    <cellStyle name="Normal 3 5 8 2" xfId="14164" xr:uid="{A2C4EF94-4625-40B1-9788-998C6AC1E003}"/>
    <cellStyle name="Normal 3 5 8 2 2" xfId="30924" xr:uid="{70CAC5C8-BCE8-421F-8465-5333964BFF27}"/>
    <cellStyle name="Normal 3 5 8 2 3" xfId="47683" xr:uid="{8870BD21-3A35-4C14-AA87-65032805EA14}"/>
    <cellStyle name="Normal 3 5 8 3" xfId="22544" xr:uid="{38C93D96-5F5A-4E4A-8982-1CC6E1704C64}"/>
    <cellStyle name="Normal 3 5 8 4" xfId="39303" xr:uid="{E46ABB9D-C375-4348-9CD5-0665E32EFD7C}"/>
    <cellStyle name="Normal 3 5 9" xfId="7210" xr:uid="{29164F90-E47B-447D-9471-3AABB3E830A2}"/>
    <cellStyle name="Normal 3 5 9 2" xfId="15590" xr:uid="{48E2ABFB-0DFE-4D78-A5A3-E648E89C356D}"/>
    <cellStyle name="Normal 3 5 9 2 2" xfId="32350" xr:uid="{2172B59E-1A02-41F6-8AE3-25B0DCCDC647}"/>
    <cellStyle name="Normal 3 5 9 2 3" xfId="49109" xr:uid="{C93C862E-98D6-484E-BFD9-630C6F66348A}"/>
    <cellStyle name="Normal 3 5 9 3" xfId="23970" xr:uid="{0B174BB3-5D61-419D-9BF1-CE33F8D79840}"/>
    <cellStyle name="Normal 3 5 9 4" xfId="40729" xr:uid="{A1CFC6FB-C53D-43A0-874A-11BFCDAF0D91}"/>
    <cellStyle name="Normal 3 6" xfId="50714" xr:uid="{64CDE174-3AA6-41AF-942E-ED9DC2792628}"/>
    <cellStyle name="Normal 3 6 2" xfId="50759" xr:uid="{106BE3E2-7695-4F40-8286-37478E44265B}"/>
    <cellStyle name="Normal 3 6 2 2" xfId="51047" xr:uid="{9D394D52-BEDC-40F3-97F3-A70364D6CA30}"/>
    <cellStyle name="Normal 3 6 2 3" xfId="51521" xr:uid="{2DADFEBC-F2E8-46A3-A793-4EC7AC4E8FBC}"/>
    <cellStyle name="Normal 3 6 2 4" xfId="51809" xr:uid="{DEE328EC-45DE-46AE-8A12-FB02AC44512F}"/>
    <cellStyle name="Normal 3 6 3" xfId="50791" xr:uid="{CCA8C671-0494-4142-893F-8E926B2EAE5E}"/>
    <cellStyle name="Normal 3 6 4" xfId="51286" xr:uid="{C66E3122-F08B-44B4-98D4-32993C0BE02B}"/>
    <cellStyle name="Normal 3 6 5" xfId="51777" xr:uid="{05BDD380-C6EE-45B2-911D-DFB76332FA24}"/>
    <cellStyle name="Normal 3 7" xfId="50715" xr:uid="{B2578981-D81A-4D6B-8D52-5D580408F5EA}"/>
    <cellStyle name="Normal 3 7 2" xfId="50760" xr:uid="{2600AF75-F82C-421C-91C1-3099EC5F3A6C}"/>
    <cellStyle name="Normal 3 7 2 2" xfId="51059" xr:uid="{B18FEF74-353C-45F2-8400-47C538342BF0}"/>
    <cellStyle name="Normal 3 7 2 3" xfId="51533" xr:uid="{A31A85F3-33E3-4CB4-B1B9-E78310E0B29E}"/>
    <cellStyle name="Normal 3 7 2 4" xfId="51821" xr:uid="{33DF1291-8B64-47B3-8386-87FEE027703A}"/>
    <cellStyle name="Normal 3 7 3" xfId="50803" xr:uid="{A68335FB-5773-4AEB-95BE-77A0A1B65FA9}"/>
    <cellStyle name="Normal 3 7 4" xfId="51298" xr:uid="{4E3C690A-F68D-4FBF-A35E-55AAD93F4501}"/>
    <cellStyle name="Normal 3 7 5" xfId="51778" xr:uid="{34F76BB1-F53D-4834-BFF2-1C6B2482B0FB}"/>
    <cellStyle name="Normal 3 8" xfId="50716" xr:uid="{7B44BF7F-9217-4D69-8866-CA422B06A85D}"/>
    <cellStyle name="Normal 3 8 2" xfId="50761" xr:uid="{0A6500D6-1206-4E50-B3B9-5305E6BC2036}"/>
    <cellStyle name="Normal 3 8 2 2" xfId="51064" xr:uid="{6B21EE70-15B4-4DF2-B155-AB361338C3FD}"/>
    <cellStyle name="Normal 3 8 2 3" xfId="51538" xr:uid="{4C5C4439-54E7-4DF6-A647-238FB36D8713}"/>
    <cellStyle name="Normal 3 8 2 4" xfId="51826" xr:uid="{00D57B39-0E3A-40B4-B11B-B2E0EFB99223}"/>
    <cellStyle name="Normal 3 8 3" xfId="50808" xr:uid="{DD1DA6B9-5139-4210-89AD-CCA3A30F53CD}"/>
    <cellStyle name="Normal 3 8 4" xfId="51303" xr:uid="{9CF4EE6B-3EB0-49E4-AAC7-415EF217CCF6}"/>
    <cellStyle name="Normal 3 8 5" xfId="51779" xr:uid="{32B3A64A-906B-436A-AF84-BDF3EB02BCEA}"/>
    <cellStyle name="Normal 3 9" xfId="50819" xr:uid="{BA23B681-0F19-48BC-80D6-8A9300DE2E5A}"/>
    <cellStyle name="Normal 30" xfId="246" xr:uid="{FF7B08A2-3CDD-48C2-9759-B9C14844D7BC}"/>
    <cellStyle name="Normal 30 2" xfId="4585" xr:uid="{5F89D3B3-4BC0-42A6-870E-F93DB72C0D6C}"/>
    <cellStyle name="Normal 30 2 2" xfId="12965" xr:uid="{F366E5C6-E8E4-492A-8F7E-5E2BC22A414A}"/>
    <cellStyle name="Normal 30 2 2 2" xfId="29725" xr:uid="{2DE4C9A9-2994-4250-8182-0923EA61E8DC}"/>
    <cellStyle name="Normal 30 2 2 3" xfId="46484" xr:uid="{F3CBBD49-5FE2-4E8B-9A2C-F73BF7F64431}"/>
    <cellStyle name="Normal 30 2 3" xfId="21345" xr:uid="{EEAC649E-9CD4-41B1-930F-23E0C7095339}"/>
    <cellStyle name="Normal 30 2 4" xfId="38104" xr:uid="{75EA4A70-BF2A-42B5-A5EA-ED4871A0F700}"/>
    <cellStyle name="Normal 30 3" xfId="6272" xr:uid="{186CDFAE-714B-445F-8CD0-B715A020D56F}"/>
    <cellStyle name="Normal 30 3 2" xfId="14652" xr:uid="{7498439B-D7F5-49AB-B535-21B2FAB458EF}"/>
    <cellStyle name="Normal 30 3 2 2" xfId="31412" xr:uid="{BB475262-27DE-4846-BD87-12C43051CD6E}"/>
    <cellStyle name="Normal 30 3 2 3" xfId="48171" xr:uid="{3041B026-56CB-4278-8014-97A4DCDFB8F6}"/>
    <cellStyle name="Normal 30 3 3" xfId="23032" xr:uid="{77E193DF-00D0-45F1-BE6D-E4310B3B2977}"/>
    <cellStyle name="Normal 30 3 4" xfId="39791" xr:uid="{31793921-AA5E-429E-A50A-09EA8F89B889}"/>
    <cellStyle name="Normal 30 4" xfId="3008" xr:uid="{A3BEBD3D-F90C-4A37-A754-6344F273288E}"/>
    <cellStyle name="Normal 30 4 2" xfId="11388" xr:uid="{68E67AC7-B228-4080-A21C-F4DFCCD11C33}"/>
    <cellStyle name="Normal 30 4 2 2" xfId="28148" xr:uid="{98897C6C-980F-4BF3-AD6F-96F3A6DBF57A}"/>
    <cellStyle name="Normal 30 4 2 3" xfId="44907" xr:uid="{E1FC5217-F0FD-4B04-8836-7D943304BABD}"/>
    <cellStyle name="Normal 30 4 3" xfId="19768" xr:uid="{174B8E32-CFCD-4865-B3D2-63D1EF01C235}"/>
    <cellStyle name="Normal 30 4 4" xfId="36527" xr:uid="{ADE1C573-6732-434D-ADCA-36BE54746356}"/>
    <cellStyle name="Normal 30 5" xfId="9585" xr:uid="{80C3758D-26DB-47E4-B555-366F320FB72D}"/>
    <cellStyle name="Normal 30 5 2" xfId="26345" xr:uid="{9C5E9DA5-93FC-4FEE-808E-27B4A748F004}"/>
    <cellStyle name="Normal 30 5 3" xfId="43104" xr:uid="{D5176BF9-F9B2-4F3E-BA69-1E86274F95FD}"/>
    <cellStyle name="Normal 30 6" xfId="17965" xr:uid="{97EA10ED-2E9C-42F2-9B39-040CD8E14D2A}"/>
    <cellStyle name="Normal 30 7" xfId="34724" xr:uid="{0D24B00D-768D-4DA6-AC3E-6C1B956084F0}"/>
    <cellStyle name="Normal 30 8" xfId="1196" xr:uid="{2ADB490E-5F0E-46D7-A763-415BAF526556}"/>
    <cellStyle name="Normal 31" xfId="247" xr:uid="{B6E7986F-4F7B-4BF7-84B1-32BDACB3117D}"/>
    <cellStyle name="Normal 31 2" xfId="5012" xr:uid="{07B0A16D-8DFB-4B68-B1D8-728E216AE51B}"/>
    <cellStyle name="Normal 31 2 2" xfId="13392" xr:uid="{9177BB46-1BF7-4D45-BD8A-77F560A05A31}"/>
    <cellStyle name="Normal 31 2 2 2" xfId="30152" xr:uid="{AA73FE34-6FAE-4083-A5A3-FA32763A2AC4}"/>
    <cellStyle name="Normal 31 2 2 3" xfId="46911" xr:uid="{1A39D896-AC10-40E6-8F7F-D478AE4FFB02}"/>
    <cellStyle name="Normal 31 2 3" xfId="21772" xr:uid="{A27F7CFA-91BB-4DE5-9A83-AF1F31D0D6CB}"/>
    <cellStyle name="Normal 31 2 4" xfId="38531" xr:uid="{775C78C4-4C14-44DA-A7AC-2B932178CDFC}"/>
    <cellStyle name="Normal 31 3" xfId="6699" xr:uid="{40C8B450-F68A-4A1E-9D1C-E1B17AA100ED}"/>
    <cellStyle name="Normal 31 3 2" xfId="15079" xr:uid="{0DF50649-1F55-423C-9613-F6F4C63B5B89}"/>
    <cellStyle name="Normal 31 3 2 2" xfId="31839" xr:uid="{BBCB2FA6-B9B8-414E-B00C-7A7B9BB6A08F}"/>
    <cellStyle name="Normal 31 3 2 3" xfId="48598" xr:uid="{9411B459-631F-4889-A1F1-6B50A152C9AD}"/>
    <cellStyle name="Normal 31 3 3" xfId="23459" xr:uid="{11F9BBAE-DCFE-45A8-A2AC-A16B294EA8F2}"/>
    <cellStyle name="Normal 31 3 4" xfId="40218" xr:uid="{AD2DDD47-F75F-417D-BFE1-5CA8DD60B680}"/>
    <cellStyle name="Normal 31 4" xfId="3435" xr:uid="{E25F620B-1778-4D09-845A-4C36225B4EC6}"/>
    <cellStyle name="Normal 31 4 2" xfId="11815" xr:uid="{AFF9F93F-D9D7-4DF4-BE9C-981FC5B24D6A}"/>
    <cellStyle name="Normal 31 4 2 2" xfId="28575" xr:uid="{A441D91C-F639-4EF2-82BD-0C251B45360D}"/>
    <cellStyle name="Normal 31 4 2 3" xfId="45334" xr:uid="{B97536C7-AA95-4823-BBCE-7D25A304F06A}"/>
    <cellStyle name="Normal 31 4 3" xfId="20195" xr:uid="{A9D83A7E-8EBA-4277-8A56-52B1708C2387}"/>
    <cellStyle name="Normal 31 4 4" xfId="36954" xr:uid="{0FBDA1A1-17D7-462F-989A-07F4D806A111}"/>
    <cellStyle name="Normal 31 5" xfId="10012" xr:uid="{20D05856-93C4-466F-B87E-4874194EDDF8}"/>
    <cellStyle name="Normal 31 5 2" xfId="26772" xr:uid="{96123159-1F85-4BCC-8129-A71C568B6860}"/>
    <cellStyle name="Normal 31 5 3" xfId="43531" xr:uid="{6A5F8422-63F3-4F79-8CA1-1FBB81357FDF}"/>
    <cellStyle name="Normal 31 6" xfId="18392" xr:uid="{45E6D991-0C10-4D28-B3FD-F9FCF68E61DE}"/>
    <cellStyle name="Normal 31 7" xfId="35151" xr:uid="{EE01BFB3-0DF5-40DD-BE63-E3E9149E02B3}"/>
    <cellStyle name="Normal 31 8" xfId="1623" xr:uid="{752AC147-BB94-409C-96C1-F16172751642}"/>
    <cellStyle name="Normal 32" xfId="248" xr:uid="{30B4C302-406A-4189-9EF4-E7609943B938}"/>
    <cellStyle name="Normal 32 2" xfId="25491" xr:uid="{84E8420B-E4C6-4EDA-9043-7B8F52A40420}"/>
    <cellStyle name="Normal 32 3" xfId="42250" xr:uid="{9A14B254-06DD-4C51-8225-DC02B9536CC5}"/>
    <cellStyle name="Normal 32 4" xfId="8731" xr:uid="{3E705ECC-31DB-4F23-BBF5-CC922C1FE573}"/>
    <cellStyle name="Normal 33" xfId="249" xr:uid="{35F15CDD-B772-4E9E-9C59-C85B12FB6716}"/>
    <cellStyle name="Normal 33 2" xfId="17111" xr:uid="{59E9378F-DE46-4CC5-A081-A42293C6A661}"/>
    <cellStyle name="Normal 34" xfId="50630" xr:uid="{6F84B10C-15B1-4D98-8003-1599D181DB3D}"/>
    <cellStyle name="Normal 35" xfId="50631" xr:uid="{7B1678CC-D108-4F77-B34E-177F4C1A09F0}"/>
    <cellStyle name="Normal 36" xfId="50632" xr:uid="{D8FBDA12-8B3B-4A02-8FC9-166465F1D3FB}"/>
    <cellStyle name="Normal 37" xfId="50633" xr:uid="{6426C185-1C75-4719-9B86-01B7EACC3FFF}"/>
    <cellStyle name="Normal 38" xfId="50634" xr:uid="{C0F341E8-DD00-4459-AFCA-84F6787F71EF}"/>
    <cellStyle name="Normal 39" xfId="50635" xr:uid="{A84E897A-9F38-45A5-9D54-1D2FF87D168D}"/>
    <cellStyle name="Normal 4" xfId="53" xr:uid="{87A8208A-3A6E-4564-B20A-8956168165DD}"/>
    <cellStyle name="Normal 4 2" xfId="82" xr:uid="{7F6EEC2B-0CB6-4087-B650-681A1D257B95}"/>
    <cellStyle name="Normal 4 2 10" xfId="33935" xr:uid="{44A6F475-F811-40F0-8DB6-D747F2CC062B}"/>
    <cellStyle name="Normal 4 2 11" xfId="50717" xr:uid="{CDCE1632-AB4D-447E-B397-C6E3D21F00AD}"/>
    <cellStyle name="Normal 4 2 12" xfId="50762" xr:uid="{D5E6F16B-4DDD-4CDD-8CD9-28805B340291}"/>
    <cellStyle name="Normal 4 2 13" xfId="50809" xr:uid="{14193AED-FFBD-4A33-A4EF-1AA31D6A58C8}"/>
    <cellStyle name="Normal 4 2 14" xfId="51304" xr:uid="{30770A13-1238-419B-9343-0D74BFE24C23}"/>
    <cellStyle name="Normal 4 2 15" xfId="51780" xr:uid="{C68D2FAD-A9E4-4948-B7D7-4A06DC390D78}"/>
    <cellStyle name="Normal 4 2 16" xfId="327" xr:uid="{CD779E64-2452-4F93-BF20-E0E47C082E8C}"/>
    <cellStyle name="Normal 4 2 2" xfId="215" xr:uid="{FB2DE470-84F4-4C89-A7BD-1EAD4FE70195}"/>
    <cellStyle name="Normal 4 2 2 10" xfId="51938" xr:uid="{E77A4BFF-B51C-4ECB-B6A7-4B9126FA7017}"/>
    <cellStyle name="Normal 4 2 2 11" xfId="827" xr:uid="{E20BF34D-60A4-40CA-BD20-61C90DD02B6F}"/>
    <cellStyle name="Normal 4 2 2 2" xfId="4222" xr:uid="{BD357075-EE4E-4D91-8395-FEB6E27BC9FC}"/>
    <cellStyle name="Normal 4 2 2 2 2" xfId="12602" xr:uid="{9AB83876-664C-4E20-B6D0-C723F95DFF9A}"/>
    <cellStyle name="Normal 4 2 2 2 2 2" xfId="29362" xr:uid="{51321D79-D0D6-44EA-B180-F922D04F8D8D}"/>
    <cellStyle name="Normal 4 2 2 2 2 3" xfId="46121" xr:uid="{74F649C5-AA6E-4923-978A-EBD794EC1B4B}"/>
    <cellStyle name="Normal 4 2 2 2 3" xfId="20982" xr:uid="{5A67EC35-1ACA-4219-9C6D-C0FBC80E20F4}"/>
    <cellStyle name="Normal 4 2 2 2 4" xfId="37741" xr:uid="{E4340760-D0BD-4D38-B5C0-88EF542E75B5}"/>
    <cellStyle name="Normal 4 2 2 2 5" xfId="51185" xr:uid="{E88F1D7A-B47A-4D4C-B5F8-1A843BA5D488}"/>
    <cellStyle name="Normal 4 2 2 2 6" xfId="51659" xr:uid="{302C015B-26EC-47A9-85D5-BB8E713E5D2B}"/>
    <cellStyle name="Normal 4 2 2 2 7" xfId="52135" xr:uid="{EDC5618B-FE90-4A15-8A9C-9C7BC8057CF1}"/>
    <cellStyle name="Normal 4 2 2 3" xfId="5909" xr:uid="{6B60F89C-A734-43E7-BA4C-437D71FC789B}"/>
    <cellStyle name="Normal 4 2 2 3 2" xfId="14289" xr:uid="{6D327D42-8D3D-456A-8E6C-07A8974B0BF6}"/>
    <cellStyle name="Normal 4 2 2 3 2 2" xfId="31049" xr:uid="{27883A95-6129-4B08-85B7-FFF55181ADDC}"/>
    <cellStyle name="Normal 4 2 2 3 2 3" xfId="47808" xr:uid="{82179C9F-AD3F-4890-B772-1A0B2B83A0BE}"/>
    <cellStyle name="Normal 4 2 2 3 3" xfId="22669" xr:uid="{4DA0B688-770A-4641-9FAC-F1EC6A13860B}"/>
    <cellStyle name="Normal 4 2 2 3 4" xfId="39428" xr:uid="{80FCD0F8-D3EC-4047-9BB3-D0EE991009E1}"/>
    <cellStyle name="Normal 4 2 2 4" xfId="2645" xr:uid="{DAF7E35C-0251-4326-86A5-4C78EBD8552A}"/>
    <cellStyle name="Normal 4 2 2 4 2" xfId="11025" xr:uid="{FB8CE7DC-2971-424D-ABFA-C65DD42B5CD1}"/>
    <cellStyle name="Normal 4 2 2 4 2 2" xfId="27785" xr:uid="{C4DD3E91-0EDB-4020-ADE7-540371895DBB}"/>
    <cellStyle name="Normal 4 2 2 4 2 3" xfId="44544" xr:uid="{DCC26E57-0913-439B-9433-59E2FA139379}"/>
    <cellStyle name="Normal 4 2 2 4 3" xfId="19405" xr:uid="{5EE74B41-6AE2-410D-BF06-55631D279AC1}"/>
    <cellStyle name="Normal 4 2 2 4 4" xfId="36164" xr:uid="{99BA7820-F159-4FC1-804C-3FA5799162F5}"/>
    <cellStyle name="Normal 4 2 2 5" xfId="9222" xr:uid="{6EC470CD-898A-4DA7-B42F-45D1431353C3}"/>
    <cellStyle name="Normal 4 2 2 5 2" xfId="25982" xr:uid="{AEF956B2-B0C9-4236-B1EE-2D11597C4F20}"/>
    <cellStyle name="Normal 4 2 2 5 3" xfId="42741" xr:uid="{8ED9F578-9074-41A8-BD00-01FB2426B425}"/>
    <cellStyle name="Normal 4 2 2 6" xfId="17602" xr:uid="{EE5B10E0-7B01-40DB-A0EB-B06005C030A1}"/>
    <cellStyle name="Normal 4 2 2 7" xfId="34361" xr:uid="{6F527AF6-6CF7-4099-AC08-6F5E4BDE1FB2}"/>
    <cellStyle name="Normal 4 2 2 8" xfId="50921" xr:uid="{D93994CD-5098-45AB-BD18-89C5FCD28263}"/>
    <cellStyle name="Normal 4 2 2 9" xfId="51424" xr:uid="{4BC13D60-9A7F-4515-9735-7C199B504009}"/>
    <cellStyle name="Normal 4 2 3" xfId="1191" xr:uid="{08A2D0E7-635B-4CA8-9CB6-056CD89E1162}"/>
    <cellStyle name="Normal 4 2 3 2" xfId="51013" xr:uid="{BFEA8121-F468-44EF-8710-81AE4AB71A19}"/>
    <cellStyle name="Normal 4 2 4" xfId="1261" xr:uid="{4054A36F-4CAD-4A41-B004-1D5BCA796C81}"/>
    <cellStyle name="Normal 4 2 4 10" xfId="51827" xr:uid="{C9DA779C-2687-4720-8EDB-999D40517B2C}"/>
    <cellStyle name="Normal 4 2 4 2" xfId="4650" xr:uid="{7B4AAF36-416A-44E3-8FFB-0BF770A51092}"/>
    <cellStyle name="Normal 4 2 4 2 2" xfId="13030" xr:uid="{3AB34E97-DD28-42B2-943D-A6006D86E24B}"/>
    <cellStyle name="Normal 4 2 4 2 2 2" xfId="29790" xr:uid="{8EDF9EE9-7474-4EBF-A1F8-83EB17494F87}"/>
    <cellStyle name="Normal 4 2 4 2 2 3" xfId="46549" xr:uid="{55379DCB-15B8-44CA-A3C1-4B1999F179CD}"/>
    <cellStyle name="Normal 4 2 4 2 3" xfId="21410" xr:uid="{E2DC79C9-F311-42CB-98F8-EA4EC5A927EF}"/>
    <cellStyle name="Normal 4 2 4 2 4" xfId="38169" xr:uid="{778AB04B-98BE-4194-BC7E-F54911C320E1}"/>
    <cellStyle name="Normal 4 2 4 3" xfId="6337" xr:uid="{E594ACA1-56BF-49BE-BB81-605D2341E7EE}"/>
    <cellStyle name="Normal 4 2 4 3 2" xfId="14717" xr:uid="{8501E85F-1415-46E2-828D-6EECDDD96DF3}"/>
    <cellStyle name="Normal 4 2 4 3 2 2" xfId="31477" xr:uid="{B6BB3311-8B08-4C3F-901C-F447A109DCEE}"/>
    <cellStyle name="Normal 4 2 4 3 2 3" xfId="48236" xr:uid="{10D5FCF1-66EC-4231-9BE4-617B61FF5939}"/>
    <cellStyle name="Normal 4 2 4 3 3" xfId="23097" xr:uid="{4D0AB0DF-63F1-4548-939E-3A78F40914A0}"/>
    <cellStyle name="Normal 4 2 4 3 4" xfId="39856" xr:uid="{C8B44087-B5FA-4359-A787-BC1D407C94E4}"/>
    <cellStyle name="Normal 4 2 4 4" xfId="3073" xr:uid="{3C75C99F-DF4E-4E4E-B2CF-86C9E71A15F3}"/>
    <cellStyle name="Normal 4 2 4 4 2" xfId="11453" xr:uid="{86A418BF-8905-4092-932C-1A68DEE8F202}"/>
    <cellStyle name="Normal 4 2 4 4 2 2" xfId="28213" xr:uid="{129F2126-1CC0-4014-9C1A-4F10488057BA}"/>
    <cellStyle name="Normal 4 2 4 4 2 3" xfId="44972" xr:uid="{63769030-1E10-4A67-BD1B-C7B7CBB4A476}"/>
    <cellStyle name="Normal 4 2 4 4 3" xfId="19833" xr:uid="{7C0C5556-F0E0-47E0-B968-DA1F03E2F845}"/>
    <cellStyle name="Normal 4 2 4 4 4" xfId="36592" xr:uid="{942CDC87-B234-430D-BB7D-24645C02F84D}"/>
    <cellStyle name="Normal 4 2 4 5" xfId="9650" xr:uid="{9E58096E-D591-4592-AAFB-D8352F250FDE}"/>
    <cellStyle name="Normal 4 2 4 5 2" xfId="26410" xr:uid="{D4B3125E-466B-4C7B-875F-A73EB340324C}"/>
    <cellStyle name="Normal 4 2 4 5 3" xfId="43169" xr:uid="{491CE722-3454-4FA5-B855-F3AE4767F35D}"/>
    <cellStyle name="Normal 4 2 4 6" xfId="18030" xr:uid="{7A1D8D2F-0D88-4282-BC31-F835803D03E0}"/>
    <cellStyle name="Normal 4 2 4 7" xfId="34789" xr:uid="{C86023A0-CB43-40D8-BDB4-0438A7F40F6D}"/>
    <cellStyle name="Normal 4 2 4 8" xfId="51065" xr:uid="{7E9487F3-9D32-41E5-96D7-B7EDEF2D3E1A}"/>
    <cellStyle name="Normal 4 2 4 9" xfId="51539" xr:uid="{32A46ABA-9079-44BC-93DA-FC4622925D9D}"/>
    <cellStyle name="Normal 4 2 5" xfId="2215" xr:uid="{0107E78F-0B4C-413B-9AD5-C0194D872B80}"/>
    <cellStyle name="Normal 4 2 5 2" xfId="10599" xr:uid="{79E4E6C1-7B5F-4010-B327-2C7C2D4CDF77}"/>
    <cellStyle name="Normal 4 2 5 2 2" xfId="27359" xr:uid="{15197320-DAF9-4549-B2F5-CF3A066D3CD8}"/>
    <cellStyle name="Normal 4 2 5 2 3" xfId="44118" xr:uid="{9A39C521-44DE-4D25-A9E0-C3356C5F5FA7}"/>
    <cellStyle name="Normal 4 2 5 3" xfId="18979" xr:uid="{D562DD2E-3C70-4827-B00E-7588E01232EF}"/>
    <cellStyle name="Normal 4 2 5 4" xfId="35738" xr:uid="{26CB671A-10D0-4521-BFC4-5424BE784498}"/>
    <cellStyle name="Normal 4 2 6" xfId="3757" xr:uid="{28AF09B3-9133-4012-8BB3-29DFA3E4C459}"/>
    <cellStyle name="Normal 4 2 6 2" xfId="12137" xr:uid="{917ED348-3D03-4EC6-950D-FB34E7F217B2}"/>
    <cellStyle name="Normal 4 2 6 2 2" xfId="28897" xr:uid="{CD1FEF92-6811-44C3-89DC-2570DF606C80}"/>
    <cellStyle name="Normal 4 2 6 2 3" xfId="45656" xr:uid="{C2CD2DDB-13D1-4266-A2C1-F21A51168B8E}"/>
    <cellStyle name="Normal 4 2 6 3" xfId="20517" xr:uid="{0C7A4835-9D94-47A1-8DD6-46449079621C}"/>
    <cellStyle name="Normal 4 2 6 4" xfId="37276" xr:uid="{7CF8F371-A466-4F2A-BEBA-5EBBE34ADA0F}"/>
    <cellStyle name="Normal 4 2 7" xfId="5483" xr:uid="{5AB91BCD-C9CD-40EB-BC49-EA4CD85AD7AE}"/>
    <cellStyle name="Normal 4 2 7 2" xfId="13863" xr:uid="{8A605646-B7E8-4257-9397-5ADB5746C76E}"/>
    <cellStyle name="Normal 4 2 7 2 2" xfId="30623" xr:uid="{C3A7262E-F440-478A-BA46-0D81FF64A07C}"/>
    <cellStyle name="Normal 4 2 7 2 3" xfId="47382" xr:uid="{08037747-E147-4211-92F0-7E770D7E9586}"/>
    <cellStyle name="Normal 4 2 7 3" xfId="22243" xr:uid="{669CAE8A-E654-47BF-9F44-05F8ACC80ADC}"/>
    <cellStyle name="Normal 4 2 7 4" xfId="39002" xr:uid="{F2D77B96-DFEE-4FAF-BD4A-F02E34DB49A9}"/>
    <cellStyle name="Normal 4 2 8" xfId="8796" xr:uid="{2E83B1FB-0904-4EB4-A20B-C620AE8C6D91}"/>
    <cellStyle name="Normal 4 2 8 2" xfId="25556" xr:uid="{99808968-564A-49AA-B163-46EBD7DE846C}"/>
    <cellStyle name="Normal 4 2 8 3" xfId="42315" xr:uid="{1D455151-5D92-44CD-AD0D-41C90B73360E}"/>
    <cellStyle name="Normal 4 2 9" xfId="17176" xr:uid="{5135C912-B782-45B7-8E11-94B0B4E698F5}"/>
    <cellStyle name="Normal 4 3" xfId="157" xr:uid="{5808A2D8-F50F-4B78-B374-C092EEB15237}"/>
    <cellStyle name="Normal 4 3 10" xfId="7617" xr:uid="{5C984FA1-A411-45F8-8314-52045940941C}"/>
    <cellStyle name="Normal 4 3 10 2" xfId="15997" xr:uid="{EA67026F-1388-4884-A219-C9409FC8EC55}"/>
    <cellStyle name="Normal 4 3 10 2 2" xfId="32757" xr:uid="{ACB6027F-EE89-42B5-BAFC-513E5691DD0D}"/>
    <cellStyle name="Normal 4 3 10 2 3" xfId="49516" xr:uid="{A6E29EDC-5632-4D40-9EBD-4B82B8468F5C}"/>
    <cellStyle name="Normal 4 3 10 3" xfId="24377" xr:uid="{A4EEF83D-D693-407F-A9A3-AFE5540B8C9D}"/>
    <cellStyle name="Normal 4 3 10 4" xfId="41136" xr:uid="{319A0C18-E149-4168-940A-CFF40EC9EE19}"/>
    <cellStyle name="Normal 4 3 11" xfId="8023" xr:uid="{92E2D9B1-F056-4110-907B-1A1BFBD4DCAB}"/>
    <cellStyle name="Normal 4 3 11 2" xfId="16403" xr:uid="{E43BE8E0-43A1-4A8E-9EC2-D0DB47D8D247}"/>
    <cellStyle name="Normal 4 3 11 2 2" xfId="33163" xr:uid="{2EF47898-B282-487A-BA10-E61BAEE6FC07}"/>
    <cellStyle name="Normal 4 3 11 2 3" xfId="49922" xr:uid="{852A2E65-FFE2-4239-9865-3AE9EB9B6FB1}"/>
    <cellStyle name="Normal 4 3 11 3" xfId="24783" xr:uid="{FE075E80-65DA-48C7-8987-43EEB86D02D3}"/>
    <cellStyle name="Normal 4 3 11 4" xfId="41542" xr:uid="{95DE4E0F-31E2-49CE-8FF5-8777DDFA3E26}"/>
    <cellStyle name="Normal 4 3 12" xfId="8429" xr:uid="{4344D252-7FCE-41A6-924D-573A1E12369D}"/>
    <cellStyle name="Normal 4 3 12 2" xfId="16809" xr:uid="{7D4BB718-5426-4C1A-B27E-AE8AC7C3E711}"/>
    <cellStyle name="Normal 4 3 12 2 2" xfId="33569" xr:uid="{B066D8F5-1B7C-4A94-A93F-ED9704718325}"/>
    <cellStyle name="Normal 4 3 12 2 3" xfId="50328" xr:uid="{646BD243-DD10-4C29-87B1-3CBE37FC83F3}"/>
    <cellStyle name="Normal 4 3 12 3" xfId="25189" xr:uid="{451CDF00-02B2-47C3-8B08-F53D7BB5E34A}"/>
    <cellStyle name="Normal 4 3 12 4" xfId="41948" xr:uid="{C166283F-0F30-4DE7-BB30-BDD1E66F9188}"/>
    <cellStyle name="Normal 4 3 13" xfId="2214" xr:uid="{F769548B-0C5B-4949-B1E3-DA657195043B}"/>
    <cellStyle name="Normal 4 3 13 2" xfId="10598" xr:uid="{772D2827-BDBA-4F61-9E75-016AD7DCA9A6}"/>
    <cellStyle name="Normal 4 3 13 2 2" xfId="27358" xr:uid="{AD65A77E-62B9-4B96-BBA5-9670CA00D700}"/>
    <cellStyle name="Normal 4 3 13 2 3" xfId="44117" xr:uid="{2CF1E208-23B0-417D-8E89-9FC46422C86B}"/>
    <cellStyle name="Normal 4 3 13 3" xfId="18978" xr:uid="{E52F6446-8476-4183-A9CD-7F213EA63DF8}"/>
    <cellStyle name="Normal 4 3 13 4" xfId="35737" xr:uid="{C1A2DF51-E604-4386-B6A1-45E714182DDD}"/>
    <cellStyle name="Normal 4 3 14" xfId="8795" xr:uid="{BB7B9333-758A-458C-9752-32474BE76828}"/>
    <cellStyle name="Normal 4 3 14 2" xfId="25555" xr:uid="{D091EDD0-74AF-487C-9EF4-C3DB6F30700C}"/>
    <cellStyle name="Normal 4 3 14 3" xfId="42314" xr:uid="{100AA0EB-4C3F-48F7-BDF9-FF0F5B6A8C92}"/>
    <cellStyle name="Normal 4 3 15" xfId="17175" xr:uid="{2A395717-7569-4F27-AB50-0DBFA0A0368F}"/>
    <cellStyle name="Normal 4 3 16" xfId="33934" xr:uid="{648566B2-D1EA-4C8F-840A-BC9251D0FDCC}"/>
    <cellStyle name="Normal 4 3 17" xfId="50718" xr:uid="{98BD63F5-D8CA-4219-948C-228DAE521B77}"/>
    <cellStyle name="Normal 4 3 18" xfId="50763" xr:uid="{FB6B7B16-61D9-487E-87F5-1FBE8702A4D0}"/>
    <cellStyle name="Normal 4 3 19" xfId="50917" xr:uid="{04070C7A-3B4B-416D-89E6-9258A6DB213B}"/>
    <cellStyle name="Normal 4 3 2" xfId="692" xr:uid="{28AF621E-179D-440E-8A9A-1322195E110B}"/>
    <cellStyle name="Normal 4 3 2 10" xfId="8569" xr:uid="{6E969216-4F5A-4FC3-BABF-8480729332CE}"/>
    <cellStyle name="Normal 4 3 2 10 2" xfId="16949" xr:uid="{2ABAF66A-A8BF-4A2E-A3ED-F7E6CD1875ED}"/>
    <cellStyle name="Normal 4 3 2 10 2 2" xfId="33709" xr:uid="{8D213194-5839-4ACD-BB0F-9E4C31AACC53}"/>
    <cellStyle name="Normal 4 3 2 10 2 3" xfId="50468" xr:uid="{F1001472-993E-400E-A94B-47513B0A6F04}"/>
    <cellStyle name="Normal 4 3 2 10 3" xfId="25329" xr:uid="{A4752921-13A8-4173-9288-B1A343CD2314}"/>
    <cellStyle name="Normal 4 3 2 10 4" xfId="42088" xr:uid="{9E504565-06E8-46B7-9C72-2A1F18AF3A52}"/>
    <cellStyle name="Normal 4 3 2 11" xfId="2521" xr:uid="{196660F9-D40E-4021-830F-FAD35927DEF7}"/>
    <cellStyle name="Normal 4 3 2 11 2" xfId="10903" xr:uid="{5A3C2EAB-A03C-4B7F-9A2E-2B6D1EC3A8A3}"/>
    <cellStyle name="Normal 4 3 2 11 2 2" xfId="27663" xr:uid="{8267C888-3E22-4EEB-8264-1D0A82B311A2}"/>
    <cellStyle name="Normal 4 3 2 11 2 3" xfId="44422" xr:uid="{F14B29D1-0A94-426B-97F5-C2EA9E1D56DD}"/>
    <cellStyle name="Normal 4 3 2 11 3" xfId="19283" xr:uid="{C99AED85-D382-4007-B53E-D4704FAF9568}"/>
    <cellStyle name="Normal 4 3 2 11 4" xfId="36042" xr:uid="{60FDBC8B-C5CF-4FE0-80ED-93BAFE022F7F}"/>
    <cellStyle name="Normal 4 3 2 12" xfId="9100" xr:uid="{28D11B6A-8430-4937-B7F8-D842B2187772}"/>
    <cellStyle name="Normal 4 3 2 12 2" xfId="25860" xr:uid="{6D47EFDF-23B8-474A-85EF-97243375843F}"/>
    <cellStyle name="Normal 4 3 2 12 3" xfId="42619" xr:uid="{F9C7F27F-810B-4802-88C4-69CF25A75B81}"/>
    <cellStyle name="Normal 4 3 2 13" xfId="17480" xr:uid="{CD401A37-2926-4C08-9CBB-287D8B34B895}"/>
    <cellStyle name="Normal 4 3 2 14" xfId="34239" xr:uid="{03B99051-24F0-428F-BD9C-8E308D6166C7}"/>
    <cellStyle name="Normal 4 3 2 15" xfId="51029" xr:uid="{5363DCA7-B1F9-44E9-ACC6-B7C3FE4FC69E}"/>
    <cellStyle name="Normal 4 3 2 16" xfId="51504" xr:uid="{31EF4E53-E046-4C10-97D6-4777C3F9C79B}"/>
    <cellStyle name="Normal 4 3 2 17" xfId="52019" xr:uid="{8057D5A6-7ACA-488C-9B29-DA742B6AF099}"/>
    <cellStyle name="Normal 4 3 2 2" xfId="1131" xr:uid="{F12A1044-D77E-44B7-AC31-C3C3E17D3D54}"/>
    <cellStyle name="Normal 4 3 2 2 10" xfId="52216" xr:uid="{8142127E-B8E5-4A43-9670-7AA555E2EB55}"/>
    <cellStyle name="Normal 4 3 2 2 2" xfId="4526" xr:uid="{C66442FF-44A2-4957-9B16-DD5AF6134510}"/>
    <cellStyle name="Normal 4 3 2 2 2 2" xfId="12906" xr:uid="{9B8713F5-50C2-41A3-9738-CA683A216B12}"/>
    <cellStyle name="Normal 4 3 2 2 2 2 2" xfId="29666" xr:uid="{32E95B53-8732-4848-A4D1-0FDDCFB6B6E9}"/>
    <cellStyle name="Normal 4 3 2 2 2 2 3" xfId="46425" xr:uid="{D5EFA9B5-2972-45C5-9E9D-7C6207F36C7B}"/>
    <cellStyle name="Normal 4 3 2 2 2 3" xfId="21286" xr:uid="{6F7C1831-389E-4627-8AFE-33E9748EE878}"/>
    <cellStyle name="Normal 4 3 2 2 2 4" xfId="38045" xr:uid="{AC1B3E5C-4451-4269-9F74-42917BA27B07}"/>
    <cellStyle name="Normal 4 3 2 2 3" xfId="6213" xr:uid="{37712901-D46A-4D82-B58C-66B6904829A5}"/>
    <cellStyle name="Normal 4 3 2 2 3 2" xfId="14593" xr:uid="{2D852A2C-8BC2-4D45-ACD5-0440EE7BC808}"/>
    <cellStyle name="Normal 4 3 2 2 3 2 2" xfId="31353" xr:uid="{3C6B72AD-20D9-45DE-8A96-33419674B719}"/>
    <cellStyle name="Normal 4 3 2 2 3 2 3" xfId="48112" xr:uid="{62DE6235-7DFD-4AFE-A8BB-E974A66432BF}"/>
    <cellStyle name="Normal 4 3 2 2 3 3" xfId="22973" xr:uid="{1FA65282-226A-4AB6-B458-6A80E2125A6D}"/>
    <cellStyle name="Normal 4 3 2 2 3 4" xfId="39732" xr:uid="{3A7F0FA5-5AEF-4E1B-82B2-81262D6D4D72}"/>
    <cellStyle name="Normal 4 3 2 2 4" xfId="2949" xr:uid="{46CDF6A8-9EB8-44CF-BEFD-44011246B6B3}"/>
    <cellStyle name="Normal 4 3 2 2 4 2" xfId="11329" xr:uid="{82D75AC2-73B3-4B4C-92AB-57F8E73B5F31}"/>
    <cellStyle name="Normal 4 3 2 2 4 2 2" xfId="28089" xr:uid="{478F1A7F-260E-4C01-8FB7-DC40F9F745DF}"/>
    <cellStyle name="Normal 4 3 2 2 4 2 3" xfId="44848" xr:uid="{9562F600-DA37-43D8-BF85-6594F1C2E027}"/>
    <cellStyle name="Normal 4 3 2 2 4 3" xfId="19709" xr:uid="{C4C61543-D42B-4D60-A5E0-A8539C2032F6}"/>
    <cellStyle name="Normal 4 3 2 2 4 4" xfId="36468" xr:uid="{00139438-789F-47BD-A02C-396120E0012F}"/>
    <cellStyle name="Normal 4 3 2 2 5" xfId="9526" xr:uid="{FAACC79C-981A-43F7-9221-B21BB1D34BB1}"/>
    <cellStyle name="Normal 4 3 2 2 5 2" xfId="26286" xr:uid="{79FD5CAE-8910-4605-BB7C-5F9F23CD9263}"/>
    <cellStyle name="Normal 4 3 2 2 5 3" xfId="43045" xr:uid="{75A26042-5F72-47EA-8847-3DAD2D5949B2}"/>
    <cellStyle name="Normal 4 3 2 2 6" xfId="17906" xr:uid="{8CC0244B-5EAA-4075-BAC0-09C758790EF0}"/>
    <cellStyle name="Normal 4 3 2 2 7" xfId="34665" xr:uid="{3A6A111B-78FE-479E-9268-EED4CB5343B1}"/>
    <cellStyle name="Normal 4 3 2 2 8" xfId="51267" xr:uid="{E1A0B1CA-69D4-4D83-A34E-F372B55845FF}"/>
    <cellStyle name="Normal 4 3 2 2 9" xfId="51740" xr:uid="{9B951A4D-0319-4855-9B83-DA83BD790341}"/>
    <cellStyle name="Normal 4 3 2 3" xfId="1565" xr:uid="{0851DF02-7F03-4551-B418-E03301E2B89C}"/>
    <cellStyle name="Normal 4 3 2 3 2" xfId="4954" xr:uid="{55F4E2AA-18C2-4B0D-8600-CE4B8A195CCD}"/>
    <cellStyle name="Normal 4 3 2 3 2 2" xfId="13334" xr:uid="{EB3254C8-9B98-4D22-9A4E-94E31143F985}"/>
    <cellStyle name="Normal 4 3 2 3 2 2 2" xfId="30094" xr:uid="{1666FD16-8892-4B03-8325-B49C8EA6A62F}"/>
    <cellStyle name="Normal 4 3 2 3 2 2 3" xfId="46853" xr:uid="{47FD6A91-BD16-489E-B46B-AE31E6A92CE8}"/>
    <cellStyle name="Normal 4 3 2 3 2 3" xfId="21714" xr:uid="{5C721174-AEFC-4A82-B885-5DF1942A965D}"/>
    <cellStyle name="Normal 4 3 2 3 2 4" xfId="38473" xr:uid="{35A14ABE-ECBB-4492-8CD2-36701932ED11}"/>
    <cellStyle name="Normal 4 3 2 3 3" xfId="6641" xr:uid="{86F399E8-1684-4229-9425-B894A8E52AD8}"/>
    <cellStyle name="Normal 4 3 2 3 3 2" xfId="15021" xr:uid="{D5C5E244-5362-46D1-95CB-8C876CA3A49A}"/>
    <cellStyle name="Normal 4 3 2 3 3 2 2" xfId="31781" xr:uid="{D9FF8131-C778-4D49-8F38-43DC742119C8}"/>
    <cellStyle name="Normal 4 3 2 3 3 2 3" xfId="48540" xr:uid="{0BF2DFF8-6A7A-4D59-BF1D-B166F2D41233}"/>
    <cellStyle name="Normal 4 3 2 3 3 3" xfId="23401" xr:uid="{DDD42735-846B-42FA-B1F8-F1D4D590DCB4}"/>
    <cellStyle name="Normal 4 3 2 3 3 4" xfId="40160" xr:uid="{F5457D83-8F72-4CDF-A15C-1A78665E4667}"/>
    <cellStyle name="Normal 4 3 2 3 4" xfId="3377" xr:uid="{23E2DA15-11F4-40B7-9997-447386F46846}"/>
    <cellStyle name="Normal 4 3 2 3 4 2" xfId="11757" xr:uid="{DEE8BB15-CE54-463A-B8C8-FAAF2F840B84}"/>
    <cellStyle name="Normal 4 3 2 3 4 2 2" xfId="28517" xr:uid="{CE37CB28-F9A7-4432-867F-7E3D6974F650}"/>
    <cellStyle name="Normal 4 3 2 3 4 2 3" xfId="45276" xr:uid="{0C1BD589-39EF-4E74-AB34-371A007A0DF1}"/>
    <cellStyle name="Normal 4 3 2 3 4 3" xfId="20137" xr:uid="{4158F02C-1226-4E76-AA80-626BFE6D5652}"/>
    <cellStyle name="Normal 4 3 2 3 4 4" xfId="36896" xr:uid="{74ED58A2-1501-45BC-A0D1-B376C56954F3}"/>
    <cellStyle name="Normal 4 3 2 3 5" xfId="9954" xr:uid="{B88FBEDC-8CE7-4D72-9504-19A35C44FF2C}"/>
    <cellStyle name="Normal 4 3 2 3 5 2" xfId="26714" xr:uid="{C6E9DA4D-1EE6-4C40-BEA4-13354CA7F7EF}"/>
    <cellStyle name="Normal 4 3 2 3 5 3" xfId="43473" xr:uid="{E7E70502-CFE3-4A1E-9269-F0741C8EEFF4}"/>
    <cellStyle name="Normal 4 3 2 3 6" xfId="18334" xr:uid="{0CC4FF0F-02AD-4DC8-9095-DD29FF4F0582}"/>
    <cellStyle name="Normal 4 3 2 3 7" xfId="35093" xr:uid="{FE943283-2CFE-4E8D-83E0-CA3167B1E1A9}"/>
    <cellStyle name="Normal 4 3 2 4" xfId="1869" xr:uid="{DADEE060-6CE3-4687-8C07-C4BE8C52FF1D}"/>
    <cellStyle name="Normal 4 3 2 4 2" xfId="5258" xr:uid="{C4CDCA54-E607-4F62-99F9-1B65A31E07A0}"/>
    <cellStyle name="Normal 4 3 2 4 2 2" xfId="13638" xr:uid="{DAFC55BE-4DDF-4861-B463-B7AA0FAF100A}"/>
    <cellStyle name="Normal 4 3 2 4 2 2 2" xfId="30398" xr:uid="{A3598390-4AD9-4201-9D98-7B4D8B0C6809}"/>
    <cellStyle name="Normal 4 3 2 4 2 2 3" xfId="47157" xr:uid="{E8325063-1049-4465-B392-490E9D7E7FE6}"/>
    <cellStyle name="Normal 4 3 2 4 2 3" xfId="22018" xr:uid="{CA565237-6A0C-4BCB-BF32-18E9BA5DDDB9}"/>
    <cellStyle name="Normal 4 3 2 4 2 4" xfId="38777" xr:uid="{2D5B1987-1C34-44F3-A8EE-BA8CFF2799E3}"/>
    <cellStyle name="Normal 4 3 2 4 3" xfId="6945" xr:uid="{5227AE83-50DE-42AE-8816-5181ECE3EDEF}"/>
    <cellStyle name="Normal 4 3 2 4 3 2" xfId="15325" xr:uid="{17B0CB2D-3CEE-4F3F-B58A-A3D23781BD3A}"/>
    <cellStyle name="Normal 4 3 2 4 3 2 2" xfId="32085" xr:uid="{2E184B0A-6DED-42D4-8FA8-6D268263E22C}"/>
    <cellStyle name="Normal 4 3 2 4 3 2 3" xfId="48844" xr:uid="{83FF364A-611A-47BC-81D6-68C604E644A9}"/>
    <cellStyle name="Normal 4 3 2 4 3 3" xfId="23705" xr:uid="{BD137FFA-9899-4EAA-9864-250645A36C12}"/>
    <cellStyle name="Normal 4 3 2 4 3 4" xfId="40464" xr:uid="{CD0331D3-A213-49D9-BA00-3C4453D1BA84}"/>
    <cellStyle name="Normal 4 3 2 4 4" xfId="3568" xr:uid="{0FA1F2C2-714D-44E7-8791-FAD11878B144}"/>
    <cellStyle name="Normal 4 3 2 4 4 2" xfId="11948" xr:uid="{683158A6-989B-43A1-904C-DB2FEB37D52D}"/>
    <cellStyle name="Normal 4 3 2 4 4 2 2" xfId="28708" xr:uid="{0B899A8B-411E-4B9C-8683-197B2F7F2586}"/>
    <cellStyle name="Normal 4 3 2 4 4 2 3" xfId="45467" xr:uid="{54376F84-0227-4593-85D9-DD55883FD53F}"/>
    <cellStyle name="Normal 4 3 2 4 4 3" xfId="20328" xr:uid="{8574B87D-1D32-4848-B2FE-AEA4DB55FD5C}"/>
    <cellStyle name="Normal 4 3 2 4 4 4" xfId="37087" xr:uid="{FB6897CA-3D27-40AC-949E-1F9FE51AC747}"/>
    <cellStyle name="Normal 4 3 2 4 5" xfId="10258" xr:uid="{9CBFC60F-2E77-4A88-AB1F-4331C8F27A8A}"/>
    <cellStyle name="Normal 4 3 2 4 5 2" xfId="27018" xr:uid="{43D5F0FA-D352-4B3B-AE64-B1EB99BD9195}"/>
    <cellStyle name="Normal 4 3 2 4 5 3" xfId="43777" xr:uid="{33A2BEF7-D692-4205-9872-7E0CDE53B0A9}"/>
    <cellStyle name="Normal 4 3 2 4 6" xfId="18638" xr:uid="{C8053EAB-E2FB-45E4-8869-673246467569}"/>
    <cellStyle name="Normal 4 3 2 4 7" xfId="35397" xr:uid="{4BC21BBA-8838-4493-9C8C-BB9B2DCDEE22}"/>
    <cellStyle name="Normal 4 3 2 5" xfId="3988" xr:uid="{8655E154-7C08-4480-B18A-226DECC721B3}"/>
    <cellStyle name="Normal 4 3 2 5 2" xfId="12368" xr:uid="{C96CF613-F297-4C24-8A06-4C3F689601F8}"/>
    <cellStyle name="Normal 4 3 2 5 2 2" xfId="29128" xr:uid="{E4425A0E-0FE1-4935-8230-549B2F720815}"/>
    <cellStyle name="Normal 4 3 2 5 2 3" xfId="45887" xr:uid="{0570B015-CD18-429F-BD1D-817E728B8096}"/>
    <cellStyle name="Normal 4 3 2 5 3" xfId="20748" xr:uid="{194F3BD6-17D7-44F3-B3E3-8B5041C2A453}"/>
    <cellStyle name="Normal 4 3 2 5 4" xfId="37507" xr:uid="{1938051C-8423-44FC-84A4-E325D54E871A}"/>
    <cellStyle name="Normal 4 3 2 6" xfId="5787" xr:uid="{9478A920-258E-4DC1-9859-AFA4F82EAF85}"/>
    <cellStyle name="Normal 4 3 2 6 2" xfId="14167" xr:uid="{3EC5C54A-E1EC-4F4A-BD97-A6006BDB3E42}"/>
    <cellStyle name="Normal 4 3 2 6 2 2" xfId="30927" xr:uid="{459F1B4A-2FA6-4325-A9C4-D46D89547C27}"/>
    <cellStyle name="Normal 4 3 2 6 2 3" xfId="47686" xr:uid="{B1BE2129-DC7B-4FE6-94C5-9874F8636303}"/>
    <cellStyle name="Normal 4 3 2 6 3" xfId="22547" xr:uid="{4D4713A0-1C3A-4540-8103-951CA952C63D}"/>
    <cellStyle name="Normal 4 3 2 6 4" xfId="39306" xr:uid="{8012D895-476D-4594-948C-AA764A465330}"/>
    <cellStyle name="Normal 4 3 2 7" xfId="7351" xr:uid="{320D7631-6C4E-4627-9AE7-713622AE97AE}"/>
    <cellStyle name="Normal 4 3 2 7 2" xfId="15731" xr:uid="{0522B3B9-EE8D-4E82-92F4-E7EC110E7F0E}"/>
    <cellStyle name="Normal 4 3 2 7 2 2" xfId="32491" xr:uid="{9F8D64D9-A92D-426B-AF11-AC880120D61F}"/>
    <cellStyle name="Normal 4 3 2 7 2 3" xfId="49250" xr:uid="{EA3D6C0F-0FDC-4444-91C0-789B3DBD0F97}"/>
    <cellStyle name="Normal 4 3 2 7 3" xfId="24111" xr:uid="{1D0CD6AB-0768-4454-9BDD-50D3A4D11738}"/>
    <cellStyle name="Normal 4 3 2 7 4" xfId="40870" xr:uid="{D7D2FD63-CEBC-43E6-9293-DC62C787F4DC}"/>
    <cellStyle name="Normal 4 3 2 8" xfId="7757" xr:uid="{787F316B-59B9-49F4-BDFD-4CC1813CE941}"/>
    <cellStyle name="Normal 4 3 2 8 2" xfId="16137" xr:uid="{2DDBEC57-8E59-430F-96DF-2BE765D7B712}"/>
    <cellStyle name="Normal 4 3 2 8 2 2" xfId="32897" xr:uid="{6E7FF483-9BAC-4BF6-A6A0-9A1588A1AE0B}"/>
    <cellStyle name="Normal 4 3 2 8 2 3" xfId="49656" xr:uid="{9A72CA29-14C0-4ADF-A718-6AD99EC4BD06}"/>
    <cellStyle name="Normal 4 3 2 8 3" xfId="24517" xr:uid="{1A9F4246-4E1A-478F-A3E9-6D10586E5E12}"/>
    <cellStyle name="Normal 4 3 2 8 4" xfId="41276" xr:uid="{9166136E-367D-4662-A84F-4B7B501C8C41}"/>
    <cellStyle name="Normal 4 3 2 9" xfId="8163" xr:uid="{24895C1D-7A1C-4B51-B743-A26826DFF5A7}"/>
    <cellStyle name="Normal 4 3 2 9 2" xfId="16543" xr:uid="{B2999361-9756-4E22-818E-901E3856BA7B}"/>
    <cellStyle name="Normal 4 3 2 9 2 2" xfId="33303" xr:uid="{7E626EDE-294B-4D2F-B794-25EB16C08918}"/>
    <cellStyle name="Normal 4 3 2 9 2 3" xfId="50062" xr:uid="{013ECFC1-9058-4891-BA65-27C0F0A5C5C4}"/>
    <cellStyle name="Normal 4 3 2 9 3" xfId="24923" xr:uid="{2BF0473E-05B5-401E-9268-1D1A1E0871BB}"/>
    <cellStyle name="Normal 4 3 2 9 4" xfId="41682" xr:uid="{001D5497-0F62-4926-855E-99B8C05182D9}"/>
    <cellStyle name="Normal 4 3 20" xfId="51420" xr:uid="{5395C1B5-3DBD-4878-AF70-8223B09BE7C4}"/>
    <cellStyle name="Normal 4 3 21" xfId="51781" xr:uid="{0D228CB7-2061-4D29-BF9F-8A2B13D51C2E}"/>
    <cellStyle name="Normal 4 3 22" xfId="324" xr:uid="{C392D337-3A41-4AEF-86A8-710ACC531CFC}"/>
    <cellStyle name="Normal 4 3 3" xfId="693" xr:uid="{ACC2FB7D-F87A-4CF3-B320-05FE8675E8DA}"/>
    <cellStyle name="Normal 4 3 3 10" xfId="8700" xr:uid="{4586AD84-FDB5-46F2-AEFC-F91ADDF7FA29}"/>
    <cellStyle name="Normal 4 3 3 10 2" xfId="17080" xr:uid="{FD51E127-C2C5-445E-BE86-BAC07A4F3C3C}"/>
    <cellStyle name="Normal 4 3 3 10 2 2" xfId="33840" xr:uid="{B42A034B-A1CF-4CB3-998A-18B2081DDBAB}"/>
    <cellStyle name="Normal 4 3 3 10 2 3" xfId="50599" xr:uid="{88866580-44B8-4CC9-BE27-8E9EFAC8F4E9}"/>
    <cellStyle name="Normal 4 3 3 10 3" xfId="25460" xr:uid="{D5A5DD67-7BC7-4F41-A328-ABADC803FC21}"/>
    <cellStyle name="Normal 4 3 3 10 4" xfId="42219" xr:uid="{C7F63CCE-5FEF-4B70-9713-7DE85B443DB6}"/>
    <cellStyle name="Normal 4 3 3 11" xfId="2522" xr:uid="{4A865CFF-05EB-456C-9D9A-3B2CBF654680}"/>
    <cellStyle name="Normal 4 3 3 11 2" xfId="10904" xr:uid="{B8CBCB1F-719F-4456-A6A4-24FC578589CD}"/>
    <cellStyle name="Normal 4 3 3 11 2 2" xfId="27664" xr:uid="{65BBDD2F-B672-4932-BF8A-F05C1E18813A}"/>
    <cellStyle name="Normal 4 3 3 11 2 3" xfId="44423" xr:uid="{1B37B597-583C-4005-AB5B-E61E41FFD55D}"/>
    <cellStyle name="Normal 4 3 3 11 3" xfId="19284" xr:uid="{16A129DF-7D01-4EA6-BB48-8B59D53F03DD}"/>
    <cellStyle name="Normal 4 3 3 11 4" xfId="36043" xr:uid="{03199E1B-DDBA-46AF-92BF-D5D8761C9D2B}"/>
    <cellStyle name="Normal 4 3 3 12" xfId="9101" xr:uid="{CC833B7B-85DA-42C4-9A4E-F71B7A1353E8}"/>
    <cellStyle name="Normal 4 3 3 12 2" xfId="25861" xr:uid="{6E5A9F72-E66B-4D42-B326-8DE6D9EDB0E0}"/>
    <cellStyle name="Normal 4 3 3 12 3" xfId="42620" xr:uid="{4767AB31-14CE-4B52-9A00-CEF18A61C9EC}"/>
    <cellStyle name="Normal 4 3 3 13" xfId="17481" xr:uid="{79AB758C-38A1-4F1F-9F43-7CE736D8628B}"/>
    <cellStyle name="Normal 4 3 3 14" xfId="34240" xr:uid="{54285D1D-C22F-402D-84D2-9D032322D8A4}"/>
    <cellStyle name="Normal 4 3 3 15" xfId="51181" xr:uid="{4C6923D5-1DED-4D44-A2F9-FDDDA7EBD1FF}"/>
    <cellStyle name="Normal 4 3 3 16" xfId="51655" xr:uid="{8DA2DF76-58AC-4760-AD1F-9846DC74F78B}"/>
    <cellStyle name="Normal 4 3 3 17" xfId="51934" xr:uid="{23AE0F15-E51C-4E03-8B23-BC905C8670F8}"/>
    <cellStyle name="Normal 4 3 3 2" xfId="1132" xr:uid="{4956AEE0-2DD8-4F94-814E-9F3D64F94A8D}"/>
    <cellStyle name="Normal 4 3 3 2 2" xfId="4527" xr:uid="{A1E6327F-FFFE-4442-9D04-8CAD49B77842}"/>
    <cellStyle name="Normal 4 3 3 2 2 2" xfId="12907" xr:uid="{6973315A-1126-4146-B639-6149F4418EF4}"/>
    <cellStyle name="Normal 4 3 3 2 2 2 2" xfId="29667" xr:uid="{152DE1AA-B1BC-49FA-9539-A9583A533AEB}"/>
    <cellStyle name="Normal 4 3 3 2 2 2 3" xfId="46426" xr:uid="{E71EA39A-E7D0-4419-B847-A5E0D76640AA}"/>
    <cellStyle name="Normal 4 3 3 2 2 3" xfId="21287" xr:uid="{BCF55075-0236-498E-A386-23E0596FD92E}"/>
    <cellStyle name="Normal 4 3 3 2 2 4" xfId="38046" xr:uid="{6767E37D-E6DD-418D-83F7-2AE67B3D97DA}"/>
    <cellStyle name="Normal 4 3 3 2 3" xfId="6214" xr:uid="{AC2DD684-1CE4-4BB7-B632-54206A7E5B79}"/>
    <cellStyle name="Normal 4 3 3 2 3 2" xfId="14594" xr:uid="{38DE8535-2F2B-46CA-B218-D34C2F24995E}"/>
    <cellStyle name="Normal 4 3 3 2 3 2 2" xfId="31354" xr:uid="{C11D1EBA-68B2-4FB8-B4CF-245BEEF78E2D}"/>
    <cellStyle name="Normal 4 3 3 2 3 2 3" xfId="48113" xr:uid="{C9B1B186-DFFF-4DCE-80A1-AF04270788AC}"/>
    <cellStyle name="Normal 4 3 3 2 3 3" xfId="22974" xr:uid="{8D84FB37-6BCF-420D-A569-9B11C45FA07C}"/>
    <cellStyle name="Normal 4 3 3 2 3 4" xfId="39733" xr:uid="{009D88B3-34A3-4EA5-8FE4-A62594BF72F8}"/>
    <cellStyle name="Normal 4 3 3 2 4" xfId="2950" xr:uid="{B0ED4E91-C51B-4DE6-98D9-3968FC467DE1}"/>
    <cellStyle name="Normal 4 3 3 2 4 2" xfId="11330" xr:uid="{D079BFBA-F76A-47C7-BBED-3CB55AEDC3AE}"/>
    <cellStyle name="Normal 4 3 3 2 4 2 2" xfId="28090" xr:uid="{48250E40-61F0-4118-9CF3-C1E3BBA86022}"/>
    <cellStyle name="Normal 4 3 3 2 4 2 3" xfId="44849" xr:uid="{B15FB555-A7E9-4B09-A400-3780EE793C74}"/>
    <cellStyle name="Normal 4 3 3 2 4 3" xfId="19710" xr:uid="{0B433C8D-E7A4-4D21-988F-7D51BB0AB461}"/>
    <cellStyle name="Normal 4 3 3 2 4 4" xfId="36469" xr:uid="{DB0EE167-01E2-4B1A-8370-AEDD10CB0A1C}"/>
    <cellStyle name="Normal 4 3 3 2 5" xfId="9527" xr:uid="{B9C103AA-FFE6-4F72-9AC6-917E716A6DD5}"/>
    <cellStyle name="Normal 4 3 3 2 5 2" xfId="26287" xr:uid="{F0D81B1E-E155-4667-9E89-E1BE8A8730FA}"/>
    <cellStyle name="Normal 4 3 3 2 5 3" xfId="43046" xr:uid="{4251BCA9-4D8E-4ACF-8499-F39E77A9A536}"/>
    <cellStyle name="Normal 4 3 3 2 6" xfId="17907" xr:uid="{D04194A1-6196-4E25-B22D-6F7F90FF900F}"/>
    <cellStyle name="Normal 4 3 3 2 7" xfId="34666" xr:uid="{193EDA5D-42CD-4AB8-9432-34E42434AD25}"/>
    <cellStyle name="Normal 4 3 3 3" xfId="1566" xr:uid="{C8BCFCFA-6C64-4D78-ACC7-FBA893A65C47}"/>
    <cellStyle name="Normal 4 3 3 3 2" xfId="4955" xr:uid="{01A9E93D-4EC9-44AC-8CE8-1973D4E7D7B2}"/>
    <cellStyle name="Normal 4 3 3 3 2 2" xfId="13335" xr:uid="{55E9924B-BC0C-4221-A7C8-83B6B3B727AC}"/>
    <cellStyle name="Normal 4 3 3 3 2 2 2" xfId="30095" xr:uid="{EE79987F-16DE-40D3-9520-271A17BDE656}"/>
    <cellStyle name="Normal 4 3 3 3 2 2 3" xfId="46854" xr:uid="{EF1BFA2A-EA5D-4A3E-B2C6-F980143AC8E9}"/>
    <cellStyle name="Normal 4 3 3 3 2 3" xfId="21715" xr:uid="{24C5A6BB-B013-42F6-8EAF-932C1257612E}"/>
    <cellStyle name="Normal 4 3 3 3 2 4" xfId="38474" xr:uid="{D03C0305-2178-4412-93DF-C9DDC6D92B96}"/>
    <cellStyle name="Normal 4 3 3 3 3" xfId="6642" xr:uid="{941B036E-9003-4BA0-BF1F-D3505B016133}"/>
    <cellStyle name="Normal 4 3 3 3 3 2" xfId="15022" xr:uid="{E3F484BB-C444-4C2A-98C0-B550167798C4}"/>
    <cellStyle name="Normal 4 3 3 3 3 2 2" xfId="31782" xr:uid="{E2E5B114-BF78-4DA3-BD26-60453B25C51E}"/>
    <cellStyle name="Normal 4 3 3 3 3 2 3" xfId="48541" xr:uid="{6CE3D63E-EDB7-4938-94DC-83E64CB165FE}"/>
    <cellStyle name="Normal 4 3 3 3 3 3" xfId="23402" xr:uid="{1B4788B5-430E-450D-BED7-719DA5BB18B4}"/>
    <cellStyle name="Normal 4 3 3 3 3 4" xfId="40161" xr:uid="{B1A079CE-A4F1-427B-8648-52E029225E4F}"/>
    <cellStyle name="Normal 4 3 3 3 4" xfId="3378" xr:uid="{C9051AE2-4B10-40A1-9D59-F0CC785A3D99}"/>
    <cellStyle name="Normal 4 3 3 3 4 2" xfId="11758" xr:uid="{47F5DF80-28C2-47C2-80F3-F7FCD67725DE}"/>
    <cellStyle name="Normal 4 3 3 3 4 2 2" xfId="28518" xr:uid="{3185DEDC-80F0-4AD2-A8E7-D1A41990A5DA}"/>
    <cellStyle name="Normal 4 3 3 3 4 2 3" xfId="45277" xr:uid="{6E30ACF2-87E6-4110-871A-6F4059DF76C6}"/>
    <cellStyle name="Normal 4 3 3 3 4 3" xfId="20138" xr:uid="{E250BE5E-25BB-4BF1-A521-7DB49BF0859D}"/>
    <cellStyle name="Normal 4 3 3 3 4 4" xfId="36897" xr:uid="{8776D1B9-796C-443F-BD64-D8EC84F4873D}"/>
    <cellStyle name="Normal 4 3 3 3 5" xfId="9955" xr:uid="{838BB81B-2781-4DF1-A7E0-384C090FE1EE}"/>
    <cellStyle name="Normal 4 3 3 3 5 2" xfId="26715" xr:uid="{0E15C815-E058-4D7F-A0D6-1A3604D6A993}"/>
    <cellStyle name="Normal 4 3 3 3 5 3" xfId="43474" xr:uid="{D7E24F00-3150-4968-B2CF-D8E36E2189F8}"/>
    <cellStyle name="Normal 4 3 3 3 6" xfId="18335" xr:uid="{6D922210-E718-4E95-BB8C-276D179E2570}"/>
    <cellStyle name="Normal 4 3 3 3 7" xfId="35094" xr:uid="{99D9530B-322E-4592-801C-BFB41C94B221}"/>
    <cellStyle name="Normal 4 3 3 4" xfId="2000" xr:uid="{62872ACA-6AA3-4B87-92EB-513E8EBD6299}"/>
    <cellStyle name="Normal 4 3 3 4 2" xfId="5389" xr:uid="{403A5F66-2D8C-430B-9837-CA2A0A34EDA8}"/>
    <cellStyle name="Normal 4 3 3 4 2 2" xfId="13769" xr:uid="{17F93696-EDFC-43FF-87A3-8C3A0072767E}"/>
    <cellStyle name="Normal 4 3 3 4 2 2 2" xfId="30529" xr:uid="{5F2BE6E5-CDBD-4DDF-875D-537D4413E2CC}"/>
    <cellStyle name="Normal 4 3 3 4 2 2 3" xfId="47288" xr:uid="{41A52B1C-E1EE-4353-B913-BB01C9363371}"/>
    <cellStyle name="Normal 4 3 3 4 2 3" xfId="22149" xr:uid="{59E3A6D0-37A5-4E6B-9D78-CE892560E3BC}"/>
    <cellStyle name="Normal 4 3 3 4 2 4" xfId="38908" xr:uid="{4C6D7E24-7D06-4A2C-A504-E73CF76603FA}"/>
    <cellStyle name="Normal 4 3 3 4 3" xfId="7076" xr:uid="{98CA77D6-76E6-49EC-8B1A-B245BBECE894}"/>
    <cellStyle name="Normal 4 3 3 4 3 2" xfId="15456" xr:uid="{1B3E1C32-B141-4462-B5B2-46B541503928}"/>
    <cellStyle name="Normal 4 3 3 4 3 2 2" xfId="32216" xr:uid="{27086257-C1EF-430F-A0B6-AF5642CD3A3B}"/>
    <cellStyle name="Normal 4 3 3 4 3 2 3" xfId="48975" xr:uid="{F0F93C6C-6E65-4372-AE42-7BBBD6A7B8B1}"/>
    <cellStyle name="Normal 4 3 3 4 3 3" xfId="23836" xr:uid="{6429411C-A1F7-4181-9FDE-FDEF9062B4F1}"/>
    <cellStyle name="Normal 4 3 3 4 3 4" xfId="40595" xr:uid="{374F8467-B633-4AFA-9F16-7A15BB31772F}"/>
    <cellStyle name="Normal 4 3 3 4 4" xfId="3699" xr:uid="{471DD1E7-52EC-437C-AE7E-BCBA7222924F}"/>
    <cellStyle name="Normal 4 3 3 4 4 2" xfId="12079" xr:uid="{079B6D1A-8F72-4174-96C1-F1F4D8AF51AA}"/>
    <cellStyle name="Normal 4 3 3 4 4 2 2" xfId="28839" xr:uid="{D56F8E46-60F7-4DC0-9702-06C5AA824C73}"/>
    <cellStyle name="Normal 4 3 3 4 4 2 3" xfId="45598" xr:uid="{50BB92D5-B1C9-47FE-A503-0958885EE895}"/>
    <cellStyle name="Normal 4 3 3 4 4 3" xfId="20459" xr:uid="{4847D57C-BCE4-45C5-A1A6-885F0D07C84A}"/>
    <cellStyle name="Normal 4 3 3 4 4 4" xfId="37218" xr:uid="{EE67933C-1B3A-4B6D-810C-5BC27AE613BA}"/>
    <cellStyle name="Normal 4 3 3 4 5" xfId="10389" xr:uid="{37435FB6-7A00-4C09-8D52-8C34C8E5E368}"/>
    <cellStyle name="Normal 4 3 3 4 5 2" xfId="27149" xr:uid="{CA6C485C-886E-4F71-81A6-2892D018DF58}"/>
    <cellStyle name="Normal 4 3 3 4 5 3" xfId="43908" xr:uid="{6080B0F1-6934-422C-B537-54A0750B988E}"/>
    <cellStyle name="Normal 4 3 3 4 6" xfId="18769" xr:uid="{318BBE00-57ED-4DBE-80AF-C12F0A660012}"/>
    <cellStyle name="Normal 4 3 3 4 7" xfId="35528" xr:uid="{37279A82-A247-42D9-AEEE-5DCA9E06F7E2}"/>
    <cellStyle name="Normal 4 3 3 5" xfId="4119" xr:uid="{482475FF-5F0A-4D37-8906-7D86BC9A8B2E}"/>
    <cellStyle name="Normal 4 3 3 5 2" xfId="12499" xr:uid="{C9479A17-5DF4-4F85-A437-08FB8C106DFF}"/>
    <cellStyle name="Normal 4 3 3 5 2 2" xfId="29259" xr:uid="{724D791C-5556-4760-AD45-DADEF527B67B}"/>
    <cellStyle name="Normal 4 3 3 5 2 3" xfId="46018" xr:uid="{4000847B-0BD8-45DE-8B98-1A4FCAF01BD6}"/>
    <cellStyle name="Normal 4 3 3 5 3" xfId="20879" xr:uid="{FAB198CB-9FD7-41FF-BE38-7C6B9D34CFEE}"/>
    <cellStyle name="Normal 4 3 3 5 4" xfId="37638" xr:uid="{9D006101-39E1-4128-BF04-DE18309BF4B5}"/>
    <cellStyle name="Normal 4 3 3 6" xfId="5788" xr:uid="{D4EF5997-BFE9-4419-AE5D-23792940E720}"/>
    <cellStyle name="Normal 4 3 3 6 2" xfId="14168" xr:uid="{BB403A85-DDA2-44DC-8728-05A3983ECC76}"/>
    <cellStyle name="Normal 4 3 3 6 2 2" xfId="30928" xr:uid="{772F7C14-4B30-414E-98FC-DCBA2EDEAB5C}"/>
    <cellStyle name="Normal 4 3 3 6 2 3" xfId="47687" xr:uid="{B9BDE397-2A95-45CD-A7ED-75EA650AF4E9}"/>
    <cellStyle name="Normal 4 3 3 6 3" xfId="22548" xr:uid="{46730F6A-8F78-4F7D-A958-CCFA339D3EDE}"/>
    <cellStyle name="Normal 4 3 3 6 4" xfId="39307" xr:uid="{BF70F12D-9182-49BA-8689-7E1A345B7015}"/>
    <cellStyle name="Normal 4 3 3 7" xfId="7482" xr:uid="{5479A342-C596-4414-87E0-5BC239B3231F}"/>
    <cellStyle name="Normal 4 3 3 7 2" xfId="15862" xr:uid="{B22F41AE-634D-4617-A81D-5DA7644428B4}"/>
    <cellStyle name="Normal 4 3 3 7 2 2" xfId="32622" xr:uid="{DEB594C2-6C7A-432E-ACA4-AABEA892D6EE}"/>
    <cellStyle name="Normal 4 3 3 7 2 3" xfId="49381" xr:uid="{44BA2DF9-A450-4AB7-A069-F21B886C621B}"/>
    <cellStyle name="Normal 4 3 3 7 3" xfId="24242" xr:uid="{55454B20-EC80-49F5-B3E9-C6D7244C59B2}"/>
    <cellStyle name="Normal 4 3 3 7 4" xfId="41001" xr:uid="{304BD301-C3BE-46CF-A319-115874027A54}"/>
    <cellStyle name="Normal 4 3 3 8" xfId="7888" xr:uid="{DC813F9F-2468-4EB6-8099-A457C7ACE814}"/>
    <cellStyle name="Normal 4 3 3 8 2" xfId="16268" xr:uid="{FBF0F371-46CA-48E5-8097-B2CDED222816}"/>
    <cellStyle name="Normal 4 3 3 8 2 2" xfId="33028" xr:uid="{3445A879-D3A1-41C3-A06A-AAE13256F62A}"/>
    <cellStyle name="Normal 4 3 3 8 2 3" xfId="49787" xr:uid="{54754CB0-7C47-4AFF-8674-7E38698C2F2C}"/>
    <cellStyle name="Normal 4 3 3 8 3" xfId="24648" xr:uid="{48365BDE-BA1F-4EEC-899B-DA9C4AE02905}"/>
    <cellStyle name="Normal 4 3 3 8 4" xfId="41407" xr:uid="{6478B0E1-471A-4406-B8CC-7D3F0C6AE2CB}"/>
    <cellStyle name="Normal 4 3 3 9" xfId="8294" xr:uid="{51A9E8C8-825B-4422-B815-57A0CCEB3BE9}"/>
    <cellStyle name="Normal 4 3 3 9 2" xfId="16674" xr:uid="{280944B9-2D8A-4A0E-9833-CF5250D7CBB1}"/>
    <cellStyle name="Normal 4 3 3 9 2 2" xfId="33434" xr:uid="{329228DB-77F7-4C98-BF45-10CE46B20247}"/>
    <cellStyle name="Normal 4 3 3 9 2 3" xfId="50193" xr:uid="{2A468C99-091A-4C6C-B657-719739A48F06}"/>
    <cellStyle name="Normal 4 3 3 9 3" xfId="25054" xr:uid="{9EAF012A-1F2F-42A2-A9E9-F3C036DD98A6}"/>
    <cellStyle name="Normal 4 3 3 9 4" xfId="41813" xr:uid="{738E79BA-1820-4C07-ADA8-87196397400B}"/>
    <cellStyle name="Normal 4 3 4" xfId="826" xr:uid="{F056038B-0CED-4839-B605-D66A357662D0}"/>
    <cellStyle name="Normal 4 3 4 2" xfId="4221" xr:uid="{4209F739-9565-46F1-9EE1-555B3F4B9402}"/>
    <cellStyle name="Normal 4 3 4 2 2" xfId="12601" xr:uid="{B57A8D47-3A6D-4269-B57A-67E004778300}"/>
    <cellStyle name="Normal 4 3 4 2 2 2" xfId="29361" xr:uid="{A9657F22-47D4-4AD0-80CB-2A8DE296159A}"/>
    <cellStyle name="Normal 4 3 4 2 2 3" xfId="46120" xr:uid="{4B13617B-457A-480D-A05F-B97C7CD771F7}"/>
    <cellStyle name="Normal 4 3 4 2 3" xfId="20981" xr:uid="{3D946D1E-7C7F-40D4-848C-A3CA0EABA716}"/>
    <cellStyle name="Normal 4 3 4 2 4" xfId="37740" xr:uid="{C76823B2-4AEF-4C8D-9B9D-BEA49C7DEAA5}"/>
    <cellStyle name="Normal 4 3 4 3" xfId="5908" xr:uid="{C8240FDB-525B-43E0-B123-B19A92027B41}"/>
    <cellStyle name="Normal 4 3 4 3 2" xfId="14288" xr:uid="{864A1984-3869-45B9-9A5C-2DB99594D830}"/>
    <cellStyle name="Normal 4 3 4 3 2 2" xfId="31048" xr:uid="{97205C6A-0080-4295-B2F3-EF3E3ACBB792}"/>
    <cellStyle name="Normal 4 3 4 3 2 3" xfId="47807" xr:uid="{3EB3932E-F6B7-4AE1-ADAF-E76F84805D1B}"/>
    <cellStyle name="Normal 4 3 4 3 3" xfId="22668" xr:uid="{DF72E345-C4AF-48AE-B2BC-0C53C8E25C51}"/>
    <cellStyle name="Normal 4 3 4 3 4" xfId="39427" xr:uid="{08216D18-76A4-41B5-9716-67369F10F203}"/>
    <cellStyle name="Normal 4 3 4 4" xfId="2644" xr:uid="{E28569E9-DC48-4B58-8921-750A79025EE0}"/>
    <cellStyle name="Normal 4 3 4 4 2" xfId="11024" xr:uid="{8CDFFD59-76BD-412C-9068-86B9634737DC}"/>
    <cellStyle name="Normal 4 3 4 4 2 2" xfId="27784" xr:uid="{C424621E-C763-4C6A-88B7-B3767D9F9BAF}"/>
    <cellStyle name="Normal 4 3 4 4 2 3" xfId="44543" xr:uid="{1DE109F0-E8B9-493A-AF0D-F0C210159795}"/>
    <cellStyle name="Normal 4 3 4 4 3" xfId="19404" xr:uid="{A0E6EAD4-56E1-4366-86AF-1FE970E7CE9B}"/>
    <cellStyle name="Normal 4 3 4 4 4" xfId="36163" xr:uid="{B8CECF8A-C3AA-4148-904C-3078CF375BBC}"/>
    <cellStyle name="Normal 4 3 4 5" xfId="9221" xr:uid="{072CC701-73DD-42F1-A5D3-3766296C3002}"/>
    <cellStyle name="Normal 4 3 4 5 2" xfId="25981" xr:uid="{9835BA61-C745-486D-960E-EA2E7103D3B1}"/>
    <cellStyle name="Normal 4 3 4 5 3" xfId="42740" xr:uid="{A1249119-5D51-4C89-AE17-7BECCBC30183}"/>
    <cellStyle name="Normal 4 3 4 6" xfId="17601" xr:uid="{C397BC9E-DCF1-4436-BE36-67D33D898D5A}"/>
    <cellStyle name="Normal 4 3 4 7" xfId="34360" xr:uid="{D6F3638E-374B-4461-A2F6-0323CF229B5F}"/>
    <cellStyle name="Normal 4 3 5" xfId="1260" xr:uid="{879FEBD6-078C-4BAC-90F6-EA11DD9E7B21}"/>
    <cellStyle name="Normal 4 3 5 2" xfId="4649" xr:uid="{AA11E509-51CD-4065-B1D6-8CF135320B8E}"/>
    <cellStyle name="Normal 4 3 5 2 2" xfId="13029" xr:uid="{1668B145-EC89-4CAF-BAD5-84DC57AB7432}"/>
    <cellStyle name="Normal 4 3 5 2 2 2" xfId="29789" xr:uid="{BCC2A884-FA26-43D1-B396-CFC656EAAB07}"/>
    <cellStyle name="Normal 4 3 5 2 2 3" xfId="46548" xr:uid="{2F5C2209-2FD2-4D8E-A0D3-95B11383BF43}"/>
    <cellStyle name="Normal 4 3 5 2 3" xfId="21409" xr:uid="{0EF35285-6CA1-4249-9ECE-6051473764AE}"/>
    <cellStyle name="Normal 4 3 5 2 4" xfId="38168" xr:uid="{2FE8F417-183B-4CBD-95AD-5FCA85F69CEC}"/>
    <cellStyle name="Normal 4 3 5 3" xfId="6336" xr:uid="{C5976017-0F10-4B4F-AF09-A393374BFAE6}"/>
    <cellStyle name="Normal 4 3 5 3 2" xfId="14716" xr:uid="{5A499AEA-93D1-4460-9EF5-878470F0D7F8}"/>
    <cellStyle name="Normal 4 3 5 3 2 2" xfId="31476" xr:uid="{ECA6AA76-8AE5-46FB-8629-88E9F802BFC0}"/>
    <cellStyle name="Normal 4 3 5 3 2 3" xfId="48235" xr:uid="{E27F2CAE-02DD-4A18-8D6C-84B70599DDEB}"/>
    <cellStyle name="Normal 4 3 5 3 3" xfId="23096" xr:uid="{389EB635-31AC-41FB-808B-A0C412758ED7}"/>
    <cellStyle name="Normal 4 3 5 3 4" xfId="39855" xr:uid="{BC9F7C4B-F00E-46D0-AF8F-E418D1176C87}"/>
    <cellStyle name="Normal 4 3 5 4" xfId="3072" xr:uid="{27B99F5E-F8BE-480A-BCBF-804EBC2D7184}"/>
    <cellStyle name="Normal 4 3 5 4 2" xfId="11452" xr:uid="{66FF6CB7-1EE5-4549-85CA-D3AF1B4559CD}"/>
    <cellStyle name="Normal 4 3 5 4 2 2" xfId="28212" xr:uid="{99EDCE80-A6BA-4D99-9FA2-A20DAEDFFCB6}"/>
    <cellStyle name="Normal 4 3 5 4 2 3" xfId="44971" xr:uid="{CE3593CF-AC2E-4521-9F00-BB4977AA9D0B}"/>
    <cellStyle name="Normal 4 3 5 4 3" xfId="19832" xr:uid="{36892F5B-91D0-4A7A-8A61-C65F058C55A8}"/>
    <cellStyle name="Normal 4 3 5 4 4" xfId="36591" xr:uid="{8C010091-489B-4A68-AE11-84F3D5BFA070}"/>
    <cellStyle name="Normal 4 3 5 5" xfId="9649" xr:uid="{7655DAAA-3775-45B5-93EE-8B54573C0D14}"/>
    <cellStyle name="Normal 4 3 5 5 2" xfId="26409" xr:uid="{031B931F-0E3E-4584-B817-91F6BC11B2D3}"/>
    <cellStyle name="Normal 4 3 5 5 3" xfId="43168" xr:uid="{5DEE3936-BC95-4FA9-BAE1-BFDA779BAF4C}"/>
    <cellStyle name="Normal 4 3 5 6" xfId="18029" xr:uid="{5119AF1B-E663-4183-9A9F-27D574C35A8E}"/>
    <cellStyle name="Normal 4 3 5 7" xfId="34788" xr:uid="{E658829E-4D5B-40E0-B503-4E0B243987F8}"/>
    <cellStyle name="Normal 4 3 6" xfId="1729" xr:uid="{6EA5084E-C831-4558-9A43-9840A8F69009}"/>
    <cellStyle name="Normal 4 3 6 2" xfId="5118" xr:uid="{BD8D6D00-000B-4EC3-9A1B-B893EDD0D4B0}"/>
    <cellStyle name="Normal 4 3 6 2 2" xfId="13498" xr:uid="{DA956961-2B43-43A1-A289-5535DD52963E}"/>
    <cellStyle name="Normal 4 3 6 2 2 2" xfId="30258" xr:uid="{C18545AA-CB23-4CF9-915C-1E23F937BBF9}"/>
    <cellStyle name="Normal 4 3 6 2 2 3" xfId="47017" xr:uid="{9EEC8881-3B65-4FAF-B9C0-91914189DF54}"/>
    <cellStyle name="Normal 4 3 6 2 3" xfId="21878" xr:uid="{C45687E7-2669-471F-9E86-E6C668BBD85E}"/>
    <cellStyle name="Normal 4 3 6 2 4" xfId="38637" xr:uid="{289B4F73-9995-4129-8EC3-6180CC91D273}"/>
    <cellStyle name="Normal 4 3 6 3" xfId="6805" xr:uid="{86AE11F8-96C5-44EF-AD37-186D7CE11F4A}"/>
    <cellStyle name="Normal 4 3 6 3 2" xfId="15185" xr:uid="{D59BD4B8-14D0-48EA-BBF3-6739CDC347D3}"/>
    <cellStyle name="Normal 4 3 6 3 2 2" xfId="31945" xr:uid="{BDB9F423-DFB6-43DB-9102-9419B5463A82}"/>
    <cellStyle name="Normal 4 3 6 3 2 3" xfId="48704" xr:uid="{9AE9CDEA-DD33-4D7E-BCD0-2E0E038A2127}"/>
    <cellStyle name="Normal 4 3 6 3 3" xfId="23565" xr:uid="{C840EB98-DCC6-47C5-8D41-F7DBA90E99CA}"/>
    <cellStyle name="Normal 4 3 6 3 4" xfId="40324" xr:uid="{2E5EAC09-F370-48A6-99A5-A9BFC2F59725}"/>
    <cellStyle name="Normal 4 3 6 4" xfId="3452" xr:uid="{A43C0785-1E75-4B5C-AC30-493EACF27523}"/>
    <cellStyle name="Normal 4 3 6 4 2" xfId="11832" xr:uid="{57AF2A80-756A-40E0-94CC-84B2DFD3B1C6}"/>
    <cellStyle name="Normal 4 3 6 4 2 2" xfId="28592" xr:uid="{13C538BB-3372-4FFD-AEC6-5B63F43E2D38}"/>
    <cellStyle name="Normal 4 3 6 4 2 3" xfId="45351" xr:uid="{F5DBD988-E8BC-49B8-AFF2-D8207F647F02}"/>
    <cellStyle name="Normal 4 3 6 4 3" xfId="20212" xr:uid="{F7E8BC6A-44AF-4FF4-B1CE-8D87DB753CE7}"/>
    <cellStyle name="Normal 4 3 6 4 4" xfId="36971" xr:uid="{2EEE13BB-55A7-434B-BC23-C4CDDA087285}"/>
    <cellStyle name="Normal 4 3 6 5" xfId="10118" xr:uid="{6DCE5C0B-4A70-4FBA-9773-5BC51685A919}"/>
    <cellStyle name="Normal 4 3 6 5 2" xfId="26878" xr:uid="{C122691A-E3BF-4A34-ABC6-CCA8DE1101D7}"/>
    <cellStyle name="Normal 4 3 6 5 3" xfId="43637" xr:uid="{15548869-48CB-4094-889A-3A573ECD4CAD}"/>
    <cellStyle name="Normal 4 3 6 6" xfId="18498" xr:uid="{A9050C3D-7B99-4AFC-9EBC-CA40FC35D3D2}"/>
    <cellStyle name="Normal 4 3 6 7" xfId="35257" xr:uid="{40C45258-5069-4A1D-9228-B8FAE5E9E6CC}"/>
    <cellStyle name="Normal 4 3 7" xfId="3848" xr:uid="{F24FB056-28C5-4D95-8F82-B5F353F329D1}"/>
    <cellStyle name="Normal 4 3 7 2" xfId="12228" xr:uid="{9FC2A0F1-5E51-4017-99B3-1B245861B5B0}"/>
    <cellStyle name="Normal 4 3 7 2 2" xfId="28988" xr:uid="{1393243A-7179-4BBB-8820-87ACA3524DB3}"/>
    <cellStyle name="Normal 4 3 7 2 3" xfId="45747" xr:uid="{1215BCFD-0276-4EE8-94C7-C6D7BD1B2367}"/>
    <cellStyle name="Normal 4 3 7 3" xfId="20608" xr:uid="{98985730-4283-4E44-B002-771940EEED86}"/>
    <cellStyle name="Normal 4 3 7 4" xfId="37367" xr:uid="{4FEDFDAD-7F49-484D-9DF3-29158B0E3C18}"/>
    <cellStyle name="Normal 4 3 8" xfId="5482" xr:uid="{9E57791C-4AE8-472F-ABF4-EAA448872D2F}"/>
    <cellStyle name="Normal 4 3 8 2" xfId="13862" xr:uid="{7F579F61-75FD-4269-9048-2622BEEFB331}"/>
    <cellStyle name="Normal 4 3 8 2 2" xfId="30622" xr:uid="{0C9318BC-40AE-4C8F-88D0-A725A7157220}"/>
    <cellStyle name="Normal 4 3 8 2 3" xfId="47381" xr:uid="{EABB4BA0-73E5-4479-BAE9-7821D8B898C4}"/>
    <cellStyle name="Normal 4 3 8 3" xfId="22242" xr:uid="{3C86D76D-6936-4BDC-94B8-008DD069990E}"/>
    <cellStyle name="Normal 4 3 8 4" xfId="39001" xr:uid="{32A617FA-968A-4D8D-A6E5-913E314A9527}"/>
    <cellStyle name="Normal 4 3 9" xfId="7211" xr:uid="{5A212D54-C8AC-4842-B181-A95BE39D1307}"/>
    <cellStyle name="Normal 4 3 9 2" xfId="15591" xr:uid="{80C4806F-A403-4F9F-BFB6-151BFCC32F52}"/>
    <cellStyle name="Normal 4 3 9 2 2" xfId="32351" xr:uid="{19D990D2-5300-4C55-807A-243A337FAF50}"/>
    <cellStyle name="Normal 4 3 9 2 3" xfId="49110" xr:uid="{86645F0A-658B-40E9-A705-A763733D8FC4}"/>
    <cellStyle name="Normal 4 3 9 3" xfId="23971" xr:uid="{CFB82117-EA6A-489D-ADA0-53D3634D4B57}"/>
    <cellStyle name="Normal 4 3 9 4" xfId="40730" xr:uid="{48357B12-3D4C-4A30-9659-BEF6C84091CA}"/>
    <cellStyle name="Normal 4 4" xfId="338" xr:uid="{4A90C50F-FC2E-479C-AE3C-D847DFC15D1A}"/>
    <cellStyle name="Normal 4 4 2" xfId="1195" xr:uid="{0DF49CD4-6633-4A49-AD89-A11496F89CE7}"/>
    <cellStyle name="Normal 4 4 3" xfId="50945" xr:uid="{3E84A859-D062-4E46-884F-54219FEBA1E6}"/>
    <cellStyle name="Normal 4 5" xfId="320" xr:uid="{C74131F6-D3A8-43EC-8506-03FBAE1E5E76}"/>
    <cellStyle name="Normal 4 5 10" xfId="50946" xr:uid="{3811788C-2B9E-415E-9606-30994F4E66CD}"/>
    <cellStyle name="Normal 4 5 11" xfId="51433" xr:uid="{F7C4BC34-4A27-422A-AF6A-AB6F6798FE89}"/>
    <cellStyle name="Normal 4 5 12" xfId="51947" xr:uid="{B41E9008-DB38-41B5-8B73-CAE6467F42FD}"/>
    <cellStyle name="Normal 4 5 2" xfId="821" xr:uid="{09A0A7D6-D96A-4FF6-A510-D97C36ECE15D}"/>
    <cellStyle name="Normal 4 5 2 10" xfId="52144" xr:uid="{C2F8F06B-DE73-432E-AFE3-6CD7FCCB9984}"/>
    <cellStyle name="Normal 4 5 2 2" xfId="4216" xr:uid="{4FB4F2EA-37B9-4960-90CA-90F09BAC35D3}"/>
    <cellStyle name="Normal 4 5 2 2 2" xfId="12596" xr:uid="{3883CAEE-04BB-4257-8F21-86EFF55DD2B4}"/>
    <cellStyle name="Normal 4 5 2 2 2 2" xfId="29356" xr:uid="{A08E7EB2-6D75-4B7E-96DD-492459543771}"/>
    <cellStyle name="Normal 4 5 2 2 2 3" xfId="46115" xr:uid="{FDFBEDFC-EE21-456B-B4BC-A18E85F770D3}"/>
    <cellStyle name="Normal 4 5 2 2 3" xfId="20976" xr:uid="{ABF2744B-DA6A-4CEE-86B6-2E4748E1C376}"/>
    <cellStyle name="Normal 4 5 2 2 4" xfId="37735" xr:uid="{2D969BAB-3A5D-4089-B4DC-350EE4B213FD}"/>
    <cellStyle name="Normal 4 5 2 3" xfId="5903" xr:uid="{7BEAD6E1-057D-4ACF-876E-440EFCADFF49}"/>
    <cellStyle name="Normal 4 5 2 3 2" xfId="14283" xr:uid="{FDB6A3B2-B39C-426D-9EB3-19628230D816}"/>
    <cellStyle name="Normal 4 5 2 3 2 2" xfId="31043" xr:uid="{13386852-0060-47A0-A6D4-E8C109F0B198}"/>
    <cellStyle name="Normal 4 5 2 3 2 3" xfId="47802" xr:uid="{ACE0C887-43DE-407E-A582-5C9366656EBF}"/>
    <cellStyle name="Normal 4 5 2 3 3" xfId="22663" xr:uid="{1C96179E-74EB-48AC-8E5F-C8BA46DC427B}"/>
    <cellStyle name="Normal 4 5 2 3 4" xfId="39422" xr:uid="{1A67E314-B06D-47BA-B025-7C835878FF3A}"/>
    <cellStyle name="Normal 4 5 2 4" xfId="2639" xr:uid="{F29AE6E5-94BD-4676-A4D5-7E66470C4E11}"/>
    <cellStyle name="Normal 4 5 2 4 2" xfId="11019" xr:uid="{F748FDCC-D654-4A24-A758-A510425AC3CA}"/>
    <cellStyle name="Normal 4 5 2 4 2 2" xfId="27779" xr:uid="{0F02C29E-414D-4530-8984-7E4820175B5D}"/>
    <cellStyle name="Normal 4 5 2 4 2 3" xfId="44538" xr:uid="{A54E3D72-5BDA-461D-A333-1D3161BAE58D}"/>
    <cellStyle name="Normal 4 5 2 4 3" xfId="19399" xr:uid="{2DC6AC86-802B-40BA-992F-2315C5D27F59}"/>
    <cellStyle name="Normal 4 5 2 4 4" xfId="36158" xr:uid="{F238C584-7B2D-4A6E-A9DD-2AD3AE9DBBF3}"/>
    <cellStyle name="Normal 4 5 2 5" xfId="9216" xr:uid="{C304729D-AB4A-423D-82F4-8F32B6549575}"/>
    <cellStyle name="Normal 4 5 2 5 2" xfId="25976" xr:uid="{81889412-2183-4412-A198-51D9A301AA0B}"/>
    <cellStyle name="Normal 4 5 2 5 3" xfId="42735" xr:uid="{76F0B431-58B5-4251-A9B6-FFBE010BB279}"/>
    <cellStyle name="Normal 4 5 2 6" xfId="17596" xr:uid="{BB3C51DE-00C5-4F16-828B-C332F54CAEC2}"/>
    <cellStyle name="Normal 4 5 2 7" xfId="34355" xr:uid="{25B97CF8-6457-4C8B-8CED-BE6D65FBBBDA}"/>
    <cellStyle name="Normal 4 5 2 8" xfId="51194" xr:uid="{10DF0067-E6C7-4DE7-8563-99D07891E7AF}"/>
    <cellStyle name="Normal 4 5 2 9" xfId="51668" xr:uid="{8FD39DDF-4147-4546-98EE-BCD08FFDA7BA}"/>
    <cellStyle name="Normal 4 5 3" xfId="1255" xr:uid="{DB9D7EBE-C5A7-4362-99EB-0C4B6A3D14D2}"/>
    <cellStyle name="Normal 4 5 3 2" xfId="4644" xr:uid="{2BD4159D-704A-4F19-9FB3-39FBAC3E62F1}"/>
    <cellStyle name="Normal 4 5 3 2 2" xfId="13024" xr:uid="{AAA1DEE4-5AAF-43B7-8E27-2370579BEB23}"/>
    <cellStyle name="Normal 4 5 3 2 2 2" xfId="29784" xr:uid="{B1FA2E5D-151D-4A2E-8DEB-46775ECE9E8E}"/>
    <cellStyle name="Normal 4 5 3 2 2 3" xfId="46543" xr:uid="{43AEA884-8BF6-4E67-B79E-358403413658}"/>
    <cellStyle name="Normal 4 5 3 2 3" xfId="21404" xr:uid="{DC5D0C18-92E2-4B1D-B731-BB525B717C33}"/>
    <cellStyle name="Normal 4 5 3 2 4" xfId="38163" xr:uid="{6CB865C3-09A9-4FE1-99A7-73FF4B6D2AD7}"/>
    <cellStyle name="Normal 4 5 3 3" xfId="6331" xr:uid="{AE07E212-3A1E-4513-9B4C-544B4D252F36}"/>
    <cellStyle name="Normal 4 5 3 3 2" xfId="14711" xr:uid="{8FA9607D-6C38-42C6-96EB-9AB6EF2EA6A4}"/>
    <cellStyle name="Normal 4 5 3 3 2 2" xfId="31471" xr:uid="{D15F757C-C8EB-46D0-BAAE-D8686099BEF5}"/>
    <cellStyle name="Normal 4 5 3 3 2 3" xfId="48230" xr:uid="{5FCEB706-58C7-454B-A3DE-6837D8EF0C5D}"/>
    <cellStyle name="Normal 4 5 3 3 3" xfId="23091" xr:uid="{897EEA72-BE8F-47EF-9141-4B1209C3D852}"/>
    <cellStyle name="Normal 4 5 3 3 4" xfId="39850" xr:uid="{5392290D-D58C-4F25-9205-0B971212DF42}"/>
    <cellStyle name="Normal 4 5 3 4" xfId="3067" xr:uid="{FDBA2397-B8E6-4C33-8B3C-50E5A8231DF7}"/>
    <cellStyle name="Normal 4 5 3 4 2" xfId="11447" xr:uid="{B2DB3B04-3F97-4B3D-87F6-56E63045EC85}"/>
    <cellStyle name="Normal 4 5 3 4 2 2" xfId="28207" xr:uid="{254480F5-837A-4319-AD74-39EAED7DE179}"/>
    <cellStyle name="Normal 4 5 3 4 2 3" xfId="44966" xr:uid="{FB908E21-2944-4162-8A00-9C0E23BB09E4}"/>
    <cellStyle name="Normal 4 5 3 4 3" xfId="19827" xr:uid="{4B58E172-B778-47F3-A5BC-9F19FACF4488}"/>
    <cellStyle name="Normal 4 5 3 4 4" xfId="36586" xr:uid="{03AC5A74-B706-4342-923F-8FA911A44F37}"/>
    <cellStyle name="Normal 4 5 3 5" xfId="9644" xr:uid="{61396B59-920F-44C6-9FBC-5E95BF337C85}"/>
    <cellStyle name="Normal 4 5 3 5 2" xfId="26404" xr:uid="{B562C6DE-FC99-4ADF-917A-8EC83F929E9C}"/>
    <cellStyle name="Normal 4 5 3 5 3" xfId="43163" xr:uid="{060F6378-1E8D-4F3C-9DC2-64946089EE01}"/>
    <cellStyle name="Normal 4 5 3 6" xfId="18024" xr:uid="{00EC296A-B383-4AD6-B481-F6682C412E85}"/>
    <cellStyle name="Normal 4 5 3 7" xfId="34783" xr:uid="{BC46CE7A-7AD8-4CA3-A2CA-A317191138C2}"/>
    <cellStyle name="Normal 4 5 4" xfId="3761" xr:uid="{EDE2DC26-3395-48DC-9D6E-864A68673F8B}"/>
    <cellStyle name="Normal 4 5 4 2" xfId="12141" xr:uid="{C09FC3B6-1CE1-478C-8387-C74FCBE71E0B}"/>
    <cellStyle name="Normal 4 5 4 2 2" xfId="28901" xr:uid="{1558E5AB-F6F7-4DBE-8B3C-EC8BC79AD485}"/>
    <cellStyle name="Normal 4 5 4 2 3" xfId="45660" xr:uid="{05B8BB02-3B83-46D4-9FB8-B41E459A1713}"/>
    <cellStyle name="Normal 4 5 4 3" xfId="20521" xr:uid="{A63175E2-0724-4F58-BE5A-DC6D6358621E}"/>
    <cellStyle name="Normal 4 5 4 4" xfId="37280" xr:uid="{2CD62F28-CB59-4BC8-8EB4-3DFFBB8B2209}"/>
    <cellStyle name="Normal 4 5 5" xfId="5477" xr:uid="{6DA002E7-3A69-4D3D-B8D3-651166AA96B8}"/>
    <cellStyle name="Normal 4 5 5 2" xfId="13857" xr:uid="{C4267FF2-EE5E-42D4-A7D3-E4AA1CC03AF2}"/>
    <cellStyle name="Normal 4 5 5 2 2" xfId="30617" xr:uid="{48DE7A28-E6FA-4E3C-846F-08DA938A07F3}"/>
    <cellStyle name="Normal 4 5 5 2 3" xfId="47376" xr:uid="{EA2EE22C-8D93-4511-BA9B-C363480A8A23}"/>
    <cellStyle name="Normal 4 5 5 3" xfId="22237" xr:uid="{6B5FB865-555D-45A1-B64A-5FDEB40FF4C1}"/>
    <cellStyle name="Normal 4 5 5 4" xfId="38996" xr:uid="{7D88A409-D67A-4CCB-8E2D-CF4463E04B1E}"/>
    <cellStyle name="Normal 4 5 6" xfId="2209" xr:uid="{9B1F59D8-6939-4F88-9682-AF669F98F1CC}"/>
    <cellStyle name="Normal 4 5 6 2" xfId="10593" xr:uid="{03051FAA-B9C9-49F8-9DD9-EA38AA40B7D4}"/>
    <cellStyle name="Normal 4 5 6 2 2" xfId="27353" xr:uid="{762FF41D-3889-4F03-9334-690A8B051B5D}"/>
    <cellStyle name="Normal 4 5 6 2 3" xfId="44112" xr:uid="{4A9FD2B2-DFCF-449E-AB9A-5707800FD8C3}"/>
    <cellStyle name="Normal 4 5 6 3" xfId="18973" xr:uid="{5D784167-9971-4401-829E-E986F224EA69}"/>
    <cellStyle name="Normal 4 5 6 4" xfId="35732" xr:uid="{89687ACC-E2BD-4405-892D-23887082922C}"/>
    <cellStyle name="Normal 4 5 7" xfId="8790" xr:uid="{C8EA2704-BAB8-4747-8F59-50D280F2F598}"/>
    <cellStyle name="Normal 4 5 7 2" xfId="25550" xr:uid="{739199EF-DE09-4F6B-B00D-5C2DD85086DC}"/>
    <cellStyle name="Normal 4 5 7 3" xfId="42309" xr:uid="{EB61CC74-6B5E-4AAE-AB97-E5C4378AA74A}"/>
    <cellStyle name="Normal 4 5 8" xfId="17170" xr:uid="{DB75BDF1-E140-4735-AB16-4DBEE84963B4}"/>
    <cellStyle name="Normal 4 5 9" xfId="33929" xr:uid="{42FE4989-41C2-45BC-85DC-BAE88B5EF8DB}"/>
    <cellStyle name="Normal 4 6" xfId="2030" xr:uid="{6DAAA192-B9A0-43DF-850E-22E88ED5FB69}"/>
    <cellStyle name="Normal 4 6 2" xfId="10419" xr:uid="{46636F7A-1B82-4A37-AF27-3F80A4A4B6F9}"/>
    <cellStyle name="Normal 4 6 2 2" xfId="27179" xr:uid="{EF680970-CFAD-4695-91DE-ABBD946039C5}"/>
    <cellStyle name="Normal 4 6 2 3" xfId="43938" xr:uid="{8D10B056-2821-4EFF-9361-35EAFB5B27C0}"/>
    <cellStyle name="Normal 4 6 2 4" xfId="51252" xr:uid="{4A499397-2792-4B95-BFBF-C176D75F989E}"/>
    <cellStyle name="Normal 4 6 2 5" xfId="51725" xr:uid="{320165D6-261D-4E3E-9903-3674D5DFEAFE}"/>
    <cellStyle name="Normal 4 6 2 6" xfId="52201" xr:uid="{81622EFB-6B22-43A8-A237-40AE7744BAA8}"/>
    <cellStyle name="Normal 4 6 3" xfId="18799" xr:uid="{78040333-99B6-4919-B3FF-E699008C88AF}"/>
    <cellStyle name="Normal 4 6 4" xfId="35558" xr:uid="{9F3296BA-DF2F-418E-9E0B-BE7F71394C38}"/>
    <cellStyle name="Normal 4 6 5" xfId="51011" xr:uid="{3E3EECA4-BB4B-4DB8-9BA7-4B58EF627BDE}"/>
    <cellStyle name="Normal 4 6 6" xfId="51490" xr:uid="{16E1C19D-3125-4B23-9EEA-5BA1C8FFB68B}"/>
    <cellStyle name="Normal 4 6 7" xfId="52004" xr:uid="{3F368431-F71E-44CD-B5AA-518428DECE52}"/>
    <cellStyle name="Normal 4 7" xfId="256" xr:uid="{0A6BB5FA-CBA4-4F38-92E5-BFBD05111D07}"/>
    <cellStyle name="Normal 4 8" xfId="72" xr:uid="{E05591E8-5A01-4C6B-88CE-D8CCF7CAB497}"/>
    <cellStyle name="Normal 40" xfId="50636" xr:uid="{4165E2C8-927F-449E-A8A4-7F7D56826BAF}"/>
    <cellStyle name="Normal 41" xfId="50637" xr:uid="{82CADE16-B36F-45D5-94F6-B09055738981}"/>
    <cellStyle name="Normal 42" xfId="50638" xr:uid="{92BC67F2-C5BA-4621-B320-456C0477B49A}"/>
    <cellStyle name="Normal 43" xfId="50639" xr:uid="{6971614B-7A48-400A-96BF-C5E5BFEFF600}"/>
    <cellStyle name="Normal 44" xfId="50640" xr:uid="{5BDC0B76-A8BB-4D1F-870C-994F864B169B}"/>
    <cellStyle name="Normal 45" xfId="50641" xr:uid="{BD18200B-C033-4289-914B-94CB40113A07}"/>
    <cellStyle name="Normal 46" xfId="50642" xr:uid="{FE188A28-CD78-48B3-9082-DC541F7A0537}"/>
    <cellStyle name="Normal 47" xfId="50643" xr:uid="{520EC627-8CA9-41E9-99A7-745BB9D0F660}"/>
    <cellStyle name="Normal 48" xfId="50644" xr:uid="{79E325A7-70B5-4010-B63B-D018C8F0DDAB}"/>
    <cellStyle name="Normal 49" xfId="50645" xr:uid="{3CEBA7E1-8E75-4ABC-BEB8-F5C427E7F5BA}"/>
    <cellStyle name="Normal 5" xfId="63" xr:uid="{1FACA111-28BF-4EC5-88A2-049B42E85F87}"/>
    <cellStyle name="Normal 5 2" xfId="87" xr:uid="{3DEC79ED-0748-406D-AD3D-E50E469C84D7}"/>
    <cellStyle name="Normal 5 2 10" xfId="33936" xr:uid="{2C686047-15EA-4EA8-9F5F-887B029B30DE}"/>
    <cellStyle name="Normal 5 2 11" xfId="50947" xr:uid="{1EE6C076-A7A9-4F29-9799-B63F729D241B}"/>
    <cellStyle name="Normal 5 2 12" xfId="328" xr:uid="{42517A01-E1AB-4D82-B7F4-4399B81BFC12}"/>
    <cellStyle name="Normal 5 2 2" xfId="159" xr:uid="{9342B1AB-9EEE-47DE-BAF5-AF7CA64C210E}"/>
    <cellStyle name="Normal 5 2 2 2" xfId="4223" xr:uid="{B1AC2B1C-1213-406B-840F-EBB23B3E4E79}"/>
    <cellStyle name="Normal 5 2 2 2 2" xfId="12603" xr:uid="{D47D9D06-0849-4474-BA90-A22E3C88D696}"/>
    <cellStyle name="Normal 5 2 2 2 2 2" xfId="29363" xr:uid="{CD633257-B28C-48E8-B392-AC37DBE942B7}"/>
    <cellStyle name="Normal 5 2 2 2 2 3" xfId="46122" xr:uid="{3C6155B6-C69E-4382-A56F-F8CF85D495A6}"/>
    <cellStyle name="Normal 5 2 2 2 3" xfId="20983" xr:uid="{95D1BBFF-AC4E-452A-8B5B-EF5E82605D3B}"/>
    <cellStyle name="Normal 5 2 2 2 4" xfId="37742" xr:uid="{74E9C535-CA78-4195-A906-BD7DEE67FB9E}"/>
    <cellStyle name="Normal 5 2 2 3" xfId="5910" xr:uid="{945A611B-228A-41A5-A65A-2B30C89AFE29}"/>
    <cellStyle name="Normal 5 2 2 3 2" xfId="14290" xr:uid="{3A3F09A7-74D0-4325-8A24-E07A6105D0BE}"/>
    <cellStyle name="Normal 5 2 2 3 2 2" xfId="31050" xr:uid="{E2CBC81B-A4AC-4443-AB3A-3BE79DE11ADF}"/>
    <cellStyle name="Normal 5 2 2 3 2 3" xfId="47809" xr:uid="{A2AE2C00-D3BB-4A3E-BDCE-4A53ACE871D1}"/>
    <cellStyle name="Normal 5 2 2 3 3" xfId="22670" xr:uid="{7A381BB8-9FA6-43EF-A979-F0104AD6F0E7}"/>
    <cellStyle name="Normal 5 2 2 3 4" xfId="39429" xr:uid="{3450E24B-C74D-4564-9138-86F47F29EB3B}"/>
    <cellStyle name="Normal 5 2 2 4" xfId="2646" xr:uid="{BD898F20-A3B2-4D15-BC06-55FFF0CF3A33}"/>
    <cellStyle name="Normal 5 2 2 4 2" xfId="11026" xr:uid="{9FD4ECA1-3EE2-49FC-9512-28735ECB0E2E}"/>
    <cellStyle name="Normal 5 2 2 4 2 2" xfId="27786" xr:uid="{296BF15B-BDCA-4CC9-A2B0-629AA16DA75C}"/>
    <cellStyle name="Normal 5 2 2 4 2 3" xfId="44545" xr:uid="{A1BE0188-3489-4546-97A4-06BDE5030624}"/>
    <cellStyle name="Normal 5 2 2 4 3" xfId="19406" xr:uid="{F554C432-39E6-4564-AF33-781C7B1E0192}"/>
    <cellStyle name="Normal 5 2 2 4 4" xfId="36165" xr:uid="{E3792EBE-4574-46DD-A59E-9B4D1D26ACEC}"/>
    <cellStyle name="Normal 5 2 2 5" xfId="9223" xr:uid="{525DDD37-2FC7-4600-8A2A-59067F47DEFA}"/>
    <cellStyle name="Normal 5 2 2 5 2" xfId="25983" xr:uid="{18432D1C-F244-4EAD-B4AC-3EAB98AD61E2}"/>
    <cellStyle name="Normal 5 2 2 5 3" xfId="42742" xr:uid="{210E8047-5F49-4A6D-837F-478C332A3449}"/>
    <cellStyle name="Normal 5 2 2 6" xfId="17603" xr:uid="{F0EEE564-80F4-4E9A-A446-6E2B94549E56}"/>
    <cellStyle name="Normal 5 2 2 7" xfId="34362" xr:uid="{35564874-0771-4C07-B5ED-243A1941C203}"/>
    <cellStyle name="Normal 5 2 2 8" xfId="828" xr:uid="{BD55BC40-F0F4-4895-A9FF-E617E69AC39C}"/>
    <cellStyle name="Normal 5 2 3" xfId="1192" xr:uid="{622BBB65-792A-42BF-9B84-FB60F617695F}"/>
    <cellStyle name="Normal 5 2 4" xfId="1262" xr:uid="{8F96CB98-41E7-420C-9009-5BA0D64D4738}"/>
    <cellStyle name="Normal 5 2 4 2" xfId="4651" xr:uid="{D9F8DFA5-6070-4719-BEB6-38F3A90EA148}"/>
    <cellStyle name="Normal 5 2 4 2 2" xfId="13031" xr:uid="{9CE26955-9429-464C-8699-234E882A29A5}"/>
    <cellStyle name="Normal 5 2 4 2 2 2" xfId="29791" xr:uid="{7B9CCE28-D6B4-4B5A-BE73-94C5361A8EC6}"/>
    <cellStyle name="Normal 5 2 4 2 2 3" xfId="46550" xr:uid="{6D2214EB-05C2-4326-8877-5D6E62BD4BDB}"/>
    <cellStyle name="Normal 5 2 4 2 3" xfId="21411" xr:uid="{18FC299A-1387-4418-88BB-FE0541A662BA}"/>
    <cellStyle name="Normal 5 2 4 2 4" xfId="38170" xr:uid="{38B3F9F6-E5DF-4537-B868-9AFB2C58FD4A}"/>
    <cellStyle name="Normal 5 2 4 3" xfId="6338" xr:uid="{5303A157-F8F8-4064-892D-E9932B789535}"/>
    <cellStyle name="Normal 5 2 4 3 2" xfId="14718" xr:uid="{5D534FB9-8B1F-49CC-8485-64091E3FDD5F}"/>
    <cellStyle name="Normal 5 2 4 3 2 2" xfId="31478" xr:uid="{253BE643-D480-444A-855E-D8275193F2D6}"/>
    <cellStyle name="Normal 5 2 4 3 2 3" xfId="48237" xr:uid="{7A3DF0E3-93CB-4B87-9F18-778120A7A5D6}"/>
    <cellStyle name="Normal 5 2 4 3 3" xfId="23098" xr:uid="{7D5B6889-C9E0-4EB8-98BE-9343732E239A}"/>
    <cellStyle name="Normal 5 2 4 3 4" xfId="39857" xr:uid="{CFC91498-5C16-40F1-AA4D-A65E0FB9760B}"/>
    <cellStyle name="Normal 5 2 4 4" xfId="3074" xr:uid="{B1749A3D-BC8D-420D-89E9-7CD8A22419D4}"/>
    <cellStyle name="Normal 5 2 4 4 2" xfId="11454" xr:uid="{B60C564B-7DB6-48A7-8297-95C66C4AC351}"/>
    <cellStyle name="Normal 5 2 4 4 2 2" xfId="28214" xr:uid="{22EA93D0-4B1C-46C2-AB89-F58D8ABFD312}"/>
    <cellStyle name="Normal 5 2 4 4 2 3" xfId="44973" xr:uid="{7E197A18-6A82-407C-BC06-23598DE4D570}"/>
    <cellStyle name="Normal 5 2 4 4 3" xfId="19834" xr:uid="{DC734716-991B-4FBB-8B88-0E6A9176168B}"/>
    <cellStyle name="Normal 5 2 4 4 4" xfId="36593" xr:uid="{13E21585-E579-41D4-9CF1-A77EDB87EFCB}"/>
    <cellStyle name="Normal 5 2 4 5" xfId="9651" xr:uid="{3C95050A-92AE-42B7-9322-93572775FC45}"/>
    <cellStyle name="Normal 5 2 4 5 2" xfId="26411" xr:uid="{E49FB80C-4504-4062-8ED4-49E3DD029022}"/>
    <cellStyle name="Normal 5 2 4 5 3" xfId="43170" xr:uid="{2AA4AE09-159C-46D1-9A4D-6D1BD1BB40E4}"/>
    <cellStyle name="Normal 5 2 4 6" xfId="18031" xr:uid="{E59535DE-59FF-48D6-B418-2E8EDFEDA815}"/>
    <cellStyle name="Normal 5 2 4 7" xfId="34790" xr:uid="{4424CA9C-08FF-44B3-AB3D-C7DE69E53617}"/>
    <cellStyle name="Normal 5 2 5" xfId="3756" xr:uid="{8991D708-6FDD-47B3-BC43-147BCBB504EF}"/>
    <cellStyle name="Normal 5 2 5 2" xfId="12136" xr:uid="{2475A582-30DF-46F1-82CE-EE175E8596D8}"/>
    <cellStyle name="Normal 5 2 5 2 2" xfId="28896" xr:uid="{2C293ABE-A49A-45E1-97FD-ED0CDDA489AD}"/>
    <cellStyle name="Normal 5 2 5 2 3" xfId="45655" xr:uid="{79C4FD52-7835-4FDB-8158-46C4E36E06CF}"/>
    <cellStyle name="Normal 5 2 5 3" xfId="20516" xr:uid="{6FBB7645-1263-4488-8BA8-7ECBFEC84793}"/>
    <cellStyle name="Normal 5 2 5 4" xfId="37275" xr:uid="{CBC9CE26-E6D4-458A-9474-6FB80425A586}"/>
    <cellStyle name="Normal 5 2 6" xfId="5484" xr:uid="{2798FC69-8D37-432B-8CD5-95105B701E0B}"/>
    <cellStyle name="Normal 5 2 6 2" xfId="13864" xr:uid="{1CED6642-4050-472F-A1A1-5C854002E84A}"/>
    <cellStyle name="Normal 5 2 6 2 2" xfId="30624" xr:uid="{6CCC5E5E-9E3D-4975-8294-19922A1A3F01}"/>
    <cellStyle name="Normal 5 2 6 2 3" xfId="47383" xr:uid="{B845483C-D38B-4458-882E-F13F60C12B76}"/>
    <cellStyle name="Normal 5 2 6 3" xfId="22244" xr:uid="{B5C9E708-D306-4066-BDE2-E2B3D0798F93}"/>
    <cellStyle name="Normal 5 2 6 4" xfId="39003" xr:uid="{59B2A5DF-CA03-4EE9-8DA0-B669BEABDE57}"/>
    <cellStyle name="Normal 5 2 7" xfId="2216" xr:uid="{24093B95-D5DB-46D5-8D1F-ED59BAF7CDD2}"/>
    <cellStyle name="Normal 5 2 7 2" xfId="10600" xr:uid="{8E1E81F4-E7D0-4FE6-A8B4-1D9F34A04E6F}"/>
    <cellStyle name="Normal 5 2 7 2 2" xfId="27360" xr:uid="{0310EFA1-67AD-4ED9-B5BF-72451D21203E}"/>
    <cellStyle name="Normal 5 2 7 2 3" xfId="44119" xr:uid="{DCE7AC09-EAE2-4810-B813-CD11AB747AAE}"/>
    <cellStyle name="Normal 5 2 7 3" xfId="18980" xr:uid="{EBA27234-02E7-416B-8E98-FAEB7CD7DDEF}"/>
    <cellStyle name="Normal 5 2 7 4" xfId="35739" xr:uid="{99864C73-4B72-46ED-9733-7997C2DC7A20}"/>
    <cellStyle name="Normal 5 2 8" xfId="8797" xr:uid="{96DD3DB6-176E-4008-BB5F-415975FDA9B4}"/>
    <cellStyle name="Normal 5 2 8 2" xfId="25557" xr:uid="{09D63A34-C5B1-4CC4-BCAF-A8EDBB0B0A3D}"/>
    <cellStyle name="Normal 5 2 8 3" xfId="42316" xr:uid="{F5B608A8-4AF9-44D6-A2E7-8F6B1987F025}"/>
    <cellStyle name="Normal 5 2 9" xfId="17177" xr:uid="{03CBA954-4DC2-4316-9DB1-FF0BA882969A}"/>
    <cellStyle name="Normal 5 3" xfId="216" xr:uid="{D8B12FE2-05B0-4AF7-8EB2-9654764B711A}"/>
    <cellStyle name="Normal 5 3 2" xfId="1193" xr:uid="{86716ABA-552F-49B0-AF7A-A677F9F2BBB2}"/>
    <cellStyle name="Normal 5 3 3" xfId="339" xr:uid="{81020EDD-34B4-4CD9-81F9-305EB4DA2FDD}"/>
    <cellStyle name="Normal 5 4" xfId="158" xr:uid="{8EEB2F0D-870C-4C95-9E13-D1F6BB8FA036}"/>
    <cellStyle name="Normal 5 4 10" xfId="321" xr:uid="{9717815D-7BA2-41FD-AE95-3A0468D3A3EB}"/>
    <cellStyle name="Normal 5 4 2" xfId="822" xr:uid="{E92A5784-A448-4359-8991-36071BE21904}"/>
    <cellStyle name="Normal 5 4 2 2" xfId="4217" xr:uid="{559E9026-46E4-4CAD-ADB2-7C53A3304784}"/>
    <cellStyle name="Normal 5 4 2 2 2" xfId="12597" xr:uid="{6F76B3FB-DA7D-438E-8057-2917851C1CD7}"/>
    <cellStyle name="Normal 5 4 2 2 2 2" xfId="29357" xr:uid="{EF152AEC-6132-401A-9396-EB59AFA378BC}"/>
    <cellStyle name="Normal 5 4 2 2 2 3" xfId="46116" xr:uid="{51C47A8A-FC0E-42C4-8F98-F82500F621D6}"/>
    <cellStyle name="Normal 5 4 2 2 3" xfId="20977" xr:uid="{CA61AC34-1FE7-40AB-A317-2FB1A5420C3E}"/>
    <cellStyle name="Normal 5 4 2 2 4" xfId="37736" xr:uid="{CD6ED36E-C627-4DBC-814A-E3778BCD05B8}"/>
    <cellStyle name="Normal 5 4 2 3" xfId="5904" xr:uid="{D788D6C3-9A95-4DEE-A9AD-4415EF21B276}"/>
    <cellStyle name="Normal 5 4 2 3 2" xfId="14284" xr:uid="{7A39AE22-A0F6-4CCB-A269-AEE4F35B0DA6}"/>
    <cellStyle name="Normal 5 4 2 3 2 2" xfId="31044" xr:uid="{54ADE27D-ADC0-4898-8E97-C7BBA41E2947}"/>
    <cellStyle name="Normal 5 4 2 3 2 3" xfId="47803" xr:uid="{9CCB47B1-97B5-4D62-8416-21B528C62F10}"/>
    <cellStyle name="Normal 5 4 2 3 3" xfId="22664" xr:uid="{C9025E01-AD10-46B3-BEC1-231235901C2E}"/>
    <cellStyle name="Normal 5 4 2 3 4" xfId="39423" xr:uid="{DC163A06-A823-42A6-B3CC-790120B2BC86}"/>
    <cellStyle name="Normal 5 4 2 4" xfId="2640" xr:uid="{B6B2AEAA-4579-4E97-9A80-A522D273A76C}"/>
    <cellStyle name="Normal 5 4 2 4 2" xfId="11020" xr:uid="{EBDBD5BF-4087-4F4A-82BF-1F53292B2E1A}"/>
    <cellStyle name="Normal 5 4 2 4 2 2" xfId="27780" xr:uid="{B90904E3-38B2-421F-8698-C50E522F825F}"/>
    <cellStyle name="Normal 5 4 2 4 2 3" xfId="44539" xr:uid="{0719B0E7-EC25-4043-92B1-003FA16D6DF9}"/>
    <cellStyle name="Normal 5 4 2 4 3" xfId="19400" xr:uid="{371B4B0C-5CB3-458E-A4B9-8192F113786E}"/>
    <cellStyle name="Normal 5 4 2 4 4" xfId="36159" xr:uid="{BC8A29DD-D970-4831-9844-EFB93D57DD24}"/>
    <cellStyle name="Normal 5 4 2 5" xfId="9217" xr:uid="{99D75CEA-7FF5-4DCA-923B-8BCC12D0B709}"/>
    <cellStyle name="Normal 5 4 2 5 2" xfId="25977" xr:uid="{149DC110-1878-4B85-90DA-67B15A9EE619}"/>
    <cellStyle name="Normal 5 4 2 5 3" xfId="42736" xr:uid="{6F411D54-C944-4A13-8AC4-C2E5BAFBD4A4}"/>
    <cellStyle name="Normal 5 4 2 6" xfId="17597" xr:uid="{5886E11D-91FA-4456-8056-749C5355A743}"/>
    <cellStyle name="Normal 5 4 2 7" xfId="34356" xr:uid="{49462662-6522-4625-9CFB-E7387D553454}"/>
    <cellStyle name="Normal 5 4 3" xfId="1256" xr:uid="{7BE54E7D-0125-4AB3-95DB-55CA594DEB57}"/>
    <cellStyle name="Normal 5 4 3 2" xfId="4645" xr:uid="{B2347B23-47BF-4AFB-99DA-731EF777C4AE}"/>
    <cellStyle name="Normal 5 4 3 2 2" xfId="13025" xr:uid="{E0F3C833-950F-4743-94D1-5DEA8F337F57}"/>
    <cellStyle name="Normal 5 4 3 2 2 2" xfId="29785" xr:uid="{C436BCA2-4737-449A-96EA-B4A14BB34BDC}"/>
    <cellStyle name="Normal 5 4 3 2 2 3" xfId="46544" xr:uid="{A6B01888-B3AC-4185-BC52-A46F8D12F62D}"/>
    <cellStyle name="Normal 5 4 3 2 3" xfId="21405" xr:uid="{B515D8A6-1A64-42CF-B4E2-2F89E7EA9780}"/>
    <cellStyle name="Normal 5 4 3 2 4" xfId="38164" xr:uid="{066352D5-3981-494A-9CD2-9B8BF1902F69}"/>
    <cellStyle name="Normal 5 4 3 3" xfId="6332" xr:uid="{04930514-334A-463B-B249-718C95D858C8}"/>
    <cellStyle name="Normal 5 4 3 3 2" xfId="14712" xr:uid="{408FA8DE-E633-41E4-8E23-8708E8B61B34}"/>
    <cellStyle name="Normal 5 4 3 3 2 2" xfId="31472" xr:uid="{197DB9EF-3014-431E-B77E-748CEAB258D6}"/>
    <cellStyle name="Normal 5 4 3 3 2 3" xfId="48231" xr:uid="{A1BAB230-FF29-4EC6-9001-4D6E315AA68A}"/>
    <cellStyle name="Normal 5 4 3 3 3" xfId="23092" xr:uid="{6444A879-4A50-4CED-BE42-A57D72041D50}"/>
    <cellStyle name="Normal 5 4 3 3 4" xfId="39851" xr:uid="{190A37E8-DAC8-49FA-B11E-60D98B22A027}"/>
    <cellStyle name="Normal 5 4 3 4" xfId="3068" xr:uid="{3AAA1870-201C-4F6F-8821-A6542F3DAF95}"/>
    <cellStyle name="Normal 5 4 3 4 2" xfId="11448" xr:uid="{8002A684-45E9-429E-A5DA-B4A9E3F50226}"/>
    <cellStyle name="Normal 5 4 3 4 2 2" xfId="28208" xr:uid="{DF5ED0CA-A0EF-4D95-97DF-C5961EFD0E03}"/>
    <cellStyle name="Normal 5 4 3 4 2 3" xfId="44967" xr:uid="{5D2BFF88-0E7E-4A08-8BF7-9E128DA7FDC5}"/>
    <cellStyle name="Normal 5 4 3 4 3" xfId="19828" xr:uid="{2EF4F1BB-01B1-479D-A6CB-DE14DCD30659}"/>
    <cellStyle name="Normal 5 4 3 4 4" xfId="36587" xr:uid="{10FADC90-84B5-4F93-80CD-9360047B3935}"/>
    <cellStyle name="Normal 5 4 3 5" xfId="9645" xr:uid="{299A59B1-B7AD-4647-93D0-7BEE68E0B0E3}"/>
    <cellStyle name="Normal 5 4 3 5 2" xfId="26405" xr:uid="{D98452F3-8428-4B55-B5F7-6DFBA521830D}"/>
    <cellStyle name="Normal 5 4 3 5 3" xfId="43164" xr:uid="{B71C740E-7C37-4042-AB85-E32923934D38}"/>
    <cellStyle name="Normal 5 4 3 6" xfId="18025" xr:uid="{76EFA8A8-DA30-4C9A-8156-BC2C1E773E57}"/>
    <cellStyle name="Normal 5 4 3 7" xfId="34784" xr:uid="{B3A8D754-A271-4567-9E1D-B530E451EE45}"/>
    <cellStyle name="Normal 5 4 4" xfId="3760" xr:uid="{9A661865-2114-4DF4-92FE-70F4635C76AC}"/>
    <cellStyle name="Normal 5 4 4 2" xfId="12140" xr:uid="{44076501-73C0-4B02-8723-9DE4014EF398}"/>
    <cellStyle name="Normal 5 4 4 2 2" xfId="28900" xr:uid="{E42CE8B7-E083-4E31-889B-586161120D14}"/>
    <cellStyle name="Normal 5 4 4 2 3" xfId="45659" xr:uid="{EEB531A7-550C-4B0C-B03E-463B275E4465}"/>
    <cellStyle name="Normal 5 4 4 3" xfId="20520" xr:uid="{E3B6B94B-B7A2-40BB-865F-5BD6CBD4876D}"/>
    <cellStyle name="Normal 5 4 4 4" xfId="37279" xr:uid="{11823348-2EA4-46F2-93F7-28AB9E0F7F28}"/>
    <cellStyle name="Normal 5 4 5" xfId="5478" xr:uid="{9A18F008-865A-44A5-BCBA-FD4FA7A855D9}"/>
    <cellStyle name="Normal 5 4 5 2" xfId="13858" xr:uid="{CCAE9529-3045-4382-933C-C0489A354A88}"/>
    <cellStyle name="Normal 5 4 5 2 2" xfId="30618" xr:uid="{20A19182-BF61-4EAA-99B1-AB80D2B3978E}"/>
    <cellStyle name="Normal 5 4 5 2 3" xfId="47377" xr:uid="{2B025609-8234-495D-8D0C-4C6E883EF31A}"/>
    <cellStyle name="Normal 5 4 5 3" xfId="22238" xr:uid="{DF000B33-27DD-4121-8ABC-C144F5DE75A0}"/>
    <cellStyle name="Normal 5 4 5 4" xfId="38997" xr:uid="{23491F75-2D8C-4942-9EDF-8447098E75B3}"/>
    <cellStyle name="Normal 5 4 6" xfId="2210" xr:uid="{340E13B0-8C3D-4F08-B146-3ED578801005}"/>
    <cellStyle name="Normal 5 4 6 2" xfId="10594" xr:uid="{7A973B27-4DB0-41AD-82AD-0CFDE34F9015}"/>
    <cellStyle name="Normal 5 4 6 2 2" xfId="27354" xr:uid="{5BFEC5DC-0DA9-4AE1-8A1B-B2A3BD9B7D6C}"/>
    <cellStyle name="Normal 5 4 6 2 3" xfId="44113" xr:uid="{BB6847A9-B8A7-4755-9EF5-78347AF9AEFB}"/>
    <cellStyle name="Normal 5 4 6 3" xfId="18974" xr:uid="{2EFE64CB-A818-4F7E-905D-23C7DF78148F}"/>
    <cellStyle name="Normal 5 4 6 4" xfId="35733" xr:uid="{651C1986-DCDD-47F6-9FFF-69F88027DFC6}"/>
    <cellStyle name="Normal 5 4 7" xfId="8791" xr:uid="{D7EE75E6-CC99-422C-90F7-CFD4963CF71A}"/>
    <cellStyle name="Normal 5 4 7 2" xfId="25551" xr:uid="{260C9592-9716-4EF9-8BC4-9CD5EEEB3486}"/>
    <cellStyle name="Normal 5 4 7 3" xfId="42310" xr:uid="{B3AE76AC-C8B5-4F9C-97FB-71BC32B47F36}"/>
    <cellStyle name="Normal 5 4 8" xfId="17171" xr:uid="{3197ECDF-FCD3-43DE-AB28-F01630B8C861}"/>
    <cellStyle name="Normal 5 4 9" xfId="33930" xr:uid="{9D7DD8E1-213F-4B58-989D-EF36D8D2D625}"/>
    <cellStyle name="Normal 5 5" xfId="260" xr:uid="{7BFFD0C2-AA89-45E4-9529-A7B198A8874E}"/>
    <cellStyle name="Normal 5 6" xfId="73" xr:uid="{7197BD08-4A24-401F-B273-E2BC64D1C488}"/>
    <cellStyle name="Normal 50" xfId="50667" xr:uid="{BBE3C1FC-763D-482C-B1F5-3BA05F4452DE}"/>
    <cellStyle name="Normal 51" xfId="50668" xr:uid="{3F410751-D00E-4B5A-993B-F7BDF1B9AEBD}"/>
    <cellStyle name="Normal 52" xfId="50669" xr:uid="{BA623E6E-525E-490E-B785-2602C40BC114}"/>
    <cellStyle name="Normal 53" xfId="50670" xr:uid="{F5C69DAE-34AC-4770-9CC8-E0C5C5D3DD9F}"/>
    <cellStyle name="Normal 54" xfId="50671" xr:uid="{700349FE-0413-4C82-B147-0D0E9129095B}"/>
    <cellStyle name="Normal 55" xfId="50672" xr:uid="{CFDE575D-33F7-4C3C-9932-EAD5464350DC}"/>
    <cellStyle name="Normal 56" xfId="50673" xr:uid="{A20BF1E9-A5CC-46E2-8337-85070DD8604C}"/>
    <cellStyle name="Normal 57" xfId="50674" xr:uid="{4854521E-9E9F-403C-9513-F6230105DB17}"/>
    <cellStyle name="Normal 58" xfId="50675" xr:uid="{9B55B71B-9031-436B-83BB-365D9EEC05D0}"/>
    <cellStyle name="Normal 59" xfId="50676" xr:uid="{41CCC9AC-7EAF-4E0F-9FAF-7B9328445C87}"/>
    <cellStyle name="Normal 6" xfId="66" xr:uid="{B32FA12D-A16E-4F9F-8487-86D2477083F6}"/>
    <cellStyle name="Normal 6 2" xfId="88" xr:uid="{FFBB3A1C-0A68-4C33-8D2B-1C7A4421229F}"/>
    <cellStyle name="Normal 6 2 2" xfId="160" xr:uid="{21A1D2EA-41DD-40B8-9903-D7C20EE9A2BC}"/>
    <cellStyle name="Normal 6 2 2 2" xfId="343" xr:uid="{F9BBEFE9-C544-4F6F-8D46-0CBC6AEF1D05}"/>
    <cellStyle name="Normal 6 2 3" xfId="330" xr:uid="{9772023A-C489-4053-BA51-31F1905B3946}"/>
    <cellStyle name="Normal 6 2 3 2" xfId="830" xr:uid="{64B31C3E-B1B7-4450-9CC3-1159CCE80AA1}"/>
    <cellStyle name="Normal 6 2 3 2 2" xfId="4225" xr:uid="{3A93835F-F136-435C-9561-E6CF891BE94F}"/>
    <cellStyle name="Normal 6 2 3 2 2 2" xfId="12605" xr:uid="{11C99742-6D26-4904-8A55-3215E97EC790}"/>
    <cellStyle name="Normal 6 2 3 2 2 2 2" xfId="29365" xr:uid="{974FD014-9D5E-436A-B2BE-38BECFBA6AF4}"/>
    <cellStyle name="Normal 6 2 3 2 2 2 3" xfId="46124" xr:uid="{4401BC0B-7671-448E-9A0D-5143C6E73EF3}"/>
    <cellStyle name="Normal 6 2 3 2 2 3" xfId="20985" xr:uid="{3F622283-8FA2-4089-8AE0-94D3D2CD6C28}"/>
    <cellStyle name="Normal 6 2 3 2 2 4" xfId="37744" xr:uid="{59CDCFFD-3B4C-4357-B34B-5A3D0945CFF5}"/>
    <cellStyle name="Normal 6 2 3 2 3" xfId="5912" xr:uid="{BF1BEEAF-139D-4057-9FF8-F1B9FC7D4942}"/>
    <cellStyle name="Normal 6 2 3 2 3 2" xfId="14292" xr:uid="{84F0F17A-F67C-46FF-9B62-A113D71F9875}"/>
    <cellStyle name="Normal 6 2 3 2 3 2 2" xfId="31052" xr:uid="{3EE70604-3517-4537-B24A-5BACA9F1548D}"/>
    <cellStyle name="Normal 6 2 3 2 3 2 3" xfId="47811" xr:uid="{40BD2992-7C9B-4D60-8608-FF07FE973140}"/>
    <cellStyle name="Normal 6 2 3 2 3 3" xfId="22672" xr:uid="{6231F56C-712E-48A8-A93E-9D0AADE74735}"/>
    <cellStyle name="Normal 6 2 3 2 3 4" xfId="39431" xr:uid="{C18B8595-D54D-440A-9873-0B456EE18EBC}"/>
    <cellStyle name="Normal 6 2 3 2 4" xfId="2648" xr:uid="{9A60B247-FD45-40D7-87BA-3D93010D9A92}"/>
    <cellStyle name="Normal 6 2 3 2 4 2" xfId="11028" xr:uid="{9FA18A86-57FE-442C-95A6-87088B2EB9B7}"/>
    <cellStyle name="Normal 6 2 3 2 4 2 2" xfId="27788" xr:uid="{C81BE54D-7B8E-4CA7-AEC8-D9BB33353D5D}"/>
    <cellStyle name="Normal 6 2 3 2 4 2 3" xfId="44547" xr:uid="{67AB8A20-7858-4C9A-8167-2F101C470B0B}"/>
    <cellStyle name="Normal 6 2 3 2 4 3" xfId="19408" xr:uid="{087BC14A-228D-44A3-B823-F3E2E7F5721B}"/>
    <cellStyle name="Normal 6 2 3 2 4 4" xfId="36167" xr:uid="{BA654078-D8A3-4F7D-87CE-BAD71645E8D1}"/>
    <cellStyle name="Normal 6 2 3 2 5" xfId="9225" xr:uid="{945EB8F1-49D6-4BEA-8A70-89FC5ADF7B33}"/>
    <cellStyle name="Normal 6 2 3 2 5 2" xfId="25985" xr:uid="{B2F66F83-2A85-4DAF-A891-A72B474C920C}"/>
    <cellStyle name="Normal 6 2 3 2 5 3" xfId="42744" xr:uid="{85174044-01A5-40FD-B161-BE8EA27E5A9F}"/>
    <cellStyle name="Normal 6 2 3 2 6" xfId="17605" xr:uid="{865AE34C-2D49-42FF-A138-A9BDFBB3AF35}"/>
    <cellStyle name="Normal 6 2 3 2 7" xfId="34364" xr:uid="{900DF281-1876-48E5-AB1D-A38225285078}"/>
    <cellStyle name="Normal 6 2 3 3" xfId="1264" xr:uid="{4C031132-D034-4BF9-B0B1-1F68DC14D22F}"/>
    <cellStyle name="Normal 6 2 3 3 2" xfId="4653" xr:uid="{6064940E-A72C-4C62-86CE-479BFE50BF5D}"/>
    <cellStyle name="Normal 6 2 3 3 2 2" xfId="13033" xr:uid="{ADF4BF41-4366-486F-BC45-D6278D63A062}"/>
    <cellStyle name="Normal 6 2 3 3 2 2 2" xfId="29793" xr:uid="{306660F3-ACD8-4D01-9BF0-02DCAF126236}"/>
    <cellStyle name="Normal 6 2 3 3 2 2 3" xfId="46552" xr:uid="{9E63836D-0EB8-46E6-8264-B04B802CC216}"/>
    <cellStyle name="Normal 6 2 3 3 2 3" xfId="21413" xr:uid="{F30D35E5-8835-4D60-8E4A-D055AE049438}"/>
    <cellStyle name="Normal 6 2 3 3 2 4" xfId="38172" xr:uid="{B21DFF6D-4269-4887-968A-876EA4D7DF42}"/>
    <cellStyle name="Normal 6 2 3 3 3" xfId="6340" xr:uid="{E32E5F3A-68C4-401A-A4D9-18758F0CC0BF}"/>
    <cellStyle name="Normal 6 2 3 3 3 2" xfId="14720" xr:uid="{6793724F-BDB8-4544-AFF9-6D769ED2F7F8}"/>
    <cellStyle name="Normal 6 2 3 3 3 2 2" xfId="31480" xr:uid="{29FF66F6-6073-4E17-8B27-FF826F267D5B}"/>
    <cellStyle name="Normal 6 2 3 3 3 2 3" xfId="48239" xr:uid="{59F06501-183B-4917-A225-CF4B4E52E283}"/>
    <cellStyle name="Normal 6 2 3 3 3 3" xfId="23100" xr:uid="{C8957E29-E54E-4BD9-91DD-AFC49A8B2DAB}"/>
    <cellStyle name="Normal 6 2 3 3 3 4" xfId="39859" xr:uid="{663776F8-E5CB-4E9F-9C63-4D7A4FD1FEEB}"/>
    <cellStyle name="Normal 6 2 3 3 4" xfId="3076" xr:uid="{69EC56B1-2051-4027-9DCD-0C24BD95A67A}"/>
    <cellStyle name="Normal 6 2 3 3 4 2" xfId="11456" xr:uid="{03F72221-5A2C-430C-AFD0-55CCEAF7B80D}"/>
    <cellStyle name="Normal 6 2 3 3 4 2 2" xfId="28216" xr:uid="{6C982AF6-BFD7-42D4-912A-43526790A13C}"/>
    <cellStyle name="Normal 6 2 3 3 4 2 3" xfId="44975" xr:uid="{4E72D313-7B47-43EE-B543-E48FA014D4E3}"/>
    <cellStyle name="Normal 6 2 3 3 4 3" xfId="19836" xr:uid="{BE814363-6BC4-400C-8792-6AB41E51CCC9}"/>
    <cellStyle name="Normal 6 2 3 3 4 4" xfId="36595" xr:uid="{09762661-A7A3-424C-81F4-B807A34D251E}"/>
    <cellStyle name="Normal 6 2 3 3 5" xfId="9653" xr:uid="{4D18A3D1-EF18-47ED-B117-373F40E5DB50}"/>
    <cellStyle name="Normal 6 2 3 3 5 2" xfId="26413" xr:uid="{F67BE812-D13E-4F1D-8398-41C9942EBCD7}"/>
    <cellStyle name="Normal 6 2 3 3 5 3" xfId="43172" xr:uid="{0E07FC4F-92E9-426A-A889-E493C09D2C90}"/>
    <cellStyle name="Normal 6 2 3 3 6" xfId="18033" xr:uid="{49515EF0-16BC-4744-9A73-0BC7EDFBCF9D}"/>
    <cellStyle name="Normal 6 2 3 3 7" xfId="34792" xr:uid="{D365C794-ADF5-4653-8B6A-0D89EABA5308}"/>
    <cellStyle name="Normal 6 2 3 4" xfId="3755" xr:uid="{8D26D7E0-BA73-4C91-8335-3EC5C0A9B1BE}"/>
    <cellStyle name="Normal 6 2 3 4 2" xfId="12135" xr:uid="{2276A8A6-3E37-42DC-89C6-A629C1F641AA}"/>
    <cellStyle name="Normal 6 2 3 4 2 2" xfId="28895" xr:uid="{EF4B1C6D-B6B1-4955-9510-850B4129B310}"/>
    <cellStyle name="Normal 6 2 3 4 2 3" xfId="45654" xr:uid="{A3E3EDFD-7BB8-4CE0-AC4D-B7131D11E2F3}"/>
    <cellStyle name="Normal 6 2 3 4 3" xfId="20515" xr:uid="{9F906276-F5AD-4A19-A27B-B97843136A6F}"/>
    <cellStyle name="Normal 6 2 3 4 4" xfId="37274" xr:uid="{D67BF3D6-CC74-4A66-9359-B66F7E6D48CA}"/>
    <cellStyle name="Normal 6 2 3 5" xfId="5486" xr:uid="{EB3422F6-2409-4A39-8A8C-1E517638ACF9}"/>
    <cellStyle name="Normal 6 2 3 5 2" xfId="13866" xr:uid="{DEBB316C-DB99-44AB-8CF9-6214223FA7F6}"/>
    <cellStyle name="Normal 6 2 3 5 2 2" xfId="30626" xr:uid="{577B7CC5-5F4C-4420-BFC5-88B96A772837}"/>
    <cellStyle name="Normal 6 2 3 5 2 3" xfId="47385" xr:uid="{6ABDB4FD-36DB-4599-9A45-89D46B7B8620}"/>
    <cellStyle name="Normal 6 2 3 5 3" xfId="22246" xr:uid="{C7D062FF-479D-4401-8FF5-0DF211CE13D0}"/>
    <cellStyle name="Normal 6 2 3 5 4" xfId="39005" xr:uid="{2ED98A6F-686C-4152-BBEE-1B2F99BE5013}"/>
    <cellStyle name="Normal 6 2 3 6" xfId="2218" xr:uid="{C8A53F53-D892-4A38-A660-36446DABF6D0}"/>
    <cellStyle name="Normal 6 2 3 6 2" xfId="10602" xr:uid="{9661A1DD-0D64-418E-97CC-006FE310E34F}"/>
    <cellStyle name="Normal 6 2 3 6 2 2" xfId="27362" xr:uid="{62BC32C6-7C3F-44DF-BB2D-BC5C7EE09372}"/>
    <cellStyle name="Normal 6 2 3 6 2 3" xfId="44121" xr:uid="{AB0639B3-B07C-47FB-BD97-0282420D1760}"/>
    <cellStyle name="Normal 6 2 3 6 3" xfId="18982" xr:uid="{7A03302E-1D00-41F1-A250-F13D8C60D70B}"/>
    <cellStyle name="Normal 6 2 3 6 4" xfId="35741" xr:uid="{FA2D387D-C2E3-4ACF-84EA-9CF343927519}"/>
    <cellStyle name="Normal 6 2 3 7" xfId="8799" xr:uid="{A20CB973-EE3E-4007-8099-0BBF1FD105FE}"/>
    <cellStyle name="Normal 6 2 3 7 2" xfId="25559" xr:uid="{3BE0FE3A-AD40-48D3-81DE-57F166D15EFB}"/>
    <cellStyle name="Normal 6 2 3 7 3" xfId="42318" xr:uid="{BBA16562-D43F-41DE-B174-0AD1C386D591}"/>
    <cellStyle name="Normal 6 2 3 8" xfId="17179" xr:uid="{610C8BB1-DC25-486A-9C7D-19F87CB54EA7}"/>
    <cellStyle name="Normal 6 2 3 9" xfId="33938" xr:uid="{1CA73477-C980-45F7-BBB6-A1031B033C4A}"/>
    <cellStyle name="Normal 6 2 4" xfId="262" xr:uid="{3362FA5C-AC72-480B-AC18-76B917D378A5}"/>
    <cellStyle name="Normal 6 3" xfId="217" xr:uid="{D54711D1-CF3B-4E33-B928-5E906332B3AF}"/>
    <cellStyle name="Normal 6 3 2" xfId="340" xr:uid="{F4DDB791-838D-485E-993A-5854A71EE1C8}"/>
    <cellStyle name="Normal 6 4" xfId="94" xr:uid="{31F68DDB-2CF3-47CF-8F5B-FCFC2DD842CA}"/>
    <cellStyle name="Normal 6 4 2" xfId="824" xr:uid="{9D80E236-EC4B-48A9-94A7-F9ACE55FFF7F}"/>
    <cellStyle name="Normal 6 4 2 2" xfId="4219" xr:uid="{B6B45D96-5A3F-4EAF-9C0F-FB13F4B971CB}"/>
    <cellStyle name="Normal 6 4 2 2 2" xfId="12599" xr:uid="{ACC8CEF5-8C1F-4ADC-8813-94FCBDA5EF6C}"/>
    <cellStyle name="Normal 6 4 2 2 2 2" xfId="29359" xr:uid="{1CFC3CFF-0FE6-469A-B856-1AECDD091866}"/>
    <cellStyle name="Normal 6 4 2 2 2 3" xfId="46118" xr:uid="{54930EDE-8D65-4C76-8E10-F91BC00304AB}"/>
    <cellStyle name="Normal 6 4 2 2 3" xfId="20979" xr:uid="{75D81E8D-E790-47AD-A5DF-B67684D319EA}"/>
    <cellStyle name="Normal 6 4 2 2 4" xfId="37738" xr:uid="{91595D36-F2C4-4295-A183-01860D27E93A}"/>
    <cellStyle name="Normal 6 4 2 3" xfId="5906" xr:uid="{C4CB6AF7-BD8F-4C55-B3BB-A9477EA3787D}"/>
    <cellStyle name="Normal 6 4 2 3 2" xfId="14286" xr:uid="{13E537EC-CD35-4E7B-807D-E0DE42C42A9E}"/>
    <cellStyle name="Normal 6 4 2 3 2 2" xfId="31046" xr:uid="{2E39EA12-66B6-4ADA-80A9-F2FDF258E0DB}"/>
    <cellStyle name="Normal 6 4 2 3 2 3" xfId="47805" xr:uid="{C8C4F60F-DDD5-4FF7-9B93-C3230C3F846A}"/>
    <cellStyle name="Normal 6 4 2 3 3" xfId="22666" xr:uid="{DE0106D0-9F85-4252-9CE3-AD09C0507812}"/>
    <cellStyle name="Normal 6 4 2 3 4" xfId="39425" xr:uid="{0A4AB2E7-02F2-4F8C-BE90-C7416A8C1371}"/>
    <cellStyle name="Normal 6 4 2 4" xfId="2642" xr:uid="{D5D3AF7B-8038-4297-A295-6EC3AABE54DC}"/>
    <cellStyle name="Normal 6 4 2 4 2" xfId="11022" xr:uid="{39E632A7-DD98-4967-BF22-1AED25CF1B00}"/>
    <cellStyle name="Normal 6 4 2 4 2 2" xfId="27782" xr:uid="{802AA8D6-0E11-439B-918C-9593316F135D}"/>
    <cellStyle name="Normal 6 4 2 4 2 3" xfId="44541" xr:uid="{08BB4DD1-2E2A-42F4-9BE2-6D6C6845034C}"/>
    <cellStyle name="Normal 6 4 2 4 3" xfId="19402" xr:uid="{BB5852AF-F4CA-4DC1-A642-49E9C6E4D610}"/>
    <cellStyle name="Normal 6 4 2 4 4" xfId="36161" xr:uid="{EE59F234-D1C1-49C4-AFB7-2001DF78D12B}"/>
    <cellStyle name="Normal 6 4 2 5" xfId="9219" xr:uid="{99797E9E-FC80-4E46-A030-DDF8D1FD6D82}"/>
    <cellStyle name="Normal 6 4 2 5 2" xfId="25979" xr:uid="{374B7FFC-0DE6-4FC4-A46E-4E12CDD70DE0}"/>
    <cellStyle name="Normal 6 4 2 5 3" xfId="42738" xr:uid="{83C46E87-A263-4B72-8F54-68A4D0AD2FF8}"/>
    <cellStyle name="Normal 6 4 2 6" xfId="17599" xr:uid="{E0DCF287-852A-4216-A44C-A2726ACD071A}"/>
    <cellStyle name="Normal 6 4 2 7" xfId="34358" xr:uid="{203E37A5-A95E-4F0B-94E7-AF32A7EBF86C}"/>
    <cellStyle name="Normal 6 4 3" xfId="1258" xr:uid="{EF979CEC-BBAA-46B2-A91E-4F741C2EC065}"/>
    <cellStyle name="Normal 6 4 3 2" xfId="4647" xr:uid="{A3F6959B-1A02-496F-894D-A69196CA632D}"/>
    <cellStyle name="Normal 6 4 3 2 2" xfId="13027" xr:uid="{2F2AFB8E-83B3-4564-ACA1-06BA650ABF7D}"/>
    <cellStyle name="Normal 6 4 3 2 2 2" xfId="29787" xr:uid="{B6E7B07D-F072-4640-9672-5B1D30C507D9}"/>
    <cellStyle name="Normal 6 4 3 2 2 3" xfId="46546" xr:uid="{A5EA866E-10AB-4CFB-B896-88A172C7197C}"/>
    <cellStyle name="Normal 6 4 3 2 3" xfId="21407" xr:uid="{439F63BC-6EEE-4800-8386-54615CB16FA1}"/>
    <cellStyle name="Normal 6 4 3 2 4" xfId="38166" xr:uid="{C09982D1-86E4-464F-B467-81C841F22EAB}"/>
    <cellStyle name="Normal 6 4 3 3" xfId="6334" xr:uid="{43879D77-E89F-4736-86EB-19D79CD2FA0D}"/>
    <cellStyle name="Normal 6 4 3 3 2" xfId="14714" xr:uid="{DA387DD6-8E09-4CCC-B97B-E4074B6D94EE}"/>
    <cellStyle name="Normal 6 4 3 3 2 2" xfId="31474" xr:uid="{B59C6B99-BB0B-469A-B549-63BFE7A302AD}"/>
    <cellStyle name="Normal 6 4 3 3 2 3" xfId="48233" xr:uid="{FB6B2C3B-F2B1-4864-A9CF-2F49F2AD4363}"/>
    <cellStyle name="Normal 6 4 3 3 3" xfId="23094" xr:uid="{17FB78EE-DADA-4AA4-A8D1-9D43078AE939}"/>
    <cellStyle name="Normal 6 4 3 3 4" xfId="39853" xr:uid="{D4391132-7A30-41EB-BDB6-3305FF281B46}"/>
    <cellStyle name="Normal 6 4 3 4" xfId="3070" xr:uid="{C78971D3-5911-4C15-9937-04AB353E1FF0}"/>
    <cellStyle name="Normal 6 4 3 4 2" xfId="11450" xr:uid="{49250CC4-429E-403F-A511-DB7BFF057DE1}"/>
    <cellStyle name="Normal 6 4 3 4 2 2" xfId="28210" xr:uid="{B04A7318-61BC-46C1-BD75-297FDCFB38DF}"/>
    <cellStyle name="Normal 6 4 3 4 2 3" xfId="44969" xr:uid="{797C246D-B414-45FE-8799-6070C55F6EE3}"/>
    <cellStyle name="Normal 6 4 3 4 3" xfId="19830" xr:uid="{6F2421C6-B694-437B-B3CD-2F71833282E6}"/>
    <cellStyle name="Normal 6 4 3 4 4" xfId="36589" xr:uid="{02BE1E6F-135B-47E0-80AA-C3968CDEB554}"/>
    <cellStyle name="Normal 6 4 3 5" xfId="9647" xr:uid="{90FB2A3E-1AD4-41DD-8F62-9A9E8C6B140E}"/>
    <cellStyle name="Normal 6 4 3 5 2" xfId="26407" xr:uid="{370CF88A-49E4-4897-8A16-6369705E1C96}"/>
    <cellStyle name="Normal 6 4 3 5 3" xfId="43166" xr:uid="{2D0A61FF-D3BD-4C95-B500-9B9EC4126327}"/>
    <cellStyle name="Normal 6 4 3 6" xfId="18027" xr:uid="{693A1E3C-0522-4C56-9FBA-035E9571AF95}"/>
    <cellStyle name="Normal 6 4 3 7" xfId="34786" xr:uid="{4A451D74-18B9-4A4B-A265-EC95DF11CD2B}"/>
    <cellStyle name="Normal 6 4 4" xfId="3759" xr:uid="{3F52C5C2-6F99-4BFB-A524-184EFDC5AADC}"/>
    <cellStyle name="Normal 6 4 4 2" xfId="12139" xr:uid="{C04B48AD-7E27-48A3-981F-6436110A2C12}"/>
    <cellStyle name="Normal 6 4 4 2 2" xfId="28899" xr:uid="{E525B74C-AE9A-4C69-AA1F-D4A021EF64DD}"/>
    <cellStyle name="Normal 6 4 4 2 3" xfId="45658" xr:uid="{7ADB6D19-03F1-45D2-B778-88F4C9C1D907}"/>
    <cellStyle name="Normal 6 4 4 3" xfId="20519" xr:uid="{C296D77C-9D26-45D8-8A59-B864ECB1A227}"/>
    <cellStyle name="Normal 6 4 4 4" xfId="37278" xr:uid="{778B3352-CA20-46C5-B028-5EB8970B841C}"/>
    <cellStyle name="Normal 6 4 5" xfId="5480" xr:uid="{9270DF19-C5A9-4A4F-8E0C-E8F023D1E04F}"/>
    <cellStyle name="Normal 6 4 5 2" xfId="13860" xr:uid="{06E49CFB-F29A-40BD-B055-E4E6CD1D432E}"/>
    <cellStyle name="Normal 6 4 5 2 2" xfId="30620" xr:uid="{6474C860-9DE4-4DE7-98DD-A70C4295622E}"/>
    <cellStyle name="Normal 6 4 5 2 3" xfId="47379" xr:uid="{41CBCA46-B368-411C-AB20-0474ADB53AAB}"/>
    <cellStyle name="Normal 6 4 5 3" xfId="22240" xr:uid="{C4E78C78-E712-4401-A0F7-7ABE8E23FD92}"/>
    <cellStyle name="Normal 6 4 5 4" xfId="38999" xr:uid="{36A4C7DE-0F80-41F9-B96D-5D680C01D4A9}"/>
    <cellStyle name="Normal 6 4 6" xfId="2212" xr:uid="{F0D30228-2C1B-4B5D-B661-AED3B94DB849}"/>
    <cellStyle name="Normal 6 4 6 2" xfId="10596" xr:uid="{DAFBD5AD-A758-4288-BBCA-72FF7ADFBD74}"/>
    <cellStyle name="Normal 6 4 6 2 2" xfId="27356" xr:uid="{5F80D9CC-1ABB-4F8B-B917-D2B558A68445}"/>
    <cellStyle name="Normal 6 4 6 2 3" xfId="44115" xr:uid="{92D4921D-E631-4490-81C1-9ABA26F6410E}"/>
    <cellStyle name="Normal 6 4 6 3" xfId="18976" xr:uid="{4976879A-9BC6-46C2-8F6A-DECCCE6AFF19}"/>
    <cellStyle name="Normal 6 4 6 4" xfId="35735" xr:uid="{2B3DD0BF-2203-4BB8-9304-D614CC113232}"/>
    <cellStyle name="Normal 6 4 7" xfId="8793" xr:uid="{F72793D6-B7CD-4343-BD51-B29C48102F2A}"/>
    <cellStyle name="Normal 6 4 7 2" xfId="25553" xr:uid="{0F67E830-1B10-4EA0-B87F-8412885FC099}"/>
    <cellStyle name="Normal 6 4 7 3" xfId="42312" xr:uid="{4E05171B-B987-42D2-880E-3C8B5532F3EF}"/>
    <cellStyle name="Normal 6 4 8" xfId="17173" xr:uid="{20FADBC6-B5C6-40BE-A4CC-E819848CAD3C}"/>
    <cellStyle name="Normal 6 4 9" xfId="33932" xr:uid="{86AF4F24-D00C-4DDF-9A0F-4E36CE3FD843}"/>
    <cellStyle name="Normal 6 5" xfId="50948" xr:uid="{2B2682F1-DBDD-46A3-9336-F61979867313}"/>
    <cellStyle name="Normal 6 6" xfId="258" xr:uid="{0E6BD0FB-DD8F-4DAD-9B62-D28ECBD064B0}"/>
    <cellStyle name="Normal 6 7" xfId="75" xr:uid="{7AA71D76-7CB6-42F8-9ECD-615C3D1BAAD8}"/>
    <cellStyle name="Normal 60" xfId="50677" xr:uid="{8BFAFCEA-1423-4524-846B-3DBFD510955D}"/>
    <cellStyle name="Normal 61" xfId="50678" xr:uid="{27343BF4-C68D-47BF-A714-3BA13578DD65}"/>
    <cellStyle name="Normal 62" xfId="50679" xr:uid="{E41EDDAC-0687-4655-82F9-417D041B1A20}"/>
    <cellStyle name="Normal 63" xfId="50719" xr:uid="{C3DECA27-3B6D-493B-9E49-423B459D8B7C}"/>
    <cellStyle name="Normal 64" xfId="50720" xr:uid="{1DE92B33-0B4C-4ACA-9FCD-0CA01A6265DC}"/>
    <cellStyle name="Normal 65" xfId="50721" xr:uid="{C853BEDF-2073-45B1-8394-A008DF99F375}"/>
    <cellStyle name="Normal 66" xfId="50722" xr:uid="{90F64CBF-CD0A-4732-BED5-771F6EAFBC04}"/>
    <cellStyle name="Normal 67" xfId="50723" xr:uid="{A3C1746E-70B3-4281-934F-14FAE9080715}"/>
    <cellStyle name="Normal 68" xfId="50764" xr:uid="{D3BB543B-97B0-4583-97B4-68EC5A9171A0}"/>
    <cellStyle name="Normal 69" xfId="93" xr:uid="{B4CFF5A8-7B5E-4592-AFF2-56AB7D423598}"/>
    <cellStyle name="Normal 7" xfId="79" xr:uid="{464D5D77-78B1-4C0A-AC20-AE77C98E6B5B}"/>
    <cellStyle name="Normal 7 2" xfId="218" xr:uid="{9DD9DC8B-6FE9-40D4-B02F-9F2D36A4BAA0}"/>
    <cellStyle name="Normal 7 2 2" xfId="342" xr:uid="{618754A1-391A-436D-BC32-7FBDA9624E2C}"/>
    <cellStyle name="Normal 7 2 3" xfId="331" xr:uid="{FE5D5135-93B7-4D39-943C-F3F0640C0860}"/>
    <cellStyle name="Normal 7 2 3 2" xfId="831" xr:uid="{74765412-6AA2-45F4-9614-2E04B3B52221}"/>
    <cellStyle name="Normal 7 2 3 2 2" xfId="4226" xr:uid="{6BB4FCD7-62CC-4C32-BE4E-A7379BA729E8}"/>
    <cellStyle name="Normal 7 2 3 2 2 2" xfId="12606" xr:uid="{31B9B3F1-E50C-48F2-BE46-F1165E9A8AA4}"/>
    <cellStyle name="Normal 7 2 3 2 2 2 2" xfId="29366" xr:uid="{49BE9757-6FA8-48ED-8358-EA2DBA8EAFBC}"/>
    <cellStyle name="Normal 7 2 3 2 2 2 3" xfId="46125" xr:uid="{0D47FC7A-E41B-441B-926A-0B0339E6B2FE}"/>
    <cellStyle name="Normal 7 2 3 2 2 3" xfId="20986" xr:uid="{7933F59C-2192-4A2A-B255-09932894859F}"/>
    <cellStyle name="Normal 7 2 3 2 2 4" xfId="37745" xr:uid="{49DB09E6-4847-413A-B4D3-1EDC0AAF3C5E}"/>
    <cellStyle name="Normal 7 2 3 2 3" xfId="5913" xr:uid="{4DB009D6-18C4-419B-94AC-D5F2D8B821C8}"/>
    <cellStyle name="Normal 7 2 3 2 3 2" xfId="14293" xr:uid="{326DF79C-9BB6-4830-A73C-D2A0A2EBB912}"/>
    <cellStyle name="Normal 7 2 3 2 3 2 2" xfId="31053" xr:uid="{F8BD21CE-86A2-41BA-B3DA-62AD301F3F1F}"/>
    <cellStyle name="Normal 7 2 3 2 3 2 3" xfId="47812" xr:uid="{4833D9BC-E6BA-49F4-97FB-AFA4137E6F3D}"/>
    <cellStyle name="Normal 7 2 3 2 3 3" xfId="22673" xr:uid="{CF27B74D-0A1D-462C-A699-E65D3D8CB4AA}"/>
    <cellStyle name="Normal 7 2 3 2 3 4" xfId="39432" xr:uid="{80F43070-ABCD-45DC-BC57-6DA6E8D0F546}"/>
    <cellStyle name="Normal 7 2 3 2 4" xfId="2649" xr:uid="{50B64825-2210-4C05-BD33-97498734E41B}"/>
    <cellStyle name="Normal 7 2 3 2 4 2" xfId="11029" xr:uid="{96E18939-5BE6-484D-BAF8-50A9CBC5878A}"/>
    <cellStyle name="Normal 7 2 3 2 4 2 2" xfId="27789" xr:uid="{15EB1AE7-3EBA-4EE8-9EFC-7E5C33ADB64F}"/>
    <cellStyle name="Normal 7 2 3 2 4 2 3" xfId="44548" xr:uid="{D77626D3-237D-44E4-8A60-52C61A418AC0}"/>
    <cellStyle name="Normal 7 2 3 2 4 3" xfId="19409" xr:uid="{B331B43D-CF11-4B92-B731-DCF1DE6F4011}"/>
    <cellStyle name="Normal 7 2 3 2 4 4" xfId="36168" xr:uid="{A661B015-E99A-494A-8515-C293F084D7B7}"/>
    <cellStyle name="Normal 7 2 3 2 5" xfId="9226" xr:uid="{79D57678-5EB8-44DC-8B18-7A276F9FD17B}"/>
    <cellStyle name="Normal 7 2 3 2 5 2" xfId="25986" xr:uid="{C9D61802-FE50-43EC-BEC5-86C1372383B8}"/>
    <cellStyle name="Normal 7 2 3 2 5 3" xfId="42745" xr:uid="{867FCCD5-6F98-4118-8421-E839E416E693}"/>
    <cellStyle name="Normal 7 2 3 2 6" xfId="17606" xr:uid="{18DA6037-6A02-4881-9D94-B87A43608216}"/>
    <cellStyle name="Normal 7 2 3 2 7" xfId="34365" xr:uid="{2DC29F49-A0C8-4C6D-BFD8-2E5BE2B0141D}"/>
    <cellStyle name="Normal 7 2 3 3" xfId="1265" xr:uid="{74F5B952-CB35-4549-A2CB-361C74C4048C}"/>
    <cellStyle name="Normal 7 2 3 3 2" xfId="4654" xr:uid="{FB51154E-EF71-415C-B5C7-CEBF2ACF77ED}"/>
    <cellStyle name="Normal 7 2 3 3 2 2" xfId="13034" xr:uid="{CF38A4FE-973C-46E8-BBEE-22AF8D1C7EFB}"/>
    <cellStyle name="Normal 7 2 3 3 2 2 2" xfId="29794" xr:uid="{373EF621-B47D-4208-8B66-A2C9841C7760}"/>
    <cellStyle name="Normal 7 2 3 3 2 2 3" xfId="46553" xr:uid="{4BAE6A27-BAE6-42D4-AC72-9A2F51224B8D}"/>
    <cellStyle name="Normal 7 2 3 3 2 3" xfId="21414" xr:uid="{8EB6DF45-6987-4905-99A7-05410FC0E03B}"/>
    <cellStyle name="Normal 7 2 3 3 2 4" xfId="38173" xr:uid="{B4726608-95F4-4D53-9AF0-2D51A626EE8B}"/>
    <cellStyle name="Normal 7 2 3 3 3" xfId="6341" xr:uid="{BEACFD71-A967-4713-A3EA-5AEF13B2F115}"/>
    <cellStyle name="Normal 7 2 3 3 3 2" xfId="14721" xr:uid="{B13ED9A8-4ABA-405C-884B-66E83D49DABB}"/>
    <cellStyle name="Normal 7 2 3 3 3 2 2" xfId="31481" xr:uid="{24F1B9BB-274A-44D9-A4CF-B147ED6DABAC}"/>
    <cellStyle name="Normal 7 2 3 3 3 2 3" xfId="48240" xr:uid="{B87D6E9D-FA53-4C0D-BF5B-240495A97D67}"/>
    <cellStyle name="Normal 7 2 3 3 3 3" xfId="23101" xr:uid="{4BC836AA-F634-4196-ACB5-0226F013EFFF}"/>
    <cellStyle name="Normal 7 2 3 3 3 4" xfId="39860" xr:uid="{5EC98079-FC9A-4801-9FC1-D90702F06F70}"/>
    <cellStyle name="Normal 7 2 3 3 4" xfId="3077" xr:uid="{DE71E7F3-BE2A-4207-BE9D-01867D0DBD65}"/>
    <cellStyle name="Normal 7 2 3 3 4 2" xfId="11457" xr:uid="{414B5FE6-1630-4655-996E-D67EF25933F8}"/>
    <cellStyle name="Normal 7 2 3 3 4 2 2" xfId="28217" xr:uid="{69D7A46F-6326-4F34-A9B2-07D4889DBEFF}"/>
    <cellStyle name="Normal 7 2 3 3 4 2 3" xfId="44976" xr:uid="{D530C433-4E5F-4454-B850-26DDB5DA83C5}"/>
    <cellStyle name="Normal 7 2 3 3 4 3" xfId="19837" xr:uid="{00725B99-5782-41DC-BD16-D2893A53F2E6}"/>
    <cellStyle name="Normal 7 2 3 3 4 4" xfId="36596" xr:uid="{5E8AB412-1E9A-44FA-A1C8-A2EA8D5C64C4}"/>
    <cellStyle name="Normal 7 2 3 3 5" xfId="9654" xr:uid="{F04635E3-BD22-450A-8037-A51AEF4EC282}"/>
    <cellStyle name="Normal 7 2 3 3 5 2" xfId="26414" xr:uid="{38129F23-7AE6-416A-BEF5-C1033A3FCC43}"/>
    <cellStyle name="Normal 7 2 3 3 5 3" xfId="43173" xr:uid="{E67EDB18-7804-422C-A73F-A39CC7743A0C}"/>
    <cellStyle name="Normal 7 2 3 3 6" xfId="18034" xr:uid="{3F33D3BF-70A7-4B80-9BB5-F3B89B45EC7C}"/>
    <cellStyle name="Normal 7 2 3 3 7" xfId="34793" xr:uid="{D8F45EFB-E663-42A9-A3EA-2325337B8F19}"/>
    <cellStyle name="Normal 7 2 3 4" xfId="3754" xr:uid="{A5A37C1E-73E7-443E-B8DD-5F8D8F314E73}"/>
    <cellStyle name="Normal 7 2 3 4 2" xfId="12134" xr:uid="{8D6B4AF1-748B-4C9D-8A37-D42E7CAE4FEE}"/>
    <cellStyle name="Normal 7 2 3 4 2 2" xfId="28894" xr:uid="{87E562E9-4E82-4AD1-88BB-FE65A79C7DC9}"/>
    <cellStyle name="Normal 7 2 3 4 2 3" xfId="45653" xr:uid="{F4B48FF6-CF36-487E-BB96-27824FC33D39}"/>
    <cellStyle name="Normal 7 2 3 4 3" xfId="20514" xr:uid="{630F0806-9908-47B9-A3BF-CFD9AA63F869}"/>
    <cellStyle name="Normal 7 2 3 4 4" xfId="37273" xr:uid="{03B970D7-8186-441E-967D-F9B5244CDCA5}"/>
    <cellStyle name="Normal 7 2 3 5" xfId="5487" xr:uid="{D93A4F54-8423-44CB-B8FE-80BFF43E22F8}"/>
    <cellStyle name="Normal 7 2 3 5 2" xfId="13867" xr:uid="{3E8716C9-5109-4140-9145-256AAA37C0DC}"/>
    <cellStyle name="Normal 7 2 3 5 2 2" xfId="30627" xr:uid="{4A38BA53-BEAC-4E93-80F1-2DB52AC23307}"/>
    <cellStyle name="Normal 7 2 3 5 2 3" xfId="47386" xr:uid="{B9F90EDE-2BCB-4508-BC1C-6499EE7C9F52}"/>
    <cellStyle name="Normal 7 2 3 5 3" xfId="22247" xr:uid="{E939A90C-1425-4AE0-9846-000288818952}"/>
    <cellStyle name="Normal 7 2 3 5 4" xfId="39006" xr:uid="{E1895155-25B1-4810-9E8D-7419756FEA91}"/>
    <cellStyle name="Normal 7 2 3 6" xfId="2219" xr:uid="{ADA335C6-1E4D-4F76-99FA-E6BB9AB30CF7}"/>
    <cellStyle name="Normal 7 2 3 6 2" xfId="10603" xr:uid="{E5F18F6C-4B4A-48C2-80FE-5E628D6F012C}"/>
    <cellStyle name="Normal 7 2 3 6 2 2" xfId="27363" xr:uid="{402CAE55-B967-45EB-941A-AFCF36F3D107}"/>
    <cellStyle name="Normal 7 2 3 6 2 3" xfId="44122" xr:uid="{69858301-6557-4E73-836C-92D7AAAA484C}"/>
    <cellStyle name="Normal 7 2 3 6 3" xfId="18983" xr:uid="{C004AFC5-7A9D-45AB-ACCC-92B6B06D2D40}"/>
    <cellStyle name="Normal 7 2 3 6 4" xfId="35742" xr:uid="{6C566D36-3A05-490E-96D7-8F02CB6C3CC6}"/>
    <cellStyle name="Normal 7 2 3 7" xfId="8800" xr:uid="{137F5D5E-D2A7-4D19-AE91-7EB09E40CB4C}"/>
    <cellStyle name="Normal 7 2 3 7 2" xfId="25560" xr:uid="{10ECF66B-482D-472D-A5F4-4654FE16FCAB}"/>
    <cellStyle name="Normal 7 2 3 7 3" xfId="42319" xr:uid="{598A47A0-AEBE-4502-BDFD-89D0DFD397FB}"/>
    <cellStyle name="Normal 7 2 3 8" xfId="17180" xr:uid="{13C7C5A4-B3C4-42E8-941F-E4A45CB4B36D}"/>
    <cellStyle name="Normal 7 2 3 9" xfId="33939" xr:uid="{77ABEF97-6EBF-4FD0-A54A-DAE931DEFA90}"/>
    <cellStyle name="Normal 7 2 4" xfId="51008" xr:uid="{6B879B87-5837-4B39-A600-F6524741586A}"/>
    <cellStyle name="Normal 7 2 5" xfId="259" xr:uid="{3AA30F63-D0EC-4563-A653-07635BB0CFF3}"/>
    <cellStyle name="Normal 7 3" xfId="161" xr:uid="{3B534704-B523-4047-A21F-501365E4C962}"/>
    <cellStyle name="Normal 7 3 2" xfId="341" xr:uid="{4668A2EC-384C-4D77-8A48-AC86DD643E90}"/>
    <cellStyle name="Normal 7 4" xfId="323" xr:uid="{417021D1-D7BB-4435-8BBB-D8CB6FBE0E78}"/>
    <cellStyle name="Normal 7 4 2" xfId="825" xr:uid="{DF883EBC-9D8D-4BC0-B91C-93CCF03CA510}"/>
    <cellStyle name="Normal 7 4 2 2" xfId="4220" xr:uid="{B0088A33-9FF1-420D-BCEE-2DE90A87C85C}"/>
    <cellStyle name="Normal 7 4 2 2 2" xfId="12600" xr:uid="{08866040-CE76-49DB-B9C3-5BC23BA82E5A}"/>
    <cellStyle name="Normal 7 4 2 2 2 2" xfId="29360" xr:uid="{9AA6913B-F8D7-40B5-8149-D443E84B5F41}"/>
    <cellStyle name="Normal 7 4 2 2 2 3" xfId="46119" xr:uid="{18050003-C60D-4869-B0A2-8D9B187CB632}"/>
    <cellStyle name="Normal 7 4 2 2 3" xfId="20980" xr:uid="{B8F76486-D2EE-46D0-896D-34F7E02AFCA5}"/>
    <cellStyle name="Normal 7 4 2 2 4" xfId="37739" xr:uid="{480E68B4-D980-4B42-BCF6-796F5833ECA4}"/>
    <cellStyle name="Normal 7 4 2 3" xfId="5907" xr:uid="{1FAAFB80-54F3-41F1-B204-F271112CFA6D}"/>
    <cellStyle name="Normal 7 4 2 3 2" xfId="14287" xr:uid="{2BDBF951-0859-4DA4-AAAF-B2723E440AEA}"/>
    <cellStyle name="Normal 7 4 2 3 2 2" xfId="31047" xr:uid="{D12E88CC-29BC-4D69-ABBB-25BBF2D747DC}"/>
    <cellStyle name="Normal 7 4 2 3 2 3" xfId="47806" xr:uid="{BEB91014-3927-436C-ACA6-90F933CE5EA6}"/>
    <cellStyle name="Normal 7 4 2 3 3" xfId="22667" xr:uid="{BACFBA39-5B7E-444C-BC89-0B149CE5DF01}"/>
    <cellStyle name="Normal 7 4 2 3 4" xfId="39426" xr:uid="{75CB9CAD-A1CB-4468-A7D2-37350AE27EC5}"/>
    <cellStyle name="Normal 7 4 2 4" xfId="2643" xr:uid="{9C7AA221-960A-4862-866B-C7FA1905A9B7}"/>
    <cellStyle name="Normal 7 4 2 4 2" xfId="11023" xr:uid="{9B140F69-35F5-4802-A8D8-2F03DBD0C904}"/>
    <cellStyle name="Normal 7 4 2 4 2 2" xfId="27783" xr:uid="{C16D8836-5348-4345-BE40-00420D396A13}"/>
    <cellStyle name="Normal 7 4 2 4 2 3" xfId="44542" xr:uid="{5614BE4C-BCD7-4D8D-893E-6D44346592FB}"/>
    <cellStyle name="Normal 7 4 2 4 3" xfId="19403" xr:uid="{2171E373-835E-4EC6-80D7-F1DB532E67D2}"/>
    <cellStyle name="Normal 7 4 2 4 4" xfId="36162" xr:uid="{FDA27842-D6A8-49E7-9FB6-2CAB0E6FDFB1}"/>
    <cellStyle name="Normal 7 4 2 5" xfId="9220" xr:uid="{D6E47324-B8A2-4AF9-AB8F-7E370D8F347C}"/>
    <cellStyle name="Normal 7 4 2 5 2" xfId="25980" xr:uid="{84E0C8EB-38F7-4203-A459-AD6763C947FB}"/>
    <cellStyle name="Normal 7 4 2 5 3" xfId="42739" xr:uid="{FBCB15E9-8F71-4B4F-8389-0A26A78C1727}"/>
    <cellStyle name="Normal 7 4 2 6" xfId="17600" xr:uid="{F3D63C3B-4D06-4182-AAE7-5E3B69A648BE}"/>
    <cellStyle name="Normal 7 4 2 7" xfId="34359" xr:uid="{E1647BA4-7566-4D63-878D-96A8C3D77968}"/>
    <cellStyle name="Normal 7 4 3" xfId="1259" xr:uid="{455A0A22-9E23-403E-9E4D-AFE59A86B83C}"/>
    <cellStyle name="Normal 7 4 3 2" xfId="4648" xr:uid="{9DEAEAE7-094A-458F-89BA-29F8E5ED8E5B}"/>
    <cellStyle name="Normal 7 4 3 2 2" xfId="13028" xr:uid="{86E360E4-4B96-40FE-A67B-DB88E5794489}"/>
    <cellStyle name="Normal 7 4 3 2 2 2" xfId="29788" xr:uid="{A3361C6F-B84E-46D1-A94F-74687FE5DE80}"/>
    <cellStyle name="Normal 7 4 3 2 2 3" xfId="46547" xr:uid="{3B1345A4-428F-44A2-90F3-DFEE15B407C5}"/>
    <cellStyle name="Normal 7 4 3 2 3" xfId="21408" xr:uid="{8F9EE196-74FF-4088-9B14-2D8F24BF6DF2}"/>
    <cellStyle name="Normal 7 4 3 2 4" xfId="38167" xr:uid="{7A040C03-3CB8-4ECD-8963-06F0A71BD29D}"/>
    <cellStyle name="Normal 7 4 3 3" xfId="6335" xr:uid="{C960C8C8-C740-461F-8E39-5FDE6E54E4D6}"/>
    <cellStyle name="Normal 7 4 3 3 2" xfId="14715" xr:uid="{AFD2F246-9997-4FE2-B0BE-B04160D81144}"/>
    <cellStyle name="Normal 7 4 3 3 2 2" xfId="31475" xr:uid="{4D0E8F1E-D2D4-42A8-BC7E-30172D18A01D}"/>
    <cellStyle name="Normal 7 4 3 3 2 3" xfId="48234" xr:uid="{455930F5-FE05-49EF-8FBC-808FAAEDC588}"/>
    <cellStyle name="Normal 7 4 3 3 3" xfId="23095" xr:uid="{4BD5F69C-8453-4E1C-88F0-150246A55539}"/>
    <cellStyle name="Normal 7 4 3 3 4" xfId="39854" xr:uid="{F83790D7-DC99-4ED0-80AC-A23197567CD5}"/>
    <cellStyle name="Normal 7 4 3 4" xfId="3071" xr:uid="{52375DFF-03DA-4533-B9FB-8C9DDC4B849E}"/>
    <cellStyle name="Normal 7 4 3 4 2" xfId="11451" xr:uid="{9FD68D01-71D8-49D8-9CDA-1B13CF232385}"/>
    <cellStyle name="Normal 7 4 3 4 2 2" xfId="28211" xr:uid="{AB2B3449-67F4-4330-87E9-578905D52244}"/>
    <cellStyle name="Normal 7 4 3 4 2 3" xfId="44970" xr:uid="{66E4B749-6549-4379-BAE6-9D4BE9B0883A}"/>
    <cellStyle name="Normal 7 4 3 4 3" xfId="19831" xr:uid="{91849553-371D-4865-B4EB-01DE6A2CFA98}"/>
    <cellStyle name="Normal 7 4 3 4 4" xfId="36590" xr:uid="{8AB2A1C1-C03F-46B5-9F86-DEDEC331D5EC}"/>
    <cellStyle name="Normal 7 4 3 5" xfId="9648" xr:uid="{98ABC092-1B8F-48A0-B42B-DDD19E50DBCD}"/>
    <cellStyle name="Normal 7 4 3 5 2" xfId="26408" xr:uid="{ED367FBD-F37D-47F5-BDBA-3BCDC3F71F52}"/>
    <cellStyle name="Normal 7 4 3 5 3" xfId="43167" xr:uid="{471579AB-16F3-4984-8202-CBDE392AA227}"/>
    <cellStyle name="Normal 7 4 3 6" xfId="18028" xr:uid="{92C5F30B-73BF-4B32-A435-C39708E56EE7}"/>
    <cellStyle name="Normal 7 4 3 7" xfId="34787" xr:uid="{ACE571DB-6BEE-4F83-9BC6-1234C4F3DA66}"/>
    <cellStyle name="Normal 7 4 4" xfId="3758" xr:uid="{25D8BEB8-3565-499C-9624-9121210C7BE8}"/>
    <cellStyle name="Normal 7 4 4 2" xfId="12138" xr:uid="{8449C13B-5EB0-46CD-8DB1-2A402CFD2566}"/>
    <cellStyle name="Normal 7 4 4 2 2" xfId="28898" xr:uid="{F0A5B9B9-D2B0-4136-A91C-CF891B9C5266}"/>
    <cellStyle name="Normal 7 4 4 2 3" xfId="45657" xr:uid="{5A7B490D-1F6C-4B07-99BB-85053521C285}"/>
    <cellStyle name="Normal 7 4 4 3" xfId="20518" xr:uid="{EF7A0954-7D60-4F47-BB67-ABEEFBE335C3}"/>
    <cellStyle name="Normal 7 4 4 4" xfId="37277" xr:uid="{F6610DD8-04F2-4E9F-8B39-B3B742C2DD4D}"/>
    <cellStyle name="Normal 7 4 5" xfId="5481" xr:uid="{2BCE4F08-91C9-4632-8D4E-879640800C58}"/>
    <cellStyle name="Normal 7 4 5 2" xfId="13861" xr:uid="{BFA4E046-7F04-46E5-9D8D-18B26869CA96}"/>
    <cellStyle name="Normal 7 4 5 2 2" xfId="30621" xr:uid="{C26CAD55-BBB0-40CC-B33B-175CE9B3A7F8}"/>
    <cellStyle name="Normal 7 4 5 2 3" xfId="47380" xr:uid="{96726CA4-E606-4E35-9B57-371F17DE91E5}"/>
    <cellStyle name="Normal 7 4 5 3" xfId="22241" xr:uid="{2188D446-AB14-4F7E-98D6-433470B4CF4E}"/>
    <cellStyle name="Normal 7 4 5 4" xfId="39000" xr:uid="{747264BB-CE6D-46BD-9262-DBBDAD31A348}"/>
    <cellStyle name="Normal 7 4 6" xfId="2213" xr:uid="{EECCF805-2455-417C-A530-A138965F7801}"/>
    <cellStyle name="Normal 7 4 6 2" xfId="10597" xr:uid="{4366B9DB-E1BC-4643-A762-4DEB52E410EB}"/>
    <cellStyle name="Normal 7 4 6 2 2" xfId="27357" xr:uid="{AC5BCD89-F862-45E9-A4BF-27CFA966A72B}"/>
    <cellStyle name="Normal 7 4 6 2 3" xfId="44116" xr:uid="{420A58E4-6481-4014-A6D4-8C75DA57F0B9}"/>
    <cellStyle name="Normal 7 4 6 3" xfId="18977" xr:uid="{EDB75E1D-6351-4FBE-913D-10EE25CCA4D3}"/>
    <cellStyle name="Normal 7 4 6 4" xfId="35736" xr:uid="{CEFFE4BB-7ADF-4F47-875E-540729FE3E37}"/>
    <cellStyle name="Normal 7 4 7" xfId="8794" xr:uid="{9F4775D7-1F2A-4D86-A9DA-F5C758D2EACF}"/>
    <cellStyle name="Normal 7 4 7 2" xfId="25554" xr:uid="{ACA1EAC3-7B0F-416E-8176-3801BE973E98}"/>
    <cellStyle name="Normal 7 4 7 3" xfId="42313" xr:uid="{900C2C5C-119F-4AC1-8C46-27A7DEAFAFAD}"/>
    <cellStyle name="Normal 7 4 8" xfId="17174" xr:uid="{6D72AA24-B2CA-4E56-98A9-E5D6CF224DA1}"/>
    <cellStyle name="Normal 7 4 9" xfId="33933" xr:uid="{DA6E0E4B-9C2F-4561-BAD5-19F4273DBA31}"/>
    <cellStyle name="Normal 7 5" xfId="250" xr:uid="{62FADDE0-3C18-4808-B591-EC32F99A0BD5}"/>
    <cellStyle name="Normal 70" xfId="50775" xr:uid="{3783283C-0E87-4B55-A5F6-90DDA34E0347}"/>
    <cellStyle name="Normal 71" xfId="51782" xr:uid="{D72132E8-5F32-4B02-93FC-374A75B6EC85}"/>
    <cellStyle name="Normal 76" xfId="56" xr:uid="{D4FA3A66-3425-47DD-81DF-6F5B4D89F16C}"/>
    <cellStyle name="Normal 8" xfId="162" xr:uid="{2F1CDE7B-BD0E-41EA-8E44-04DB508DAC0E}"/>
    <cellStyle name="Normal 8 10" xfId="1202" xr:uid="{D521FB3C-3B6C-442C-AB3D-72EC7361891E}"/>
    <cellStyle name="Normal 8 10 2" xfId="4591" xr:uid="{D6F1EC77-9E62-48DA-A2D9-4C656ADBD850}"/>
    <cellStyle name="Normal 8 10 2 2" xfId="12971" xr:uid="{C2A9DEDA-9B56-4F0E-BBED-3B525E3C872C}"/>
    <cellStyle name="Normal 8 10 2 2 2" xfId="29731" xr:uid="{8AF12C8B-DA29-40D7-93C3-EBF8E96845C6}"/>
    <cellStyle name="Normal 8 10 2 2 3" xfId="46490" xr:uid="{1E02052F-B1F9-421B-A7EA-0F5ADE1A6C26}"/>
    <cellStyle name="Normal 8 10 2 3" xfId="21351" xr:uid="{E22778FF-8DA8-4988-9970-272CC1EC60BC}"/>
    <cellStyle name="Normal 8 10 2 4" xfId="38110" xr:uid="{FA3E1BC5-DB71-40EC-BF20-C98E4A86690C}"/>
    <cellStyle name="Normal 8 10 3" xfId="6278" xr:uid="{1EF9B44A-E379-4A3A-802C-9B15AF3EBD56}"/>
    <cellStyle name="Normal 8 10 3 2" xfId="14658" xr:uid="{D381EEDE-5CB8-4EC4-92A8-1548FF1D4442}"/>
    <cellStyle name="Normal 8 10 3 2 2" xfId="31418" xr:uid="{EA13757A-66D0-4CE3-A76C-B8A89D0B6235}"/>
    <cellStyle name="Normal 8 10 3 2 3" xfId="48177" xr:uid="{4E49FB18-646D-4790-A697-9881E7D6C293}"/>
    <cellStyle name="Normal 8 10 3 3" xfId="23038" xr:uid="{AFE695CD-D918-4C91-891E-CFA9FA346158}"/>
    <cellStyle name="Normal 8 10 3 4" xfId="39797" xr:uid="{7C7B61A6-24E1-42FF-86FC-DD3FEDBF8E99}"/>
    <cellStyle name="Normal 8 10 4" xfId="3014" xr:uid="{E6BDCDEF-B0BB-403C-96D3-18FA9601BAA1}"/>
    <cellStyle name="Normal 8 10 4 2" xfId="11394" xr:uid="{6700ED5F-CD08-4E77-A85E-3EAD162ED6E4}"/>
    <cellStyle name="Normal 8 10 4 2 2" xfId="28154" xr:uid="{60CD0B84-456F-4891-934A-296BDFB0AA97}"/>
    <cellStyle name="Normal 8 10 4 2 3" xfId="44913" xr:uid="{3A0300C5-D887-4550-8FA1-9DE59FC5967B}"/>
    <cellStyle name="Normal 8 10 4 3" xfId="19774" xr:uid="{9FDC0B85-8FFD-4521-98FB-75CD2BDA3A1F}"/>
    <cellStyle name="Normal 8 10 4 4" xfId="36533" xr:uid="{E2A58CDF-CE0E-43FE-B5DF-87CC6B5EFCC2}"/>
    <cellStyle name="Normal 8 10 5" xfId="9591" xr:uid="{B84C8B20-ACAA-452C-869C-427DA198C2D3}"/>
    <cellStyle name="Normal 8 10 5 2" xfId="26351" xr:uid="{19DA00F5-0648-4232-A406-12E7AD14938D}"/>
    <cellStyle name="Normal 8 10 5 3" xfId="43110" xr:uid="{82518EEA-7D76-41DA-99EA-3C0CD138A548}"/>
    <cellStyle name="Normal 8 10 6" xfId="17971" xr:uid="{015FFB1B-BD3B-4D80-B357-269F21949F77}"/>
    <cellStyle name="Normal 8 10 7" xfId="34730" xr:uid="{CCE14212-0EB7-4CF8-8046-D8C669BE3A86}"/>
    <cellStyle name="Normal 8 11" xfId="1644" xr:uid="{00623FD1-FE44-46E1-949C-30A9A3412B78}"/>
    <cellStyle name="Normal 8 11 2" xfId="5033" xr:uid="{9B70879C-C072-494E-A03F-9EB69902CA02}"/>
    <cellStyle name="Normal 8 11 2 2" xfId="13413" xr:uid="{5BDD1A4A-F151-4A2B-A63B-CF4E1F3D17B7}"/>
    <cellStyle name="Normal 8 11 2 2 2" xfId="30173" xr:uid="{A805AD39-0311-4F9F-B834-E1C6A2379938}"/>
    <cellStyle name="Normal 8 11 2 2 3" xfId="46932" xr:uid="{90A8EA96-7C7B-47BB-9378-7609CE4BF5AE}"/>
    <cellStyle name="Normal 8 11 2 3" xfId="21793" xr:uid="{E86231F0-992D-446B-8C99-97E667218DDC}"/>
    <cellStyle name="Normal 8 11 2 4" xfId="38552" xr:uid="{FBAA2CD0-B6E3-4464-A66A-C08B9D4B5690}"/>
    <cellStyle name="Normal 8 11 3" xfId="6720" xr:uid="{06749561-B185-48D5-80DC-56ADFBB9A122}"/>
    <cellStyle name="Normal 8 11 3 2" xfId="15100" xr:uid="{E96C8EE6-C357-4498-ADC7-199F92420B49}"/>
    <cellStyle name="Normal 8 11 3 2 2" xfId="31860" xr:uid="{EA4DB5EF-73D1-4887-B058-3BEEB9D65AC5}"/>
    <cellStyle name="Normal 8 11 3 2 3" xfId="48619" xr:uid="{EE5D95A3-AFED-4BE5-84AD-C1FF4562B56D}"/>
    <cellStyle name="Normal 8 11 3 3" xfId="23480" xr:uid="{41860585-F493-40BE-9D77-EFEB21150651}"/>
    <cellStyle name="Normal 8 11 3 4" xfId="40239" xr:uid="{AEE58604-81BF-4762-BE70-425B55672537}"/>
    <cellStyle name="Normal 8 11 4" xfId="2152" xr:uid="{CEA66B74-0CBA-46B4-BA7D-9CFB87843418}"/>
    <cellStyle name="Normal 8 11 4 2" xfId="10540" xr:uid="{C07BA014-7E49-4975-AE77-0DB2270F452D}"/>
    <cellStyle name="Normal 8 11 4 2 2" xfId="27300" xr:uid="{FBE6426C-8021-4521-9A35-EC7A5DBC1830}"/>
    <cellStyle name="Normal 8 11 4 2 3" xfId="44059" xr:uid="{103D36FF-B0F3-431A-9386-605120BDC32E}"/>
    <cellStyle name="Normal 8 11 4 3" xfId="18920" xr:uid="{25303D61-76AD-4628-892C-B558754D271D}"/>
    <cellStyle name="Normal 8 11 4 4" xfId="35679" xr:uid="{56F53F7A-9AAB-4D11-8F49-102916088B81}"/>
    <cellStyle name="Normal 8 11 5" xfId="10033" xr:uid="{CD8C79DB-0C01-4685-8F7C-7E50273780C5}"/>
    <cellStyle name="Normal 8 11 5 2" xfId="26793" xr:uid="{542052E3-33A1-4B6C-83E1-5B0292FB3F7D}"/>
    <cellStyle name="Normal 8 11 5 3" xfId="43552" xr:uid="{9B84B2FE-E73B-4CE7-99FF-0EE8C7226566}"/>
    <cellStyle name="Normal 8 11 6" xfId="18413" xr:uid="{9040C8EC-1C83-40E9-85D8-2CAFB34D14BB}"/>
    <cellStyle name="Normal 8 11 7" xfId="35172" xr:uid="{BBC611FC-20D2-444E-956A-03A771F9A69A}"/>
    <cellStyle name="Normal 8 12" xfId="3749" xr:uid="{3BC7EC3E-C31F-4118-A6CC-5C5A922C7576}"/>
    <cellStyle name="Normal 8 12 2" xfId="12129" xr:uid="{62C1AF6A-B220-42AE-94A9-47552ADB4407}"/>
    <cellStyle name="Normal 8 12 2 2" xfId="28889" xr:uid="{0D2B5B8A-BA8C-403C-A435-2910E9D4CEDE}"/>
    <cellStyle name="Normal 8 12 2 3" xfId="45648" xr:uid="{D4F25E4C-9352-4102-9AA2-859DF89B62ED}"/>
    <cellStyle name="Normal 8 12 3" xfId="20509" xr:uid="{6D69680C-51C6-4B6F-84F2-6B5948476A98}"/>
    <cellStyle name="Normal 8 12 4" xfId="37268" xr:uid="{A6841A4D-8672-4F7A-BEB8-51A3E1052869}"/>
    <cellStyle name="Normal 8 13" xfId="5424" xr:uid="{B8BDE99A-D626-4EDD-98A7-D65129F084C5}"/>
    <cellStyle name="Normal 8 13 2" xfId="13804" xr:uid="{30C06C24-B5A9-4A42-A93F-3DEA8DE15E76}"/>
    <cellStyle name="Normal 8 13 2 2" xfId="30564" xr:uid="{B6A29013-8389-4C49-A3D2-03E84B4E3D58}"/>
    <cellStyle name="Normal 8 13 2 3" xfId="47323" xr:uid="{73287884-3737-4F43-A58E-9AADAAE1A5EB}"/>
    <cellStyle name="Normal 8 13 3" xfId="22184" xr:uid="{A6EA8734-A750-4FA0-9517-9E5305EB7FDE}"/>
    <cellStyle name="Normal 8 13 4" xfId="38943" xr:uid="{9D3B9B6F-49E3-422A-A193-31AD2C1F9EA2}"/>
    <cellStyle name="Normal 8 14" xfId="7126" xr:uid="{9DF28314-581D-4970-B6AD-B88F5E706070}"/>
    <cellStyle name="Normal 8 14 2" xfId="15506" xr:uid="{9683E734-981A-4913-A09B-65CCC3CCAFC5}"/>
    <cellStyle name="Normal 8 14 2 2" xfId="32266" xr:uid="{5EC39001-4D75-4611-95B7-534C1ECB1516}"/>
    <cellStyle name="Normal 8 14 2 3" xfId="49025" xr:uid="{92491835-351B-4013-AFB2-C797A0A68F45}"/>
    <cellStyle name="Normal 8 14 3" xfId="23886" xr:uid="{DD167C1E-C842-4E2A-A2C0-81C6EB56A623}"/>
    <cellStyle name="Normal 8 14 4" xfId="40645" xr:uid="{631E54CF-DB1F-444C-BC43-8A85C66BC865}"/>
    <cellStyle name="Normal 8 15" xfId="7532" xr:uid="{9750A140-4914-47AB-AB6E-F7A903D26925}"/>
    <cellStyle name="Normal 8 15 2" xfId="15912" xr:uid="{2A7E3A64-B57C-4369-BD9F-8A7CD85EE02E}"/>
    <cellStyle name="Normal 8 15 2 2" xfId="32672" xr:uid="{92CF4FDD-6720-451C-82E7-28B8A66558C8}"/>
    <cellStyle name="Normal 8 15 2 3" xfId="49431" xr:uid="{DA3C0895-9C2C-4DDF-9817-7310547FB35F}"/>
    <cellStyle name="Normal 8 15 3" xfId="24292" xr:uid="{C6A4C696-7C2E-4518-AAE2-5484DA808E16}"/>
    <cellStyle name="Normal 8 15 4" xfId="41051" xr:uid="{178EF728-14D1-4DE4-97C8-9AACDB07326B}"/>
    <cellStyle name="Normal 8 16" xfId="7938" xr:uid="{FA8820B7-4504-49C0-956F-586BF41998CB}"/>
    <cellStyle name="Normal 8 16 2" xfId="16318" xr:uid="{673D9F98-B439-4B6D-A429-E29A06F5C43D}"/>
    <cellStyle name="Normal 8 16 2 2" xfId="33078" xr:uid="{07DC6B32-CA6C-4A53-BADD-77EF317092AC}"/>
    <cellStyle name="Normal 8 16 2 3" xfId="49837" xr:uid="{C27AEEE8-5C06-4345-9276-80A0AF3774DB}"/>
    <cellStyle name="Normal 8 16 3" xfId="24698" xr:uid="{B9C2257A-D88E-4976-A9BA-34AA6B291B73}"/>
    <cellStyle name="Normal 8 16 4" xfId="41457" xr:uid="{74D0E28F-4076-4FC5-9688-CB738D1F5F65}"/>
    <cellStyle name="Normal 8 17" xfId="8344" xr:uid="{A4C1DA71-C3F9-4ECB-AFB3-12BA1AF7159E}"/>
    <cellStyle name="Normal 8 17 2" xfId="16724" xr:uid="{C9B4207C-EF0D-49BC-8D46-D8DD9A500A23}"/>
    <cellStyle name="Normal 8 17 2 2" xfId="33484" xr:uid="{0BCA5D7D-C03D-46B1-A53B-8E5FEED24E6B}"/>
    <cellStyle name="Normal 8 17 2 3" xfId="50243" xr:uid="{18310178-BA49-4F14-AF7B-9E468E63AE56}"/>
    <cellStyle name="Normal 8 17 3" xfId="25104" xr:uid="{5B5377C6-9E80-440D-BE3B-13768F7444E1}"/>
    <cellStyle name="Normal 8 17 4" xfId="41863" xr:uid="{433D5D38-27CE-4E0D-A2C8-E9288D0FFF2B}"/>
    <cellStyle name="Normal 8 18" xfId="2040" xr:uid="{D4FE8241-D634-4E15-B46E-4A37F0B52248}"/>
    <cellStyle name="Normal 8 18 2" xfId="10428" xr:uid="{171C6F8D-0DAF-4667-8AFF-BDE6DC2DD097}"/>
    <cellStyle name="Normal 8 18 2 2" xfId="27188" xr:uid="{174B97EA-D167-44C9-A304-8DAA03A2319B}"/>
    <cellStyle name="Normal 8 18 2 3" xfId="43947" xr:uid="{9621B810-14E0-4A5E-92D6-9A2993022DB8}"/>
    <cellStyle name="Normal 8 18 3" xfId="18808" xr:uid="{1B024CDD-EB53-411B-9B93-D1179CD0F32F}"/>
    <cellStyle name="Normal 8 18 4" xfId="35567" xr:uid="{15A04DB6-E2A0-469A-9085-B47F1FBE90EA}"/>
    <cellStyle name="Normal 8 19" xfId="8737" xr:uid="{EF7039CB-A458-44FD-B859-9594427A5131}"/>
    <cellStyle name="Normal 8 19 2" xfId="25497" xr:uid="{998800AE-AF03-45A7-BD41-61E7F5ECD5AA}"/>
    <cellStyle name="Normal 8 19 3" xfId="42256" xr:uid="{D83BFCB4-7182-4A05-A026-D17AEB29939A}"/>
    <cellStyle name="Normal 8 2" xfId="219" xr:uid="{FE500FE5-812F-4FE7-ADF9-D8319E5E12F6}"/>
    <cellStyle name="Normal 8 2 10" xfId="1645" xr:uid="{D8579AF9-EDF1-4ED4-95A7-F517E19FE75C}"/>
    <cellStyle name="Normal 8 2 10 2" xfId="5034" xr:uid="{C7308561-8914-4D1E-98A8-0B6315EB4DBA}"/>
    <cellStyle name="Normal 8 2 10 2 2" xfId="13414" xr:uid="{5D4E5144-42CF-47EE-A2C1-825EB942E391}"/>
    <cellStyle name="Normal 8 2 10 2 2 2" xfId="30174" xr:uid="{2898E9A6-56FC-474A-A75E-FF05E61521D2}"/>
    <cellStyle name="Normal 8 2 10 2 2 3" xfId="46933" xr:uid="{DF3726FC-B5B6-4EFC-9978-0B7E625CBA02}"/>
    <cellStyle name="Normal 8 2 10 2 3" xfId="21794" xr:uid="{A9782DFA-6D0E-4849-B8ED-313503364FA6}"/>
    <cellStyle name="Normal 8 2 10 2 4" xfId="38553" xr:uid="{36785F43-04AB-4446-9B74-4504B27D3B98}"/>
    <cellStyle name="Normal 8 2 10 3" xfId="6721" xr:uid="{82D19668-98EC-40FA-9105-366E7AEFE86F}"/>
    <cellStyle name="Normal 8 2 10 3 2" xfId="15101" xr:uid="{3A4DF519-AE90-46A0-A974-C49CF8487C10}"/>
    <cellStyle name="Normal 8 2 10 3 2 2" xfId="31861" xr:uid="{EDD58E02-49A4-47F9-8E5A-7C7E4CD7638E}"/>
    <cellStyle name="Normal 8 2 10 3 2 3" xfId="48620" xr:uid="{709E8432-93BD-4F8C-BE79-C38170F92A8F}"/>
    <cellStyle name="Normal 8 2 10 3 3" xfId="23481" xr:uid="{DF3AC68A-2E51-40E7-A9A0-FF78F36F67E0}"/>
    <cellStyle name="Normal 8 2 10 3 4" xfId="40240" xr:uid="{F09A9BAA-1BD0-430C-9BB6-6AD484DE0A42}"/>
    <cellStyle name="Normal 8 2 10 4" xfId="2159" xr:uid="{EFB565DC-C0AF-4918-A577-7A5C07A2F83A}"/>
    <cellStyle name="Normal 8 2 10 4 2" xfId="10547" xr:uid="{1624ED80-2CAE-4D91-832B-BCC6984ACC2E}"/>
    <cellStyle name="Normal 8 2 10 4 2 2" xfId="27307" xr:uid="{D48C3AEA-5F04-4E58-9F06-9B117B76F60C}"/>
    <cellStyle name="Normal 8 2 10 4 2 3" xfId="44066" xr:uid="{3BF211A7-5759-4588-9E22-671416CB1B7B}"/>
    <cellStyle name="Normal 8 2 10 4 3" xfId="18927" xr:uid="{C5B1CFD3-EC08-47F9-9D83-36A153EB17F4}"/>
    <cellStyle name="Normal 8 2 10 4 4" xfId="35686" xr:uid="{61018A21-2AFE-4A76-8FCB-B30D835FB0D5}"/>
    <cellStyle name="Normal 8 2 10 5" xfId="10034" xr:uid="{17DCDAF6-A37F-43A9-AC00-F0E8A0BEF197}"/>
    <cellStyle name="Normal 8 2 10 5 2" xfId="26794" xr:uid="{93A357B5-9B6D-4CF4-B8C7-3AA244149537}"/>
    <cellStyle name="Normal 8 2 10 5 3" xfId="43553" xr:uid="{F80A1AAB-AE1B-4814-821E-EB955BC336C4}"/>
    <cellStyle name="Normal 8 2 10 6" xfId="18414" xr:uid="{0730DBBF-1661-4023-94B5-871DF8D57638}"/>
    <cellStyle name="Normal 8 2 10 7" xfId="35173" xr:uid="{64FE8141-9154-496E-984E-59C078CAEADB}"/>
    <cellStyle name="Normal 8 2 11" xfId="3750" xr:uid="{32BC020A-3CF5-4C30-BF94-DBF38431EBCC}"/>
    <cellStyle name="Normal 8 2 11 2" xfId="12130" xr:uid="{896EDADB-2927-419A-BFB8-021FDE17A1B6}"/>
    <cellStyle name="Normal 8 2 11 2 2" xfId="28890" xr:uid="{7D35A4BD-4448-483B-A57B-47DA24E6F073}"/>
    <cellStyle name="Normal 8 2 11 2 3" xfId="45649" xr:uid="{E8F418DF-DF89-4F81-A03F-367BCC40F34B}"/>
    <cellStyle name="Normal 8 2 11 3" xfId="20510" xr:uid="{0EE5E3AD-41DB-482F-8C40-8DAB935D77E5}"/>
    <cellStyle name="Normal 8 2 11 4" xfId="37269" xr:uid="{46C66437-3F91-4C77-959A-3079CD89D724}"/>
    <cellStyle name="Normal 8 2 12" xfId="5431" xr:uid="{D1F895BF-17B3-4B93-97C9-6EFA5133B750}"/>
    <cellStyle name="Normal 8 2 12 2" xfId="13811" xr:uid="{F4BA1918-E5B9-4D3B-886A-8DB3382F395D}"/>
    <cellStyle name="Normal 8 2 12 2 2" xfId="30571" xr:uid="{A6EEDA55-BDBB-4396-8DDF-CCEA2BD11811}"/>
    <cellStyle name="Normal 8 2 12 2 3" xfId="47330" xr:uid="{EC27472A-C2F6-45FE-9975-5117D43AB36D}"/>
    <cellStyle name="Normal 8 2 12 3" xfId="22191" xr:uid="{16EE4E2B-4B13-4CAA-B773-DDDBCAE7426F}"/>
    <cellStyle name="Normal 8 2 12 4" xfId="38950" xr:uid="{74327ED9-F0A5-4539-AA3E-C9F4D92C3B07}"/>
    <cellStyle name="Normal 8 2 13" xfId="7127" xr:uid="{BCC253A1-53EB-4CFD-AA30-42F92CED48F4}"/>
    <cellStyle name="Normal 8 2 13 2" xfId="15507" xr:uid="{9C804E45-C725-424C-9CBE-C3D3B7841E07}"/>
    <cellStyle name="Normal 8 2 13 2 2" xfId="32267" xr:uid="{A8196AA1-3552-42AA-8436-9BB7B5313CE8}"/>
    <cellStyle name="Normal 8 2 13 2 3" xfId="49026" xr:uid="{B13AD8CF-E762-435F-8871-750F8EB8A233}"/>
    <cellStyle name="Normal 8 2 13 3" xfId="23887" xr:uid="{5B76E504-3631-4E77-9D79-4B79607390E1}"/>
    <cellStyle name="Normal 8 2 13 4" xfId="40646" xr:uid="{1B367151-86D0-4076-8880-6650DDFDF432}"/>
    <cellStyle name="Normal 8 2 14" xfId="7533" xr:uid="{C12783C1-EF81-4E62-9396-56ED2A82DC46}"/>
    <cellStyle name="Normal 8 2 14 2" xfId="15913" xr:uid="{CE9DE980-5443-4D8F-8B31-A01A706662AC}"/>
    <cellStyle name="Normal 8 2 14 2 2" xfId="32673" xr:uid="{2D5F0109-59D7-42AC-BA2D-579FCC5B6912}"/>
    <cellStyle name="Normal 8 2 14 2 3" xfId="49432" xr:uid="{70160F96-614D-4F37-B587-27B6668B1010}"/>
    <cellStyle name="Normal 8 2 14 3" xfId="24293" xr:uid="{0F5DB3FE-A1E8-4C24-8D44-19D892C87088}"/>
    <cellStyle name="Normal 8 2 14 4" xfId="41052" xr:uid="{54308A89-3F40-4022-A2B1-7F5DEDE3A427}"/>
    <cellStyle name="Normal 8 2 15" xfId="7939" xr:uid="{732E14BB-D35F-4C6E-9C70-6A85DAA3AE8C}"/>
    <cellStyle name="Normal 8 2 15 2" xfId="16319" xr:uid="{2160C3B9-B111-42F8-865F-8DF9E333B4E6}"/>
    <cellStyle name="Normal 8 2 15 2 2" xfId="33079" xr:uid="{C2E05963-1783-43BD-8106-BC3772D2B9AD}"/>
    <cellStyle name="Normal 8 2 15 2 3" xfId="49838" xr:uid="{26F592FD-E7F2-4048-A38B-D6DCB7BA8798}"/>
    <cellStyle name="Normal 8 2 15 3" xfId="24699" xr:uid="{0C3FB0CA-0BD6-4C76-902C-E4259E7523FF}"/>
    <cellStyle name="Normal 8 2 15 4" xfId="41458" xr:uid="{6E059658-4936-49C8-8A06-88F97B27DA1E}"/>
    <cellStyle name="Normal 8 2 16" xfId="8345" xr:uid="{4921587E-BC28-472F-8193-1BA4F089E0C2}"/>
    <cellStyle name="Normal 8 2 16 2" xfId="16725" xr:uid="{1BDFCE57-0DCE-4327-864A-9AEEC4F975C8}"/>
    <cellStyle name="Normal 8 2 16 2 2" xfId="33485" xr:uid="{B58465EC-DB8B-445D-80C3-53196CADB0D1}"/>
    <cellStyle name="Normal 8 2 16 2 3" xfId="50244" xr:uid="{E77C9A56-475C-40F6-AF90-9A839B5F6D06}"/>
    <cellStyle name="Normal 8 2 16 3" xfId="25105" xr:uid="{C4033F7D-ED23-4008-A5D3-0B32DD34860C}"/>
    <cellStyle name="Normal 8 2 16 4" xfId="41864" xr:uid="{116735E1-6F52-4997-9881-F4859F0C9377}"/>
    <cellStyle name="Normal 8 2 17" xfId="2047" xr:uid="{8611889F-C109-47F3-9A1F-410D9F9F7844}"/>
    <cellStyle name="Normal 8 2 17 2" xfId="10435" xr:uid="{34C3C7F1-9173-44A5-9757-008C247BBF55}"/>
    <cellStyle name="Normal 8 2 17 2 2" xfId="27195" xr:uid="{ADE106A4-172E-40FD-8411-85EB54481330}"/>
    <cellStyle name="Normal 8 2 17 2 3" xfId="43954" xr:uid="{548233A0-1247-44C4-9AB4-9A7EBD033F88}"/>
    <cellStyle name="Normal 8 2 17 3" xfId="18815" xr:uid="{6905DC71-AFFF-405C-AE78-4036B6A5F541}"/>
    <cellStyle name="Normal 8 2 17 4" xfId="35574" xr:uid="{4247998F-2C71-4FF6-91F0-9C053C449FD9}"/>
    <cellStyle name="Normal 8 2 18" xfId="8744" xr:uid="{CA12D68A-13FC-4CAB-BCB4-E575038E2ABF}"/>
    <cellStyle name="Normal 8 2 18 2" xfId="25504" xr:uid="{0218CF5A-FD10-47CB-AE2F-3C2954DD9B12}"/>
    <cellStyle name="Normal 8 2 18 3" xfId="42263" xr:uid="{EA6B613C-6C29-41F4-93EB-E85E7FC44EE6}"/>
    <cellStyle name="Normal 8 2 19" xfId="17124" xr:uid="{77228E20-B0E6-4B56-9E24-A976543FDC9A}"/>
    <cellStyle name="Normal 8 2 2" xfId="299" xr:uid="{2D4612CB-0997-4937-95C1-4BA38476408C}"/>
    <cellStyle name="Normal 8 2 2 10" xfId="7185" xr:uid="{0E77364E-50C1-47A0-B639-1BAC93BFBB35}"/>
    <cellStyle name="Normal 8 2 2 10 2" xfId="15565" xr:uid="{B60AA770-294D-4B5A-9A7D-EEE8BC9A5E2B}"/>
    <cellStyle name="Normal 8 2 2 10 2 2" xfId="32325" xr:uid="{ABC6DBB7-5E43-48FE-AAC6-0FF137200236}"/>
    <cellStyle name="Normal 8 2 2 10 2 3" xfId="49084" xr:uid="{E13ECC4E-2205-41C0-820E-682919E2A815}"/>
    <cellStyle name="Normal 8 2 2 10 3" xfId="23945" xr:uid="{C678A51A-9790-461F-A285-B56E16F43021}"/>
    <cellStyle name="Normal 8 2 2 10 4" xfId="40704" xr:uid="{B7070710-B5C8-4549-AE22-83848E967C57}"/>
    <cellStyle name="Normal 8 2 2 11" xfId="7591" xr:uid="{735657DC-3F22-437B-9461-F6F2EAF7D7C3}"/>
    <cellStyle name="Normal 8 2 2 11 2" xfId="15971" xr:uid="{54FC8638-183D-4613-B5A7-0F67D17729D5}"/>
    <cellStyle name="Normal 8 2 2 11 2 2" xfId="32731" xr:uid="{847C1373-3350-4857-A7E8-3CED717E6F33}"/>
    <cellStyle name="Normal 8 2 2 11 2 3" xfId="49490" xr:uid="{0F84CD6D-6CAB-4D7F-93ED-13FDE4E1C57A}"/>
    <cellStyle name="Normal 8 2 2 11 3" xfId="24351" xr:uid="{D490746E-2EBA-47E5-8C86-62D7A00985DF}"/>
    <cellStyle name="Normal 8 2 2 11 4" xfId="41110" xr:uid="{F9B439B6-C7CF-4D39-BEEA-F0AF31C1BFA6}"/>
    <cellStyle name="Normal 8 2 2 12" xfId="7997" xr:uid="{B2E51FB5-DD49-4ADF-A20E-774AA9F81201}"/>
    <cellStyle name="Normal 8 2 2 12 2" xfId="16377" xr:uid="{25C10EBF-661A-4EE7-A5B8-09FEF04790B2}"/>
    <cellStyle name="Normal 8 2 2 12 2 2" xfId="33137" xr:uid="{1706011C-A40E-4B95-B9F7-04338AF934B3}"/>
    <cellStyle name="Normal 8 2 2 12 2 3" xfId="49896" xr:uid="{7A077637-3574-4D4A-BF33-1A0B6A80E1DC}"/>
    <cellStyle name="Normal 8 2 2 12 3" xfId="24757" xr:uid="{5E5824AD-7DD5-43CE-B4F1-CFF52C20FD4C}"/>
    <cellStyle name="Normal 8 2 2 12 4" xfId="41516" xr:uid="{B3C252C7-B327-4568-89E3-618BA7408607}"/>
    <cellStyle name="Normal 8 2 2 13" xfId="8403" xr:uid="{7C57944B-69C0-4BBE-94C3-002E2144907E}"/>
    <cellStyle name="Normal 8 2 2 13 2" xfId="16783" xr:uid="{1E438B7C-E974-43AB-9560-D25972E60AFB}"/>
    <cellStyle name="Normal 8 2 2 13 2 2" xfId="33543" xr:uid="{BCE4E568-5B05-4EBD-9738-E582FCEA62C4}"/>
    <cellStyle name="Normal 8 2 2 13 2 3" xfId="50302" xr:uid="{9027E483-B47E-4D1B-9D14-EFDA9164F94F}"/>
    <cellStyle name="Normal 8 2 2 13 3" xfId="25163" xr:uid="{63BAD149-348E-41C0-8D7A-CC9CDA4F222E}"/>
    <cellStyle name="Normal 8 2 2 13 4" xfId="41922" xr:uid="{B7CC7129-ED5E-4822-A1B4-F2A94080AD71}"/>
    <cellStyle name="Normal 8 2 2 14" xfId="2065" xr:uid="{E32C3973-ADF5-4B55-BBDA-B66257F87BB7}"/>
    <cellStyle name="Normal 8 2 2 14 2" xfId="10453" xr:uid="{078DFCED-02E6-459F-BF4A-F0200929F88C}"/>
    <cellStyle name="Normal 8 2 2 14 2 2" xfId="27213" xr:uid="{AB15B754-AE73-40BF-8137-1492A69C4CEF}"/>
    <cellStyle name="Normal 8 2 2 14 2 3" xfId="43972" xr:uid="{63CE7179-DFA0-4794-A4F1-89804BF952C1}"/>
    <cellStyle name="Normal 8 2 2 14 3" xfId="18833" xr:uid="{93810AC6-B495-4479-8BDC-393104C70390}"/>
    <cellStyle name="Normal 8 2 2 14 4" xfId="35592" xr:uid="{E6EA0A2C-9D65-40E6-81C0-0175B5778DE9}"/>
    <cellStyle name="Normal 8 2 2 15" xfId="8772" xr:uid="{40BCBEF0-3EB0-4BD6-8ED1-27A2307DF9B3}"/>
    <cellStyle name="Normal 8 2 2 15 2" xfId="25532" xr:uid="{098935C3-4247-46F3-A978-099F86D0E705}"/>
    <cellStyle name="Normal 8 2 2 15 3" xfId="42291" xr:uid="{34B3941C-4F96-4801-AF50-A038FEB00C9F}"/>
    <cellStyle name="Normal 8 2 2 16" xfId="17152" xr:uid="{53C13AD6-2D06-4A10-98F9-0DEBAF0CE75A}"/>
    <cellStyle name="Normal 8 2 2 17" xfId="33911" xr:uid="{669C7153-8AA2-46A7-907F-330DF2E3D461}"/>
    <cellStyle name="Normal 8 2 2 2" xfId="382" xr:uid="{54210DA1-CB01-40A1-A0C1-BF51F94B4EC5}"/>
    <cellStyle name="Normal 8 2 2 2 10" xfId="7618" xr:uid="{967EFEE2-D726-4B3C-A7E6-DCD0E9F1B3CA}"/>
    <cellStyle name="Normal 8 2 2 2 10 2" xfId="15998" xr:uid="{521324D8-8CFA-4B88-BA96-564E0CF98CD4}"/>
    <cellStyle name="Normal 8 2 2 2 10 2 2" xfId="32758" xr:uid="{32D9AEE3-6932-4502-9285-31F1B5BCF9FA}"/>
    <cellStyle name="Normal 8 2 2 2 10 2 3" xfId="49517" xr:uid="{5234853F-54AE-4AD8-B55A-11D92E018D32}"/>
    <cellStyle name="Normal 8 2 2 2 10 3" xfId="24378" xr:uid="{8C094161-6AB9-4392-9AA7-627CFBC5A8B2}"/>
    <cellStyle name="Normal 8 2 2 2 10 4" xfId="41137" xr:uid="{A73E3DEC-AD47-4E20-9B49-DF1595965FE6}"/>
    <cellStyle name="Normal 8 2 2 2 11" xfId="8024" xr:uid="{10E96C8A-5E59-4C8E-92B7-EFACEF9CDC4E}"/>
    <cellStyle name="Normal 8 2 2 2 11 2" xfId="16404" xr:uid="{AB21B3EC-0C56-4E45-ABCF-939C8C0FD193}"/>
    <cellStyle name="Normal 8 2 2 2 11 2 2" xfId="33164" xr:uid="{73F667FB-5078-4DF6-B684-A1DBDE38FF2A}"/>
    <cellStyle name="Normal 8 2 2 2 11 2 3" xfId="49923" xr:uid="{8592CB28-4140-4292-AF3D-B82314BB5085}"/>
    <cellStyle name="Normal 8 2 2 2 11 3" xfId="24784" xr:uid="{C1D36F72-84A6-427E-923B-73FAD5E98DDE}"/>
    <cellStyle name="Normal 8 2 2 2 11 4" xfId="41543" xr:uid="{F8498135-193F-4670-9489-713374A292D6}"/>
    <cellStyle name="Normal 8 2 2 2 12" xfId="8430" xr:uid="{5349915C-FA91-4C0E-80AF-73527CA0E2F6}"/>
    <cellStyle name="Normal 8 2 2 2 12 2" xfId="16810" xr:uid="{DD7CE92B-FB3A-4DE5-80B7-727C40148E44}"/>
    <cellStyle name="Normal 8 2 2 2 12 2 2" xfId="33570" xr:uid="{5577B04E-BEF9-4D2C-B412-D6A17B900640}"/>
    <cellStyle name="Normal 8 2 2 2 12 2 3" xfId="50329" xr:uid="{1AC1569D-D417-4926-A0C2-94439FBE8BEC}"/>
    <cellStyle name="Normal 8 2 2 2 12 3" xfId="25190" xr:uid="{DDC621A6-2EED-4239-B2E0-279BBE69ED53}"/>
    <cellStyle name="Normal 8 2 2 2 12 4" xfId="41949" xr:uid="{A9432AD6-07D0-420D-9CD2-C08558708193}"/>
    <cellStyle name="Normal 8 2 2 2 13" xfId="2265" xr:uid="{6885F3CE-C227-4739-B66D-7185F4E02715}"/>
    <cellStyle name="Normal 8 2 2 2 13 2" xfId="10649" xr:uid="{931A4CB1-F952-45B1-8D58-BFE59E996252}"/>
    <cellStyle name="Normal 8 2 2 2 13 2 2" xfId="27409" xr:uid="{1F794DF4-CAAE-4A6D-85C0-EF90B09B97A0}"/>
    <cellStyle name="Normal 8 2 2 2 13 2 3" xfId="44168" xr:uid="{F88E4271-D486-4185-8EC4-EA62C6BE80AF}"/>
    <cellStyle name="Normal 8 2 2 2 13 3" xfId="19029" xr:uid="{7AA05EAE-157F-46A7-8062-91C8B91016EA}"/>
    <cellStyle name="Normal 8 2 2 2 13 4" xfId="35788" xr:uid="{7DA48849-5969-42FC-9430-E9F618BB95EB}"/>
    <cellStyle name="Normal 8 2 2 2 14" xfId="8846" xr:uid="{99E5E071-E0C5-44B9-8D95-6090EFB8B0ED}"/>
    <cellStyle name="Normal 8 2 2 2 14 2" xfId="25606" xr:uid="{860B788D-8B4F-4B09-8500-755FA0C72290}"/>
    <cellStyle name="Normal 8 2 2 2 14 3" xfId="42365" xr:uid="{AA535D58-14ED-4836-8D06-343391A7DED9}"/>
    <cellStyle name="Normal 8 2 2 2 15" xfId="17226" xr:uid="{14C37D0F-961A-47F8-8A8F-329CE4F07C12}"/>
    <cellStyle name="Normal 8 2 2 2 16" xfId="33985" xr:uid="{00693949-FC1E-4422-91D7-1F30DF86EADC}"/>
    <cellStyle name="Normal 8 2 2 2 2" xfId="694" xr:uid="{0715ED90-E3C2-4C20-9DA4-E4C622EC56F8}"/>
    <cellStyle name="Normal 8 2 2 2 2 10" xfId="8573" xr:uid="{48853A99-9655-44E1-9880-40379640757A}"/>
    <cellStyle name="Normal 8 2 2 2 2 10 2" xfId="16953" xr:uid="{5CB22B8F-29B2-419F-B0C6-A6F531C6A410}"/>
    <cellStyle name="Normal 8 2 2 2 2 10 2 2" xfId="33713" xr:uid="{569F91DD-C691-4000-BF39-F88ED6B225B9}"/>
    <cellStyle name="Normal 8 2 2 2 2 10 2 3" xfId="50472" xr:uid="{829BAD21-79F5-46C9-BE0B-69691FEC270B}"/>
    <cellStyle name="Normal 8 2 2 2 2 10 3" xfId="25333" xr:uid="{B03E96E1-839E-43C3-B8B9-17D89CB2EEAA}"/>
    <cellStyle name="Normal 8 2 2 2 2 10 4" xfId="42092" xr:uid="{18CE4F0E-9160-454E-9CAD-4497B5E1D53C}"/>
    <cellStyle name="Normal 8 2 2 2 2 11" xfId="2523" xr:uid="{98FF9403-2118-4C39-AF82-E11ECFD692C1}"/>
    <cellStyle name="Normal 8 2 2 2 2 11 2" xfId="10905" xr:uid="{22A2F54C-2621-4A28-BE2A-6EA48429D1A2}"/>
    <cellStyle name="Normal 8 2 2 2 2 11 2 2" xfId="27665" xr:uid="{46394AF9-6149-4D2C-AE90-8B7B2C0B130F}"/>
    <cellStyle name="Normal 8 2 2 2 2 11 2 3" xfId="44424" xr:uid="{05D1A13D-D24A-4EF4-836B-9EC57672892A}"/>
    <cellStyle name="Normal 8 2 2 2 2 11 3" xfId="19285" xr:uid="{8B8EE821-C582-4223-9271-A0050D04DB02}"/>
    <cellStyle name="Normal 8 2 2 2 2 11 4" xfId="36044" xr:uid="{95159418-B616-4CE6-8138-F8252C85D1F3}"/>
    <cellStyle name="Normal 8 2 2 2 2 12" xfId="9102" xr:uid="{0FFF1E20-971F-41CC-BA94-FC989562911F}"/>
    <cellStyle name="Normal 8 2 2 2 2 12 2" xfId="25862" xr:uid="{2834B21B-DE10-40FB-A9D9-69FD26D7D0D5}"/>
    <cellStyle name="Normal 8 2 2 2 2 12 3" xfId="42621" xr:uid="{CD4FECBC-2CDA-43D3-8CA7-20690FE96015}"/>
    <cellStyle name="Normal 8 2 2 2 2 13" xfId="17482" xr:uid="{669A40A2-59EC-46E2-9E22-4B458D03E956}"/>
    <cellStyle name="Normal 8 2 2 2 2 14" xfId="34241" xr:uid="{4CB96271-BBCC-46CA-8E3D-B0FDEBD8A2F8}"/>
    <cellStyle name="Normal 8 2 2 2 2 2" xfId="1133" xr:uid="{E2DF82D2-E0C3-4D90-A703-99585F09402D}"/>
    <cellStyle name="Normal 8 2 2 2 2 2 2" xfId="4528" xr:uid="{90D15B69-3E5D-43AD-8349-76630B1B381B}"/>
    <cellStyle name="Normal 8 2 2 2 2 2 2 2" xfId="12908" xr:uid="{CA1A3ED8-4F11-44AC-894C-C2F55938FE17}"/>
    <cellStyle name="Normal 8 2 2 2 2 2 2 2 2" xfId="29668" xr:uid="{28263E93-9396-4350-97C0-09DFC717C432}"/>
    <cellStyle name="Normal 8 2 2 2 2 2 2 2 3" xfId="46427" xr:uid="{D6FD02F0-AC86-443C-9184-6FD58EBC5BB2}"/>
    <cellStyle name="Normal 8 2 2 2 2 2 2 3" xfId="21288" xr:uid="{7A3CD6F0-7EFE-4398-B12E-9389F51D91B6}"/>
    <cellStyle name="Normal 8 2 2 2 2 2 2 4" xfId="38047" xr:uid="{DCD08EDB-B770-42EA-80BA-19C713AE2DBF}"/>
    <cellStyle name="Normal 8 2 2 2 2 2 3" xfId="6215" xr:uid="{6E402447-DBCC-4E08-9CC2-6BA89BF036DC}"/>
    <cellStyle name="Normal 8 2 2 2 2 2 3 2" xfId="14595" xr:uid="{9C483D44-8C9B-4DBF-AC78-10877387841D}"/>
    <cellStyle name="Normal 8 2 2 2 2 2 3 2 2" xfId="31355" xr:uid="{2552D08D-DA3F-446A-83B1-5D82A9E0E945}"/>
    <cellStyle name="Normal 8 2 2 2 2 2 3 2 3" xfId="48114" xr:uid="{84CB5E9A-D4FE-42BF-94EF-5C2F032BAB79}"/>
    <cellStyle name="Normal 8 2 2 2 2 2 3 3" xfId="22975" xr:uid="{2C8D4ED4-DF8D-42F2-B781-7C934CACC119}"/>
    <cellStyle name="Normal 8 2 2 2 2 2 3 4" xfId="39734" xr:uid="{7B5D5079-1DA0-4D3D-8CE1-10B9098379A0}"/>
    <cellStyle name="Normal 8 2 2 2 2 2 4" xfId="2951" xr:uid="{74AA517C-75D1-4336-8677-B3B54A116528}"/>
    <cellStyle name="Normal 8 2 2 2 2 2 4 2" xfId="11331" xr:uid="{C32CBFF3-4A8D-4A23-B25C-FDCC91A5BE55}"/>
    <cellStyle name="Normal 8 2 2 2 2 2 4 2 2" xfId="28091" xr:uid="{C94160FB-0567-4CAF-8FC3-C628170B30F7}"/>
    <cellStyle name="Normal 8 2 2 2 2 2 4 2 3" xfId="44850" xr:uid="{CC06E4DF-CBA5-432E-AA67-435085E139C6}"/>
    <cellStyle name="Normal 8 2 2 2 2 2 4 3" xfId="19711" xr:uid="{8737EA37-69F8-4BC3-9EDA-12D50FD2FD10}"/>
    <cellStyle name="Normal 8 2 2 2 2 2 4 4" xfId="36470" xr:uid="{FBC89CC1-C20C-44A2-A86F-672997A561CD}"/>
    <cellStyle name="Normal 8 2 2 2 2 2 5" xfId="9528" xr:uid="{625E911D-EE3C-4274-BD18-A6F72C0EDC37}"/>
    <cellStyle name="Normal 8 2 2 2 2 2 5 2" xfId="26288" xr:uid="{75323278-B480-4B50-B3ED-53318B895A98}"/>
    <cellStyle name="Normal 8 2 2 2 2 2 5 3" xfId="43047" xr:uid="{F72DD052-FE9F-4E0F-8303-D229F79269C1}"/>
    <cellStyle name="Normal 8 2 2 2 2 2 6" xfId="17908" xr:uid="{B61A442C-978E-4D49-B679-6073C2F79CBF}"/>
    <cellStyle name="Normal 8 2 2 2 2 2 7" xfId="34667" xr:uid="{44982EC0-766A-4D70-BC09-3EAE19F49DE2}"/>
    <cellStyle name="Normal 8 2 2 2 2 3" xfId="1567" xr:uid="{3C833DD4-3235-42A0-9398-2E8892D1314A}"/>
    <cellStyle name="Normal 8 2 2 2 2 3 2" xfId="4956" xr:uid="{2818A9AF-BE5E-44F6-9450-597E5E01371A}"/>
    <cellStyle name="Normal 8 2 2 2 2 3 2 2" xfId="13336" xr:uid="{61AF6573-C493-4B3D-BFB6-363AC8759583}"/>
    <cellStyle name="Normal 8 2 2 2 2 3 2 2 2" xfId="30096" xr:uid="{1E4C7227-11E3-42EE-A557-D42908EACC2A}"/>
    <cellStyle name="Normal 8 2 2 2 2 3 2 2 3" xfId="46855" xr:uid="{503EE12E-8959-45BC-B41F-4E514A2190E3}"/>
    <cellStyle name="Normal 8 2 2 2 2 3 2 3" xfId="21716" xr:uid="{B389DAD9-1F29-43E1-926B-EA5B5E787C55}"/>
    <cellStyle name="Normal 8 2 2 2 2 3 2 4" xfId="38475" xr:uid="{9BA6566A-176A-4324-A7AA-3CD0E7A3A983}"/>
    <cellStyle name="Normal 8 2 2 2 2 3 3" xfId="6643" xr:uid="{3D373B3E-16A5-426D-8BE5-E1437C839B1C}"/>
    <cellStyle name="Normal 8 2 2 2 2 3 3 2" xfId="15023" xr:uid="{0E26B432-0330-4B6F-BEA3-C64E92C6F272}"/>
    <cellStyle name="Normal 8 2 2 2 2 3 3 2 2" xfId="31783" xr:uid="{4C123B4E-19D7-4C5C-A9E2-8266B01BF896}"/>
    <cellStyle name="Normal 8 2 2 2 2 3 3 2 3" xfId="48542" xr:uid="{933C07E3-0A0D-4FA2-BB45-81FAF5227151}"/>
    <cellStyle name="Normal 8 2 2 2 2 3 3 3" xfId="23403" xr:uid="{30D761D3-9685-4136-BE00-03B981BC9034}"/>
    <cellStyle name="Normal 8 2 2 2 2 3 3 4" xfId="40162" xr:uid="{20CDD65C-AAD9-4DFC-AE5F-DFFF9AF0CFA8}"/>
    <cellStyle name="Normal 8 2 2 2 2 3 4" xfId="3379" xr:uid="{D9FBF88D-0986-44AC-97F3-A45A3F64A497}"/>
    <cellStyle name="Normal 8 2 2 2 2 3 4 2" xfId="11759" xr:uid="{03E8884D-A461-4A35-975B-BF6627AFA287}"/>
    <cellStyle name="Normal 8 2 2 2 2 3 4 2 2" xfId="28519" xr:uid="{E5F1D7B5-48ED-4022-88AF-E0E99F3B4D0D}"/>
    <cellStyle name="Normal 8 2 2 2 2 3 4 2 3" xfId="45278" xr:uid="{070C0B3A-89A9-497A-80BE-ABE4A1EF6B9C}"/>
    <cellStyle name="Normal 8 2 2 2 2 3 4 3" xfId="20139" xr:uid="{B4A269F8-7D6E-4D14-A6D3-1CAFA65E4C38}"/>
    <cellStyle name="Normal 8 2 2 2 2 3 4 4" xfId="36898" xr:uid="{F4E25758-D03E-49E7-88C2-D1438F857707}"/>
    <cellStyle name="Normal 8 2 2 2 2 3 5" xfId="9956" xr:uid="{BE69EEEF-A760-4AF6-AC31-EC72B827DEB5}"/>
    <cellStyle name="Normal 8 2 2 2 2 3 5 2" xfId="26716" xr:uid="{A433E193-F285-4533-B713-B3EB8EA88917}"/>
    <cellStyle name="Normal 8 2 2 2 2 3 5 3" xfId="43475" xr:uid="{47519F97-1535-47D8-978B-CC74C2EA914A}"/>
    <cellStyle name="Normal 8 2 2 2 2 3 6" xfId="18336" xr:uid="{A9CF9CD1-810B-4A2B-9467-5109125F0D18}"/>
    <cellStyle name="Normal 8 2 2 2 2 3 7" xfId="35095" xr:uid="{1E3047CA-0317-45C2-B72A-4773A2E4D8F0}"/>
    <cellStyle name="Normal 8 2 2 2 2 4" xfId="1873" xr:uid="{1281E916-D1F4-41B8-A679-8982AE66BFDF}"/>
    <cellStyle name="Normal 8 2 2 2 2 4 2" xfId="5262" xr:uid="{A34FCA61-2878-4D92-847F-87A8D43B5A34}"/>
    <cellStyle name="Normal 8 2 2 2 2 4 2 2" xfId="13642" xr:uid="{51C86F24-13C0-4265-81ED-D56A5D1006E3}"/>
    <cellStyle name="Normal 8 2 2 2 2 4 2 2 2" xfId="30402" xr:uid="{876F02C7-3157-474A-A733-ABEA24F6777E}"/>
    <cellStyle name="Normal 8 2 2 2 2 4 2 2 3" xfId="47161" xr:uid="{A88E6860-19CC-4DDE-AF23-2A9E2FDAD19B}"/>
    <cellStyle name="Normal 8 2 2 2 2 4 2 3" xfId="22022" xr:uid="{EC779391-29B9-4031-822E-6DC8243824A4}"/>
    <cellStyle name="Normal 8 2 2 2 2 4 2 4" xfId="38781" xr:uid="{211F989A-321A-430B-B411-DDE1EAECF160}"/>
    <cellStyle name="Normal 8 2 2 2 2 4 3" xfId="6949" xr:uid="{D07FDF77-94CE-49DD-B758-8973A76348C7}"/>
    <cellStyle name="Normal 8 2 2 2 2 4 3 2" xfId="15329" xr:uid="{41137820-D873-4424-8BC9-5C4D5C157B6E}"/>
    <cellStyle name="Normal 8 2 2 2 2 4 3 2 2" xfId="32089" xr:uid="{FA91BFAB-A5A2-46AC-9CC7-7CD70EE1CCB9}"/>
    <cellStyle name="Normal 8 2 2 2 2 4 3 2 3" xfId="48848" xr:uid="{8EB640FB-C0C9-42F7-B5A4-D7C695C12625}"/>
    <cellStyle name="Normal 8 2 2 2 2 4 3 3" xfId="23709" xr:uid="{365B296F-2A54-4C3D-B5F1-5333091B677E}"/>
    <cellStyle name="Normal 8 2 2 2 2 4 3 4" xfId="40468" xr:uid="{384AFB2A-1DF4-40E5-BA8E-4DC14B17E985}"/>
    <cellStyle name="Normal 8 2 2 2 2 4 4" xfId="3572" xr:uid="{49675836-6B12-4F29-8E58-BF2DD985B249}"/>
    <cellStyle name="Normal 8 2 2 2 2 4 4 2" xfId="11952" xr:uid="{E02BEB92-C040-4266-8451-CA419E3ED41F}"/>
    <cellStyle name="Normal 8 2 2 2 2 4 4 2 2" xfId="28712" xr:uid="{C84E2D26-9ABB-4D7D-A0C2-3A8D288D7C45}"/>
    <cellStyle name="Normal 8 2 2 2 2 4 4 2 3" xfId="45471" xr:uid="{AA67D071-E55C-4003-89BA-D8E12CD0753B}"/>
    <cellStyle name="Normal 8 2 2 2 2 4 4 3" xfId="20332" xr:uid="{D05FA660-4AA3-4653-A0C1-86D9870D6481}"/>
    <cellStyle name="Normal 8 2 2 2 2 4 4 4" xfId="37091" xr:uid="{B283EE74-88BE-47BB-B4DE-850B761EF782}"/>
    <cellStyle name="Normal 8 2 2 2 2 4 5" xfId="10262" xr:uid="{70780578-D6D6-4DD4-A3D9-D6665652D771}"/>
    <cellStyle name="Normal 8 2 2 2 2 4 5 2" xfId="27022" xr:uid="{3712E7C0-8E6F-4FFD-B5DF-08FF56292B70}"/>
    <cellStyle name="Normal 8 2 2 2 2 4 5 3" xfId="43781" xr:uid="{8D34CE11-EF1D-4B9F-B67E-B248FC1D52D6}"/>
    <cellStyle name="Normal 8 2 2 2 2 4 6" xfId="18642" xr:uid="{F3CEF589-040B-453D-918F-AE06844114DE}"/>
    <cellStyle name="Normal 8 2 2 2 2 4 7" xfId="35401" xr:uid="{A4B2DFF4-DCB0-46F5-A304-28503EBE705B}"/>
    <cellStyle name="Normal 8 2 2 2 2 5" xfId="3992" xr:uid="{70F7EF74-741D-4146-844B-0A7FAC116C16}"/>
    <cellStyle name="Normal 8 2 2 2 2 5 2" xfId="12372" xr:uid="{DE0FF90B-3BE9-47B3-925C-66C95B04AE0C}"/>
    <cellStyle name="Normal 8 2 2 2 2 5 2 2" xfId="29132" xr:uid="{87D1D417-F53B-4D1A-A7DF-40C2FC98FE09}"/>
    <cellStyle name="Normal 8 2 2 2 2 5 2 3" xfId="45891" xr:uid="{D27A924A-ACBF-4FF0-A900-119122D10FA6}"/>
    <cellStyle name="Normal 8 2 2 2 2 5 3" xfId="20752" xr:uid="{3071202D-1659-4364-BE5E-46A5B018055D}"/>
    <cellStyle name="Normal 8 2 2 2 2 5 4" xfId="37511" xr:uid="{E528654F-9816-459F-BF2C-337E6F08126D}"/>
    <cellStyle name="Normal 8 2 2 2 2 6" xfId="5789" xr:uid="{BBAD9397-2C55-4268-A9B7-B37A3D56D799}"/>
    <cellStyle name="Normal 8 2 2 2 2 6 2" xfId="14169" xr:uid="{A6117E72-B15E-4250-A055-FAEF5F7BF754}"/>
    <cellStyle name="Normal 8 2 2 2 2 6 2 2" xfId="30929" xr:uid="{EF54714F-0AF8-455D-A0EE-842D29DAEF92}"/>
    <cellStyle name="Normal 8 2 2 2 2 6 2 3" xfId="47688" xr:uid="{0AC28815-7107-4D9D-9E84-AA7B81C91071}"/>
    <cellStyle name="Normal 8 2 2 2 2 6 3" xfId="22549" xr:uid="{938AE721-1329-4C27-B559-B546EF036A16}"/>
    <cellStyle name="Normal 8 2 2 2 2 6 4" xfId="39308" xr:uid="{5B3E3223-3CE9-4357-A616-29D5AD7CB594}"/>
    <cellStyle name="Normal 8 2 2 2 2 7" xfId="7355" xr:uid="{0C67FEA0-435D-4477-92EF-6E78F763C7AE}"/>
    <cellStyle name="Normal 8 2 2 2 2 7 2" xfId="15735" xr:uid="{5F3256AA-4C4A-445D-A102-08836127E7E5}"/>
    <cellStyle name="Normal 8 2 2 2 2 7 2 2" xfId="32495" xr:uid="{4AC7E190-48FB-4212-A0B7-DC3B5E336EAA}"/>
    <cellStyle name="Normal 8 2 2 2 2 7 2 3" xfId="49254" xr:uid="{7B7FF20F-3F48-44C8-8C7D-326CE4904F18}"/>
    <cellStyle name="Normal 8 2 2 2 2 7 3" xfId="24115" xr:uid="{BCA907A8-62D1-49F0-8742-2A9E5E15A32E}"/>
    <cellStyle name="Normal 8 2 2 2 2 7 4" xfId="40874" xr:uid="{48C967CE-E47D-4C43-997A-902E3C17F95A}"/>
    <cellStyle name="Normal 8 2 2 2 2 8" xfId="7761" xr:uid="{7E552F7C-9A59-4D50-B8DC-2CC9DE70BED9}"/>
    <cellStyle name="Normal 8 2 2 2 2 8 2" xfId="16141" xr:uid="{5635F037-73BD-489F-A8C0-5B85D4FE5F37}"/>
    <cellStyle name="Normal 8 2 2 2 2 8 2 2" xfId="32901" xr:uid="{A0B28016-4113-4E53-8B3D-C996BB98D15A}"/>
    <cellStyle name="Normal 8 2 2 2 2 8 2 3" xfId="49660" xr:uid="{AFAE4BAD-283B-4336-BC21-9B5F112368C8}"/>
    <cellStyle name="Normal 8 2 2 2 2 8 3" xfId="24521" xr:uid="{5A97E4BB-110F-42D8-93FA-9C35FCC09C95}"/>
    <cellStyle name="Normal 8 2 2 2 2 8 4" xfId="41280" xr:uid="{0AEBA8EF-DE9D-4FB2-A860-9668EE619184}"/>
    <cellStyle name="Normal 8 2 2 2 2 9" xfId="8167" xr:uid="{B7E91188-41DA-4096-A830-1D2339635368}"/>
    <cellStyle name="Normal 8 2 2 2 2 9 2" xfId="16547" xr:uid="{4EC07A9E-CCAD-4BC5-A4A9-270869A1A27E}"/>
    <cellStyle name="Normal 8 2 2 2 2 9 2 2" xfId="33307" xr:uid="{13882663-BDB9-4991-88A0-C80E8BB62CB9}"/>
    <cellStyle name="Normal 8 2 2 2 2 9 2 3" xfId="50066" xr:uid="{EB7B74C6-BF68-4905-B012-3E0D1AE3ADA2}"/>
    <cellStyle name="Normal 8 2 2 2 2 9 3" xfId="24927" xr:uid="{1280495B-7901-4416-8D17-B31081DFB659}"/>
    <cellStyle name="Normal 8 2 2 2 2 9 4" xfId="41686" xr:uid="{00D27E67-1F9F-4989-94AC-2553727AC25C}"/>
    <cellStyle name="Normal 8 2 2 2 3" xfId="695" xr:uid="{67144CE2-E8D1-4F74-A9DC-4307186B2D1E}"/>
    <cellStyle name="Normal 8 2 2 2 3 10" xfId="8701" xr:uid="{3392E445-09EC-4E05-84A6-B50665508717}"/>
    <cellStyle name="Normal 8 2 2 2 3 10 2" xfId="17081" xr:uid="{C597726B-F6B2-4F58-8003-18A7B406C5F8}"/>
    <cellStyle name="Normal 8 2 2 2 3 10 2 2" xfId="33841" xr:uid="{162E7823-C229-49BA-9082-531A5A9487D3}"/>
    <cellStyle name="Normal 8 2 2 2 3 10 2 3" xfId="50600" xr:uid="{741D7316-BA4A-4CB5-A83D-D8BFFFE1C243}"/>
    <cellStyle name="Normal 8 2 2 2 3 10 3" xfId="25461" xr:uid="{AF009D05-ACD8-4062-8C95-C7FBFED7C17E}"/>
    <cellStyle name="Normal 8 2 2 2 3 10 4" xfId="42220" xr:uid="{832CAAA7-96D8-4BEE-ADA3-A6FCDFD73626}"/>
    <cellStyle name="Normal 8 2 2 2 3 11" xfId="2524" xr:uid="{AD2B1E49-5841-4B73-93BD-46C49955609A}"/>
    <cellStyle name="Normal 8 2 2 2 3 11 2" xfId="10906" xr:uid="{5890917D-F63C-41EF-95EA-8BF6FBADFD76}"/>
    <cellStyle name="Normal 8 2 2 2 3 11 2 2" xfId="27666" xr:uid="{BEA6D883-2CDE-4F05-917D-EDF2632AAEED}"/>
    <cellStyle name="Normal 8 2 2 2 3 11 2 3" xfId="44425" xr:uid="{F7EC8BDB-44BF-4EC5-B604-E16623D04F8A}"/>
    <cellStyle name="Normal 8 2 2 2 3 11 3" xfId="19286" xr:uid="{93BD0819-DE1C-40A6-BB43-7BF055F5DF2A}"/>
    <cellStyle name="Normal 8 2 2 2 3 11 4" xfId="36045" xr:uid="{40CBA92E-4759-4ECB-9F37-78E64CD0DDBE}"/>
    <cellStyle name="Normal 8 2 2 2 3 12" xfId="9103" xr:uid="{056D7435-2B6C-4E4D-A200-CAEA496F74A5}"/>
    <cellStyle name="Normal 8 2 2 2 3 12 2" xfId="25863" xr:uid="{DF63671A-7FE2-4CDE-9F10-913FDF1ADBB5}"/>
    <cellStyle name="Normal 8 2 2 2 3 12 3" xfId="42622" xr:uid="{D3943385-4352-496E-95A4-F01651C255EB}"/>
    <cellStyle name="Normal 8 2 2 2 3 13" xfId="17483" xr:uid="{77BB2AD1-D435-4FC9-9C73-C671D2D57C34}"/>
    <cellStyle name="Normal 8 2 2 2 3 14" xfId="34242" xr:uid="{68FF77D4-075C-4071-BF3A-704F82A1335D}"/>
    <cellStyle name="Normal 8 2 2 2 3 2" xfId="1134" xr:uid="{B2DBBF05-2FDF-4C71-81CF-3B8B655D58B4}"/>
    <cellStyle name="Normal 8 2 2 2 3 2 2" xfId="4529" xr:uid="{223758E5-56B9-42AF-ADBD-484A3C0B287E}"/>
    <cellStyle name="Normal 8 2 2 2 3 2 2 2" xfId="12909" xr:uid="{D143798E-3BB2-4582-8E83-32395305E188}"/>
    <cellStyle name="Normal 8 2 2 2 3 2 2 2 2" xfId="29669" xr:uid="{848BEA52-8B6C-4CCB-AEDC-649639573673}"/>
    <cellStyle name="Normal 8 2 2 2 3 2 2 2 3" xfId="46428" xr:uid="{4B71924C-5C11-400D-A15E-9F499271E417}"/>
    <cellStyle name="Normal 8 2 2 2 3 2 2 3" xfId="21289" xr:uid="{6F797579-77DD-4500-9050-7AA51B5C0CAC}"/>
    <cellStyle name="Normal 8 2 2 2 3 2 2 4" xfId="38048" xr:uid="{19D93500-EE03-4C6C-88C3-636993ECF9D4}"/>
    <cellStyle name="Normal 8 2 2 2 3 2 3" xfId="6216" xr:uid="{31DDF294-E522-4B58-A32F-141103D97020}"/>
    <cellStyle name="Normal 8 2 2 2 3 2 3 2" xfId="14596" xr:uid="{71D489CD-7561-49DF-9772-C7E0F59B52E2}"/>
    <cellStyle name="Normal 8 2 2 2 3 2 3 2 2" xfId="31356" xr:uid="{99389C85-997C-4559-8505-C490601DC34B}"/>
    <cellStyle name="Normal 8 2 2 2 3 2 3 2 3" xfId="48115" xr:uid="{7C9809F5-8A5C-4E34-B3EA-508B838A0768}"/>
    <cellStyle name="Normal 8 2 2 2 3 2 3 3" xfId="22976" xr:uid="{58FC3338-AB9A-4B9D-A3A2-07AEB02D5FC6}"/>
    <cellStyle name="Normal 8 2 2 2 3 2 3 4" xfId="39735" xr:uid="{D239E896-AD65-4CBA-9901-F7ECEF41DA50}"/>
    <cellStyle name="Normal 8 2 2 2 3 2 4" xfId="2952" xr:uid="{C22A9A9B-549B-4CD2-89E2-774DB78A648C}"/>
    <cellStyle name="Normal 8 2 2 2 3 2 4 2" xfId="11332" xr:uid="{A0AF851D-7242-43EF-A9D5-9CA1E8395B9C}"/>
    <cellStyle name="Normal 8 2 2 2 3 2 4 2 2" xfId="28092" xr:uid="{EECC2422-A0CB-4747-BA32-0208FD4DD73B}"/>
    <cellStyle name="Normal 8 2 2 2 3 2 4 2 3" xfId="44851" xr:uid="{9422A9E3-CF8E-4235-9916-FF414C3E31C9}"/>
    <cellStyle name="Normal 8 2 2 2 3 2 4 3" xfId="19712" xr:uid="{252FCA81-C5EB-41A1-B0D2-4F30AF519759}"/>
    <cellStyle name="Normal 8 2 2 2 3 2 4 4" xfId="36471" xr:uid="{96DEB6EF-ED24-4C41-8492-B99FE90BA1C1}"/>
    <cellStyle name="Normal 8 2 2 2 3 2 5" xfId="9529" xr:uid="{42E642D0-926F-4530-9288-2DB5BAC9A03C}"/>
    <cellStyle name="Normal 8 2 2 2 3 2 5 2" xfId="26289" xr:uid="{FB190D6F-3588-4448-B67E-94A60B4C0900}"/>
    <cellStyle name="Normal 8 2 2 2 3 2 5 3" xfId="43048" xr:uid="{4D2EB37A-4B9F-4B46-BE09-63B9B21BB23B}"/>
    <cellStyle name="Normal 8 2 2 2 3 2 6" xfId="17909" xr:uid="{E00BFF16-438E-4198-903B-1C422006BD19}"/>
    <cellStyle name="Normal 8 2 2 2 3 2 7" xfId="34668" xr:uid="{9612B4F0-4248-4747-9EA0-CE1BE1E42809}"/>
    <cellStyle name="Normal 8 2 2 2 3 3" xfId="1568" xr:uid="{3063B143-6262-4CEE-AB4A-C486867D4175}"/>
    <cellStyle name="Normal 8 2 2 2 3 3 2" xfId="4957" xr:uid="{8A9FD5CE-67EF-4151-A798-8D40E713A912}"/>
    <cellStyle name="Normal 8 2 2 2 3 3 2 2" xfId="13337" xr:uid="{82877174-AEAD-4BC5-B305-1299364E96D4}"/>
    <cellStyle name="Normal 8 2 2 2 3 3 2 2 2" xfId="30097" xr:uid="{673219D0-E276-4F4B-882C-97B7639E53FD}"/>
    <cellStyle name="Normal 8 2 2 2 3 3 2 2 3" xfId="46856" xr:uid="{210B5A70-2C9D-4EB0-B6DC-3DC978CBCEC8}"/>
    <cellStyle name="Normal 8 2 2 2 3 3 2 3" xfId="21717" xr:uid="{8DFE7D2A-3FBA-4EE5-862D-544668BC0E1A}"/>
    <cellStyle name="Normal 8 2 2 2 3 3 2 4" xfId="38476" xr:uid="{C1363D4B-448D-4A46-9775-81F45BF60B92}"/>
    <cellStyle name="Normal 8 2 2 2 3 3 3" xfId="6644" xr:uid="{37BAB1BB-99BF-4D2C-B5E9-C61C4AD9BC57}"/>
    <cellStyle name="Normal 8 2 2 2 3 3 3 2" xfId="15024" xr:uid="{FFC49A90-48CA-4087-9FD7-F988E3764DA3}"/>
    <cellStyle name="Normal 8 2 2 2 3 3 3 2 2" xfId="31784" xr:uid="{F120A47A-57A4-4000-ACAA-1DF10E096561}"/>
    <cellStyle name="Normal 8 2 2 2 3 3 3 2 3" xfId="48543" xr:uid="{210DC7B5-73D5-4C89-B674-3D45D70C5182}"/>
    <cellStyle name="Normal 8 2 2 2 3 3 3 3" xfId="23404" xr:uid="{E8102BC3-F29A-4127-873B-BDACA709B13A}"/>
    <cellStyle name="Normal 8 2 2 2 3 3 3 4" xfId="40163" xr:uid="{6EF89096-C6DB-4AF8-BAFC-87B4FC56DE8F}"/>
    <cellStyle name="Normal 8 2 2 2 3 3 4" xfId="3380" xr:uid="{D3C44682-C637-4B33-BBDF-24F2ADF7C19B}"/>
    <cellStyle name="Normal 8 2 2 2 3 3 4 2" xfId="11760" xr:uid="{C5774C73-549C-41CF-B39B-C3F0A0C5EBE4}"/>
    <cellStyle name="Normal 8 2 2 2 3 3 4 2 2" xfId="28520" xr:uid="{2CCD7DC2-54B4-4722-8A22-EECE468FB6D7}"/>
    <cellStyle name="Normal 8 2 2 2 3 3 4 2 3" xfId="45279" xr:uid="{BF76CEB9-FD2E-4ADA-947E-B233490DA801}"/>
    <cellStyle name="Normal 8 2 2 2 3 3 4 3" xfId="20140" xr:uid="{FB08D98F-8BD4-4083-A8A5-EB48F14EE9E8}"/>
    <cellStyle name="Normal 8 2 2 2 3 3 4 4" xfId="36899" xr:uid="{853AECCB-9A7E-4399-A6BD-8F4EA8BAE037}"/>
    <cellStyle name="Normal 8 2 2 2 3 3 5" xfId="9957" xr:uid="{8BC4B6D6-865F-4FFF-A8D1-918A15B039C3}"/>
    <cellStyle name="Normal 8 2 2 2 3 3 5 2" xfId="26717" xr:uid="{B732DF9C-22F3-4FC7-B9E0-0FAED86B8BC0}"/>
    <cellStyle name="Normal 8 2 2 2 3 3 5 3" xfId="43476" xr:uid="{19E7A411-1D1A-480A-9856-B8DD3A129D4C}"/>
    <cellStyle name="Normal 8 2 2 2 3 3 6" xfId="18337" xr:uid="{66144D18-2A7B-4F17-8DEE-D7ABD626BA06}"/>
    <cellStyle name="Normal 8 2 2 2 3 3 7" xfId="35096" xr:uid="{2C8EB5E0-C1B9-4113-9B4A-3585B93E306E}"/>
    <cellStyle name="Normal 8 2 2 2 3 4" xfId="2001" xr:uid="{B49CFB41-F905-403F-8459-E0D308090E85}"/>
    <cellStyle name="Normal 8 2 2 2 3 4 2" xfId="5390" xr:uid="{732F3313-C478-4B5F-A411-81340A5DADE8}"/>
    <cellStyle name="Normal 8 2 2 2 3 4 2 2" xfId="13770" xr:uid="{6CDFC975-B017-4119-A965-EAEB8F029EB9}"/>
    <cellStyle name="Normal 8 2 2 2 3 4 2 2 2" xfId="30530" xr:uid="{874BA33B-FEB4-45DD-BCFE-6F925BE532F2}"/>
    <cellStyle name="Normal 8 2 2 2 3 4 2 2 3" xfId="47289" xr:uid="{702437E3-1A01-465C-A2F4-4AE06120E9BE}"/>
    <cellStyle name="Normal 8 2 2 2 3 4 2 3" xfId="22150" xr:uid="{A9792D46-1EBC-4B16-A0D2-5C05BCD9C341}"/>
    <cellStyle name="Normal 8 2 2 2 3 4 2 4" xfId="38909" xr:uid="{8191D85E-AE05-4FDA-9D93-8196CA66584C}"/>
    <cellStyle name="Normal 8 2 2 2 3 4 3" xfId="7077" xr:uid="{F1396761-C839-42B5-A6D9-CE2B85D0812F}"/>
    <cellStyle name="Normal 8 2 2 2 3 4 3 2" xfId="15457" xr:uid="{DD55F099-C044-4714-A277-F1662697DEE0}"/>
    <cellStyle name="Normal 8 2 2 2 3 4 3 2 2" xfId="32217" xr:uid="{6F6DCDB7-E57E-46C4-8757-94E90AD0EBF3}"/>
    <cellStyle name="Normal 8 2 2 2 3 4 3 2 3" xfId="48976" xr:uid="{9523D6D1-F6AC-4BC2-8D37-20B98481C4A7}"/>
    <cellStyle name="Normal 8 2 2 2 3 4 3 3" xfId="23837" xr:uid="{00B4F882-EDAD-4C22-B309-6B36BA7BAC59}"/>
    <cellStyle name="Normal 8 2 2 2 3 4 3 4" xfId="40596" xr:uid="{6DBD47B8-4970-4751-B8BE-4F53FD3E975D}"/>
    <cellStyle name="Normal 8 2 2 2 3 4 4" xfId="3700" xr:uid="{119E70A0-AA10-4A6F-A1EE-82B7515BF943}"/>
    <cellStyle name="Normal 8 2 2 2 3 4 4 2" xfId="12080" xr:uid="{BD780C82-EF3A-4F3E-8EEF-10DB649AAD0E}"/>
    <cellStyle name="Normal 8 2 2 2 3 4 4 2 2" xfId="28840" xr:uid="{0A5253BA-5730-449D-8005-F67B79624EB3}"/>
    <cellStyle name="Normal 8 2 2 2 3 4 4 2 3" xfId="45599" xr:uid="{5E1C4A1D-6EDB-4CE7-9BF1-8A728E22D5B1}"/>
    <cellStyle name="Normal 8 2 2 2 3 4 4 3" xfId="20460" xr:uid="{039EF261-03CB-4159-8F73-5D38414E1ACD}"/>
    <cellStyle name="Normal 8 2 2 2 3 4 4 4" xfId="37219" xr:uid="{0E595108-98B3-4587-8D61-3905C0D77F90}"/>
    <cellStyle name="Normal 8 2 2 2 3 4 5" xfId="10390" xr:uid="{75FF5371-69EF-4A25-961B-A60277083A27}"/>
    <cellStyle name="Normal 8 2 2 2 3 4 5 2" xfId="27150" xr:uid="{FEEAB1E4-140E-4939-A737-379A1397F382}"/>
    <cellStyle name="Normal 8 2 2 2 3 4 5 3" xfId="43909" xr:uid="{AA293676-D273-4DCA-B3C1-2C57842DA24E}"/>
    <cellStyle name="Normal 8 2 2 2 3 4 6" xfId="18770" xr:uid="{0D35E3B1-956F-4AA3-9D52-16F3932FCF82}"/>
    <cellStyle name="Normal 8 2 2 2 3 4 7" xfId="35529" xr:uid="{95C0563B-A8A1-4059-A83C-FA1E4CFDDFBB}"/>
    <cellStyle name="Normal 8 2 2 2 3 5" xfId="4120" xr:uid="{D1E061D1-DB21-4DA1-8E81-5B955A5366DD}"/>
    <cellStyle name="Normal 8 2 2 2 3 5 2" xfId="12500" xr:uid="{6BB54CB1-3F08-4E01-B533-74BAA3B5A0AB}"/>
    <cellStyle name="Normal 8 2 2 2 3 5 2 2" xfId="29260" xr:uid="{96E8CC9E-B135-41B9-9768-2AD817E6F744}"/>
    <cellStyle name="Normal 8 2 2 2 3 5 2 3" xfId="46019" xr:uid="{C15553D1-C42A-455E-9238-ECC74415476D}"/>
    <cellStyle name="Normal 8 2 2 2 3 5 3" xfId="20880" xr:uid="{063FBB28-98A5-4EBF-A9B2-5C14F6240E92}"/>
    <cellStyle name="Normal 8 2 2 2 3 5 4" xfId="37639" xr:uid="{35441D1E-8DA1-4BD5-9599-BE95FF086C8D}"/>
    <cellStyle name="Normal 8 2 2 2 3 6" xfId="5790" xr:uid="{96786BEE-14C1-42DE-A1E2-84812A9A4489}"/>
    <cellStyle name="Normal 8 2 2 2 3 6 2" xfId="14170" xr:uid="{2C4715C6-874F-44C6-ACFC-C516C4E03332}"/>
    <cellStyle name="Normal 8 2 2 2 3 6 2 2" xfId="30930" xr:uid="{97BD29AA-CF50-49DA-8561-5069081CD992}"/>
    <cellStyle name="Normal 8 2 2 2 3 6 2 3" xfId="47689" xr:uid="{7694E15F-A1A7-4B0A-8914-CBBE690E9743}"/>
    <cellStyle name="Normal 8 2 2 2 3 6 3" xfId="22550" xr:uid="{983C57A8-2FB0-43D7-9343-20F98CB0CDB9}"/>
    <cellStyle name="Normal 8 2 2 2 3 6 4" xfId="39309" xr:uid="{3AB7E697-AF62-4DD0-9025-3E005B8CE0BD}"/>
    <cellStyle name="Normal 8 2 2 2 3 7" xfId="7483" xr:uid="{EBBA4B6A-570C-4482-82AA-DAD3B5501EB9}"/>
    <cellStyle name="Normal 8 2 2 2 3 7 2" xfId="15863" xr:uid="{E4C58D31-E608-4C2F-BB4C-49AB93C0A832}"/>
    <cellStyle name="Normal 8 2 2 2 3 7 2 2" xfId="32623" xr:uid="{861B082D-97B7-4555-B7F6-00EF9DEB4990}"/>
    <cellStyle name="Normal 8 2 2 2 3 7 2 3" xfId="49382" xr:uid="{1D88F61B-BD8F-468B-ADAE-CD2ABEE40231}"/>
    <cellStyle name="Normal 8 2 2 2 3 7 3" xfId="24243" xr:uid="{137ABDAB-A4D4-4E32-9265-CB8C13B81E63}"/>
    <cellStyle name="Normal 8 2 2 2 3 7 4" xfId="41002" xr:uid="{A9904EB9-ACC0-46ED-9655-B155D95F7176}"/>
    <cellStyle name="Normal 8 2 2 2 3 8" xfId="7889" xr:uid="{A84FDC83-5735-42A1-898B-EBCA1F7EBE83}"/>
    <cellStyle name="Normal 8 2 2 2 3 8 2" xfId="16269" xr:uid="{69921232-5FEC-498A-A75F-2AFF5677ED26}"/>
    <cellStyle name="Normal 8 2 2 2 3 8 2 2" xfId="33029" xr:uid="{12E5FDBA-66FE-4584-975F-3A8033569324}"/>
    <cellStyle name="Normal 8 2 2 2 3 8 2 3" xfId="49788" xr:uid="{F563154E-6D3C-489A-B230-71337E9753E8}"/>
    <cellStyle name="Normal 8 2 2 2 3 8 3" xfId="24649" xr:uid="{80F3F0E8-3BD4-432C-98FC-A975158C661E}"/>
    <cellStyle name="Normal 8 2 2 2 3 8 4" xfId="41408" xr:uid="{44E9A073-CD1A-498A-8EB5-3CAEFF25DA75}"/>
    <cellStyle name="Normal 8 2 2 2 3 9" xfId="8295" xr:uid="{67AD1F51-C12C-48F3-8A03-4F47970961E6}"/>
    <cellStyle name="Normal 8 2 2 2 3 9 2" xfId="16675" xr:uid="{27A7BBA8-E990-4731-BDFA-24851373567D}"/>
    <cellStyle name="Normal 8 2 2 2 3 9 2 2" xfId="33435" xr:uid="{CC423515-7536-416F-839C-5603ABA98187}"/>
    <cellStyle name="Normal 8 2 2 2 3 9 2 3" xfId="50194" xr:uid="{165EAA9E-DB34-4C96-A2FB-F31FD17B49AA}"/>
    <cellStyle name="Normal 8 2 2 2 3 9 3" xfId="25055" xr:uid="{539AB7F4-12B6-46D8-8611-A6ACB1702471}"/>
    <cellStyle name="Normal 8 2 2 2 3 9 4" xfId="41814" xr:uid="{67296D76-AF19-4D8B-A2FF-E348CC9044F0}"/>
    <cellStyle name="Normal 8 2 2 2 4" xfId="877" xr:uid="{7536CE71-ACCF-46A0-B118-F24D57D36CDE}"/>
    <cellStyle name="Normal 8 2 2 2 4 2" xfId="4272" xr:uid="{B8BD1BF9-709B-49C2-BACB-6B630690EAAF}"/>
    <cellStyle name="Normal 8 2 2 2 4 2 2" xfId="12652" xr:uid="{5965E053-61BB-4662-ACDF-2AAA73410F2B}"/>
    <cellStyle name="Normal 8 2 2 2 4 2 2 2" xfId="29412" xr:uid="{668D608E-5868-405E-88B9-0F902DEC55DF}"/>
    <cellStyle name="Normal 8 2 2 2 4 2 2 3" xfId="46171" xr:uid="{C4A4147B-D3D6-4A48-AA1A-9363417353FC}"/>
    <cellStyle name="Normal 8 2 2 2 4 2 3" xfId="21032" xr:uid="{E196922C-6D2F-4BE6-8E41-30FA5376092F}"/>
    <cellStyle name="Normal 8 2 2 2 4 2 4" xfId="37791" xr:uid="{61F48C6A-EF42-4A8C-B33F-ADC37E713F81}"/>
    <cellStyle name="Normal 8 2 2 2 4 3" xfId="5959" xr:uid="{09E433C2-7E65-413B-AD9A-875FB8D11D25}"/>
    <cellStyle name="Normal 8 2 2 2 4 3 2" xfId="14339" xr:uid="{AB0F8CD8-5CB5-46AD-BDF5-704113227594}"/>
    <cellStyle name="Normal 8 2 2 2 4 3 2 2" xfId="31099" xr:uid="{E9683B7A-F667-4888-8C73-C59F61B40DCF}"/>
    <cellStyle name="Normal 8 2 2 2 4 3 2 3" xfId="47858" xr:uid="{E8F8C723-1641-47CE-9E78-22232B982639}"/>
    <cellStyle name="Normal 8 2 2 2 4 3 3" xfId="22719" xr:uid="{383FB245-C3AE-46B3-9430-10AB5789C9D1}"/>
    <cellStyle name="Normal 8 2 2 2 4 3 4" xfId="39478" xr:uid="{DE5EF4E5-4359-4E9E-8CAE-D85CB55AAA83}"/>
    <cellStyle name="Normal 8 2 2 2 4 4" xfId="2695" xr:uid="{59496EB3-E759-4836-9069-557F47682D9F}"/>
    <cellStyle name="Normal 8 2 2 2 4 4 2" xfId="11075" xr:uid="{F57878DF-35D9-42FD-B498-63773C049A63}"/>
    <cellStyle name="Normal 8 2 2 2 4 4 2 2" xfId="27835" xr:uid="{019E16A3-CCA3-4ED5-B91E-16091F60F997}"/>
    <cellStyle name="Normal 8 2 2 2 4 4 2 3" xfId="44594" xr:uid="{E9BB24D2-8EBA-472A-96A6-94361A2F7622}"/>
    <cellStyle name="Normal 8 2 2 2 4 4 3" xfId="19455" xr:uid="{F54FE4FE-41D1-43BC-A489-A4005BE81645}"/>
    <cellStyle name="Normal 8 2 2 2 4 4 4" xfId="36214" xr:uid="{D0D795ED-B031-43EB-A011-CD4E4D0667DC}"/>
    <cellStyle name="Normal 8 2 2 2 4 5" xfId="9272" xr:uid="{0CC18BDF-D5FA-4624-836D-76D17CCB5378}"/>
    <cellStyle name="Normal 8 2 2 2 4 5 2" xfId="26032" xr:uid="{85D9E8F5-AE4D-4703-BA4D-EA0FD0B22500}"/>
    <cellStyle name="Normal 8 2 2 2 4 5 3" xfId="42791" xr:uid="{F696701D-DEDD-414D-8C29-FEDC2C815F41}"/>
    <cellStyle name="Normal 8 2 2 2 4 6" xfId="17652" xr:uid="{4B311119-8F0C-4D10-BC00-B63240FE2339}"/>
    <cellStyle name="Normal 8 2 2 2 4 7" xfId="34411" xr:uid="{9EBF2734-1268-435C-8D41-EFACF3DC2325}"/>
    <cellStyle name="Normal 8 2 2 2 5" xfId="1311" xr:uid="{F211606A-1D59-4200-9545-8769383172FE}"/>
    <cellStyle name="Normal 8 2 2 2 5 2" xfId="4700" xr:uid="{FC2D4485-DBD0-408E-B871-5F47372C19D9}"/>
    <cellStyle name="Normal 8 2 2 2 5 2 2" xfId="13080" xr:uid="{B4C51AE4-5DE1-43A3-8B0E-9A0C9ACA583F}"/>
    <cellStyle name="Normal 8 2 2 2 5 2 2 2" xfId="29840" xr:uid="{19665A54-6758-4A35-9B49-E7B1994C2389}"/>
    <cellStyle name="Normal 8 2 2 2 5 2 2 3" xfId="46599" xr:uid="{6D55777D-EBDC-4073-9DDD-9E9C6C7F3AE1}"/>
    <cellStyle name="Normal 8 2 2 2 5 2 3" xfId="21460" xr:uid="{4A5A2E33-B338-42BF-85A6-192BC26AA41D}"/>
    <cellStyle name="Normal 8 2 2 2 5 2 4" xfId="38219" xr:uid="{E41E23B4-7676-48FD-81A8-911A660B3944}"/>
    <cellStyle name="Normal 8 2 2 2 5 3" xfId="6387" xr:uid="{8071BF8F-8B2F-4E5D-8845-002046B950A1}"/>
    <cellStyle name="Normal 8 2 2 2 5 3 2" xfId="14767" xr:uid="{024E2988-A072-43F6-BD00-6F360C26BAA6}"/>
    <cellStyle name="Normal 8 2 2 2 5 3 2 2" xfId="31527" xr:uid="{53B68A99-F0B0-4C19-96BF-D2FF2A521BD0}"/>
    <cellStyle name="Normal 8 2 2 2 5 3 2 3" xfId="48286" xr:uid="{B5E65FFB-6B3D-4523-97DA-BFFF9304C66E}"/>
    <cellStyle name="Normal 8 2 2 2 5 3 3" xfId="23147" xr:uid="{6083CCEF-9C11-46EC-B94F-BB78558C657E}"/>
    <cellStyle name="Normal 8 2 2 2 5 3 4" xfId="39906" xr:uid="{871EF31D-8E1F-4D59-B6D3-07B4BDF8118F}"/>
    <cellStyle name="Normal 8 2 2 2 5 4" xfId="3123" xr:uid="{2185B16E-1D7E-4420-A102-45BEBB37E691}"/>
    <cellStyle name="Normal 8 2 2 2 5 4 2" xfId="11503" xr:uid="{751E8337-60DA-436F-9609-862CBE0DEF69}"/>
    <cellStyle name="Normal 8 2 2 2 5 4 2 2" xfId="28263" xr:uid="{B9819EFF-8009-4E57-97D4-7A5B8A3AAD86}"/>
    <cellStyle name="Normal 8 2 2 2 5 4 2 3" xfId="45022" xr:uid="{1E952CDD-42E5-4697-A593-5AA23665EE54}"/>
    <cellStyle name="Normal 8 2 2 2 5 4 3" xfId="19883" xr:uid="{A64CA22A-C623-4D5F-8821-49D3DE5C1ED6}"/>
    <cellStyle name="Normal 8 2 2 2 5 4 4" xfId="36642" xr:uid="{AC3D8F37-88E5-48B0-8A34-D6960967BE18}"/>
    <cellStyle name="Normal 8 2 2 2 5 5" xfId="9700" xr:uid="{43E75B92-F5D6-4355-874D-3C13CBAA6070}"/>
    <cellStyle name="Normal 8 2 2 2 5 5 2" xfId="26460" xr:uid="{076DE5CD-385C-4DB5-9FC0-3B12F633A587}"/>
    <cellStyle name="Normal 8 2 2 2 5 5 3" xfId="43219" xr:uid="{D3DCC580-4E32-4D07-8409-4EC6792C70C5}"/>
    <cellStyle name="Normal 8 2 2 2 5 6" xfId="18080" xr:uid="{F9BA4AEC-F066-41EB-8790-465BC55680FA}"/>
    <cellStyle name="Normal 8 2 2 2 5 7" xfId="34839" xr:uid="{6C4B04D8-6727-4AC6-83D4-DEB86F010EA2}"/>
    <cellStyle name="Normal 8 2 2 2 6" xfId="1730" xr:uid="{1E85ECE1-0E8A-4691-952B-1C57D818180F}"/>
    <cellStyle name="Normal 8 2 2 2 6 2" xfId="5119" xr:uid="{D4CE7985-DE4F-4F42-AA3A-5B6662340CAE}"/>
    <cellStyle name="Normal 8 2 2 2 6 2 2" xfId="13499" xr:uid="{6917A3C0-3ED2-4339-ADF9-D7BCF8F48B61}"/>
    <cellStyle name="Normal 8 2 2 2 6 2 2 2" xfId="30259" xr:uid="{432E550B-BA44-4E13-A0BB-488116CE66CF}"/>
    <cellStyle name="Normal 8 2 2 2 6 2 2 3" xfId="47018" xr:uid="{465CA363-9504-44CE-BD40-4CA623C5B16C}"/>
    <cellStyle name="Normal 8 2 2 2 6 2 3" xfId="21879" xr:uid="{3E37E8BA-06BF-4293-AA0B-CF01455C10D5}"/>
    <cellStyle name="Normal 8 2 2 2 6 2 4" xfId="38638" xr:uid="{896B3A5E-FBC5-49D7-8A23-3F974623F652}"/>
    <cellStyle name="Normal 8 2 2 2 6 3" xfId="6806" xr:uid="{1B8549E6-F804-4ABA-996D-48E10D2BEDAC}"/>
    <cellStyle name="Normal 8 2 2 2 6 3 2" xfId="15186" xr:uid="{659A810D-E032-4F12-8180-0FE2CFC34AEE}"/>
    <cellStyle name="Normal 8 2 2 2 6 3 2 2" xfId="31946" xr:uid="{A0019391-2003-4086-B302-11D13F72B347}"/>
    <cellStyle name="Normal 8 2 2 2 6 3 2 3" xfId="48705" xr:uid="{304F5D3A-D066-477D-A68F-A67E7DC05457}"/>
    <cellStyle name="Normal 8 2 2 2 6 3 3" xfId="23566" xr:uid="{D5604098-AD96-47C9-AAF0-BA0614CC3CA7}"/>
    <cellStyle name="Normal 8 2 2 2 6 3 4" xfId="40325" xr:uid="{69996646-9A44-4852-BA83-343AC2EA2A35}"/>
    <cellStyle name="Normal 8 2 2 2 6 4" xfId="3453" xr:uid="{1DE079DB-5A5F-451C-9A24-20828F7E0811}"/>
    <cellStyle name="Normal 8 2 2 2 6 4 2" xfId="11833" xr:uid="{2323D218-F262-4651-9F4F-4D2ACD10CC0B}"/>
    <cellStyle name="Normal 8 2 2 2 6 4 2 2" xfId="28593" xr:uid="{E4ECABBD-D84B-4C5B-BD88-5DA29DC7C5DA}"/>
    <cellStyle name="Normal 8 2 2 2 6 4 2 3" xfId="45352" xr:uid="{B04C3231-FFB8-43BD-9C72-4195C713C8F8}"/>
    <cellStyle name="Normal 8 2 2 2 6 4 3" xfId="20213" xr:uid="{770A2E23-9AED-418A-ABEF-45DB87D25D69}"/>
    <cellStyle name="Normal 8 2 2 2 6 4 4" xfId="36972" xr:uid="{A44B302E-1A56-4B29-A49B-CB135BA5FC1B}"/>
    <cellStyle name="Normal 8 2 2 2 6 5" xfId="10119" xr:uid="{61A4886F-41C1-4242-987B-E1788A80894C}"/>
    <cellStyle name="Normal 8 2 2 2 6 5 2" xfId="26879" xr:uid="{6B369BFE-78C1-4221-8152-919AE5FA3D42}"/>
    <cellStyle name="Normal 8 2 2 2 6 5 3" xfId="43638" xr:uid="{1E6FA8D9-F1E4-4336-AA1E-4A2BEFB08184}"/>
    <cellStyle name="Normal 8 2 2 2 6 6" xfId="18499" xr:uid="{CDEC19D6-6DF7-443A-9A22-229CCB1B3F84}"/>
    <cellStyle name="Normal 8 2 2 2 6 7" xfId="35258" xr:uid="{723136A0-D6A6-4798-81C0-AB2321CE3661}"/>
    <cellStyle name="Normal 8 2 2 2 7" xfId="3849" xr:uid="{64C2FDE1-6800-4600-B2EC-F79FB2A4CFF3}"/>
    <cellStyle name="Normal 8 2 2 2 7 2" xfId="12229" xr:uid="{6A4A5ED5-F928-4214-B872-45DA5395A6C7}"/>
    <cellStyle name="Normal 8 2 2 2 7 2 2" xfId="28989" xr:uid="{E3612857-B570-4416-902F-402AC4A3D1DD}"/>
    <cellStyle name="Normal 8 2 2 2 7 2 3" xfId="45748" xr:uid="{5B25BE4D-043B-4FC1-869D-013BBDA2BB91}"/>
    <cellStyle name="Normal 8 2 2 2 7 3" xfId="20609" xr:uid="{AFA6D186-4C7F-4FD8-9BED-37A52A2EDEE9}"/>
    <cellStyle name="Normal 8 2 2 2 7 4" xfId="37368" xr:uid="{FC3FE960-2B06-4B22-9FE6-198B94D32BFC}"/>
    <cellStyle name="Normal 8 2 2 2 8" xfId="5533" xr:uid="{F0563515-3D43-49F0-976E-1B383FA68ED8}"/>
    <cellStyle name="Normal 8 2 2 2 8 2" xfId="13913" xr:uid="{8DBA1CA5-6AA9-4142-8561-F2F436FBE6BB}"/>
    <cellStyle name="Normal 8 2 2 2 8 2 2" xfId="30673" xr:uid="{1D5A1D73-F4BC-4908-82F6-EF8BAF53CDEB}"/>
    <cellStyle name="Normal 8 2 2 2 8 2 3" xfId="47432" xr:uid="{54A94A8E-0C94-46C0-81CA-7FAFFC5139DE}"/>
    <cellStyle name="Normal 8 2 2 2 8 3" xfId="22293" xr:uid="{38F62A35-CE6F-4ABA-9E00-7A6664BA5AE0}"/>
    <cellStyle name="Normal 8 2 2 2 8 4" xfId="39052" xr:uid="{5745191F-DD13-4C02-8884-CACBFC22A37A}"/>
    <cellStyle name="Normal 8 2 2 2 9" xfId="7212" xr:uid="{EF6D4E7E-9538-4866-957C-E9994DC294F4}"/>
    <cellStyle name="Normal 8 2 2 2 9 2" xfId="15592" xr:uid="{1564F388-EADA-49A0-8484-B51FD82F2356}"/>
    <cellStyle name="Normal 8 2 2 2 9 2 2" xfId="32352" xr:uid="{F8DEC910-224A-4BC8-A2E7-09268AFF6B2F}"/>
    <cellStyle name="Normal 8 2 2 2 9 2 3" xfId="49111" xr:uid="{2C554A12-D35E-410F-8A70-B82843FB52F8}"/>
    <cellStyle name="Normal 8 2 2 2 9 3" xfId="23972" xr:uid="{E62DC400-E93D-440A-96E4-1B3FDBA2BB18}"/>
    <cellStyle name="Normal 8 2 2 2 9 4" xfId="40731" xr:uid="{2B926A2D-D0F7-4D07-82BD-10D2A523F6BD}"/>
    <cellStyle name="Normal 8 2 2 3" xfId="696" xr:uid="{A4FEE4FA-9F3E-467B-BDD7-5B92DB39C842}"/>
    <cellStyle name="Normal 8 2 2 3 10" xfId="8572" xr:uid="{FE8EB0EA-8E3F-44E3-8361-81CAC55E1E65}"/>
    <cellStyle name="Normal 8 2 2 3 10 2" xfId="16952" xr:uid="{5C47A536-42CB-4AB9-88B0-CD7F9D056B84}"/>
    <cellStyle name="Normal 8 2 2 3 10 2 2" xfId="33712" xr:uid="{94F8DD1E-14FC-48FB-99A8-A359E6A33172}"/>
    <cellStyle name="Normal 8 2 2 3 10 2 3" xfId="50471" xr:uid="{5E9722C0-E2DB-4775-8106-A76AADE722E6}"/>
    <cellStyle name="Normal 8 2 2 3 10 3" xfId="25332" xr:uid="{2D8CECD6-2239-4C71-A42D-6A458D3F1395}"/>
    <cellStyle name="Normal 8 2 2 3 10 4" xfId="42091" xr:uid="{F8F10184-620F-4955-8221-9C7EF861235E}"/>
    <cellStyle name="Normal 8 2 2 3 11" xfId="2525" xr:uid="{1368192E-BD23-4A51-8A01-F203CD1DBF86}"/>
    <cellStyle name="Normal 8 2 2 3 11 2" xfId="10907" xr:uid="{4E87F5D4-898D-47B5-A356-E96778B80D90}"/>
    <cellStyle name="Normal 8 2 2 3 11 2 2" xfId="27667" xr:uid="{B9485CB8-DEB9-476F-A16F-B8BF3E0C8008}"/>
    <cellStyle name="Normal 8 2 2 3 11 2 3" xfId="44426" xr:uid="{1124CD20-01AF-41B0-A464-3E1D3D2F95B4}"/>
    <cellStyle name="Normal 8 2 2 3 11 3" xfId="19287" xr:uid="{20E85E32-1919-4027-8154-136E5F033248}"/>
    <cellStyle name="Normal 8 2 2 3 11 4" xfId="36046" xr:uid="{648A5547-9BF9-480E-8E20-D052D6B3B44B}"/>
    <cellStyle name="Normal 8 2 2 3 12" xfId="9104" xr:uid="{6080F39B-BB98-4144-BC4C-CB7FA98A1E4A}"/>
    <cellStyle name="Normal 8 2 2 3 12 2" xfId="25864" xr:uid="{72C4CDBB-870A-4838-B4E9-6ADE5271E694}"/>
    <cellStyle name="Normal 8 2 2 3 12 3" xfId="42623" xr:uid="{7A6331FB-D097-4B61-BAAC-59BA15BA224B}"/>
    <cellStyle name="Normal 8 2 2 3 13" xfId="17484" xr:uid="{58FEFD85-3D6B-49E2-B112-5A864565FAAF}"/>
    <cellStyle name="Normal 8 2 2 3 14" xfId="34243" xr:uid="{F5E5C757-9769-4958-ACC0-DCE06FD23015}"/>
    <cellStyle name="Normal 8 2 2 3 2" xfId="1135" xr:uid="{CEE8AA52-FC0E-4B68-90DB-D66AD8BED40B}"/>
    <cellStyle name="Normal 8 2 2 3 2 2" xfId="4530" xr:uid="{E7C223C7-3763-492D-A9CD-FB56770F656E}"/>
    <cellStyle name="Normal 8 2 2 3 2 2 2" xfId="12910" xr:uid="{AD2AD1BB-65ED-4845-85DC-2396A94141D8}"/>
    <cellStyle name="Normal 8 2 2 3 2 2 2 2" xfId="29670" xr:uid="{9DC822FD-F661-4FCC-8D32-581DE6E58697}"/>
    <cellStyle name="Normal 8 2 2 3 2 2 2 3" xfId="46429" xr:uid="{7EE43BD1-92A6-40F9-9654-F22FCF008CD2}"/>
    <cellStyle name="Normal 8 2 2 3 2 2 3" xfId="21290" xr:uid="{B9D518F2-1A22-47C5-89C3-B1FBE145E951}"/>
    <cellStyle name="Normal 8 2 2 3 2 2 4" xfId="38049" xr:uid="{8A685DB8-3009-4FEA-9313-F6B1F46C5232}"/>
    <cellStyle name="Normal 8 2 2 3 2 3" xfId="6217" xr:uid="{A9804219-1611-47FC-AA0E-AB7C4E8B6D97}"/>
    <cellStyle name="Normal 8 2 2 3 2 3 2" xfId="14597" xr:uid="{3A48CCF7-3656-42C2-9319-229A5D2DAE87}"/>
    <cellStyle name="Normal 8 2 2 3 2 3 2 2" xfId="31357" xr:uid="{38BF41A5-29C7-4D42-B6BA-4AE113E11D33}"/>
    <cellStyle name="Normal 8 2 2 3 2 3 2 3" xfId="48116" xr:uid="{EB017D3E-E29F-4B56-8F10-B1E2A9E1D7F5}"/>
    <cellStyle name="Normal 8 2 2 3 2 3 3" xfId="22977" xr:uid="{DCECD5D2-BD2B-4EDE-86FE-FB2F49B0E682}"/>
    <cellStyle name="Normal 8 2 2 3 2 3 4" xfId="39736" xr:uid="{4946651E-6CBC-48FB-95BC-772EC46EC7ED}"/>
    <cellStyle name="Normal 8 2 2 3 2 4" xfId="2953" xr:uid="{636575F2-3BDF-4181-965C-043853E959CE}"/>
    <cellStyle name="Normal 8 2 2 3 2 4 2" xfId="11333" xr:uid="{412B4E6D-1FD8-481D-A077-8E61D7161CEF}"/>
    <cellStyle name="Normal 8 2 2 3 2 4 2 2" xfId="28093" xr:uid="{7E523CB7-904D-4906-925C-B4BF18031E60}"/>
    <cellStyle name="Normal 8 2 2 3 2 4 2 3" xfId="44852" xr:uid="{AF45F5F7-0C57-418F-9D4A-A8BABBB74BFE}"/>
    <cellStyle name="Normal 8 2 2 3 2 4 3" xfId="19713" xr:uid="{E8EB1AAC-716C-49BF-980B-AE1776B560FC}"/>
    <cellStyle name="Normal 8 2 2 3 2 4 4" xfId="36472" xr:uid="{60F44D4C-B0B1-4AA8-A0A4-8B181CF13939}"/>
    <cellStyle name="Normal 8 2 2 3 2 5" xfId="9530" xr:uid="{6435AF0D-8536-4D37-A2F8-2769B2F2FB7E}"/>
    <cellStyle name="Normal 8 2 2 3 2 5 2" xfId="26290" xr:uid="{3B1A9D49-ADCB-45B4-B975-FC2C5A98811E}"/>
    <cellStyle name="Normal 8 2 2 3 2 5 3" xfId="43049" xr:uid="{EA5DE5DA-11C8-411A-A2C0-00A666A8D3F3}"/>
    <cellStyle name="Normal 8 2 2 3 2 6" xfId="17910" xr:uid="{B5C3E9F0-B719-481E-ACD1-A0359349DA84}"/>
    <cellStyle name="Normal 8 2 2 3 2 7" xfId="34669" xr:uid="{CDC3F80A-51B6-4507-BB6B-83EAD91E8086}"/>
    <cellStyle name="Normal 8 2 2 3 3" xfId="1569" xr:uid="{53A0C8E5-ECB3-4982-BEE1-2E7BA6713E85}"/>
    <cellStyle name="Normal 8 2 2 3 3 2" xfId="4958" xr:uid="{F4B62FA7-2425-4CA4-85FC-C02574CABBF8}"/>
    <cellStyle name="Normal 8 2 2 3 3 2 2" xfId="13338" xr:uid="{BBEE89DB-6209-48FB-BBE3-4537256887F8}"/>
    <cellStyle name="Normal 8 2 2 3 3 2 2 2" xfId="30098" xr:uid="{E4F1E881-0BB8-4277-A184-34BA5887E770}"/>
    <cellStyle name="Normal 8 2 2 3 3 2 2 3" xfId="46857" xr:uid="{D047F027-88A5-4540-84C6-D306CD78A6AE}"/>
    <cellStyle name="Normal 8 2 2 3 3 2 3" xfId="21718" xr:uid="{81725144-5A04-42B5-8960-611CCEFA0ED9}"/>
    <cellStyle name="Normal 8 2 2 3 3 2 4" xfId="38477" xr:uid="{1AEAFF3D-7A74-4B7D-B5EC-22F93279B8B1}"/>
    <cellStyle name="Normal 8 2 2 3 3 3" xfId="6645" xr:uid="{951B8C17-3C17-4A87-A104-D7318E052115}"/>
    <cellStyle name="Normal 8 2 2 3 3 3 2" xfId="15025" xr:uid="{4823A9E4-FC90-45A8-8B5D-9A5674A883BA}"/>
    <cellStyle name="Normal 8 2 2 3 3 3 2 2" xfId="31785" xr:uid="{A9D396F6-2D82-446B-9660-16DBD4D5B88A}"/>
    <cellStyle name="Normal 8 2 2 3 3 3 2 3" xfId="48544" xr:uid="{6CC3100E-C5FB-41DB-935A-9021251AD421}"/>
    <cellStyle name="Normal 8 2 2 3 3 3 3" xfId="23405" xr:uid="{2D028B2F-B20C-42D0-A134-24052D8BA97E}"/>
    <cellStyle name="Normal 8 2 2 3 3 3 4" xfId="40164" xr:uid="{F2A8EF40-DA20-4A24-8E78-2608AB9D59CF}"/>
    <cellStyle name="Normal 8 2 2 3 3 4" xfId="3381" xr:uid="{8C457D5F-A17F-4129-B248-4992334F9E87}"/>
    <cellStyle name="Normal 8 2 2 3 3 4 2" xfId="11761" xr:uid="{C8E68C50-A54C-4077-80CE-D89E9768359D}"/>
    <cellStyle name="Normal 8 2 2 3 3 4 2 2" xfId="28521" xr:uid="{56DF4A57-D151-46B6-ACEF-100455409FFF}"/>
    <cellStyle name="Normal 8 2 2 3 3 4 2 3" xfId="45280" xr:uid="{6B7DC843-83C3-4B80-9BCC-57B19369C93D}"/>
    <cellStyle name="Normal 8 2 2 3 3 4 3" xfId="20141" xr:uid="{F1412F84-CD08-4674-A09D-C6FC67368C57}"/>
    <cellStyle name="Normal 8 2 2 3 3 4 4" xfId="36900" xr:uid="{E43BF3D0-66EF-4084-82DD-A70433908CF2}"/>
    <cellStyle name="Normal 8 2 2 3 3 5" xfId="9958" xr:uid="{BFB68EE1-B559-4CEF-BAE7-7281976B09C0}"/>
    <cellStyle name="Normal 8 2 2 3 3 5 2" xfId="26718" xr:uid="{E5C82F2B-2AB1-472A-885B-A211E1A710B5}"/>
    <cellStyle name="Normal 8 2 2 3 3 5 3" xfId="43477" xr:uid="{E40E686E-2E21-49BF-991B-2D8D4A060651}"/>
    <cellStyle name="Normal 8 2 2 3 3 6" xfId="18338" xr:uid="{23749523-492D-48C0-93CB-A72CD25ED4D7}"/>
    <cellStyle name="Normal 8 2 2 3 3 7" xfId="35097" xr:uid="{3B24AFC3-D326-4B3F-A454-3C01FCEC6E73}"/>
    <cellStyle name="Normal 8 2 2 3 4" xfId="1872" xr:uid="{114F405F-A02A-4069-B0C1-C5A3D85E2660}"/>
    <cellStyle name="Normal 8 2 2 3 4 2" xfId="5261" xr:uid="{97D666FC-3AB9-4755-AEF3-6B45ADA2BE44}"/>
    <cellStyle name="Normal 8 2 2 3 4 2 2" xfId="13641" xr:uid="{5711D277-D3D3-41CB-B7A0-B2C53C42CFEB}"/>
    <cellStyle name="Normal 8 2 2 3 4 2 2 2" xfId="30401" xr:uid="{BB33DA8D-A3D7-4667-9817-CFF46707BF3E}"/>
    <cellStyle name="Normal 8 2 2 3 4 2 2 3" xfId="47160" xr:uid="{C2EE106D-3BBB-47AC-A1F3-A108C9000825}"/>
    <cellStyle name="Normal 8 2 2 3 4 2 3" xfId="22021" xr:uid="{8B2D9FAD-948D-4D8E-AF09-567C0B3B2464}"/>
    <cellStyle name="Normal 8 2 2 3 4 2 4" xfId="38780" xr:uid="{B4B52E0C-E08C-415C-B01D-E752761E8EB2}"/>
    <cellStyle name="Normal 8 2 2 3 4 3" xfId="6948" xr:uid="{1A633C86-8019-4475-A13B-867B106D5DF4}"/>
    <cellStyle name="Normal 8 2 2 3 4 3 2" xfId="15328" xr:uid="{BB18B3D3-E601-4B9C-8EE9-40C45697653A}"/>
    <cellStyle name="Normal 8 2 2 3 4 3 2 2" xfId="32088" xr:uid="{73AFA1F5-39F6-42D0-8470-E36AB25C8631}"/>
    <cellStyle name="Normal 8 2 2 3 4 3 2 3" xfId="48847" xr:uid="{31AB1498-A70B-4EB9-8D3B-B68262B3ED16}"/>
    <cellStyle name="Normal 8 2 2 3 4 3 3" xfId="23708" xr:uid="{1306EF22-4C96-4F98-A637-68FC3DEFDF7A}"/>
    <cellStyle name="Normal 8 2 2 3 4 3 4" xfId="40467" xr:uid="{A119348E-2EFB-4CCC-8B1D-B1CEFB16B25F}"/>
    <cellStyle name="Normal 8 2 2 3 4 4" xfId="3571" xr:uid="{2C72D738-9EAF-4826-8DDB-CF9BE27A5A32}"/>
    <cellStyle name="Normal 8 2 2 3 4 4 2" xfId="11951" xr:uid="{F45B134B-8842-4364-B517-BFB2FA9354B7}"/>
    <cellStyle name="Normal 8 2 2 3 4 4 2 2" xfId="28711" xr:uid="{87169EDC-4C99-48F0-B497-578AFA167108}"/>
    <cellStyle name="Normal 8 2 2 3 4 4 2 3" xfId="45470" xr:uid="{3EF5576C-AFF9-428C-9BD7-04A022442866}"/>
    <cellStyle name="Normal 8 2 2 3 4 4 3" xfId="20331" xr:uid="{A62B476B-E5C1-44A7-B0FB-33F758964590}"/>
    <cellStyle name="Normal 8 2 2 3 4 4 4" xfId="37090" xr:uid="{DDA84851-41BF-437D-86DB-99CE9726D63F}"/>
    <cellStyle name="Normal 8 2 2 3 4 5" xfId="10261" xr:uid="{D41AB40D-1008-4DC7-B234-73B3E4D8F531}"/>
    <cellStyle name="Normal 8 2 2 3 4 5 2" xfId="27021" xr:uid="{07B3833D-CFD9-48CE-B83B-106B9C2B364E}"/>
    <cellStyle name="Normal 8 2 2 3 4 5 3" xfId="43780" xr:uid="{30822D67-6DBF-47FC-A5D7-2AA317E18AD5}"/>
    <cellStyle name="Normal 8 2 2 3 4 6" xfId="18641" xr:uid="{BB92C90C-7304-47D2-AFE4-9EC198E6FFE2}"/>
    <cellStyle name="Normal 8 2 2 3 4 7" xfId="35400" xr:uid="{17753CE4-4CBD-49A2-A5B7-E93300410600}"/>
    <cellStyle name="Normal 8 2 2 3 5" xfId="3991" xr:uid="{9C6BE58C-6F7D-4C04-B4F3-80176706F100}"/>
    <cellStyle name="Normal 8 2 2 3 5 2" xfId="12371" xr:uid="{7BFBB9B7-310A-4F2C-A843-8A426E19CA02}"/>
    <cellStyle name="Normal 8 2 2 3 5 2 2" xfId="29131" xr:uid="{2F95F761-8FCE-47A3-A2C6-97368BC3159D}"/>
    <cellStyle name="Normal 8 2 2 3 5 2 3" xfId="45890" xr:uid="{6B8FF5B9-BBF6-4963-AA35-9C9245D7116E}"/>
    <cellStyle name="Normal 8 2 2 3 5 3" xfId="20751" xr:uid="{1FC8835D-5892-4754-B4E0-B8ED4B7E237D}"/>
    <cellStyle name="Normal 8 2 2 3 5 4" xfId="37510" xr:uid="{7B0BEA92-B760-4BF8-8230-E036DD16F429}"/>
    <cellStyle name="Normal 8 2 2 3 6" xfId="5791" xr:uid="{65A573CA-F162-43BC-8A33-62C10D50B796}"/>
    <cellStyle name="Normal 8 2 2 3 6 2" xfId="14171" xr:uid="{955F326B-942C-4846-8604-07CDC52BC5E7}"/>
    <cellStyle name="Normal 8 2 2 3 6 2 2" xfId="30931" xr:uid="{BD2228CC-0E53-4DD6-828E-907D8785F07D}"/>
    <cellStyle name="Normal 8 2 2 3 6 2 3" xfId="47690" xr:uid="{DC1DC1E7-16DB-42FD-AFA3-387BF410E99B}"/>
    <cellStyle name="Normal 8 2 2 3 6 3" xfId="22551" xr:uid="{3848A524-DCA9-48F9-B1D8-A7B396D3F1C4}"/>
    <cellStyle name="Normal 8 2 2 3 6 4" xfId="39310" xr:uid="{E3C432D7-98D6-4828-8215-D9904F137615}"/>
    <cellStyle name="Normal 8 2 2 3 7" xfId="7354" xr:uid="{B00DE004-0C85-4266-B684-8A5F2A7A9D26}"/>
    <cellStyle name="Normal 8 2 2 3 7 2" xfId="15734" xr:uid="{36142608-4364-409F-B48E-0FE0F2C0BCDE}"/>
    <cellStyle name="Normal 8 2 2 3 7 2 2" xfId="32494" xr:uid="{EC133D6B-2A34-465A-89AC-92DBFD02E25F}"/>
    <cellStyle name="Normal 8 2 2 3 7 2 3" xfId="49253" xr:uid="{7752ADEB-4F38-45FB-B323-53C941FFB0E0}"/>
    <cellStyle name="Normal 8 2 2 3 7 3" xfId="24114" xr:uid="{038D60DF-7532-4D6E-BB40-2F0616CB34A9}"/>
    <cellStyle name="Normal 8 2 2 3 7 4" xfId="40873" xr:uid="{F37619CD-3458-4643-96A0-91A82D38D9FC}"/>
    <cellStyle name="Normal 8 2 2 3 8" xfId="7760" xr:uid="{ABDDF1C7-CDC8-431F-BE77-D01625E0AA51}"/>
    <cellStyle name="Normal 8 2 2 3 8 2" xfId="16140" xr:uid="{254D1BFC-461D-4846-B91B-D4954EEC084A}"/>
    <cellStyle name="Normal 8 2 2 3 8 2 2" xfId="32900" xr:uid="{AEAAE49D-F3FF-4C19-8BC3-D3EB3B00BCEA}"/>
    <cellStyle name="Normal 8 2 2 3 8 2 3" xfId="49659" xr:uid="{C1306704-3244-4B29-A7F9-33150A03E954}"/>
    <cellStyle name="Normal 8 2 2 3 8 3" xfId="24520" xr:uid="{C900058A-D159-4D91-BC96-7DB9E2352565}"/>
    <cellStyle name="Normal 8 2 2 3 8 4" xfId="41279" xr:uid="{EA910AE1-9A37-4C1A-B5ED-DACC8CB4394C}"/>
    <cellStyle name="Normal 8 2 2 3 9" xfId="8166" xr:uid="{93926CCC-000E-43DB-AB49-0A112B23215A}"/>
    <cellStyle name="Normal 8 2 2 3 9 2" xfId="16546" xr:uid="{858F4007-4CE2-421E-AA04-2B75AC39E718}"/>
    <cellStyle name="Normal 8 2 2 3 9 2 2" xfId="33306" xr:uid="{40BC5F93-E19F-46FD-A720-BDEB93319137}"/>
    <cellStyle name="Normal 8 2 2 3 9 2 3" xfId="50065" xr:uid="{F43BB516-5269-4C34-BB1C-FC57B9DB9026}"/>
    <cellStyle name="Normal 8 2 2 3 9 3" xfId="24926" xr:uid="{9BAB3377-4557-4558-AF41-F25F27D3451D}"/>
    <cellStyle name="Normal 8 2 2 3 9 4" xfId="41685" xr:uid="{A6AFC9B6-5365-4AF1-B93A-796639AFC86E}"/>
    <cellStyle name="Normal 8 2 2 4" xfId="697" xr:uid="{BB01A3E2-08EC-40AA-B1BF-E13630A878EB}"/>
    <cellStyle name="Normal 8 2 2 4 10" xfId="8674" xr:uid="{25520B6A-F379-4042-A143-DE6DB69C0277}"/>
    <cellStyle name="Normal 8 2 2 4 10 2" xfId="17054" xr:uid="{14E0C8FE-23F4-4D07-9FDE-E1DCC494831E}"/>
    <cellStyle name="Normal 8 2 2 4 10 2 2" xfId="33814" xr:uid="{A6B5DEFB-E7EC-4E90-A9C6-BB1C8188EC6D}"/>
    <cellStyle name="Normal 8 2 2 4 10 2 3" xfId="50573" xr:uid="{88AF7446-602D-458F-8D10-D3C3FAD2D1C8}"/>
    <cellStyle name="Normal 8 2 2 4 10 3" xfId="25434" xr:uid="{6B6DA1F4-ACA7-44DF-A4CE-FC6E22EFC065}"/>
    <cellStyle name="Normal 8 2 2 4 10 4" xfId="42193" xr:uid="{E7F2AA79-0192-44AB-A300-AC37C408F827}"/>
    <cellStyle name="Normal 8 2 2 4 11" xfId="2526" xr:uid="{CF7B7E34-E3C9-4A37-A417-FA941BE00D14}"/>
    <cellStyle name="Normal 8 2 2 4 11 2" xfId="10908" xr:uid="{4C91F351-8782-4CBD-B046-13B2D9C028C9}"/>
    <cellStyle name="Normal 8 2 2 4 11 2 2" xfId="27668" xr:uid="{C450033C-8436-4BB4-A5C3-918132E9F8CE}"/>
    <cellStyle name="Normal 8 2 2 4 11 2 3" xfId="44427" xr:uid="{1E51ABA5-F465-4B9E-B1A3-8F105D39A9F9}"/>
    <cellStyle name="Normal 8 2 2 4 11 3" xfId="19288" xr:uid="{E6AC60BC-77E3-445A-ABC0-38719288E629}"/>
    <cellStyle name="Normal 8 2 2 4 11 4" xfId="36047" xr:uid="{D6292942-7582-4375-8DDD-182DFF1FE2C9}"/>
    <cellStyle name="Normal 8 2 2 4 12" xfId="9105" xr:uid="{B486F58F-F8AB-442E-B517-245D600DCDD6}"/>
    <cellStyle name="Normal 8 2 2 4 12 2" xfId="25865" xr:uid="{83B3144D-8B0F-48C0-95C1-33001864EBC9}"/>
    <cellStyle name="Normal 8 2 2 4 12 3" xfId="42624" xr:uid="{29F40F01-51C2-4370-9333-0B8FC98D0F70}"/>
    <cellStyle name="Normal 8 2 2 4 13" xfId="17485" xr:uid="{3C168388-8559-4BCE-9D1D-8A70695D7F19}"/>
    <cellStyle name="Normal 8 2 2 4 14" xfId="34244" xr:uid="{81148644-10F6-41E5-97DF-4939AC445E1A}"/>
    <cellStyle name="Normal 8 2 2 4 2" xfId="1136" xr:uid="{B0713371-80D3-4396-943F-3CB020AE7F26}"/>
    <cellStyle name="Normal 8 2 2 4 2 2" xfId="4531" xr:uid="{201E1D10-E349-48BB-BEE6-2B3751F5604D}"/>
    <cellStyle name="Normal 8 2 2 4 2 2 2" xfId="12911" xr:uid="{7EC9D21A-0D06-4466-9682-E3BF018189A8}"/>
    <cellStyle name="Normal 8 2 2 4 2 2 2 2" xfId="29671" xr:uid="{E7DA00DC-AD62-4415-BCB5-0F0554479DB7}"/>
    <cellStyle name="Normal 8 2 2 4 2 2 2 3" xfId="46430" xr:uid="{C073A03F-614B-4AAC-91C2-0E2A4BF2FC2D}"/>
    <cellStyle name="Normal 8 2 2 4 2 2 3" xfId="21291" xr:uid="{39C181A5-1C91-48B1-B30E-F056ABAF5847}"/>
    <cellStyle name="Normal 8 2 2 4 2 2 4" xfId="38050" xr:uid="{C170DD79-9E76-4840-A97F-DFC44EF4925E}"/>
    <cellStyle name="Normal 8 2 2 4 2 3" xfId="6218" xr:uid="{6820AE8E-0C56-4FBC-B7EB-63E4E8F0EAE6}"/>
    <cellStyle name="Normal 8 2 2 4 2 3 2" xfId="14598" xr:uid="{771AC3B2-862D-47E4-AAF8-F4913A375A12}"/>
    <cellStyle name="Normal 8 2 2 4 2 3 2 2" xfId="31358" xr:uid="{87127DF3-B909-400F-8A5B-1EB2C2E40919}"/>
    <cellStyle name="Normal 8 2 2 4 2 3 2 3" xfId="48117" xr:uid="{5C039670-04A3-4EF9-B75D-22EBFD9F042D}"/>
    <cellStyle name="Normal 8 2 2 4 2 3 3" xfId="22978" xr:uid="{C1EC7BDA-16A0-4AF5-BCC0-D0EA510A5556}"/>
    <cellStyle name="Normal 8 2 2 4 2 3 4" xfId="39737" xr:uid="{2F87BFAF-D2E0-460F-A33A-65E0D7DD2820}"/>
    <cellStyle name="Normal 8 2 2 4 2 4" xfId="2954" xr:uid="{E7C91D7F-DF91-44DD-A579-952F6466DB22}"/>
    <cellStyle name="Normal 8 2 2 4 2 4 2" xfId="11334" xr:uid="{65F8CB8D-4C9D-4339-BDB7-0C1052ED03A5}"/>
    <cellStyle name="Normal 8 2 2 4 2 4 2 2" xfId="28094" xr:uid="{E5E44E0B-3475-4959-B4CC-3FDFC9A4DCE8}"/>
    <cellStyle name="Normal 8 2 2 4 2 4 2 3" xfId="44853" xr:uid="{45CBACE0-BD85-42FF-B742-DEA5F06CA388}"/>
    <cellStyle name="Normal 8 2 2 4 2 4 3" xfId="19714" xr:uid="{68133EBC-693C-4B5E-B45E-C4A4DA2815C8}"/>
    <cellStyle name="Normal 8 2 2 4 2 4 4" xfId="36473" xr:uid="{F9B44B5A-8C78-454A-8099-CFB7F721211D}"/>
    <cellStyle name="Normal 8 2 2 4 2 5" xfId="9531" xr:uid="{A06ED40F-9FE3-4C70-A4B5-295D815C0881}"/>
    <cellStyle name="Normal 8 2 2 4 2 5 2" xfId="26291" xr:uid="{38D01FEB-C77C-4D27-9E1A-676C524F0E24}"/>
    <cellStyle name="Normal 8 2 2 4 2 5 3" xfId="43050" xr:uid="{55D2A25D-5074-40A9-8746-D0AEB4B3B3D4}"/>
    <cellStyle name="Normal 8 2 2 4 2 6" xfId="17911" xr:uid="{8E06173B-D953-430D-987E-CAC91F31CA4A}"/>
    <cellStyle name="Normal 8 2 2 4 2 7" xfId="34670" xr:uid="{3D269B08-E6D7-4955-A3A3-FA26D4083865}"/>
    <cellStyle name="Normal 8 2 2 4 3" xfId="1570" xr:uid="{838C1F14-A746-494F-8188-61CDBC5CE48D}"/>
    <cellStyle name="Normal 8 2 2 4 3 2" xfId="4959" xr:uid="{B868BCF4-959C-4D00-9DD3-6C22EBAA55EF}"/>
    <cellStyle name="Normal 8 2 2 4 3 2 2" xfId="13339" xr:uid="{8B581057-4914-4092-8560-C209910537C7}"/>
    <cellStyle name="Normal 8 2 2 4 3 2 2 2" xfId="30099" xr:uid="{1BF30606-D3FC-4FEA-9CF3-C74595A67317}"/>
    <cellStyle name="Normal 8 2 2 4 3 2 2 3" xfId="46858" xr:uid="{A5A3D5D3-B2CC-4292-AFD3-D50861FD9B60}"/>
    <cellStyle name="Normal 8 2 2 4 3 2 3" xfId="21719" xr:uid="{090DF59F-9B81-44FF-9E43-75E7370E1B81}"/>
    <cellStyle name="Normal 8 2 2 4 3 2 4" xfId="38478" xr:uid="{849AEE0B-038E-49DA-9A94-70D5A07BF79B}"/>
    <cellStyle name="Normal 8 2 2 4 3 3" xfId="6646" xr:uid="{8BDF7762-AB3A-4621-A928-9A955C26E62F}"/>
    <cellStyle name="Normal 8 2 2 4 3 3 2" xfId="15026" xr:uid="{EB6760FE-8E5A-433B-9B30-135AA0BA8ADC}"/>
    <cellStyle name="Normal 8 2 2 4 3 3 2 2" xfId="31786" xr:uid="{7D2BAB92-4D13-4197-A1BB-F2315BCC464C}"/>
    <cellStyle name="Normal 8 2 2 4 3 3 2 3" xfId="48545" xr:uid="{92F9A4A8-A69F-4E43-BD23-ED026EFFDBE9}"/>
    <cellStyle name="Normal 8 2 2 4 3 3 3" xfId="23406" xr:uid="{B214E97E-D70B-46C1-A833-73D6C0CCA13F}"/>
    <cellStyle name="Normal 8 2 2 4 3 3 4" xfId="40165" xr:uid="{150AD219-266E-43D6-8A18-29600BFF0A88}"/>
    <cellStyle name="Normal 8 2 2 4 3 4" xfId="3382" xr:uid="{4ADB3B05-80E4-49FC-B653-4A3C1D6DDA7B}"/>
    <cellStyle name="Normal 8 2 2 4 3 4 2" xfId="11762" xr:uid="{BDCFC50D-B661-4893-A445-15304911B15E}"/>
    <cellStyle name="Normal 8 2 2 4 3 4 2 2" xfId="28522" xr:uid="{6CEFD02F-120A-4361-8009-36A2906D8642}"/>
    <cellStyle name="Normal 8 2 2 4 3 4 2 3" xfId="45281" xr:uid="{2999B8ED-2BED-4E96-A69E-A310691A1D25}"/>
    <cellStyle name="Normal 8 2 2 4 3 4 3" xfId="20142" xr:uid="{24C3630F-503B-4E75-8D29-55732E227AAC}"/>
    <cellStyle name="Normal 8 2 2 4 3 4 4" xfId="36901" xr:uid="{E06FFA3E-5C95-45D3-9311-F4F8663079ED}"/>
    <cellStyle name="Normal 8 2 2 4 3 5" xfId="9959" xr:uid="{D7466DFA-7978-4DFA-B566-CF9D5594C3F3}"/>
    <cellStyle name="Normal 8 2 2 4 3 5 2" xfId="26719" xr:uid="{98905815-DEFA-439F-B4F9-C6C66E630165}"/>
    <cellStyle name="Normal 8 2 2 4 3 5 3" xfId="43478" xr:uid="{97E95BF2-20B6-402B-AAAD-6AEBBE3959B3}"/>
    <cellStyle name="Normal 8 2 2 4 3 6" xfId="18339" xr:uid="{2DB22482-A4E6-43BF-8E9C-C3D7CC0DBCFD}"/>
    <cellStyle name="Normal 8 2 2 4 3 7" xfId="35098" xr:uid="{8CE8DC08-A700-47BF-9A15-02A8B6C9871C}"/>
    <cellStyle name="Normal 8 2 2 4 4" xfId="1974" xr:uid="{926A33CE-064A-4BA3-B484-4D8CF3A70EF9}"/>
    <cellStyle name="Normal 8 2 2 4 4 2" xfId="5363" xr:uid="{FD3B5021-60FC-4943-9B50-11110199B090}"/>
    <cellStyle name="Normal 8 2 2 4 4 2 2" xfId="13743" xr:uid="{36D80C9D-9C54-46D3-89C8-34E0866D91B9}"/>
    <cellStyle name="Normal 8 2 2 4 4 2 2 2" xfId="30503" xr:uid="{98BB0637-7532-4D6A-A169-61A8D8D60C0F}"/>
    <cellStyle name="Normal 8 2 2 4 4 2 2 3" xfId="47262" xr:uid="{C2AED772-5C3F-44D7-8A20-519400C0E9B7}"/>
    <cellStyle name="Normal 8 2 2 4 4 2 3" xfId="22123" xr:uid="{0F697187-D42E-4C6A-9FF8-11FDC6CFAAB3}"/>
    <cellStyle name="Normal 8 2 2 4 4 2 4" xfId="38882" xr:uid="{9EB9F87A-F180-402C-A383-58F5663B17E5}"/>
    <cellStyle name="Normal 8 2 2 4 4 3" xfId="7050" xr:uid="{0D27B70A-199D-4C66-A6ED-2EFEBC592F66}"/>
    <cellStyle name="Normal 8 2 2 4 4 3 2" xfId="15430" xr:uid="{68A1E4E3-785D-4365-A069-A45337813A8B}"/>
    <cellStyle name="Normal 8 2 2 4 4 3 2 2" xfId="32190" xr:uid="{31DFC62A-0A8C-4A34-8ED3-50C67080BCAE}"/>
    <cellStyle name="Normal 8 2 2 4 4 3 2 3" xfId="48949" xr:uid="{852B7639-31B8-469E-97AD-DC0E7685F669}"/>
    <cellStyle name="Normal 8 2 2 4 4 3 3" xfId="23810" xr:uid="{F1654642-F043-4CBF-8531-A7AA5B0C0959}"/>
    <cellStyle name="Normal 8 2 2 4 4 3 4" xfId="40569" xr:uid="{067889BA-969D-4552-BEB0-300CBAC53B44}"/>
    <cellStyle name="Normal 8 2 2 4 4 4" xfId="3673" xr:uid="{8B5846AA-E7F8-4D09-9328-5C74130CB935}"/>
    <cellStyle name="Normal 8 2 2 4 4 4 2" xfId="12053" xr:uid="{963FCE5A-8F3A-4178-9D24-DA5E40C0763B}"/>
    <cellStyle name="Normal 8 2 2 4 4 4 2 2" xfId="28813" xr:uid="{67D3AA75-2361-430E-8FA0-53EE1D318FF4}"/>
    <cellStyle name="Normal 8 2 2 4 4 4 2 3" xfId="45572" xr:uid="{8062CA3E-ED92-476A-A67A-CA55D2BFC5C4}"/>
    <cellStyle name="Normal 8 2 2 4 4 4 3" xfId="20433" xr:uid="{2E744860-6C48-419A-BA89-D69CF3C55925}"/>
    <cellStyle name="Normal 8 2 2 4 4 4 4" xfId="37192" xr:uid="{41F0D41E-167F-4FF0-9AA2-9FF3F69E24CE}"/>
    <cellStyle name="Normal 8 2 2 4 4 5" xfId="10363" xr:uid="{2053A6BF-57DE-4CAD-AEC2-97F15D4316AE}"/>
    <cellStyle name="Normal 8 2 2 4 4 5 2" xfId="27123" xr:uid="{CA93C144-95A3-4DA4-9EE7-952D735F3349}"/>
    <cellStyle name="Normal 8 2 2 4 4 5 3" xfId="43882" xr:uid="{0EBABC7E-A997-4219-B406-30DE24633C41}"/>
    <cellStyle name="Normal 8 2 2 4 4 6" xfId="18743" xr:uid="{593F8563-E980-4EE2-BA98-607FAEFBD4EE}"/>
    <cellStyle name="Normal 8 2 2 4 4 7" xfId="35502" xr:uid="{78F16F06-96D2-4DC5-94C0-87CBBD1090FB}"/>
    <cellStyle name="Normal 8 2 2 4 5" xfId="4093" xr:uid="{918D85B4-5C73-4070-955C-1EB6617B06E8}"/>
    <cellStyle name="Normal 8 2 2 4 5 2" xfId="12473" xr:uid="{B20E9595-B4DF-4763-9ADE-A628D65ED5D9}"/>
    <cellStyle name="Normal 8 2 2 4 5 2 2" xfId="29233" xr:uid="{095403AF-7708-4E5A-BFCB-42F552A050C0}"/>
    <cellStyle name="Normal 8 2 2 4 5 2 3" xfId="45992" xr:uid="{E21EC088-0BA3-4B50-8987-FE9A2D56A0DD}"/>
    <cellStyle name="Normal 8 2 2 4 5 3" xfId="20853" xr:uid="{32CD99C9-963A-408E-816F-8DC0620D6EF2}"/>
    <cellStyle name="Normal 8 2 2 4 5 4" xfId="37612" xr:uid="{87064950-C9E9-4A20-BB89-E890F8FEB261}"/>
    <cellStyle name="Normal 8 2 2 4 6" xfId="5792" xr:uid="{596DF28D-79DD-479F-A800-E4CFEAB123FC}"/>
    <cellStyle name="Normal 8 2 2 4 6 2" xfId="14172" xr:uid="{36F7F54B-C752-4ECD-A711-CC8F2A8B15C8}"/>
    <cellStyle name="Normal 8 2 2 4 6 2 2" xfId="30932" xr:uid="{5559CB97-9060-4370-822D-90FB94FA6B32}"/>
    <cellStyle name="Normal 8 2 2 4 6 2 3" xfId="47691" xr:uid="{D8EB1437-60FA-4D6B-9D30-22A1FCBEBED6}"/>
    <cellStyle name="Normal 8 2 2 4 6 3" xfId="22552" xr:uid="{02B1171B-82D0-4119-BC20-F109C9F98AD1}"/>
    <cellStyle name="Normal 8 2 2 4 6 4" xfId="39311" xr:uid="{C1456DDC-4EC6-46F3-ABD3-4EFF28F925B5}"/>
    <cellStyle name="Normal 8 2 2 4 7" xfId="7456" xr:uid="{197449AB-B58E-41CE-AC9C-45FAAAAA3E67}"/>
    <cellStyle name="Normal 8 2 2 4 7 2" xfId="15836" xr:uid="{519A3AF0-E7FF-4545-BFFE-78DD5C1215C1}"/>
    <cellStyle name="Normal 8 2 2 4 7 2 2" xfId="32596" xr:uid="{B5FDE656-6503-40BB-B09F-3B02D2457D83}"/>
    <cellStyle name="Normal 8 2 2 4 7 2 3" xfId="49355" xr:uid="{99A73A91-77BD-44DE-BF71-FBED7339BF51}"/>
    <cellStyle name="Normal 8 2 2 4 7 3" xfId="24216" xr:uid="{23834B2B-7086-45F5-A5C9-94AA06F1D66E}"/>
    <cellStyle name="Normal 8 2 2 4 7 4" xfId="40975" xr:uid="{E5C90909-3C4B-427C-86BF-5B4757BB7258}"/>
    <cellStyle name="Normal 8 2 2 4 8" xfId="7862" xr:uid="{C8A7D8AA-EB56-4B51-BCB3-D6E097376483}"/>
    <cellStyle name="Normal 8 2 2 4 8 2" xfId="16242" xr:uid="{6B39423B-0055-458F-939B-C496B18FA864}"/>
    <cellStyle name="Normal 8 2 2 4 8 2 2" xfId="33002" xr:uid="{0DA3FD2F-9CBD-4E58-9179-DCE6674941C0}"/>
    <cellStyle name="Normal 8 2 2 4 8 2 3" xfId="49761" xr:uid="{8C646454-A3BF-45F2-BCF6-637567F3EDEA}"/>
    <cellStyle name="Normal 8 2 2 4 8 3" xfId="24622" xr:uid="{1AD05BEE-3D19-4086-8897-7D65C21FCB7E}"/>
    <cellStyle name="Normal 8 2 2 4 8 4" xfId="41381" xr:uid="{18D63C83-E8B5-43BB-8139-C13B524BC43C}"/>
    <cellStyle name="Normal 8 2 2 4 9" xfId="8268" xr:uid="{62B7DC59-99A4-47CC-A53C-3F4A49B4B5DB}"/>
    <cellStyle name="Normal 8 2 2 4 9 2" xfId="16648" xr:uid="{699B4001-31E7-4F80-96A1-575620430C0F}"/>
    <cellStyle name="Normal 8 2 2 4 9 2 2" xfId="33408" xr:uid="{772157E4-60BD-4CF7-A729-81F971293EF4}"/>
    <cellStyle name="Normal 8 2 2 4 9 2 3" xfId="50167" xr:uid="{AA5E8AEB-4ED3-490D-BE63-CF2B28851C29}"/>
    <cellStyle name="Normal 8 2 2 4 9 3" xfId="25028" xr:uid="{A256A7AF-E731-4165-A047-3727D36C53A2}"/>
    <cellStyle name="Normal 8 2 2 4 9 4" xfId="41787" xr:uid="{A8F953B4-7C86-4FDA-9E2F-7E23A725EFA5}"/>
    <cellStyle name="Normal 8 2 2 5" xfId="803" xr:uid="{0FCA4258-0889-4A85-AEBD-9ABE6C66F5BA}"/>
    <cellStyle name="Normal 8 2 2 5 2" xfId="4198" xr:uid="{1D663D48-9749-43E7-904C-198B85E3E4CA}"/>
    <cellStyle name="Normal 8 2 2 5 2 2" xfId="12578" xr:uid="{E5E04715-8A32-4D2A-BBCE-E89D0108A0E1}"/>
    <cellStyle name="Normal 8 2 2 5 2 2 2" xfId="29338" xr:uid="{595AD1CF-5176-441C-93AB-D4B56C9FCEB1}"/>
    <cellStyle name="Normal 8 2 2 5 2 2 3" xfId="46097" xr:uid="{A6C96214-DBFF-4A4C-955B-548C04EFEB1A}"/>
    <cellStyle name="Normal 8 2 2 5 2 3" xfId="20958" xr:uid="{0BDD80B1-FA3F-4E54-B337-8D7E1B85AA40}"/>
    <cellStyle name="Normal 8 2 2 5 2 4" xfId="37717" xr:uid="{1E9F3868-948E-450E-B6A0-CD481B0A5F2F}"/>
    <cellStyle name="Normal 8 2 2 5 3" xfId="5885" xr:uid="{3EFD8CE0-24EE-4F21-9F07-50D68B138F08}"/>
    <cellStyle name="Normal 8 2 2 5 3 2" xfId="14265" xr:uid="{901CBD95-F173-4AE0-9542-CA1114FBA70A}"/>
    <cellStyle name="Normal 8 2 2 5 3 2 2" xfId="31025" xr:uid="{16F4DF9E-377A-496B-A297-42FA7484C689}"/>
    <cellStyle name="Normal 8 2 2 5 3 2 3" xfId="47784" xr:uid="{7263C036-9416-4525-87A8-E71FDECFCC53}"/>
    <cellStyle name="Normal 8 2 2 5 3 3" xfId="22645" xr:uid="{69A57473-5E30-45FE-8A3C-99A4F9EB8283}"/>
    <cellStyle name="Normal 8 2 2 5 3 4" xfId="39404" xr:uid="{6D8CD74A-DC9D-47E7-93E2-86DAC6AA4B25}"/>
    <cellStyle name="Normal 8 2 2 5 4" xfId="2621" xr:uid="{9F0743D0-DCDE-4CD1-93A5-569B4207C17D}"/>
    <cellStyle name="Normal 8 2 2 5 4 2" xfId="11001" xr:uid="{4610C74F-12F9-4D05-9593-CE551EFEF87E}"/>
    <cellStyle name="Normal 8 2 2 5 4 2 2" xfId="27761" xr:uid="{B92A03D7-3589-4976-91BE-E6CEB1D71A80}"/>
    <cellStyle name="Normal 8 2 2 5 4 2 3" xfId="44520" xr:uid="{D3F95075-4DFA-4F12-AF91-90F73DB1ADAD}"/>
    <cellStyle name="Normal 8 2 2 5 4 3" xfId="19381" xr:uid="{8D1F596E-3514-41BC-A2DA-D90B2F92A9DE}"/>
    <cellStyle name="Normal 8 2 2 5 4 4" xfId="36140" xr:uid="{F592B7B5-6298-4295-92C1-FCD5B7D7A92D}"/>
    <cellStyle name="Normal 8 2 2 5 5" xfId="9198" xr:uid="{E0F7ADBE-99E9-4A41-B11F-0C2C4E6963DC}"/>
    <cellStyle name="Normal 8 2 2 5 5 2" xfId="25958" xr:uid="{C4A76C87-87B9-4FDA-9A35-898C2E0B6C02}"/>
    <cellStyle name="Normal 8 2 2 5 5 3" xfId="42717" xr:uid="{A618E3B1-DA01-442D-812A-87B4C7D64964}"/>
    <cellStyle name="Normal 8 2 2 5 6" xfId="17578" xr:uid="{EACBE83A-3B21-40B6-BCA1-36FC9E4AD00A}"/>
    <cellStyle name="Normal 8 2 2 5 7" xfId="34337" xr:uid="{BA1FB322-1E5A-470D-A402-36F4349C32D6}"/>
    <cellStyle name="Normal 8 2 2 6" xfId="1237" xr:uid="{F5E19C3E-A099-4F6F-95B5-FD2F543F3A94}"/>
    <cellStyle name="Normal 8 2 2 6 2" xfId="4626" xr:uid="{908C2A8B-8A7E-4157-80E7-6EFA28228F4F}"/>
    <cellStyle name="Normal 8 2 2 6 2 2" xfId="13006" xr:uid="{58F4F481-2749-45BC-96F2-542979390F14}"/>
    <cellStyle name="Normal 8 2 2 6 2 2 2" xfId="29766" xr:uid="{4547D950-F254-4BFF-8121-949F215AF40D}"/>
    <cellStyle name="Normal 8 2 2 6 2 2 3" xfId="46525" xr:uid="{42990A7B-4D1D-43E5-9FEF-B1D8BFEEBBA9}"/>
    <cellStyle name="Normal 8 2 2 6 2 3" xfId="21386" xr:uid="{37C4B510-65C5-49C2-BC71-7C7DF7A6EA42}"/>
    <cellStyle name="Normal 8 2 2 6 2 4" xfId="38145" xr:uid="{24B79B28-3ED0-4A18-98F9-38044EE79176}"/>
    <cellStyle name="Normal 8 2 2 6 3" xfId="6313" xr:uid="{60968391-46B7-487E-85B6-DB5C8703D426}"/>
    <cellStyle name="Normal 8 2 2 6 3 2" xfId="14693" xr:uid="{C2D4C2A1-FDC7-431F-8919-5B360EE83B10}"/>
    <cellStyle name="Normal 8 2 2 6 3 2 2" xfId="31453" xr:uid="{60C55C12-FB72-4E33-AD02-36F7D2730598}"/>
    <cellStyle name="Normal 8 2 2 6 3 2 3" xfId="48212" xr:uid="{B2390D59-1043-454D-9926-E039302221F7}"/>
    <cellStyle name="Normal 8 2 2 6 3 3" xfId="23073" xr:uid="{135FC7CC-D7C3-4AF2-A9DF-66BEF471F5C2}"/>
    <cellStyle name="Normal 8 2 2 6 3 4" xfId="39832" xr:uid="{60AB4673-9B85-4BE1-987B-B6D13F1E86C6}"/>
    <cellStyle name="Normal 8 2 2 6 4" xfId="3049" xr:uid="{DD9B201B-5751-4A22-BCAB-E2DF3788119A}"/>
    <cellStyle name="Normal 8 2 2 6 4 2" xfId="11429" xr:uid="{58336D6B-B66F-4975-B4EC-0232354840FD}"/>
    <cellStyle name="Normal 8 2 2 6 4 2 2" xfId="28189" xr:uid="{DF523E5F-8466-4EF9-A3F5-A592C191CA52}"/>
    <cellStyle name="Normal 8 2 2 6 4 2 3" xfId="44948" xr:uid="{FC56BB98-D3F0-4185-B257-98790563C26E}"/>
    <cellStyle name="Normal 8 2 2 6 4 3" xfId="19809" xr:uid="{2186FB1D-21BD-44C7-9B9E-953F1F95E69D}"/>
    <cellStyle name="Normal 8 2 2 6 4 4" xfId="36568" xr:uid="{582E0498-360F-49C4-9621-A4D48C49978B}"/>
    <cellStyle name="Normal 8 2 2 6 5" xfId="9626" xr:uid="{65DC1649-AEC4-48B1-865B-09B76FCEEF73}"/>
    <cellStyle name="Normal 8 2 2 6 5 2" xfId="26386" xr:uid="{2081BA6E-C9CA-4F47-B312-12B16E9F977C}"/>
    <cellStyle name="Normal 8 2 2 6 5 3" xfId="43145" xr:uid="{8CFF2D87-7D4C-4413-893B-5502C373E851}"/>
    <cellStyle name="Normal 8 2 2 6 6" xfId="18006" xr:uid="{DBC1752C-73EA-43C4-9B5A-CA85546C71BD}"/>
    <cellStyle name="Normal 8 2 2 6 7" xfId="34765" xr:uid="{1F6DB48C-2B9C-4A6D-8BF7-7DB788E88233}"/>
    <cellStyle name="Normal 8 2 2 7" xfId="1703" xr:uid="{5CAA0B14-5453-4E7A-AC8A-02B9FDDA0D62}"/>
    <cellStyle name="Normal 8 2 2 7 2" xfId="5092" xr:uid="{BF9FE8F4-5633-4D1E-81CB-F7B1BFA286E5}"/>
    <cellStyle name="Normal 8 2 2 7 2 2" xfId="13472" xr:uid="{98420367-B31E-483E-BD9E-1A65FEACB40B}"/>
    <cellStyle name="Normal 8 2 2 7 2 2 2" xfId="30232" xr:uid="{0526F031-2798-4918-9E25-FE15D5849BFF}"/>
    <cellStyle name="Normal 8 2 2 7 2 2 3" xfId="46991" xr:uid="{26A22616-0B28-4C89-B5CA-9EAE10D03D20}"/>
    <cellStyle name="Normal 8 2 2 7 2 3" xfId="21852" xr:uid="{B321819A-B779-4510-A568-27223CEFFF27}"/>
    <cellStyle name="Normal 8 2 2 7 2 4" xfId="38611" xr:uid="{4C26F20A-6A3D-477B-8E6A-1FFFE6A99013}"/>
    <cellStyle name="Normal 8 2 2 7 3" xfId="6779" xr:uid="{2E43DD41-4C09-4D5E-A662-9F13D57B3972}"/>
    <cellStyle name="Normal 8 2 2 7 3 2" xfId="15159" xr:uid="{2F2E533D-843D-417D-8C30-4C503749D67C}"/>
    <cellStyle name="Normal 8 2 2 7 3 2 2" xfId="31919" xr:uid="{EAD02DE9-B137-4739-A6E2-68EAC2507CCE}"/>
    <cellStyle name="Normal 8 2 2 7 3 2 3" xfId="48678" xr:uid="{18A14561-8857-43E9-A7EB-77EFA74AAFF5}"/>
    <cellStyle name="Normal 8 2 2 7 3 3" xfId="23539" xr:uid="{C6B9E505-9AD9-4A40-963C-0005E9315226}"/>
    <cellStyle name="Normal 8 2 2 7 3 4" xfId="40298" xr:uid="{6D332210-796D-4322-84A0-5C9FF366C15C}"/>
    <cellStyle name="Normal 8 2 2 7 4" xfId="2188" xr:uid="{C9875971-DCBB-4223-B021-5BBE03A91A3D}"/>
    <cellStyle name="Normal 8 2 2 7 4 2" xfId="10575" xr:uid="{7F4A6250-05A8-47EA-9D76-AC1C18B59E66}"/>
    <cellStyle name="Normal 8 2 2 7 4 2 2" xfId="27335" xr:uid="{03C8A48A-CC5F-40B1-B478-7BEEBC763411}"/>
    <cellStyle name="Normal 8 2 2 7 4 2 3" xfId="44094" xr:uid="{114E2434-4C67-4CA0-B4E9-A8D067C45F86}"/>
    <cellStyle name="Normal 8 2 2 7 4 3" xfId="18955" xr:uid="{8CDF8341-E9CD-4417-B7D4-E0776FDD51C9}"/>
    <cellStyle name="Normal 8 2 2 7 4 4" xfId="35714" xr:uid="{2D583DAF-9AE9-4C87-88F4-E8E090F64605}"/>
    <cellStyle name="Normal 8 2 2 7 5" xfId="10092" xr:uid="{E727BB91-A21D-4694-90D9-963B010F536F}"/>
    <cellStyle name="Normal 8 2 2 7 5 2" xfId="26852" xr:uid="{0B0AA129-E14B-44DA-8AB2-1A3AF3910E98}"/>
    <cellStyle name="Normal 8 2 2 7 5 3" xfId="43611" xr:uid="{0CBD1184-9FF3-4B3D-A483-E8FA5FAA5E54}"/>
    <cellStyle name="Normal 8 2 2 7 6" xfId="18472" xr:uid="{48C17AE9-85BD-4D25-A943-9ABB5C2224C7}"/>
    <cellStyle name="Normal 8 2 2 7 7" xfId="35231" xr:uid="{573B9BC4-4E1F-47F4-941E-3B86B3C089F1}"/>
    <cellStyle name="Normal 8 2 2 8" xfId="3821" xr:uid="{616925A6-9D4F-4C67-A9BB-EE18CCD48B30}"/>
    <cellStyle name="Normal 8 2 2 8 2" xfId="12201" xr:uid="{8151A4DF-CAF9-451D-AC92-638C935319FE}"/>
    <cellStyle name="Normal 8 2 2 8 2 2" xfId="28961" xr:uid="{34B700A3-36FA-4F70-AE40-C34AFA3A606F}"/>
    <cellStyle name="Normal 8 2 2 8 2 3" xfId="45720" xr:uid="{F70AE625-9C17-4668-86F8-20CA8C32477C}"/>
    <cellStyle name="Normal 8 2 2 8 3" xfId="20581" xr:uid="{CF2AF576-708B-44E1-8DB0-0049205C884B}"/>
    <cellStyle name="Normal 8 2 2 8 4" xfId="37340" xr:uid="{D9E4D49E-B0DA-4652-95E5-2F53353EB129}"/>
    <cellStyle name="Normal 8 2 2 9" xfId="5459" xr:uid="{75C99984-40E8-42C6-B671-5D99B199C375}"/>
    <cellStyle name="Normal 8 2 2 9 2" xfId="13839" xr:uid="{54C43256-08D8-464E-9255-274AEC5167A0}"/>
    <cellStyle name="Normal 8 2 2 9 2 2" xfId="30599" xr:uid="{5B952C74-5B43-41D3-8A9F-919A116CF88F}"/>
    <cellStyle name="Normal 8 2 2 9 2 3" xfId="47358" xr:uid="{A19BC39F-A40E-416C-BB84-AD6FD93941DD}"/>
    <cellStyle name="Normal 8 2 2 9 3" xfId="22219" xr:uid="{0521A053-5B22-4A2C-833D-98D70C86D81E}"/>
    <cellStyle name="Normal 8 2 2 9 4" xfId="38978" xr:uid="{6C84B81C-12CC-45CA-A040-4A0B427A82EB}"/>
    <cellStyle name="Normal 8 2 20" xfId="33883" xr:uid="{0ECA7280-4402-4C86-9BF2-70BD7F00374D}"/>
    <cellStyle name="Normal 8 2 21" xfId="270" xr:uid="{5FC2714E-8ED4-4ED2-A705-5D8C6A2F19CF}"/>
    <cellStyle name="Normal 8 2 3" xfId="354" xr:uid="{A2B8A7BB-C733-40C8-80E3-A82111B43C9E}"/>
    <cellStyle name="Normal 8 2 3 10" xfId="7592" xr:uid="{87ED705E-C4D5-4234-B9DF-979DC6FAA68A}"/>
    <cellStyle name="Normal 8 2 3 10 2" xfId="15972" xr:uid="{93FD3C72-6E57-4EDD-93C4-E20D4AEE7F74}"/>
    <cellStyle name="Normal 8 2 3 10 2 2" xfId="32732" xr:uid="{DC4B4F4A-5DE3-4B24-8431-4C53F31B5E2A}"/>
    <cellStyle name="Normal 8 2 3 10 2 3" xfId="49491" xr:uid="{8D5D4486-0D05-49FE-BE4E-3626A0BF205F}"/>
    <cellStyle name="Normal 8 2 3 10 3" xfId="24352" xr:uid="{15B9C883-F77B-4AF3-90A3-9E475ADB6434}"/>
    <cellStyle name="Normal 8 2 3 10 4" xfId="41111" xr:uid="{90F93D40-8530-411F-A039-8B214C1A899F}"/>
    <cellStyle name="Normal 8 2 3 11" xfId="7998" xr:uid="{BC015EEC-5EB4-4A4B-AB62-F706EC57CF4C}"/>
    <cellStyle name="Normal 8 2 3 11 2" xfId="16378" xr:uid="{CD2902C8-99EF-43C6-9F1D-E3485666B077}"/>
    <cellStyle name="Normal 8 2 3 11 2 2" xfId="33138" xr:uid="{4536DE40-495E-4906-A326-6565B800D641}"/>
    <cellStyle name="Normal 8 2 3 11 2 3" xfId="49897" xr:uid="{11E1030E-83C2-4A6D-A857-F778BDAEA03D}"/>
    <cellStyle name="Normal 8 2 3 11 3" xfId="24758" xr:uid="{B69B346B-E05A-4EFE-8814-A44A7F5C9B0A}"/>
    <cellStyle name="Normal 8 2 3 11 4" xfId="41517" xr:uid="{BEEC5D61-8DCC-48D8-A5D7-33C33361097A}"/>
    <cellStyle name="Normal 8 2 3 12" xfId="8404" xr:uid="{CB5F5543-9310-49F3-97D0-76D37DF4449A}"/>
    <cellStyle name="Normal 8 2 3 12 2" xfId="16784" xr:uid="{663341F1-A184-4E86-9CB2-43DB7470D671}"/>
    <cellStyle name="Normal 8 2 3 12 2 2" xfId="33544" xr:uid="{63E928AE-BACC-4BB8-832C-6B1A19352E85}"/>
    <cellStyle name="Normal 8 2 3 12 2 3" xfId="50303" xr:uid="{D34997BE-05A8-4105-AEB6-0A77F69B7764}"/>
    <cellStyle name="Normal 8 2 3 12 3" xfId="25164" xr:uid="{62C8CB0D-1A37-40F9-ABC6-BAD553974349}"/>
    <cellStyle name="Normal 8 2 3 12 4" xfId="41923" xr:uid="{02545F7F-35C6-4967-ACF4-2F4E1781F3FA}"/>
    <cellStyle name="Normal 8 2 3 13" xfId="2084" xr:uid="{80975A5D-5048-4A5D-A3B5-66B26F4DB61E}"/>
    <cellStyle name="Normal 8 2 3 13 2" xfId="10472" xr:uid="{2741D058-9C98-4DA8-BC08-08B4593F6284}"/>
    <cellStyle name="Normal 8 2 3 13 2 2" xfId="27232" xr:uid="{756F42C1-8AED-4A40-A767-54A33036E964}"/>
    <cellStyle name="Normal 8 2 3 13 2 3" xfId="43991" xr:uid="{47439BB9-331E-4561-A8E4-9D3F70ED5B52}"/>
    <cellStyle name="Normal 8 2 3 13 3" xfId="18852" xr:uid="{B0AA6299-3834-4CDD-B1AE-8EFC6A454AEA}"/>
    <cellStyle name="Normal 8 2 3 13 4" xfId="35611" xr:uid="{8F939568-45A4-4962-BB54-9FC92F6D1149}"/>
    <cellStyle name="Normal 8 2 3 14" xfId="8818" xr:uid="{1905C8F3-2E92-4E13-B1E5-A3B9D8AFF946}"/>
    <cellStyle name="Normal 8 2 3 14 2" xfId="25578" xr:uid="{31D2DE07-5A76-4ACD-8AF7-A6F4B6E0EF1C}"/>
    <cellStyle name="Normal 8 2 3 14 3" xfId="42337" xr:uid="{6FC72C1D-9860-4146-8A93-31A58B7683B4}"/>
    <cellStyle name="Normal 8 2 3 15" xfId="17198" xr:uid="{C6590628-6C0A-48CB-912B-81602C8DAFEF}"/>
    <cellStyle name="Normal 8 2 3 16" xfId="33957" xr:uid="{6F972BAC-9EF9-4EAC-AD77-A463485DFF58}"/>
    <cellStyle name="Normal 8 2 3 2" xfId="698" xr:uid="{DABEDFA1-03BD-4024-A271-D3BF8266489A}"/>
    <cellStyle name="Normal 8 2 3 2 10" xfId="8574" xr:uid="{F8BC8255-6ACA-4832-B763-7A2F08A4FABC}"/>
    <cellStyle name="Normal 8 2 3 2 10 2" xfId="16954" xr:uid="{40ED8E5D-0A1F-47FD-A3CE-B645A1C2FC22}"/>
    <cellStyle name="Normal 8 2 3 2 10 2 2" xfId="33714" xr:uid="{797DB6B0-DE65-4C74-8709-6D75894202D6}"/>
    <cellStyle name="Normal 8 2 3 2 10 2 3" xfId="50473" xr:uid="{F59CCDD0-C319-4895-BA3D-4B33E3454535}"/>
    <cellStyle name="Normal 8 2 3 2 10 3" xfId="25334" xr:uid="{88935F26-F9F1-4D4B-9287-AD1FA59610F1}"/>
    <cellStyle name="Normal 8 2 3 2 10 4" xfId="42093" xr:uid="{17F34A00-60B1-473D-8235-F3A1B63516AC}"/>
    <cellStyle name="Normal 8 2 3 2 11" xfId="2527" xr:uid="{DCB14C56-2D5A-46DC-8658-BFA61FF62A65}"/>
    <cellStyle name="Normal 8 2 3 2 11 2" xfId="10909" xr:uid="{FED0AD3C-2961-4138-BC83-17A9AABA9F5B}"/>
    <cellStyle name="Normal 8 2 3 2 11 2 2" xfId="27669" xr:uid="{8E338EB1-C1FB-4315-A3CC-15A38BC4242D}"/>
    <cellStyle name="Normal 8 2 3 2 11 2 3" xfId="44428" xr:uid="{21324803-921E-4404-AB53-A41897D08A77}"/>
    <cellStyle name="Normal 8 2 3 2 11 3" xfId="19289" xr:uid="{94592F08-1549-4448-B601-6E62A37ADC9B}"/>
    <cellStyle name="Normal 8 2 3 2 11 4" xfId="36048" xr:uid="{09C316EF-7705-4FD2-B200-053CC0E703B7}"/>
    <cellStyle name="Normal 8 2 3 2 12" xfId="9106" xr:uid="{EA647345-A973-4916-8351-79028DEB2737}"/>
    <cellStyle name="Normal 8 2 3 2 12 2" xfId="25866" xr:uid="{0374D1BC-CB1E-44BB-A119-836C30F7A187}"/>
    <cellStyle name="Normal 8 2 3 2 12 3" xfId="42625" xr:uid="{7F741397-A213-4E1E-BDBE-C482D0C5541D}"/>
    <cellStyle name="Normal 8 2 3 2 13" xfId="17486" xr:uid="{D3CFF154-15E0-4E10-8DC3-620D7814AE51}"/>
    <cellStyle name="Normal 8 2 3 2 14" xfId="34245" xr:uid="{B32D5F78-7C16-4927-9A47-189E9B7E761D}"/>
    <cellStyle name="Normal 8 2 3 2 2" xfId="1137" xr:uid="{B4843CA6-412B-461E-8281-9D1FAD22C852}"/>
    <cellStyle name="Normal 8 2 3 2 2 2" xfId="4532" xr:uid="{F3570F88-CABA-470C-9924-064DCB55359B}"/>
    <cellStyle name="Normal 8 2 3 2 2 2 2" xfId="12912" xr:uid="{5A462F3D-FC32-47F4-BCB7-2FED7A91A83A}"/>
    <cellStyle name="Normal 8 2 3 2 2 2 2 2" xfId="29672" xr:uid="{0157810E-E457-4D4F-9937-355B42740B66}"/>
    <cellStyle name="Normal 8 2 3 2 2 2 2 3" xfId="46431" xr:uid="{252F08D0-99DD-4D9C-9D9C-992AF11F6143}"/>
    <cellStyle name="Normal 8 2 3 2 2 2 3" xfId="21292" xr:uid="{725622EC-C71B-4DB9-9D43-71FA48DEB0F9}"/>
    <cellStyle name="Normal 8 2 3 2 2 2 4" xfId="38051" xr:uid="{3C195278-3403-4CC4-84E9-13D31C193F33}"/>
    <cellStyle name="Normal 8 2 3 2 2 3" xfId="6219" xr:uid="{E57DF55C-4787-4F8E-8F2D-B9C329A55310}"/>
    <cellStyle name="Normal 8 2 3 2 2 3 2" xfId="14599" xr:uid="{17D8CE9B-E76A-4CCB-8DB5-91D933F70755}"/>
    <cellStyle name="Normal 8 2 3 2 2 3 2 2" xfId="31359" xr:uid="{B5025F24-77FD-481B-9CD1-2CF46C50C651}"/>
    <cellStyle name="Normal 8 2 3 2 2 3 2 3" xfId="48118" xr:uid="{D9D8A7F9-04F8-4DFE-97EF-568D28021E42}"/>
    <cellStyle name="Normal 8 2 3 2 2 3 3" xfId="22979" xr:uid="{E428983F-14EC-44D4-9737-B1C70CD5BD37}"/>
    <cellStyle name="Normal 8 2 3 2 2 3 4" xfId="39738" xr:uid="{1CBB9D04-5B99-4286-BCD0-4CD7ECF5631D}"/>
    <cellStyle name="Normal 8 2 3 2 2 4" xfId="2955" xr:uid="{97E3EB9A-5A0D-4DEF-BC3D-BDE092216A69}"/>
    <cellStyle name="Normal 8 2 3 2 2 4 2" xfId="11335" xr:uid="{59F61DEF-F0FD-47A1-963B-0F19A1C0D865}"/>
    <cellStyle name="Normal 8 2 3 2 2 4 2 2" xfId="28095" xr:uid="{7B407502-7195-438A-8C7B-2CF5C0B35648}"/>
    <cellStyle name="Normal 8 2 3 2 2 4 2 3" xfId="44854" xr:uid="{D98CB29C-430F-435B-8D03-BE9BD05A8158}"/>
    <cellStyle name="Normal 8 2 3 2 2 4 3" xfId="19715" xr:uid="{75249482-0910-4C47-9E8F-D7CE522A6D19}"/>
    <cellStyle name="Normal 8 2 3 2 2 4 4" xfId="36474" xr:uid="{FCF661A0-9E4D-439B-9D5A-FD467E7A510C}"/>
    <cellStyle name="Normal 8 2 3 2 2 5" xfId="9532" xr:uid="{1954E715-94FC-436E-8D3F-C4CFBC68C984}"/>
    <cellStyle name="Normal 8 2 3 2 2 5 2" xfId="26292" xr:uid="{F7F03AC7-8CFB-45E4-B4FA-69BE09DF28D6}"/>
    <cellStyle name="Normal 8 2 3 2 2 5 3" xfId="43051" xr:uid="{4FB9F9AE-FDBF-410B-A3FA-FF7BEF7CDA43}"/>
    <cellStyle name="Normal 8 2 3 2 2 6" xfId="17912" xr:uid="{05D8719A-D61F-4529-85B1-4CE113F42E5B}"/>
    <cellStyle name="Normal 8 2 3 2 2 7" xfId="34671" xr:uid="{FF3909AE-3C60-44AF-B62F-F8AD3DD53A4F}"/>
    <cellStyle name="Normal 8 2 3 2 3" xfId="1571" xr:uid="{C2165ED1-29C2-46F7-A8C7-3F8EFE392DA6}"/>
    <cellStyle name="Normal 8 2 3 2 3 2" xfId="4960" xr:uid="{B03239F5-7486-4456-9EC1-536ED78208D6}"/>
    <cellStyle name="Normal 8 2 3 2 3 2 2" xfId="13340" xr:uid="{C6B70F51-2FBE-4CC7-B9E7-07D3624AF0B3}"/>
    <cellStyle name="Normal 8 2 3 2 3 2 2 2" xfId="30100" xr:uid="{4E924090-221F-4B55-9AAD-6934200FF2FA}"/>
    <cellStyle name="Normal 8 2 3 2 3 2 2 3" xfId="46859" xr:uid="{50B7C0DB-CC08-46AD-8401-D2F2A4A6F9B1}"/>
    <cellStyle name="Normal 8 2 3 2 3 2 3" xfId="21720" xr:uid="{B00CBAF8-D60B-46D0-8B9B-D4C3C282EEC6}"/>
    <cellStyle name="Normal 8 2 3 2 3 2 4" xfId="38479" xr:uid="{76964961-A5E2-4541-A5CC-7768BF4703CB}"/>
    <cellStyle name="Normal 8 2 3 2 3 3" xfId="6647" xr:uid="{C720B0AC-2A04-4AB2-8896-B6ADD01F413D}"/>
    <cellStyle name="Normal 8 2 3 2 3 3 2" xfId="15027" xr:uid="{4B005E2E-6592-4E5E-82FF-A20408434CBB}"/>
    <cellStyle name="Normal 8 2 3 2 3 3 2 2" xfId="31787" xr:uid="{7F21F1EC-BC13-4A47-8686-031204C0880D}"/>
    <cellStyle name="Normal 8 2 3 2 3 3 2 3" xfId="48546" xr:uid="{B8190CE4-50CC-40B8-A26A-09D03388F1D0}"/>
    <cellStyle name="Normal 8 2 3 2 3 3 3" xfId="23407" xr:uid="{B3ECE6D1-7CC2-4E80-BE9A-53BAA0F0BC65}"/>
    <cellStyle name="Normal 8 2 3 2 3 3 4" xfId="40166" xr:uid="{8A7A8923-971B-42AA-BCDF-2D4272162428}"/>
    <cellStyle name="Normal 8 2 3 2 3 4" xfId="3383" xr:uid="{0977D089-9967-4158-85D2-7D5112E31EC3}"/>
    <cellStyle name="Normal 8 2 3 2 3 4 2" xfId="11763" xr:uid="{5C094F7D-87EB-48C7-9C71-6E46032A552A}"/>
    <cellStyle name="Normal 8 2 3 2 3 4 2 2" xfId="28523" xr:uid="{DD30AD2D-B8E8-473B-B69A-B93EC3C6FEF2}"/>
    <cellStyle name="Normal 8 2 3 2 3 4 2 3" xfId="45282" xr:uid="{053D37C0-E673-4ED9-884C-28678BD36B85}"/>
    <cellStyle name="Normal 8 2 3 2 3 4 3" xfId="20143" xr:uid="{EED8DF1F-58DA-4A1B-8B6C-F08B007CA46D}"/>
    <cellStyle name="Normal 8 2 3 2 3 4 4" xfId="36902" xr:uid="{789A9AB4-2E90-4A59-A30B-4CA1378D1CED}"/>
    <cellStyle name="Normal 8 2 3 2 3 5" xfId="9960" xr:uid="{CC9A746B-E0D5-4B9C-BE66-180F88827D1D}"/>
    <cellStyle name="Normal 8 2 3 2 3 5 2" xfId="26720" xr:uid="{D90D51C3-E5EC-4F26-A9F7-2D43E5331E72}"/>
    <cellStyle name="Normal 8 2 3 2 3 5 3" xfId="43479" xr:uid="{B333C267-F636-464F-9F8C-731107138BAB}"/>
    <cellStyle name="Normal 8 2 3 2 3 6" xfId="18340" xr:uid="{59EDC7E5-93C8-4861-B735-AAFD8FA6F2D3}"/>
    <cellStyle name="Normal 8 2 3 2 3 7" xfId="35099" xr:uid="{22267CAE-4ED1-42F4-AE25-2489E7E2F092}"/>
    <cellStyle name="Normal 8 2 3 2 4" xfId="1874" xr:uid="{2E8866C0-4238-4FE9-A562-3C3DE50B1E08}"/>
    <cellStyle name="Normal 8 2 3 2 4 2" xfId="5263" xr:uid="{7A2D8086-58A3-4415-8EEB-DD7670D13D6E}"/>
    <cellStyle name="Normal 8 2 3 2 4 2 2" xfId="13643" xr:uid="{DB6799AB-5E4E-46B3-B8E1-388FA54D70C5}"/>
    <cellStyle name="Normal 8 2 3 2 4 2 2 2" xfId="30403" xr:uid="{55A0D1AC-EA29-43B8-84B3-858303BAE477}"/>
    <cellStyle name="Normal 8 2 3 2 4 2 2 3" xfId="47162" xr:uid="{1798BB72-BD36-41A7-883B-07373F2CF1C1}"/>
    <cellStyle name="Normal 8 2 3 2 4 2 3" xfId="22023" xr:uid="{7A74537F-A2F7-49E4-89F6-FF293AC0C334}"/>
    <cellStyle name="Normal 8 2 3 2 4 2 4" xfId="38782" xr:uid="{8AB787C6-6B01-4212-819E-2D8CD09A5153}"/>
    <cellStyle name="Normal 8 2 3 2 4 3" xfId="6950" xr:uid="{DFB28B39-B451-479C-8C23-AF39386EBB6A}"/>
    <cellStyle name="Normal 8 2 3 2 4 3 2" xfId="15330" xr:uid="{E46ACD65-BECF-4CC7-B04C-2039A23B8299}"/>
    <cellStyle name="Normal 8 2 3 2 4 3 2 2" xfId="32090" xr:uid="{6515D321-2EB8-4E11-B298-DE1946CDF4D2}"/>
    <cellStyle name="Normal 8 2 3 2 4 3 2 3" xfId="48849" xr:uid="{DEE5334A-4588-4488-9508-2F10EBB1DCA3}"/>
    <cellStyle name="Normal 8 2 3 2 4 3 3" xfId="23710" xr:uid="{870C54F3-1B70-4C9F-8F70-4B195E4BB239}"/>
    <cellStyle name="Normal 8 2 3 2 4 3 4" xfId="40469" xr:uid="{731E9ADF-589E-4EBA-8E27-531928520529}"/>
    <cellStyle name="Normal 8 2 3 2 4 4" xfId="3573" xr:uid="{C0995392-D952-4872-A7F6-68D16758B840}"/>
    <cellStyle name="Normal 8 2 3 2 4 4 2" xfId="11953" xr:uid="{61EFA86A-F0A0-49D8-B8FD-19CBF17B32BC}"/>
    <cellStyle name="Normal 8 2 3 2 4 4 2 2" xfId="28713" xr:uid="{4F644BC2-EB86-49F4-94A0-4B212F8D6275}"/>
    <cellStyle name="Normal 8 2 3 2 4 4 2 3" xfId="45472" xr:uid="{0AE93D46-4A7E-4549-9618-1D9CCCF6A182}"/>
    <cellStyle name="Normal 8 2 3 2 4 4 3" xfId="20333" xr:uid="{7BA1878C-53CD-4E4B-90B1-61495D7FB4CC}"/>
    <cellStyle name="Normal 8 2 3 2 4 4 4" xfId="37092" xr:uid="{FE2B6E7F-AC94-4CCC-8013-88E8F5D605E7}"/>
    <cellStyle name="Normal 8 2 3 2 4 5" xfId="10263" xr:uid="{488FEC10-35B8-4F60-A72C-D74905D437FA}"/>
    <cellStyle name="Normal 8 2 3 2 4 5 2" xfId="27023" xr:uid="{42EE9CD9-5FF1-4502-93B1-ECE5180678E5}"/>
    <cellStyle name="Normal 8 2 3 2 4 5 3" xfId="43782" xr:uid="{1DF773F7-F0FD-47A2-BC84-FE40D12ADC81}"/>
    <cellStyle name="Normal 8 2 3 2 4 6" xfId="18643" xr:uid="{7F64A4B0-301B-49C9-A7A8-5BFE95A34355}"/>
    <cellStyle name="Normal 8 2 3 2 4 7" xfId="35402" xr:uid="{F992F484-1F59-4E3B-B13D-BA61E9DACF51}"/>
    <cellStyle name="Normal 8 2 3 2 5" xfId="3993" xr:uid="{C261E42A-7C47-4681-AF75-2CCC8D63B6A8}"/>
    <cellStyle name="Normal 8 2 3 2 5 2" xfId="12373" xr:uid="{644D3473-3D33-4ADE-A074-73520829E3D6}"/>
    <cellStyle name="Normal 8 2 3 2 5 2 2" xfId="29133" xr:uid="{CE2FBEF5-D778-4765-89AB-5DAED4B6AF1A}"/>
    <cellStyle name="Normal 8 2 3 2 5 2 3" xfId="45892" xr:uid="{D86CBFC2-17A6-4062-B295-45EC61C8E8EC}"/>
    <cellStyle name="Normal 8 2 3 2 5 3" xfId="20753" xr:uid="{D1CAD646-F06F-4924-AA9A-509D3357274A}"/>
    <cellStyle name="Normal 8 2 3 2 5 4" xfId="37512" xr:uid="{67D72CF2-426A-42A5-8163-3FE668A13445}"/>
    <cellStyle name="Normal 8 2 3 2 6" xfId="5793" xr:uid="{B41A73BA-C17C-4C0E-9478-DA88588FBAA5}"/>
    <cellStyle name="Normal 8 2 3 2 6 2" xfId="14173" xr:uid="{B80C0717-D500-4BD9-85DE-87D5CAA34A98}"/>
    <cellStyle name="Normal 8 2 3 2 6 2 2" xfId="30933" xr:uid="{9868207C-B57B-46E2-8E3E-D03CD5BF2FBE}"/>
    <cellStyle name="Normal 8 2 3 2 6 2 3" xfId="47692" xr:uid="{F966F757-BFFE-4C49-A3FF-D942EA8206B1}"/>
    <cellStyle name="Normal 8 2 3 2 6 3" xfId="22553" xr:uid="{7486C1EE-8CCC-495A-B5BF-D0A565F85CF7}"/>
    <cellStyle name="Normal 8 2 3 2 6 4" xfId="39312" xr:uid="{EE64FB9F-A93F-4448-BEA2-61B23011AA70}"/>
    <cellStyle name="Normal 8 2 3 2 7" xfId="7356" xr:uid="{2C67BE30-9AA9-471F-88B8-4380565147B4}"/>
    <cellStyle name="Normal 8 2 3 2 7 2" xfId="15736" xr:uid="{DCD5F8FA-E3A9-4B2C-A146-928E5A583CD1}"/>
    <cellStyle name="Normal 8 2 3 2 7 2 2" xfId="32496" xr:uid="{0DA0D6DD-5500-440E-B82A-2F3DCD47E58C}"/>
    <cellStyle name="Normal 8 2 3 2 7 2 3" xfId="49255" xr:uid="{127B590F-2DDA-42D4-BDD2-C11A8FAC6931}"/>
    <cellStyle name="Normal 8 2 3 2 7 3" xfId="24116" xr:uid="{7B0BCA9B-D084-414C-932C-2E05BE48FFFB}"/>
    <cellStyle name="Normal 8 2 3 2 7 4" xfId="40875" xr:uid="{6F567168-CFB9-42FB-B971-268EC513720C}"/>
    <cellStyle name="Normal 8 2 3 2 8" xfId="7762" xr:uid="{B984F00F-D60D-4831-A378-7CE7BFBBE682}"/>
    <cellStyle name="Normal 8 2 3 2 8 2" xfId="16142" xr:uid="{F7EF859D-53E2-4CF2-A727-3F2C201957A9}"/>
    <cellStyle name="Normal 8 2 3 2 8 2 2" xfId="32902" xr:uid="{D5A19D62-5523-4E32-9A93-267721E6AB74}"/>
    <cellStyle name="Normal 8 2 3 2 8 2 3" xfId="49661" xr:uid="{EF48F4FF-CC5C-4343-8469-C4E93409C62B}"/>
    <cellStyle name="Normal 8 2 3 2 8 3" xfId="24522" xr:uid="{C81781CF-0C24-45C7-B991-65611D5C62A1}"/>
    <cellStyle name="Normal 8 2 3 2 8 4" xfId="41281" xr:uid="{1E0B74D8-81A7-4535-8A83-CAB7D1749D4B}"/>
    <cellStyle name="Normal 8 2 3 2 9" xfId="8168" xr:uid="{702EB9CC-34F0-43A2-9CAA-767729484219}"/>
    <cellStyle name="Normal 8 2 3 2 9 2" xfId="16548" xr:uid="{C90AF008-5BDA-4A4F-A59B-A60CD762AFCA}"/>
    <cellStyle name="Normal 8 2 3 2 9 2 2" xfId="33308" xr:uid="{092DBACB-7631-4F52-84F0-E4E12AA5855B}"/>
    <cellStyle name="Normal 8 2 3 2 9 2 3" xfId="50067" xr:uid="{2F1255E6-6A76-41C9-AA28-E143B1C6DAA3}"/>
    <cellStyle name="Normal 8 2 3 2 9 3" xfId="24928" xr:uid="{3668ECEA-C71D-483C-8182-4AC4D1B123B5}"/>
    <cellStyle name="Normal 8 2 3 2 9 4" xfId="41687" xr:uid="{97B0C893-3D49-4560-9557-99D8DD9983E8}"/>
    <cellStyle name="Normal 8 2 3 3" xfId="699" xr:uid="{D035C26A-A8AB-446F-9DF6-7C976F4CB875}"/>
    <cellStyle name="Normal 8 2 3 3 10" xfId="8675" xr:uid="{0A52C55D-F25E-463D-B3CF-CBBDFE888E0F}"/>
    <cellStyle name="Normal 8 2 3 3 10 2" xfId="17055" xr:uid="{4AFEA9E1-80C8-4385-B433-963179334DD0}"/>
    <cellStyle name="Normal 8 2 3 3 10 2 2" xfId="33815" xr:uid="{30349E16-52F9-4579-BC98-4B2D5A480A83}"/>
    <cellStyle name="Normal 8 2 3 3 10 2 3" xfId="50574" xr:uid="{7783D229-B841-47E3-9583-09C1480633AF}"/>
    <cellStyle name="Normal 8 2 3 3 10 3" xfId="25435" xr:uid="{2178A84C-0C93-48E2-804C-89791C072C79}"/>
    <cellStyle name="Normal 8 2 3 3 10 4" xfId="42194" xr:uid="{482259E7-46D4-47ED-A4C3-AE6947DDD7FB}"/>
    <cellStyle name="Normal 8 2 3 3 11" xfId="2528" xr:uid="{B78C7415-4F7B-47FC-A7DD-F5DD1227AC19}"/>
    <cellStyle name="Normal 8 2 3 3 11 2" xfId="10910" xr:uid="{394AD43B-6B78-431D-A0FA-2FABEE33D76E}"/>
    <cellStyle name="Normal 8 2 3 3 11 2 2" xfId="27670" xr:uid="{D63B8364-F5A8-43E2-BB1A-45F7231E5E10}"/>
    <cellStyle name="Normal 8 2 3 3 11 2 3" xfId="44429" xr:uid="{A7390A04-A3AC-4E34-9D12-86E417692E1A}"/>
    <cellStyle name="Normal 8 2 3 3 11 3" xfId="19290" xr:uid="{B1306F4A-E37E-47C4-80CA-3DE2D2DEB2F3}"/>
    <cellStyle name="Normal 8 2 3 3 11 4" xfId="36049" xr:uid="{400FF868-A273-4170-BAB4-2362CBD80F21}"/>
    <cellStyle name="Normal 8 2 3 3 12" xfId="9107" xr:uid="{395F5BDF-07D1-4A31-BD62-5A1C69EB0D1C}"/>
    <cellStyle name="Normal 8 2 3 3 12 2" xfId="25867" xr:uid="{437FAE60-468E-442A-B2E8-B6631E63959D}"/>
    <cellStyle name="Normal 8 2 3 3 12 3" xfId="42626" xr:uid="{A38EE198-772E-4BA0-8092-34F658A739DB}"/>
    <cellStyle name="Normal 8 2 3 3 13" xfId="17487" xr:uid="{448D596E-3F23-4113-BB4D-EC9541306631}"/>
    <cellStyle name="Normal 8 2 3 3 14" xfId="34246" xr:uid="{8E7AB8AD-9A1E-4923-A251-FF61DC355989}"/>
    <cellStyle name="Normal 8 2 3 3 2" xfId="1138" xr:uid="{873EC02D-D619-436B-9228-75FAD82B34F9}"/>
    <cellStyle name="Normal 8 2 3 3 2 2" xfId="4533" xr:uid="{FF8EA41B-25C2-4611-9166-373DCBF44E13}"/>
    <cellStyle name="Normal 8 2 3 3 2 2 2" xfId="12913" xr:uid="{9855D0C4-45B5-402B-810B-9799966A8F4B}"/>
    <cellStyle name="Normal 8 2 3 3 2 2 2 2" xfId="29673" xr:uid="{B0DCAB09-57E3-4AAE-BB49-610E1F021FAA}"/>
    <cellStyle name="Normal 8 2 3 3 2 2 2 3" xfId="46432" xr:uid="{17994891-4C0F-4678-87E5-32288DFE81F2}"/>
    <cellStyle name="Normal 8 2 3 3 2 2 3" xfId="21293" xr:uid="{DAE1A419-A0E9-4F6D-A1D7-9AF735C351ED}"/>
    <cellStyle name="Normal 8 2 3 3 2 2 4" xfId="38052" xr:uid="{D700239E-E5D0-4A46-ABFF-1B00F1F67C27}"/>
    <cellStyle name="Normal 8 2 3 3 2 3" xfId="6220" xr:uid="{DC7070A6-40C1-49B7-813E-B5ED95C738A8}"/>
    <cellStyle name="Normal 8 2 3 3 2 3 2" xfId="14600" xr:uid="{7A854A16-BEAD-46C4-904C-9910CB77868F}"/>
    <cellStyle name="Normal 8 2 3 3 2 3 2 2" xfId="31360" xr:uid="{B9C00D9D-A931-43B3-9892-1DCC49577BC1}"/>
    <cellStyle name="Normal 8 2 3 3 2 3 2 3" xfId="48119" xr:uid="{F4A59A57-E8E7-4CC0-93C1-53E71511096C}"/>
    <cellStyle name="Normal 8 2 3 3 2 3 3" xfId="22980" xr:uid="{3005E27A-2F47-4C73-ADF3-972B35719331}"/>
    <cellStyle name="Normal 8 2 3 3 2 3 4" xfId="39739" xr:uid="{48B30410-0852-4578-93BE-3F82882D8861}"/>
    <cellStyle name="Normal 8 2 3 3 2 4" xfId="2956" xr:uid="{A989F57E-2C33-48F5-A537-A66BE6D48A81}"/>
    <cellStyle name="Normal 8 2 3 3 2 4 2" xfId="11336" xr:uid="{B4F477DC-BCD4-4378-A508-2F9F8CCE21FC}"/>
    <cellStyle name="Normal 8 2 3 3 2 4 2 2" xfId="28096" xr:uid="{FE167754-5DC6-4F4D-B874-9BC54C9CEF99}"/>
    <cellStyle name="Normal 8 2 3 3 2 4 2 3" xfId="44855" xr:uid="{804FEE5A-1191-42FB-ACEB-ECBB9FD015AF}"/>
    <cellStyle name="Normal 8 2 3 3 2 4 3" xfId="19716" xr:uid="{23A300A1-E6C1-4AF0-8FE2-0E2E8D4FFE65}"/>
    <cellStyle name="Normal 8 2 3 3 2 4 4" xfId="36475" xr:uid="{386527CF-64FF-4DF3-A0A0-390AFD5AC3D5}"/>
    <cellStyle name="Normal 8 2 3 3 2 5" xfId="9533" xr:uid="{CA7644C2-3A0A-433C-9721-6534654DDCDC}"/>
    <cellStyle name="Normal 8 2 3 3 2 5 2" xfId="26293" xr:uid="{1A5D05DC-ECF1-4C45-82BA-22C84015F8C9}"/>
    <cellStyle name="Normal 8 2 3 3 2 5 3" xfId="43052" xr:uid="{14228934-F0B8-4E22-B7E4-15EF57B48295}"/>
    <cellStyle name="Normal 8 2 3 3 2 6" xfId="17913" xr:uid="{1185F62A-6C3D-404D-AE8B-39B94C821720}"/>
    <cellStyle name="Normal 8 2 3 3 2 7" xfId="34672" xr:uid="{608F26EF-469E-46B0-BCDA-F238717FE101}"/>
    <cellStyle name="Normal 8 2 3 3 3" xfId="1572" xr:uid="{A1A4A28C-AC9B-40F7-B77B-DC1A112FCD4F}"/>
    <cellStyle name="Normal 8 2 3 3 3 2" xfId="4961" xr:uid="{572B2785-68A0-4747-9FD3-EC0DAD92EF25}"/>
    <cellStyle name="Normal 8 2 3 3 3 2 2" xfId="13341" xr:uid="{39B109B9-1B68-452D-A265-7B81E60C72F4}"/>
    <cellStyle name="Normal 8 2 3 3 3 2 2 2" xfId="30101" xr:uid="{CF789031-AE00-4ECD-B13B-01FF74EBAB5A}"/>
    <cellStyle name="Normal 8 2 3 3 3 2 2 3" xfId="46860" xr:uid="{4E71BED3-21CB-49C4-9DAE-26144082A0B8}"/>
    <cellStyle name="Normal 8 2 3 3 3 2 3" xfId="21721" xr:uid="{29871CFB-0390-4933-9D44-DFB32F8F9CCA}"/>
    <cellStyle name="Normal 8 2 3 3 3 2 4" xfId="38480" xr:uid="{7F7B064D-545E-402D-87C5-ABC5A65644DB}"/>
    <cellStyle name="Normal 8 2 3 3 3 3" xfId="6648" xr:uid="{82DCB78B-A61E-49A9-9DFD-963605F0F33A}"/>
    <cellStyle name="Normal 8 2 3 3 3 3 2" xfId="15028" xr:uid="{4C1D9709-8629-41CB-A6FC-6B838EE95022}"/>
    <cellStyle name="Normal 8 2 3 3 3 3 2 2" xfId="31788" xr:uid="{4CFD8295-57FF-4475-80C1-26ED4610EFA2}"/>
    <cellStyle name="Normal 8 2 3 3 3 3 2 3" xfId="48547" xr:uid="{C4C67062-AEE3-4218-9C2B-1B3148745EB2}"/>
    <cellStyle name="Normal 8 2 3 3 3 3 3" xfId="23408" xr:uid="{A4B11AB3-F478-47CF-8258-AAF10A8ADCDF}"/>
    <cellStyle name="Normal 8 2 3 3 3 3 4" xfId="40167" xr:uid="{A272AAD1-4711-4FEC-B9B9-B302CE97ACF4}"/>
    <cellStyle name="Normal 8 2 3 3 3 4" xfId="3384" xr:uid="{F19D521C-9A0D-475A-B723-D6F006108FB2}"/>
    <cellStyle name="Normal 8 2 3 3 3 4 2" xfId="11764" xr:uid="{B5266FBC-53D8-4550-B78B-D55226F1E37E}"/>
    <cellStyle name="Normal 8 2 3 3 3 4 2 2" xfId="28524" xr:uid="{BE8DC0BE-880F-488E-9F51-84CCC5DBE8BD}"/>
    <cellStyle name="Normal 8 2 3 3 3 4 2 3" xfId="45283" xr:uid="{57E4B9A0-8456-4A83-A681-182FA9148B70}"/>
    <cellStyle name="Normal 8 2 3 3 3 4 3" xfId="20144" xr:uid="{B2471D31-8A0F-4C4E-8ED6-B9C990A2A6AB}"/>
    <cellStyle name="Normal 8 2 3 3 3 4 4" xfId="36903" xr:uid="{4385D19E-D6C6-406B-9C0D-82137E5DC556}"/>
    <cellStyle name="Normal 8 2 3 3 3 5" xfId="9961" xr:uid="{F6C167D3-A5B3-4F03-8EBA-9AEC64489EF0}"/>
    <cellStyle name="Normal 8 2 3 3 3 5 2" xfId="26721" xr:uid="{7CB4A678-AD8B-4AE3-A4D8-C560B78AF5F3}"/>
    <cellStyle name="Normal 8 2 3 3 3 5 3" xfId="43480" xr:uid="{43EF2DCA-0681-4B04-9229-77178C1CB4B0}"/>
    <cellStyle name="Normal 8 2 3 3 3 6" xfId="18341" xr:uid="{73D5E0F1-73D7-4D2B-BD5F-2BB3361D0D1A}"/>
    <cellStyle name="Normal 8 2 3 3 3 7" xfId="35100" xr:uid="{07A81CA8-6F74-4FEE-9E75-D609A6F2FFF8}"/>
    <cellStyle name="Normal 8 2 3 3 4" xfId="1975" xr:uid="{56F73B07-5C2A-4C82-867E-922839768615}"/>
    <cellStyle name="Normal 8 2 3 3 4 2" xfId="5364" xr:uid="{F19B76F0-DC73-48BB-93F3-B98ED4A39A50}"/>
    <cellStyle name="Normal 8 2 3 3 4 2 2" xfId="13744" xr:uid="{7DAC049B-C2AB-48B2-BB09-E712FC7C6867}"/>
    <cellStyle name="Normal 8 2 3 3 4 2 2 2" xfId="30504" xr:uid="{1C1A1FCA-E563-4709-B166-7637EF83F172}"/>
    <cellStyle name="Normal 8 2 3 3 4 2 2 3" xfId="47263" xr:uid="{0FEFC32D-25AA-4F92-91A2-E62B31B8E8BF}"/>
    <cellStyle name="Normal 8 2 3 3 4 2 3" xfId="22124" xr:uid="{6BE2CFB1-F2AC-4489-B908-00D85B4E48F1}"/>
    <cellStyle name="Normal 8 2 3 3 4 2 4" xfId="38883" xr:uid="{7706EBBF-2B0A-46E4-8906-0D9E2479FF68}"/>
    <cellStyle name="Normal 8 2 3 3 4 3" xfId="7051" xr:uid="{75C3C72B-479B-44AC-AA3C-D4CEEC304219}"/>
    <cellStyle name="Normal 8 2 3 3 4 3 2" xfId="15431" xr:uid="{28249E40-978F-497D-B043-77195DD836EF}"/>
    <cellStyle name="Normal 8 2 3 3 4 3 2 2" xfId="32191" xr:uid="{D0F32465-CD33-41D1-8C0B-FA6AE36DFB03}"/>
    <cellStyle name="Normal 8 2 3 3 4 3 2 3" xfId="48950" xr:uid="{C88C7840-435D-4B65-9E00-1B2593260CBC}"/>
    <cellStyle name="Normal 8 2 3 3 4 3 3" xfId="23811" xr:uid="{EB67B5F5-CE40-45A3-88CF-534CD38D2E72}"/>
    <cellStyle name="Normal 8 2 3 3 4 3 4" xfId="40570" xr:uid="{B03FEEDB-DB46-4B7C-8AD2-3F2920390C6B}"/>
    <cellStyle name="Normal 8 2 3 3 4 4" xfId="3674" xr:uid="{759F8B54-86C6-4001-87F2-7794140AF0C1}"/>
    <cellStyle name="Normal 8 2 3 3 4 4 2" xfId="12054" xr:uid="{97CF2D2A-66FB-43F3-AFF4-F968695C2CB3}"/>
    <cellStyle name="Normal 8 2 3 3 4 4 2 2" xfId="28814" xr:uid="{CF726338-80B5-42F2-9818-36C1E0688057}"/>
    <cellStyle name="Normal 8 2 3 3 4 4 2 3" xfId="45573" xr:uid="{F42921A6-6752-4926-8C17-AEB4E77FB32E}"/>
    <cellStyle name="Normal 8 2 3 3 4 4 3" xfId="20434" xr:uid="{174D21A6-DD44-435A-8DEF-2A46D7AEFE01}"/>
    <cellStyle name="Normal 8 2 3 3 4 4 4" xfId="37193" xr:uid="{807B4F3E-F967-457C-9349-9EBCFCA46E78}"/>
    <cellStyle name="Normal 8 2 3 3 4 5" xfId="10364" xr:uid="{658B7C8D-BC84-4AC0-AE27-61118CFDA7C0}"/>
    <cellStyle name="Normal 8 2 3 3 4 5 2" xfId="27124" xr:uid="{C765ECA0-0952-4F18-A2B6-61BC24BEE0BF}"/>
    <cellStyle name="Normal 8 2 3 3 4 5 3" xfId="43883" xr:uid="{4ED07754-733D-4D34-B551-15A48E18A61B}"/>
    <cellStyle name="Normal 8 2 3 3 4 6" xfId="18744" xr:uid="{9AF150F7-6FF3-4828-BCF8-E7704F21B9BF}"/>
    <cellStyle name="Normal 8 2 3 3 4 7" xfId="35503" xr:uid="{B8FCC1FC-15DC-4177-A063-0526F57B8095}"/>
    <cellStyle name="Normal 8 2 3 3 5" xfId="4094" xr:uid="{F9818300-1567-4DD3-9D43-539094431F17}"/>
    <cellStyle name="Normal 8 2 3 3 5 2" xfId="12474" xr:uid="{70C1508E-72BF-4849-BE18-F53E379F938C}"/>
    <cellStyle name="Normal 8 2 3 3 5 2 2" xfId="29234" xr:uid="{021CE5AC-C8F3-4C3F-80DF-0670184862A2}"/>
    <cellStyle name="Normal 8 2 3 3 5 2 3" xfId="45993" xr:uid="{B6D73B3B-4F29-4F05-B9B4-B9E9B4CFEC5C}"/>
    <cellStyle name="Normal 8 2 3 3 5 3" xfId="20854" xr:uid="{BF60E2C6-22BE-4C60-9B0C-26107A1C50ED}"/>
    <cellStyle name="Normal 8 2 3 3 5 4" xfId="37613" xr:uid="{28F0B3B8-5F2D-4144-9F42-D6EB596E1469}"/>
    <cellStyle name="Normal 8 2 3 3 6" xfId="5794" xr:uid="{339FB3F5-2B94-44AF-B3ED-7BFFC84CD934}"/>
    <cellStyle name="Normal 8 2 3 3 6 2" xfId="14174" xr:uid="{07A57296-0357-4CB8-BEF3-59601E0C1E0F}"/>
    <cellStyle name="Normal 8 2 3 3 6 2 2" xfId="30934" xr:uid="{68C3E22A-5A81-4E4D-9F20-D78A92B720E7}"/>
    <cellStyle name="Normal 8 2 3 3 6 2 3" xfId="47693" xr:uid="{72372999-DF82-4295-9A04-20B116116E2A}"/>
    <cellStyle name="Normal 8 2 3 3 6 3" xfId="22554" xr:uid="{A1B21BE2-CF63-4CA5-B384-49EBB7BCE64D}"/>
    <cellStyle name="Normal 8 2 3 3 6 4" xfId="39313" xr:uid="{ED3A72E8-DCE9-4895-A698-DF024BA28469}"/>
    <cellStyle name="Normal 8 2 3 3 7" xfId="7457" xr:uid="{2C0DEC1D-4B08-4011-B2DD-A2B5A8230354}"/>
    <cellStyle name="Normal 8 2 3 3 7 2" xfId="15837" xr:uid="{94D1A665-A9B4-4E69-9CBA-3CBD279B5F2C}"/>
    <cellStyle name="Normal 8 2 3 3 7 2 2" xfId="32597" xr:uid="{58DFDC79-5396-4724-8631-789908FE7769}"/>
    <cellStyle name="Normal 8 2 3 3 7 2 3" xfId="49356" xr:uid="{76C3AB8C-F4F0-43FB-867B-61B6EF229C99}"/>
    <cellStyle name="Normal 8 2 3 3 7 3" xfId="24217" xr:uid="{11CA211D-363C-4300-8B33-2E80656923BC}"/>
    <cellStyle name="Normal 8 2 3 3 7 4" xfId="40976" xr:uid="{8D105515-916D-4282-B9F6-C2C6D607A31F}"/>
    <cellStyle name="Normal 8 2 3 3 8" xfId="7863" xr:uid="{155CACF4-27B2-4EB4-A4AA-9CE39CAD4958}"/>
    <cellStyle name="Normal 8 2 3 3 8 2" xfId="16243" xr:uid="{BC8F5A05-12DB-450A-8E96-7C31190C860B}"/>
    <cellStyle name="Normal 8 2 3 3 8 2 2" xfId="33003" xr:uid="{40A3AC18-E54F-46C0-950C-ED692714BF24}"/>
    <cellStyle name="Normal 8 2 3 3 8 2 3" xfId="49762" xr:uid="{408560A4-D9F2-4D34-BEE5-1AC0C9F9FB0E}"/>
    <cellStyle name="Normal 8 2 3 3 8 3" xfId="24623" xr:uid="{2E19EDDB-93AC-44B5-87A9-CA511E385A96}"/>
    <cellStyle name="Normal 8 2 3 3 8 4" xfId="41382" xr:uid="{73560534-1DBE-4028-BAC0-E8A0640631FA}"/>
    <cellStyle name="Normal 8 2 3 3 9" xfId="8269" xr:uid="{5E7EA7A3-754E-417C-9C63-C011E96B9CD7}"/>
    <cellStyle name="Normal 8 2 3 3 9 2" xfId="16649" xr:uid="{559E3772-8036-48CC-8266-9D86E3C5C37D}"/>
    <cellStyle name="Normal 8 2 3 3 9 2 2" xfId="33409" xr:uid="{9D33F1EE-1634-45C8-8212-9432EB48B259}"/>
    <cellStyle name="Normal 8 2 3 3 9 2 3" xfId="50168" xr:uid="{C3A74856-C866-4FF5-A47B-2041106550B4}"/>
    <cellStyle name="Normal 8 2 3 3 9 3" xfId="25029" xr:uid="{8C35B966-E7F3-4BE3-875E-9FB29AA200FE}"/>
    <cellStyle name="Normal 8 2 3 3 9 4" xfId="41788" xr:uid="{7D836FA6-6A2E-4923-AF11-FC4060AAF82C}"/>
    <cellStyle name="Normal 8 2 3 4" xfId="849" xr:uid="{CD0E56CE-907D-483B-B85E-AACCB104B174}"/>
    <cellStyle name="Normal 8 2 3 4 2" xfId="4244" xr:uid="{6AF163E4-EE2C-4BDF-B4ED-ADE2D636A66F}"/>
    <cellStyle name="Normal 8 2 3 4 2 2" xfId="12624" xr:uid="{07FB0E58-EC3D-43DF-931D-721625CE11C6}"/>
    <cellStyle name="Normal 8 2 3 4 2 2 2" xfId="29384" xr:uid="{41FB5AEB-31C2-4EF4-BD4A-B4AFD25FEE3E}"/>
    <cellStyle name="Normal 8 2 3 4 2 2 3" xfId="46143" xr:uid="{05ACFC70-8939-4AA5-9A2C-C65709376F06}"/>
    <cellStyle name="Normal 8 2 3 4 2 3" xfId="21004" xr:uid="{1C520D45-4387-4E9C-9399-33BA4D1F4B48}"/>
    <cellStyle name="Normal 8 2 3 4 2 4" xfId="37763" xr:uid="{BA403BA8-FEA9-4298-AF3D-F259A2DB0745}"/>
    <cellStyle name="Normal 8 2 3 4 3" xfId="5931" xr:uid="{CB806A90-F3A3-4DBA-95E7-553D28CDFB05}"/>
    <cellStyle name="Normal 8 2 3 4 3 2" xfId="14311" xr:uid="{18D20FB4-390F-4A8E-BE7D-C881BCA3F253}"/>
    <cellStyle name="Normal 8 2 3 4 3 2 2" xfId="31071" xr:uid="{1148D718-FF3E-4D04-9D6D-AAEB3DBA2ADF}"/>
    <cellStyle name="Normal 8 2 3 4 3 2 3" xfId="47830" xr:uid="{B7264DC6-7033-442E-BA3A-FEB1C804FE12}"/>
    <cellStyle name="Normal 8 2 3 4 3 3" xfId="22691" xr:uid="{232C1F4F-DD7A-4495-87BA-5B3E81CF635C}"/>
    <cellStyle name="Normal 8 2 3 4 3 4" xfId="39450" xr:uid="{031125B5-69A7-429B-B062-BDB996EB4403}"/>
    <cellStyle name="Normal 8 2 3 4 4" xfId="2667" xr:uid="{BFB3460D-BF02-44DF-958F-5E3F5FCABB46}"/>
    <cellStyle name="Normal 8 2 3 4 4 2" xfId="11047" xr:uid="{7060A434-B405-4800-9BB7-06F8001DB309}"/>
    <cellStyle name="Normal 8 2 3 4 4 2 2" xfId="27807" xr:uid="{FE9BC6F6-59AD-433D-96A6-F1E9A958A447}"/>
    <cellStyle name="Normal 8 2 3 4 4 2 3" xfId="44566" xr:uid="{BA4D1D04-361A-462A-8C1C-5ED17CF9926B}"/>
    <cellStyle name="Normal 8 2 3 4 4 3" xfId="19427" xr:uid="{B7DBA21C-38A6-434E-9FF1-13274AE6E541}"/>
    <cellStyle name="Normal 8 2 3 4 4 4" xfId="36186" xr:uid="{2F2BF70B-6766-437C-AFF4-30DF3BEFA16D}"/>
    <cellStyle name="Normal 8 2 3 4 5" xfId="9244" xr:uid="{7EBCD1B8-2223-4C99-8F16-23C6C8D1CA53}"/>
    <cellStyle name="Normal 8 2 3 4 5 2" xfId="26004" xr:uid="{BF651808-B94E-4F23-AA9F-F645D7C643B8}"/>
    <cellStyle name="Normal 8 2 3 4 5 3" xfId="42763" xr:uid="{8181C810-E0EF-4C76-A8E8-B675D1ECFE0B}"/>
    <cellStyle name="Normal 8 2 3 4 6" xfId="17624" xr:uid="{BA7E0437-CDFF-48F1-9FCC-4EEFFC718404}"/>
    <cellStyle name="Normal 8 2 3 4 7" xfId="34383" xr:uid="{9CF27C7E-E1F9-405F-A535-E48D350B2691}"/>
    <cellStyle name="Normal 8 2 3 5" xfId="1283" xr:uid="{8A0DB37C-D279-46EE-A240-E92BF0514108}"/>
    <cellStyle name="Normal 8 2 3 5 2" xfId="4672" xr:uid="{F9E1B183-FBB7-4E9E-98C5-402C51CCB846}"/>
    <cellStyle name="Normal 8 2 3 5 2 2" xfId="13052" xr:uid="{6409BC91-611F-4BB8-9D67-292806886E20}"/>
    <cellStyle name="Normal 8 2 3 5 2 2 2" xfId="29812" xr:uid="{E8282659-3246-4658-B139-A0AD581176FA}"/>
    <cellStyle name="Normal 8 2 3 5 2 2 3" xfId="46571" xr:uid="{D424CDC7-5E2E-4095-8E28-ABAE31144EAC}"/>
    <cellStyle name="Normal 8 2 3 5 2 3" xfId="21432" xr:uid="{21F2CDE0-580F-4AC3-B529-7B110DA6CF60}"/>
    <cellStyle name="Normal 8 2 3 5 2 4" xfId="38191" xr:uid="{88571B5A-3D4C-41F0-A893-CE53E52F9B85}"/>
    <cellStyle name="Normal 8 2 3 5 3" xfId="6359" xr:uid="{95F96A99-C03A-4A94-A63E-894357E3B73C}"/>
    <cellStyle name="Normal 8 2 3 5 3 2" xfId="14739" xr:uid="{C657A301-B9A6-45B8-927C-B83B29EA999C}"/>
    <cellStyle name="Normal 8 2 3 5 3 2 2" xfId="31499" xr:uid="{F041B53F-5633-406A-B06A-54CE92B8F404}"/>
    <cellStyle name="Normal 8 2 3 5 3 2 3" xfId="48258" xr:uid="{1EAC62EC-2C41-47E3-BFE6-7876274412B9}"/>
    <cellStyle name="Normal 8 2 3 5 3 3" xfId="23119" xr:uid="{BB3D4ECC-4BC3-4DA1-A4B3-FE42FB63041A}"/>
    <cellStyle name="Normal 8 2 3 5 3 4" xfId="39878" xr:uid="{FB5BDB65-7BB6-4F0C-B36D-6AF704A8CF84}"/>
    <cellStyle name="Normal 8 2 3 5 4" xfId="3095" xr:uid="{49188E37-E690-41A3-90CE-C4C95B4F5807}"/>
    <cellStyle name="Normal 8 2 3 5 4 2" xfId="11475" xr:uid="{4C0A99E1-BB3D-4143-B514-D3E70EDF9704}"/>
    <cellStyle name="Normal 8 2 3 5 4 2 2" xfId="28235" xr:uid="{84CB0C24-3078-408D-A4E2-6F2485583587}"/>
    <cellStyle name="Normal 8 2 3 5 4 2 3" xfId="44994" xr:uid="{5CDA8E90-4444-4C01-9E7A-743CDFD809F3}"/>
    <cellStyle name="Normal 8 2 3 5 4 3" xfId="19855" xr:uid="{ECFD9510-7546-4804-986F-673C4B9DF267}"/>
    <cellStyle name="Normal 8 2 3 5 4 4" xfId="36614" xr:uid="{4027DD2F-DEC1-4727-AB52-B4E7D0E527CF}"/>
    <cellStyle name="Normal 8 2 3 5 5" xfId="9672" xr:uid="{45D865FD-3D6A-4163-B64E-9D4619E9DC32}"/>
    <cellStyle name="Normal 8 2 3 5 5 2" xfId="26432" xr:uid="{2FE891E6-41F7-4D89-B3FC-444F23D78A17}"/>
    <cellStyle name="Normal 8 2 3 5 5 3" xfId="43191" xr:uid="{69E9E107-0F1E-4A91-9581-A3A0E2B2BD7E}"/>
    <cellStyle name="Normal 8 2 3 5 6" xfId="18052" xr:uid="{089478B9-0971-45EB-A699-662E41867268}"/>
    <cellStyle name="Normal 8 2 3 5 7" xfId="34811" xr:uid="{7D6A0695-4FCC-4F8B-BA04-E57CDFD75956}"/>
    <cellStyle name="Normal 8 2 3 6" xfId="1704" xr:uid="{E3E4F3F0-7290-422D-9161-BD542F12C658}"/>
    <cellStyle name="Normal 8 2 3 6 2" xfId="5093" xr:uid="{70602715-8E1D-4244-96AE-52E372B6433F}"/>
    <cellStyle name="Normal 8 2 3 6 2 2" xfId="13473" xr:uid="{A9868CF0-448E-4C78-B0FC-FCE16C9BC376}"/>
    <cellStyle name="Normal 8 2 3 6 2 2 2" xfId="30233" xr:uid="{15305E8B-F75C-48E2-AA8E-AA82ADA58E3B}"/>
    <cellStyle name="Normal 8 2 3 6 2 2 3" xfId="46992" xr:uid="{EB0E3058-63DF-4063-89A9-DB29FE6D60EC}"/>
    <cellStyle name="Normal 8 2 3 6 2 3" xfId="21853" xr:uid="{95D65C57-FAC6-42FD-AFB3-83405B873BD5}"/>
    <cellStyle name="Normal 8 2 3 6 2 4" xfId="38612" xr:uid="{C25A3A71-9191-40F7-A19A-B736BAA04B90}"/>
    <cellStyle name="Normal 8 2 3 6 3" xfId="6780" xr:uid="{BA4C45E3-7B60-45A4-A68D-CED992B1CC4B}"/>
    <cellStyle name="Normal 8 2 3 6 3 2" xfId="15160" xr:uid="{AC729224-1BE2-4547-80A2-47AB3CB1673C}"/>
    <cellStyle name="Normal 8 2 3 6 3 2 2" xfId="31920" xr:uid="{178C9ADF-80AD-4951-BC03-177BBFF316FA}"/>
    <cellStyle name="Normal 8 2 3 6 3 2 3" xfId="48679" xr:uid="{C1C21197-96F0-40E8-99C2-9EA8E98EB004}"/>
    <cellStyle name="Normal 8 2 3 6 3 3" xfId="23540" xr:uid="{1AEEFF3B-843F-4F74-B0CC-6B7ADB063C01}"/>
    <cellStyle name="Normal 8 2 3 6 3 4" xfId="40299" xr:uid="{7B467A8F-029B-44BD-B3B4-4CE3498C903C}"/>
    <cellStyle name="Normal 8 2 3 6 4" xfId="2237" xr:uid="{BBDF2ADB-0E45-4921-9E58-95F5DB194E6A}"/>
    <cellStyle name="Normal 8 2 3 6 4 2" xfId="10621" xr:uid="{E309D653-6A5D-46BA-8319-59F4B9A7DF95}"/>
    <cellStyle name="Normal 8 2 3 6 4 2 2" xfId="27381" xr:uid="{3A138ECE-30EC-45A9-85DE-CD5600AD4FF8}"/>
    <cellStyle name="Normal 8 2 3 6 4 2 3" xfId="44140" xr:uid="{A06D6B1B-41C5-497A-8369-455E779D5BC8}"/>
    <cellStyle name="Normal 8 2 3 6 4 3" xfId="19001" xr:uid="{BD7B217D-ACB5-4631-A537-08D25903CDBD}"/>
    <cellStyle name="Normal 8 2 3 6 4 4" xfId="35760" xr:uid="{B08272D8-82B9-4C81-B61C-92D1C5308074}"/>
    <cellStyle name="Normal 8 2 3 6 5" xfId="10093" xr:uid="{BA4BCA12-1725-4CBC-A3C4-191661A8C78D}"/>
    <cellStyle name="Normal 8 2 3 6 5 2" xfId="26853" xr:uid="{CC795325-E912-40C9-8651-A7E1EF37CE9F}"/>
    <cellStyle name="Normal 8 2 3 6 5 3" xfId="43612" xr:uid="{50511AEF-C90C-4F27-A462-396492336AC8}"/>
    <cellStyle name="Normal 8 2 3 6 6" xfId="18473" xr:uid="{B451C86A-9069-401E-B370-4C639FD5E240}"/>
    <cellStyle name="Normal 8 2 3 6 7" xfId="35232" xr:uid="{189B2B7C-C749-41A7-9143-429E0BD88A95}"/>
    <cellStyle name="Normal 8 2 3 7" xfId="3822" xr:uid="{35149D6A-7A92-437F-8A3A-709E4FD61F29}"/>
    <cellStyle name="Normal 8 2 3 7 2" xfId="12202" xr:uid="{00139408-FFAF-40A0-BCEF-3C3E2F34591F}"/>
    <cellStyle name="Normal 8 2 3 7 2 2" xfId="28962" xr:uid="{8774E8A4-9B0F-4F37-8BB9-60C1C684AC88}"/>
    <cellStyle name="Normal 8 2 3 7 2 3" xfId="45721" xr:uid="{04A87383-8A57-4871-B3DC-843EF8D299B8}"/>
    <cellStyle name="Normal 8 2 3 7 3" xfId="20582" xr:uid="{5E991BB0-1B7A-4848-A516-C74BCCBE6DF6}"/>
    <cellStyle name="Normal 8 2 3 7 4" xfId="37341" xr:uid="{6DC95FF7-111E-4ADB-BF5F-EBBE58469DEA}"/>
    <cellStyle name="Normal 8 2 3 8" xfId="5505" xr:uid="{F58D6E55-49A8-43A8-A559-83BC734B20BB}"/>
    <cellStyle name="Normal 8 2 3 8 2" xfId="13885" xr:uid="{D9BD7502-6EE2-4ABB-845A-DDEBFC7BDB91}"/>
    <cellStyle name="Normal 8 2 3 8 2 2" xfId="30645" xr:uid="{BCE6B688-4F7C-4793-B40F-5163C00402A7}"/>
    <cellStyle name="Normal 8 2 3 8 2 3" xfId="47404" xr:uid="{879ADBC3-4077-450C-86B0-6D4CFDEB0075}"/>
    <cellStyle name="Normal 8 2 3 8 3" xfId="22265" xr:uid="{D1D8F592-86C7-4936-AA00-9A362692BEBF}"/>
    <cellStyle name="Normal 8 2 3 8 4" xfId="39024" xr:uid="{75C7B1E9-8868-4E52-95C5-596CD8E0B96A}"/>
    <cellStyle name="Normal 8 2 3 9" xfId="7186" xr:uid="{22B7E5D6-D472-455E-AAE3-16EB31BA316F}"/>
    <cellStyle name="Normal 8 2 3 9 2" xfId="15566" xr:uid="{B41BD08A-5F5E-4165-92F8-3E4036B1CB2B}"/>
    <cellStyle name="Normal 8 2 3 9 2 2" xfId="32326" xr:uid="{EF68714D-08F0-494B-BB59-AAB099934221}"/>
    <cellStyle name="Normal 8 2 3 9 2 3" xfId="49085" xr:uid="{3A117E27-C84E-4E29-BFD8-26B0BD30CC5C}"/>
    <cellStyle name="Normal 8 2 3 9 3" xfId="23946" xr:uid="{1FDC7A76-8CF6-4308-AA50-616E69791D3D}"/>
    <cellStyle name="Normal 8 2 3 9 4" xfId="40705" xr:uid="{F9F99829-D031-415D-913C-6BA2D12785D0}"/>
    <cellStyle name="Normal 8 2 4" xfId="700" xr:uid="{4379FD6D-2F55-440D-AAC1-97BF9F2128D6}"/>
    <cellStyle name="Normal 8 2 4 10" xfId="7593" xr:uid="{AA52AF83-A1B7-4772-85D4-27ACE41DB285}"/>
    <cellStyle name="Normal 8 2 4 10 2" xfId="15973" xr:uid="{BF983CE4-A676-4BD6-B74C-9AF2FBDFD205}"/>
    <cellStyle name="Normal 8 2 4 10 2 2" xfId="32733" xr:uid="{0F41BE76-9D03-4BE6-A669-DF7F58C65B1A}"/>
    <cellStyle name="Normal 8 2 4 10 2 3" xfId="49492" xr:uid="{7B1310EF-27FD-43A2-ADBB-4BC8A2A22232}"/>
    <cellStyle name="Normal 8 2 4 10 3" xfId="24353" xr:uid="{4C07FF77-FECA-4561-8066-36EA852FF4BA}"/>
    <cellStyle name="Normal 8 2 4 10 4" xfId="41112" xr:uid="{A99D70DE-7544-4ED7-8AE2-CB6BC1FEE3C4}"/>
    <cellStyle name="Normal 8 2 4 11" xfId="7999" xr:uid="{ED0EB2F3-EAB1-480A-92BF-A6F63CEC85D0}"/>
    <cellStyle name="Normal 8 2 4 11 2" xfId="16379" xr:uid="{216320A6-27E0-4E15-8D94-15C16E26C855}"/>
    <cellStyle name="Normal 8 2 4 11 2 2" xfId="33139" xr:uid="{FBF6942C-0400-4708-B5B0-0BD4B40686A2}"/>
    <cellStyle name="Normal 8 2 4 11 2 3" xfId="49898" xr:uid="{37330D93-2938-425E-9250-9DF230E9710E}"/>
    <cellStyle name="Normal 8 2 4 11 3" xfId="24759" xr:uid="{69651557-D5DC-4EA5-AC28-779E1B62FE97}"/>
    <cellStyle name="Normal 8 2 4 11 4" xfId="41518" xr:uid="{291452FE-CF21-49F8-8AF6-DAB864F8BFFA}"/>
    <cellStyle name="Normal 8 2 4 12" xfId="8405" xr:uid="{703B38CB-D270-441D-AFDF-145F2205271C}"/>
    <cellStyle name="Normal 8 2 4 12 2" xfId="16785" xr:uid="{6E5716F5-7671-44F0-B318-947170E49783}"/>
    <cellStyle name="Normal 8 2 4 12 2 2" xfId="33545" xr:uid="{A55B3491-B7A4-4EA7-807E-CB284B434B96}"/>
    <cellStyle name="Normal 8 2 4 12 2 3" xfId="50304" xr:uid="{0B243907-1199-4212-9801-E73077BD5EA3}"/>
    <cellStyle name="Normal 8 2 4 12 3" xfId="25165" xr:uid="{7329AAB5-5CC6-4A92-BBA1-9D432D45562B}"/>
    <cellStyle name="Normal 8 2 4 12 4" xfId="41924" xr:uid="{887EC82B-D43B-4386-8C52-50A5B1368577}"/>
    <cellStyle name="Normal 8 2 4 13" xfId="2110" xr:uid="{A37AD355-674C-42FD-B583-0EB26EDB7D8F}"/>
    <cellStyle name="Normal 8 2 4 13 2" xfId="10498" xr:uid="{F08108FF-99D9-4772-BE89-E7E9FF373597}"/>
    <cellStyle name="Normal 8 2 4 13 2 2" xfId="27258" xr:uid="{B4515EF6-E56B-4B3A-9D34-91D462D257CB}"/>
    <cellStyle name="Normal 8 2 4 13 2 3" xfId="44017" xr:uid="{20FACB5E-DD60-401D-93DB-72973FE0276A}"/>
    <cellStyle name="Normal 8 2 4 13 3" xfId="18878" xr:uid="{20647893-BF72-4EA9-B033-3A37EBC7616D}"/>
    <cellStyle name="Normal 8 2 4 13 4" xfId="35637" xr:uid="{E3E07E94-917D-499D-9271-60552FE96CC6}"/>
    <cellStyle name="Normal 8 2 4 14" xfId="9108" xr:uid="{951D2917-416D-4A8A-9399-B74708275934}"/>
    <cellStyle name="Normal 8 2 4 14 2" xfId="25868" xr:uid="{473AA38F-25DF-49FE-8542-4F94D972CAEC}"/>
    <cellStyle name="Normal 8 2 4 14 3" xfId="42627" xr:uid="{B231CF0C-AE42-4D89-B2AE-B5D4AB32BBE7}"/>
    <cellStyle name="Normal 8 2 4 15" xfId="17488" xr:uid="{09D3F887-B035-4DD4-874A-F8EFAEEC9251}"/>
    <cellStyle name="Normal 8 2 4 16" xfId="34247" xr:uid="{5839125F-9F2B-48D9-9B62-B17700362003}"/>
    <cellStyle name="Normal 8 2 4 2" xfId="701" xr:uid="{61712367-A3D4-43CA-8588-D5A546286902}"/>
    <cellStyle name="Normal 8 2 4 2 10" xfId="8575" xr:uid="{D35A3DCB-DD13-44DB-AC34-EFAA31C94E9E}"/>
    <cellStyle name="Normal 8 2 4 2 10 2" xfId="16955" xr:uid="{EB6086FC-CB81-4E28-AD95-7D5D6271011D}"/>
    <cellStyle name="Normal 8 2 4 2 10 2 2" xfId="33715" xr:uid="{CC26DF31-2799-4CBB-835F-98D7C18D7D80}"/>
    <cellStyle name="Normal 8 2 4 2 10 2 3" xfId="50474" xr:uid="{428342DA-C2E0-4499-9B57-27970F90982D}"/>
    <cellStyle name="Normal 8 2 4 2 10 3" xfId="25335" xr:uid="{E61CD05D-A77F-4E58-937E-0265848EDEC8}"/>
    <cellStyle name="Normal 8 2 4 2 10 4" xfId="42094" xr:uid="{78C82C49-8F44-4F29-9E3B-33F5CE52433F}"/>
    <cellStyle name="Normal 8 2 4 2 11" xfId="2530" xr:uid="{64935B53-35B1-4319-BDF9-756A95EBD7F0}"/>
    <cellStyle name="Normal 8 2 4 2 11 2" xfId="10912" xr:uid="{C4575B48-D49B-4A31-AEB7-74ADC00C1CBF}"/>
    <cellStyle name="Normal 8 2 4 2 11 2 2" xfId="27672" xr:uid="{24EFB4F8-2279-4E61-B0A3-8CDB588A2DCA}"/>
    <cellStyle name="Normal 8 2 4 2 11 2 3" xfId="44431" xr:uid="{CFDCA85F-D878-4938-9295-F30A3808E722}"/>
    <cellStyle name="Normal 8 2 4 2 11 3" xfId="19292" xr:uid="{435AC6B3-7787-46DC-BF27-8C9889D00E2F}"/>
    <cellStyle name="Normal 8 2 4 2 11 4" xfId="36051" xr:uid="{AA96D7F6-0981-43B8-B0E7-2A436BCE8D98}"/>
    <cellStyle name="Normal 8 2 4 2 12" xfId="9109" xr:uid="{1FC040F0-3389-4E1A-9797-6B465286ADE8}"/>
    <cellStyle name="Normal 8 2 4 2 12 2" xfId="25869" xr:uid="{A5470D86-3C88-4D55-9138-6477474076D5}"/>
    <cellStyle name="Normal 8 2 4 2 12 3" xfId="42628" xr:uid="{A153BADA-CFD5-4F5F-BC69-D1937B3B2F5B}"/>
    <cellStyle name="Normal 8 2 4 2 13" xfId="17489" xr:uid="{2B843ED9-8D26-4D10-8420-3BC42DF19324}"/>
    <cellStyle name="Normal 8 2 4 2 14" xfId="34248" xr:uid="{0790A40B-AEE2-4D9D-A151-B49C076D40D4}"/>
    <cellStyle name="Normal 8 2 4 2 2" xfId="1140" xr:uid="{579CAAA9-A05B-4D53-97BB-69E73BE33A29}"/>
    <cellStyle name="Normal 8 2 4 2 2 2" xfId="4535" xr:uid="{EB2A6586-D646-41F8-8660-AF29D2D2B17F}"/>
    <cellStyle name="Normal 8 2 4 2 2 2 2" xfId="12915" xr:uid="{DE660AB0-4A06-4E1B-9086-9E1AFEAC5996}"/>
    <cellStyle name="Normal 8 2 4 2 2 2 2 2" xfId="29675" xr:uid="{0A23D0F6-1F93-489F-A2A1-90D82DA2BF5A}"/>
    <cellStyle name="Normal 8 2 4 2 2 2 2 3" xfId="46434" xr:uid="{7C1973EB-093E-4024-A0F8-34334C586BF4}"/>
    <cellStyle name="Normal 8 2 4 2 2 2 3" xfId="21295" xr:uid="{6D12AB5F-ADAE-49EA-8C1A-39A13EB1D120}"/>
    <cellStyle name="Normal 8 2 4 2 2 2 4" xfId="38054" xr:uid="{3C3ACF05-A3BC-42B3-88AA-4E79333DE7F4}"/>
    <cellStyle name="Normal 8 2 4 2 2 3" xfId="6222" xr:uid="{BA16BBD3-DD67-4028-B983-82A892F81C15}"/>
    <cellStyle name="Normal 8 2 4 2 2 3 2" xfId="14602" xr:uid="{B76AB28B-E8B5-4DCA-AB40-EDDED624E77D}"/>
    <cellStyle name="Normal 8 2 4 2 2 3 2 2" xfId="31362" xr:uid="{8E6AB479-AB2F-4C57-A94C-05B1F0D37136}"/>
    <cellStyle name="Normal 8 2 4 2 2 3 2 3" xfId="48121" xr:uid="{EAD2C1FD-C38D-4269-9E73-EB5943245471}"/>
    <cellStyle name="Normal 8 2 4 2 2 3 3" xfId="22982" xr:uid="{EADA58E4-9784-4687-A624-A963944B123D}"/>
    <cellStyle name="Normal 8 2 4 2 2 3 4" xfId="39741" xr:uid="{B9908159-A5E0-4F59-AA08-B3F245AED3EE}"/>
    <cellStyle name="Normal 8 2 4 2 2 4" xfId="2958" xr:uid="{119997ED-8656-434D-9E4C-868ED1DEA491}"/>
    <cellStyle name="Normal 8 2 4 2 2 4 2" xfId="11338" xr:uid="{63EA34B2-2993-4DA3-8585-1271138C38CD}"/>
    <cellStyle name="Normal 8 2 4 2 2 4 2 2" xfId="28098" xr:uid="{9E43AA3F-DBA6-4BC0-8AC4-C955EA4568E6}"/>
    <cellStyle name="Normal 8 2 4 2 2 4 2 3" xfId="44857" xr:uid="{A33FCD3B-3A6F-4DCA-89EC-C7489B4708E8}"/>
    <cellStyle name="Normal 8 2 4 2 2 4 3" xfId="19718" xr:uid="{10947586-7170-4AD9-BCC9-AF6E7437FDE1}"/>
    <cellStyle name="Normal 8 2 4 2 2 4 4" xfId="36477" xr:uid="{A8B573E8-2F06-4375-8C63-D47D65330E5C}"/>
    <cellStyle name="Normal 8 2 4 2 2 5" xfId="9535" xr:uid="{B93EBC6F-0798-44D7-980A-E47F093AF964}"/>
    <cellStyle name="Normal 8 2 4 2 2 5 2" xfId="26295" xr:uid="{65596D1E-3D0D-482E-9D39-6486E7FD871D}"/>
    <cellStyle name="Normal 8 2 4 2 2 5 3" xfId="43054" xr:uid="{569DCF1B-2865-4656-9A6C-96C8721BBFE1}"/>
    <cellStyle name="Normal 8 2 4 2 2 6" xfId="17915" xr:uid="{26FAAE81-F12C-48AE-BCCE-718AE98FCC92}"/>
    <cellStyle name="Normal 8 2 4 2 2 7" xfId="34674" xr:uid="{8B07D535-2CB8-44BF-A42F-1B5F9288954E}"/>
    <cellStyle name="Normal 8 2 4 2 3" xfId="1574" xr:uid="{9BCD5C60-DF47-4067-8BAB-AE67BC5FAB3C}"/>
    <cellStyle name="Normal 8 2 4 2 3 2" xfId="4963" xr:uid="{1BEB50FE-1234-4AD9-AAFF-E22FA7EFE8F4}"/>
    <cellStyle name="Normal 8 2 4 2 3 2 2" xfId="13343" xr:uid="{75A25F17-0739-425A-9E57-01FEB1C02446}"/>
    <cellStyle name="Normal 8 2 4 2 3 2 2 2" xfId="30103" xr:uid="{2F81CB90-984B-43D1-954E-F98F91893160}"/>
    <cellStyle name="Normal 8 2 4 2 3 2 2 3" xfId="46862" xr:uid="{64C99C59-8834-4895-9DFB-0EBE8086C7AF}"/>
    <cellStyle name="Normal 8 2 4 2 3 2 3" xfId="21723" xr:uid="{FF6152D5-3696-4DDD-B7B9-F26454F8DAB1}"/>
    <cellStyle name="Normal 8 2 4 2 3 2 4" xfId="38482" xr:uid="{8502D025-AF4F-4C80-B9A9-1A63BE76EB74}"/>
    <cellStyle name="Normal 8 2 4 2 3 3" xfId="6650" xr:uid="{4CF5EFCF-40A6-4529-9517-C0579A77B1C0}"/>
    <cellStyle name="Normal 8 2 4 2 3 3 2" xfId="15030" xr:uid="{DCCFFB91-1ABD-4FEC-811E-67AC345EE76C}"/>
    <cellStyle name="Normal 8 2 4 2 3 3 2 2" xfId="31790" xr:uid="{62BE3ABA-2648-450B-A738-A52F14A2FD81}"/>
    <cellStyle name="Normal 8 2 4 2 3 3 2 3" xfId="48549" xr:uid="{4DE4390C-451B-4306-85B4-FB6F8F8469CC}"/>
    <cellStyle name="Normal 8 2 4 2 3 3 3" xfId="23410" xr:uid="{6239BFCC-4692-4D45-8153-77E1D94EA3E2}"/>
    <cellStyle name="Normal 8 2 4 2 3 3 4" xfId="40169" xr:uid="{6D2D66D7-85E9-4257-8714-0E38972F9326}"/>
    <cellStyle name="Normal 8 2 4 2 3 4" xfId="3386" xr:uid="{0EEF121F-A4B6-4F4F-AEA1-7A8BF826F4D6}"/>
    <cellStyle name="Normal 8 2 4 2 3 4 2" xfId="11766" xr:uid="{3083E9E0-2E81-45E0-B5C1-B10DFF889054}"/>
    <cellStyle name="Normal 8 2 4 2 3 4 2 2" xfId="28526" xr:uid="{45EDA4AF-8B25-48FD-A245-54F00A2100C8}"/>
    <cellStyle name="Normal 8 2 4 2 3 4 2 3" xfId="45285" xr:uid="{EE93769F-BF2C-4DF7-995C-69053FAD3423}"/>
    <cellStyle name="Normal 8 2 4 2 3 4 3" xfId="20146" xr:uid="{D292F349-225E-4E52-8E26-D64BE923DDB4}"/>
    <cellStyle name="Normal 8 2 4 2 3 4 4" xfId="36905" xr:uid="{476924B5-4615-45B0-9596-A4E86BD82D44}"/>
    <cellStyle name="Normal 8 2 4 2 3 5" xfId="9963" xr:uid="{5504DC20-825D-4CCD-8373-CA7953296341}"/>
    <cellStyle name="Normal 8 2 4 2 3 5 2" xfId="26723" xr:uid="{D14F1C11-51EC-406E-929B-EE805178AE9C}"/>
    <cellStyle name="Normal 8 2 4 2 3 5 3" xfId="43482" xr:uid="{F5935783-0519-4E12-8B69-FB89E1829E9D}"/>
    <cellStyle name="Normal 8 2 4 2 3 6" xfId="18343" xr:uid="{DC7938E5-4AB1-44EC-B45E-54E9FF6CB929}"/>
    <cellStyle name="Normal 8 2 4 2 3 7" xfId="35102" xr:uid="{5D73F099-5D85-4CAA-AB0B-160D0DF53FAF}"/>
    <cellStyle name="Normal 8 2 4 2 4" xfId="1875" xr:uid="{3741B67B-D9BE-43B3-95F3-25849359759E}"/>
    <cellStyle name="Normal 8 2 4 2 4 2" xfId="5264" xr:uid="{50863B04-4202-4ADF-94DB-37AE877FA6BA}"/>
    <cellStyle name="Normal 8 2 4 2 4 2 2" xfId="13644" xr:uid="{11398D8F-677A-418D-87C4-37536459CABF}"/>
    <cellStyle name="Normal 8 2 4 2 4 2 2 2" xfId="30404" xr:uid="{EFA2B780-12E8-479C-ADA3-51ED18B3A20C}"/>
    <cellStyle name="Normal 8 2 4 2 4 2 2 3" xfId="47163" xr:uid="{1B4E4A79-8404-4B4A-A6C9-D47D17D8ADC2}"/>
    <cellStyle name="Normal 8 2 4 2 4 2 3" xfId="22024" xr:uid="{958524D7-2900-43E1-9F05-713BCD3B5BCE}"/>
    <cellStyle name="Normal 8 2 4 2 4 2 4" xfId="38783" xr:uid="{D93F347B-6012-4AFF-907A-5DCCC4C610DF}"/>
    <cellStyle name="Normal 8 2 4 2 4 3" xfId="6951" xr:uid="{7AA9FCA7-EFAA-484E-B8D9-3F77B006E402}"/>
    <cellStyle name="Normal 8 2 4 2 4 3 2" xfId="15331" xr:uid="{2BD121EC-BB9F-46A6-BA2B-21CA6591FA06}"/>
    <cellStyle name="Normal 8 2 4 2 4 3 2 2" xfId="32091" xr:uid="{84D00790-BDF1-47D7-81C7-57F0B3356CFD}"/>
    <cellStyle name="Normal 8 2 4 2 4 3 2 3" xfId="48850" xr:uid="{0DF3A391-5B4F-4C6C-9922-FB5B281B9615}"/>
    <cellStyle name="Normal 8 2 4 2 4 3 3" xfId="23711" xr:uid="{AF250FF5-0E94-4CBB-82A6-535F955B60AB}"/>
    <cellStyle name="Normal 8 2 4 2 4 3 4" xfId="40470" xr:uid="{49E52541-0866-4A9F-A071-71AF121634A9}"/>
    <cellStyle name="Normal 8 2 4 2 4 4" xfId="3574" xr:uid="{0FD25617-9735-4E7A-837F-7F3B75DDAB26}"/>
    <cellStyle name="Normal 8 2 4 2 4 4 2" xfId="11954" xr:uid="{6A43EF93-EBF9-479F-965B-00633074684A}"/>
    <cellStyle name="Normal 8 2 4 2 4 4 2 2" xfId="28714" xr:uid="{FFB2DCF7-FEF9-4703-B1C2-73311145E5E0}"/>
    <cellStyle name="Normal 8 2 4 2 4 4 2 3" xfId="45473" xr:uid="{437B1ED7-7FDE-4A69-B711-5ABA823617E8}"/>
    <cellStyle name="Normal 8 2 4 2 4 4 3" xfId="20334" xr:uid="{37921735-062A-4F11-B8BC-6B76F1B07780}"/>
    <cellStyle name="Normal 8 2 4 2 4 4 4" xfId="37093" xr:uid="{5A3E251B-9C34-4794-9942-932E12D716C2}"/>
    <cellStyle name="Normal 8 2 4 2 4 5" xfId="10264" xr:uid="{77EB24B1-0682-4725-9780-C2988F40B406}"/>
    <cellStyle name="Normal 8 2 4 2 4 5 2" xfId="27024" xr:uid="{0F40A842-AAE4-4531-BD71-08BCBE20B77A}"/>
    <cellStyle name="Normal 8 2 4 2 4 5 3" xfId="43783" xr:uid="{9959E3E5-31E3-46F2-BD2B-0C5B8C65699C}"/>
    <cellStyle name="Normal 8 2 4 2 4 6" xfId="18644" xr:uid="{E2F0B771-7F94-4687-859B-F114507B5AC6}"/>
    <cellStyle name="Normal 8 2 4 2 4 7" xfId="35403" xr:uid="{D8D67EBB-11B7-48CE-92FF-ABD18108A6F5}"/>
    <cellStyle name="Normal 8 2 4 2 5" xfId="3994" xr:uid="{B6621F33-9164-4BFA-BB2B-A9C28F14DA07}"/>
    <cellStyle name="Normal 8 2 4 2 5 2" xfId="12374" xr:uid="{2B3CC786-F2E4-4E6B-8533-15B7BE7FCC6B}"/>
    <cellStyle name="Normal 8 2 4 2 5 2 2" xfId="29134" xr:uid="{C57AED03-8A1C-4551-8F05-ED127ABD3A0A}"/>
    <cellStyle name="Normal 8 2 4 2 5 2 3" xfId="45893" xr:uid="{2E160D98-1F12-4B4D-91E6-852DB20A1818}"/>
    <cellStyle name="Normal 8 2 4 2 5 3" xfId="20754" xr:uid="{A43D5902-214D-4E87-891B-37EA8543B3CF}"/>
    <cellStyle name="Normal 8 2 4 2 5 4" xfId="37513" xr:uid="{622D7E03-CF22-4D4F-B0AB-0D1C96A4C29F}"/>
    <cellStyle name="Normal 8 2 4 2 6" xfId="5796" xr:uid="{6BB07A3A-B532-46E1-BFD9-ABCF3E3D7019}"/>
    <cellStyle name="Normal 8 2 4 2 6 2" xfId="14176" xr:uid="{66E60CFE-BF29-495D-BCCA-2F0BC5C3473B}"/>
    <cellStyle name="Normal 8 2 4 2 6 2 2" xfId="30936" xr:uid="{94A47881-3916-4E94-89F4-F8E98F98F4A5}"/>
    <cellStyle name="Normal 8 2 4 2 6 2 3" xfId="47695" xr:uid="{333132EC-8BF4-47D7-A326-74261121B5FC}"/>
    <cellStyle name="Normal 8 2 4 2 6 3" xfId="22556" xr:uid="{E3C14A19-1F64-4648-835C-02334FD2A6F7}"/>
    <cellStyle name="Normal 8 2 4 2 6 4" xfId="39315" xr:uid="{5D25EA74-B7BE-4BFF-AEF1-6CD2D99CE5A3}"/>
    <cellStyle name="Normal 8 2 4 2 7" xfId="7357" xr:uid="{6B2A728E-6E32-4108-AEA8-4A563D6602A1}"/>
    <cellStyle name="Normal 8 2 4 2 7 2" xfId="15737" xr:uid="{FF1C1B66-E8EC-4DCA-9134-5A5C22130828}"/>
    <cellStyle name="Normal 8 2 4 2 7 2 2" xfId="32497" xr:uid="{17A8AB23-20D7-4236-BA29-FCC969EF034D}"/>
    <cellStyle name="Normal 8 2 4 2 7 2 3" xfId="49256" xr:uid="{F823B7C8-5336-46FA-9910-D3B61A73E012}"/>
    <cellStyle name="Normal 8 2 4 2 7 3" xfId="24117" xr:uid="{66104676-E666-4C2B-9E7B-FB7166B1CD28}"/>
    <cellStyle name="Normal 8 2 4 2 7 4" xfId="40876" xr:uid="{48804722-3B22-4A3D-843B-5E078C30D141}"/>
    <cellStyle name="Normal 8 2 4 2 8" xfId="7763" xr:uid="{8137C350-C44D-445C-9483-980E07418B15}"/>
    <cellStyle name="Normal 8 2 4 2 8 2" xfId="16143" xr:uid="{04BFBB88-48AF-4A81-8368-5333FBAC1868}"/>
    <cellStyle name="Normal 8 2 4 2 8 2 2" xfId="32903" xr:uid="{DA7111FE-34A9-40BF-95B9-596F501B8A54}"/>
    <cellStyle name="Normal 8 2 4 2 8 2 3" xfId="49662" xr:uid="{8C012E84-2EFD-463F-8D56-3AE822B2E003}"/>
    <cellStyle name="Normal 8 2 4 2 8 3" xfId="24523" xr:uid="{EC461411-D42D-4C3C-9C5D-620B59A483BD}"/>
    <cellStyle name="Normal 8 2 4 2 8 4" xfId="41282" xr:uid="{9886AE6F-1AA4-40DD-AFB2-73CC9EF10C33}"/>
    <cellStyle name="Normal 8 2 4 2 9" xfId="8169" xr:uid="{057DAB20-F1A5-4A69-ACF1-20F851ABBA09}"/>
    <cellStyle name="Normal 8 2 4 2 9 2" xfId="16549" xr:uid="{5293E2FA-E00A-457A-A963-A39D916077E9}"/>
    <cellStyle name="Normal 8 2 4 2 9 2 2" xfId="33309" xr:uid="{B02ABAE6-B576-489F-BBA5-2D495C4F0902}"/>
    <cellStyle name="Normal 8 2 4 2 9 2 3" xfId="50068" xr:uid="{0073B634-F92C-406C-A562-FBDBE98655F8}"/>
    <cellStyle name="Normal 8 2 4 2 9 3" xfId="24929" xr:uid="{7592EC9C-49AB-443A-ACF9-2892BE93F99D}"/>
    <cellStyle name="Normal 8 2 4 2 9 4" xfId="41688" xr:uid="{69B7D489-D0BB-46F8-8CB7-91386AB6E176}"/>
    <cellStyle name="Normal 8 2 4 3" xfId="702" xr:uid="{150658B0-7C44-4E34-89F2-94F2FF975235}"/>
    <cellStyle name="Normal 8 2 4 3 10" xfId="8676" xr:uid="{77401D68-18C4-4748-85AE-BD8758A6C6EC}"/>
    <cellStyle name="Normal 8 2 4 3 10 2" xfId="17056" xr:uid="{2B7B6244-2F68-4289-AD1B-AE6218EA88A3}"/>
    <cellStyle name="Normal 8 2 4 3 10 2 2" xfId="33816" xr:uid="{9ABF7861-5018-450B-804D-5A5B2742C14D}"/>
    <cellStyle name="Normal 8 2 4 3 10 2 3" xfId="50575" xr:uid="{8E95F3D7-B04B-4254-969F-945C0C7FC1A6}"/>
    <cellStyle name="Normal 8 2 4 3 10 3" xfId="25436" xr:uid="{1525B125-FD72-424F-AF36-1B014E570044}"/>
    <cellStyle name="Normal 8 2 4 3 10 4" xfId="42195" xr:uid="{4692E6C5-0FC0-4F68-8A43-BF0EAC2469AF}"/>
    <cellStyle name="Normal 8 2 4 3 11" xfId="2531" xr:uid="{CD986DAD-415C-4109-BBD7-C5E651E6F668}"/>
    <cellStyle name="Normal 8 2 4 3 11 2" xfId="10913" xr:uid="{9FA219AE-57F6-4921-A961-5E8E16F16B32}"/>
    <cellStyle name="Normal 8 2 4 3 11 2 2" xfId="27673" xr:uid="{B3A3F6EF-D4FF-4E27-B9ED-C51471834F7E}"/>
    <cellStyle name="Normal 8 2 4 3 11 2 3" xfId="44432" xr:uid="{FBF90B9E-9DC6-4034-B3D1-4B31C8F5147B}"/>
    <cellStyle name="Normal 8 2 4 3 11 3" xfId="19293" xr:uid="{4B7EDE80-F89E-46C2-9D5B-3B0E7F9DF56E}"/>
    <cellStyle name="Normal 8 2 4 3 11 4" xfId="36052" xr:uid="{C5539BAD-B8E0-4836-9786-CB1B41E37530}"/>
    <cellStyle name="Normal 8 2 4 3 12" xfId="9110" xr:uid="{8AE9F98B-6B26-45FC-8128-F0F14C8F6318}"/>
    <cellStyle name="Normal 8 2 4 3 12 2" xfId="25870" xr:uid="{03975A7C-3176-44B9-881C-BF0DA2AE3D9C}"/>
    <cellStyle name="Normal 8 2 4 3 12 3" xfId="42629" xr:uid="{CAE38C94-F509-47A6-99F1-DDB5ACF057FC}"/>
    <cellStyle name="Normal 8 2 4 3 13" xfId="17490" xr:uid="{4609D58F-FAFA-4809-BA23-EFD448D0A3B3}"/>
    <cellStyle name="Normal 8 2 4 3 14" xfId="34249" xr:uid="{8542EE92-66D2-40A2-A616-9A95D6EAA084}"/>
    <cellStyle name="Normal 8 2 4 3 2" xfId="1141" xr:uid="{513146B3-3182-4A86-9972-28ACE4CA971D}"/>
    <cellStyle name="Normal 8 2 4 3 2 2" xfId="4536" xr:uid="{AA466E8F-7DFB-4766-B27B-2F67EB4EEACD}"/>
    <cellStyle name="Normal 8 2 4 3 2 2 2" xfId="12916" xr:uid="{2CA39DA5-6420-4C97-BB9C-76EAF7011013}"/>
    <cellStyle name="Normal 8 2 4 3 2 2 2 2" xfId="29676" xr:uid="{311AAF8C-00DB-4B72-801C-0D134436AA2F}"/>
    <cellStyle name="Normal 8 2 4 3 2 2 2 3" xfId="46435" xr:uid="{F47BE518-BC89-4A9B-8303-515774E423A8}"/>
    <cellStyle name="Normal 8 2 4 3 2 2 3" xfId="21296" xr:uid="{FAF44112-E2F6-4EB2-872F-989446C89314}"/>
    <cellStyle name="Normal 8 2 4 3 2 2 4" xfId="38055" xr:uid="{5D548129-D8F2-4FC0-B8D7-CCC5BA2E9E58}"/>
    <cellStyle name="Normal 8 2 4 3 2 3" xfId="6223" xr:uid="{F8C59362-DDA1-4AE0-80B8-A7DB09A745E9}"/>
    <cellStyle name="Normal 8 2 4 3 2 3 2" xfId="14603" xr:uid="{10ACE790-54BA-48AF-B5F3-FDDCD792D982}"/>
    <cellStyle name="Normal 8 2 4 3 2 3 2 2" xfId="31363" xr:uid="{91CFB839-E422-4C67-BD1A-828096554C2F}"/>
    <cellStyle name="Normal 8 2 4 3 2 3 2 3" xfId="48122" xr:uid="{27FD97B3-1D77-467B-B56C-028E213ACB61}"/>
    <cellStyle name="Normal 8 2 4 3 2 3 3" xfId="22983" xr:uid="{4933B248-33ED-4749-9E58-5579B45A52F7}"/>
    <cellStyle name="Normal 8 2 4 3 2 3 4" xfId="39742" xr:uid="{305640A7-281D-4985-8BD1-5EA035D68D9D}"/>
    <cellStyle name="Normal 8 2 4 3 2 4" xfId="2959" xr:uid="{0F976761-2CBA-4E31-B789-8CCEAA204660}"/>
    <cellStyle name="Normal 8 2 4 3 2 4 2" xfId="11339" xr:uid="{DFDABFAC-79BF-4A35-9A34-9561BCF20670}"/>
    <cellStyle name="Normal 8 2 4 3 2 4 2 2" xfId="28099" xr:uid="{F87D3EC0-B80B-4E5D-8C28-94D454189D1F}"/>
    <cellStyle name="Normal 8 2 4 3 2 4 2 3" xfId="44858" xr:uid="{C33B2CDE-60B8-4ED8-8257-CDD0E2E78209}"/>
    <cellStyle name="Normal 8 2 4 3 2 4 3" xfId="19719" xr:uid="{98278612-EC72-4C70-AA85-DC386D4AED16}"/>
    <cellStyle name="Normal 8 2 4 3 2 4 4" xfId="36478" xr:uid="{5847524A-42CE-4B1E-B7DC-6FB4EDE6C6AC}"/>
    <cellStyle name="Normal 8 2 4 3 2 5" xfId="9536" xr:uid="{1CE70619-6B42-44A0-85BD-E4C5143B6E0A}"/>
    <cellStyle name="Normal 8 2 4 3 2 5 2" xfId="26296" xr:uid="{6E006753-B5DB-40EA-89FC-0092D50C9AA1}"/>
    <cellStyle name="Normal 8 2 4 3 2 5 3" xfId="43055" xr:uid="{DCAD4D0F-2028-4928-B486-136CEDB0221F}"/>
    <cellStyle name="Normal 8 2 4 3 2 6" xfId="17916" xr:uid="{E93B6124-4CBC-4A9A-A6D3-4AFC54617044}"/>
    <cellStyle name="Normal 8 2 4 3 2 7" xfId="34675" xr:uid="{580C1AE5-10EC-4AA9-A69E-D59CA2F8063D}"/>
    <cellStyle name="Normal 8 2 4 3 3" xfId="1575" xr:uid="{B339CBAF-A21A-49F4-9D92-9EECD675F305}"/>
    <cellStyle name="Normal 8 2 4 3 3 2" xfId="4964" xr:uid="{89236EEB-C6E6-4671-9225-77D3B2484AD1}"/>
    <cellStyle name="Normal 8 2 4 3 3 2 2" xfId="13344" xr:uid="{BFC9CADC-70D6-4AA5-AC02-019F7E7C5C24}"/>
    <cellStyle name="Normal 8 2 4 3 3 2 2 2" xfId="30104" xr:uid="{5EAFADEB-3A7C-4061-82BC-E8558967205C}"/>
    <cellStyle name="Normal 8 2 4 3 3 2 2 3" xfId="46863" xr:uid="{694AF8F8-95A6-4E02-98BB-949AEEACA2C4}"/>
    <cellStyle name="Normal 8 2 4 3 3 2 3" xfId="21724" xr:uid="{E863A309-F461-44BE-BD00-D33523A7CC2A}"/>
    <cellStyle name="Normal 8 2 4 3 3 2 4" xfId="38483" xr:uid="{C98F3550-A396-42FB-904B-0D78A4196247}"/>
    <cellStyle name="Normal 8 2 4 3 3 3" xfId="6651" xr:uid="{B19ED744-8049-44F6-B489-013E7C4E9CC2}"/>
    <cellStyle name="Normal 8 2 4 3 3 3 2" xfId="15031" xr:uid="{8786B23B-7856-4855-B7FF-782CDBD7E90A}"/>
    <cellStyle name="Normal 8 2 4 3 3 3 2 2" xfId="31791" xr:uid="{05A9BD07-B9E3-480F-ACB8-88EFED342144}"/>
    <cellStyle name="Normal 8 2 4 3 3 3 2 3" xfId="48550" xr:uid="{30188B22-A67A-4237-8613-2C77172B0744}"/>
    <cellStyle name="Normal 8 2 4 3 3 3 3" xfId="23411" xr:uid="{A0158A89-7C02-4C0C-A099-6777AC5EF97A}"/>
    <cellStyle name="Normal 8 2 4 3 3 3 4" xfId="40170" xr:uid="{F011C161-42AE-48BC-B851-9EEB27DFF92E}"/>
    <cellStyle name="Normal 8 2 4 3 3 4" xfId="3387" xr:uid="{79F193C8-B96B-4DEA-9761-D67BBBDB3C4A}"/>
    <cellStyle name="Normal 8 2 4 3 3 4 2" xfId="11767" xr:uid="{71156622-7559-4DB6-9726-6A4193630FD0}"/>
    <cellStyle name="Normal 8 2 4 3 3 4 2 2" xfId="28527" xr:uid="{F1650CFB-E8AF-4392-A1CD-6BC2B06A4D59}"/>
    <cellStyle name="Normal 8 2 4 3 3 4 2 3" xfId="45286" xr:uid="{F6B5B808-981A-4814-8E44-B92D74F33F3A}"/>
    <cellStyle name="Normal 8 2 4 3 3 4 3" xfId="20147" xr:uid="{6FC4BF09-4A4C-4687-9F46-5E5DEEDB39E9}"/>
    <cellStyle name="Normal 8 2 4 3 3 4 4" xfId="36906" xr:uid="{053C44DE-C62E-4688-AB2C-722F1095C241}"/>
    <cellStyle name="Normal 8 2 4 3 3 5" xfId="9964" xr:uid="{B7B9A9A9-A71B-4BCF-980C-575700698234}"/>
    <cellStyle name="Normal 8 2 4 3 3 5 2" xfId="26724" xr:uid="{5FA6B563-DF95-4C14-AFA0-AE4BBA7F4368}"/>
    <cellStyle name="Normal 8 2 4 3 3 5 3" xfId="43483" xr:uid="{C3CAFD92-243C-4A30-8E48-234161A041CD}"/>
    <cellStyle name="Normal 8 2 4 3 3 6" xfId="18344" xr:uid="{9D42FD8E-1B92-4802-80C5-4C3CD4F7A6CE}"/>
    <cellStyle name="Normal 8 2 4 3 3 7" xfId="35103" xr:uid="{EF7C28B0-2BE2-4EB3-9FBC-2656D68A591F}"/>
    <cellStyle name="Normal 8 2 4 3 4" xfId="1976" xr:uid="{6F88B8DE-BE44-4BC0-853E-402AC45F492E}"/>
    <cellStyle name="Normal 8 2 4 3 4 2" xfId="5365" xr:uid="{E84BA84A-79A7-46B6-B730-C26EBD73F640}"/>
    <cellStyle name="Normal 8 2 4 3 4 2 2" xfId="13745" xr:uid="{ACAD3DBC-B12B-403D-9E0C-8CA2315BF150}"/>
    <cellStyle name="Normal 8 2 4 3 4 2 2 2" xfId="30505" xr:uid="{1AF6B484-868D-417C-AD04-9C5F7B28D1CB}"/>
    <cellStyle name="Normal 8 2 4 3 4 2 2 3" xfId="47264" xr:uid="{A312CB05-7A43-4BE4-B6BF-DAD74E3570C5}"/>
    <cellStyle name="Normal 8 2 4 3 4 2 3" xfId="22125" xr:uid="{357E996E-02CD-47BC-87F6-370001543489}"/>
    <cellStyle name="Normal 8 2 4 3 4 2 4" xfId="38884" xr:uid="{F5A9DD15-6A20-44C9-8395-349B321201DC}"/>
    <cellStyle name="Normal 8 2 4 3 4 3" xfId="7052" xr:uid="{A965B318-FBAD-487C-8283-11EA12E7646F}"/>
    <cellStyle name="Normal 8 2 4 3 4 3 2" xfId="15432" xr:uid="{36379D23-EA80-474E-968F-909BC5C69A0E}"/>
    <cellStyle name="Normal 8 2 4 3 4 3 2 2" xfId="32192" xr:uid="{082ECA4D-23AD-4137-AE69-937A4BE5FD4E}"/>
    <cellStyle name="Normal 8 2 4 3 4 3 2 3" xfId="48951" xr:uid="{82773E11-7BE2-4D1E-ADDD-6E228B528A4C}"/>
    <cellStyle name="Normal 8 2 4 3 4 3 3" xfId="23812" xr:uid="{40B3864E-92A8-4F83-8EB1-3FE4EA16330F}"/>
    <cellStyle name="Normal 8 2 4 3 4 3 4" xfId="40571" xr:uid="{06384520-442D-4651-8DC9-9F6C7EA637D3}"/>
    <cellStyle name="Normal 8 2 4 3 4 4" xfId="3675" xr:uid="{E6D38ED8-E198-432F-88ED-CB3E45DB185F}"/>
    <cellStyle name="Normal 8 2 4 3 4 4 2" xfId="12055" xr:uid="{6AB7AFB9-0D5C-4860-8677-F9106AF82020}"/>
    <cellStyle name="Normal 8 2 4 3 4 4 2 2" xfId="28815" xr:uid="{9C2FC16A-FB43-458E-A83D-48A4C23305C1}"/>
    <cellStyle name="Normal 8 2 4 3 4 4 2 3" xfId="45574" xr:uid="{9B35C728-012F-439A-9B59-56F46E54EB0F}"/>
    <cellStyle name="Normal 8 2 4 3 4 4 3" xfId="20435" xr:uid="{FFDD776C-5D34-4A81-9B5D-C79FC6ACAC75}"/>
    <cellStyle name="Normal 8 2 4 3 4 4 4" xfId="37194" xr:uid="{71C1BB3B-ADC8-4AEA-B3B9-749A26C29274}"/>
    <cellStyle name="Normal 8 2 4 3 4 5" xfId="10365" xr:uid="{C57E543E-1BC8-40D2-8282-40203855EDAA}"/>
    <cellStyle name="Normal 8 2 4 3 4 5 2" xfId="27125" xr:uid="{65AD9E5B-232F-48A4-89CE-9CF503988F6B}"/>
    <cellStyle name="Normal 8 2 4 3 4 5 3" xfId="43884" xr:uid="{C9B1E4F1-1643-4A09-A824-C49DF80E8A3E}"/>
    <cellStyle name="Normal 8 2 4 3 4 6" xfId="18745" xr:uid="{1BDE2007-0FE3-490E-AEA4-2FD31659C6D3}"/>
    <cellStyle name="Normal 8 2 4 3 4 7" xfId="35504" xr:uid="{7A0E7465-803D-42ED-B54D-7FD0DA18CF26}"/>
    <cellStyle name="Normal 8 2 4 3 5" xfId="4095" xr:uid="{85CEDFBF-B73A-499F-BA89-668BAC45729C}"/>
    <cellStyle name="Normal 8 2 4 3 5 2" xfId="12475" xr:uid="{5997E896-773C-4EDB-90F8-60CB8437305F}"/>
    <cellStyle name="Normal 8 2 4 3 5 2 2" xfId="29235" xr:uid="{75DF5606-240D-458D-B97A-1EE426792E33}"/>
    <cellStyle name="Normal 8 2 4 3 5 2 3" xfId="45994" xr:uid="{6D180A85-0855-4764-9E2B-2104BD1A0100}"/>
    <cellStyle name="Normal 8 2 4 3 5 3" xfId="20855" xr:uid="{1F3F4C55-2DDF-4F9C-AE65-C8F5E210B733}"/>
    <cellStyle name="Normal 8 2 4 3 5 4" xfId="37614" xr:uid="{BC7B90AF-651C-4CC4-A1E4-87D8D27E841F}"/>
    <cellStyle name="Normal 8 2 4 3 6" xfId="5797" xr:uid="{E5C3940B-6E29-430F-B1F4-BEAD1212A3E9}"/>
    <cellStyle name="Normal 8 2 4 3 6 2" xfId="14177" xr:uid="{9BD36070-C703-4BBE-A2F4-1A53485E007F}"/>
    <cellStyle name="Normal 8 2 4 3 6 2 2" xfId="30937" xr:uid="{B1B7A0E2-1B25-414A-B365-A2DCB5965160}"/>
    <cellStyle name="Normal 8 2 4 3 6 2 3" xfId="47696" xr:uid="{B8ED36AF-D769-47A8-9F73-0158CBBBE9CA}"/>
    <cellStyle name="Normal 8 2 4 3 6 3" xfId="22557" xr:uid="{45FCFE73-CE3B-47B6-B858-50B8C84FE1BB}"/>
    <cellStyle name="Normal 8 2 4 3 6 4" xfId="39316" xr:uid="{217BC54F-3158-473D-A6B1-CEACC1142027}"/>
    <cellStyle name="Normal 8 2 4 3 7" xfId="7458" xr:uid="{29B8F210-86AD-4E29-854D-001E9D69D75F}"/>
    <cellStyle name="Normal 8 2 4 3 7 2" xfId="15838" xr:uid="{EE45A567-E3C6-4BB0-9DF4-26175C7AA416}"/>
    <cellStyle name="Normal 8 2 4 3 7 2 2" xfId="32598" xr:uid="{A8D1EB27-AC94-44C0-BB77-0C7B267FD641}"/>
    <cellStyle name="Normal 8 2 4 3 7 2 3" xfId="49357" xr:uid="{4DFE6F29-9190-45BA-9F82-06FF68154A9D}"/>
    <cellStyle name="Normal 8 2 4 3 7 3" xfId="24218" xr:uid="{59E0AC2E-7853-4FD0-8B2E-6FB8CDD15217}"/>
    <cellStyle name="Normal 8 2 4 3 7 4" xfId="40977" xr:uid="{78C19560-E2D7-464F-B302-8E651F773F2B}"/>
    <cellStyle name="Normal 8 2 4 3 8" xfId="7864" xr:uid="{4CA3B599-AEDF-4B85-BD98-ABD1DA3C8CF8}"/>
    <cellStyle name="Normal 8 2 4 3 8 2" xfId="16244" xr:uid="{52F0B841-CCA8-4AEE-8914-0B7DB4A2D032}"/>
    <cellStyle name="Normal 8 2 4 3 8 2 2" xfId="33004" xr:uid="{D75D010B-86BF-494C-9827-35E40A205438}"/>
    <cellStyle name="Normal 8 2 4 3 8 2 3" xfId="49763" xr:uid="{77FF85E8-42E3-4BFA-BDBA-1FF9C5455A86}"/>
    <cellStyle name="Normal 8 2 4 3 8 3" xfId="24624" xr:uid="{6515A96B-A8D8-4B21-A753-90223B993538}"/>
    <cellStyle name="Normal 8 2 4 3 8 4" xfId="41383" xr:uid="{3B28B5E2-9AF6-4FF5-B5A2-F54B375D41FE}"/>
    <cellStyle name="Normal 8 2 4 3 9" xfId="8270" xr:uid="{B0B8C5F3-72B6-44AE-A15A-C2228F5C78AF}"/>
    <cellStyle name="Normal 8 2 4 3 9 2" xfId="16650" xr:uid="{E87C04FB-DEF0-495E-9581-9C904E3B6525}"/>
    <cellStyle name="Normal 8 2 4 3 9 2 2" xfId="33410" xr:uid="{D3EFC225-3FDD-496C-965C-AB3F17B7B040}"/>
    <cellStyle name="Normal 8 2 4 3 9 2 3" xfId="50169" xr:uid="{57AF9977-BC6A-44D8-993C-52C8C7A2874A}"/>
    <cellStyle name="Normal 8 2 4 3 9 3" xfId="25030" xr:uid="{770F3C64-5AAD-49D3-887C-4BC9EEAE4DAE}"/>
    <cellStyle name="Normal 8 2 4 3 9 4" xfId="41789" xr:uid="{7E2E2B84-3CD3-4530-9F22-E9AECBB5FA35}"/>
    <cellStyle name="Normal 8 2 4 4" xfId="1139" xr:uid="{9F581ED1-545A-4BCB-A336-BEB5DB2D90C3}"/>
    <cellStyle name="Normal 8 2 4 4 2" xfId="4534" xr:uid="{293E019E-9F9A-4964-9848-4A200FF397AA}"/>
    <cellStyle name="Normal 8 2 4 4 2 2" xfId="12914" xr:uid="{B181049F-D1B2-453A-BEE4-B17F44627FCB}"/>
    <cellStyle name="Normal 8 2 4 4 2 2 2" xfId="29674" xr:uid="{E2F53550-3E51-41D0-82CF-A15F0F2B5D4F}"/>
    <cellStyle name="Normal 8 2 4 4 2 2 3" xfId="46433" xr:uid="{B025F157-E9DE-47FF-B90C-F990150BA9A3}"/>
    <cellStyle name="Normal 8 2 4 4 2 3" xfId="21294" xr:uid="{A5211C14-DCF8-4916-AB55-75DD2F8E50B3}"/>
    <cellStyle name="Normal 8 2 4 4 2 4" xfId="38053" xr:uid="{A48CBE39-A523-49C2-942C-1BD03D4228E5}"/>
    <cellStyle name="Normal 8 2 4 4 3" xfId="6221" xr:uid="{F3A7230F-B134-43AC-B6AD-885749904B9C}"/>
    <cellStyle name="Normal 8 2 4 4 3 2" xfId="14601" xr:uid="{A136F438-35FF-4331-8C7F-AAC3EF082FA5}"/>
    <cellStyle name="Normal 8 2 4 4 3 2 2" xfId="31361" xr:uid="{A661CA97-B522-4AAA-ADAC-FF2A8BEA09C2}"/>
    <cellStyle name="Normal 8 2 4 4 3 2 3" xfId="48120" xr:uid="{5A34DC7F-6C3A-4BAC-ACB3-27EC44F3F8CA}"/>
    <cellStyle name="Normal 8 2 4 4 3 3" xfId="22981" xr:uid="{9B02F1A4-1CB4-4980-882B-352C629BAA66}"/>
    <cellStyle name="Normal 8 2 4 4 3 4" xfId="39740" xr:uid="{4674436E-639D-41A4-A177-01D4865A205E}"/>
    <cellStyle name="Normal 8 2 4 4 4" xfId="2957" xr:uid="{CAEA09EB-9DC1-462D-9C10-FC8C0C5FDCEA}"/>
    <cellStyle name="Normal 8 2 4 4 4 2" xfId="11337" xr:uid="{90FB3D0C-1AE5-44AC-BB95-1E39DC923DCD}"/>
    <cellStyle name="Normal 8 2 4 4 4 2 2" xfId="28097" xr:uid="{AF27AC04-87F6-4611-BD8F-31DDF78BE2FC}"/>
    <cellStyle name="Normal 8 2 4 4 4 2 3" xfId="44856" xr:uid="{56A227CF-E91C-4802-9349-FBF01508CE04}"/>
    <cellStyle name="Normal 8 2 4 4 4 3" xfId="19717" xr:uid="{7DAA60FC-AD75-4313-A6CB-AE1B99524A8F}"/>
    <cellStyle name="Normal 8 2 4 4 4 4" xfId="36476" xr:uid="{EE660117-4E85-4A66-9A46-942663AA38D3}"/>
    <cellStyle name="Normal 8 2 4 4 5" xfId="9534" xr:uid="{BBAE36C5-A895-4923-A72D-6EFA42F0A85A}"/>
    <cellStyle name="Normal 8 2 4 4 5 2" xfId="26294" xr:uid="{B8AD7F39-3B00-449B-8FC6-A4F2CF801FDE}"/>
    <cellStyle name="Normal 8 2 4 4 5 3" xfId="43053" xr:uid="{097AC0E8-6E90-4E84-89A2-CDF9AC9C1553}"/>
    <cellStyle name="Normal 8 2 4 4 6" xfId="17914" xr:uid="{58989D4B-9A03-4AE5-AFA6-83A1ED872FDE}"/>
    <cellStyle name="Normal 8 2 4 4 7" xfId="34673" xr:uid="{A5B7AB34-B7AE-4969-9E5D-92CD649C0DEC}"/>
    <cellStyle name="Normal 8 2 4 5" xfId="1573" xr:uid="{33FC7463-0B9A-4E1C-A3B1-FADC64CD84BE}"/>
    <cellStyle name="Normal 8 2 4 5 2" xfId="4962" xr:uid="{BE97EDEE-6C9C-4297-8A16-E944FE8AE8F5}"/>
    <cellStyle name="Normal 8 2 4 5 2 2" xfId="13342" xr:uid="{A61D7EA9-51CB-48E9-BA5C-F8448C2B7C93}"/>
    <cellStyle name="Normal 8 2 4 5 2 2 2" xfId="30102" xr:uid="{5835B05B-3E10-4050-8B97-76295AB67A96}"/>
    <cellStyle name="Normal 8 2 4 5 2 2 3" xfId="46861" xr:uid="{653FADCB-4EBD-4320-BC5E-14278F29D68E}"/>
    <cellStyle name="Normal 8 2 4 5 2 3" xfId="21722" xr:uid="{3B7C6D2F-F469-4569-93BE-8DD66DAFCE15}"/>
    <cellStyle name="Normal 8 2 4 5 2 4" xfId="38481" xr:uid="{2E8F15A4-049C-4D1B-B796-A785338F90D8}"/>
    <cellStyle name="Normal 8 2 4 5 3" xfId="6649" xr:uid="{E47E6D5C-F266-4947-AD1C-5D2AB5C6EBE3}"/>
    <cellStyle name="Normal 8 2 4 5 3 2" xfId="15029" xr:uid="{7460C960-983A-40ED-B6A2-6D288D5034FF}"/>
    <cellStyle name="Normal 8 2 4 5 3 2 2" xfId="31789" xr:uid="{A6EBFACA-F88A-4818-8327-DA98A7D5288D}"/>
    <cellStyle name="Normal 8 2 4 5 3 2 3" xfId="48548" xr:uid="{BAB9CDC8-898C-46AA-9BDD-E5BF686F1550}"/>
    <cellStyle name="Normal 8 2 4 5 3 3" xfId="23409" xr:uid="{6306466F-5463-4721-A8CC-4625B0D85B27}"/>
    <cellStyle name="Normal 8 2 4 5 3 4" xfId="40168" xr:uid="{54D9CF08-D64D-412B-A020-3750EF9D9DCD}"/>
    <cellStyle name="Normal 8 2 4 5 4" xfId="3385" xr:uid="{1E77A934-6C67-4869-8D7B-F67BD6620844}"/>
    <cellStyle name="Normal 8 2 4 5 4 2" xfId="11765" xr:uid="{CF876741-506E-47C6-9A75-F18FE092EB7D}"/>
    <cellStyle name="Normal 8 2 4 5 4 2 2" xfId="28525" xr:uid="{47DD11EB-3187-4BA4-A0CA-AFBE795B7228}"/>
    <cellStyle name="Normal 8 2 4 5 4 2 3" xfId="45284" xr:uid="{3A6C458F-1841-4D00-A10F-D678100BE8D8}"/>
    <cellStyle name="Normal 8 2 4 5 4 3" xfId="20145" xr:uid="{27ED11F3-B205-4B1F-B0BD-B1239D64D22A}"/>
    <cellStyle name="Normal 8 2 4 5 4 4" xfId="36904" xr:uid="{853AB78A-079E-4F32-8797-B8C14BAE565D}"/>
    <cellStyle name="Normal 8 2 4 5 5" xfId="9962" xr:uid="{9E28AF82-74CD-4BA2-B82E-58EF5FC7375F}"/>
    <cellStyle name="Normal 8 2 4 5 5 2" xfId="26722" xr:uid="{29494C4F-6829-4944-A957-58F9DE42745F}"/>
    <cellStyle name="Normal 8 2 4 5 5 3" xfId="43481" xr:uid="{BEDF144F-13B2-4BA9-9C4A-F6E64BFCDB71}"/>
    <cellStyle name="Normal 8 2 4 5 6" xfId="18342" xr:uid="{9CD7D4BC-CCAE-4755-B8C6-5250AC6C8149}"/>
    <cellStyle name="Normal 8 2 4 5 7" xfId="35101" xr:uid="{3FD6354F-5F0E-4C12-AEE3-22AC8C0647A2}"/>
    <cellStyle name="Normal 8 2 4 6" xfId="1705" xr:uid="{4DCE5981-2B4F-43B8-8536-4310CCC902F9}"/>
    <cellStyle name="Normal 8 2 4 6 2" xfId="5094" xr:uid="{AF70A323-A517-4E95-8510-F26C8200B43E}"/>
    <cellStyle name="Normal 8 2 4 6 2 2" xfId="13474" xr:uid="{B4FAF6D4-0552-4651-84A8-15FD59082536}"/>
    <cellStyle name="Normal 8 2 4 6 2 2 2" xfId="30234" xr:uid="{BF269EA2-5810-4C54-8421-DCB512A02223}"/>
    <cellStyle name="Normal 8 2 4 6 2 2 3" xfId="46993" xr:uid="{5DCFE3DB-B4B4-41B8-BF5B-F52278D45898}"/>
    <cellStyle name="Normal 8 2 4 6 2 3" xfId="21854" xr:uid="{11413D52-14D9-461C-B2B5-87B791A90488}"/>
    <cellStyle name="Normal 8 2 4 6 2 4" xfId="38613" xr:uid="{1BBADA60-F50A-44F2-A974-D93E8876FFE6}"/>
    <cellStyle name="Normal 8 2 4 6 3" xfId="6781" xr:uid="{69A28B2C-6403-4FA8-ACE6-72F894FD6F64}"/>
    <cellStyle name="Normal 8 2 4 6 3 2" xfId="15161" xr:uid="{13EDA902-D980-4B74-B9FD-AB34F88777A7}"/>
    <cellStyle name="Normal 8 2 4 6 3 2 2" xfId="31921" xr:uid="{D21FC286-53D0-4CEB-B35A-255447D3935F}"/>
    <cellStyle name="Normal 8 2 4 6 3 2 3" xfId="48680" xr:uid="{B3EBDD54-6BFE-426E-9E88-DEE29440AEB6}"/>
    <cellStyle name="Normal 8 2 4 6 3 3" xfId="23541" xr:uid="{724A3751-4531-4883-A010-5A8CA99C1F26}"/>
    <cellStyle name="Normal 8 2 4 6 3 4" xfId="40300" xr:uid="{4C572F23-C7AE-4597-BCA8-2589C4B68BB8}"/>
    <cellStyle name="Normal 8 2 4 6 4" xfId="2529" xr:uid="{7E2CC2B8-E981-4E21-B0A9-B1C6AEED906A}"/>
    <cellStyle name="Normal 8 2 4 6 4 2" xfId="10911" xr:uid="{5D3C4BB0-8C89-4468-98EB-A25CBE477413}"/>
    <cellStyle name="Normal 8 2 4 6 4 2 2" xfId="27671" xr:uid="{282E8D03-8C2C-4B00-B65F-B7E6AA0BE11A}"/>
    <cellStyle name="Normal 8 2 4 6 4 2 3" xfId="44430" xr:uid="{6900E8B5-AC71-46CA-B069-A46CEDE2D3EB}"/>
    <cellStyle name="Normal 8 2 4 6 4 3" xfId="19291" xr:uid="{72C75C45-1227-458D-878A-8337951F4F34}"/>
    <cellStyle name="Normal 8 2 4 6 4 4" xfId="36050" xr:uid="{CF7E9D38-A7C0-467E-8EF8-A87A6629A1EF}"/>
    <cellStyle name="Normal 8 2 4 6 5" xfId="10094" xr:uid="{B65D0442-CC6F-4BE6-8A3A-89D3AEF0D855}"/>
    <cellStyle name="Normal 8 2 4 6 5 2" xfId="26854" xr:uid="{2BB5424B-3F8D-4A6D-8EF5-9545653AFB52}"/>
    <cellStyle name="Normal 8 2 4 6 5 3" xfId="43613" xr:uid="{1F45F0F5-3B09-4F6F-96B8-078F551792A1}"/>
    <cellStyle name="Normal 8 2 4 6 6" xfId="18474" xr:uid="{BBFBA249-B146-4478-9AC4-85C11ED4FCAD}"/>
    <cellStyle name="Normal 8 2 4 6 7" xfId="35233" xr:uid="{0617996A-10FF-4B65-A9DC-36EC3324D365}"/>
    <cellStyle name="Normal 8 2 4 7" xfId="3823" xr:uid="{95B10BAA-3C2B-4E44-BBF6-06E1A7FFD922}"/>
    <cellStyle name="Normal 8 2 4 7 2" xfId="12203" xr:uid="{3647F519-F236-4B58-8E6D-9F37B9D005C1}"/>
    <cellStyle name="Normal 8 2 4 7 2 2" xfId="28963" xr:uid="{414E75C0-9C38-42C5-ADDB-F614DD368643}"/>
    <cellStyle name="Normal 8 2 4 7 2 3" xfId="45722" xr:uid="{055BC965-05CC-4ED8-BC59-48044C7EBCB2}"/>
    <cellStyle name="Normal 8 2 4 7 3" xfId="20583" xr:uid="{35253647-4B5F-485F-9746-4170D9EA8809}"/>
    <cellStyle name="Normal 8 2 4 7 4" xfId="37342" xr:uid="{247748ED-A41E-4119-BC17-7DDC07D025EE}"/>
    <cellStyle name="Normal 8 2 4 8" xfId="5795" xr:uid="{2E8C0442-96B0-47D1-A14E-1E234643AF30}"/>
    <cellStyle name="Normal 8 2 4 8 2" xfId="14175" xr:uid="{629660D0-63AE-4282-A819-AFF7461D79C7}"/>
    <cellStyle name="Normal 8 2 4 8 2 2" xfId="30935" xr:uid="{A11FDB8C-B064-4E2C-BAA6-0A18EFF37037}"/>
    <cellStyle name="Normal 8 2 4 8 2 3" xfId="47694" xr:uid="{8B83FE1B-D981-4CE6-BCC7-B459D5FDB58C}"/>
    <cellStyle name="Normal 8 2 4 8 3" xfId="22555" xr:uid="{0D949EEA-A250-45E7-868D-A40A3B089C7C}"/>
    <cellStyle name="Normal 8 2 4 8 4" xfId="39314" xr:uid="{D2007A82-AD25-442C-8C44-110EE7D48621}"/>
    <cellStyle name="Normal 8 2 4 9" xfId="7187" xr:uid="{5500F7DF-57EC-4B66-A17B-044ACD79432E}"/>
    <cellStyle name="Normal 8 2 4 9 2" xfId="15567" xr:uid="{DC3D6046-175C-46FE-B138-80BBC3556668}"/>
    <cellStyle name="Normal 8 2 4 9 2 2" xfId="32327" xr:uid="{7DB2DB7D-8FCA-4F6E-BE86-F1D546D28E53}"/>
    <cellStyle name="Normal 8 2 4 9 2 3" xfId="49086" xr:uid="{AC781634-3911-4034-A0AA-0E6008A4EAC7}"/>
    <cellStyle name="Normal 8 2 4 9 3" xfId="23947" xr:uid="{9A011B4C-E809-492D-92F7-E6A70E672C00}"/>
    <cellStyle name="Normal 8 2 4 9 4" xfId="40706" xr:uid="{23C69C0E-C7E2-4FF8-9115-D3377FF49130}"/>
    <cellStyle name="Normal 8 2 5" xfId="703" xr:uid="{CF683AC3-6CE9-4A9F-8ED8-87900C4E02A0}"/>
    <cellStyle name="Normal 8 2 5 10" xfId="7635" xr:uid="{40D6095D-F1B9-48C6-A6F9-116BFA695E10}"/>
    <cellStyle name="Normal 8 2 5 10 2" xfId="16015" xr:uid="{1D990EA5-7165-48AC-AC34-B34C96CD6E05}"/>
    <cellStyle name="Normal 8 2 5 10 2 2" xfId="32775" xr:uid="{239EEEBB-0283-4F90-9144-1E020EC2BBA6}"/>
    <cellStyle name="Normal 8 2 5 10 2 3" xfId="49534" xr:uid="{A312EF0B-FA47-4085-B6C2-39FD95EE910B}"/>
    <cellStyle name="Normal 8 2 5 10 3" xfId="24395" xr:uid="{439B07BB-478A-4907-8DFF-5736CFCB9AED}"/>
    <cellStyle name="Normal 8 2 5 10 4" xfId="41154" xr:uid="{5BC5C568-BBE8-419B-998F-A7188AD9CD4A}"/>
    <cellStyle name="Normal 8 2 5 11" xfId="8041" xr:uid="{15EAB03C-D9FA-4FC0-A8E9-2C0A755FD340}"/>
    <cellStyle name="Normal 8 2 5 11 2" xfId="16421" xr:uid="{8B495695-F577-405E-9865-5B189381476D}"/>
    <cellStyle name="Normal 8 2 5 11 2 2" xfId="33181" xr:uid="{EA99265C-B5A2-40F4-ADE2-DB390916FD27}"/>
    <cellStyle name="Normal 8 2 5 11 2 3" xfId="49940" xr:uid="{66E85890-D41A-4A0B-850E-09F69EFC26F7}"/>
    <cellStyle name="Normal 8 2 5 11 3" xfId="24801" xr:uid="{3FABBFD6-D0E7-46ED-9AE9-B01530C38286}"/>
    <cellStyle name="Normal 8 2 5 11 4" xfId="41560" xr:uid="{A821E06D-D4D2-466B-BC01-833051393421}"/>
    <cellStyle name="Normal 8 2 5 12" xfId="8447" xr:uid="{CF09094F-3A45-437D-BF81-3D6DAFCFAFC1}"/>
    <cellStyle name="Normal 8 2 5 12 2" xfId="16827" xr:uid="{5F45BFC3-7AAB-481C-B711-5B6C0433154B}"/>
    <cellStyle name="Normal 8 2 5 12 2 2" xfId="33587" xr:uid="{7A353A86-F5E2-41C1-9AF5-23C13C12BEB3}"/>
    <cellStyle name="Normal 8 2 5 12 2 3" xfId="50346" xr:uid="{58465CE2-FC3A-40E3-809B-D6097CE11BAA}"/>
    <cellStyle name="Normal 8 2 5 12 3" xfId="25207" xr:uid="{FB8BAE8B-CCA7-446E-B46B-2F95D1B2984D}"/>
    <cellStyle name="Normal 8 2 5 12 4" xfId="41966" xr:uid="{7BB3B1DC-C12D-4873-9010-B4C1CC7D2E1E}"/>
    <cellStyle name="Normal 8 2 5 13" xfId="2134" xr:uid="{E5CAE552-F25D-45F4-9EE9-38AAEEE9FD78}"/>
    <cellStyle name="Normal 8 2 5 13 2" xfId="10522" xr:uid="{195E4D23-C851-4FA6-8C06-88075EDCE5E5}"/>
    <cellStyle name="Normal 8 2 5 13 2 2" xfId="27282" xr:uid="{6E16338E-708F-488A-B855-50708EAC8942}"/>
    <cellStyle name="Normal 8 2 5 13 2 3" xfId="44041" xr:uid="{A610B18B-F8C0-4142-9A57-A3B6794099AF}"/>
    <cellStyle name="Normal 8 2 5 13 3" xfId="18902" xr:uid="{E498ECA8-857C-4A1F-90AB-E8372F65CE10}"/>
    <cellStyle name="Normal 8 2 5 13 4" xfId="35661" xr:uid="{7FD93A26-16EA-40E0-BA83-CFAE5A68348B}"/>
    <cellStyle name="Normal 8 2 5 14" xfId="9111" xr:uid="{186770EB-B009-498B-89E4-D4D59087279D}"/>
    <cellStyle name="Normal 8 2 5 14 2" xfId="25871" xr:uid="{0C89D18A-247F-4AEC-9C64-CBEF2BFEBE85}"/>
    <cellStyle name="Normal 8 2 5 14 3" xfId="42630" xr:uid="{9CEC72EE-A6E8-414A-92C9-E2150602DCE1}"/>
    <cellStyle name="Normal 8 2 5 15" xfId="17491" xr:uid="{587CB5AB-A439-4E76-B693-9C345056E264}"/>
    <cellStyle name="Normal 8 2 5 16" xfId="34250" xr:uid="{348876B8-FC83-4670-A8DA-31C8FC62878F}"/>
    <cellStyle name="Normal 8 2 5 2" xfId="704" xr:uid="{65ADF28C-44FB-4348-81C2-2B9BD58E6A0D}"/>
    <cellStyle name="Normal 8 2 5 2 10" xfId="8576" xr:uid="{76F1E704-021D-4905-A663-B1DC4910A7A1}"/>
    <cellStyle name="Normal 8 2 5 2 10 2" xfId="16956" xr:uid="{D132169B-48EE-49B8-B086-788B047978A0}"/>
    <cellStyle name="Normal 8 2 5 2 10 2 2" xfId="33716" xr:uid="{B114D59A-F326-442B-BF1F-85A292C5C224}"/>
    <cellStyle name="Normal 8 2 5 2 10 2 3" xfId="50475" xr:uid="{01C9201C-54D3-4B12-97FA-C6FB1D8CC56E}"/>
    <cellStyle name="Normal 8 2 5 2 10 3" xfId="25336" xr:uid="{7575028F-D77F-471A-AD92-703C9DF4A8A9}"/>
    <cellStyle name="Normal 8 2 5 2 10 4" xfId="42095" xr:uid="{9B65ADC3-17C1-45BD-A1A9-76A16B4D28AD}"/>
    <cellStyle name="Normal 8 2 5 2 11" xfId="2533" xr:uid="{AA671F20-CACF-40DC-863A-550ADA5E4701}"/>
    <cellStyle name="Normal 8 2 5 2 11 2" xfId="10915" xr:uid="{4EDA2C48-1627-4CD2-A49B-452D835ABEF1}"/>
    <cellStyle name="Normal 8 2 5 2 11 2 2" xfId="27675" xr:uid="{2209CF81-02C5-499A-9663-01E183369ABB}"/>
    <cellStyle name="Normal 8 2 5 2 11 2 3" xfId="44434" xr:uid="{579919AF-9B45-43D8-A1E0-0783DCFCEAE4}"/>
    <cellStyle name="Normal 8 2 5 2 11 3" xfId="19295" xr:uid="{C0077FFC-7C87-44A3-BFAA-7BC22B4D0326}"/>
    <cellStyle name="Normal 8 2 5 2 11 4" xfId="36054" xr:uid="{40AF07B9-3CA7-4E78-841D-368236A2D1B0}"/>
    <cellStyle name="Normal 8 2 5 2 12" xfId="9112" xr:uid="{6B5FBF0D-016E-4E8B-9FCD-748C8AA3E417}"/>
    <cellStyle name="Normal 8 2 5 2 12 2" xfId="25872" xr:uid="{8DD29911-6C33-400D-A349-CD60ED48BA18}"/>
    <cellStyle name="Normal 8 2 5 2 12 3" xfId="42631" xr:uid="{63CB3D48-8883-4816-A059-6D6AC5D40B9D}"/>
    <cellStyle name="Normal 8 2 5 2 13" xfId="17492" xr:uid="{749EA6BD-3EEC-4F7F-9B9D-B071DDE86CEC}"/>
    <cellStyle name="Normal 8 2 5 2 14" xfId="34251" xr:uid="{C8D040E2-669D-40A3-92E2-01418503803E}"/>
    <cellStyle name="Normal 8 2 5 2 2" xfId="1143" xr:uid="{A40CB7FB-E1B0-421A-B5B2-AF2ACF7E1AF1}"/>
    <cellStyle name="Normal 8 2 5 2 2 2" xfId="4538" xr:uid="{3572AB93-C173-448D-BE19-4ED35696477D}"/>
    <cellStyle name="Normal 8 2 5 2 2 2 2" xfId="12918" xr:uid="{B8B55F60-9E22-4922-8BAA-39A9761B7693}"/>
    <cellStyle name="Normal 8 2 5 2 2 2 2 2" xfId="29678" xr:uid="{118A7BB2-2EBF-4004-97DA-F260A9041D41}"/>
    <cellStyle name="Normal 8 2 5 2 2 2 2 3" xfId="46437" xr:uid="{DC1DBFC3-EE28-4C7E-AF8F-F56407FFE4A4}"/>
    <cellStyle name="Normal 8 2 5 2 2 2 3" xfId="21298" xr:uid="{93813DC3-D2E9-4EDD-8246-41CA25A03053}"/>
    <cellStyle name="Normal 8 2 5 2 2 2 4" xfId="38057" xr:uid="{5C3DCC40-9894-41F2-8B52-901924DD49AB}"/>
    <cellStyle name="Normal 8 2 5 2 2 3" xfId="6225" xr:uid="{9C7ACFEE-BA7B-450B-939F-5E92E6A8E7B5}"/>
    <cellStyle name="Normal 8 2 5 2 2 3 2" xfId="14605" xr:uid="{9C77DD2E-0C91-48BB-9DE7-7C03725A1D4C}"/>
    <cellStyle name="Normal 8 2 5 2 2 3 2 2" xfId="31365" xr:uid="{6E142075-0A97-41B3-829F-44F9EA410A4D}"/>
    <cellStyle name="Normal 8 2 5 2 2 3 2 3" xfId="48124" xr:uid="{7EA66C8F-5BB2-4DF5-A0FB-5EC65245D586}"/>
    <cellStyle name="Normal 8 2 5 2 2 3 3" xfId="22985" xr:uid="{33D69EEC-B172-4F02-96C0-B350AF76F2B5}"/>
    <cellStyle name="Normal 8 2 5 2 2 3 4" xfId="39744" xr:uid="{922D952C-3ACA-48FB-889F-890E9AE26F34}"/>
    <cellStyle name="Normal 8 2 5 2 2 4" xfId="2961" xr:uid="{32905F62-402A-4AAF-9E86-00102494BB69}"/>
    <cellStyle name="Normal 8 2 5 2 2 4 2" xfId="11341" xr:uid="{332E577A-14A7-4DF1-BEED-77590F9618E3}"/>
    <cellStyle name="Normal 8 2 5 2 2 4 2 2" xfId="28101" xr:uid="{1F9B0041-33CF-4408-92E3-7F147CE2C41E}"/>
    <cellStyle name="Normal 8 2 5 2 2 4 2 3" xfId="44860" xr:uid="{99978F54-61E9-4657-9EF3-6AA765F66A55}"/>
    <cellStyle name="Normal 8 2 5 2 2 4 3" xfId="19721" xr:uid="{7B015855-97A3-42E5-B02F-FAB3B38D65A2}"/>
    <cellStyle name="Normal 8 2 5 2 2 4 4" xfId="36480" xr:uid="{B349F2EF-1ED2-4DD7-A015-A55E3A3AE00D}"/>
    <cellStyle name="Normal 8 2 5 2 2 5" xfId="9538" xr:uid="{FBA72205-6251-4B2E-8279-40DB551654BA}"/>
    <cellStyle name="Normal 8 2 5 2 2 5 2" xfId="26298" xr:uid="{F1BEE41C-A9C2-4866-B15C-37EF185113DF}"/>
    <cellStyle name="Normal 8 2 5 2 2 5 3" xfId="43057" xr:uid="{603CD97D-704A-4255-8C59-D20326045158}"/>
    <cellStyle name="Normal 8 2 5 2 2 6" xfId="17918" xr:uid="{A890ADC8-0476-4A47-B65F-9782C1AC9BF0}"/>
    <cellStyle name="Normal 8 2 5 2 2 7" xfId="34677" xr:uid="{4CB7B807-AC9D-464B-804A-23606A94F627}"/>
    <cellStyle name="Normal 8 2 5 2 3" xfId="1577" xr:uid="{F2D9F73C-D102-4906-B5E5-06413FB98F76}"/>
    <cellStyle name="Normal 8 2 5 2 3 2" xfId="4966" xr:uid="{6F12C1C1-8476-4FC8-85A3-793FF8E050A2}"/>
    <cellStyle name="Normal 8 2 5 2 3 2 2" xfId="13346" xr:uid="{BA51FADA-4D89-4D4E-9761-BA9919BD6D15}"/>
    <cellStyle name="Normal 8 2 5 2 3 2 2 2" xfId="30106" xr:uid="{DF871457-09AA-4923-99EC-119FC17F0A89}"/>
    <cellStyle name="Normal 8 2 5 2 3 2 2 3" xfId="46865" xr:uid="{4682BA3C-70C4-47CA-B912-F1FF49F96BEA}"/>
    <cellStyle name="Normal 8 2 5 2 3 2 3" xfId="21726" xr:uid="{B6F127A2-0B4F-4F23-8933-4213FF17E9F6}"/>
    <cellStyle name="Normal 8 2 5 2 3 2 4" xfId="38485" xr:uid="{3073A262-429B-44C0-B5E9-3D128F78D861}"/>
    <cellStyle name="Normal 8 2 5 2 3 3" xfId="6653" xr:uid="{74597FA2-D336-4042-B0BD-22113369754A}"/>
    <cellStyle name="Normal 8 2 5 2 3 3 2" xfId="15033" xr:uid="{CCDE49AF-028B-474B-9663-2A9EEC224A54}"/>
    <cellStyle name="Normal 8 2 5 2 3 3 2 2" xfId="31793" xr:uid="{90291C6B-F3AD-4590-B533-68E326B9DE2D}"/>
    <cellStyle name="Normal 8 2 5 2 3 3 2 3" xfId="48552" xr:uid="{71D3B823-23D6-4323-AF09-3DAA92DE2FB4}"/>
    <cellStyle name="Normal 8 2 5 2 3 3 3" xfId="23413" xr:uid="{916AAE9F-7E56-4C77-B27C-D80DB7632C43}"/>
    <cellStyle name="Normal 8 2 5 2 3 3 4" xfId="40172" xr:uid="{31E5A18D-E28E-416D-8860-8BA46896DF25}"/>
    <cellStyle name="Normal 8 2 5 2 3 4" xfId="3389" xr:uid="{3F4C21A4-C06D-43D2-86E7-BFC87951AC52}"/>
    <cellStyle name="Normal 8 2 5 2 3 4 2" xfId="11769" xr:uid="{3DA1AEE5-876F-461F-9118-4CA92F74977E}"/>
    <cellStyle name="Normal 8 2 5 2 3 4 2 2" xfId="28529" xr:uid="{66995BDB-59C5-4BA2-B931-A3848C6538AB}"/>
    <cellStyle name="Normal 8 2 5 2 3 4 2 3" xfId="45288" xr:uid="{28499F1B-CD74-48D5-98C9-58685CBDAE0E}"/>
    <cellStyle name="Normal 8 2 5 2 3 4 3" xfId="20149" xr:uid="{4E44A553-20EC-4C97-9A36-94B2B9BC3FC1}"/>
    <cellStyle name="Normal 8 2 5 2 3 4 4" xfId="36908" xr:uid="{ED9375A3-55EE-49C5-BD37-F4A25014B6C5}"/>
    <cellStyle name="Normal 8 2 5 2 3 5" xfId="9966" xr:uid="{6898BC6E-9FB2-4377-8574-8D9BF1184B5B}"/>
    <cellStyle name="Normal 8 2 5 2 3 5 2" xfId="26726" xr:uid="{5EF89967-8DEE-47E3-8F65-ACC57EFE7FA9}"/>
    <cellStyle name="Normal 8 2 5 2 3 5 3" xfId="43485" xr:uid="{CC8DEE97-F1DA-4448-8B76-757ABDC88F73}"/>
    <cellStyle name="Normal 8 2 5 2 3 6" xfId="18346" xr:uid="{3A3B63C0-997D-4FA3-9F67-AD820DD891F5}"/>
    <cellStyle name="Normal 8 2 5 2 3 7" xfId="35105" xr:uid="{360029F8-E148-4A9F-AE98-A1ED2EF1AA94}"/>
    <cellStyle name="Normal 8 2 5 2 4" xfId="1876" xr:uid="{CCD38A08-EE30-4F50-8B2B-A42E40E13CF5}"/>
    <cellStyle name="Normal 8 2 5 2 4 2" xfId="5265" xr:uid="{46F6E8D8-942C-452F-B52E-1A53C00CEFCD}"/>
    <cellStyle name="Normal 8 2 5 2 4 2 2" xfId="13645" xr:uid="{AD733C3A-E719-4137-A8B3-A7FA86C73B3C}"/>
    <cellStyle name="Normal 8 2 5 2 4 2 2 2" xfId="30405" xr:uid="{6966BB32-F6AF-4865-B116-8303E256B4D5}"/>
    <cellStyle name="Normal 8 2 5 2 4 2 2 3" xfId="47164" xr:uid="{42F38B0A-ED8E-41D4-B5D1-82710A5774D0}"/>
    <cellStyle name="Normal 8 2 5 2 4 2 3" xfId="22025" xr:uid="{291C61CC-4403-4E45-B971-30B571F26DE0}"/>
    <cellStyle name="Normal 8 2 5 2 4 2 4" xfId="38784" xr:uid="{CCF469F1-9BF2-4C21-9A14-DE8BCEC05436}"/>
    <cellStyle name="Normal 8 2 5 2 4 3" xfId="6952" xr:uid="{1223F88D-0BA0-4D50-B883-F83ACC45AD4F}"/>
    <cellStyle name="Normal 8 2 5 2 4 3 2" xfId="15332" xr:uid="{DEAA394A-CD2F-409B-B7CA-D3B1B2578773}"/>
    <cellStyle name="Normal 8 2 5 2 4 3 2 2" xfId="32092" xr:uid="{7DD14DF9-621A-472B-AF69-D5DF1C1EE45A}"/>
    <cellStyle name="Normal 8 2 5 2 4 3 2 3" xfId="48851" xr:uid="{2E29D4A7-BC86-45E1-89B9-E47D225C3FD9}"/>
    <cellStyle name="Normal 8 2 5 2 4 3 3" xfId="23712" xr:uid="{68BA547D-466B-423A-8E10-C1FE92FA383F}"/>
    <cellStyle name="Normal 8 2 5 2 4 3 4" xfId="40471" xr:uid="{5F180894-B2CE-4189-9F52-796A0FE920DF}"/>
    <cellStyle name="Normal 8 2 5 2 4 4" xfId="3575" xr:uid="{8EE21760-61FA-44E3-939A-F1DA79D6924B}"/>
    <cellStyle name="Normal 8 2 5 2 4 4 2" xfId="11955" xr:uid="{208E1D21-A6C5-4FFE-A5D8-8E70C20A7145}"/>
    <cellStyle name="Normal 8 2 5 2 4 4 2 2" xfId="28715" xr:uid="{9490B6BC-33C8-42DA-B6D7-FF48E6F79C6D}"/>
    <cellStyle name="Normal 8 2 5 2 4 4 2 3" xfId="45474" xr:uid="{2672E4C8-C0AD-444C-AB17-0F8C5C4EB349}"/>
    <cellStyle name="Normal 8 2 5 2 4 4 3" xfId="20335" xr:uid="{F0A3284C-BB0F-4E59-B000-043633D0B6C3}"/>
    <cellStyle name="Normal 8 2 5 2 4 4 4" xfId="37094" xr:uid="{1E977F9C-3A24-432D-A6DC-A4CC70134047}"/>
    <cellStyle name="Normal 8 2 5 2 4 5" xfId="10265" xr:uid="{447DC7CF-75BA-4A42-9C50-4CFF18915727}"/>
    <cellStyle name="Normal 8 2 5 2 4 5 2" xfId="27025" xr:uid="{D6C26D5D-5114-450F-B865-DD5B7785513A}"/>
    <cellStyle name="Normal 8 2 5 2 4 5 3" xfId="43784" xr:uid="{294F6F35-FDE6-4EFD-A25A-D6E4C6331373}"/>
    <cellStyle name="Normal 8 2 5 2 4 6" xfId="18645" xr:uid="{712A3063-FCC7-49F0-9910-637EB7A4D885}"/>
    <cellStyle name="Normal 8 2 5 2 4 7" xfId="35404" xr:uid="{87B0FEB0-FAEB-477C-89FA-EA45FEAEFD29}"/>
    <cellStyle name="Normal 8 2 5 2 5" xfId="3995" xr:uid="{74F07E25-B0BA-4141-8E62-EDE96A66202C}"/>
    <cellStyle name="Normal 8 2 5 2 5 2" xfId="12375" xr:uid="{137FA805-8ED3-47F5-AA80-A919BAA4EA1E}"/>
    <cellStyle name="Normal 8 2 5 2 5 2 2" xfId="29135" xr:uid="{681FAC4C-5466-456B-91D9-6BE4BB141D99}"/>
    <cellStyle name="Normal 8 2 5 2 5 2 3" xfId="45894" xr:uid="{500F7148-EE5F-4764-A9C9-23B3B5F5BF3E}"/>
    <cellStyle name="Normal 8 2 5 2 5 3" xfId="20755" xr:uid="{9EBE1B5D-2345-4A42-A742-84BC76A7A0C5}"/>
    <cellStyle name="Normal 8 2 5 2 5 4" xfId="37514" xr:uid="{641C4421-81C3-4DD4-8A2B-A8A91C0D5E2F}"/>
    <cellStyle name="Normal 8 2 5 2 6" xfId="5799" xr:uid="{27E5B896-3F5A-426B-90E5-34BFB2E1D76A}"/>
    <cellStyle name="Normal 8 2 5 2 6 2" xfId="14179" xr:uid="{D5383418-89DA-4941-8A9B-F1CE5FB6EACD}"/>
    <cellStyle name="Normal 8 2 5 2 6 2 2" xfId="30939" xr:uid="{FB73DC0C-22DC-4669-8E85-975B4FBA6395}"/>
    <cellStyle name="Normal 8 2 5 2 6 2 3" xfId="47698" xr:uid="{4D0473E9-C9E8-4858-80A8-335CC4D2B81C}"/>
    <cellStyle name="Normal 8 2 5 2 6 3" xfId="22559" xr:uid="{9B900C8A-E647-409F-BDAF-B8D49EFCBE70}"/>
    <cellStyle name="Normal 8 2 5 2 6 4" xfId="39318" xr:uid="{D9D51238-6707-4927-A835-8CD9A08D668F}"/>
    <cellStyle name="Normal 8 2 5 2 7" xfId="7358" xr:uid="{05B49938-C62A-4818-92A8-8809B4B81A2E}"/>
    <cellStyle name="Normal 8 2 5 2 7 2" xfId="15738" xr:uid="{946FF8FA-91BE-4A22-B08A-F4A9EFB5B649}"/>
    <cellStyle name="Normal 8 2 5 2 7 2 2" xfId="32498" xr:uid="{22C7ADA4-E3B8-4989-BC6B-EF7134D74EA3}"/>
    <cellStyle name="Normal 8 2 5 2 7 2 3" xfId="49257" xr:uid="{13BE3B63-CF2E-4FCC-A69A-5CAD0230A16F}"/>
    <cellStyle name="Normal 8 2 5 2 7 3" xfId="24118" xr:uid="{F51F2818-3C10-4185-AAAF-37BEB14FDE5D}"/>
    <cellStyle name="Normal 8 2 5 2 7 4" xfId="40877" xr:uid="{B221F107-E6C7-4206-9421-E9CD35E9213D}"/>
    <cellStyle name="Normal 8 2 5 2 8" xfId="7764" xr:uid="{B4827074-202E-4FAF-ABA9-1B7F1019F5FF}"/>
    <cellStyle name="Normal 8 2 5 2 8 2" xfId="16144" xr:uid="{827E608E-EAE9-4622-8CA3-D1C3970B24BF}"/>
    <cellStyle name="Normal 8 2 5 2 8 2 2" xfId="32904" xr:uid="{40721E11-FCDF-4271-94F1-E17B0187A515}"/>
    <cellStyle name="Normal 8 2 5 2 8 2 3" xfId="49663" xr:uid="{A0DD17D5-03E0-453E-B49D-27756177D533}"/>
    <cellStyle name="Normal 8 2 5 2 8 3" xfId="24524" xr:uid="{17EB7859-39DE-42FE-998E-E524799B0B22}"/>
    <cellStyle name="Normal 8 2 5 2 8 4" xfId="41283" xr:uid="{38AA062E-C7A2-4D1D-8435-78ADD23E4BBC}"/>
    <cellStyle name="Normal 8 2 5 2 9" xfId="8170" xr:uid="{5C7E912E-34C0-44A7-8A51-38BB04269416}"/>
    <cellStyle name="Normal 8 2 5 2 9 2" xfId="16550" xr:uid="{1D2B07F0-6787-4978-AAF5-DF07DFC1F5EC}"/>
    <cellStyle name="Normal 8 2 5 2 9 2 2" xfId="33310" xr:uid="{19F560CF-310A-49DB-B1E5-16DE0122CD1B}"/>
    <cellStyle name="Normal 8 2 5 2 9 2 3" xfId="50069" xr:uid="{199A92B8-B965-4A4D-84FF-FD09996B848D}"/>
    <cellStyle name="Normal 8 2 5 2 9 3" xfId="24930" xr:uid="{C3455EA3-032D-4163-BB50-3058C0925F5D}"/>
    <cellStyle name="Normal 8 2 5 2 9 4" xfId="41689" xr:uid="{DE658141-C222-449D-A797-C0A8E2BF29A9}"/>
    <cellStyle name="Normal 8 2 5 3" xfId="705" xr:uid="{9615E452-5A50-4499-876C-C9D41989F500}"/>
    <cellStyle name="Normal 8 2 5 3 10" xfId="8718" xr:uid="{83F66DBC-549A-4034-8DC1-5DA9931C5BDB}"/>
    <cellStyle name="Normal 8 2 5 3 10 2" xfId="17098" xr:uid="{27FE574A-571E-4EFB-BA0F-04AA7A1F4E8D}"/>
    <cellStyle name="Normal 8 2 5 3 10 2 2" xfId="33858" xr:uid="{3F7195FB-471F-4B2B-ADA6-B074F2E906B7}"/>
    <cellStyle name="Normal 8 2 5 3 10 2 3" xfId="50617" xr:uid="{FBE8D675-1D6A-4188-8938-AECDB682C8D7}"/>
    <cellStyle name="Normal 8 2 5 3 10 3" xfId="25478" xr:uid="{AB9C7764-7DAE-4F17-9500-3E27AFF5E46C}"/>
    <cellStyle name="Normal 8 2 5 3 10 4" xfId="42237" xr:uid="{4E710567-E667-4962-9CF7-166F815EEF96}"/>
    <cellStyle name="Normal 8 2 5 3 11" xfId="2534" xr:uid="{B6427191-560D-4EA6-BDFD-9A8DEA1BF2C8}"/>
    <cellStyle name="Normal 8 2 5 3 11 2" xfId="10916" xr:uid="{3B0C0EC6-E2FB-438E-B497-5B2ABB3F4ACD}"/>
    <cellStyle name="Normal 8 2 5 3 11 2 2" xfId="27676" xr:uid="{9261D6A7-805F-4D30-A07E-128592293774}"/>
    <cellStyle name="Normal 8 2 5 3 11 2 3" xfId="44435" xr:uid="{E258EF06-938C-4118-83BC-1D6104ABBA02}"/>
    <cellStyle name="Normal 8 2 5 3 11 3" xfId="19296" xr:uid="{765213C3-2E24-4120-B5E7-8E8DABF9B7CF}"/>
    <cellStyle name="Normal 8 2 5 3 11 4" xfId="36055" xr:uid="{D679B9C0-2664-493B-A319-18FCFCFE7442}"/>
    <cellStyle name="Normal 8 2 5 3 12" xfId="9113" xr:uid="{97F05BB4-A89A-4146-B635-4398BA0006E6}"/>
    <cellStyle name="Normal 8 2 5 3 12 2" xfId="25873" xr:uid="{D95D5A41-A433-4C25-865C-A67665C658D8}"/>
    <cellStyle name="Normal 8 2 5 3 12 3" xfId="42632" xr:uid="{3B72BDAD-C2AA-44DC-8C85-63D14663DCA2}"/>
    <cellStyle name="Normal 8 2 5 3 13" xfId="17493" xr:uid="{093F6CDB-D9A4-470C-9254-8A431D3F6013}"/>
    <cellStyle name="Normal 8 2 5 3 14" xfId="34252" xr:uid="{81340092-9FC1-49E2-B985-A52C380493AB}"/>
    <cellStyle name="Normal 8 2 5 3 2" xfId="1144" xr:uid="{BE53FCF0-7949-491C-9EB1-0A5E38708958}"/>
    <cellStyle name="Normal 8 2 5 3 2 2" xfId="4539" xr:uid="{B318702E-C3B0-46A9-B357-026564F92E32}"/>
    <cellStyle name="Normal 8 2 5 3 2 2 2" xfId="12919" xr:uid="{BD52D6FB-41AB-4BF7-AEC4-ADA6AA942076}"/>
    <cellStyle name="Normal 8 2 5 3 2 2 2 2" xfId="29679" xr:uid="{027F74CD-46D8-4134-8BBE-E75055AC0777}"/>
    <cellStyle name="Normal 8 2 5 3 2 2 2 3" xfId="46438" xr:uid="{0546CFF7-A30A-49ED-AD8B-FF5E1AAB40A5}"/>
    <cellStyle name="Normal 8 2 5 3 2 2 3" xfId="21299" xr:uid="{BC83B453-B165-41C2-9C42-4D37B5729A99}"/>
    <cellStyle name="Normal 8 2 5 3 2 2 4" xfId="38058" xr:uid="{388E0C81-95C9-492B-8B33-E23262A07B68}"/>
    <cellStyle name="Normal 8 2 5 3 2 3" xfId="6226" xr:uid="{DFB1BE17-770C-425E-9270-A567CC185EEB}"/>
    <cellStyle name="Normal 8 2 5 3 2 3 2" xfId="14606" xr:uid="{90062835-3826-4356-B74B-2D22CE0C0DEE}"/>
    <cellStyle name="Normal 8 2 5 3 2 3 2 2" xfId="31366" xr:uid="{34727ADB-A598-43D5-AA52-313683700B2A}"/>
    <cellStyle name="Normal 8 2 5 3 2 3 2 3" xfId="48125" xr:uid="{63AFDDD1-4A86-46FB-9AC0-6C00FB6BE726}"/>
    <cellStyle name="Normal 8 2 5 3 2 3 3" xfId="22986" xr:uid="{0DFF3DFA-2C70-43B7-AB39-449D320516D3}"/>
    <cellStyle name="Normal 8 2 5 3 2 3 4" xfId="39745" xr:uid="{AD94E5BA-8379-4282-AFD2-3F697ADF2EED}"/>
    <cellStyle name="Normal 8 2 5 3 2 4" xfId="2962" xr:uid="{55BA6362-8AD6-4BE3-B8A4-0E6675DC27EC}"/>
    <cellStyle name="Normal 8 2 5 3 2 4 2" xfId="11342" xr:uid="{8B71D8DD-44DD-405A-B1C1-5385D36517FA}"/>
    <cellStyle name="Normal 8 2 5 3 2 4 2 2" xfId="28102" xr:uid="{136EFC14-E574-4953-8B29-3429E5023375}"/>
    <cellStyle name="Normal 8 2 5 3 2 4 2 3" xfId="44861" xr:uid="{972E61B4-33F7-4EBF-A30C-FC876FCAFF84}"/>
    <cellStyle name="Normal 8 2 5 3 2 4 3" xfId="19722" xr:uid="{216E03AA-ABE4-4B3B-97C2-41025A5DDAF8}"/>
    <cellStyle name="Normal 8 2 5 3 2 4 4" xfId="36481" xr:uid="{CC037B0C-F9F4-49CC-A6AC-FC5DE16BE2CF}"/>
    <cellStyle name="Normal 8 2 5 3 2 5" xfId="9539" xr:uid="{FA365845-7AF4-4E86-AC58-B9C2B86F111C}"/>
    <cellStyle name="Normal 8 2 5 3 2 5 2" xfId="26299" xr:uid="{28567380-A50C-49E7-8B12-B7AA78586E15}"/>
    <cellStyle name="Normal 8 2 5 3 2 5 3" xfId="43058" xr:uid="{4C1BB3C9-50DC-4299-82E1-CE5DB5A042C1}"/>
    <cellStyle name="Normal 8 2 5 3 2 6" xfId="17919" xr:uid="{DF5F1B19-BF06-4058-98D1-95C22ACD4D1E}"/>
    <cellStyle name="Normal 8 2 5 3 2 7" xfId="34678" xr:uid="{D05A6495-39D0-4AC7-98C0-496E60091B86}"/>
    <cellStyle name="Normal 8 2 5 3 3" xfId="1578" xr:uid="{6DAAD89E-6C3E-4016-A400-4E3379464B83}"/>
    <cellStyle name="Normal 8 2 5 3 3 2" xfId="4967" xr:uid="{C194D731-11B5-4957-93CF-FC77DFE34DD8}"/>
    <cellStyle name="Normal 8 2 5 3 3 2 2" xfId="13347" xr:uid="{E60D4B6A-1E09-41A6-856C-A5C90E1AC0DE}"/>
    <cellStyle name="Normal 8 2 5 3 3 2 2 2" xfId="30107" xr:uid="{3D32CC48-34E5-40E3-BA0E-FCFC3709BD46}"/>
    <cellStyle name="Normal 8 2 5 3 3 2 2 3" xfId="46866" xr:uid="{81761FBD-F5BD-4DB3-A709-9F297FB981B1}"/>
    <cellStyle name="Normal 8 2 5 3 3 2 3" xfId="21727" xr:uid="{07E3852B-DDC3-471E-BA77-C1A9F85BD355}"/>
    <cellStyle name="Normal 8 2 5 3 3 2 4" xfId="38486" xr:uid="{3E8950D7-4B13-4C3A-B692-296DCE36AC6E}"/>
    <cellStyle name="Normal 8 2 5 3 3 3" xfId="6654" xr:uid="{B11583CD-0710-4995-8CC0-C8E7507A7EBF}"/>
    <cellStyle name="Normal 8 2 5 3 3 3 2" xfId="15034" xr:uid="{E214B661-F16E-4AB0-B6EC-2D7B79C1D944}"/>
    <cellStyle name="Normal 8 2 5 3 3 3 2 2" xfId="31794" xr:uid="{E7566C36-BB7D-4F2B-8BBB-EEF0EAA44561}"/>
    <cellStyle name="Normal 8 2 5 3 3 3 2 3" xfId="48553" xr:uid="{EDD12626-8E4C-4EED-9DB6-A874130B5053}"/>
    <cellStyle name="Normal 8 2 5 3 3 3 3" xfId="23414" xr:uid="{08875F23-F481-4F3A-9C5C-7699BA776F62}"/>
    <cellStyle name="Normal 8 2 5 3 3 3 4" xfId="40173" xr:uid="{68FE83B2-1090-4533-80FA-B48846216D8E}"/>
    <cellStyle name="Normal 8 2 5 3 3 4" xfId="3390" xr:uid="{17A7C22F-A838-41DE-925F-6A149D4A7A87}"/>
    <cellStyle name="Normal 8 2 5 3 3 4 2" xfId="11770" xr:uid="{3779ADD0-0A2E-4F48-B652-05511FB985BE}"/>
    <cellStyle name="Normal 8 2 5 3 3 4 2 2" xfId="28530" xr:uid="{9AB3CAE2-1B69-4A9A-B425-1C88774DBC1C}"/>
    <cellStyle name="Normal 8 2 5 3 3 4 2 3" xfId="45289" xr:uid="{B657866B-7024-4ABB-ACDD-6194EBCADB09}"/>
    <cellStyle name="Normal 8 2 5 3 3 4 3" xfId="20150" xr:uid="{86C6B060-EA6F-4999-8B65-CB9B4121CF90}"/>
    <cellStyle name="Normal 8 2 5 3 3 4 4" xfId="36909" xr:uid="{E94B1A6D-1469-484B-864F-99DB8D2096EA}"/>
    <cellStyle name="Normal 8 2 5 3 3 5" xfId="9967" xr:uid="{3C843122-4317-4292-86D5-8B1F7DCB140E}"/>
    <cellStyle name="Normal 8 2 5 3 3 5 2" xfId="26727" xr:uid="{98873249-63BC-4DF3-9C0A-D9B0B6712586}"/>
    <cellStyle name="Normal 8 2 5 3 3 5 3" xfId="43486" xr:uid="{F8BE18BD-45C9-4B03-8BC1-2EAE5D1100FB}"/>
    <cellStyle name="Normal 8 2 5 3 3 6" xfId="18347" xr:uid="{FB1163C0-5ABB-4F09-B934-1333B6945D02}"/>
    <cellStyle name="Normal 8 2 5 3 3 7" xfId="35106" xr:uid="{0D2D86D2-9F04-472A-9168-98F28BFEBEB6}"/>
    <cellStyle name="Normal 8 2 5 3 4" xfId="2018" xr:uid="{8373FB84-FDC0-49F4-A60D-BC9352451942}"/>
    <cellStyle name="Normal 8 2 5 3 4 2" xfId="5407" xr:uid="{3E38395D-78F0-43CA-9C0D-D5B2B5C6BEBB}"/>
    <cellStyle name="Normal 8 2 5 3 4 2 2" xfId="13787" xr:uid="{8EAB2D60-B114-4224-914A-95397894E40C}"/>
    <cellStyle name="Normal 8 2 5 3 4 2 2 2" xfId="30547" xr:uid="{70EBED26-73EA-441E-B6CB-BAA59E4246B3}"/>
    <cellStyle name="Normal 8 2 5 3 4 2 2 3" xfId="47306" xr:uid="{45E5CEB0-39F7-4D05-8FA6-DC5AAD157D70}"/>
    <cellStyle name="Normal 8 2 5 3 4 2 3" xfId="22167" xr:uid="{CD89330F-4074-4738-9A51-E42118EEFA2B}"/>
    <cellStyle name="Normal 8 2 5 3 4 2 4" xfId="38926" xr:uid="{95D10D8F-5D69-414A-9DCB-81F4C487D42A}"/>
    <cellStyle name="Normal 8 2 5 3 4 3" xfId="7094" xr:uid="{B7FD4FF3-8391-44BF-8282-67A944C4188A}"/>
    <cellStyle name="Normal 8 2 5 3 4 3 2" xfId="15474" xr:uid="{36F7B674-ECEA-4E34-BF4B-675D77DD5F53}"/>
    <cellStyle name="Normal 8 2 5 3 4 3 2 2" xfId="32234" xr:uid="{AAE049D0-39A0-48EE-B2AA-231B527FFDFA}"/>
    <cellStyle name="Normal 8 2 5 3 4 3 2 3" xfId="48993" xr:uid="{1F35C767-FF59-45F4-8FCB-D58E4B463E50}"/>
    <cellStyle name="Normal 8 2 5 3 4 3 3" xfId="23854" xr:uid="{B7C620F5-A683-42DC-BF49-604451D86FF5}"/>
    <cellStyle name="Normal 8 2 5 3 4 3 4" xfId="40613" xr:uid="{468A16DE-A51B-44CC-9B08-98599793DC31}"/>
    <cellStyle name="Normal 8 2 5 3 4 4" xfId="3717" xr:uid="{5FDA1EE5-E9B5-4F6E-8135-0035360B55BB}"/>
    <cellStyle name="Normal 8 2 5 3 4 4 2" xfId="12097" xr:uid="{7CF2230D-1560-4A72-A1BF-3BEE6A4ED706}"/>
    <cellStyle name="Normal 8 2 5 3 4 4 2 2" xfId="28857" xr:uid="{FA0DF8A8-0353-4F15-B7C8-DC0996ED8811}"/>
    <cellStyle name="Normal 8 2 5 3 4 4 2 3" xfId="45616" xr:uid="{7084C33B-939F-4867-B296-5957C336C042}"/>
    <cellStyle name="Normal 8 2 5 3 4 4 3" xfId="20477" xr:uid="{93C5AEBF-7E70-47D0-822E-D95C873DE806}"/>
    <cellStyle name="Normal 8 2 5 3 4 4 4" xfId="37236" xr:uid="{F84FF40A-4855-4B58-B541-ACF6E78C7C72}"/>
    <cellStyle name="Normal 8 2 5 3 4 5" xfId="10407" xr:uid="{E7FFAF17-BDD1-45EC-A971-26B9EEC739FC}"/>
    <cellStyle name="Normal 8 2 5 3 4 5 2" xfId="27167" xr:uid="{EFCE1F32-8E75-4C0E-B687-5301B84A3107}"/>
    <cellStyle name="Normal 8 2 5 3 4 5 3" xfId="43926" xr:uid="{271511F1-DDA7-4D17-B43F-1979BD5DD89A}"/>
    <cellStyle name="Normal 8 2 5 3 4 6" xfId="18787" xr:uid="{1F0BA9D1-81DC-471B-B80C-74E9A4F0E05C}"/>
    <cellStyle name="Normal 8 2 5 3 4 7" xfId="35546" xr:uid="{F8416222-5979-40C2-BAEC-8FC1BABFC70C}"/>
    <cellStyle name="Normal 8 2 5 3 5" xfId="4137" xr:uid="{0112DEB3-17B5-4F91-A6D6-31470E97545F}"/>
    <cellStyle name="Normal 8 2 5 3 5 2" xfId="12517" xr:uid="{B4F6B729-7773-4716-93EC-F679873AEF50}"/>
    <cellStyle name="Normal 8 2 5 3 5 2 2" xfId="29277" xr:uid="{9E4C6163-85C1-44CD-A958-EC2B05424484}"/>
    <cellStyle name="Normal 8 2 5 3 5 2 3" xfId="46036" xr:uid="{28241F8A-91C3-4AB1-B48D-A3220A0D50D1}"/>
    <cellStyle name="Normal 8 2 5 3 5 3" xfId="20897" xr:uid="{8252BA38-E97D-4265-9193-7A9F87DADF0A}"/>
    <cellStyle name="Normal 8 2 5 3 5 4" xfId="37656" xr:uid="{8FED112F-09DA-4E25-9379-7AD7BB1EEC29}"/>
    <cellStyle name="Normal 8 2 5 3 6" xfId="5800" xr:uid="{48D5A346-52E9-4F2F-92EF-8E019C36EE94}"/>
    <cellStyle name="Normal 8 2 5 3 6 2" xfId="14180" xr:uid="{B348BD47-25DC-4584-9943-262D399EB1AD}"/>
    <cellStyle name="Normal 8 2 5 3 6 2 2" xfId="30940" xr:uid="{670068DE-D742-429F-A1FE-4189048AD67D}"/>
    <cellStyle name="Normal 8 2 5 3 6 2 3" xfId="47699" xr:uid="{1D90F1F2-FA35-41D3-AFF8-67169536C4A7}"/>
    <cellStyle name="Normal 8 2 5 3 6 3" xfId="22560" xr:uid="{0169D6BC-0CAC-4072-8D85-F12B016D94F5}"/>
    <cellStyle name="Normal 8 2 5 3 6 4" xfId="39319" xr:uid="{CD3B8ED9-74FA-4083-80B6-2F085E7F5A0F}"/>
    <cellStyle name="Normal 8 2 5 3 7" xfId="7500" xr:uid="{893CCA5E-1A87-48B0-B68B-A663523AC527}"/>
    <cellStyle name="Normal 8 2 5 3 7 2" xfId="15880" xr:uid="{C75A86D3-7B3A-42B0-ADF2-2751955D91DF}"/>
    <cellStyle name="Normal 8 2 5 3 7 2 2" xfId="32640" xr:uid="{492C61D6-0BE3-4768-8A9C-EC54A543EFCA}"/>
    <cellStyle name="Normal 8 2 5 3 7 2 3" xfId="49399" xr:uid="{46675E7B-9532-4994-A079-95F26EAF1DF1}"/>
    <cellStyle name="Normal 8 2 5 3 7 3" xfId="24260" xr:uid="{159DB8CF-2DF0-4DE0-B7AB-6DAEEF149902}"/>
    <cellStyle name="Normal 8 2 5 3 7 4" xfId="41019" xr:uid="{71AE94F3-5200-42BC-954C-F24A258CC46B}"/>
    <cellStyle name="Normal 8 2 5 3 8" xfId="7906" xr:uid="{BAB0AEC7-C61D-4CD1-A341-AC3FB1ABEEED}"/>
    <cellStyle name="Normal 8 2 5 3 8 2" xfId="16286" xr:uid="{14900A2D-AB4D-43CC-85C3-7E5EDCA60D0D}"/>
    <cellStyle name="Normal 8 2 5 3 8 2 2" xfId="33046" xr:uid="{413550B6-CA45-42EC-A76D-85B566D342F8}"/>
    <cellStyle name="Normal 8 2 5 3 8 2 3" xfId="49805" xr:uid="{013F3463-5DB7-4D1D-8B16-2E1F770C6AAA}"/>
    <cellStyle name="Normal 8 2 5 3 8 3" xfId="24666" xr:uid="{DF68D953-CEE1-42FA-91C0-BEC5DEA718AF}"/>
    <cellStyle name="Normal 8 2 5 3 8 4" xfId="41425" xr:uid="{560BF0A3-AE62-43C4-81B9-813B11EE4A39}"/>
    <cellStyle name="Normal 8 2 5 3 9" xfId="8312" xr:uid="{38744BD3-D0F4-4D19-8040-AD6272603D17}"/>
    <cellStyle name="Normal 8 2 5 3 9 2" xfId="16692" xr:uid="{BDEF4DCE-0A90-42D7-9ED1-77B06D0D0F95}"/>
    <cellStyle name="Normal 8 2 5 3 9 2 2" xfId="33452" xr:uid="{71EEF3F6-DE92-4A68-BA53-B9CB8875771C}"/>
    <cellStyle name="Normal 8 2 5 3 9 2 3" xfId="50211" xr:uid="{8CE87B1E-0952-4F13-A492-633C5A5DB89E}"/>
    <cellStyle name="Normal 8 2 5 3 9 3" xfId="25072" xr:uid="{D59A6DE1-AF4E-4C45-AB04-22DB970EECD0}"/>
    <cellStyle name="Normal 8 2 5 3 9 4" xfId="41831" xr:uid="{B84C3AD0-31A4-41B1-AEC6-6125D64F1C8C}"/>
    <cellStyle name="Normal 8 2 5 4" xfId="1142" xr:uid="{C5065BE4-1700-46E3-B24D-10F0DF2C945C}"/>
    <cellStyle name="Normal 8 2 5 4 2" xfId="4537" xr:uid="{1FCABEDD-BBE6-488C-8495-E57D5FA6551E}"/>
    <cellStyle name="Normal 8 2 5 4 2 2" xfId="12917" xr:uid="{39727BCB-BAF8-4AB2-9E5C-75A2E97626DD}"/>
    <cellStyle name="Normal 8 2 5 4 2 2 2" xfId="29677" xr:uid="{CEF933E1-FE47-4CD1-B87A-6409803CF3FA}"/>
    <cellStyle name="Normal 8 2 5 4 2 2 3" xfId="46436" xr:uid="{BC80EEA4-329B-42D4-9CA8-E4820FB230F8}"/>
    <cellStyle name="Normal 8 2 5 4 2 3" xfId="21297" xr:uid="{0568CA38-8939-4303-B232-70E1B81D7943}"/>
    <cellStyle name="Normal 8 2 5 4 2 4" xfId="38056" xr:uid="{7B7783D2-9BBF-459B-AC56-FE08C8286D2A}"/>
    <cellStyle name="Normal 8 2 5 4 3" xfId="6224" xr:uid="{36A9C55E-8FEC-4873-A75B-A6D8B6396308}"/>
    <cellStyle name="Normal 8 2 5 4 3 2" xfId="14604" xr:uid="{B564717E-C0EB-481F-A0C0-3060D4B8D53F}"/>
    <cellStyle name="Normal 8 2 5 4 3 2 2" xfId="31364" xr:uid="{5C5E8FE3-8CFF-4797-BB40-637807D3400A}"/>
    <cellStyle name="Normal 8 2 5 4 3 2 3" xfId="48123" xr:uid="{C1B41613-9703-4CC9-AB56-04BDF8B346A2}"/>
    <cellStyle name="Normal 8 2 5 4 3 3" xfId="22984" xr:uid="{6159A658-D4C3-45F6-86DB-9B6EB2279403}"/>
    <cellStyle name="Normal 8 2 5 4 3 4" xfId="39743" xr:uid="{1DFC8ABA-F334-49EA-B1C1-5D6032E20CA7}"/>
    <cellStyle name="Normal 8 2 5 4 4" xfId="2960" xr:uid="{4B5963BE-5ED7-4D37-A4BF-B67AA952BA24}"/>
    <cellStyle name="Normal 8 2 5 4 4 2" xfId="11340" xr:uid="{60751269-5633-4CFE-B1BF-92DE2F00888B}"/>
    <cellStyle name="Normal 8 2 5 4 4 2 2" xfId="28100" xr:uid="{56214955-80E8-4FB8-B82C-695053DD9445}"/>
    <cellStyle name="Normal 8 2 5 4 4 2 3" xfId="44859" xr:uid="{198A29FB-A4D6-4837-9A9E-F9B7422C96EA}"/>
    <cellStyle name="Normal 8 2 5 4 4 3" xfId="19720" xr:uid="{B9A294E1-E369-4B8F-9FB0-DF7FCDBF1DF5}"/>
    <cellStyle name="Normal 8 2 5 4 4 4" xfId="36479" xr:uid="{AC40351F-071E-4921-A1FD-FB5FF703B513}"/>
    <cellStyle name="Normal 8 2 5 4 5" xfId="9537" xr:uid="{4EC3BB46-3E29-4099-A135-E87818ACD8C4}"/>
    <cellStyle name="Normal 8 2 5 4 5 2" xfId="26297" xr:uid="{B4CAF0DA-E961-4386-93DD-B42B3782B737}"/>
    <cellStyle name="Normal 8 2 5 4 5 3" xfId="43056" xr:uid="{7DD61904-0BA0-4F39-9652-1CA8F53FED47}"/>
    <cellStyle name="Normal 8 2 5 4 6" xfId="17917" xr:uid="{7746F2D3-DA47-414A-BA7F-56E19123F073}"/>
    <cellStyle name="Normal 8 2 5 4 7" xfId="34676" xr:uid="{313A6321-76E4-4C21-BC01-EEB87A0B562D}"/>
    <cellStyle name="Normal 8 2 5 5" xfId="1576" xr:uid="{E10DF705-A385-4807-BB88-2B2D5C5F0CCF}"/>
    <cellStyle name="Normal 8 2 5 5 2" xfId="4965" xr:uid="{F29DFDA7-10A8-43B0-9CEB-7442DB7270EE}"/>
    <cellStyle name="Normal 8 2 5 5 2 2" xfId="13345" xr:uid="{9467B883-B8EA-4E6A-8AE4-B7FF4E6BFCD6}"/>
    <cellStyle name="Normal 8 2 5 5 2 2 2" xfId="30105" xr:uid="{47F5D33D-D818-4E2F-8A8B-E393E044CA7B}"/>
    <cellStyle name="Normal 8 2 5 5 2 2 3" xfId="46864" xr:uid="{E43764A3-71BB-4DEF-AF1D-2A57E62D2CC9}"/>
    <cellStyle name="Normal 8 2 5 5 2 3" xfId="21725" xr:uid="{D981374C-1E86-4779-84FA-FB04EFC058FF}"/>
    <cellStyle name="Normal 8 2 5 5 2 4" xfId="38484" xr:uid="{EBB12D7B-6E56-4CCB-B5F3-1C0EE377A5D7}"/>
    <cellStyle name="Normal 8 2 5 5 3" xfId="6652" xr:uid="{416634B7-E29B-42ED-B522-BD4166F87217}"/>
    <cellStyle name="Normal 8 2 5 5 3 2" xfId="15032" xr:uid="{3174B4E0-BAA0-4636-A930-1056F2D30974}"/>
    <cellStyle name="Normal 8 2 5 5 3 2 2" xfId="31792" xr:uid="{4D018E74-E43D-4AF1-A3AE-A05110637689}"/>
    <cellStyle name="Normal 8 2 5 5 3 2 3" xfId="48551" xr:uid="{B306D0F5-8D12-4BA9-94DB-360A1976677B}"/>
    <cellStyle name="Normal 8 2 5 5 3 3" xfId="23412" xr:uid="{7C2F6CFF-4578-4675-B9B2-E8054A400865}"/>
    <cellStyle name="Normal 8 2 5 5 3 4" xfId="40171" xr:uid="{B06AA384-A99C-4616-94F2-5FAD957CEF20}"/>
    <cellStyle name="Normal 8 2 5 5 4" xfId="3388" xr:uid="{E911D1BC-B98A-4A15-AA8C-FEF1EB4FABE9}"/>
    <cellStyle name="Normal 8 2 5 5 4 2" xfId="11768" xr:uid="{BBC15F24-247C-4549-8362-1448176614A1}"/>
    <cellStyle name="Normal 8 2 5 5 4 2 2" xfId="28528" xr:uid="{FEB5C93A-72F0-44F0-BF00-60EA78D86356}"/>
    <cellStyle name="Normal 8 2 5 5 4 2 3" xfId="45287" xr:uid="{ED17639B-643D-4E05-ACDF-5276F89DE3F4}"/>
    <cellStyle name="Normal 8 2 5 5 4 3" xfId="20148" xr:uid="{6676CFF0-83C6-4292-A353-85240557DDA5}"/>
    <cellStyle name="Normal 8 2 5 5 4 4" xfId="36907" xr:uid="{766AE378-C8D3-4012-A07A-1A0AE2E378FC}"/>
    <cellStyle name="Normal 8 2 5 5 5" xfId="9965" xr:uid="{55AD809C-5D8B-42CD-97AC-B473A5B9D0A3}"/>
    <cellStyle name="Normal 8 2 5 5 5 2" xfId="26725" xr:uid="{C125EEB2-CD0E-4326-8DA4-8BB37EC0E920}"/>
    <cellStyle name="Normal 8 2 5 5 5 3" xfId="43484" xr:uid="{DF6A3A56-F4C1-4872-8FFE-A7DFBC4300D6}"/>
    <cellStyle name="Normal 8 2 5 5 6" xfId="18345" xr:uid="{E5FE8A99-CE41-4687-910D-11307C99CB58}"/>
    <cellStyle name="Normal 8 2 5 5 7" xfId="35104" xr:uid="{A45B579F-CC04-47E4-AB3D-D3E9751B0E3B}"/>
    <cellStyle name="Normal 8 2 5 6" xfId="1747" xr:uid="{5FDBF928-EB42-4D58-8FC4-43638AB57492}"/>
    <cellStyle name="Normal 8 2 5 6 2" xfId="5136" xr:uid="{7043E563-9A32-4A76-8E88-6E143290327D}"/>
    <cellStyle name="Normal 8 2 5 6 2 2" xfId="13516" xr:uid="{E5D77D90-2EF6-4EC0-84A9-6DD791241AF2}"/>
    <cellStyle name="Normal 8 2 5 6 2 2 2" xfId="30276" xr:uid="{A4D36B78-852B-459D-915F-FD1F0B422E3D}"/>
    <cellStyle name="Normal 8 2 5 6 2 2 3" xfId="47035" xr:uid="{D39F97FF-BA64-4DFD-9FCE-A06E0E363713}"/>
    <cellStyle name="Normal 8 2 5 6 2 3" xfId="21896" xr:uid="{58CA2C49-F3D4-4B36-9C2F-1B6F35D34391}"/>
    <cellStyle name="Normal 8 2 5 6 2 4" xfId="38655" xr:uid="{7985428B-63A6-4A46-ADF1-79D834A66DE7}"/>
    <cellStyle name="Normal 8 2 5 6 3" xfId="6823" xr:uid="{71B3B39C-4606-42B1-BD58-95DFDBDA9E54}"/>
    <cellStyle name="Normal 8 2 5 6 3 2" xfId="15203" xr:uid="{3075C698-CC78-476D-BA88-066662306FB2}"/>
    <cellStyle name="Normal 8 2 5 6 3 2 2" xfId="31963" xr:uid="{5BEDB198-0767-4115-9112-6FCF0F8A5487}"/>
    <cellStyle name="Normal 8 2 5 6 3 2 3" xfId="48722" xr:uid="{F9DB9099-BCDC-4624-B620-0518971CADE2}"/>
    <cellStyle name="Normal 8 2 5 6 3 3" xfId="23583" xr:uid="{3D5E1F36-CC16-46F1-AAAD-F5DA8DBCA372}"/>
    <cellStyle name="Normal 8 2 5 6 3 4" xfId="40342" xr:uid="{D0B9F7BC-E943-4A72-8B4F-6772EC9E64FE}"/>
    <cellStyle name="Normal 8 2 5 6 4" xfId="2532" xr:uid="{292E2943-CDE7-45F6-A6A0-23E718ABF730}"/>
    <cellStyle name="Normal 8 2 5 6 4 2" xfId="10914" xr:uid="{B1E91CF2-D186-4C4B-86B1-19DCFA8E5F52}"/>
    <cellStyle name="Normal 8 2 5 6 4 2 2" xfId="27674" xr:uid="{7A22ADFB-9AE9-4AC4-97B8-5A113483E27B}"/>
    <cellStyle name="Normal 8 2 5 6 4 2 3" xfId="44433" xr:uid="{EBD7B168-D9E4-42EA-896C-B9E0460540BE}"/>
    <cellStyle name="Normal 8 2 5 6 4 3" xfId="19294" xr:uid="{A0A9D22E-F631-4EAF-A3F5-71930AEBCD73}"/>
    <cellStyle name="Normal 8 2 5 6 4 4" xfId="36053" xr:uid="{E63731B3-C422-4A10-A24D-86176804C9A9}"/>
    <cellStyle name="Normal 8 2 5 6 5" xfId="10136" xr:uid="{D4DE03F4-3C92-4D5D-B5D9-ED752CEF9ED9}"/>
    <cellStyle name="Normal 8 2 5 6 5 2" xfId="26896" xr:uid="{7B915B3E-21E7-4226-ACA8-1ECAC0CD323B}"/>
    <cellStyle name="Normal 8 2 5 6 5 3" xfId="43655" xr:uid="{1267A14F-CBEF-4DAD-AF0B-3345E3E69FB5}"/>
    <cellStyle name="Normal 8 2 5 6 6" xfId="18516" xr:uid="{A2F5F02F-1A4F-48F3-A57C-67E1821DF03D}"/>
    <cellStyle name="Normal 8 2 5 6 7" xfId="35275" xr:uid="{4EFD1A0A-4107-4FB9-8982-2BDCAF4DD524}"/>
    <cellStyle name="Normal 8 2 5 7" xfId="3866" xr:uid="{268F930A-BEDE-43C2-A76F-25399D9C050F}"/>
    <cellStyle name="Normal 8 2 5 7 2" xfId="12246" xr:uid="{49616004-4F4C-4E03-9904-5DFE0ED39E91}"/>
    <cellStyle name="Normal 8 2 5 7 2 2" xfId="29006" xr:uid="{DFEAAD20-7C5C-4E84-9800-064E32FF3587}"/>
    <cellStyle name="Normal 8 2 5 7 2 3" xfId="45765" xr:uid="{A5187023-0513-4FBF-84FF-405EA66E8FDC}"/>
    <cellStyle name="Normal 8 2 5 7 3" xfId="20626" xr:uid="{69781652-B9EE-4AF0-9AF0-1272D8299B92}"/>
    <cellStyle name="Normal 8 2 5 7 4" xfId="37385" xr:uid="{DECBF3D8-0CC1-46F1-B069-D08B961BE299}"/>
    <cellStyle name="Normal 8 2 5 8" xfId="5798" xr:uid="{077FA646-EC5E-4BAC-BCB6-5337EA2212FE}"/>
    <cellStyle name="Normal 8 2 5 8 2" xfId="14178" xr:uid="{1D536029-931E-4279-A0DF-B6B7FB8E3A04}"/>
    <cellStyle name="Normal 8 2 5 8 2 2" xfId="30938" xr:uid="{70AEDB01-AFE5-4BCD-8C28-04EDA693E3CD}"/>
    <cellStyle name="Normal 8 2 5 8 2 3" xfId="47697" xr:uid="{623763E2-676A-40B2-8548-FF161C7A78CF}"/>
    <cellStyle name="Normal 8 2 5 8 3" xfId="22558" xr:uid="{8CA84257-DBFA-4AC9-9CD4-A97B2CB3AB58}"/>
    <cellStyle name="Normal 8 2 5 8 4" xfId="39317" xr:uid="{784DDB83-2704-4F1F-8401-E45DD11B1C57}"/>
    <cellStyle name="Normal 8 2 5 9" xfId="7229" xr:uid="{27E3B2B1-AD4E-4EF9-A04F-D071E4DABE5D}"/>
    <cellStyle name="Normal 8 2 5 9 2" xfId="15609" xr:uid="{179A1858-AED2-4D77-835F-AE86C03038F0}"/>
    <cellStyle name="Normal 8 2 5 9 2 2" xfId="32369" xr:uid="{D413667D-9649-49B0-BA36-23B29A6D20C2}"/>
    <cellStyle name="Normal 8 2 5 9 2 3" xfId="49128" xr:uid="{22A67826-7E7A-4C06-B0A6-23E305E62FFD}"/>
    <cellStyle name="Normal 8 2 5 9 3" xfId="23989" xr:uid="{F17D7F5F-909D-4640-9887-DAB662D8521D}"/>
    <cellStyle name="Normal 8 2 5 9 4" xfId="40748" xr:uid="{3259C34F-0E4A-4372-BC90-0D44081794F3}"/>
    <cellStyle name="Normal 8 2 6" xfId="706" xr:uid="{8ECAB6BC-DDBD-4C14-A4F6-B804FED0DD11}"/>
    <cellStyle name="Normal 8 2 6 10" xfId="8571" xr:uid="{E95AA0DB-255D-4E06-ABB2-B648FB8DB055}"/>
    <cellStyle name="Normal 8 2 6 10 2" xfId="16951" xr:uid="{CDEEA032-34A3-46A6-8824-A5FC08DDF915}"/>
    <cellStyle name="Normal 8 2 6 10 2 2" xfId="33711" xr:uid="{365E63F2-65ED-409A-9A1C-1185196FF072}"/>
    <cellStyle name="Normal 8 2 6 10 2 3" xfId="50470" xr:uid="{53C673A1-0D62-4306-8574-879AEFBBC802}"/>
    <cellStyle name="Normal 8 2 6 10 3" xfId="25331" xr:uid="{B8685ACB-B367-4829-9CF2-81BB86D156F0}"/>
    <cellStyle name="Normal 8 2 6 10 4" xfId="42090" xr:uid="{808F8277-5770-433F-82C9-1D26977F771E}"/>
    <cellStyle name="Normal 8 2 6 11" xfId="2535" xr:uid="{BF631451-F202-4A10-B78E-0301C0ADB83E}"/>
    <cellStyle name="Normal 8 2 6 11 2" xfId="10917" xr:uid="{532F46D9-B041-47A8-BEB1-3205197C1FF9}"/>
    <cellStyle name="Normal 8 2 6 11 2 2" xfId="27677" xr:uid="{E806EA0E-C943-4A56-BB8B-A537A4355ED7}"/>
    <cellStyle name="Normal 8 2 6 11 2 3" xfId="44436" xr:uid="{858EECD2-6A29-4C2A-AFE1-D99DDAB2D09A}"/>
    <cellStyle name="Normal 8 2 6 11 3" xfId="19297" xr:uid="{A4563448-2F75-4AE7-AEF8-B61321B8E84B}"/>
    <cellStyle name="Normal 8 2 6 11 4" xfId="36056" xr:uid="{74DF4C57-9D80-4A52-9CE1-35ACDF2F1867}"/>
    <cellStyle name="Normal 8 2 6 12" xfId="9114" xr:uid="{CEFD9D52-EB89-49A9-870E-B5C84931A8FE}"/>
    <cellStyle name="Normal 8 2 6 12 2" xfId="25874" xr:uid="{2D429E89-5B65-4976-8435-14675D56D43D}"/>
    <cellStyle name="Normal 8 2 6 12 3" xfId="42633" xr:uid="{D527555F-E005-44BE-AD06-4613A1D970A9}"/>
    <cellStyle name="Normal 8 2 6 13" xfId="17494" xr:uid="{3FA3E3C4-FAAD-48EE-82D0-2EAE557EDA6B}"/>
    <cellStyle name="Normal 8 2 6 14" xfId="34253" xr:uid="{AD60801C-3073-4478-BE5A-F0C538A11108}"/>
    <cellStyle name="Normal 8 2 6 2" xfId="1145" xr:uid="{46269FCC-20A6-4FB1-A444-6CCD62700405}"/>
    <cellStyle name="Normal 8 2 6 2 2" xfId="4540" xr:uid="{255FF8B9-7153-4012-8403-AD058FA11CDB}"/>
    <cellStyle name="Normal 8 2 6 2 2 2" xfId="12920" xr:uid="{90D93BBC-F3F5-4216-A6DB-416E00B2E106}"/>
    <cellStyle name="Normal 8 2 6 2 2 2 2" xfId="29680" xr:uid="{2EFA3E6D-B4DD-4A97-BC0B-D4351C0D9E3A}"/>
    <cellStyle name="Normal 8 2 6 2 2 2 3" xfId="46439" xr:uid="{9CA679FD-B92C-4B31-B70C-36E945FF8F32}"/>
    <cellStyle name="Normal 8 2 6 2 2 3" xfId="21300" xr:uid="{6FD49EAB-BF36-4406-8F93-BC1CD4698B56}"/>
    <cellStyle name="Normal 8 2 6 2 2 4" xfId="38059" xr:uid="{E35DA0E1-4873-4656-BF9E-75074288CEEC}"/>
    <cellStyle name="Normal 8 2 6 2 3" xfId="6227" xr:uid="{D62272D2-5183-4352-84D3-849F24ADA50A}"/>
    <cellStyle name="Normal 8 2 6 2 3 2" xfId="14607" xr:uid="{946518B2-E357-497E-B80A-F66B658D3274}"/>
    <cellStyle name="Normal 8 2 6 2 3 2 2" xfId="31367" xr:uid="{A1C336D1-0A2B-4600-9228-7C753459066B}"/>
    <cellStyle name="Normal 8 2 6 2 3 2 3" xfId="48126" xr:uid="{47F2FDFC-04C1-4A52-A96B-5AF450E8F286}"/>
    <cellStyle name="Normal 8 2 6 2 3 3" xfId="22987" xr:uid="{53C5F55F-A75D-4527-8BDA-7A430E019F9D}"/>
    <cellStyle name="Normal 8 2 6 2 3 4" xfId="39746" xr:uid="{C32AFA07-A008-465F-A5C2-1A8F6392652E}"/>
    <cellStyle name="Normal 8 2 6 2 4" xfId="2963" xr:uid="{EDBD62FC-2F23-408F-B8EB-49534B9FDEF7}"/>
    <cellStyle name="Normal 8 2 6 2 4 2" xfId="11343" xr:uid="{060A5A4E-31BB-45DD-9405-D366D6F7A883}"/>
    <cellStyle name="Normal 8 2 6 2 4 2 2" xfId="28103" xr:uid="{81E1BBC6-54C8-4BA6-9A97-5090B496C85A}"/>
    <cellStyle name="Normal 8 2 6 2 4 2 3" xfId="44862" xr:uid="{A50136B3-B0B7-4FD8-831E-BCABD427AA62}"/>
    <cellStyle name="Normal 8 2 6 2 4 3" xfId="19723" xr:uid="{60634ED5-841F-470E-8B45-6B55283192CF}"/>
    <cellStyle name="Normal 8 2 6 2 4 4" xfId="36482" xr:uid="{E23CD413-B949-4D89-B569-3A3453D0E50E}"/>
    <cellStyle name="Normal 8 2 6 2 5" xfId="9540" xr:uid="{4E38C8E5-E223-4E1F-B25A-ACA38AEA5680}"/>
    <cellStyle name="Normal 8 2 6 2 5 2" xfId="26300" xr:uid="{6A8981F0-EFA2-45EC-A952-787C414D9197}"/>
    <cellStyle name="Normal 8 2 6 2 5 3" xfId="43059" xr:uid="{75085908-CE8F-41F4-86CB-DA084E42949D}"/>
    <cellStyle name="Normal 8 2 6 2 6" xfId="17920" xr:uid="{2C8BFFA5-F485-42D4-A75A-93DC8CA6A231}"/>
    <cellStyle name="Normal 8 2 6 2 7" xfId="34679" xr:uid="{5C746D6E-EC25-4034-9E32-AB8E5DD53CD1}"/>
    <cellStyle name="Normal 8 2 6 3" xfId="1579" xr:uid="{76A99358-23A9-4251-BC40-2A06E2069DE1}"/>
    <cellStyle name="Normal 8 2 6 3 2" xfId="4968" xr:uid="{6DDC8ED4-E6C6-40F1-86B6-90E0089CCDA9}"/>
    <cellStyle name="Normal 8 2 6 3 2 2" xfId="13348" xr:uid="{59436D0F-8BB2-413A-AE28-2750317A82A5}"/>
    <cellStyle name="Normal 8 2 6 3 2 2 2" xfId="30108" xr:uid="{28958F25-4170-489E-A761-2962A1948E2A}"/>
    <cellStyle name="Normal 8 2 6 3 2 2 3" xfId="46867" xr:uid="{024A6A91-BE1D-461E-B139-EE4799BE9EB0}"/>
    <cellStyle name="Normal 8 2 6 3 2 3" xfId="21728" xr:uid="{22EA09A0-9D4A-48BB-82A7-2FB193DE05EC}"/>
    <cellStyle name="Normal 8 2 6 3 2 4" xfId="38487" xr:uid="{0B724136-AE50-4C41-B166-F792BF5D985A}"/>
    <cellStyle name="Normal 8 2 6 3 3" xfId="6655" xr:uid="{0EA6103D-BE05-4A52-BDCA-E2E2CEF57640}"/>
    <cellStyle name="Normal 8 2 6 3 3 2" xfId="15035" xr:uid="{01FEB2DE-6E67-4983-9F70-125F4E78F0CB}"/>
    <cellStyle name="Normal 8 2 6 3 3 2 2" xfId="31795" xr:uid="{D4690D14-BD58-4A41-BF2B-B33A2DE90601}"/>
    <cellStyle name="Normal 8 2 6 3 3 2 3" xfId="48554" xr:uid="{AA0564BA-DBCC-41E2-A462-01F53E335ABB}"/>
    <cellStyle name="Normal 8 2 6 3 3 3" xfId="23415" xr:uid="{E203F4A1-DD52-4718-B650-D822E5CA0C7A}"/>
    <cellStyle name="Normal 8 2 6 3 3 4" xfId="40174" xr:uid="{07AFE2F6-F647-49A1-BC0C-B92ADEB629D2}"/>
    <cellStyle name="Normal 8 2 6 3 4" xfId="3391" xr:uid="{31DADFD0-2762-48C6-B5F5-CA66F0505983}"/>
    <cellStyle name="Normal 8 2 6 3 4 2" xfId="11771" xr:uid="{B8AFC694-9634-42F0-A93F-C3E754F89506}"/>
    <cellStyle name="Normal 8 2 6 3 4 2 2" xfId="28531" xr:uid="{3631BE18-3FFF-408C-8394-1356CB45C44A}"/>
    <cellStyle name="Normal 8 2 6 3 4 2 3" xfId="45290" xr:uid="{88493D57-E232-4BDE-93C7-7FDC3AA56529}"/>
    <cellStyle name="Normal 8 2 6 3 4 3" xfId="20151" xr:uid="{57FDB1D7-2093-4D0D-9580-CD8094E9A270}"/>
    <cellStyle name="Normal 8 2 6 3 4 4" xfId="36910" xr:uid="{7DDEC9BE-7A91-478B-A1B7-E04803510329}"/>
    <cellStyle name="Normal 8 2 6 3 5" xfId="9968" xr:uid="{EDB3927B-33DC-443E-A032-30360F92A686}"/>
    <cellStyle name="Normal 8 2 6 3 5 2" xfId="26728" xr:uid="{3E5C9619-7326-4DB8-BBEC-618C52EB03D5}"/>
    <cellStyle name="Normal 8 2 6 3 5 3" xfId="43487" xr:uid="{351580C2-FACD-4A4A-9ECE-03C35DB1413E}"/>
    <cellStyle name="Normal 8 2 6 3 6" xfId="18348" xr:uid="{551D6635-3E75-4756-AD9B-345EA4F35BC3}"/>
    <cellStyle name="Normal 8 2 6 3 7" xfId="35107" xr:uid="{B9E80D95-CF22-4A6F-97DF-395FDEB7D393}"/>
    <cellStyle name="Normal 8 2 6 4" xfId="1871" xr:uid="{2283CC8B-EEC1-407C-9037-223812E96102}"/>
    <cellStyle name="Normal 8 2 6 4 2" xfId="5260" xr:uid="{C33D87F4-FC82-4AA7-8298-13B724B4D7C6}"/>
    <cellStyle name="Normal 8 2 6 4 2 2" xfId="13640" xr:uid="{66521E28-BE22-4123-9B10-C1B25A05A95B}"/>
    <cellStyle name="Normal 8 2 6 4 2 2 2" xfId="30400" xr:uid="{D62310AB-6B5F-439F-99AE-34C7B45C7ABE}"/>
    <cellStyle name="Normal 8 2 6 4 2 2 3" xfId="47159" xr:uid="{698030CA-3BF5-4B68-9773-4BDC1076FFFC}"/>
    <cellStyle name="Normal 8 2 6 4 2 3" xfId="22020" xr:uid="{293A1EFB-38DB-413E-8EF2-9E7B8E7AFBA5}"/>
    <cellStyle name="Normal 8 2 6 4 2 4" xfId="38779" xr:uid="{B8E8B68E-AAD8-46D7-89F7-C47B9CA55D91}"/>
    <cellStyle name="Normal 8 2 6 4 3" xfId="6947" xr:uid="{B44612CE-543A-4DC8-8B80-1B53FCA3EA22}"/>
    <cellStyle name="Normal 8 2 6 4 3 2" xfId="15327" xr:uid="{5E024194-4A8C-4EBB-9583-76D7AAB877B8}"/>
    <cellStyle name="Normal 8 2 6 4 3 2 2" xfId="32087" xr:uid="{0C8E6A98-4E12-4F26-82FB-1E7DC0B150B2}"/>
    <cellStyle name="Normal 8 2 6 4 3 2 3" xfId="48846" xr:uid="{8ED627DC-E89A-4016-A26D-EA2E77014188}"/>
    <cellStyle name="Normal 8 2 6 4 3 3" xfId="23707" xr:uid="{3EC135B3-0C20-4E82-88EC-7D3A77BDCB32}"/>
    <cellStyle name="Normal 8 2 6 4 3 4" xfId="40466" xr:uid="{564BB917-9059-4E83-97D5-C1CC6C39EE45}"/>
    <cellStyle name="Normal 8 2 6 4 4" xfId="3570" xr:uid="{B40BF4A2-F4FE-4056-BB80-69C127A6F26E}"/>
    <cellStyle name="Normal 8 2 6 4 4 2" xfId="11950" xr:uid="{FE95139D-05E8-4C4C-B062-1F262D48FA2B}"/>
    <cellStyle name="Normal 8 2 6 4 4 2 2" xfId="28710" xr:uid="{B3A98456-0866-4B77-AFF6-6E18E953CA90}"/>
    <cellStyle name="Normal 8 2 6 4 4 2 3" xfId="45469" xr:uid="{CC634A5F-D7E9-4BAD-9B16-2149B2892637}"/>
    <cellStyle name="Normal 8 2 6 4 4 3" xfId="20330" xr:uid="{43CB9622-2D80-4CCD-AD23-36B4403D46A9}"/>
    <cellStyle name="Normal 8 2 6 4 4 4" xfId="37089" xr:uid="{E4E8E2A3-4F21-4B18-A268-934552885F8E}"/>
    <cellStyle name="Normal 8 2 6 4 5" xfId="10260" xr:uid="{49A2C5D9-A1CC-4B65-961C-FE42B350BB3A}"/>
    <cellStyle name="Normal 8 2 6 4 5 2" xfId="27020" xr:uid="{BE77E8F3-45C0-4C32-ADA0-FE47C7AA7097}"/>
    <cellStyle name="Normal 8 2 6 4 5 3" xfId="43779" xr:uid="{E8C097E9-2F24-4516-894E-550707D93FCB}"/>
    <cellStyle name="Normal 8 2 6 4 6" xfId="18640" xr:uid="{1796C066-8481-448A-BDE8-B4B1D267FE03}"/>
    <cellStyle name="Normal 8 2 6 4 7" xfId="35399" xr:uid="{7D58ED68-B144-4315-B2C9-C4D44B43D4B5}"/>
    <cellStyle name="Normal 8 2 6 5" xfId="3990" xr:uid="{FBB1C649-2641-4982-82FD-E57443F90993}"/>
    <cellStyle name="Normal 8 2 6 5 2" xfId="12370" xr:uid="{5D397B2A-3F31-4539-B829-68627BA7457D}"/>
    <cellStyle name="Normal 8 2 6 5 2 2" xfId="29130" xr:uid="{2A1C061C-DA44-4DEF-9DFB-88BAA67C0B86}"/>
    <cellStyle name="Normal 8 2 6 5 2 3" xfId="45889" xr:uid="{9EDBD909-0109-4C6B-81DE-2BFFAC87132A}"/>
    <cellStyle name="Normal 8 2 6 5 3" xfId="20750" xr:uid="{A0569BC6-9C3A-49FF-BEF9-BB33DA5BAB91}"/>
    <cellStyle name="Normal 8 2 6 5 4" xfId="37509" xr:uid="{3DA9FE3C-2E98-42CA-9B72-49820B50DEC1}"/>
    <cellStyle name="Normal 8 2 6 6" xfId="5801" xr:uid="{12543AE0-361F-4662-8ABF-2CC5502EA700}"/>
    <cellStyle name="Normal 8 2 6 6 2" xfId="14181" xr:uid="{334E2944-F94E-49BF-8AA8-C48A4D54F2A4}"/>
    <cellStyle name="Normal 8 2 6 6 2 2" xfId="30941" xr:uid="{26751737-15A1-49F7-AE75-B91766CE2AD2}"/>
    <cellStyle name="Normal 8 2 6 6 2 3" xfId="47700" xr:uid="{74776B31-98BF-45AC-ACE6-C949860466F2}"/>
    <cellStyle name="Normal 8 2 6 6 3" xfId="22561" xr:uid="{940B10B8-C135-4A9F-9EE8-C8E06A6A8679}"/>
    <cellStyle name="Normal 8 2 6 6 4" xfId="39320" xr:uid="{C4AC2C62-07BB-411C-B78B-BB10636B5DE7}"/>
    <cellStyle name="Normal 8 2 6 7" xfId="7353" xr:uid="{A7775421-E929-4DF6-AD60-670E19E4A8C3}"/>
    <cellStyle name="Normal 8 2 6 7 2" xfId="15733" xr:uid="{4934CDDC-023D-4D6D-8B5C-9BCA5B8C32D1}"/>
    <cellStyle name="Normal 8 2 6 7 2 2" xfId="32493" xr:uid="{9A6CF955-23F3-421D-B312-60E74D4FC3CB}"/>
    <cellStyle name="Normal 8 2 6 7 2 3" xfId="49252" xr:uid="{C35DCE8C-1A5C-424B-BC22-7686870B7925}"/>
    <cellStyle name="Normal 8 2 6 7 3" xfId="24113" xr:uid="{02F95D72-DA03-4FD7-8759-E3C6E064B86F}"/>
    <cellStyle name="Normal 8 2 6 7 4" xfId="40872" xr:uid="{151EDF15-2DF4-4BF3-8B24-D663437A85E5}"/>
    <cellStyle name="Normal 8 2 6 8" xfId="7759" xr:uid="{ECBA8617-B4A8-411F-8430-249A7778C230}"/>
    <cellStyle name="Normal 8 2 6 8 2" xfId="16139" xr:uid="{E92CAEF5-CF43-4343-87B6-3D37654E56F7}"/>
    <cellStyle name="Normal 8 2 6 8 2 2" xfId="32899" xr:uid="{B4E447DF-ACA7-4506-B706-B35CA4B3C297}"/>
    <cellStyle name="Normal 8 2 6 8 2 3" xfId="49658" xr:uid="{48BAA930-578F-417D-8E29-7CA936EE30F0}"/>
    <cellStyle name="Normal 8 2 6 8 3" xfId="24519" xr:uid="{2A6171A7-B746-468B-BCD0-B81DC253177D}"/>
    <cellStyle name="Normal 8 2 6 8 4" xfId="41278" xr:uid="{D7CC3272-D278-4E04-8165-C0BFE9ABD043}"/>
    <cellStyle name="Normal 8 2 6 9" xfId="8165" xr:uid="{501DDA57-C999-4C39-B6D2-C07DE0AFD46A}"/>
    <cellStyle name="Normal 8 2 6 9 2" xfId="16545" xr:uid="{1EEA431B-6B0C-4D5A-ADF5-6829FD393E88}"/>
    <cellStyle name="Normal 8 2 6 9 2 2" xfId="33305" xr:uid="{88181AAF-FC5A-4DD1-B7B4-ABB9435F75F6}"/>
    <cellStyle name="Normal 8 2 6 9 2 3" xfId="50064" xr:uid="{B85C2966-7806-421B-91DC-969B295EAC74}"/>
    <cellStyle name="Normal 8 2 6 9 3" xfId="24925" xr:uid="{7478F9BF-2B7E-4C5E-84E1-A2827CB48A30}"/>
    <cellStyle name="Normal 8 2 6 9 4" xfId="41684" xr:uid="{5A249A8F-BD01-4CC6-A51A-9594D3C3B405}"/>
    <cellStyle name="Normal 8 2 7" xfId="707" xr:uid="{2003941A-E4A3-45B5-8B88-1DB0B90EDBEC}"/>
    <cellStyle name="Normal 8 2 7 10" xfId="8616" xr:uid="{033FA650-1315-4DC2-A312-B0793CA9D666}"/>
    <cellStyle name="Normal 8 2 7 10 2" xfId="16996" xr:uid="{D1701C4E-DA95-4E3F-8C77-221BD558AECB}"/>
    <cellStyle name="Normal 8 2 7 10 2 2" xfId="33756" xr:uid="{6577D54D-C03E-4545-A185-4E5069AEE0D7}"/>
    <cellStyle name="Normal 8 2 7 10 2 3" xfId="50515" xr:uid="{9EC37D5A-066B-4565-934C-24021399718B}"/>
    <cellStyle name="Normal 8 2 7 10 3" xfId="25376" xr:uid="{54AE9AEE-B125-4FB2-83C6-E13714E5A5AC}"/>
    <cellStyle name="Normal 8 2 7 10 4" xfId="42135" xr:uid="{02162CB0-A7B1-40B1-8B6B-6054491EE546}"/>
    <cellStyle name="Normal 8 2 7 11" xfId="2536" xr:uid="{27B72960-C58C-4430-80CF-EEA63F61C2D2}"/>
    <cellStyle name="Normal 8 2 7 11 2" xfId="10918" xr:uid="{EFCBEFC4-228C-412A-A80E-4BE71301910F}"/>
    <cellStyle name="Normal 8 2 7 11 2 2" xfId="27678" xr:uid="{04436005-E2D1-4806-899D-216E9006AD84}"/>
    <cellStyle name="Normal 8 2 7 11 2 3" xfId="44437" xr:uid="{AE8CAE41-2FCF-4AD5-AC6E-327D6911AE7D}"/>
    <cellStyle name="Normal 8 2 7 11 3" xfId="19298" xr:uid="{E8187D4D-713F-4B28-BB7A-74954ED5EDA1}"/>
    <cellStyle name="Normal 8 2 7 11 4" xfId="36057" xr:uid="{30D714F3-8ED6-4880-9A64-925272EA1B59}"/>
    <cellStyle name="Normal 8 2 7 12" xfId="9115" xr:uid="{B18140B5-8BDA-444C-8EF1-9450CA2311C4}"/>
    <cellStyle name="Normal 8 2 7 12 2" xfId="25875" xr:uid="{7BD75245-C2CF-44BD-B790-FDEFA2A92A8E}"/>
    <cellStyle name="Normal 8 2 7 12 3" xfId="42634" xr:uid="{C98EF07D-5D85-464E-99A1-0B4D77490E38}"/>
    <cellStyle name="Normal 8 2 7 13" xfId="17495" xr:uid="{F777825E-82AE-47F4-8999-C93181E393D3}"/>
    <cellStyle name="Normal 8 2 7 14" xfId="34254" xr:uid="{1A1D2871-0D17-4FBC-B24F-137A469B83C7}"/>
    <cellStyle name="Normal 8 2 7 2" xfId="1146" xr:uid="{15886E29-EC59-43AF-B28B-878030FF3A4B}"/>
    <cellStyle name="Normal 8 2 7 2 2" xfId="4541" xr:uid="{175F91F7-6612-48F9-AB1C-BDE02B76D12E}"/>
    <cellStyle name="Normal 8 2 7 2 2 2" xfId="12921" xr:uid="{17D8381C-8FFC-4BBE-9B78-2E325EF08746}"/>
    <cellStyle name="Normal 8 2 7 2 2 2 2" xfId="29681" xr:uid="{D82E473C-AB2A-435F-A473-5C368F4B93C0}"/>
    <cellStyle name="Normal 8 2 7 2 2 2 3" xfId="46440" xr:uid="{AD0FED29-D5A1-4BF2-8FF6-EA1EF473773D}"/>
    <cellStyle name="Normal 8 2 7 2 2 3" xfId="21301" xr:uid="{5AEE6628-1A59-4A77-825C-F95E1868C3DA}"/>
    <cellStyle name="Normal 8 2 7 2 2 4" xfId="38060" xr:uid="{20CA0F3C-6BE4-40FF-A60F-2DA3FCE9270B}"/>
    <cellStyle name="Normal 8 2 7 2 3" xfId="6228" xr:uid="{436F4A7A-4128-4026-936F-CDCBF2F3F817}"/>
    <cellStyle name="Normal 8 2 7 2 3 2" xfId="14608" xr:uid="{A5C840DA-265B-428A-B4C3-A7B5120A8C4A}"/>
    <cellStyle name="Normal 8 2 7 2 3 2 2" xfId="31368" xr:uid="{55065FE9-B197-41DA-9481-E3E01C4C810B}"/>
    <cellStyle name="Normal 8 2 7 2 3 2 3" xfId="48127" xr:uid="{3D645698-12F5-4334-AB38-361AD0D7DBDA}"/>
    <cellStyle name="Normal 8 2 7 2 3 3" xfId="22988" xr:uid="{A53C6AB6-BCCD-4A1A-81E0-0B9ECE5A8A69}"/>
    <cellStyle name="Normal 8 2 7 2 3 4" xfId="39747" xr:uid="{32C73AA6-A383-4D34-BD8C-5CF949D39C45}"/>
    <cellStyle name="Normal 8 2 7 2 4" xfId="2964" xr:uid="{6D708BC8-82BE-41FA-8643-823F55FC6A89}"/>
    <cellStyle name="Normal 8 2 7 2 4 2" xfId="11344" xr:uid="{2FA96FB6-8252-4297-B79E-E9BE0CC6809F}"/>
    <cellStyle name="Normal 8 2 7 2 4 2 2" xfId="28104" xr:uid="{D7AA1A5C-5190-4783-BE78-6EF8F5F56C0B}"/>
    <cellStyle name="Normal 8 2 7 2 4 2 3" xfId="44863" xr:uid="{BCCE5171-8F6E-46AC-AD81-6FD3EFFFB4CA}"/>
    <cellStyle name="Normal 8 2 7 2 4 3" xfId="19724" xr:uid="{23A1955F-6DA8-4CDD-9649-EE9D0F6DED97}"/>
    <cellStyle name="Normal 8 2 7 2 4 4" xfId="36483" xr:uid="{5B46BEA0-37E6-45F4-BBDF-3973340C7013}"/>
    <cellStyle name="Normal 8 2 7 2 5" xfId="9541" xr:uid="{5562DA07-AE66-4327-A571-500F4F559E61}"/>
    <cellStyle name="Normal 8 2 7 2 5 2" xfId="26301" xr:uid="{B415A6BC-4999-42D1-BD62-E9219D1D9321}"/>
    <cellStyle name="Normal 8 2 7 2 5 3" xfId="43060" xr:uid="{B27BC9CE-E869-49CA-85E8-86E0590943E3}"/>
    <cellStyle name="Normal 8 2 7 2 6" xfId="17921" xr:uid="{F9AADF4D-274D-4623-B50E-91F523CACE72}"/>
    <cellStyle name="Normal 8 2 7 2 7" xfId="34680" xr:uid="{397BF87E-5196-47A5-A686-346099F57AE3}"/>
    <cellStyle name="Normal 8 2 7 3" xfId="1580" xr:uid="{164CB753-E4FC-4138-A024-395082930C85}"/>
    <cellStyle name="Normal 8 2 7 3 2" xfId="4969" xr:uid="{C2D812DE-F88F-4A98-AAFF-B85822E8A73A}"/>
    <cellStyle name="Normal 8 2 7 3 2 2" xfId="13349" xr:uid="{42EC4D4A-CB6A-4216-81F1-37AFC8BE18D0}"/>
    <cellStyle name="Normal 8 2 7 3 2 2 2" xfId="30109" xr:uid="{B9449A03-B7E0-47AC-8E8B-DA1F9AC381EC}"/>
    <cellStyle name="Normal 8 2 7 3 2 2 3" xfId="46868" xr:uid="{C15AF2EA-193B-44CB-A0DA-270D4C0D7820}"/>
    <cellStyle name="Normal 8 2 7 3 2 3" xfId="21729" xr:uid="{8EBF2E9B-C8A2-4C3E-8482-9A91087DD2B5}"/>
    <cellStyle name="Normal 8 2 7 3 2 4" xfId="38488" xr:uid="{477629A1-464B-49D7-BA66-D868000D8C71}"/>
    <cellStyle name="Normal 8 2 7 3 3" xfId="6656" xr:uid="{420E3B40-7A0D-4AC3-B757-0AB0BBA97445}"/>
    <cellStyle name="Normal 8 2 7 3 3 2" xfId="15036" xr:uid="{0DBD3CF9-EA75-4B79-B922-C2599B8D54B0}"/>
    <cellStyle name="Normal 8 2 7 3 3 2 2" xfId="31796" xr:uid="{0388AC07-4082-4C31-A4E4-2FB195CF11A0}"/>
    <cellStyle name="Normal 8 2 7 3 3 2 3" xfId="48555" xr:uid="{06C20CFA-2C53-4108-9142-0938F73AE353}"/>
    <cellStyle name="Normal 8 2 7 3 3 3" xfId="23416" xr:uid="{4C0E57E0-C4E4-49EC-8F6A-03EC842F69C0}"/>
    <cellStyle name="Normal 8 2 7 3 3 4" xfId="40175" xr:uid="{16B6C0D8-9270-4E7E-99B5-C1E1A4B69FE9}"/>
    <cellStyle name="Normal 8 2 7 3 4" xfId="3392" xr:uid="{9E878310-3971-4F88-BBB6-BC8294D625F6}"/>
    <cellStyle name="Normal 8 2 7 3 4 2" xfId="11772" xr:uid="{DF3085A5-18A9-45A9-A8E3-F35E82435841}"/>
    <cellStyle name="Normal 8 2 7 3 4 2 2" xfId="28532" xr:uid="{CAE23DF3-14CE-431B-8063-8868AB9FCD9E}"/>
    <cellStyle name="Normal 8 2 7 3 4 2 3" xfId="45291" xr:uid="{3B48D0A1-CA21-4C18-8329-0EBEBE0B45EF}"/>
    <cellStyle name="Normal 8 2 7 3 4 3" xfId="20152" xr:uid="{0538A2BE-A1E1-4678-A263-5F9AB71FA2BB}"/>
    <cellStyle name="Normal 8 2 7 3 4 4" xfId="36911" xr:uid="{A766AD70-FB61-4FD0-8D71-DF2A77273B03}"/>
    <cellStyle name="Normal 8 2 7 3 5" xfId="9969" xr:uid="{9BC0B9A5-230D-4859-9EE0-830AD1A4A0BE}"/>
    <cellStyle name="Normal 8 2 7 3 5 2" xfId="26729" xr:uid="{ECD43785-D65B-44EB-A255-EED0F3AE2AB5}"/>
    <cellStyle name="Normal 8 2 7 3 5 3" xfId="43488" xr:uid="{1D8AEF25-C99D-437D-B380-18D331685072}"/>
    <cellStyle name="Normal 8 2 7 3 6" xfId="18349" xr:uid="{8B06630B-0251-49CA-8C38-B3F7C1309C3F}"/>
    <cellStyle name="Normal 8 2 7 3 7" xfId="35108" xr:uid="{58C8CF08-F9D4-4F98-809B-B573AB201C2D}"/>
    <cellStyle name="Normal 8 2 7 4" xfId="1916" xr:uid="{8B10AA66-AA59-4AFB-91FE-1DC8D618F11E}"/>
    <cellStyle name="Normal 8 2 7 4 2" xfId="5305" xr:uid="{F2607264-F925-4F11-A595-917C01EE4ABD}"/>
    <cellStyle name="Normal 8 2 7 4 2 2" xfId="13685" xr:uid="{FB106765-706F-4AE0-ABEC-16F17E8EA494}"/>
    <cellStyle name="Normal 8 2 7 4 2 2 2" xfId="30445" xr:uid="{3974657E-52AB-4815-88CE-0A2B6B2EF674}"/>
    <cellStyle name="Normal 8 2 7 4 2 2 3" xfId="47204" xr:uid="{925A06D9-8E73-4637-9889-D49CFD7B1A57}"/>
    <cellStyle name="Normal 8 2 7 4 2 3" xfId="22065" xr:uid="{17948180-A7E2-498E-AA40-ACE667DC782C}"/>
    <cellStyle name="Normal 8 2 7 4 2 4" xfId="38824" xr:uid="{AC17A727-EA15-4888-B539-E02DF4ADB470}"/>
    <cellStyle name="Normal 8 2 7 4 3" xfId="6992" xr:uid="{26A9902D-ABC8-48B5-A255-674770E2574E}"/>
    <cellStyle name="Normal 8 2 7 4 3 2" xfId="15372" xr:uid="{C47ED371-EA11-4921-86F0-4526E1A10EAF}"/>
    <cellStyle name="Normal 8 2 7 4 3 2 2" xfId="32132" xr:uid="{DCD47678-C57E-4F66-A9CF-755097F947E7}"/>
    <cellStyle name="Normal 8 2 7 4 3 2 3" xfId="48891" xr:uid="{539C18F0-ED16-4E56-B45D-1DAF21CA7819}"/>
    <cellStyle name="Normal 8 2 7 4 3 3" xfId="23752" xr:uid="{99AB5865-DE62-4C79-B080-3C17E7731F9F}"/>
    <cellStyle name="Normal 8 2 7 4 3 4" xfId="40511" xr:uid="{B35F1D7A-8E44-49E4-9A97-FE9EE9D489EE}"/>
    <cellStyle name="Normal 8 2 7 4 4" xfId="3615" xr:uid="{C207AA58-749E-4EB8-890F-B93A8A8EDCB8}"/>
    <cellStyle name="Normal 8 2 7 4 4 2" xfId="11995" xr:uid="{438117A2-1296-4EFB-8DF5-2820A48C04C9}"/>
    <cellStyle name="Normal 8 2 7 4 4 2 2" xfId="28755" xr:uid="{4DDD9D6D-004E-4AA9-8A2B-9328C0EF5F12}"/>
    <cellStyle name="Normal 8 2 7 4 4 2 3" xfId="45514" xr:uid="{0EE37716-5E76-4D69-961D-D5BBBF96A4D6}"/>
    <cellStyle name="Normal 8 2 7 4 4 3" xfId="20375" xr:uid="{47C21B30-2A70-43D5-94E3-3EDFF33F6DD5}"/>
    <cellStyle name="Normal 8 2 7 4 4 4" xfId="37134" xr:uid="{0CABC710-AFC8-4D97-8997-299DB8DEA69C}"/>
    <cellStyle name="Normal 8 2 7 4 5" xfId="10305" xr:uid="{9865EBBF-9983-4388-9146-0EE2EF441C83}"/>
    <cellStyle name="Normal 8 2 7 4 5 2" xfId="27065" xr:uid="{BD0AEF15-8456-463D-B7B6-671E48A22F53}"/>
    <cellStyle name="Normal 8 2 7 4 5 3" xfId="43824" xr:uid="{AB41F80B-7397-43EB-8D19-95D4D2020110}"/>
    <cellStyle name="Normal 8 2 7 4 6" xfId="18685" xr:uid="{8023491B-BCC5-4B47-A9EE-8A1C53451432}"/>
    <cellStyle name="Normal 8 2 7 4 7" xfId="35444" xr:uid="{9BBC01A9-E330-45CA-B03D-58264C826916}"/>
    <cellStyle name="Normal 8 2 7 5" xfId="4035" xr:uid="{D5DB3C87-F12C-4D6E-A6D3-12D54AC9785D}"/>
    <cellStyle name="Normal 8 2 7 5 2" xfId="12415" xr:uid="{05EE60DC-1112-4A64-8314-24A54765CEFA}"/>
    <cellStyle name="Normal 8 2 7 5 2 2" xfId="29175" xr:uid="{9CD0126F-5839-44EF-ACB2-55BEFA7D3A13}"/>
    <cellStyle name="Normal 8 2 7 5 2 3" xfId="45934" xr:uid="{A998B065-205C-44BE-8788-F3369DD0B878}"/>
    <cellStyle name="Normal 8 2 7 5 3" xfId="20795" xr:uid="{189D5B72-AAC5-44EB-AC16-FF96E0951BEC}"/>
    <cellStyle name="Normal 8 2 7 5 4" xfId="37554" xr:uid="{0CF28EC3-C4D9-4B68-857A-51C5EAC84F07}"/>
    <cellStyle name="Normal 8 2 7 6" xfId="5802" xr:uid="{003074F0-EC2F-4A55-8016-CD86EF8853B6}"/>
    <cellStyle name="Normal 8 2 7 6 2" xfId="14182" xr:uid="{76A9B5E9-84C4-43EA-A7FE-B3211336293C}"/>
    <cellStyle name="Normal 8 2 7 6 2 2" xfId="30942" xr:uid="{4BD24127-F60B-45BE-890A-F44710AD023E}"/>
    <cellStyle name="Normal 8 2 7 6 2 3" xfId="47701" xr:uid="{48F24618-C180-4CA1-8E17-C443B4CA61E9}"/>
    <cellStyle name="Normal 8 2 7 6 3" xfId="22562" xr:uid="{9D34FF0C-9001-4F93-A662-7EA651A6A104}"/>
    <cellStyle name="Normal 8 2 7 6 4" xfId="39321" xr:uid="{486B858D-1C97-466C-A6BD-A09A5201FA2B}"/>
    <cellStyle name="Normal 8 2 7 7" xfId="7398" xr:uid="{25528944-96AA-42E6-8859-0F3BB0A3598C}"/>
    <cellStyle name="Normal 8 2 7 7 2" xfId="15778" xr:uid="{B3DBDEDF-DA39-4F19-9857-98C8D48D16B4}"/>
    <cellStyle name="Normal 8 2 7 7 2 2" xfId="32538" xr:uid="{45833933-E341-40DA-B788-A690F1FABAEB}"/>
    <cellStyle name="Normal 8 2 7 7 2 3" xfId="49297" xr:uid="{9D382AEB-1C39-408C-82DE-88C9BE21DE8D}"/>
    <cellStyle name="Normal 8 2 7 7 3" xfId="24158" xr:uid="{E5C37F35-849C-44AE-995A-3F47856266ED}"/>
    <cellStyle name="Normal 8 2 7 7 4" xfId="40917" xr:uid="{892E060B-D38C-4C28-A09B-3486479D9718}"/>
    <cellStyle name="Normal 8 2 7 8" xfId="7804" xr:uid="{F52D4D4A-4E06-4D0E-9526-60DB3EABE7F9}"/>
    <cellStyle name="Normal 8 2 7 8 2" xfId="16184" xr:uid="{DCFF6CF2-9FB4-418D-9152-98A3CA2597C3}"/>
    <cellStyle name="Normal 8 2 7 8 2 2" xfId="32944" xr:uid="{6ADCABEA-265D-4A84-B9DF-4EC5D44322E0}"/>
    <cellStyle name="Normal 8 2 7 8 2 3" xfId="49703" xr:uid="{625252EA-45E7-41D7-B48D-60321E7994A7}"/>
    <cellStyle name="Normal 8 2 7 8 3" xfId="24564" xr:uid="{E9A4C03B-0DCF-4991-B28A-61A3651F2044}"/>
    <cellStyle name="Normal 8 2 7 8 4" xfId="41323" xr:uid="{D6A4A483-53A6-40C7-ABB0-3AA711B96A11}"/>
    <cellStyle name="Normal 8 2 7 9" xfId="8210" xr:uid="{D7621AF2-728C-4A7F-8C40-303A91C115FE}"/>
    <cellStyle name="Normal 8 2 7 9 2" xfId="16590" xr:uid="{A27E4DEE-EBAB-418B-B32C-37A9E4CF916F}"/>
    <cellStyle name="Normal 8 2 7 9 2 2" xfId="33350" xr:uid="{6636CCC2-823D-42D8-A858-4CDF4C4DA76C}"/>
    <cellStyle name="Normal 8 2 7 9 2 3" xfId="50109" xr:uid="{69CEE3B7-3853-404C-A31D-16757D3D4633}"/>
    <cellStyle name="Normal 8 2 7 9 3" xfId="24970" xr:uid="{9B539E38-F632-4E9C-A5E7-2AA8704AC0A5}"/>
    <cellStyle name="Normal 8 2 7 9 4" xfId="41729" xr:uid="{8922A7B5-5E52-4161-BC44-9FCA46442A7E}"/>
    <cellStyle name="Normal 8 2 8" xfId="775" xr:uid="{4BE0EE3A-D5F3-4888-878B-A1C46E119EE5}"/>
    <cellStyle name="Normal 8 2 8 2" xfId="4170" xr:uid="{982805F5-CE83-48C4-953D-3E8623E5DC6D}"/>
    <cellStyle name="Normal 8 2 8 2 2" xfId="12550" xr:uid="{D2DE6C6E-AF4D-4B15-AC7F-5FD01F286FEE}"/>
    <cellStyle name="Normal 8 2 8 2 2 2" xfId="29310" xr:uid="{F4F070B9-299F-47B6-8A51-E3F353F67FB5}"/>
    <cellStyle name="Normal 8 2 8 2 2 3" xfId="46069" xr:uid="{F133390B-E5A2-4FE6-BF41-BC1F9C00D886}"/>
    <cellStyle name="Normal 8 2 8 2 3" xfId="20930" xr:uid="{26CB0ABE-E5E6-4C61-95C0-AE4D61FD2C11}"/>
    <cellStyle name="Normal 8 2 8 2 4" xfId="37689" xr:uid="{C9B8C960-5AA0-41E6-98A8-202AF0000B32}"/>
    <cellStyle name="Normal 8 2 8 3" xfId="5857" xr:uid="{5748C1B3-2FD7-4AE9-8F82-4E64D417C5AC}"/>
    <cellStyle name="Normal 8 2 8 3 2" xfId="14237" xr:uid="{EBA3A2AA-5190-4830-8D12-B273C7DAC8C5}"/>
    <cellStyle name="Normal 8 2 8 3 2 2" xfId="30997" xr:uid="{BFC509F6-2E22-4073-AC47-C0A9ADAB908F}"/>
    <cellStyle name="Normal 8 2 8 3 2 3" xfId="47756" xr:uid="{9D68ED8F-42B6-4E9C-B0FA-3A7A84FA095B}"/>
    <cellStyle name="Normal 8 2 8 3 3" xfId="22617" xr:uid="{0F0B2704-20AF-4025-A45F-884FCBA67FB8}"/>
    <cellStyle name="Normal 8 2 8 3 4" xfId="39376" xr:uid="{CF69BC76-161C-49C2-86C0-81D10F041BD1}"/>
    <cellStyle name="Normal 8 2 8 4" xfId="2593" xr:uid="{24EE15E1-8E41-47B4-AF3B-E153D3AEC108}"/>
    <cellStyle name="Normal 8 2 8 4 2" xfId="10973" xr:uid="{66382C2D-805F-4CD8-BFC4-8FBFCACF0AF9}"/>
    <cellStyle name="Normal 8 2 8 4 2 2" xfId="27733" xr:uid="{3635B53E-CB34-4AA2-A84C-161E10B8D4E3}"/>
    <cellStyle name="Normal 8 2 8 4 2 3" xfId="44492" xr:uid="{09831C70-CD34-4A2A-A88B-8D226A9D5232}"/>
    <cellStyle name="Normal 8 2 8 4 3" xfId="19353" xr:uid="{CE4FDE9D-8372-4AEB-BADB-55176798858C}"/>
    <cellStyle name="Normal 8 2 8 4 4" xfId="36112" xr:uid="{B156BEDF-90D4-47A2-AC77-D28F8AB4527F}"/>
    <cellStyle name="Normal 8 2 8 5" xfId="9170" xr:uid="{E479F882-39A8-47DD-A750-C364924033C7}"/>
    <cellStyle name="Normal 8 2 8 5 2" xfId="25930" xr:uid="{EF8E35A3-C8A6-4867-9C46-38C045941ED4}"/>
    <cellStyle name="Normal 8 2 8 5 3" xfId="42689" xr:uid="{AE952488-B9D2-47AE-AA70-A572467E9A7D}"/>
    <cellStyle name="Normal 8 2 8 6" xfId="17550" xr:uid="{16A081BD-E3C1-4565-B70B-9153D9D0B2F5}"/>
    <cellStyle name="Normal 8 2 8 7" xfId="34309" xr:uid="{698DBC5D-96E6-4FC2-B24B-9A797F163666}"/>
    <cellStyle name="Normal 8 2 9" xfId="1209" xr:uid="{E3228B0D-703E-4B06-8A1D-A9E2487A6314}"/>
    <cellStyle name="Normal 8 2 9 2" xfId="4598" xr:uid="{019D1889-FEE1-4C7B-A621-37A1DB99BD4B}"/>
    <cellStyle name="Normal 8 2 9 2 2" xfId="12978" xr:uid="{B1258CE9-BC08-45A4-977F-F5289F19F7D7}"/>
    <cellStyle name="Normal 8 2 9 2 2 2" xfId="29738" xr:uid="{1FD92820-546E-4356-BA31-BAF85DE3C916}"/>
    <cellStyle name="Normal 8 2 9 2 2 3" xfId="46497" xr:uid="{00143D86-D3CD-44BF-8007-0AA564514BC2}"/>
    <cellStyle name="Normal 8 2 9 2 3" xfId="21358" xr:uid="{E8E6B5E3-40FE-451C-B19B-40D487ECB309}"/>
    <cellStyle name="Normal 8 2 9 2 4" xfId="38117" xr:uid="{011AE5F2-DCFD-42F7-8CA0-66288951543B}"/>
    <cellStyle name="Normal 8 2 9 3" xfId="6285" xr:uid="{19E4F671-1422-4BCA-9044-9E75299B9AD9}"/>
    <cellStyle name="Normal 8 2 9 3 2" xfId="14665" xr:uid="{EDDF0398-026D-43FB-BFF7-F36899AA7A03}"/>
    <cellStyle name="Normal 8 2 9 3 2 2" xfId="31425" xr:uid="{8FD1F911-FE62-4A46-A506-7BE34B71300D}"/>
    <cellStyle name="Normal 8 2 9 3 2 3" xfId="48184" xr:uid="{B4C0F88F-8A5B-4BA7-A645-75EBB4EE8B27}"/>
    <cellStyle name="Normal 8 2 9 3 3" xfId="23045" xr:uid="{F311DB08-6F06-4BAA-82BB-7EA34B9A276B}"/>
    <cellStyle name="Normal 8 2 9 3 4" xfId="39804" xr:uid="{CDBEA2F4-08C8-46E3-BBB1-7401D639D653}"/>
    <cellStyle name="Normal 8 2 9 4" xfId="3021" xr:uid="{CEFB3D39-BC0F-40E3-8A66-DA85EED9927D}"/>
    <cellStyle name="Normal 8 2 9 4 2" xfId="11401" xr:uid="{5EFA7D19-97F6-41E6-B567-E31F511576B6}"/>
    <cellStyle name="Normal 8 2 9 4 2 2" xfId="28161" xr:uid="{6CB34A28-8AA0-444D-ABB0-A454C8C1FAAF}"/>
    <cellStyle name="Normal 8 2 9 4 2 3" xfId="44920" xr:uid="{35EBA61A-EF63-40F7-BD54-0F7F9F72AEA3}"/>
    <cellStyle name="Normal 8 2 9 4 3" xfId="19781" xr:uid="{9B9A1052-A533-42DF-BBD2-F0195A21BE78}"/>
    <cellStyle name="Normal 8 2 9 4 4" xfId="36540" xr:uid="{6965C8FC-C34D-4E42-A520-B9FEC3E66B47}"/>
    <cellStyle name="Normal 8 2 9 5" xfId="9598" xr:uid="{C750FDD6-9FCD-4C46-A272-290E3BE2A686}"/>
    <cellStyle name="Normal 8 2 9 5 2" xfId="26358" xr:uid="{79ECB70D-10FB-4F0D-9D68-F36C4BA5D3E2}"/>
    <cellStyle name="Normal 8 2 9 5 3" xfId="43117" xr:uid="{2793A1A3-E969-4916-8B88-F23BB6EB13A8}"/>
    <cellStyle name="Normal 8 2 9 6" xfId="17978" xr:uid="{197B5506-6671-4598-B8E6-EFF7F198A6E9}"/>
    <cellStyle name="Normal 8 2 9 7" xfId="34737" xr:uid="{698D4695-F8CD-4205-88FB-795FFA181943}"/>
    <cellStyle name="Normal 8 20" xfId="17117" xr:uid="{F293D3E4-728A-46DB-8630-1109D24491A8}"/>
    <cellStyle name="Normal 8 21" xfId="33876" xr:uid="{63855AAC-43AE-495F-921A-B170FF82DDDE}"/>
    <cellStyle name="Normal 8 22" xfId="50949" xr:uid="{19CE5535-D207-4FBA-822F-2A4CB77FD1E4}"/>
    <cellStyle name="Normal 8 3" xfId="292" xr:uid="{7D06AC5E-A758-4DE0-BBAA-030EBDDC93E1}"/>
    <cellStyle name="Normal 8 3 10" xfId="7188" xr:uid="{E133EC6B-7F31-4E70-B62B-3B004566C2F7}"/>
    <cellStyle name="Normal 8 3 10 2" xfId="15568" xr:uid="{40B027CE-68E9-4928-A891-4048AB1B05F4}"/>
    <cellStyle name="Normal 8 3 10 2 2" xfId="32328" xr:uid="{BEAB9574-5D79-4A44-8A6F-C40C7346F2A0}"/>
    <cellStyle name="Normal 8 3 10 2 3" xfId="49087" xr:uid="{C86DAD08-EDB9-4F50-AE22-67303F6864E1}"/>
    <cellStyle name="Normal 8 3 10 3" xfId="23948" xr:uid="{AC31B4C3-629F-4433-98B3-1AE0E9204613}"/>
    <cellStyle name="Normal 8 3 10 4" xfId="40707" xr:uid="{284FFA3E-8958-4F87-90CD-AF59F9BC9A43}"/>
    <cellStyle name="Normal 8 3 11" xfId="7594" xr:uid="{D0038A03-5CEA-4A54-A57D-8E7AA14674A0}"/>
    <cellStyle name="Normal 8 3 11 2" xfId="15974" xr:uid="{2ECA74B7-B23E-4DE7-B228-8525AC4294B0}"/>
    <cellStyle name="Normal 8 3 11 2 2" xfId="32734" xr:uid="{1B087E5C-2193-4F96-8C48-B7D29E59BE7A}"/>
    <cellStyle name="Normal 8 3 11 2 3" xfId="49493" xr:uid="{150D8976-F7C6-44DF-951D-1D6029CA317E}"/>
    <cellStyle name="Normal 8 3 11 3" xfId="24354" xr:uid="{774EEBD7-514C-4D2C-9497-97CC242C2E37}"/>
    <cellStyle name="Normal 8 3 11 4" xfId="41113" xr:uid="{BDF139CD-736A-4E1D-ABB8-DBB5B271172B}"/>
    <cellStyle name="Normal 8 3 12" xfId="8000" xr:uid="{672E9A91-1B6D-43E0-9A85-53B76DEB7060}"/>
    <cellStyle name="Normal 8 3 12 2" xfId="16380" xr:uid="{E9CDE048-37D8-4FC9-8618-D7DEA6C03540}"/>
    <cellStyle name="Normal 8 3 12 2 2" xfId="33140" xr:uid="{A847B081-49AC-48DC-A171-5EC539FFE115}"/>
    <cellStyle name="Normal 8 3 12 2 3" xfId="49899" xr:uid="{453B0CFB-76F2-4182-ADAB-5C97F69C0E89}"/>
    <cellStyle name="Normal 8 3 12 3" xfId="24760" xr:uid="{CE2CFC2E-05B7-4962-857D-D40016891BDA}"/>
    <cellStyle name="Normal 8 3 12 4" xfId="41519" xr:uid="{C8F551AF-83F5-4703-8289-882B68400B3B}"/>
    <cellStyle name="Normal 8 3 13" xfId="8406" xr:uid="{E5E42EA5-D542-43DA-8EC8-FDC7ECE01CEB}"/>
    <cellStyle name="Normal 8 3 13 2" xfId="16786" xr:uid="{18F52276-2E8E-4681-BC9A-FBBF47D2D01A}"/>
    <cellStyle name="Normal 8 3 13 2 2" xfId="33546" xr:uid="{FABF8B96-3C79-4A0F-87CB-346020BDC07F}"/>
    <cellStyle name="Normal 8 3 13 2 3" xfId="50305" xr:uid="{84B61852-32E0-4FC6-8E0E-1A5AB7654972}"/>
    <cellStyle name="Normal 8 3 13 3" xfId="25166" xr:uid="{6CC7BF89-7C0B-457C-B57E-37C83D0F44E3}"/>
    <cellStyle name="Normal 8 3 13 4" xfId="41925" xr:uid="{E915A005-4CDF-4E11-9A8D-BEFC5177B877}"/>
    <cellStyle name="Normal 8 3 14" xfId="2058" xr:uid="{B90713E3-1F36-4460-8161-30646A808C2B}"/>
    <cellStyle name="Normal 8 3 14 2" xfId="10446" xr:uid="{118DD9FC-4B44-4FAA-B3C8-993755DB2E3F}"/>
    <cellStyle name="Normal 8 3 14 2 2" xfId="27206" xr:uid="{B2D8C7FE-710A-4BA1-8796-2325E95380C0}"/>
    <cellStyle name="Normal 8 3 14 2 3" xfId="43965" xr:uid="{F8D8C09A-7D85-4E75-8776-7B01732D57A1}"/>
    <cellStyle name="Normal 8 3 14 3" xfId="18826" xr:uid="{9E7F18CF-3680-4BC1-B803-730E9191B371}"/>
    <cellStyle name="Normal 8 3 14 4" xfId="35585" xr:uid="{0FD833A4-0EF7-4E96-AF2E-28B1411BA240}"/>
    <cellStyle name="Normal 8 3 15" xfId="8765" xr:uid="{4EA7EDEF-5D5C-4E9F-ADB8-E35F17AABB00}"/>
    <cellStyle name="Normal 8 3 15 2" xfId="25525" xr:uid="{FB87D0EB-BF88-4793-B752-E6CD304815C2}"/>
    <cellStyle name="Normal 8 3 15 3" xfId="42284" xr:uid="{F95C2958-4E85-488E-B25D-695CCAE65D31}"/>
    <cellStyle name="Normal 8 3 16" xfId="17145" xr:uid="{636501B7-5D1E-4233-916E-6A4748EF9559}"/>
    <cellStyle name="Normal 8 3 17" xfId="33904" xr:uid="{D8FD0612-E6AE-43B9-9757-5D526821E845}"/>
    <cellStyle name="Normal 8 3 2" xfId="375" xr:uid="{F1C3700A-99EF-448E-B838-CA9568D8EB8B}"/>
    <cellStyle name="Normal 8 3 2 10" xfId="7619" xr:uid="{B862F14B-0B2A-4B92-B8EC-A4BDBFB8D3BC}"/>
    <cellStyle name="Normal 8 3 2 10 2" xfId="15999" xr:uid="{C976C0CE-AE2F-4358-A843-9927F140F8A8}"/>
    <cellStyle name="Normal 8 3 2 10 2 2" xfId="32759" xr:uid="{4D4D0E2F-4B2A-452C-B8BF-B8E9BBEF49A7}"/>
    <cellStyle name="Normal 8 3 2 10 2 3" xfId="49518" xr:uid="{89EE23E6-ABB3-4442-8DB6-521A3F8A6BA5}"/>
    <cellStyle name="Normal 8 3 2 10 3" xfId="24379" xr:uid="{46F6AAB2-2A30-4D5D-8D9D-5B0D2438BFC0}"/>
    <cellStyle name="Normal 8 3 2 10 4" xfId="41138" xr:uid="{F98A9FA5-6EF5-4BBC-9CE8-9A18B271E875}"/>
    <cellStyle name="Normal 8 3 2 11" xfId="8025" xr:uid="{19014A1B-8752-4B46-8C05-61DF0EF3C88D}"/>
    <cellStyle name="Normal 8 3 2 11 2" xfId="16405" xr:uid="{FC009F90-F9D9-4F56-AD12-11576DFA67D7}"/>
    <cellStyle name="Normal 8 3 2 11 2 2" xfId="33165" xr:uid="{3E4412CF-84AF-40C3-9DA0-3D5C6FC8BE11}"/>
    <cellStyle name="Normal 8 3 2 11 2 3" xfId="49924" xr:uid="{A7410FF7-D765-4119-8D75-DDF749EBDB2E}"/>
    <cellStyle name="Normal 8 3 2 11 3" xfId="24785" xr:uid="{1735984C-3169-4697-9874-33067EDD9513}"/>
    <cellStyle name="Normal 8 3 2 11 4" xfId="41544" xr:uid="{4E0FE785-65B4-45DA-B749-4C146B716B98}"/>
    <cellStyle name="Normal 8 3 2 12" xfId="8431" xr:uid="{7E209A2F-24D0-4713-8928-B74A9FFFB5E3}"/>
    <cellStyle name="Normal 8 3 2 12 2" xfId="16811" xr:uid="{3ACDE241-AFEE-4F2B-9ECE-AD630D6EAF55}"/>
    <cellStyle name="Normal 8 3 2 12 2 2" xfId="33571" xr:uid="{6DEE8D33-D927-4562-8D23-3AC1F9BF80C5}"/>
    <cellStyle name="Normal 8 3 2 12 2 3" xfId="50330" xr:uid="{48DA3F99-5A5A-410E-B8A5-6017D6876862}"/>
    <cellStyle name="Normal 8 3 2 12 3" xfId="25191" xr:uid="{430B87F6-E9C3-45D9-99E8-27E214194203}"/>
    <cellStyle name="Normal 8 3 2 12 4" xfId="41950" xr:uid="{3A8FF268-4E07-490A-97BC-C13B679301D6}"/>
    <cellStyle name="Normal 8 3 2 13" xfId="2258" xr:uid="{2D33B0B5-DECF-43CC-BA49-38F2DFEECA69}"/>
    <cellStyle name="Normal 8 3 2 13 2" xfId="10642" xr:uid="{2D3FEDFE-4A48-44E2-BED7-9E7DC85C7710}"/>
    <cellStyle name="Normal 8 3 2 13 2 2" xfId="27402" xr:uid="{288D4170-3CF9-45ED-9516-4C4CEE1F96D8}"/>
    <cellStyle name="Normal 8 3 2 13 2 3" xfId="44161" xr:uid="{94B5D139-802B-401C-8467-3426B0156FBC}"/>
    <cellStyle name="Normal 8 3 2 13 3" xfId="19022" xr:uid="{9BBDC66E-102A-468C-BBCD-A63843875BEE}"/>
    <cellStyle name="Normal 8 3 2 13 4" xfId="35781" xr:uid="{5EBC3BB3-E335-48B3-B75D-A9BAD6691E95}"/>
    <cellStyle name="Normal 8 3 2 14" xfId="8839" xr:uid="{5F8DEFC9-4EF6-4201-9B5B-D34D1507D4F9}"/>
    <cellStyle name="Normal 8 3 2 14 2" xfId="25599" xr:uid="{5D1373BB-7FE3-40C4-B2DB-59F64D10BD99}"/>
    <cellStyle name="Normal 8 3 2 14 3" xfId="42358" xr:uid="{E0ED2379-5C8E-4488-88A2-D22EBAA89E46}"/>
    <cellStyle name="Normal 8 3 2 15" xfId="17219" xr:uid="{BF9D93BD-C089-4684-A474-3D3ADC5E96E4}"/>
    <cellStyle name="Normal 8 3 2 16" xfId="33978" xr:uid="{7C5FF74A-0C24-484A-8489-F68F546696F1}"/>
    <cellStyle name="Normal 8 3 2 2" xfId="708" xr:uid="{C07A88B1-8AD6-408A-8479-653AF1DD12EA}"/>
    <cellStyle name="Normal 8 3 2 2 10" xfId="8578" xr:uid="{16ED17A2-C419-41D3-8C7D-59D6F0FB9C77}"/>
    <cellStyle name="Normal 8 3 2 2 10 2" xfId="16958" xr:uid="{EC57FDD0-041D-40CA-9489-EAFEBA01697E}"/>
    <cellStyle name="Normal 8 3 2 2 10 2 2" xfId="33718" xr:uid="{8AD40A82-C61C-4EAC-B465-81D03B289060}"/>
    <cellStyle name="Normal 8 3 2 2 10 2 3" xfId="50477" xr:uid="{84BDFA0D-1EDE-433F-ACCF-13227EF08412}"/>
    <cellStyle name="Normal 8 3 2 2 10 3" xfId="25338" xr:uid="{042C4E33-34F8-43C3-9116-768042AE7216}"/>
    <cellStyle name="Normal 8 3 2 2 10 4" xfId="42097" xr:uid="{55646C70-384E-4C05-96B6-7517BEE99821}"/>
    <cellStyle name="Normal 8 3 2 2 11" xfId="2537" xr:uid="{551E74DE-DAD7-47E4-B9FB-3786BE1BEB3F}"/>
    <cellStyle name="Normal 8 3 2 2 11 2" xfId="10919" xr:uid="{45960C21-F4E1-493D-9A36-D841E60EECD0}"/>
    <cellStyle name="Normal 8 3 2 2 11 2 2" xfId="27679" xr:uid="{DC85B97D-57DC-4BE5-BC30-A5E9E8893590}"/>
    <cellStyle name="Normal 8 3 2 2 11 2 3" xfId="44438" xr:uid="{AFA38ABC-E8D9-43AB-82FB-81695CAB5971}"/>
    <cellStyle name="Normal 8 3 2 2 11 3" xfId="19299" xr:uid="{6FE6C866-D358-4B14-BB81-BF0812B2ACEA}"/>
    <cellStyle name="Normal 8 3 2 2 11 4" xfId="36058" xr:uid="{788DBF18-4E32-48A2-AA54-25A6901A4A4B}"/>
    <cellStyle name="Normal 8 3 2 2 12" xfId="9116" xr:uid="{E05D800B-ACD6-4D9A-8B1C-C9C4230BBE72}"/>
    <cellStyle name="Normal 8 3 2 2 12 2" xfId="25876" xr:uid="{D936AE45-B5D1-4AAA-81A4-0916136C57F2}"/>
    <cellStyle name="Normal 8 3 2 2 12 3" xfId="42635" xr:uid="{EA2C804F-B182-4F68-9128-22990F1C78AC}"/>
    <cellStyle name="Normal 8 3 2 2 13" xfId="17496" xr:uid="{3674656A-7A3A-40F5-B5A7-30DEE7CF0943}"/>
    <cellStyle name="Normal 8 3 2 2 14" xfId="34255" xr:uid="{4C4789ED-B858-49AE-8DD6-8255C8CDC858}"/>
    <cellStyle name="Normal 8 3 2 2 2" xfId="1147" xr:uid="{4B83BB7D-BE35-470B-B02F-DD999198FF84}"/>
    <cellStyle name="Normal 8 3 2 2 2 2" xfId="4542" xr:uid="{1903013A-8828-408A-8839-AF52E3288337}"/>
    <cellStyle name="Normal 8 3 2 2 2 2 2" xfId="12922" xr:uid="{EB291FA0-27CA-4768-8F15-B50301B388A5}"/>
    <cellStyle name="Normal 8 3 2 2 2 2 2 2" xfId="29682" xr:uid="{02DE5049-8FCD-4F26-9189-ECBD9EFE908E}"/>
    <cellStyle name="Normal 8 3 2 2 2 2 2 3" xfId="46441" xr:uid="{1BF6E65D-8DE1-4682-8D77-1B802A3CC885}"/>
    <cellStyle name="Normal 8 3 2 2 2 2 3" xfId="21302" xr:uid="{AD0A48C2-B03E-4F2E-9E86-DD4D8E1516B8}"/>
    <cellStyle name="Normal 8 3 2 2 2 2 4" xfId="38061" xr:uid="{6ED2756D-E48C-4620-89EB-8B2D7066B89E}"/>
    <cellStyle name="Normal 8 3 2 2 2 3" xfId="6229" xr:uid="{1DA299E1-11D1-4D07-A93B-21F8548622A1}"/>
    <cellStyle name="Normal 8 3 2 2 2 3 2" xfId="14609" xr:uid="{3B0494ED-B791-4E97-AA8E-BD7B00ABB2B3}"/>
    <cellStyle name="Normal 8 3 2 2 2 3 2 2" xfId="31369" xr:uid="{A745B946-988C-41F1-9E84-4D7CF9312AFB}"/>
    <cellStyle name="Normal 8 3 2 2 2 3 2 3" xfId="48128" xr:uid="{F49546F9-4DAD-4FC8-8A2A-76F1D13CEA0B}"/>
    <cellStyle name="Normal 8 3 2 2 2 3 3" xfId="22989" xr:uid="{96CF1C42-AED0-4DF1-9170-066E152F1706}"/>
    <cellStyle name="Normal 8 3 2 2 2 3 4" xfId="39748" xr:uid="{59634963-AC52-42A7-88DF-C7052A3CD5E1}"/>
    <cellStyle name="Normal 8 3 2 2 2 4" xfId="2965" xr:uid="{72A8DDF9-A087-46A8-9D13-935ADB17AA64}"/>
    <cellStyle name="Normal 8 3 2 2 2 4 2" xfId="11345" xr:uid="{5A52C534-D247-4174-A881-0D13C123F659}"/>
    <cellStyle name="Normal 8 3 2 2 2 4 2 2" xfId="28105" xr:uid="{A195565D-A6A7-45D7-B0EC-801E5693E1DC}"/>
    <cellStyle name="Normal 8 3 2 2 2 4 2 3" xfId="44864" xr:uid="{B7B2F7DF-E2C9-4A09-BD26-86D630709B32}"/>
    <cellStyle name="Normal 8 3 2 2 2 4 3" xfId="19725" xr:uid="{0D093655-D0F5-42DC-B579-E47E884F3A23}"/>
    <cellStyle name="Normal 8 3 2 2 2 4 4" xfId="36484" xr:uid="{EF6700EB-3665-4FD7-8A7E-23EE38BA19AB}"/>
    <cellStyle name="Normal 8 3 2 2 2 5" xfId="9542" xr:uid="{269BBA36-A201-4449-A188-DA205386ABA6}"/>
    <cellStyle name="Normal 8 3 2 2 2 5 2" xfId="26302" xr:uid="{DD6447A7-EBD0-4463-9A8A-42C8F117B31B}"/>
    <cellStyle name="Normal 8 3 2 2 2 5 3" xfId="43061" xr:uid="{EFB544A5-1DF6-487D-8461-9952294D8369}"/>
    <cellStyle name="Normal 8 3 2 2 2 6" xfId="17922" xr:uid="{CE034070-A905-479E-9959-A2880BF19FC6}"/>
    <cellStyle name="Normal 8 3 2 2 2 7" xfId="34681" xr:uid="{2ACBE17E-F093-437E-95F9-1F2F2DB1D527}"/>
    <cellStyle name="Normal 8 3 2 2 3" xfId="1581" xr:uid="{66797AA2-D03F-4DE9-8FC6-C1895D0D218A}"/>
    <cellStyle name="Normal 8 3 2 2 3 2" xfId="4970" xr:uid="{4EC058F2-09DD-4558-8EE2-70C2D05CEAA8}"/>
    <cellStyle name="Normal 8 3 2 2 3 2 2" xfId="13350" xr:uid="{C0505F1D-9934-4C48-A58F-B6A1EC5E740D}"/>
    <cellStyle name="Normal 8 3 2 2 3 2 2 2" xfId="30110" xr:uid="{2174350D-563F-4D49-ADF1-C551E6ACE400}"/>
    <cellStyle name="Normal 8 3 2 2 3 2 2 3" xfId="46869" xr:uid="{81E23EE1-2126-40DF-88BE-C7CD99726947}"/>
    <cellStyle name="Normal 8 3 2 2 3 2 3" xfId="21730" xr:uid="{0E7A3167-886B-4709-A685-BAFC8F5855FD}"/>
    <cellStyle name="Normal 8 3 2 2 3 2 4" xfId="38489" xr:uid="{AB95381F-452B-4371-98B2-DB0A23F80ED6}"/>
    <cellStyle name="Normal 8 3 2 2 3 3" xfId="6657" xr:uid="{EF1980D4-1BDA-4499-BABF-023A9D4D721B}"/>
    <cellStyle name="Normal 8 3 2 2 3 3 2" xfId="15037" xr:uid="{B0D5A788-766F-4867-82D8-4F7A1F5A7E01}"/>
    <cellStyle name="Normal 8 3 2 2 3 3 2 2" xfId="31797" xr:uid="{395D69B9-C5D8-4F6E-8D0B-BFDB452C58BD}"/>
    <cellStyle name="Normal 8 3 2 2 3 3 2 3" xfId="48556" xr:uid="{12C1D853-3B24-47B7-9578-5EFBF99AB434}"/>
    <cellStyle name="Normal 8 3 2 2 3 3 3" xfId="23417" xr:uid="{84655B65-789F-40C3-B467-5B6DB233F240}"/>
    <cellStyle name="Normal 8 3 2 2 3 3 4" xfId="40176" xr:uid="{CD83C5E6-DB22-4471-A0D3-79DF117A0ED3}"/>
    <cellStyle name="Normal 8 3 2 2 3 4" xfId="3393" xr:uid="{C19C864F-122B-4D45-8991-535821BF547A}"/>
    <cellStyle name="Normal 8 3 2 2 3 4 2" xfId="11773" xr:uid="{479B36C0-2699-4358-B6CC-82591DBB9704}"/>
    <cellStyle name="Normal 8 3 2 2 3 4 2 2" xfId="28533" xr:uid="{CD305DA3-1ABF-4015-A9CC-00A5D13288A5}"/>
    <cellStyle name="Normal 8 3 2 2 3 4 2 3" xfId="45292" xr:uid="{C9033179-2BF7-47F5-8B3E-736BBFFFA432}"/>
    <cellStyle name="Normal 8 3 2 2 3 4 3" xfId="20153" xr:uid="{1D753D98-6262-4F09-85D9-B9F1C061AB10}"/>
    <cellStyle name="Normal 8 3 2 2 3 4 4" xfId="36912" xr:uid="{F6341FA9-C846-4573-9FE4-AE15F6055AD6}"/>
    <cellStyle name="Normal 8 3 2 2 3 5" xfId="9970" xr:uid="{294D72BE-CA00-4E6E-8CE8-168844ABFE2A}"/>
    <cellStyle name="Normal 8 3 2 2 3 5 2" xfId="26730" xr:uid="{CDF1D7F9-C90B-4BAF-A5BD-8C8B2B3027ED}"/>
    <cellStyle name="Normal 8 3 2 2 3 5 3" xfId="43489" xr:uid="{3BDB9223-6D3F-40BB-AB19-2FD7D62DB5C7}"/>
    <cellStyle name="Normal 8 3 2 2 3 6" xfId="18350" xr:uid="{78CEE7B0-4AC9-4CD0-B8D0-E15814BC4C2E}"/>
    <cellStyle name="Normal 8 3 2 2 3 7" xfId="35109" xr:uid="{A09ADE30-9CE9-4EC7-B546-DE9E36360C1C}"/>
    <cellStyle name="Normal 8 3 2 2 4" xfId="1878" xr:uid="{B7ECF4FC-A3E6-42B7-BB95-60D47F6CAD70}"/>
    <cellStyle name="Normal 8 3 2 2 4 2" xfId="5267" xr:uid="{F866F1A6-F660-4026-BAAD-21CA4B45D76F}"/>
    <cellStyle name="Normal 8 3 2 2 4 2 2" xfId="13647" xr:uid="{D4E96B81-43D6-4519-9C27-EA8247E9A511}"/>
    <cellStyle name="Normal 8 3 2 2 4 2 2 2" xfId="30407" xr:uid="{4DE8F412-ED75-4D5C-AF86-352EC8EB72FD}"/>
    <cellStyle name="Normal 8 3 2 2 4 2 2 3" xfId="47166" xr:uid="{E482CEA5-DCAD-4EED-B715-F43AB0E75E83}"/>
    <cellStyle name="Normal 8 3 2 2 4 2 3" xfId="22027" xr:uid="{85768F43-17E5-4A18-980C-184F2D114EAD}"/>
    <cellStyle name="Normal 8 3 2 2 4 2 4" xfId="38786" xr:uid="{01416478-9322-4B10-A601-61F119868B1F}"/>
    <cellStyle name="Normal 8 3 2 2 4 3" xfId="6954" xr:uid="{59B9C424-37FC-46A5-B298-B134CDB91E8A}"/>
    <cellStyle name="Normal 8 3 2 2 4 3 2" xfId="15334" xr:uid="{CC81AF16-1491-47E1-BBAE-3C0901A76037}"/>
    <cellStyle name="Normal 8 3 2 2 4 3 2 2" xfId="32094" xr:uid="{00FC19A6-645C-4D16-B915-EFBA1050356D}"/>
    <cellStyle name="Normal 8 3 2 2 4 3 2 3" xfId="48853" xr:uid="{ED8A6E21-D19C-4BA9-AF13-3103BF092C00}"/>
    <cellStyle name="Normal 8 3 2 2 4 3 3" xfId="23714" xr:uid="{57161D58-C7DE-4FAD-8262-B95D01BDA4D6}"/>
    <cellStyle name="Normal 8 3 2 2 4 3 4" xfId="40473" xr:uid="{31610042-A42A-4802-B879-DE4F344707AB}"/>
    <cellStyle name="Normal 8 3 2 2 4 4" xfId="3577" xr:uid="{D77C6184-BF7E-472F-8360-75A3BF1812DB}"/>
    <cellStyle name="Normal 8 3 2 2 4 4 2" xfId="11957" xr:uid="{32FAB25B-0BA3-4223-A77F-8C5920034724}"/>
    <cellStyle name="Normal 8 3 2 2 4 4 2 2" xfId="28717" xr:uid="{09C8F115-CDF1-44CB-AD58-8E92625CBB83}"/>
    <cellStyle name="Normal 8 3 2 2 4 4 2 3" xfId="45476" xr:uid="{0070D452-D8F8-4184-A4FD-2288C55C9E2F}"/>
    <cellStyle name="Normal 8 3 2 2 4 4 3" xfId="20337" xr:uid="{4C2B16F8-8F2C-464D-980C-0585EF6B9658}"/>
    <cellStyle name="Normal 8 3 2 2 4 4 4" xfId="37096" xr:uid="{093EA1AC-8218-41E5-A47D-A12C9B8B162F}"/>
    <cellStyle name="Normal 8 3 2 2 4 5" xfId="10267" xr:uid="{17EF1334-3D4D-49E4-90AD-37848A4069ED}"/>
    <cellStyle name="Normal 8 3 2 2 4 5 2" xfId="27027" xr:uid="{A44F0D32-6F18-4886-9653-73127079D0CD}"/>
    <cellStyle name="Normal 8 3 2 2 4 5 3" xfId="43786" xr:uid="{EF209476-F1A3-40A6-A4EB-46BB1E995931}"/>
    <cellStyle name="Normal 8 3 2 2 4 6" xfId="18647" xr:uid="{A61578FE-BF55-40E8-99EC-54441F6A11E5}"/>
    <cellStyle name="Normal 8 3 2 2 4 7" xfId="35406" xr:uid="{737CFEC8-402E-4E5A-BBAB-454EB5B5FCC0}"/>
    <cellStyle name="Normal 8 3 2 2 5" xfId="3997" xr:uid="{1FDF4B84-9453-4CA4-972C-74242765FB8F}"/>
    <cellStyle name="Normal 8 3 2 2 5 2" xfId="12377" xr:uid="{7188A8C1-602A-4E40-B7BA-3C712210F61E}"/>
    <cellStyle name="Normal 8 3 2 2 5 2 2" xfId="29137" xr:uid="{399536C5-8E2C-4561-BAEF-C04396086DF6}"/>
    <cellStyle name="Normal 8 3 2 2 5 2 3" xfId="45896" xr:uid="{61F7007E-09F9-4A7D-9EC9-275F4776EF99}"/>
    <cellStyle name="Normal 8 3 2 2 5 3" xfId="20757" xr:uid="{9CD7A950-5547-4BB4-A9D2-EF4E13A88A78}"/>
    <cellStyle name="Normal 8 3 2 2 5 4" xfId="37516" xr:uid="{4E0A0B95-B3AD-4059-A575-94EE630D2CA6}"/>
    <cellStyle name="Normal 8 3 2 2 6" xfId="5803" xr:uid="{B5168B11-742D-469E-A50E-3AA82FFF7B0B}"/>
    <cellStyle name="Normal 8 3 2 2 6 2" xfId="14183" xr:uid="{901C087A-E718-4365-8108-FE273DAC15F6}"/>
    <cellStyle name="Normal 8 3 2 2 6 2 2" xfId="30943" xr:uid="{11935B74-D30D-4315-98D7-280CC4F2773E}"/>
    <cellStyle name="Normal 8 3 2 2 6 2 3" xfId="47702" xr:uid="{AB8C1B8C-CF29-4B51-A1D6-37277845C7E3}"/>
    <cellStyle name="Normal 8 3 2 2 6 3" xfId="22563" xr:uid="{0870B572-8413-4DDD-96CD-14CF4C24D508}"/>
    <cellStyle name="Normal 8 3 2 2 6 4" xfId="39322" xr:uid="{4B502FF5-0FEA-45F2-9EE1-2F80566BA41E}"/>
    <cellStyle name="Normal 8 3 2 2 7" xfId="7360" xr:uid="{8F29A707-3B0B-484A-AE13-63B946AAD953}"/>
    <cellStyle name="Normal 8 3 2 2 7 2" xfId="15740" xr:uid="{99EB3C73-4EE8-41AE-8C8B-C341119CBAFF}"/>
    <cellStyle name="Normal 8 3 2 2 7 2 2" xfId="32500" xr:uid="{E532FC3A-9AC4-468A-9EFC-438D7D9EA0AA}"/>
    <cellStyle name="Normal 8 3 2 2 7 2 3" xfId="49259" xr:uid="{4B40A788-0E22-420F-BAC5-93401ACAC835}"/>
    <cellStyle name="Normal 8 3 2 2 7 3" xfId="24120" xr:uid="{F5C61052-FDFC-4E83-AB7B-3EDE1576140B}"/>
    <cellStyle name="Normal 8 3 2 2 7 4" xfId="40879" xr:uid="{EA9C037D-D578-40B6-A8EA-E7394B570D96}"/>
    <cellStyle name="Normal 8 3 2 2 8" xfId="7766" xr:uid="{8FE30A92-5C94-4EB0-9CC9-D3424D689844}"/>
    <cellStyle name="Normal 8 3 2 2 8 2" xfId="16146" xr:uid="{E8D216B2-5FCE-4CD3-90C1-B68718B3ADF7}"/>
    <cellStyle name="Normal 8 3 2 2 8 2 2" xfId="32906" xr:uid="{4508690E-D532-4226-A13F-23584AA9C2DA}"/>
    <cellStyle name="Normal 8 3 2 2 8 2 3" xfId="49665" xr:uid="{EA38C971-FBD2-4476-A24C-580E75828B95}"/>
    <cellStyle name="Normal 8 3 2 2 8 3" xfId="24526" xr:uid="{F7129CC1-9019-4C96-A454-DE11578344A5}"/>
    <cellStyle name="Normal 8 3 2 2 8 4" xfId="41285" xr:uid="{1C8D02E6-9B7C-46AE-A471-0EC15ADDCFDB}"/>
    <cellStyle name="Normal 8 3 2 2 9" xfId="8172" xr:uid="{85177B22-E86A-4629-A052-3DDAEE2308FC}"/>
    <cellStyle name="Normal 8 3 2 2 9 2" xfId="16552" xr:uid="{90AE7EC6-6322-49AC-97AA-4819A7C7150C}"/>
    <cellStyle name="Normal 8 3 2 2 9 2 2" xfId="33312" xr:uid="{EB4AF734-BCCA-4C70-B022-CD308BF9A56D}"/>
    <cellStyle name="Normal 8 3 2 2 9 2 3" xfId="50071" xr:uid="{4EF91EEF-CD03-47AC-8D55-EA12F9728842}"/>
    <cellStyle name="Normal 8 3 2 2 9 3" xfId="24932" xr:uid="{DCE3A6B3-9887-4414-B41F-AFAAF9A9A342}"/>
    <cellStyle name="Normal 8 3 2 2 9 4" xfId="41691" xr:uid="{071E3AC5-9BAD-410A-B53A-23C81B8FBCE0}"/>
    <cellStyle name="Normal 8 3 2 3" xfId="709" xr:uid="{F901384C-C4F5-43D5-B710-FC472FAC014C}"/>
    <cellStyle name="Normal 8 3 2 3 10" xfId="8702" xr:uid="{24F2AF5C-AC4E-4106-951D-AAB5B311E39B}"/>
    <cellStyle name="Normal 8 3 2 3 10 2" xfId="17082" xr:uid="{148686B3-54E0-4B7A-9571-F8E694878900}"/>
    <cellStyle name="Normal 8 3 2 3 10 2 2" xfId="33842" xr:uid="{CCF8B83E-942A-4F45-93B6-4AF999A9E12B}"/>
    <cellStyle name="Normal 8 3 2 3 10 2 3" xfId="50601" xr:uid="{A78FA877-19E8-4D03-BA50-D977DA703110}"/>
    <cellStyle name="Normal 8 3 2 3 10 3" xfId="25462" xr:uid="{92863D56-9CC3-453F-88B1-D2677A11D1D0}"/>
    <cellStyle name="Normal 8 3 2 3 10 4" xfId="42221" xr:uid="{6E54A620-0DE1-4EA5-A75E-94F0443C80FE}"/>
    <cellStyle name="Normal 8 3 2 3 11" xfId="2538" xr:uid="{E0F4C4CB-0744-4D64-ABA9-2457988DF7E2}"/>
    <cellStyle name="Normal 8 3 2 3 11 2" xfId="10920" xr:uid="{0766EEE3-B2BF-49E4-9AE8-146A3F1A0335}"/>
    <cellStyle name="Normal 8 3 2 3 11 2 2" xfId="27680" xr:uid="{8B4C13A8-956D-4BAA-9297-CF962FE1A10C}"/>
    <cellStyle name="Normal 8 3 2 3 11 2 3" xfId="44439" xr:uid="{AC64B027-5B6D-48FE-A30F-FD44B31D2CB6}"/>
    <cellStyle name="Normal 8 3 2 3 11 3" xfId="19300" xr:uid="{E69C05A9-ED99-4218-9362-95C0D472623B}"/>
    <cellStyle name="Normal 8 3 2 3 11 4" xfId="36059" xr:uid="{DE2D0E3D-3EE6-46BC-ABD7-6A8240F9270E}"/>
    <cellStyle name="Normal 8 3 2 3 12" xfId="9117" xr:uid="{CA6FAB47-AD36-4BC1-B0A5-85188029B4CE}"/>
    <cellStyle name="Normal 8 3 2 3 12 2" xfId="25877" xr:uid="{879D8BC6-2BD3-40BB-B958-834BF4BA5EE2}"/>
    <cellStyle name="Normal 8 3 2 3 12 3" xfId="42636" xr:uid="{C429FABE-41F6-49CB-BE7E-EF84BFA9C52A}"/>
    <cellStyle name="Normal 8 3 2 3 13" xfId="17497" xr:uid="{1A8BF5F2-AD14-4614-99B8-1D491BBCF51C}"/>
    <cellStyle name="Normal 8 3 2 3 14" xfId="34256" xr:uid="{9AF803A6-8424-4C46-B064-B4B66D72E672}"/>
    <cellStyle name="Normal 8 3 2 3 2" xfId="1148" xr:uid="{4ABEC27B-1C35-41B3-BFDC-82D2400FA608}"/>
    <cellStyle name="Normal 8 3 2 3 2 2" xfId="4543" xr:uid="{5AA912F2-2837-480A-A77F-9D69126423AC}"/>
    <cellStyle name="Normal 8 3 2 3 2 2 2" xfId="12923" xr:uid="{1293BCCE-E33A-4463-8897-2F09DF645837}"/>
    <cellStyle name="Normal 8 3 2 3 2 2 2 2" xfId="29683" xr:uid="{FDA863C0-0C67-4BDB-96BD-A78A2612C693}"/>
    <cellStyle name="Normal 8 3 2 3 2 2 2 3" xfId="46442" xr:uid="{86D6499F-E0ED-4B6D-B842-EA8167344BC0}"/>
    <cellStyle name="Normal 8 3 2 3 2 2 3" xfId="21303" xr:uid="{C313FD60-683D-4F65-92B7-3D171BA9772E}"/>
    <cellStyle name="Normal 8 3 2 3 2 2 4" xfId="38062" xr:uid="{A508EB33-CF1E-47AE-9994-F767A49ACF39}"/>
    <cellStyle name="Normal 8 3 2 3 2 3" xfId="6230" xr:uid="{5D95540E-8F49-4AB1-8BBD-B4331A46D3D6}"/>
    <cellStyle name="Normal 8 3 2 3 2 3 2" xfId="14610" xr:uid="{F563C231-37CC-46C3-A450-7F8ADD01C6A5}"/>
    <cellStyle name="Normal 8 3 2 3 2 3 2 2" xfId="31370" xr:uid="{5355688B-CCF2-4ED0-A86D-091921020E3A}"/>
    <cellStyle name="Normal 8 3 2 3 2 3 2 3" xfId="48129" xr:uid="{FF8405F1-9A59-45DD-B48E-D81A8A900C77}"/>
    <cellStyle name="Normal 8 3 2 3 2 3 3" xfId="22990" xr:uid="{FB6BBDE1-490A-4961-8F30-284CCC51E579}"/>
    <cellStyle name="Normal 8 3 2 3 2 3 4" xfId="39749" xr:uid="{69E7450E-8A35-464A-B18A-867C6C35B9D3}"/>
    <cellStyle name="Normal 8 3 2 3 2 4" xfId="2966" xr:uid="{506B3824-5847-4965-B989-2581F2AA3B01}"/>
    <cellStyle name="Normal 8 3 2 3 2 4 2" xfId="11346" xr:uid="{F972E657-9713-423E-AB5C-B5015A576C08}"/>
    <cellStyle name="Normal 8 3 2 3 2 4 2 2" xfId="28106" xr:uid="{E959F420-B0F9-4DCE-A610-F26157CE0723}"/>
    <cellStyle name="Normal 8 3 2 3 2 4 2 3" xfId="44865" xr:uid="{BA675D0A-60A3-485E-B780-419873A57E58}"/>
    <cellStyle name="Normal 8 3 2 3 2 4 3" xfId="19726" xr:uid="{ACA53865-EDCC-4436-BCA6-8137ED840755}"/>
    <cellStyle name="Normal 8 3 2 3 2 4 4" xfId="36485" xr:uid="{90421693-70DF-45C8-A088-68379126146A}"/>
    <cellStyle name="Normal 8 3 2 3 2 5" xfId="9543" xr:uid="{0F7004AB-5B7F-4B2E-BA63-9D63E2744D91}"/>
    <cellStyle name="Normal 8 3 2 3 2 5 2" xfId="26303" xr:uid="{26ECA900-9769-4442-B90C-943077E8E891}"/>
    <cellStyle name="Normal 8 3 2 3 2 5 3" xfId="43062" xr:uid="{E80ED9E3-BFFE-4089-B38E-EE5E9DA080D0}"/>
    <cellStyle name="Normal 8 3 2 3 2 6" xfId="17923" xr:uid="{32500899-DDA7-448D-8F56-4997D1E6ADDB}"/>
    <cellStyle name="Normal 8 3 2 3 2 7" xfId="34682" xr:uid="{8B483EDB-FDBA-469A-AA99-E31234E55C13}"/>
    <cellStyle name="Normal 8 3 2 3 3" xfId="1582" xr:uid="{E463900C-A5D0-41D0-921C-665580681E09}"/>
    <cellStyle name="Normal 8 3 2 3 3 2" xfId="4971" xr:uid="{094BB3AC-3550-4A33-B31A-32AC98307D2C}"/>
    <cellStyle name="Normal 8 3 2 3 3 2 2" xfId="13351" xr:uid="{EFBB9487-8233-43D2-9B5F-317FCD8824C8}"/>
    <cellStyle name="Normal 8 3 2 3 3 2 2 2" xfId="30111" xr:uid="{B3AA7A06-41E2-472C-8751-36C246600F7B}"/>
    <cellStyle name="Normal 8 3 2 3 3 2 2 3" xfId="46870" xr:uid="{125D7E53-82FF-4E9C-96FE-DAD0EBF39EA6}"/>
    <cellStyle name="Normal 8 3 2 3 3 2 3" xfId="21731" xr:uid="{53FC97E3-30FA-49A1-8144-744A6212D950}"/>
    <cellStyle name="Normal 8 3 2 3 3 2 4" xfId="38490" xr:uid="{E76D33E1-6970-4ABF-A1BE-D6C6B05C8C42}"/>
    <cellStyle name="Normal 8 3 2 3 3 3" xfId="6658" xr:uid="{70D6D65D-E392-49D5-9B3B-3D5B60CF8985}"/>
    <cellStyle name="Normal 8 3 2 3 3 3 2" xfId="15038" xr:uid="{0F32D5FE-96DE-4416-A9DB-8B658F8B8810}"/>
    <cellStyle name="Normal 8 3 2 3 3 3 2 2" xfId="31798" xr:uid="{AB5992EA-2281-49E6-A98C-D2C2059DD1EC}"/>
    <cellStyle name="Normal 8 3 2 3 3 3 2 3" xfId="48557" xr:uid="{ABB5E3C7-154F-4E8F-AFA3-2B4402C1E498}"/>
    <cellStyle name="Normal 8 3 2 3 3 3 3" xfId="23418" xr:uid="{C1CB61BD-BC24-4A6B-BEAB-7A4B695A10B1}"/>
    <cellStyle name="Normal 8 3 2 3 3 3 4" xfId="40177" xr:uid="{3B20F9C3-C3BB-46D5-B2DF-962234AB31D0}"/>
    <cellStyle name="Normal 8 3 2 3 3 4" xfId="3394" xr:uid="{1D210570-8980-4984-8530-60DB9B966C78}"/>
    <cellStyle name="Normal 8 3 2 3 3 4 2" xfId="11774" xr:uid="{7D64A7A6-29B8-4B88-8680-2B6A8331B39D}"/>
    <cellStyle name="Normal 8 3 2 3 3 4 2 2" xfId="28534" xr:uid="{3600E166-4EE4-4AA0-8061-8D83B0D89788}"/>
    <cellStyle name="Normal 8 3 2 3 3 4 2 3" xfId="45293" xr:uid="{601CAF3F-9541-404E-A9E7-15D026644C58}"/>
    <cellStyle name="Normal 8 3 2 3 3 4 3" xfId="20154" xr:uid="{998D39D7-DA56-4A43-9542-7D8180B6EF75}"/>
    <cellStyle name="Normal 8 3 2 3 3 4 4" xfId="36913" xr:uid="{F312C17F-6ECA-4657-BE7F-661EA53DCE6B}"/>
    <cellStyle name="Normal 8 3 2 3 3 5" xfId="9971" xr:uid="{10CE0BFC-F9B5-4BB2-98C4-740FABEAAA25}"/>
    <cellStyle name="Normal 8 3 2 3 3 5 2" xfId="26731" xr:uid="{66AFF637-0CAD-47E7-9DFD-8CCA8E4CB485}"/>
    <cellStyle name="Normal 8 3 2 3 3 5 3" xfId="43490" xr:uid="{82BA166B-EC3B-4340-9115-F5CE3CC5D228}"/>
    <cellStyle name="Normal 8 3 2 3 3 6" xfId="18351" xr:uid="{CA9FDDA0-538C-4AA3-8984-E28BC06746F7}"/>
    <cellStyle name="Normal 8 3 2 3 3 7" xfId="35110" xr:uid="{C2429873-880F-43F2-899B-8E087E779855}"/>
    <cellStyle name="Normal 8 3 2 3 4" xfId="2002" xr:uid="{58D8A7BE-0682-4307-A734-F9E25FB8037D}"/>
    <cellStyle name="Normal 8 3 2 3 4 2" xfId="5391" xr:uid="{E44242E8-B4B2-4827-BD2B-11A11249379F}"/>
    <cellStyle name="Normal 8 3 2 3 4 2 2" xfId="13771" xr:uid="{D0D8EB37-7B13-4223-945F-3DB4DD0931FE}"/>
    <cellStyle name="Normal 8 3 2 3 4 2 2 2" xfId="30531" xr:uid="{480EF1E6-52F2-4617-8FDE-FF5C0983E298}"/>
    <cellStyle name="Normal 8 3 2 3 4 2 2 3" xfId="47290" xr:uid="{50F8E4F1-102C-4A65-834C-7926B42FD617}"/>
    <cellStyle name="Normal 8 3 2 3 4 2 3" xfId="22151" xr:uid="{807D9289-6A06-4210-A112-E1FF66B1A711}"/>
    <cellStyle name="Normal 8 3 2 3 4 2 4" xfId="38910" xr:uid="{2807158C-D55A-437E-8751-AB6D3BE2E42E}"/>
    <cellStyle name="Normal 8 3 2 3 4 3" xfId="7078" xr:uid="{0260F206-C423-45D1-9133-1F2BB4D4D54C}"/>
    <cellStyle name="Normal 8 3 2 3 4 3 2" xfId="15458" xr:uid="{C51279EF-B414-495C-ACD3-E9B6F9573732}"/>
    <cellStyle name="Normal 8 3 2 3 4 3 2 2" xfId="32218" xr:uid="{5F07545E-B150-4299-A34A-101D24774E7B}"/>
    <cellStyle name="Normal 8 3 2 3 4 3 2 3" xfId="48977" xr:uid="{A738CC1D-0518-47B2-AC45-65B6B651779D}"/>
    <cellStyle name="Normal 8 3 2 3 4 3 3" xfId="23838" xr:uid="{86F7B9A1-E8C1-441F-BFB8-40AFDF85214B}"/>
    <cellStyle name="Normal 8 3 2 3 4 3 4" xfId="40597" xr:uid="{0FB671CD-66EE-42A3-AEBF-DB109622F67A}"/>
    <cellStyle name="Normal 8 3 2 3 4 4" xfId="3701" xr:uid="{30DFD0FC-7A61-490D-910E-075B1644EF4A}"/>
    <cellStyle name="Normal 8 3 2 3 4 4 2" xfId="12081" xr:uid="{0B5ED6C4-7D35-46DB-9394-BFC2EF9AEA13}"/>
    <cellStyle name="Normal 8 3 2 3 4 4 2 2" xfId="28841" xr:uid="{46CF1EC2-477B-440D-ABE1-9950C9C2C69C}"/>
    <cellStyle name="Normal 8 3 2 3 4 4 2 3" xfId="45600" xr:uid="{E248C68F-7AF1-4A19-9857-CB37E3B9A839}"/>
    <cellStyle name="Normal 8 3 2 3 4 4 3" xfId="20461" xr:uid="{3133F0B0-2F64-448C-9B45-9AC76220370A}"/>
    <cellStyle name="Normal 8 3 2 3 4 4 4" xfId="37220" xr:uid="{F9D877FC-8A1B-47D2-9A9E-102F7790A3FF}"/>
    <cellStyle name="Normal 8 3 2 3 4 5" xfId="10391" xr:uid="{5BDE6ADC-D590-4E2E-8F67-C5CBF892C53F}"/>
    <cellStyle name="Normal 8 3 2 3 4 5 2" xfId="27151" xr:uid="{6C072805-901E-4470-B03B-C6A64918A5FC}"/>
    <cellStyle name="Normal 8 3 2 3 4 5 3" xfId="43910" xr:uid="{9456BEE6-B23F-4F41-B61C-BD1A57D6656F}"/>
    <cellStyle name="Normal 8 3 2 3 4 6" xfId="18771" xr:uid="{FD6ACA98-46D6-427B-B7B9-7DE6C3C18151}"/>
    <cellStyle name="Normal 8 3 2 3 4 7" xfId="35530" xr:uid="{014C2BCC-8304-4681-AA7B-6AF538FA5673}"/>
    <cellStyle name="Normal 8 3 2 3 5" xfId="4121" xr:uid="{F5F47853-E28D-480C-B82E-690208C2EDAC}"/>
    <cellStyle name="Normal 8 3 2 3 5 2" xfId="12501" xr:uid="{3C746413-EFB7-4956-8F90-48F69E7A4993}"/>
    <cellStyle name="Normal 8 3 2 3 5 2 2" xfId="29261" xr:uid="{A4DBDB24-A7FD-4A72-957B-F5FC1B1B5637}"/>
    <cellStyle name="Normal 8 3 2 3 5 2 3" xfId="46020" xr:uid="{A0D6835E-7AF2-46D7-9191-A740B2BAB961}"/>
    <cellStyle name="Normal 8 3 2 3 5 3" xfId="20881" xr:uid="{972EF6F0-D00C-4FDF-AD9C-707C2B6147CE}"/>
    <cellStyle name="Normal 8 3 2 3 5 4" xfId="37640" xr:uid="{8669A320-799A-4D19-A0B6-734E9D927D6B}"/>
    <cellStyle name="Normal 8 3 2 3 6" xfId="5804" xr:uid="{5865404E-46A2-4459-9CA7-5ECFF220C850}"/>
    <cellStyle name="Normal 8 3 2 3 6 2" xfId="14184" xr:uid="{1A872B71-1AB1-464A-BCA9-7A8ED42821B1}"/>
    <cellStyle name="Normal 8 3 2 3 6 2 2" xfId="30944" xr:uid="{89BA239E-31CF-4BC4-8325-709201998F57}"/>
    <cellStyle name="Normal 8 3 2 3 6 2 3" xfId="47703" xr:uid="{EB803278-B4FD-4B1E-BDDF-1B9D46126DE7}"/>
    <cellStyle name="Normal 8 3 2 3 6 3" xfId="22564" xr:uid="{FBB42C6D-FC4E-4062-A747-8E123D81950B}"/>
    <cellStyle name="Normal 8 3 2 3 6 4" xfId="39323" xr:uid="{B760ECE2-A421-434E-A3AF-632EDF52ECE0}"/>
    <cellStyle name="Normal 8 3 2 3 7" xfId="7484" xr:uid="{D2E02B66-0962-4473-AFD4-728DB643C35F}"/>
    <cellStyle name="Normal 8 3 2 3 7 2" xfId="15864" xr:uid="{E7DCC930-2435-4C50-A6C9-926E325A219D}"/>
    <cellStyle name="Normal 8 3 2 3 7 2 2" xfId="32624" xr:uid="{8E9B307B-9924-417B-B88F-C45A4F6D94CC}"/>
    <cellStyle name="Normal 8 3 2 3 7 2 3" xfId="49383" xr:uid="{6BE62A0D-582B-4C83-A349-F7FB302DB5EC}"/>
    <cellStyle name="Normal 8 3 2 3 7 3" xfId="24244" xr:uid="{EA02ACD0-2FAC-46A0-A229-DEB7741C93C5}"/>
    <cellStyle name="Normal 8 3 2 3 7 4" xfId="41003" xr:uid="{CF257DBA-3C1A-448B-AC9B-53445E23EDE2}"/>
    <cellStyle name="Normal 8 3 2 3 8" xfId="7890" xr:uid="{7A753EB0-2D16-4C6E-A655-6A63F3027D7F}"/>
    <cellStyle name="Normal 8 3 2 3 8 2" xfId="16270" xr:uid="{2CE4E73C-69DD-4220-B813-26919BC17AF4}"/>
    <cellStyle name="Normal 8 3 2 3 8 2 2" xfId="33030" xr:uid="{9C3DED6C-77A5-45D6-849E-345BA5389273}"/>
    <cellStyle name="Normal 8 3 2 3 8 2 3" xfId="49789" xr:uid="{55693923-2CB6-49A8-85AB-E544BE5F6A38}"/>
    <cellStyle name="Normal 8 3 2 3 8 3" xfId="24650" xr:uid="{092A4291-FB81-4E92-8ABE-39C09964EA33}"/>
    <cellStyle name="Normal 8 3 2 3 8 4" xfId="41409" xr:uid="{63777EB3-BF8D-4FC4-AB6F-45675ECE4FD3}"/>
    <cellStyle name="Normal 8 3 2 3 9" xfId="8296" xr:uid="{CDFE8C4E-A7F1-4914-AAE4-C4DB436C4CBC}"/>
    <cellStyle name="Normal 8 3 2 3 9 2" xfId="16676" xr:uid="{B8A4F46E-2549-44CE-8952-4F202763EFDB}"/>
    <cellStyle name="Normal 8 3 2 3 9 2 2" xfId="33436" xr:uid="{325CC270-813E-41BF-9994-DE3635855DEE}"/>
    <cellStyle name="Normal 8 3 2 3 9 2 3" xfId="50195" xr:uid="{5DB6034B-7F1D-488F-9595-85340F3585E5}"/>
    <cellStyle name="Normal 8 3 2 3 9 3" xfId="25056" xr:uid="{CF133144-E79C-4D45-96AD-B73CA1ED0488}"/>
    <cellStyle name="Normal 8 3 2 3 9 4" xfId="41815" xr:uid="{1E75EAC8-EC82-4456-B6C5-9BB215046036}"/>
    <cellStyle name="Normal 8 3 2 4" xfId="870" xr:uid="{C5C40B7A-BFE8-4D5F-A894-BE4DCDF531B9}"/>
    <cellStyle name="Normal 8 3 2 4 2" xfId="4265" xr:uid="{E843110A-0DA8-45A0-B592-E8ED7368F4D0}"/>
    <cellStyle name="Normal 8 3 2 4 2 2" xfId="12645" xr:uid="{7F9A07E4-2DB3-4677-9382-2362297C87F7}"/>
    <cellStyle name="Normal 8 3 2 4 2 2 2" xfId="29405" xr:uid="{F1A78694-D4BD-441C-9A5F-BC3548B1230E}"/>
    <cellStyle name="Normal 8 3 2 4 2 2 3" xfId="46164" xr:uid="{680FC175-8DA5-4F75-B91D-E1F3F5F1FD58}"/>
    <cellStyle name="Normal 8 3 2 4 2 3" xfId="21025" xr:uid="{7EA71077-DCA6-4326-8898-5232261A6C4B}"/>
    <cellStyle name="Normal 8 3 2 4 2 4" xfId="37784" xr:uid="{0F7EEF46-6280-403A-B7C0-6576D3F937AB}"/>
    <cellStyle name="Normal 8 3 2 4 3" xfId="5952" xr:uid="{1222784D-EB85-4963-ABFC-91882D49B93B}"/>
    <cellStyle name="Normal 8 3 2 4 3 2" xfId="14332" xr:uid="{190FBF3E-BCAF-4B67-A7E6-D94E6B9DD401}"/>
    <cellStyle name="Normal 8 3 2 4 3 2 2" xfId="31092" xr:uid="{87513E20-CE7E-4B3B-AA3C-19CEE027F56A}"/>
    <cellStyle name="Normal 8 3 2 4 3 2 3" xfId="47851" xr:uid="{EB5BA69F-8448-460E-9E6F-8E1A88B5AC2F}"/>
    <cellStyle name="Normal 8 3 2 4 3 3" xfId="22712" xr:uid="{704B23CA-097D-4822-B5A1-BBE77F80CD2F}"/>
    <cellStyle name="Normal 8 3 2 4 3 4" xfId="39471" xr:uid="{F18EA119-7994-43FD-B33C-936424AFE067}"/>
    <cellStyle name="Normal 8 3 2 4 4" xfId="2688" xr:uid="{7573AF08-7949-440D-9A49-9BFD238E3769}"/>
    <cellStyle name="Normal 8 3 2 4 4 2" xfId="11068" xr:uid="{A86FC815-989B-4623-BCD0-16065AE4E877}"/>
    <cellStyle name="Normal 8 3 2 4 4 2 2" xfId="27828" xr:uid="{8298B91D-0BEC-4546-9CCD-BB6367B517AF}"/>
    <cellStyle name="Normal 8 3 2 4 4 2 3" xfId="44587" xr:uid="{0275410F-B410-40BA-B539-09DBF68B3FBE}"/>
    <cellStyle name="Normal 8 3 2 4 4 3" xfId="19448" xr:uid="{F1649BBC-608A-4653-9125-12350E9CB190}"/>
    <cellStyle name="Normal 8 3 2 4 4 4" xfId="36207" xr:uid="{D3FDD1ED-F66A-4D7B-88CE-0E292C93A3C0}"/>
    <cellStyle name="Normal 8 3 2 4 5" xfId="9265" xr:uid="{92E3C9A9-16D8-40D3-AA69-CF10678A4CCD}"/>
    <cellStyle name="Normal 8 3 2 4 5 2" xfId="26025" xr:uid="{9D88FE68-49CC-4AF4-BDD6-82E4074134F3}"/>
    <cellStyle name="Normal 8 3 2 4 5 3" xfId="42784" xr:uid="{44258010-C915-4A34-AF0A-79502FFFB719}"/>
    <cellStyle name="Normal 8 3 2 4 6" xfId="17645" xr:uid="{E0F2A856-E953-4EA3-96B8-46D7522FA0B6}"/>
    <cellStyle name="Normal 8 3 2 4 7" xfId="34404" xr:uid="{C827EE97-ECD6-48DF-933A-ED0F95AA9C2D}"/>
    <cellStyle name="Normal 8 3 2 5" xfId="1304" xr:uid="{4CEDB8D3-A84E-455B-BFD6-2FF5B08C18D1}"/>
    <cellStyle name="Normal 8 3 2 5 2" xfId="4693" xr:uid="{8885A639-EA76-4B12-B781-C1313D0C6031}"/>
    <cellStyle name="Normal 8 3 2 5 2 2" xfId="13073" xr:uid="{780A2B14-2D4B-499B-97BC-0DE8A1208827}"/>
    <cellStyle name="Normal 8 3 2 5 2 2 2" xfId="29833" xr:uid="{9B7BAC9A-D024-4D09-A15E-2784CDE1ECB4}"/>
    <cellStyle name="Normal 8 3 2 5 2 2 3" xfId="46592" xr:uid="{3C37AD7A-468D-4CBF-A83B-5C2DAE03DE27}"/>
    <cellStyle name="Normal 8 3 2 5 2 3" xfId="21453" xr:uid="{F140B05E-46B2-409A-AF5B-3D177CAE4260}"/>
    <cellStyle name="Normal 8 3 2 5 2 4" xfId="38212" xr:uid="{8E51DEFC-CF2F-462F-B15D-C2E9450E1F83}"/>
    <cellStyle name="Normal 8 3 2 5 3" xfId="6380" xr:uid="{2B4B648D-37A0-411F-B403-53573EFEB158}"/>
    <cellStyle name="Normal 8 3 2 5 3 2" xfId="14760" xr:uid="{30C37026-8FB5-42EF-8784-34A5E186F515}"/>
    <cellStyle name="Normal 8 3 2 5 3 2 2" xfId="31520" xr:uid="{C4CB9371-6945-4D52-AB18-D64CE2DFD745}"/>
    <cellStyle name="Normal 8 3 2 5 3 2 3" xfId="48279" xr:uid="{FB84C5E0-57F0-4D7A-9339-49DC9D57DA7C}"/>
    <cellStyle name="Normal 8 3 2 5 3 3" xfId="23140" xr:uid="{69BE22D0-F92C-45BD-B6BE-D9506745283B}"/>
    <cellStyle name="Normal 8 3 2 5 3 4" xfId="39899" xr:uid="{1208ABE8-6C26-4330-A7FC-F03B1A9B9DDC}"/>
    <cellStyle name="Normal 8 3 2 5 4" xfId="3116" xr:uid="{F675E05B-5FB6-4BF9-92A8-41294E737E30}"/>
    <cellStyle name="Normal 8 3 2 5 4 2" xfId="11496" xr:uid="{0A969CD1-C93A-45B5-9AC5-3D5E171EC586}"/>
    <cellStyle name="Normal 8 3 2 5 4 2 2" xfId="28256" xr:uid="{6FA8002A-85FD-4155-B83C-B61C2CE0151B}"/>
    <cellStyle name="Normal 8 3 2 5 4 2 3" xfId="45015" xr:uid="{F70F7AF9-BAD7-4EA1-9035-260EC3A539A5}"/>
    <cellStyle name="Normal 8 3 2 5 4 3" xfId="19876" xr:uid="{1EFA3B19-BD9B-4B88-B95A-F736E1FD5DA7}"/>
    <cellStyle name="Normal 8 3 2 5 4 4" xfId="36635" xr:uid="{C4346541-1ECA-4A71-8D80-8C5AE91EF59C}"/>
    <cellStyle name="Normal 8 3 2 5 5" xfId="9693" xr:uid="{7717B78C-1F7C-412A-B771-7FB2A49F73E4}"/>
    <cellStyle name="Normal 8 3 2 5 5 2" xfId="26453" xr:uid="{36AD1887-4C44-46C6-92E8-364C5AED78A4}"/>
    <cellStyle name="Normal 8 3 2 5 5 3" xfId="43212" xr:uid="{F674264F-A14F-42AC-BBC0-0E7D56F85743}"/>
    <cellStyle name="Normal 8 3 2 5 6" xfId="18073" xr:uid="{46830923-A2A3-4679-AB3A-EADC18FE6B4C}"/>
    <cellStyle name="Normal 8 3 2 5 7" xfId="34832" xr:uid="{D93DF310-778E-4AB9-8BBF-9B06C58CD388}"/>
    <cellStyle name="Normal 8 3 2 6" xfId="1731" xr:uid="{C369D2EE-6318-470D-A2DF-F2989598AF86}"/>
    <cellStyle name="Normal 8 3 2 6 2" xfId="5120" xr:uid="{77C42202-6597-4B6F-97C7-AA34142DD7C3}"/>
    <cellStyle name="Normal 8 3 2 6 2 2" xfId="13500" xr:uid="{4BE8AC29-9AC7-4BD0-91A4-E418E504BC5C}"/>
    <cellStyle name="Normal 8 3 2 6 2 2 2" xfId="30260" xr:uid="{FA9DE447-082C-4ABC-8AB0-61907E8D2058}"/>
    <cellStyle name="Normal 8 3 2 6 2 2 3" xfId="47019" xr:uid="{732EB372-BAFF-4568-A82D-0FF8F44382DE}"/>
    <cellStyle name="Normal 8 3 2 6 2 3" xfId="21880" xr:uid="{B8DE20E8-91AD-4BD2-8E35-FCC23CDAD7A8}"/>
    <cellStyle name="Normal 8 3 2 6 2 4" xfId="38639" xr:uid="{2E4F498E-E1AA-4E82-87C5-19067E134924}"/>
    <cellStyle name="Normal 8 3 2 6 3" xfId="6807" xr:uid="{53425015-09AB-4792-9A0E-9B8E909E15EE}"/>
    <cellStyle name="Normal 8 3 2 6 3 2" xfId="15187" xr:uid="{B3F5CEF9-722D-4C39-BC0D-62426DBF38EC}"/>
    <cellStyle name="Normal 8 3 2 6 3 2 2" xfId="31947" xr:uid="{279B086A-D3F2-4366-888F-84E1B494DB24}"/>
    <cellStyle name="Normal 8 3 2 6 3 2 3" xfId="48706" xr:uid="{0AA836B8-7D99-4DF5-B32A-64D7F26A4565}"/>
    <cellStyle name="Normal 8 3 2 6 3 3" xfId="23567" xr:uid="{41335940-F77E-4606-A4E9-21E76416099A}"/>
    <cellStyle name="Normal 8 3 2 6 3 4" xfId="40326" xr:uid="{738EB397-2EC3-42E6-ACE6-99A2964F7C8F}"/>
    <cellStyle name="Normal 8 3 2 6 4" xfId="3454" xr:uid="{173FEDAE-6C26-43A3-BB27-410BB7156A22}"/>
    <cellStyle name="Normal 8 3 2 6 4 2" xfId="11834" xr:uid="{654246F7-2E66-4831-AB94-206330E3BECC}"/>
    <cellStyle name="Normal 8 3 2 6 4 2 2" xfId="28594" xr:uid="{62844A49-A925-4557-A123-2697E4EF628C}"/>
    <cellStyle name="Normal 8 3 2 6 4 2 3" xfId="45353" xr:uid="{630CA866-BEA8-4613-8897-91446F8BDEBE}"/>
    <cellStyle name="Normal 8 3 2 6 4 3" xfId="20214" xr:uid="{CBE3C73E-F5E5-45CE-B46E-3E6FD6A66425}"/>
    <cellStyle name="Normal 8 3 2 6 4 4" xfId="36973" xr:uid="{7286A2E1-0D26-4E6B-BE4E-7BCCD0667B92}"/>
    <cellStyle name="Normal 8 3 2 6 5" xfId="10120" xr:uid="{F494B1B6-5694-4DC6-8941-9BA69BC3A61D}"/>
    <cellStyle name="Normal 8 3 2 6 5 2" xfId="26880" xr:uid="{A6B65A58-58C7-4090-B34B-E2B9F0464511}"/>
    <cellStyle name="Normal 8 3 2 6 5 3" xfId="43639" xr:uid="{48021AB5-AB7B-4CF9-8A63-BBB5D1E4A6D8}"/>
    <cellStyle name="Normal 8 3 2 6 6" xfId="18500" xr:uid="{3A9162F8-4991-419B-97F6-D47A8643192F}"/>
    <cellStyle name="Normal 8 3 2 6 7" xfId="35259" xr:uid="{6F520D97-CB6D-49D5-8100-A8E09B8DC445}"/>
    <cellStyle name="Normal 8 3 2 7" xfId="3850" xr:uid="{A8D083CF-ED6C-44B4-AE68-BF9D8CCB8072}"/>
    <cellStyle name="Normal 8 3 2 7 2" xfId="12230" xr:uid="{45F46AEB-4CF0-42DF-9580-F4922D9B8514}"/>
    <cellStyle name="Normal 8 3 2 7 2 2" xfId="28990" xr:uid="{D0002AC3-99B8-40FF-846C-05D1101F5562}"/>
    <cellStyle name="Normal 8 3 2 7 2 3" xfId="45749" xr:uid="{0CECA8A8-E225-4CF4-9CDE-C73A29C12721}"/>
    <cellStyle name="Normal 8 3 2 7 3" xfId="20610" xr:uid="{19C92763-31D2-4A9C-97E9-81BDF7F29416}"/>
    <cellStyle name="Normal 8 3 2 7 4" xfId="37369" xr:uid="{F6F54118-E532-49BB-B74F-436D3203BCB3}"/>
    <cellStyle name="Normal 8 3 2 8" xfId="5526" xr:uid="{EC21D302-4AF4-459E-A745-45513B70B52A}"/>
    <cellStyle name="Normal 8 3 2 8 2" xfId="13906" xr:uid="{22665286-38F4-4A8C-ABE2-4692A21DEF2E}"/>
    <cellStyle name="Normal 8 3 2 8 2 2" xfId="30666" xr:uid="{8581B45F-61BF-402E-BAF0-581AD85D51C0}"/>
    <cellStyle name="Normal 8 3 2 8 2 3" xfId="47425" xr:uid="{996CCA97-591C-4E17-A42F-AB4D1AE4110C}"/>
    <cellStyle name="Normal 8 3 2 8 3" xfId="22286" xr:uid="{D3064EBB-8287-4E1D-97FA-A04762C2DFD9}"/>
    <cellStyle name="Normal 8 3 2 8 4" xfId="39045" xr:uid="{DC0C54C6-60B9-498F-80F5-6E5DD8F5C968}"/>
    <cellStyle name="Normal 8 3 2 9" xfId="7213" xr:uid="{7F6D9943-0566-4693-9E68-0410DFBF85E6}"/>
    <cellStyle name="Normal 8 3 2 9 2" xfId="15593" xr:uid="{E8DC9EFB-F99E-40CA-BBD4-D79664048200}"/>
    <cellStyle name="Normal 8 3 2 9 2 2" xfId="32353" xr:uid="{96D6472B-A6E0-422D-B2EE-2149EA9327BD}"/>
    <cellStyle name="Normal 8 3 2 9 2 3" xfId="49112" xr:uid="{2E892020-E39A-4F3F-A0C9-FA9E6EBAF5B2}"/>
    <cellStyle name="Normal 8 3 2 9 3" xfId="23973" xr:uid="{903244D5-0A8F-4A67-94BC-476EEC241500}"/>
    <cellStyle name="Normal 8 3 2 9 4" xfId="40732" xr:uid="{0E3FE1D7-35D9-4480-A536-1294CFEC477C}"/>
    <cellStyle name="Normal 8 3 3" xfId="710" xr:uid="{A2E2575B-18D2-4C1A-9652-18680370A1C5}"/>
    <cellStyle name="Normal 8 3 3 10" xfId="8577" xr:uid="{A993F864-AFC5-44BA-B8AA-2DB51D41BBC2}"/>
    <cellStyle name="Normal 8 3 3 10 2" xfId="16957" xr:uid="{4A6F5042-9288-4D6F-8CE0-85C127A976EB}"/>
    <cellStyle name="Normal 8 3 3 10 2 2" xfId="33717" xr:uid="{BA270651-A79D-40FF-9EA2-206AB61EFD1E}"/>
    <cellStyle name="Normal 8 3 3 10 2 3" xfId="50476" xr:uid="{8C46D132-124E-4ADD-B83C-326810E64DCE}"/>
    <cellStyle name="Normal 8 3 3 10 3" xfId="25337" xr:uid="{A9ECCF09-CC7E-462F-93D9-6C783100A257}"/>
    <cellStyle name="Normal 8 3 3 10 4" xfId="42096" xr:uid="{57BDDE6A-5684-4327-99D6-DCD7DD11DA24}"/>
    <cellStyle name="Normal 8 3 3 11" xfId="2539" xr:uid="{73265640-C6AC-478D-9947-6344D925A4CC}"/>
    <cellStyle name="Normal 8 3 3 11 2" xfId="10921" xr:uid="{333D4DCA-F37B-4BFC-A15A-FCC09B2C9AD8}"/>
    <cellStyle name="Normal 8 3 3 11 2 2" xfId="27681" xr:uid="{A812C4A0-03C4-49A2-9EC9-34DAC3EC7E5A}"/>
    <cellStyle name="Normal 8 3 3 11 2 3" xfId="44440" xr:uid="{A761A805-9BB3-4FF0-93F3-1CA2D7E83E3E}"/>
    <cellStyle name="Normal 8 3 3 11 3" xfId="19301" xr:uid="{F7E66C34-F3E7-49C7-8991-893EA5BEF4C8}"/>
    <cellStyle name="Normal 8 3 3 11 4" xfId="36060" xr:uid="{338807C2-D4C4-41DF-9DF6-41D151B71EEA}"/>
    <cellStyle name="Normal 8 3 3 12" xfId="9118" xr:uid="{218AF74E-A960-4EA3-9A61-43DC9DADEEF4}"/>
    <cellStyle name="Normal 8 3 3 12 2" xfId="25878" xr:uid="{C5BD3C8E-4C07-4AE3-AFCE-42F7D70BC640}"/>
    <cellStyle name="Normal 8 3 3 12 3" xfId="42637" xr:uid="{18BD8E92-9EB2-475E-BC65-FDD28CE400C5}"/>
    <cellStyle name="Normal 8 3 3 13" xfId="17498" xr:uid="{5C1FEA73-7657-419E-B228-DCBD3CBD9AB7}"/>
    <cellStyle name="Normal 8 3 3 14" xfId="34257" xr:uid="{20DF4D19-F171-44A0-955B-32411E3954E8}"/>
    <cellStyle name="Normal 8 3 3 2" xfId="1149" xr:uid="{13CBB423-4090-421F-8B3A-1D0E2FC77DF1}"/>
    <cellStyle name="Normal 8 3 3 2 2" xfId="4544" xr:uid="{7BF17EF0-A975-45C5-AF2F-3E67335A95F5}"/>
    <cellStyle name="Normal 8 3 3 2 2 2" xfId="12924" xr:uid="{E4E99281-FE16-41AC-BC21-2A6F9A0FBE14}"/>
    <cellStyle name="Normal 8 3 3 2 2 2 2" xfId="29684" xr:uid="{F6847732-B6ED-49BD-884D-C34135C5DE08}"/>
    <cellStyle name="Normal 8 3 3 2 2 2 3" xfId="46443" xr:uid="{52EF7674-7E49-496C-920F-63E4E78FFA71}"/>
    <cellStyle name="Normal 8 3 3 2 2 3" xfId="21304" xr:uid="{4CDFBFF7-3835-4BE5-8CB1-C56D963C8A63}"/>
    <cellStyle name="Normal 8 3 3 2 2 4" xfId="38063" xr:uid="{B205697B-0354-487B-9E02-F0101842E58F}"/>
    <cellStyle name="Normal 8 3 3 2 3" xfId="6231" xr:uid="{832B54B4-098F-4285-92DD-878CC0864651}"/>
    <cellStyle name="Normal 8 3 3 2 3 2" xfId="14611" xr:uid="{3E4F4C6B-6C4E-4006-B2B9-E1186297E1F2}"/>
    <cellStyle name="Normal 8 3 3 2 3 2 2" xfId="31371" xr:uid="{16620719-CEEC-4A81-8792-05B5955C18FA}"/>
    <cellStyle name="Normal 8 3 3 2 3 2 3" xfId="48130" xr:uid="{864FBF66-A07F-49D9-ABD4-9FE4BD334FAE}"/>
    <cellStyle name="Normal 8 3 3 2 3 3" xfId="22991" xr:uid="{84263FF0-DA82-45E5-961E-300BF6EF6D09}"/>
    <cellStyle name="Normal 8 3 3 2 3 4" xfId="39750" xr:uid="{63A736C6-5714-4DAC-A171-76B454D86E65}"/>
    <cellStyle name="Normal 8 3 3 2 4" xfId="2967" xr:uid="{2CBE288A-A800-4B6A-983A-5138CFCA7A53}"/>
    <cellStyle name="Normal 8 3 3 2 4 2" xfId="11347" xr:uid="{224E53BD-7814-4F31-ADAC-47C2F948EC33}"/>
    <cellStyle name="Normal 8 3 3 2 4 2 2" xfId="28107" xr:uid="{824B5AA8-3D80-44AA-8FFF-7598D8572744}"/>
    <cellStyle name="Normal 8 3 3 2 4 2 3" xfId="44866" xr:uid="{5463B6FE-2805-44CA-ACC2-50B3979B1BB5}"/>
    <cellStyle name="Normal 8 3 3 2 4 3" xfId="19727" xr:uid="{C6F58EA9-635D-4925-B163-42C8EE09814E}"/>
    <cellStyle name="Normal 8 3 3 2 4 4" xfId="36486" xr:uid="{8D580CC1-A20B-4A23-9366-21C0448FDE13}"/>
    <cellStyle name="Normal 8 3 3 2 5" xfId="9544" xr:uid="{122282F9-E386-44E5-A3B2-4CB99C48B4E6}"/>
    <cellStyle name="Normal 8 3 3 2 5 2" xfId="26304" xr:uid="{A6CF1DDC-0987-4209-8D92-D9B55006710D}"/>
    <cellStyle name="Normal 8 3 3 2 5 3" xfId="43063" xr:uid="{BF69F97B-2431-4F99-9936-1DCB9422179E}"/>
    <cellStyle name="Normal 8 3 3 2 6" xfId="17924" xr:uid="{4E2C217C-2DF0-4825-B301-8B591D396B2E}"/>
    <cellStyle name="Normal 8 3 3 2 7" xfId="34683" xr:uid="{A433B2F1-7464-45C3-8A41-D93679277167}"/>
    <cellStyle name="Normal 8 3 3 3" xfId="1583" xr:uid="{B62C3071-A872-49C2-AA8E-B5FC888D81DE}"/>
    <cellStyle name="Normal 8 3 3 3 2" xfId="4972" xr:uid="{E9391C95-0E45-4351-B4B1-34F452EC0949}"/>
    <cellStyle name="Normal 8 3 3 3 2 2" xfId="13352" xr:uid="{2DB9570F-A316-41E8-8017-E2D5900CF1F0}"/>
    <cellStyle name="Normal 8 3 3 3 2 2 2" xfId="30112" xr:uid="{385FEF9E-58D1-45AE-A002-52A235C404DF}"/>
    <cellStyle name="Normal 8 3 3 3 2 2 3" xfId="46871" xr:uid="{27236C22-7B78-4CAE-923A-7EDF8AB2BBA2}"/>
    <cellStyle name="Normal 8 3 3 3 2 3" xfId="21732" xr:uid="{2F76BF1D-C69B-48D3-B531-0F0195B6835E}"/>
    <cellStyle name="Normal 8 3 3 3 2 4" xfId="38491" xr:uid="{9F781E09-11CC-4595-828E-FB1748ACA676}"/>
    <cellStyle name="Normal 8 3 3 3 3" xfId="6659" xr:uid="{32B62E02-34A5-4A7F-94BE-CE4729038A84}"/>
    <cellStyle name="Normal 8 3 3 3 3 2" xfId="15039" xr:uid="{9F9FF574-AB40-4770-8917-51055D4B6F0D}"/>
    <cellStyle name="Normal 8 3 3 3 3 2 2" xfId="31799" xr:uid="{25613E4E-6ED5-4BBE-956F-582EB29820C0}"/>
    <cellStyle name="Normal 8 3 3 3 3 2 3" xfId="48558" xr:uid="{9821BCCD-C43C-401A-9D1A-B93DB827A42D}"/>
    <cellStyle name="Normal 8 3 3 3 3 3" xfId="23419" xr:uid="{16BEC27B-0E3A-4F1D-875E-5005C22BEDA2}"/>
    <cellStyle name="Normal 8 3 3 3 3 4" xfId="40178" xr:uid="{64FF14E0-08DF-4193-8424-B0EA433C2698}"/>
    <cellStyle name="Normal 8 3 3 3 4" xfId="3395" xr:uid="{6A808427-50DB-4F97-B5E5-4D3D21E61FAD}"/>
    <cellStyle name="Normal 8 3 3 3 4 2" xfId="11775" xr:uid="{84FCBA8A-3B53-4A9D-A1DF-B78850DD11CB}"/>
    <cellStyle name="Normal 8 3 3 3 4 2 2" xfId="28535" xr:uid="{AD72024C-F14C-44B0-8B60-105DF880BD81}"/>
    <cellStyle name="Normal 8 3 3 3 4 2 3" xfId="45294" xr:uid="{7FDC3FB4-2E16-4453-B7FC-1F525907AA2B}"/>
    <cellStyle name="Normal 8 3 3 3 4 3" xfId="20155" xr:uid="{CAC513B5-E373-42E6-A3B3-769E6B2F99B7}"/>
    <cellStyle name="Normal 8 3 3 3 4 4" xfId="36914" xr:uid="{9CFE5852-7B23-4BB9-ABBB-E6EA443FF648}"/>
    <cellStyle name="Normal 8 3 3 3 5" xfId="9972" xr:uid="{D78967A1-55F6-439D-A62C-7980DD029CEE}"/>
    <cellStyle name="Normal 8 3 3 3 5 2" xfId="26732" xr:uid="{96E32568-BCD4-4CC2-9039-B9D8C102CE15}"/>
    <cellStyle name="Normal 8 3 3 3 5 3" xfId="43491" xr:uid="{1C1D3C12-CE80-4CC4-AB6D-55C7D68D04D3}"/>
    <cellStyle name="Normal 8 3 3 3 6" xfId="18352" xr:uid="{9827B7F7-B8D9-4ED3-AC52-D31DEA50C5E9}"/>
    <cellStyle name="Normal 8 3 3 3 7" xfId="35111" xr:uid="{C3D8FFBD-D7B6-49ED-B79F-25AC99F13CB0}"/>
    <cellStyle name="Normal 8 3 3 4" xfId="1877" xr:uid="{6B1C8606-54B6-4E19-805B-AF28BF79D99A}"/>
    <cellStyle name="Normal 8 3 3 4 2" xfId="5266" xr:uid="{4C5A600A-7C95-4B45-9036-249DF9D69B81}"/>
    <cellStyle name="Normal 8 3 3 4 2 2" xfId="13646" xr:uid="{F454F716-4204-4DC1-AC26-25231B743CFF}"/>
    <cellStyle name="Normal 8 3 3 4 2 2 2" xfId="30406" xr:uid="{A1F54DD1-AEEF-4FF2-92B1-D01D2F7A14F0}"/>
    <cellStyle name="Normal 8 3 3 4 2 2 3" xfId="47165" xr:uid="{C70871A6-C62A-4AA4-9754-5075CEE19B54}"/>
    <cellStyle name="Normal 8 3 3 4 2 3" xfId="22026" xr:uid="{325EC297-3FED-4426-951C-73AFB8F3361B}"/>
    <cellStyle name="Normal 8 3 3 4 2 4" xfId="38785" xr:uid="{0014991D-2D7A-44D5-98CD-8648CDAF4D09}"/>
    <cellStyle name="Normal 8 3 3 4 3" xfId="6953" xr:uid="{CC9211CB-8A0E-4CCA-92BD-410523429878}"/>
    <cellStyle name="Normal 8 3 3 4 3 2" xfId="15333" xr:uid="{47935841-C89F-4386-905C-81CE909498A5}"/>
    <cellStyle name="Normal 8 3 3 4 3 2 2" xfId="32093" xr:uid="{B2C4647D-8504-4EC0-8F7C-6670C1967841}"/>
    <cellStyle name="Normal 8 3 3 4 3 2 3" xfId="48852" xr:uid="{1FD58027-1F40-4F56-9ED9-072A533C589F}"/>
    <cellStyle name="Normal 8 3 3 4 3 3" xfId="23713" xr:uid="{94104CBE-B81F-4819-83B4-01656A6BF01F}"/>
    <cellStyle name="Normal 8 3 3 4 3 4" xfId="40472" xr:uid="{25918628-AF47-441D-B35E-99BC33D42E7D}"/>
    <cellStyle name="Normal 8 3 3 4 4" xfId="3576" xr:uid="{A7595896-01F4-4DF9-AC63-A3767FE7EBE1}"/>
    <cellStyle name="Normal 8 3 3 4 4 2" xfId="11956" xr:uid="{544BADD8-AA17-4F6B-A089-0E573E26915F}"/>
    <cellStyle name="Normal 8 3 3 4 4 2 2" xfId="28716" xr:uid="{6975F4EF-BA10-45B7-A050-FA5DD4BFE21E}"/>
    <cellStyle name="Normal 8 3 3 4 4 2 3" xfId="45475" xr:uid="{D13BDF01-4AF2-42C9-A11C-C16C7DA77B3D}"/>
    <cellStyle name="Normal 8 3 3 4 4 3" xfId="20336" xr:uid="{B2DBC56A-B251-448A-9352-DB48096C5BEE}"/>
    <cellStyle name="Normal 8 3 3 4 4 4" xfId="37095" xr:uid="{67F1A02B-D0D6-46C2-89AD-0C1069BB2A39}"/>
    <cellStyle name="Normal 8 3 3 4 5" xfId="10266" xr:uid="{BB3E9623-40C5-4BB1-AF84-7C56EAAC62EF}"/>
    <cellStyle name="Normal 8 3 3 4 5 2" xfId="27026" xr:uid="{FE657D14-3197-4DD1-9EA3-BE51E39911AF}"/>
    <cellStyle name="Normal 8 3 3 4 5 3" xfId="43785" xr:uid="{D311D18E-83C3-4920-A747-6A47250CB3FC}"/>
    <cellStyle name="Normal 8 3 3 4 6" xfId="18646" xr:uid="{707D4FE7-36FE-4694-B24B-6FF18BE97F06}"/>
    <cellStyle name="Normal 8 3 3 4 7" xfId="35405" xr:uid="{5DA4D494-F957-4642-9638-1B1150B70749}"/>
    <cellStyle name="Normal 8 3 3 5" xfId="3996" xr:uid="{39D8BBB5-33C0-4894-A6F7-3BA3E36BC959}"/>
    <cellStyle name="Normal 8 3 3 5 2" xfId="12376" xr:uid="{1421EF17-0E9A-4D8A-91E3-38282BE64D11}"/>
    <cellStyle name="Normal 8 3 3 5 2 2" xfId="29136" xr:uid="{CDEC2765-6F74-42EF-BEAD-C53AFACD1049}"/>
    <cellStyle name="Normal 8 3 3 5 2 3" xfId="45895" xr:uid="{60ED3C22-D479-4EE7-BDB7-AFF2B786B70F}"/>
    <cellStyle name="Normal 8 3 3 5 3" xfId="20756" xr:uid="{9B093144-BC86-4067-8A75-7BBD3FC76DF4}"/>
    <cellStyle name="Normal 8 3 3 5 4" xfId="37515" xr:uid="{C01D15E3-BA91-4768-B4ED-49B382DDAC1F}"/>
    <cellStyle name="Normal 8 3 3 6" xfId="5805" xr:uid="{568F015C-3E55-4B75-BC81-5C3A71EC0666}"/>
    <cellStyle name="Normal 8 3 3 6 2" xfId="14185" xr:uid="{2C471544-1C57-4F03-BCFD-36C78F7E3361}"/>
    <cellStyle name="Normal 8 3 3 6 2 2" xfId="30945" xr:uid="{1136837D-3949-46E8-B2BF-5D5365A3A0DD}"/>
    <cellStyle name="Normal 8 3 3 6 2 3" xfId="47704" xr:uid="{2314C7A5-6927-43D2-BE7F-E1CAA1C8BDCD}"/>
    <cellStyle name="Normal 8 3 3 6 3" xfId="22565" xr:uid="{7F4FA6A9-2330-4BAC-9CAB-7C447B1A6EB1}"/>
    <cellStyle name="Normal 8 3 3 6 4" xfId="39324" xr:uid="{05B917BB-8D19-4091-A156-319CD2077FFC}"/>
    <cellStyle name="Normal 8 3 3 7" xfId="7359" xr:uid="{F55BF599-09A8-43B1-A85C-2E10C40B7450}"/>
    <cellStyle name="Normal 8 3 3 7 2" xfId="15739" xr:uid="{726B5A7C-897D-4120-B3C2-DBFD8D6DFD61}"/>
    <cellStyle name="Normal 8 3 3 7 2 2" xfId="32499" xr:uid="{348A7623-8B8A-48BA-A6D4-B2BDE3DBB55C}"/>
    <cellStyle name="Normal 8 3 3 7 2 3" xfId="49258" xr:uid="{304D7B87-D54A-4640-9C27-3384BA44CD6A}"/>
    <cellStyle name="Normal 8 3 3 7 3" xfId="24119" xr:uid="{5564AA98-990B-4B08-8A75-78C5AC724D07}"/>
    <cellStyle name="Normal 8 3 3 7 4" xfId="40878" xr:uid="{1C515E64-7AFB-4B42-9BCF-DA23A25ED42A}"/>
    <cellStyle name="Normal 8 3 3 8" xfId="7765" xr:uid="{7A604F47-32EC-4278-B4D3-2DB9E9CF5D19}"/>
    <cellStyle name="Normal 8 3 3 8 2" xfId="16145" xr:uid="{7DAEDC62-B549-4B80-9E7D-C5004A87AAB2}"/>
    <cellStyle name="Normal 8 3 3 8 2 2" xfId="32905" xr:uid="{C00C5672-146A-4812-8A90-7CF1DF351132}"/>
    <cellStyle name="Normal 8 3 3 8 2 3" xfId="49664" xr:uid="{436ABADE-98AB-4227-8CAA-39831E6CBCB9}"/>
    <cellStyle name="Normal 8 3 3 8 3" xfId="24525" xr:uid="{62723319-08DE-4CD8-AC7E-BD7B197B2D11}"/>
    <cellStyle name="Normal 8 3 3 8 4" xfId="41284" xr:uid="{D516FD44-37E4-40DB-8739-D7CC94BA25F3}"/>
    <cellStyle name="Normal 8 3 3 9" xfId="8171" xr:uid="{4ADBD4D8-2F33-4320-B503-5F005A1BA76F}"/>
    <cellStyle name="Normal 8 3 3 9 2" xfId="16551" xr:uid="{64EB13C0-18AF-4B13-BCBE-90043497B68C}"/>
    <cellStyle name="Normal 8 3 3 9 2 2" xfId="33311" xr:uid="{D8BDC0DC-E89D-4CF6-9FD4-B72EF6F08601}"/>
    <cellStyle name="Normal 8 3 3 9 2 3" xfId="50070" xr:uid="{A6ADABBC-7371-4176-895A-7413E1317BE7}"/>
    <cellStyle name="Normal 8 3 3 9 3" xfId="24931" xr:uid="{364D4910-791C-4027-A246-B8D6A05A6FE9}"/>
    <cellStyle name="Normal 8 3 3 9 4" xfId="41690" xr:uid="{8EB3CED3-E827-46FF-90ED-8646986E41C0}"/>
    <cellStyle name="Normal 8 3 4" xfId="711" xr:uid="{0EA6AD30-2C24-43D7-AF85-DDE678D3F38D}"/>
    <cellStyle name="Normal 8 3 4 10" xfId="8677" xr:uid="{E5464DCE-4333-43F2-82F3-8B5EC323CB19}"/>
    <cellStyle name="Normal 8 3 4 10 2" xfId="17057" xr:uid="{1524E983-E8F0-467B-909D-494F3C303359}"/>
    <cellStyle name="Normal 8 3 4 10 2 2" xfId="33817" xr:uid="{FE3AA065-8F49-403B-9950-463925F8B784}"/>
    <cellStyle name="Normal 8 3 4 10 2 3" xfId="50576" xr:uid="{1DF4FD09-72FA-44CB-A505-A1289CADD19E}"/>
    <cellStyle name="Normal 8 3 4 10 3" xfId="25437" xr:uid="{89AA25BF-57C5-4665-BCEA-0916A8DE4CAB}"/>
    <cellStyle name="Normal 8 3 4 10 4" xfId="42196" xr:uid="{8BC763F4-E477-4DBF-AAB2-FDBCAE8E59D7}"/>
    <cellStyle name="Normal 8 3 4 11" xfId="2540" xr:uid="{09383E4D-F259-43DA-906B-1070AA26A9E3}"/>
    <cellStyle name="Normal 8 3 4 11 2" xfId="10922" xr:uid="{ACBC0AC0-B70B-4F0C-B79C-FC98250829E7}"/>
    <cellStyle name="Normal 8 3 4 11 2 2" xfId="27682" xr:uid="{452C9428-4888-4D5D-BB11-131E8AF321D1}"/>
    <cellStyle name="Normal 8 3 4 11 2 3" xfId="44441" xr:uid="{DA2A970D-301A-443F-955E-304D1369BABA}"/>
    <cellStyle name="Normal 8 3 4 11 3" xfId="19302" xr:uid="{E68CD3DE-43A0-4458-9DB7-E525B3953596}"/>
    <cellStyle name="Normal 8 3 4 11 4" xfId="36061" xr:uid="{4A9E4B5A-752A-4A4F-8B20-459E0C1666CB}"/>
    <cellStyle name="Normal 8 3 4 12" xfId="9119" xr:uid="{93793932-5996-4869-BC19-47FAC18002FB}"/>
    <cellStyle name="Normal 8 3 4 12 2" xfId="25879" xr:uid="{3E0F83B4-D24E-43EC-B09B-17D9AC5CCD57}"/>
    <cellStyle name="Normal 8 3 4 12 3" xfId="42638" xr:uid="{6A3D1468-1BB7-48CD-8579-3324FD78A41A}"/>
    <cellStyle name="Normal 8 3 4 13" xfId="17499" xr:uid="{50873900-EB8E-43DF-A78D-D8FF078FB31D}"/>
    <cellStyle name="Normal 8 3 4 14" xfId="34258" xr:uid="{7452C056-449F-42DF-B8AD-5DE810D270A6}"/>
    <cellStyle name="Normal 8 3 4 2" xfId="1150" xr:uid="{D461B417-B54F-410D-A8D3-8A932057916A}"/>
    <cellStyle name="Normal 8 3 4 2 2" xfId="4545" xr:uid="{50C362FC-B3A0-4D64-B2D1-F4CB2725E916}"/>
    <cellStyle name="Normal 8 3 4 2 2 2" xfId="12925" xr:uid="{1FDF2A1F-9A7D-4A16-B6AE-A33F44EC79AD}"/>
    <cellStyle name="Normal 8 3 4 2 2 2 2" xfId="29685" xr:uid="{AC06B942-BB21-4E3A-813B-A8A52C650D94}"/>
    <cellStyle name="Normal 8 3 4 2 2 2 3" xfId="46444" xr:uid="{5A98E3B9-D3EB-4767-AE49-E54CDDAA1EF3}"/>
    <cellStyle name="Normal 8 3 4 2 2 3" xfId="21305" xr:uid="{12C62A43-AE61-4EB0-9F5C-D700FA37D720}"/>
    <cellStyle name="Normal 8 3 4 2 2 4" xfId="38064" xr:uid="{6E3BA292-6F5E-4757-AD5B-F00CF7A16283}"/>
    <cellStyle name="Normal 8 3 4 2 3" xfId="6232" xr:uid="{7CC0343A-6BAF-4C1F-B925-3DD6C87F17FF}"/>
    <cellStyle name="Normal 8 3 4 2 3 2" xfId="14612" xr:uid="{B1584C98-6C57-44D3-B0E3-FCFCF3A8554B}"/>
    <cellStyle name="Normal 8 3 4 2 3 2 2" xfId="31372" xr:uid="{D71DE7D2-95B4-46CC-8388-22316E06ADEA}"/>
    <cellStyle name="Normal 8 3 4 2 3 2 3" xfId="48131" xr:uid="{20A9A6BD-A8FF-4DD8-8856-9B0E8C6C04C5}"/>
    <cellStyle name="Normal 8 3 4 2 3 3" xfId="22992" xr:uid="{9C91EA87-624D-49DB-9D44-4CE5E25CBCE7}"/>
    <cellStyle name="Normal 8 3 4 2 3 4" xfId="39751" xr:uid="{3FDBFA63-F7C3-4288-9DD5-4D2E71FD33D4}"/>
    <cellStyle name="Normal 8 3 4 2 4" xfId="2968" xr:uid="{8BD92980-FED6-4659-A8E8-BDCE0286C362}"/>
    <cellStyle name="Normal 8 3 4 2 4 2" xfId="11348" xr:uid="{3C2B29DD-A5BA-43F1-B8C7-FC6AEBD8FF37}"/>
    <cellStyle name="Normal 8 3 4 2 4 2 2" xfId="28108" xr:uid="{4883B469-282D-4F46-9D19-D15EAAD586F7}"/>
    <cellStyle name="Normal 8 3 4 2 4 2 3" xfId="44867" xr:uid="{B0D30672-9A2C-4A09-8D00-6FED5DAC0EDD}"/>
    <cellStyle name="Normal 8 3 4 2 4 3" xfId="19728" xr:uid="{75180431-B5B0-4A83-9098-1660DAF562EA}"/>
    <cellStyle name="Normal 8 3 4 2 4 4" xfId="36487" xr:uid="{13294928-1DC7-4AF9-8049-805E186EE0A4}"/>
    <cellStyle name="Normal 8 3 4 2 5" xfId="9545" xr:uid="{12F78F2D-B0D3-4847-A9C0-6ABE4FC48D55}"/>
    <cellStyle name="Normal 8 3 4 2 5 2" xfId="26305" xr:uid="{388296AA-F8B0-4336-95A3-985E8DCB173E}"/>
    <cellStyle name="Normal 8 3 4 2 5 3" xfId="43064" xr:uid="{5FDE4D1A-23D7-47B7-9E05-DE34F6BC20CB}"/>
    <cellStyle name="Normal 8 3 4 2 6" xfId="17925" xr:uid="{E1499EA9-AEF4-4D6C-82AC-8FC4A7215E81}"/>
    <cellStyle name="Normal 8 3 4 2 7" xfId="34684" xr:uid="{DE4213CB-F291-4761-B8D0-DB66FF262BDD}"/>
    <cellStyle name="Normal 8 3 4 3" xfId="1584" xr:uid="{4077196A-30B4-4E1F-AA1B-367EE13AE07D}"/>
    <cellStyle name="Normal 8 3 4 3 2" xfId="4973" xr:uid="{F938C109-A9EB-439A-B4B5-F22A404D8B3E}"/>
    <cellStyle name="Normal 8 3 4 3 2 2" xfId="13353" xr:uid="{D960D567-4F16-4F4F-9D50-61619894318F}"/>
    <cellStyle name="Normal 8 3 4 3 2 2 2" xfId="30113" xr:uid="{E1F6A81A-AA5E-439E-8DEC-4FF613C3B601}"/>
    <cellStyle name="Normal 8 3 4 3 2 2 3" xfId="46872" xr:uid="{9B2F0EF9-BD34-4AC3-B089-EEFE7196AEDE}"/>
    <cellStyle name="Normal 8 3 4 3 2 3" xfId="21733" xr:uid="{FE532955-819E-477F-8C6D-62B2EFEE0EB5}"/>
    <cellStyle name="Normal 8 3 4 3 2 4" xfId="38492" xr:uid="{3791C409-6C74-4D13-92D0-DD4A9994BADA}"/>
    <cellStyle name="Normal 8 3 4 3 3" xfId="6660" xr:uid="{87BB47D7-5AA9-4C6E-A1B8-C2930372D532}"/>
    <cellStyle name="Normal 8 3 4 3 3 2" xfId="15040" xr:uid="{5ED3E0ED-638D-414C-B19D-0E4E43E93DA0}"/>
    <cellStyle name="Normal 8 3 4 3 3 2 2" xfId="31800" xr:uid="{E2FE65D3-78EC-4C12-B156-3EA3CB343AB7}"/>
    <cellStyle name="Normal 8 3 4 3 3 2 3" xfId="48559" xr:uid="{B8DBDC53-C94A-4D03-BFBF-BEF5EF673513}"/>
    <cellStyle name="Normal 8 3 4 3 3 3" xfId="23420" xr:uid="{B381B3A6-DC9F-4957-A7B1-0B2086BEBF06}"/>
    <cellStyle name="Normal 8 3 4 3 3 4" xfId="40179" xr:uid="{B61BEA21-3367-4F26-8807-15E1F1FABE1A}"/>
    <cellStyle name="Normal 8 3 4 3 4" xfId="3396" xr:uid="{8BD6B98D-7B31-4918-BAB8-FF2C27466AF1}"/>
    <cellStyle name="Normal 8 3 4 3 4 2" xfId="11776" xr:uid="{9977FFF5-0A4F-4BB6-89A9-43683F26E26A}"/>
    <cellStyle name="Normal 8 3 4 3 4 2 2" xfId="28536" xr:uid="{53E51DDF-456F-422B-85CC-0B0AFA2CE952}"/>
    <cellStyle name="Normal 8 3 4 3 4 2 3" xfId="45295" xr:uid="{33071B32-0006-4221-A229-28CA9F88082F}"/>
    <cellStyle name="Normal 8 3 4 3 4 3" xfId="20156" xr:uid="{C002C2D8-968C-4CE0-8FEF-216E49879C2E}"/>
    <cellStyle name="Normal 8 3 4 3 4 4" xfId="36915" xr:uid="{896B2E57-18FC-492B-8ABD-5A743B67EADF}"/>
    <cellStyle name="Normal 8 3 4 3 5" xfId="9973" xr:uid="{3514DD91-59EC-4E8E-A1D6-5D92A3F72B32}"/>
    <cellStyle name="Normal 8 3 4 3 5 2" xfId="26733" xr:uid="{77290B41-B4C6-4BAD-9562-D6547AD4DBF7}"/>
    <cellStyle name="Normal 8 3 4 3 5 3" xfId="43492" xr:uid="{B3030BEC-BD9D-4512-B607-9E6F3283CB67}"/>
    <cellStyle name="Normal 8 3 4 3 6" xfId="18353" xr:uid="{CA3FF0E0-0163-4B12-BCA7-6CB8EF633E16}"/>
    <cellStyle name="Normal 8 3 4 3 7" xfId="35112" xr:uid="{5A160D93-9E58-416E-8CA8-4CB63F9F8296}"/>
    <cellStyle name="Normal 8 3 4 4" xfId="1977" xr:uid="{AAFD88F9-2A16-42E5-B2A0-8EF78BFD2816}"/>
    <cellStyle name="Normal 8 3 4 4 2" xfId="5366" xr:uid="{D7F63322-FB05-4BA9-9D7D-1BD7E35708CF}"/>
    <cellStyle name="Normal 8 3 4 4 2 2" xfId="13746" xr:uid="{8CE67F19-1153-4DEF-9660-87DFEA945E27}"/>
    <cellStyle name="Normal 8 3 4 4 2 2 2" xfId="30506" xr:uid="{55539D06-8DAD-430A-92FB-0F1662487A01}"/>
    <cellStyle name="Normal 8 3 4 4 2 2 3" xfId="47265" xr:uid="{750D42B7-D899-4FFF-804C-774FF5526DB1}"/>
    <cellStyle name="Normal 8 3 4 4 2 3" xfId="22126" xr:uid="{78F0F167-0644-48A0-86C1-B85BF77F3CA6}"/>
    <cellStyle name="Normal 8 3 4 4 2 4" xfId="38885" xr:uid="{2D3A541E-2C5D-4D87-8911-F9857822B174}"/>
    <cellStyle name="Normal 8 3 4 4 3" xfId="7053" xr:uid="{F8866AB6-7A4A-4DF4-A578-8DD3C2F0E087}"/>
    <cellStyle name="Normal 8 3 4 4 3 2" xfId="15433" xr:uid="{45A1E554-DF2B-4099-B57F-358ACEDA7A40}"/>
    <cellStyle name="Normal 8 3 4 4 3 2 2" xfId="32193" xr:uid="{6092F935-76D1-463E-8E32-78BD33180AF3}"/>
    <cellStyle name="Normal 8 3 4 4 3 2 3" xfId="48952" xr:uid="{EA04A252-B652-4AD5-A58D-A60DA3FE8722}"/>
    <cellStyle name="Normal 8 3 4 4 3 3" xfId="23813" xr:uid="{DBE7AF12-FB18-4FC4-8719-8E5EE11F7369}"/>
    <cellStyle name="Normal 8 3 4 4 3 4" xfId="40572" xr:uid="{68FF4F35-9C80-4BC0-AA44-60F1CE0C816F}"/>
    <cellStyle name="Normal 8 3 4 4 4" xfId="3676" xr:uid="{2567C013-373F-41C4-A721-662338F721FE}"/>
    <cellStyle name="Normal 8 3 4 4 4 2" xfId="12056" xr:uid="{1D37291D-F609-45A1-9D93-9AE7C6DD5F51}"/>
    <cellStyle name="Normal 8 3 4 4 4 2 2" xfId="28816" xr:uid="{A539A723-6EA8-4A8D-87FB-91DDC6F9F7CF}"/>
    <cellStyle name="Normal 8 3 4 4 4 2 3" xfId="45575" xr:uid="{692CFA9E-AD2D-4244-85FA-FDE24015CA5B}"/>
    <cellStyle name="Normal 8 3 4 4 4 3" xfId="20436" xr:uid="{350398F3-9538-4920-852B-67663D27DF5F}"/>
    <cellStyle name="Normal 8 3 4 4 4 4" xfId="37195" xr:uid="{0065BB3D-2CD1-4CF3-8382-A11AE53F1EB0}"/>
    <cellStyle name="Normal 8 3 4 4 5" xfId="10366" xr:uid="{CEA9FE5B-7D45-4631-97AE-A9885278F257}"/>
    <cellStyle name="Normal 8 3 4 4 5 2" xfId="27126" xr:uid="{2FC9ACA0-8BEE-4AF9-8D9A-B7F7EA079652}"/>
    <cellStyle name="Normal 8 3 4 4 5 3" xfId="43885" xr:uid="{DB49AB4C-27DD-4030-BE8C-5E0470124739}"/>
    <cellStyle name="Normal 8 3 4 4 6" xfId="18746" xr:uid="{4FBB9CD5-08E6-4133-9C12-D71422FB6D42}"/>
    <cellStyle name="Normal 8 3 4 4 7" xfId="35505" xr:uid="{C7AB4336-3E24-41D5-900C-EBA61E7A4633}"/>
    <cellStyle name="Normal 8 3 4 5" xfId="4096" xr:uid="{069989A4-CE6B-40E2-868F-48282DFECA8A}"/>
    <cellStyle name="Normal 8 3 4 5 2" xfId="12476" xr:uid="{80BAF54C-CA8C-4939-990F-B8FBEB5E37C6}"/>
    <cellStyle name="Normal 8 3 4 5 2 2" xfId="29236" xr:uid="{BD39D382-0C11-402A-8C99-AD662F0A013C}"/>
    <cellStyle name="Normal 8 3 4 5 2 3" xfId="45995" xr:uid="{6526A34E-41E6-4C3D-8BEC-9BADCE4F26AE}"/>
    <cellStyle name="Normal 8 3 4 5 3" xfId="20856" xr:uid="{07B7A288-99A6-4188-BDDA-C1FF8771F387}"/>
    <cellStyle name="Normal 8 3 4 5 4" xfId="37615" xr:uid="{5F278801-71F5-4C74-948C-E8FF81AF43D0}"/>
    <cellStyle name="Normal 8 3 4 6" xfId="5806" xr:uid="{3D1406AE-7F83-4554-96A8-CE3060EE5A38}"/>
    <cellStyle name="Normal 8 3 4 6 2" xfId="14186" xr:uid="{0AE15D62-5AAB-462A-9017-4FDDB9E7BCD8}"/>
    <cellStyle name="Normal 8 3 4 6 2 2" xfId="30946" xr:uid="{A2F9B296-7066-4B7D-A078-BAA5304AB1F7}"/>
    <cellStyle name="Normal 8 3 4 6 2 3" xfId="47705" xr:uid="{F7234E7D-A237-4DD8-9B87-F3E634AC3622}"/>
    <cellStyle name="Normal 8 3 4 6 3" xfId="22566" xr:uid="{0E819577-0F3C-4977-BC64-6E83A118D5A1}"/>
    <cellStyle name="Normal 8 3 4 6 4" xfId="39325" xr:uid="{CE05EA57-932A-4FA4-B2D5-DB19C7E4527D}"/>
    <cellStyle name="Normal 8 3 4 7" xfId="7459" xr:uid="{A4678E6C-FAC9-4A80-AAFD-E371977C7EE9}"/>
    <cellStyle name="Normal 8 3 4 7 2" xfId="15839" xr:uid="{9BED3864-4BF7-4D20-9BF3-2C91BF81373F}"/>
    <cellStyle name="Normal 8 3 4 7 2 2" xfId="32599" xr:uid="{8798F506-8A44-4DF2-8C1B-98C9F51AD745}"/>
    <cellStyle name="Normal 8 3 4 7 2 3" xfId="49358" xr:uid="{CB702E8E-BF4F-4638-8EF6-0E48ECB66668}"/>
    <cellStyle name="Normal 8 3 4 7 3" xfId="24219" xr:uid="{4B48E00F-ECBD-4A63-ADA6-DE5FF12B121C}"/>
    <cellStyle name="Normal 8 3 4 7 4" xfId="40978" xr:uid="{20219BA6-2DCA-4F4C-BE69-63984AC8A16B}"/>
    <cellStyle name="Normal 8 3 4 8" xfId="7865" xr:uid="{2E2CA2CB-AE39-4F63-9329-2C47D0CD036D}"/>
    <cellStyle name="Normal 8 3 4 8 2" xfId="16245" xr:uid="{168FE3EF-7E1F-4C7A-98DB-3B019AE2BB8F}"/>
    <cellStyle name="Normal 8 3 4 8 2 2" xfId="33005" xr:uid="{4E777754-1500-48AC-9E02-BFE20CF15E8D}"/>
    <cellStyle name="Normal 8 3 4 8 2 3" xfId="49764" xr:uid="{E8536382-A0E5-47A1-88E3-F238A5DB1699}"/>
    <cellStyle name="Normal 8 3 4 8 3" xfId="24625" xr:uid="{71D15151-106D-44BC-B9AA-64C8FF37C3F0}"/>
    <cellStyle name="Normal 8 3 4 8 4" xfId="41384" xr:uid="{21DA1344-87D3-4761-B900-F21AD3ED3696}"/>
    <cellStyle name="Normal 8 3 4 9" xfId="8271" xr:uid="{8B1F8CB3-E213-4AE7-9927-AEE376980636}"/>
    <cellStyle name="Normal 8 3 4 9 2" xfId="16651" xr:uid="{AC51BF7B-70B2-462D-AAA1-2380C1176DA7}"/>
    <cellStyle name="Normal 8 3 4 9 2 2" xfId="33411" xr:uid="{920F2B7F-1F8F-4AA7-A43F-452AE10DF352}"/>
    <cellStyle name="Normal 8 3 4 9 2 3" xfId="50170" xr:uid="{BCA80439-7389-40A5-B52E-DF625815AED3}"/>
    <cellStyle name="Normal 8 3 4 9 3" xfId="25031" xr:uid="{CA07B656-A381-47E2-A7B1-7646CE5A59A1}"/>
    <cellStyle name="Normal 8 3 4 9 4" xfId="41790" xr:uid="{7D4110F1-F888-4FE1-8E6E-4825782A5D10}"/>
    <cellStyle name="Normal 8 3 5" xfId="796" xr:uid="{87A24BC4-3DB3-4956-B923-79737A16AAD8}"/>
    <cellStyle name="Normal 8 3 5 2" xfId="4191" xr:uid="{0F2E5997-5D75-49D2-B4BE-6B828865B7E9}"/>
    <cellStyle name="Normal 8 3 5 2 2" xfId="12571" xr:uid="{87C5CA18-5B40-48D2-AB8A-CA837BE7C57B}"/>
    <cellStyle name="Normal 8 3 5 2 2 2" xfId="29331" xr:uid="{C43F0982-4ECF-4323-96AE-48EE56254557}"/>
    <cellStyle name="Normal 8 3 5 2 2 3" xfId="46090" xr:uid="{13F15BD0-502C-45AF-B9FB-D142D2F8B544}"/>
    <cellStyle name="Normal 8 3 5 2 3" xfId="20951" xr:uid="{837259D0-3B5A-4B6B-A669-808EE87B782B}"/>
    <cellStyle name="Normal 8 3 5 2 4" xfId="37710" xr:uid="{7880EB16-8F3B-47BD-A802-B0CB9DB7D3CA}"/>
    <cellStyle name="Normal 8 3 5 3" xfId="5878" xr:uid="{AB921DAD-B43F-451E-8525-794FBB7AD6A3}"/>
    <cellStyle name="Normal 8 3 5 3 2" xfId="14258" xr:uid="{2F684F24-E487-4C7C-9327-75BDEB47647A}"/>
    <cellStyle name="Normal 8 3 5 3 2 2" xfId="31018" xr:uid="{049BCB81-2903-412C-B7DB-8483A7BA730E}"/>
    <cellStyle name="Normal 8 3 5 3 2 3" xfId="47777" xr:uid="{5A82D5B8-79E2-45FC-AB72-147DACAFBFD0}"/>
    <cellStyle name="Normal 8 3 5 3 3" xfId="22638" xr:uid="{7869CAD8-A468-4F71-BC2B-48ABFA33B68F}"/>
    <cellStyle name="Normal 8 3 5 3 4" xfId="39397" xr:uid="{09CBF5AB-F224-4B70-81F2-B70CE83DEF76}"/>
    <cellStyle name="Normal 8 3 5 4" xfId="2614" xr:uid="{2124C934-5FEB-475D-8B1E-5CBA46472FA7}"/>
    <cellStyle name="Normal 8 3 5 4 2" xfId="10994" xr:uid="{2C48399D-BB6D-444C-A7A0-804802CA9074}"/>
    <cellStyle name="Normal 8 3 5 4 2 2" xfId="27754" xr:uid="{9C493F5D-F526-44E7-A545-4348DC92D368}"/>
    <cellStyle name="Normal 8 3 5 4 2 3" xfId="44513" xr:uid="{115E126E-15A1-4711-B440-500F3E9F4CD9}"/>
    <cellStyle name="Normal 8 3 5 4 3" xfId="19374" xr:uid="{70BB19B4-8CC4-4AA8-AAF6-2E113F1CA6B9}"/>
    <cellStyle name="Normal 8 3 5 4 4" xfId="36133" xr:uid="{1D53D1CF-EA11-472E-9C07-D0180C389058}"/>
    <cellStyle name="Normal 8 3 5 5" xfId="9191" xr:uid="{AC65762E-8E1F-49D6-AC2B-4FA0E3DA546E}"/>
    <cellStyle name="Normal 8 3 5 5 2" xfId="25951" xr:uid="{8481AE67-5406-472F-AB0C-98E06E3C9E91}"/>
    <cellStyle name="Normal 8 3 5 5 3" xfId="42710" xr:uid="{0525D440-65C4-4FAB-B91F-4B381EB25BC3}"/>
    <cellStyle name="Normal 8 3 5 6" xfId="17571" xr:uid="{278403FD-FAB0-40D3-9A38-C2367CD53D7D}"/>
    <cellStyle name="Normal 8 3 5 7" xfId="34330" xr:uid="{258C261C-9B9B-4287-9041-D239DEBA68C5}"/>
    <cellStyle name="Normal 8 3 6" xfId="1230" xr:uid="{7226C2AE-2FEB-4C00-A085-9654E59199A8}"/>
    <cellStyle name="Normal 8 3 6 2" xfId="4619" xr:uid="{0E85083F-9314-4BA4-8BE9-43C28403A20D}"/>
    <cellStyle name="Normal 8 3 6 2 2" xfId="12999" xr:uid="{2E8445F8-9500-4EFF-AA40-652D9E239660}"/>
    <cellStyle name="Normal 8 3 6 2 2 2" xfId="29759" xr:uid="{D2874D1E-A316-4513-8756-D244D7EB7868}"/>
    <cellStyle name="Normal 8 3 6 2 2 3" xfId="46518" xr:uid="{B05BE7F9-B0A0-4F76-8B36-70480291C39F}"/>
    <cellStyle name="Normal 8 3 6 2 3" xfId="21379" xr:uid="{77100CDB-A0A8-4E51-84E3-B8C4BE80BCA5}"/>
    <cellStyle name="Normal 8 3 6 2 4" xfId="38138" xr:uid="{DD9DC69C-7AC9-4643-9906-4EF3E3610FD6}"/>
    <cellStyle name="Normal 8 3 6 3" xfId="6306" xr:uid="{A6BC3128-A9A7-4B80-B0A2-4FEFB244B988}"/>
    <cellStyle name="Normal 8 3 6 3 2" xfId="14686" xr:uid="{D0DB0CF0-2318-4229-9889-B7645D8E16A5}"/>
    <cellStyle name="Normal 8 3 6 3 2 2" xfId="31446" xr:uid="{A3EFF093-ED6A-4915-9D5F-61DFC6BAB081}"/>
    <cellStyle name="Normal 8 3 6 3 2 3" xfId="48205" xr:uid="{8E2FDEE2-B9AF-49E4-B74C-989908952BD3}"/>
    <cellStyle name="Normal 8 3 6 3 3" xfId="23066" xr:uid="{61940BD0-B366-4F30-A4E9-DA13059072BB}"/>
    <cellStyle name="Normal 8 3 6 3 4" xfId="39825" xr:uid="{10EB9881-DFD0-4197-A234-5089A7BEEC2E}"/>
    <cellStyle name="Normal 8 3 6 4" xfId="3042" xr:uid="{2E320E3E-8EEB-4FDC-881B-D9DD89E7C194}"/>
    <cellStyle name="Normal 8 3 6 4 2" xfId="11422" xr:uid="{7BA60158-8BCD-43A4-8D83-1C1CF5F3A669}"/>
    <cellStyle name="Normal 8 3 6 4 2 2" xfId="28182" xr:uid="{F37BEBC6-F928-4494-9636-98507BC50F0C}"/>
    <cellStyle name="Normal 8 3 6 4 2 3" xfId="44941" xr:uid="{33C1F058-5C3B-4C8B-9525-8412931B1459}"/>
    <cellStyle name="Normal 8 3 6 4 3" xfId="19802" xr:uid="{AB69AED3-31DB-4D29-9070-A7BE863A71D0}"/>
    <cellStyle name="Normal 8 3 6 4 4" xfId="36561" xr:uid="{C9932F8B-4130-449B-A9ED-3588C74BD0DB}"/>
    <cellStyle name="Normal 8 3 6 5" xfId="9619" xr:uid="{BD8A0796-9A8B-47CF-A679-AC9FBA42D525}"/>
    <cellStyle name="Normal 8 3 6 5 2" xfId="26379" xr:uid="{04A86442-38C4-4F48-B679-B5C57E984187}"/>
    <cellStyle name="Normal 8 3 6 5 3" xfId="43138" xr:uid="{09A47D37-D42C-4E3A-957D-D28EA3D7A6D5}"/>
    <cellStyle name="Normal 8 3 6 6" xfId="17999" xr:uid="{17370808-AEF0-40F0-AA1F-36CE5FD41086}"/>
    <cellStyle name="Normal 8 3 6 7" xfId="34758" xr:uid="{98FA3F15-CA6C-49F1-BE11-96B05FAE3EAD}"/>
    <cellStyle name="Normal 8 3 7" xfId="1706" xr:uid="{D15BC3C5-578B-49E6-8FD6-674F26A5169E}"/>
    <cellStyle name="Normal 8 3 7 2" xfId="5095" xr:uid="{617C2888-2225-422F-91D1-3D72A91CA136}"/>
    <cellStyle name="Normal 8 3 7 2 2" xfId="13475" xr:uid="{72F90B94-0FEC-4C5C-9AD2-F3E9E224F8FB}"/>
    <cellStyle name="Normal 8 3 7 2 2 2" xfId="30235" xr:uid="{88F6C607-C56A-4DEA-AC3B-DB9DE7E959E1}"/>
    <cellStyle name="Normal 8 3 7 2 2 3" xfId="46994" xr:uid="{7FD22AB4-8F37-4F41-9534-7991D5EA6E44}"/>
    <cellStyle name="Normal 8 3 7 2 3" xfId="21855" xr:uid="{2AA21458-3042-4926-BD19-98D621659658}"/>
    <cellStyle name="Normal 8 3 7 2 4" xfId="38614" xr:uid="{7E29EA5A-4C4C-47E7-A4F4-FCACBAD5A368}"/>
    <cellStyle name="Normal 8 3 7 3" xfId="6782" xr:uid="{7B4ADC00-5696-4AF9-BB7E-D2227F6DC03F}"/>
    <cellStyle name="Normal 8 3 7 3 2" xfId="15162" xr:uid="{1F0C4F49-96E1-46CB-8908-23C206E3C885}"/>
    <cellStyle name="Normal 8 3 7 3 2 2" xfId="31922" xr:uid="{FAA36436-9F12-447B-B0A9-16712EF90D6E}"/>
    <cellStyle name="Normal 8 3 7 3 2 3" xfId="48681" xr:uid="{C691DFEC-1932-4F67-B57A-1419E222DE07}"/>
    <cellStyle name="Normal 8 3 7 3 3" xfId="23542" xr:uid="{D4D485B0-B514-40BF-AA5F-7CB4A7F4D890}"/>
    <cellStyle name="Normal 8 3 7 3 4" xfId="40301" xr:uid="{899C19A2-A0D1-43AE-99BA-E4B541C832BD}"/>
    <cellStyle name="Normal 8 3 7 4" xfId="2181" xr:uid="{97BB9908-FF42-40A3-9CF0-B4E39F7AACF4}"/>
    <cellStyle name="Normal 8 3 7 4 2" xfId="10568" xr:uid="{23ADE74B-4876-4099-867F-A777F6FF3C23}"/>
    <cellStyle name="Normal 8 3 7 4 2 2" xfId="27328" xr:uid="{49F35185-526C-454E-9077-E836DFECDB41}"/>
    <cellStyle name="Normal 8 3 7 4 2 3" xfId="44087" xr:uid="{22D5B327-90DD-4153-9E60-58C0B0671753}"/>
    <cellStyle name="Normal 8 3 7 4 3" xfId="18948" xr:uid="{291EF48C-77DE-4C08-8307-636CB7EB6EE2}"/>
    <cellStyle name="Normal 8 3 7 4 4" xfId="35707" xr:uid="{C338B770-9515-4D93-81AB-E72D6F6698CF}"/>
    <cellStyle name="Normal 8 3 7 5" xfId="10095" xr:uid="{0C2E48F0-7A3C-416F-8EEC-2069A01B190E}"/>
    <cellStyle name="Normal 8 3 7 5 2" xfId="26855" xr:uid="{6B27B804-81BD-49BF-BE5D-79AAB835D0B0}"/>
    <cellStyle name="Normal 8 3 7 5 3" xfId="43614" xr:uid="{BA903F1A-CE7F-442B-A3F3-A373016B37CD}"/>
    <cellStyle name="Normal 8 3 7 6" xfId="18475" xr:uid="{31D10506-E491-46D6-BF0A-B9441152FE07}"/>
    <cellStyle name="Normal 8 3 7 7" xfId="35234" xr:uid="{6FBC90F1-3AD0-4C68-B5F9-C217555B4BE2}"/>
    <cellStyle name="Normal 8 3 8" xfId="3824" xr:uid="{9066B21A-1D8C-4152-832D-20E1DCE0A2B5}"/>
    <cellStyle name="Normal 8 3 8 2" xfId="12204" xr:uid="{13087F4A-2FEC-4D28-BC3D-BBC8B70D6672}"/>
    <cellStyle name="Normal 8 3 8 2 2" xfId="28964" xr:uid="{65075943-96FB-41D5-86A7-C53A287315AB}"/>
    <cellStyle name="Normal 8 3 8 2 3" xfId="45723" xr:uid="{10761D31-1C08-4BBE-8DBD-93BC6447E616}"/>
    <cellStyle name="Normal 8 3 8 3" xfId="20584" xr:uid="{CFE34FEB-79C1-40A5-9D88-1E8D7BC395DC}"/>
    <cellStyle name="Normal 8 3 8 4" xfId="37343" xr:uid="{8729B32A-2611-489A-B0C8-F15E2B97C52E}"/>
    <cellStyle name="Normal 8 3 9" xfId="5452" xr:uid="{CE0A77E1-FD44-42FC-816F-2A3091A12B8F}"/>
    <cellStyle name="Normal 8 3 9 2" xfId="13832" xr:uid="{B960187E-3EE1-4B44-9916-0106B5FCA0F8}"/>
    <cellStyle name="Normal 8 3 9 2 2" xfId="30592" xr:uid="{64E7136F-F3AD-4BDB-8C15-BDC18A8D5D0E}"/>
    <cellStyle name="Normal 8 3 9 2 3" xfId="47351" xr:uid="{E7D00BD8-F47B-414A-B749-02D71997F928}"/>
    <cellStyle name="Normal 8 3 9 3" xfId="22212" xr:uid="{7E8DEC36-BC0A-4E57-9B6E-72B8D5F66DE4}"/>
    <cellStyle name="Normal 8 3 9 4" xfId="38971" xr:uid="{B0EE904B-C048-457A-8141-76F1EBE5F214}"/>
    <cellStyle name="Normal 8 4" xfId="347" xr:uid="{E31F43F1-113F-4DC4-87F8-E8A93BCDCD67}"/>
    <cellStyle name="Normal 8 4 10" xfId="7595" xr:uid="{9688D43B-6391-4DC2-A460-7FDBA8A1C65B}"/>
    <cellStyle name="Normal 8 4 10 2" xfId="15975" xr:uid="{72517DAB-E327-4B65-B3AE-1CA4BC809464}"/>
    <cellStyle name="Normal 8 4 10 2 2" xfId="32735" xr:uid="{2F3F3D51-1003-420B-BAD3-9C1DB90693A4}"/>
    <cellStyle name="Normal 8 4 10 2 3" xfId="49494" xr:uid="{0776C4CC-3F1C-4023-A54E-6D4A143B2E21}"/>
    <cellStyle name="Normal 8 4 10 3" xfId="24355" xr:uid="{63AAB6BF-9804-4014-A034-2B1718B3CF19}"/>
    <cellStyle name="Normal 8 4 10 4" xfId="41114" xr:uid="{FF0B4CD5-0AAE-4E4B-877E-78C22BCDA699}"/>
    <cellStyle name="Normal 8 4 11" xfId="8001" xr:uid="{AD77BEF8-C3D9-48DD-9093-C43BF4F7D44D}"/>
    <cellStyle name="Normal 8 4 11 2" xfId="16381" xr:uid="{80D63177-FB43-40EE-8445-3E361003F635}"/>
    <cellStyle name="Normal 8 4 11 2 2" xfId="33141" xr:uid="{E414E036-0161-47A0-BD66-894AC46EC161}"/>
    <cellStyle name="Normal 8 4 11 2 3" xfId="49900" xr:uid="{686A0AE3-67D0-4517-BD38-DAF69EA8E062}"/>
    <cellStyle name="Normal 8 4 11 3" xfId="24761" xr:uid="{86AB6CDB-CB8B-4715-BF2B-2514CD2CB818}"/>
    <cellStyle name="Normal 8 4 11 4" xfId="41520" xr:uid="{CFB2B4BB-BA8D-478D-9CE7-C61647B1DD7E}"/>
    <cellStyle name="Normal 8 4 12" xfId="8407" xr:uid="{98CC1603-64B9-4EEB-9B28-72EAE574BA66}"/>
    <cellStyle name="Normal 8 4 12 2" xfId="16787" xr:uid="{081D6E2B-90AF-4D60-A706-F673034C33F7}"/>
    <cellStyle name="Normal 8 4 12 2 2" xfId="33547" xr:uid="{BD7924E8-331F-421A-B949-DE735A220DE2}"/>
    <cellStyle name="Normal 8 4 12 2 3" xfId="50306" xr:uid="{7EAEA3F8-97BA-4AA0-99B4-A98E6D7F2DBB}"/>
    <cellStyle name="Normal 8 4 12 3" xfId="25167" xr:uid="{564FD437-783F-4285-9645-3EEA70737FBE}"/>
    <cellStyle name="Normal 8 4 12 4" xfId="41926" xr:uid="{2C1C269E-ABC3-43F9-A274-27F87A78346B}"/>
    <cellStyle name="Normal 8 4 13" xfId="2077" xr:uid="{8C10852E-9704-4BF3-82BD-64B2DCA030CC}"/>
    <cellStyle name="Normal 8 4 13 2" xfId="10465" xr:uid="{93C5F507-FBE5-4A9A-A8C5-AA10A976D94E}"/>
    <cellStyle name="Normal 8 4 13 2 2" xfId="27225" xr:uid="{6737885D-2F12-4FF5-B212-F8A724E4FF92}"/>
    <cellStyle name="Normal 8 4 13 2 3" xfId="43984" xr:uid="{40293CDB-C55E-4B7A-BFBD-D32EAF66D558}"/>
    <cellStyle name="Normal 8 4 13 3" xfId="18845" xr:uid="{1CCF50BB-1F11-4D1F-A2C6-62F55C05B2CE}"/>
    <cellStyle name="Normal 8 4 13 4" xfId="35604" xr:uid="{5F8A888C-DE8D-4835-A306-BCDF8E248C5B}"/>
    <cellStyle name="Normal 8 4 14" xfId="8811" xr:uid="{16BFB72D-3F33-4AB4-B2E0-CA48A73F2805}"/>
    <cellStyle name="Normal 8 4 14 2" xfId="25571" xr:uid="{79A2284F-36D3-43C8-AFD5-5150F061B434}"/>
    <cellStyle name="Normal 8 4 14 3" xfId="42330" xr:uid="{1524257C-3305-47BB-9065-F7F29826E214}"/>
    <cellStyle name="Normal 8 4 15" xfId="17191" xr:uid="{F008EB60-5921-4790-B768-CC5BA2A2A384}"/>
    <cellStyle name="Normal 8 4 16" xfId="33950" xr:uid="{83925A67-56AD-4896-B9FC-A11056E4634E}"/>
    <cellStyle name="Normal 8 4 2" xfId="712" xr:uid="{F565EBB1-F265-495B-B147-30FC3F8555D7}"/>
    <cellStyle name="Normal 8 4 2 10" xfId="8579" xr:uid="{0A634D94-D943-43A1-8380-D898959A8719}"/>
    <cellStyle name="Normal 8 4 2 10 2" xfId="16959" xr:uid="{BA8BD7CA-D528-4C28-9112-998C8219C9DC}"/>
    <cellStyle name="Normal 8 4 2 10 2 2" xfId="33719" xr:uid="{4D82C354-6872-4E38-8D46-BDC3F032CFB8}"/>
    <cellStyle name="Normal 8 4 2 10 2 3" xfId="50478" xr:uid="{46361BBF-4451-4815-A44B-7B1468A725F1}"/>
    <cellStyle name="Normal 8 4 2 10 3" xfId="25339" xr:uid="{B429725F-EC41-48A3-A315-AAD077924CDD}"/>
    <cellStyle name="Normal 8 4 2 10 4" xfId="42098" xr:uid="{2853ABFF-FDEA-4BDD-A68F-B492DE8619ED}"/>
    <cellStyle name="Normal 8 4 2 11" xfId="2541" xr:uid="{8A258B5F-5A05-4AF1-A46E-01A05685ADAF}"/>
    <cellStyle name="Normal 8 4 2 11 2" xfId="10923" xr:uid="{1E17D1C5-878B-4BA6-8BAF-F8E295D45891}"/>
    <cellStyle name="Normal 8 4 2 11 2 2" xfId="27683" xr:uid="{FC4DE644-920B-4AA4-BB1E-25711202573A}"/>
    <cellStyle name="Normal 8 4 2 11 2 3" xfId="44442" xr:uid="{3447F6C4-2D04-4371-B7E2-976C50AF7F8E}"/>
    <cellStyle name="Normal 8 4 2 11 3" xfId="19303" xr:uid="{E2FB1711-A780-4331-9913-F21BE85C023B}"/>
    <cellStyle name="Normal 8 4 2 11 4" xfId="36062" xr:uid="{E6A8ADB2-D1FA-4E20-ACDE-2DBB369831B3}"/>
    <cellStyle name="Normal 8 4 2 12" xfId="9120" xr:uid="{D533E2E2-7E40-4AC0-9338-C3B38CE3AEB9}"/>
    <cellStyle name="Normal 8 4 2 12 2" xfId="25880" xr:uid="{CA31BDB2-8BF1-4227-BBF1-FF8FA61A80C1}"/>
    <cellStyle name="Normal 8 4 2 12 3" xfId="42639" xr:uid="{21B46F26-DE56-480A-8EAD-2B007F74FB7B}"/>
    <cellStyle name="Normal 8 4 2 13" xfId="17500" xr:uid="{CE3F74F2-C1F0-4374-9C7B-EC9DFCA0D222}"/>
    <cellStyle name="Normal 8 4 2 14" xfId="34259" xr:uid="{9DB2F63E-0600-4EE1-A492-C1BDB3C0EA3B}"/>
    <cellStyle name="Normal 8 4 2 2" xfId="1151" xr:uid="{40499F69-62B8-4501-8C92-96CFE1D64D04}"/>
    <cellStyle name="Normal 8 4 2 2 2" xfId="4546" xr:uid="{7A7630FF-7A3B-458C-BFF4-D7B1B3D28F25}"/>
    <cellStyle name="Normal 8 4 2 2 2 2" xfId="12926" xr:uid="{26A55772-A085-4308-98E0-CC956E3F0C55}"/>
    <cellStyle name="Normal 8 4 2 2 2 2 2" xfId="29686" xr:uid="{91CB0BBE-02AC-4CA5-BBFE-6B095490D262}"/>
    <cellStyle name="Normal 8 4 2 2 2 2 3" xfId="46445" xr:uid="{8EE83F12-6190-4012-8755-257BC9149E26}"/>
    <cellStyle name="Normal 8 4 2 2 2 3" xfId="21306" xr:uid="{6921FA58-94C5-4671-B09C-1E0C66E24305}"/>
    <cellStyle name="Normal 8 4 2 2 2 4" xfId="38065" xr:uid="{504B6482-545D-4FAF-8CD4-A15CA7CB0B7A}"/>
    <cellStyle name="Normal 8 4 2 2 3" xfId="6233" xr:uid="{C2004437-CB6D-4C3E-841C-4B17FA0832FD}"/>
    <cellStyle name="Normal 8 4 2 2 3 2" xfId="14613" xr:uid="{C430B8D5-B45A-4CB5-AD9F-4174C7ADD32E}"/>
    <cellStyle name="Normal 8 4 2 2 3 2 2" xfId="31373" xr:uid="{48EA4660-FCE2-4C20-A04C-02F7413CCF7C}"/>
    <cellStyle name="Normal 8 4 2 2 3 2 3" xfId="48132" xr:uid="{FFFA00E3-7A11-4C99-97EC-D0FE2A68D545}"/>
    <cellStyle name="Normal 8 4 2 2 3 3" xfId="22993" xr:uid="{5B80AA32-F9E0-4DF1-ABBC-985E3EA2363E}"/>
    <cellStyle name="Normal 8 4 2 2 3 4" xfId="39752" xr:uid="{F288BE18-FC86-47FA-BB5A-1411651E95B6}"/>
    <cellStyle name="Normal 8 4 2 2 4" xfId="2969" xr:uid="{D5C59801-40C7-4234-AE18-B59CD13FE617}"/>
    <cellStyle name="Normal 8 4 2 2 4 2" xfId="11349" xr:uid="{37259993-A766-4083-AD04-5895CD2BBD1F}"/>
    <cellStyle name="Normal 8 4 2 2 4 2 2" xfId="28109" xr:uid="{A7287ABD-902C-404F-B1CD-B4888C531FC1}"/>
    <cellStyle name="Normal 8 4 2 2 4 2 3" xfId="44868" xr:uid="{3631DF71-4C71-4569-9F32-2789E72A0A2E}"/>
    <cellStyle name="Normal 8 4 2 2 4 3" xfId="19729" xr:uid="{CC43C801-BDB7-46D2-BB42-CC9CD1929045}"/>
    <cellStyle name="Normal 8 4 2 2 4 4" xfId="36488" xr:uid="{283FE121-8BA1-41BB-BD4A-8F19FCFD5485}"/>
    <cellStyle name="Normal 8 4 2 2 5" xfId="9546" xr:uid="{720CF0E5-3B83-4BD8-9EFF-B28B9A4CAB7D}"/>
    <cellStyle name="Normal 8 4 2 2 5 2" xfId="26306" xr:uid="{F4BDB039-C6AD-4EF9-AD90-AA1E92D319C3}"/>
    <cellStyle name="Normal 8 4 2 2 5 3" xfId="43065" xr:uid="{3E0353CE-E294-4E54-ACE6-755B4316D45C}"/>
    <cellStyle name="Normal 8 4 2 2 6" xfId="17926" xr:uid="{2704B060-195B-490E-9C79-D3D2C3A395B0}"/>
    <cellStyle name="Normal 8 4 2 2 7" xfId="34685" xr:uid="{8EF10A49-C412-4F47-A885-F18428185CB1}"/>
    <cellStyle name="Normal 8 4 2 3" xfId="1585" xr:uid="{B9D577D8-55F5-4B33-9439-6CC412F6E44F}"/>
    <cellStyle name="Normal 8 4 2 3 2" xfId="4974" xr:uid="{CDC9C8E2-2A7F-4FCC-B8D9-D43BA629E85A}"/>
    <cellStyle name="Normal 8 4 2 3 2 2" xfId="13354" xr:uid="{BD91B0DC-312D-466C-B152-1CA794CAAC59}"/>
    <cellStyle name="Normal 8 4 2 3 2 2 2" xfId="30114" xr:uid="{D929AC6F-BD6D-47DD-882C-93459E527542}"/>
    <cellStyle name="Normal 8 4 2 3 2 2 3" xfId="46873" xr:uid="{E229A561-1647-48CD-8DD7-3AE5733F8BCF}"/>
    <cellStyle name="Normal 8 4 2 3 2 3" xfId="21734" xr:uid="{74B29002-DEFC-44DF-A7A0-6E9FCDB85DA8}"/>
    <cellStyle name="Normal 8 4 2 3 2 4" xfId="38493" xr:uid="{77607B26-F852-4F63-BC56-C688EEAA5D41}"/>
    <cellStyle name="Normal 8 4 2 3 3" xfId="6661" xr:uid="{6C6D28EE-5D82-4282-819B-B00FCE44926F}"/>
    <cellStyle name="Normal 8 4 2 3 3 2" xfId="15041" xr:uid="{BAD8F378-09A5-4E2C-8950-AB535C333E5E}"/>
    <cellStyle name="Normal 8 4 2 3 3 2 2" xfId="31801" xr:uid="{6B558BE8-BF4F-44E4-B92E-4F1BA713F086}"/>
    <cellStyle name="Normal 8 4 2 3 3 2 3" xfId="48560" xr:uid="{97B2685F-8C5B-4684-9148-DE62F8FAB649}"/>
    <cellStyle name="Normal 8 4 2 3 3 3" xfId="23421" xr:uid="{C1531752-6D72-4D23-8E2B-C83FE9F9BE1E}"/>
    <cellStyle name="Normal 8 4 2 3 3 4" xfId="40180" xr:uid="{97E9A4DD-6D7B-4545-865A-BD789A1218E7}"/>
    <cellStyle name="Normal 8 4 2 3 4" xfId="3397" xr:uid="{417B92A1-2149-4E42-9019-765F67374337}"/>
    <cellStyle name="Normal 8 4 2 3 4 2" xfId="11777" xr:uid="{C2A5B489-D30D-4339-9C54-EA44CA1C7336}"/>
    <cellStyle name="Normal 8 4 2 3 4 2 2" xfId="28537" xr:uid="{E97FDCFB-114E-4EBD-BFEF-ADFF8027DFD4}"/>
    <cellStyle name="Normal 8 4 2 3 4 2 3" xfId="45296" xr:uid="{2EA7400D-4F8D-4364-B86F-01D6DDEB83B9}"/>
    <cellStyle name="Normal 8 4 2 3 4 3" xfId="20157" xr:uid="{05C32833-CE77-4805-9D34-3BC62B8F4B80}"/>
    <cellStyle name="Normal 8 4 2 3 4 4" xfId="36916" xr:uid="{CEF9A819-8FEB-41DA-A2F1-ED36EABDBE60}"/>
    <cellStyle name="Normal 8 4 2 3 5" xfId="9974" xr:uid="{2FADC0D1-0446-435F-B0C5-951090C91343}"/>
    <cellStyle name="Normal 8 4 2 3 5 2" xfId="26734" xr:uid="{09CE9C05-71F2-4F72-935F-63317B73878D}"/>
    <cellStyle name="Normal 8 4 2 3 5 3" xfId="43493" xr:uid="{D529C0F2-5BD1-41B8-A4F1-4F762BCB1508}"/>
    <cellStyle name="Normal 8 4 2 3 6" xfId="18354" xr:uid="{E8D58D84-DDBE-4057-A459-7CA3C86E763F}"/>
    <cellStyle name="Normal 8 4 2 3 7" xfId="35113" xr:uid="{8B61BB90-B7EA-48BD-ADE8-562D9D0DD20F}"/>
    <cellStyle name="Normal 8 4 2 4" xfId="1879" xr:uid="{170E91F1-02C4-4312-A2A1-7E56BAA2CF30}"/>
    <cellStyle name="Normal 8 4 2 4 2" xfId="5268" xr:uid="{8F799B79-7279-4C4E-9D39-5B11D31D5C66}"/>
    <cellStyle name="Normal 8 4 2 4 2 2" xfId="13648" xr:uid="{4E7EBF88-61A7-4A48-A7A6-BDD33C6425CD}"/>
    <cellStyle name="Normal 8 4 2 4 2 2 2" xfId="30408" xr:uid="{1883C4AC-6590-4901-9C3C-0B7A30A6DBD8}"/>
    <cellStyle name="Normal 8 4 2 4 2 2 3" xfId="47167" xr:uid="{AC44CB74-7779-4B3F-A006-9B3947A8B03B}"/>
    <cellStyle name="Normal 8 4 2 4 2 3" xfId="22028" xr:uid="{AD6B1631-146F-4ABD-BA7D-039D0CD469A1}"/>
    <cellStyle name="Normal 8 4 2 4 2 4" xfId="38787" xr:uid="{D77FD6A6-0892-4DCA-BF80-46F9C63C6207}"/>
    <cellStyle name="Normal 8 4 2 4 3" xfId="6955" xr:uid="{19272624-6378-4CE1-8988-BA9496332B60}"/>
    <cellStyle name="Normal 8 4 2 4 3 2" xfId="15335" xr:uid="{2E339A6E-9C47-40B8-A3F0-1249B1A1FFB1}"/>
    <cellStyle name="Normal 8 4 2 4 3 2 2" xfId="32095" xr:uid="{50CFAD9F-9C22-4A8D-A0F3-E5EEF0C01223}"/>
    <cellStyle name="Normal 8 4 2 4 3 2 3" xfId="48854" xr:uid="{042D0613-9A05-45AA-92A2-10EFA9889085}"/>
    <cellStyle name="Normal 8 4 2 4 3 3" xfId="23715" xr:uid="{E970C483-464A-43FE-B521-5ED321D1C06D}"/>
    <cellStyle name="Normal 8 4 2 4 3 4" xfId="40474" xr:uid="{3FACF97F-C1DF-4179-8528-1FCB4C46DDFB}"/>
    <cellStyle name="Normal 8 4 2 4 4" xfId="3578" xr:uid="{42EE6723-63EE-4067-8B4C-829937F5478E}"/>
    <cellStyle name="Normal 8 4 2 4 4 2" xfId="11958" xr:uid="{D78359C8-CC2F-4663-92DE-DF04C2CFA05F}"/>
    <cellStyle name="Normal 8 4 2 4 4 2 2" xfId="28718" xr:uid="{253813E8-12E5-4DA1-A41B-74D41DBFEDDC}"/>
    <cellStyle name="Normal 8 4 2 4 4 2 3" xfId="45477" xr:uid="{6F4A2BDB-9575-4F73-B755-DC67B1C79A17}"/>
    <cellStyle name="Normal 8 4 2 4 4 3" xfId="20338" xr:uid="{F8F2A1C3-01C2-4536-932A-E55DD472E8BD}"/>
    <cellStyle name="Normal 8 4 2 4 4 4" xfId="37097" xr:uid="{A92EE11C-FBD7-4A4E-9DBA-531100294EC4}"/>
    <cellStyle name="Normal 8 4 2 4 5" xfId="10268" xr:uid="{077CE911-BB3D-446E-B5CE-59549C909F94}"/>
    <cellStyle name="Normal 8 4 2 4 5 2" xfId="27028" xr:uid="{7627707C-598A-4809-AB6C-F0B76A610FB3}"/>
    <cellStyle name="Normal 8 4 2 4 5 3" xfId="43787" xr:uid="{AC32569C-3417-4142-9CE1-50B83E30A55E}"/>
    <cellStyle name="Normal 8 4 2 4 6" xfId="18648" xr:uid="{A9CED043-F249-413E-ADDF-094C65EA4944}"/>
    <cellStyle name="Normal 8 4 2 4 7" xfId="35407" xr:uid="{4052B7CD-EBA8-4C3E-B684-B9A12CFE2145}"/>
    <cellStyle name="Normal 8 4 2 5" xfId="3998" xr:uid="{2B28EE2A-4FF2-4E3B-A135-E7D8D9B3D0B0}"/>
    <cellStyle name="Normal 8 4 2 5 2" xfId="12378" xr:uid="{BA4A3017-8548-4298-8A82-9681EBECBCC7}"/>
    <cellStyle name="Normal 8 4 2 5 2 2" xfId="29138" xr:uid="{627ACE11-3DB6-4AF3-893C-F91EDD3A31F1}"/>
    <cellStyle name="Normal 8 4 2 5 2 3" xfId="45897" xr:uid="{D93238F2-733E-4FA2-A685-F63BAE167D76}"/>
    <cellStyle name="Normal 8 4 2 5 3" xfId="20758" xr:uid="{F952713A-33F5-4F07-92ED-52A4D7AFB1FC}"/>
    <cellStyle name="Normal 8 4 2 5 4" xfId="37517" xr:uid="{9A1692F7-7E40-416C-A6F8-64FC17359F55}"/>
    <cellStyle name="Normal 8 4 2 6" xfId="5807" xr:uid="{98F0832F-5C1F-488B-A41E-53C9940FAF54}"/>
    <cellStyle name="Normal 8 4 2 6 2" xfId="14187" xr:uid="{B0B48438-A073-419E-804E-D7B859372B5E}"/>
    <cellStyle name="Normal 8 4 2 6 2 2" xfId="30947" xr:uid="{61617983-C594-41DC-A1B8-62912A1F856D}"/>
    <cellStyle name="Normal 8 4 2 6 2 3" xfId="47706" xr:uid="{DE755FDC-2CF5-4EA7-A03C-80139EAC2A39}"/>
    <cellStyle name="Normal 8 4 2 6 3" xfId="22567" xr:uid="{DF068E3F-6C66-48C1-8F33-7F2E0733CCF0}"/>
    <cellStyle name="Normal 8 4 2 6 4" xfId="39326" xr:uid="{42A6F58D-7E7D-4F42-8C7D-B9C6A8B286FE}"/>
    <cellStyle name="Normal 8 4 2 7" xfId="7361" xr:uid="{69AEDCDE-B0FD-4D93-8096-59A347D328ED}"/>
    <cellStyle name="Normal 8 4 2 7 2" xfId="15741" xr:uid="{AF110302-7897-4820-B340-97BA362C1D25}"/>
    <cellStyle name="Normal 8 4 2 7 2 2" xfId="32501" xr:uid="{E5764027-A556-41AD-8B95-1E4CFB4016E6}"/>
    <cellStyle name="Normal 8 4 2 7 2 3" xfId="49260" xr:uid="{B582AA02-E75C-4B2B-80A7-F1C709A75321}"/>
    <cellStyle name="Normal 8 4 2 7 3" xfId="24121" xr:uid="{EA00ED5D-6F1F-4F4A-AE9A-EFCA226A81E9}"/>
    <cellStyle name="Normal 8 4 2 7 4" xfId="40880" xr:uid="{41622A90-1DA6-4437-AC75-994C7EB28388}"/>
    <cellStyle name="Normal 8 4 2 8" xfId="7767" xr:uid="{56FFB3D1-3DFB-416A-A9CC-8FC65D20FC4C}"/>
    <cellStyle name="Normal 8 4 2 8 2" xfId="16147" xr:uid="{F6817097-F5C0-4067-89C9-CFE8CC6DEA39}"/>
    <cellStyle name="Normal 8 4 2 8 2 2" xfId="32907" xr:uid="{02457B69-9A12-4969-9E44-AF90407AB008}"/>
    <cellStyle name="Normal 8 4 2 8 2 3" xfId="49666" xr:uid="{339007AF-2EDD-403F-BFE6-176785B39769}"/>
    <cellStyle name="Normal 8 4 2 8 3" xfId="24527" xr:uid="{D478186F-2A84-4A9D-9A10-70FDB297D398}"/>
    <cellStyle name="Normal 8 4 2 8 4" xfId="41286" xr:uid="{7F5F6DD9-8217-4996-A3F2-0E9CCF51739B}"/>
    <cellStyle name="Normal 8 4 2 9" xfId="8173" xr:uid="{D6B072FA-7EB4-4217-A41F-4757C04BDFC7}"/>
    <cellStyle name="Normal 8 4 2 9 2" xfId="16553" xr:uid="{D3B0067E-7242-4431-9AB5-52F865F575AD}"/>
    <cellStyle name="Normal 8 4 2 9 2 2" xfId="33313" xr:uid="{63CA1976-F68A-4A95-9235-CB824A68904F}"/>
    <cellStyle name="Normal 8 4 2 9 2 3" xfId="50072" xr:uid="{D6BC3261-AE57-49A4-A629-CC1D001D50A2}"/>
    <cellStyle name="Normal 8 4 2 9 3" xfId="24933" xr:uid="{F807F1E2-D0A4-4A30-B219-70B8293AEA87}"/>
    <cellStyle name="Normal 8 4 2 9 4" xfId="41692" xr:uid="{1911A6B6-B183-4F2E-8F01-4CAF0F132E28}"/>
    <cellStyle name="Normal 8 4 3" xfId="713" xr:uid="{51D61BFA-1A84-445A-B0FA-EE0270E25612}"/>
    <cellStyle name="Normal 8 4 3 10" xfId="8678" xr:uid="{0F786273-0537-40E8-AA03-9DFCE4D7C4C1}"/>
    <cellStyle name="Normal 8 4 3 10 2" xfId="17058" xr:uid="{1F3BE10B-C402-463C-8254-E9549E61B1DF}"/>
    <cellStyle name="Normal 8 4 3 10 2 2" xfId="33818" xr:uid="{3F014B31-B0E5-4DB9-9B34-0EDD1F080A45}"/>
    <cellStyle name="Normal 8 4 3 10 2 3" xfId="50577" xr:uid="{1CB83939-818E-46A2-A0AB-E98CB81329F0}"/>
    <cellStyle name="Normal 8 4 3 10 3" xfId="25438" xr:uid="{6FC436B4-E47B-4241-B08E-28F5C1A23972}"/>
    <cellStyle name="Normal 8 4 3 10 4" xfId="42197" xr:uid="{10DFD3DA-0E95-4E98-8137-2124F4B43908}"/>
    <cellStyle name="Normal 8 4 3 11" xfId="2542" xr:uid="{62B9DB3C-E2E7-4BCB-B350-0B547DFAFDF7}"/>
    <cellStyle name="Normal 8 4 3 11 2" xfId="10924" xr:uid="{280477E1-2A33-4C1E-B3AF-A249A0705BE6}"/>
    <cellStyle name="Normal 8 4 3 11 2 2" xfId="27684" xr:uid="{63922F58-66D3-4C4E-BA48-1A64B7B5B8C8}"/>
    <cellStyle name="Normal 8 4 3 11 2 3" xfId="44443" xr:uid="{CBA980C2-14D3-43FD-90C6-A596CB57A992}"/>
    <cellStyle name="Normal 8 4 3 11 3" xfId="19304" xr:uid="{AAC64684-C8DE-4222-9371-2568465D8AB5}"/>
    <cellStyle name="Normal 8 4 3 11 4" xfId="36063" xr:uid="{674A2DF8-D0C1-4EBB-B36C-ADC07D0DAC0C}"/>
    <cellStyle name="Normal 8 4 3 12" xfId="9121" xr:uid="{B06DD3C9-7708-44B5-9488-91FE68761849}"/>
    <cellStyle name="Normal 8 4 3 12 2" xfId="25881" xr:uid="{E16A6C82-CEBF-49C9-B238-B6A4DB29B5C2}"/>
    <cellStyle name="Normal 8 4 3 12 3" xfId="42640" xr:uid="{C41271DB-21DB-4898-8344-806E0AC0AB4C}"/>
    <cellStyle name="Normal 8 4 3 13" xfId="17501" xr:uid="{6F3F1D46-60F0-43EE-AFA8-A71FD1AC607B}"/>
    <cellStyle name="Normal 8 4 3 14" xfId="34260" xr:uid="{C96370FF-A90C-4DF9-A39F-FAB62FE46995}"/>
    <cellStyle name="Normal 8 4 3 2" xfId="1152" xr:uid="{8DF987AB-369D-41C6-B51A-D6A34930B58A}"/>
    <cellStyle name="Normal 8 4 3 2 2" xfId="4547" xr:uid="{EDB083BC-ABB8-4F67-9781-F683F0A5EF5E}"/>
    <cellStyle name="Normal 8 4 3 2 2 2" xfId="12927" xr:uid="{D3096026-4B9B-4FC7-A681-BFBFF452AB19}"/>
    <cellStyle name="Normal 8 4 3 2 2 2 2" xfId="29687" xr:uid="{B5C1C38A-C4A2-4CC8-9790-A18829C5E4F2}"/>
    <cellStyle name="Normal 8 4 3 2 2 2 3" xfId="46446" xr:uid="{02BBDF5D-F063-4E21-86E9-4762B9FE8F24}"/>
    <cellStyle name="Normal 8 4 3 2 2 3" xfId="21307" xr:uid="{A2D29E30-6DB5-473F-B45B-D0FF659DB445}"/>
    <cellStyle name="Normal 8 4 3 2 2 4" xfId="38066" xr:uid="{C1BB2E0B-00A8-4B2A-8D54-2F875F812348}"/>
    <cellStyle name="Normal 8 4 3 2 3" xfId="6234" xr:uid="{B32255A7-B0E1-4CD6-B40C-D85CBA241F22}"/>
    <cellStyle name="Normal 8 4 3 2 3 2" xfId="14614" xr:uid="{41B73612-7BAB-421F-9580-173C312D3FAA}"/>
    <cellStyle name="Normal 8 4 3 2 3 2 2" xfId="31374" xr:uid="{89D5D3BE-411B-4BD4-8983-D588003BDD10}"/>
    <cellStyle name="Normal 8 4 3 2 3 2 3" xfId="48133" xr:uid="{E91C789F-99F4-43D2-81B5-E2F167A83CAF}"/>
    <cellStyle name="Normal 8 4 3 2 3 3" xfId="22994" xr:uid="{14413C8A-9C68-44AB-ADF6-CCF65855027D}"/>
    <cellStyle name="Normal 8 4 3 2 3 4" xfId="39753" xr:uid="{ABF226EF-1027-4383-81D9-757A4612B07A}"/>
    <cellStyle name="Normal 8 4 3 2 4" xfId="2970" xr:uid="{DB3019B6-87D0-47B3-B5CC-D5387CABBBE4}"/>
    <cellStyle name="Normal 8 4 3 2 4 2" xfId="11350" xr:uid="{A431D379-363E-4962-882B-583FF563EF3D}"/>
    <cellStyle name="Normal 8 4 3 2 4 2 2" xfId="28110" xr:uid="{7B6428AC-F056-48B2-98BC-64AA2C1D0B80}"/>
    <cellStyle name="Normal 8 4 3 2 4 2 3" xfId="44869" xr:uid="{F1FEFCA8-4425-4273-8825-0F38FB95E570}"/>
    <cellStyle name="Normal 8 4 3 2 4 3" xfId="19730" xr:uid="{BAC30305-98DD-404F-8BF7-9F40269DC31C}"/>
    <cellStyle name="Normal 8 4 3 2 4 4" xfId="36489" xr:uid="{1613C6C3-6E39-4026-8BC9-E11ED6F725BD}"/>
    <cellStyle name="Normal 8 4 3 2 5" xfId="9547" xr:uid="{1CB5E808-7F0A-49D3-B277-BC80241074DA}"/>
    <cellStyle name="Normal 8 4 3 2 5 2" xfId="26307" xr:uid="{442C9D56-6758-44B6-946A-776C163B773C}"/>
    <cellStyle name="Normal 8 4 3 2 5 3" xfId="43066" xr:uid="{F0324502-97E1-428F-ADB3-5A6EB53BC00E}"/>
    <cellStyle name="Normal 8 4 3 2 6" xfId="17927" xr:uid="{3D69788C-2B6D-432F-9443-AA4601BE5269}"/>
    <cellStyle name="Normal 8 4 3 2 7" xfId="34686" xr:uid="{AE0B3391-79E7-4009-A451-54B3BE6567C4}"/>
    <cellStyle name="Normal 8 4 3 3" xfId="1586" xr:uid="{D72A3261-CC83-4420-902B-C6B7C7904810}"/>
    <cellStyle name="Normal 8 4 3 3 2" xfId="4975" xr:uid="{AC9A8BCF-C549-40FF-99F5-0DB5BF97E213}"/>
    <cellStyle name="Normal 8 4 3 3 2 2" xfId="13355" xr:uid="{CD443EB8-5084-4E6A-9A0D-EC45108E4B8B}"/>
    <cellStyle name="Normal 8 4 3 3 2 2 2" xfId="30115" xr:uid="{B95D2D6E-9F1E-41E3-A42F-E9978B802FCF}"/>
    <cellStyle name="Normal 8 4 3 3 2 2 3" xfId="46874" xr:uid="{B3B157DF-3E4A-4587-AEF4-2A94F785BC49}"/>
    <cellStyle name="Normal 8 4 3 3 2 3" xfId="21735" xr:uid="{9DBF23F4-034F-4A17-8FAB-840D2160FC75}"/>
    <cellStyle name="Normal 8 4 3 3 2 4" xfId="38494" xr:uid="{E932AF4F-3C2D-49BE-BD71-F047A095E422}"/>
    <cellStyle name="Normal 8 4 3 3 3" xfId="6662" xr:uid="{0625A371-85EE-4869-B01A-F4E5B94B0D92}"/>
    <cellStyle name="Normal 8 4 3 3 3 2" xfId="15042" xr:uid="{E3E6F4DD-9144-426A-BE22-C93AB31C1B12}"/>
    <cellStyle name="Normal 8 4 3 3 3 2 2" xfId="31802" xr:uid="{65E3B714-C05B-4474-AC79-C41893502D4D}"/>
    <cellStyle name="Normal 8 4 3 3 3 2 3" xfId="48561" xr:uid="{BB6423AD-B15C-43D8-85E9-C46E4FF8F06E}"/>
    <cellStyle name="Normal 8 4 3 3 3 3" xfId="23422" xr:uid="{C03398F1-E2B7-41B3-A89F-D58465030735}"/>
    <cellStyle name="Normal 8 4 3 3 3 4" xfId="40181" xr:uid="{D3455BE5-822E-4DBF-9FA5-027DEA4744C4}"/>
    <cellStyle name="Normal 8 4 3 3 4" xfId="3398" xr:uid="{6E366E2C-6B66-4731-A877-8E68D4DA0798}"/>
    <cellStyle name="Normal 8 4 3 3 4 2" xfId="11778" xr:uid="{C7AE7CC5-D93D-4AB6-AC96-C59449C650B6}"/>
    <cellStyle name="Normal 8 4 3 3 4 2 2" xfId="28538" xr:uid="{20EEEBF8-CE77-4A30-B536-1C8A70079980}"/>
    <cellStyle name="Normal 8 4 3 3 4 2 3" xfId="45297" xr:uid="{F0267884-8D76-4B0F-A1E7-FF4D365C4CA3}"/>
    <cellStyle name="Normal 8 4 3 3 4 3" xfId="20158" xr:uid="{6FAAB67A-EB23-4C4E-B0FD-0EEFEE9C095C}"/>
    <cellStyle name="Normal 8 4 3 3 4 4" xfId="36917" xr:uid="{098AB7FE-B992-4ADB-AE54-11BE1FD53FA9}"/>
    <cellStyle name="Normal 8 4 3 3 5" xfId="9975" xr:uid="{D160E2F3-D7E1-47ED-A11B-F4EC51DA855E}"/>
    <cellStyle name="Normal 8 4 3 3 5 2" xfId="26735" xr:uid="{C74F4B9A-8CC2-4D0C-AE4F-6D451458ED94}"/>
    <cellStyle name="Normal 8 4 3 3 5 3" xfId="43494" xr:uid="{DED1EBF5-3062-429F-A01D-650AE5DC2ACA}"/>
    <cellStyle name="Normal 8 4 3 3 6" xfId="18355" xr:uid="{7993CAD0-097C-49E2-A360-43184F10B2B9}"/>
    <cellStyle name="Normal 8 4 3 3 7" xfId="35114" xr:uid="{22F9D740-6420-40B7-8A31-1FA6B26C99D0}"/>
    <cellStyle name="Normal 8 4 3 4" xfId="1978" xr:uid="{F7DAEB86-D417-4C20-A673-EE53FEB9DF3C}"/>
    <cellStyle name="Normal 8 4 3 4 2" xfId="5367" xr:uid="{C50DA06F-EF64-468C-A30A-C5791A605C75}"/>
    <cellStyle name="Normal 8 4 3 4 2 2" xfId="13747" xr:uid="{0DA7FA00-D35D-4F46-B64D-3AEE9E130B57}"/>
    <cellStyle name="Normal 8 4 3 4 2 2 2" xfId="30507" xr:uid="{C532D7FD-638B-4FA4-824A-DFFDDC3608BC}"/>
    <cellStyle name="Normal 8 4 3 4 2 2 3" xfId="47266" xr:uid="{E9B4DFEF-F5EE-4491-8945-733DF8E015BC}"/>
    <cellStyle name="Normal 8 4 3 4 2 3" xfId="22127" xr:uid="{E6CA50EE-7445-48D4-95E0-61FB43C7F94B}"/>
    <cellStyle name="Normal 8 4 3 4 2 4" xfId="38886" xr:uid="{E2BBC662-86A7-4A10-B788-51549081E755}"/>
    <cellStyle name="Normal 8 4 3 4 3" xfId="7054" xr:uid="{C4825802-85CC-4764-996E-B51D1ED55902}"/>
    <cellStyle name="Normal 8 4 3 4 3 2" xfId="15434" xr:uid="{5A0526CA-0CF2-4A30-A440-13D3D9BC5D85}"/>
    <cellStyle name="Normal 8 4 3 4 3 2 2" xfId="32194" xr:uid="{418DD25D-29AE-487B-BCBE-760B36EDBB03}"/>
    <cellStyle name="Normal 8 4 3 4 3 2 3" xfId="48953" xr:uid="{A8EB369D-24BA-42F9-AC93-56620B255FC3}"/>
    <cellStyle name="Normal 8 4 3 4 3 3" xfId="23814" xr:uid="{F0C66BC3-86FE-471A-B5AA-E6DF1167ECEE}"/>
    <cellStyle name="Normal 8 4 3 4 3 4" xfId="40573" xr:uid="{29E03CF9-02C3-49F4-ACCB-97F23B957161}"/>
    <cellStyle name="Normal 8 4 3 4 4" xfId="3677" xr:uid="{FABCBEC7-F21F-4AFA-A48D-DCDBF73AC67B}"/>
    <cellStyle name="Normal 8 4 3 4 4 2" xfId="12057" xr:uid="{52E6AF0A-46B2-4E8A-9543-298A21DFD824}"/>
    <cellStyle name="Normal 8 4 3 4 4 2 2" xfId="28817" xr:uid="{AD918E2A-263C-48F9-BC45-43A0E55F9499}"/>
    <cellStyle name="Normal 8 4 3 4 4 2 3" xfId="45576" xr:uid="{B3481FB4-6038-4B51-9F72-98AAE8E9017B}"/>
    <cellStyle name="Normal 8 4 3 4 4 3" xfId="20437" xr:uid="{A3AAEE80-FF41-469D-8265-91964F86343F}"/>
    <cellStyle name="Normal 8 4 3 4 4 4" xfId="37196" xr:uid="{99E4FFF3-55D7-41FF-9C19-AD89A5AFB8A8}"/>
    <cellStyle name="Normal 8 4 3 4 5" xfId="10367" xr:uid="{FD19067B-C7FC-4F4A-8472-7F8A67D27E70}"/>
    <cellStyle name="Normal 8 4 3 4 5 2" xfId="27127" xr:uid="{BE481DB7-124E-4F20-BD5A-A0A06DB9CB50}"/>
    <cellStyle name="Normal 8 4 3 4 5 3" xfId="43886" xr:uid="{01972A3D-AD22-40E7-BC81-837A06E245A2}"/>
    <cellStyle name="Normal 8 4 3 4 6" xfId="18747" xr:uid="{8FC3D216-0EF4-43F0-B32A-1E160DBD30A8}"/>
    <cellStyle name="Normal 8 4 3 4 7" xfId="35506" xr:uid="{09E116F3-0B12-4234-9A2A-BBE7BCEEF280}"/>
    <cellStyle name="Normal 8 4 3 5" xfId="4097" xr:uid="{7C4BDA8F-4183-425B-8892-BA817EF72501}"/>
    <cellStyle name="Normal 8 4 3 5 2" xfId="12477" xr:uid="{A5C55F21-2893-4EF0-8B02-73FC01A4C548}"/>
    <cellStyle name="Normal 8 4 3 5 2 2" xfId="29237" xr:uid="{8967AAD8-7CCB-4BDB-B1EE-30471D764EC7}"/>
    <cellStyle name="Normal 8 4 3 5 2 3" xfId="45996" xr:uid="{29747793-EC48-4CCE-9A14-993A88DD1A1D}"/>
    <cellStyle name="Normal 8 4 3 5 3" xfId="20857" xr:uid="{5B31885A-1CF9-4768-AEE0-3EDA8F7D87BE}"/>
    <cellStyle name="Normal 8 4 3 5 4" xfId="37616" xr:uid="{70F1CD52-A3AE-458A-9AF1-C41047E3E60C}"/>
    <cellStyle name="Normal 8 4 3 6" xfId="5808" xr:uid="{299D05D6-6DF3-4160-AC5C-EB44DBD6404E}"/>
    <cellStyle name="Normal 8 4 3 6 2" xfId="14188" xr:uid="{26608BB6-E041-436E-AD95-C9E6843BEAD2}"/>
    <cellStyle name="Normal 8 4 3 6 2 2" xfId="30948" xr:uid="{D220D6D1-66B4-4F7A-B5EF-7C9761B81E5F}"/>
    <cellStyle name="Normal 8 4 3 6 2 3" xfId="47707" xr:uid="{E12C81F7-5A2D-410D-B1C1-8DC92DEE52CB}"/>
    <cellStyle name="Normal 8 4 3 6 3" xfId="22568" xr:uid="{92D82C09-F3CE-401C-A6EB-BF695D0DACF0}"/>
    <cellStyle name="Normal 8 4 3 6 4" xfId="39327" xr:uid="{87F1221A-CC23-4DE0-96C3-D039478DCFFB}"/>
    <cellStyle name="Normal 8 4 3 7" xfId="7460" xr:uid="{1677E30D-5C21-43FE-9127-64295B4BB7FC}"/>
    <cellStyle name="Normal 8 4 3 7 2" xfId="15840" xr:uid="{9A339A23-113F-4B7C-A344-094EBD89078A}"/>
    <cellStyle name="Normal 8 4 3 7 2 2" xfId="32600" xr:uid="{76B76956-7EAB-4100-AAB1-984019445499}"/>
    <cellStyle name="Normal 8 4 3 7 2 3" xfId="49359" xr:uid="{354CB71B-ED4B-4C98-BD89-555E3B67B9AA}"/>
    <cellStyle name="Normal 8 4 3 7 3" xfId="24220" xr:uid="{00FA2102-3604-49B5-B76A-224776116744}"/>
    <cellStyle name="Normal 8 4 3 7 4" xfId="40979" xr:uid="{5EE4BB72-A3EC-478B-A8B9-5C30719051AE}"/>
    <cellStyle name="Normal 8 4 3 8" xfId="7866" xr:uid="{1C2D9D58-BD99-4171-AD4C-641B7C5D172C}"/>
    <cellStyle name="Normal 8 4 3 8 2" xfId="16246" xr:uid="{00AA37E5-631F-4619-8B6E-A01B1C1E122C}"/>
    <cellStyle name="Normal 8 4 3 8 2 2" xfId="33006" xr:uid="{ED451128-F5E4-4898-89F4-0AD7E7FD4E3A}"/>
    <cellStyle name="Normal 8 4 3 8 2 3" xfId="49765" xr:uid="{254FF283-18FE-43AA-A9E3-90680C071E94}"/>
    <cellStyle name="Normal 8 4 3 8 3" xfId="24626" xr:uid="{7A62060E-9B47-45E1-BFF6-ED537051EB08}"/>
    <cellStyle name="Normal 8 4 3 8 4" xfId="41385" xr:uid="{E6A01269-F24E-4EA1-ACB5-0C5B2CBBF3B6}"/>
    <cellStyle name="Normal 8 4 3 9" xfId="8272" xr:uid="{D91D7A7F-3DE1-4E4C-B4E0-A8EB103A7846}"/>
    <cellStyle name="Normal 8 4 3 9 2" xfId="16652" xr:uid="{56B32C83-24AA-4709-803B-D8AA83C3C50E}"/>
    <cellStyle name="Normal 8 4 3 9 2 2" xfId="33412" xr:uid="{6FD45E95-A335-4379-B466-9F973B05A58D}"/>
    <cellStyle name="Normal 8 4 3 9 2 3" xfId="50171" xr:uid="{08E3E9E7-A996-4A59-9091-AAE5F4927575}"/>
    <cellStyle name="Normal 8 4 3 9 3" xfId="25032" xr:uid="{DE99FA67-044F-4DA7-BD22-D5AD512AEFE1}"/>
    <cellStyle name="Normal 8 4 3 9 4" xfId="41791" xr:uid="{F42A11F1-E694-429C-9F43-81E6D2F391AA}"/>
    <cellStyle name="Normal 8 4 4" xfId="842" xr:uid="{70F141E6-CD61-4D29-B295-BE81AEA223B0}"/>
    <cellStyle name="Normal 8 4 4 2" xfId="4237" xr:uid="{6DCDEEBF-92B0-4287-A508-7BC1F2170D90}"/>
    <cellStyle name="Normal 8 4 4 2 2" xfId="12617" xr:uid="{60447483-4B5C-405D-AFFD-DDBA6ED6AB0B}"/>
    <cellStyle name="Normal 8 4 4 2 2 2" xfId="29377" xr:uid="{305B3D89-AAA6-4B1F-91D6-2C2F4F3A973C}"/>
    <cellStyle name="Normal 8 4 4 2 2 3" xfId="46136" xr:uid="{290EA282-15F9-489E-B3A9-1D98411644EC}"/>
    <cellStyle name="Normal 8 4 4 2 3" xfId="20997" xr:uid="{0EB9A0CE-661A-4B11-B354-B0B55B49C831}"/>
    <cellStyle name="Normal 8 4 4 2 4" xfId="37756" xr:uid="{D1889361-3958-4504-9822-7E958198E8DB}"/>
    <cellStyle name="Normal 8 4 4 3" xfId="5924" xr:uid="{285D9020-9FD5-4727-9EA6-A9331E64C4DB}"/>
    <cellStyle name="Normal 8 4 4 3 2" xfId="14304" xr:uid="{60C6A1ED-9BB4-4CCB-9033-D20FD45FDA4F}"/>
    <cellStyle name="Normal 8 4 4 3 2 2" xfId="31064" xr:uid="{F61BFADD-C5B1-4419-8344-B613356CBEBA}"/>
    <cellStyle name="Normal 8 4 4 3 2 3" xfId="47823" xr:uid="{F6E7E086-C933-472C-88DE-76DF4595A55C}"/>
    <cellStyle name="Normal 8 4 4 3 3" xfId="22684" xr:uid="{93BE46C0-CBE2-42DD-B3FE-3534B2FF659E}"/>
    <cellStyle name="Normal 8 4 4 3 4" xfId="39443" xr:uid="{90FE2A8F-FF14-495B-8DF5-677C71E754B1}"/>
    <cellStyle name="Normal 8 4 4 4" xfId="2660" xr:uid="{9D7E770E-C601-4F02-8A25-7C40CD783076}"/>
    <cellStyle name="Normal 8 4 4 4 2" xfId="11040" xr:uid="{00395BDA-A888-44C4-92EB-B6D26E6384D7}"/>
    <cellStyle name="Normal 8 4 4 4 2 2" xfId="27800" xr:uid="{8B7B304A-3780-4926-B2E5-3FF9A5D567D6}"/>
    <cellStyle name="Normal 8 4 4 4 2 3" xfId="44559" xr:uid="{1F2B20A8-F41B-4203-B44D-0666FC83709F}"/>
    <cellStyle name="Normal 8 4 4 4 3" xfId="19420" xr:uid="{6FDB8343-8D36-4364-AFC0-BC2BADFFC47B}"/>
    <cellStyle name="Normal 8 4 4 4 4" xfId="36179" xr:uid="{1A67FC36-AB40-4365-BB9C-4D07E8E63E37}"/>
    <cellStyle name="Normal 8 4 4 5" xfId="9237" xr:uid="{AD7B6C26-1A07-4779-98BB-4CBECFF43F18}"/>
    <cellStyle name="Normal 8 4 4 5 2" xfId="25997" xr:uid="{D45E3B8A-50CB-42D7-9922-B13453E829B1}"/>
    <cellStyle name="Normal 8 4 4 5 3" xfId="42756" xr:uid="{DA49E02A-8336-4435-A33E-8BAA135D6734}"/>
    <cellStyle name="Normal 8 4 4 6" xfId="17617" xr:uid="{2113A584-7D11-4151-9AD6-71F590193627}"/>
    <cellStyle name="Normal 8 4 4 7" xfId="34376" xr:uid="{7A044210-48E1-436A-B602-F2E24AEA8EBF}"/>
    <cellStyle name="Normal 8 4 5" xfId="1276" xr:uid="{27AADB25-751D-4C7C-A7EC-BC681900E14F}"/>
    <cellStyle name="Normal 8 4 5 2" xfId="4665" xr:uid="{A5CACCAB-3585-45B4-86A9-AC1808565D31}"/>
    <cellStyle name="Normal 8 4 5 2 2" xfId="13045" xr:uid="{C4586EAC-8061-4C5A-8FD2-A4F6207CDF10}"/>
    <cellStyle name="Normal 8 4 5 2 2 2" xfId="29805" xr:uid="{EFC351EB-579E-490E-9D68-5B818DEF9E35}"/>
    <cellStyle name="Normal 8 4 5 2 2 3" xfId="46564" xr:uid="{ADCD028F-3755-4E4A-981B-AE0FB1F53483}"/>
    <cellStyle name="Normal 8 4 5 2 3" xfId="21425" xr:uid="{4D8603DD-2A86-4235-A38B-3EC3EF06C627}"/>
    <cellStyle name="Normal 8 4 5 2 4" xfId="38184" xr:uid="{4FA62A76-09F8-4E78-861D-373709353B95}"/>
    <cellStyle name="Normal 8 4 5 3" xfId="6352" xr:uid="{D756C2C5-38C9-4458-A370-D8A569ACEB9F}"/>
    <cellStyle name="Normal 8 4 5 3 2" xfId="14732" xr:uid="{98124299-16A2-4BCB-91E7-BE091B68C6D0}"/>
    <cellStyle name="Normal 8 4 5 3 2 2" xfId="31492" xr:uid="{33E94E34-7CC0-493B-B58A-8332134C49FB}"/>
    <cellStyle name="Normal 8 4 5 3 2 3" xfId="48251" xr:uid="{C48042AB-D65A-4D19-A30C-73E8C7304FC0}"/>
    <cellStyle name="Normal 8 4 5 3 3" xfId="23112" xr:uid="{9AFB0DC2-FB6F-40B2-A9D6-42B44463A160}"/>
    <cellStyle name="Normal 8 4 5 3 4" xfId="39871" xr:uid="{BB27817D-200F-480E-9E85-3989337AA5DB}"/>
    <cellStyle name="Normal 8 4 5 4" xfId="3088" xr:uid="{0EABC83A-498A-4AF5-BB5F-D019A7E13A6C}"/>
    <cellStyle name="Normal 8 4 5 4 2" xfId="11468" xr:uid="{71B99D54-F27A-4A9E-8664-48FBB8295204}"/>
    <cellStyle name="Normal 8 4 5 4 2 2" xfId="28228" xr:uid="{938BA58A-B278-43AA-AC11-01CA0CAF54FE}"/>
    <cellStyle name="Normal 8 4 5 4 2 3" xfId="44987" xr:uid="{D6D170CB-7E9A-4276-9795-BA80A751C394}"/>
    <cellStyle name="Normal 8 4 5 4 3" xfId="19848" xr:uid="{F7133D00-6DE8-431E-98E8-6E22CC1CDC71}"/>
    <cellStyle name="Normal 8 4 5 4 4" xfId="36607" xr:uid="{0CBF66E7-9D0D-49A7-BACD-E203C35A6B27}"/>
    <cellStyle name="Normal 8 4 5 5" xfId="9665" xr:uid="{51CB0717-FA6A-4634-8BF2-5AE84B99BB2B}"/>
    <cellStyle name="Normal 8 4 5 5 2" xfId="26425" xr:uid="{6DDEF32D-DA9A-439E-9941-F3A3ACD0AB83}"/>
    <cellStyle name="Normal 8 4 5 5 3" xfId="43184" xr:uid="{85559AE3-01F7-4C20-9BB7-5CDEDCCE0F3F}"/>
    <cellStyle name="Normal 8 4 5 6" xfId="18045" xr:uid="{C117C5D4-C563-42A3-A83C-10F4C6D9DFEE}"/>
    <cellStyle name="Normal 8 4 5 7" xfId="34804" xr:uid="{1C419E96-DA7A-4156-B9AA-B4D8BA731962}"/>
    <cellStyle name="Normal 8 4 6" xfId="1707" xr:uid="{B0144F28-A065-4D99-9122-CE0A12FB0C8D}"/>
    <cellStyle name="Normal 8 4 6 2" xfId="5096" xr:uid="{9C645434-F348-4AC1-B40E-C6EC1B8BDFDB}"/>
    <cellStyle name="Normal 8 4 6 2 2" xfId="13476" xr:uid="{7DEB0440-64DD-40DD-BF40-14E18F68C090}"/>
    <cellStyle name="Normal 8 4 6 2 2 2" xfId="30236" xr:uid="{7B3534B1-00B5-4691-B2CB-02B51BBF61BB}"/>
    <cellStyle name="Normal 8 4 6 2 2 3" xfId="46995" xr:uid="{02A91EFF-01B7-4DE4-AD9A-51ADB19A0E59}"/>
    <cellStyle name="Normal 8 4 6 2 3" xfId="21856" xr:uid="{C925A506-EFA7-4B82-970E-B5BD95514824}"/>
    <cellStyle name="Normal 8 4 6 2 4" xfId="38615" xr:uid="{D402F73D-418A-4654-B89D-79B9B2D9B408}"/>
    <cellStyle name="Normal 8 4 6 3" xfId="6783" xr:uid="{826EB19D-D2A0-4B6F-B404-EC2087CC2DAC}"/>
    <cellStyle name="Normal 8 4 6 3 2" xfId="15163" xr:uid="{D81632AC-FCE0-40C9-AF9F-1762216936BE}"/>
    <cellStyle name="Normal 8 4 6 3 2 2" xfId="31923" xr:uid="{2E1082F7-0023-48F2-BF11-605C956A2C6B}"/>
    <cellStyle name="Normal 8 4 6 3 2 3" xfId="48682" xr:uid="{966262EC-CBF3-4BA2-ABB1-5B5AA9698A0F}"/>
    <cellStyle name="Normal 8 4 6 3 3" xfId="23543" xr:uid="{DA1097AC-104F-44D4-9A7B-51D435378128}"/>
    <cellStyle name="Normal 8 4 6 3 4" xfId="40302" xr:uid="{37A08080-6625-4C37-B0EE-0FF47D075DD1}"/>
    <cellStyle name="Normal 8 4 6 4" xfId="2230" xr:uid="{FDCE2E8C-30BE-4700-B05C-E58D1BB9A608}"/>
    <cellStyle name="Normal 8 4 6 4 2" xfId="10614" xr:uid="{CBF46075-2000-4702-95B8-8C0277376D18}"/>
    <cellStyle name="Normal 8 4 6 4 2 2" xfId="27374" xr:uid="{7DE49EB3-C2EB-4251-A9CB-260E1353F313}"/>
    <cellStyle name="Normal 8 4 6 4 2 3" xfId="44133" xr:uid="{2D487077-210E-4D42-87D5-86E07C8A012F}"/>
    <cellStyle name="Normal 8 4 6 4 3" xfId="18994" xr:uid="{A7BC91AF-EBB7-44C5-9982-F7E884ACC4FE}"/>
    <cellStyle name="Normal 8 4 6 4 4" xfId="35753" xr:uid="{C9956A81-4103-4FC1-BC31-7E83559A64AA}"/>
    <cellStyle name="Normal 8 4 6 5" xfId="10096" xr:uid="{DD15C0B3-2D6C-4718-9A5B-C50CAEE9F920}"/>
    <cellStyle name="Normal 8 4 6 5 2" xfId="26856" xr:uid="{8401D22F-EAFD-439B-A2A3-E6D6D404BB8D}"/>
    <cellStyle name="Normal 8 4 6 5 3" xfId="43615" xr:uid="{8D4BDA61-C0C6-4741-A58C-98A7987095D5}"/>
    <cellStyle name="Normal 8 4 6 6" xfId="18476" xr:uid="{E64660B0-14C2-490B-8AEB-7C688C5AE407}"/>
    <cellStyle name="Normal 8 4 6 7" xfId="35235" xr:uid="{DC4F20C2-2E7D-4EC8-9B79-3E6E31DB46E9}"/>
    <cellStyle name="Normal 8 4 7" xfId="3825" xr:uid="{7889233B-AF02-4B3C-B2A4-BBCF6175017B}"/>
    <cellStyle name="Normal 8 4 7 2" xfId="12205" xr:uid="{C0756DEB-68C9-48E8-B7F7-52C5D187B1A6}"/>
    <cellStyle name="Normal 8 4 7 2 2" xfId="28965" xr:uid="{26AF36B0-4F20-4454-A599-7B0B517D453C}"/>
    <cellStyle name="Normal 8 4 7 2 3" xfId="45724" xr:uid="{5D6A8BE9-21AE-4447-A671-DACE6F1C3867}"/>
    <cellStyle name="Normal 8 4 7 3" xfId="20585" xr:uid="{AEA7753D-B319-42E1-A646-B1C0E1E59FD1}"/>
    <cellStyle name="Normal 8 4 7 4" xfId="37344" xr:uid="{5CA9B242-1177-46B6-BA90-E1E6EC349B80}"/>
    <cellStyle name="Normal 8 4 8" xfId="5498" xr:uid="{1FBA01EA-CF84-4E8D-9AAA-D8E8E27D7F15}"/>
    <cellStyle name="Normal 8 4 8 2" xfId="13878" xr:uid="{CB9A02AF-AD87-4456-B4ED-1BC1F6E38C28}"/>
    <cellStyle name="Normal 8 4 8 2 2" xfId="30638" xr:uid="{DECD7AE4-F489-47A6-AAAF-000D1AB4F69B}"/>
    <cellStyle name="Normal 8 4 8 2 3" xfId="47397" xr:uid="{EE68970A-E3EB-479D-B17A-01DD3605ECDB}"/>
    <cellStyle name="Normal 8 4 8 3" xfId="22258" xr:uid="{0BA52F38-930C-4E32-A122-AC94EFB7929B}"/>
    <cellStyle name="Normal 8 4 8 4" xfId="39017" xr:uid="{722B85DF-9053-4460-AEAE-C2AE9F581094}"/>
    <cellStyle name="Normal 8 4 9" xfId="7189" xr:uid="{4FC55E2A-B462-41F4-B1F3-21D6A3766C8F}"/>
    <cellStyle name="Normal 8 4 9 2" xfId="15569" xr:uid="{E0035AB5-C317-44AE-826C-2833588A68C4}"/>
    <cellStyle name="Normal 8 4 9 2 2" xfId="32329" xr:uid="{8D1EFA09-9A8D-4B35-BF6F-B1BEC8405011}"/>
    <cellStyle name="Normal 8 4 9 2 3" xfId="49088" xr:uid="{DC48506E-3E03-493C-B4FB-B3BB2C1CA51D}"/>
    <cellStyle name="Normal 8 4 9 3" xfId="23949" xr:uid="{3AF883F6-1293-495B-BF68-13F0CA97EC6D}"/>
    <cellStyle name="Normal 8 4 9 4" xfId="40708" xr:uid="{2730511B-6DA6-4402-98AE-DE04FEF0DC01}"/>
    <cellStyle name="Normal 8 5" xfId="332" xr:uid="{E9B448F3-B63A-4ECB-970B-BEA82179FB40}"/>
    <cellStyle name="Normal 8 5 10" xfId="7596" xr:uid="{F1C795BF-25DC-4989-BB26-0C755D6C8F72}"/>
    <cellStyle name="Normal 8 5 10 2" xfId="15976" xr:uid="{612F2F91-39B0-4A59-86D7-E420067C92B5}"/>
    <cellStyle name="Normal 8 5 10 2 2" xfId="32736" xr:uid="{8841861D-68B8-4CDD-B456-9CE92B8B5588}"/>
    <cellStyle name="Normal 8 5 10 2 3" xfId="49495" xr:uid="{A8315FF2-0203-4139-901E-8C17F96F3B16}"/>
    <cellStyle name="Normal 8 5 10 3" xfId="24356" xr:uid="{5D9A7D91-12F3-47EC-82BB-F749FE47AD1A}"/>
    <cellStyle name="Normal 8 5 10 4" xfId="41115" xr:uid="{C6466EC6-1A7E-40DC-9090-E5CBBCD550D1}"/>
    <cellStyle name="Normal 8 5 11" xfId="8002" xr:uid="{701B9162-F085-4368-825A-CC482E95A4BF}"/>
    <cellStyle name="Normal 8 5 11 2" xfId="16382" xr:uid="{5CF310F4-9E3D-4D10-8FE2-331AC0B355F3}"/>
    <cellStyle name="Normal 8 5 11 2 2" xfId="33142" xr:uid="{65B1210D-94B7-4D52-8112-ED034C9D5C50}"/>
    <cellStyle name="Normal 8 5 11 2 3" xfId="49901" xr:uid="{E774D14B-6CF1-4D64-99EA-2C4350753857}"/>
    <cellStyle name="Normal 8 5 11 3" xfId="24762" xr:uid="{83051DD6-3E8A-4F32-B838-9A6CCA526F0A}"/>
    <cellStyle name="Normal 8 5 11 4" xfId="41521" xr:uid="{75305D9A-9AA9-498C-AFEF-4F70644E7EF7}"/>
    <cellStyle name="Normal 8 5 12" xfId="8408" xr:uid="{0D537112-E1AC-4A25-8749-903E56A95897}"/>
    <cellStyle name="Normal 8 5 12 2" xfId="16788" xr:uid="{27D82701-C2F8-4FD9-97DD-950F49D5A3C4}"/>
    <cellStyle name="Normal 8 5 12 2 2" xfId="33548" xr:uid="{DEF31EB5-2B2B-4087-9717-B6075645E5CE}"/>
    <cellStyle name="Normal 8 5 12 2 3" xfId="50307" xr:uid="{5ACF1042-7C08-4876-85E6-850E866D0E9A}"/>
    <cellStyle name="Normal 8 5 12 3" xfId="25168" xr:uid="{686E108D-BBC6-4F90-940B-35DC64C63D4C}"/>
    <cellStyle name="Normal 8 5 12 4" xfId="41927" xr:uid="{C73E4069-3557-49BB-A6CB-7CEF12EDE8B2}"/>
    <cellStyle name="Normal 8 5 13" xfId="2105" xr:uid="{488EB19F-E156-4C3C-BBCB-6AF467C012A6}"/>
    <cellStyle name="Normal 8 5 13 2" xfId="10493" xr:uid="{26C68CBC-A607-4110-8D11-C922DF1E3EAF}"/>
    <cellStyle name="Normal 8 5 13 2 2" xfId="27253" xr:uid="{67AE5F53-9C16-47E1-AEEA-4FED084F3AED}"/>
    <cellStyle name="Normal 8 5 13 2 3" xfId="44012" xr:uid="{679EDF2D-20BC-4B98-BBF4-680877DA9375}"/>
    <cellStyle name="Normal 8 5 13 3" xfId="18873" xr:uid="{4B668442-2D17-40DC-A365-57AEC3490BA6}"/>
    <cellStyle name="Normal 8 5 13 4" xfId="35632" xr:uid="{E0A0AD13-06F4-4120-9108-15BF87585B9D}"/>
    <cellStyle name="Normal 8 5 14" xfId="8801" xr:uid="{EDB89E4F-F781-4D23-9D4A-31D9EAAD770C}"/>
    <cellStyle name="Normal 8 5 14 2" xfId="25561" xr:uid="{A0C32D9B-4AE7-4774-BAF0-095D3212DCF0}"/>
    <cellStyle name="Normal 8 5 14 3" xfId="42320" xr:uid="{58F08360-F4E2-4BE8-B19F-83062588E86E}"/>
    <cellStyle name="Normal 8 5 15" xfId="17181" xr:uid="{FC41B15C-6CAA-465F-8BAE-B496904E2CA3}"/>
    <cellStyle name="Normal 8 5 16" xfId="33940" xr:uid="{4804B2C3-895A-4FB0-A95C-FD7584D55011}"/>
    <cellStyle name="Normal 8 5 2" xfId="714" xr:uid="{B3FA0D8C-42BB-4A08-A383-2DFDF33EBF3B}"/>
    <cellStyle name="Normal 8 5 2 10" xfId="8580" xr:uid="{8AA5F500-D012-4235-9EBC-42247D876586}"/>
    <cellStyle name="Normal 8 5 2 10 2" xfId="16960" xr:uid="{AE11B3CA-382B-468C-B66F-43027B9E0704}"/>
    <cellStyle name="Normal 8 5 2 10 2 2" xfId="33720" xr:uid="{E23A8073-095C-40D6-BE2A-30CA1492E890}"/>
    <cellStyle name="Normal 8 5 2 10 2 3" xfId="50479" xr:uid="{2C50DAC1-B816-41DD-BCCA-93329D4977B0}"/>
    <cellStyle name="Normal 8 5 2 10 3" xfId="25340" xr:uid="{D34C1BE8-8CFD-4E42-9C45-A908EF601A01}"/>
    <cellStyle name="Normal 8 5 2 10 4" xfId="42099" xr:uid="{87EA1276-00CD-44FC-B4B6-08B51F8605B3}"/>
    <cellStyle name="Normal 8 5 2 11" xfId="2543" xr:uid="{672C4B4E-9568-45C6-9994-58499B9B33A2}"/>
    <cellStyle name="Normal 8 5 2 11 2" xfId="10925" xr:uid="{EB030A49-01B5-41C6-9BFA-24CAB2A742F6}"/>
    <cellStyle name="Normal 8 5 2 11 2 2" xfId="27685" xr:uid="{C1AF744E-567A-4F6D-BF17-77AA027EF075}"/>
    <cellStyle name="Normal 8 5 2 11 2 3" xfId="44444" xr:uid="{0550D4CF-1971-4ED7-9DDF-E11BA67F1FB7}"/>
    <cellStyle name="Normal 8 5 2 11 3" xfId="19305" xr:uid="{D41268AC-5BC3-483E-9C03-5F64CA522DAB}"/>
    <cellStyle name="Normal 8 5 2 11 4" xfId="36064" xr:uid="{A4F3D523-8717-47FC-BBC4-0E48999DE1C7}"/>
    <cellStyle name="Normal 8 5 2 12" xfId="9122" xr:uid="{14D34A85-5EED-4D60-A315-160A07825019}"/>
    <cellStyle name="Normal 8 5 2 12 2" xfId="25882" xr:uid="{A928F697-57DD-41FC-9BF2-C78D66B72BC6}"/>
    <cellStyle name="Normal 8 5 2 12 3" xfId="42641" xr:uid="{4C2AED21-18AA-4EE4-923D-DE463ADDE7D5}"/>
    <cellStyle name="Normal 8 5 2 13" xfId="17502" xr:uid="{3FFDE0B4-A3D7-491B-8DDC-7DF80BA1EA44}"/>
    <cellStyle name="Normal 8 5 2 14" xfId="34261" xr:uid="{5E354A8B-2DEF-42EC-A386-275FBF3DFD3A}"/>
    <cellStyle name="Normal 8 5 2 2" xfId="1153" xr:uid="{4682F556-CE7C-4E9C-9C7D-48B8DE1A928E}"/>
    <cellStyle name="Normal 8 5 2 2 2" xfId="4548" xr:uid="{88E63E3E-F689-4310-9D2B-687B6E8D9F4B}"/>
    <cellStyle name="Normal 8 5 2 2 2 2" xfId="12928" xr:uid="{FCD5BCFD-1794-4639-BDF9-E6BE4A4602FE}"/>
    <cellStyle name="Normal 8 5 2 2 2 2 2" xfId="29688" xr:uid="{98AF89B8-FCF8-4B8F-85AC-17E653F8304D}"/>
    <cellStyle name="Normal 8 5 2 2 2 2 3" xfId="46447" xr:uid="{FCABC981-D5AC-4EF7-B2B0-23A7B894C199}"/>
    <cellStyle name="Normal 8 5 2 2 2 3" xfId="21308" xr:uid="{065448CC-85F7-4AE8-BB52-C972D0BA7678}"/>
    <cellStyle name="Normal 8 5 2 2 2 4" xfId="38067" xr:uid="{F490135A-398E-487E-A499-6969BD5C4B20}"/>
    <cellStyle name="Normal 8 5 2 2 3" xfId="6235" xr:uid="{826A4761-1144-4127-8882-EDFE4E1D5619}"/>
    <cellStyle name="Normal 8 5 2 2 3 2" xfId="14615" xr:uid="{2644D46D-B190-40F4-BBF3-A15B6ABD8305}"/>
    <cellStyle name="Normal 8 5 2 2 3 2 2" xfId="31375" xr:uid="{D9C6A411-BF3C-4E9F-B8DF-A4DC63AEAA83}"/>
    <cellStyle name="Normal 8 5 2 2 3 2 3" xfId="48134" xr:uid="{198708DA-156C-420F-AE97-13A4F0931E08}"/>
    <cellStyle name="Normal 8 5 2 2 3 3" xfId="22995" xr:uid="{DE6C741A-6CF5-4370-8BE0-A50D24D9EB15}"/>
    <cellStyle name="Normal 8 5 2 2 3 4" xfId="39754" xr:uid="{9EEB81A1-4F8E-48EC-9E5D-700788E3E0BE}"/>
    <cellStyle name="Normal 8 5 2 2 4" xfId="2971" xr:uid="{02609F1F-F5C6-4EBA-971F-E4BA447252FB}"/>
    <cellStyle name="Normal 8 5 2 2 4 2" xfId="11351" xr:uid="{DA421EDC-90E3-46A8-A9A9-D8BC102BFC50}"/>
    <cellStyle name="Normal 8 5 2 2 4 2 2" xfId="28111" xr:uid="{7EE72C4F-4CC4-4EB5-9CF0-9DC44687E9D0}"/>
    <cellStyle name="Normal 8 5 2 2 4 2 3" xfId="44870" xr:uid="{57A4D220-9ADD-4693-B9BC-6A2E26C9284E}"/>
    <cellStyle name="Normal 8 5 2 2 4 3" xfId="19731" xr:uid="{D942C89D-A244-4520-A0C5-62362EE28D91}"/>
    <cellStyle name="Normal 8 5 2 2 4 4" xfId="36490" xr:uid="{D9BF2563-F42F-4713-B4C4-8F603C07BA16}"/>
    <cellStyle name="Normal 8 5 2 2 5" xfId="9548" xr:uid="{6B9014AF-1F1C-487B-9A75-C481986634FF}"/>
    <cellStyle name="Normal 8 5 2 2 5 2" xfId="26308" xr:uid="{C192B988-F54D-4F72-9064-5AB400E9B250}"/>
    <cellStyle name="Normal 8 5 2 2 5 3" xfId="43067" xr:uid="{0095F6FA-E216-437D-AFA7-98571BD2FB03}"/>
    <cellStyle name="Normal 8 5 2 2 6" xfId="17928" xr:uid="{AE0F525A-D69E-4C2C-9FF5-34DAD756CCC2}"/>
    <cellStyle name="Normal 8 5 2 2 7" xfId="34687" xr:uid="{F669D87B-D503-445C-AFCE-20D320167D64}"/>
    <cellStyle name="Normal 8 5 2 3" xfId="1587" xr:uid="{714A7888-F2E4-4366-A65E-4C0D933CC13A}"/>
    <cellStyle name="Normal 8 5 2 3 2" xfId="4976" xr:uid="{CA8C3EDA-D2D4-4607-89DA-8CEA169D35D7}"/>
    <cellStyle name="Normal 8 5 2 3 2 2" xfId="13356" xr:uid="{29B4A2F6-1106-4267-B40F-692C007D2DB3}"/>
    <cellStyle name="Normal 8 5 2 3 2 2 2" xfId="30116" xr:uid="{5C76244E-6AF7-4075-BF04-8685BEB5F89B}"/>
    <cellStyle name="Normal 8 5 2 3 2 2 3" xfId="46875" xr:uid="{E15AE6C6-8566-4CA4-B374-64D07DEDB9A1}"/>
    <cellStyle name="Normal 8 5 2 3 2 3" xfId="21736" xr:uid="{B1A03BDB-2D88-4EDA-AE14-B7BBEB82F24D}"/>
    <cellStyle name="Normal 8 5 2 3 2 4" xfId="38495" xr:uid="{F7C02148-0058-4FA1-B07E-A40C07F9BC71}"/>
    <cellStyle name="Normal 8 5 2 3 3" xfId="6663" xr:uid="{EE9EC8C3-0A3F-4DAB-8D06-16589FDA0B64}"/>
    <cellStyle name="Normal 8 5 2 3 3 2" xfId="15043" xr:uid="{B1A5507C-7AE8-4DA7-812A-3FAB55889F55}"/>
    <cellStyle name="Normal 8 5 2 3 3 2 2" xfId="31803" xr:uid="{CAD8F5BA-6D97-4E4F-9BCB-D47BF15A4E6F}"/>
    <cellStyle name="Normal 8 5 2 3 3 2 3" xfId="48562" xr:uid="{CE79E48B-C78A-4D62-8436-7344DF695704}"/>
    <cellStyle name="Normal 8 5 2 3 3 3" xfId="23423" xr:uid="{3CE77234-C8CD-4049-87B4-25EBAEB69917}"/>
    <cellStyle name="Normal 8 5 2 3 3 4" xfId="40182" xr:uid="{A890ADA3-AA53-4CEA-8A80-E970BCD1B154}"/>
    <cellStyle name="Normal 8 5 2 3 4" xfId="3399" xr:uid="{D5E02135-F5FD-4BD4-8E96-9B6257DE38DD}"/>
    <cellStyle name="Normal 8 5 2 3 4 2" xfId="11779" xr:uid="{E105EB6F-75E4-4CE0-88FB-6497B51F66BF}"/>
    <cellStyle name="Normal 8 5 2 3 4 2 2" xfId="28539" xr:uid="{AD1F4124-A6BE-4017-85CB-8600F17A75D2}"/>
    <cellStyle name="Normal 8 5 2 3 4 2 3" xfId="45298" xr:uid="{8DCA65B8-1AC3-492C-BF43-20FA8C71EC5F}"/>
    <cellStyle name="Normal 8 5 2 3 4 3" xfId="20159" xr:uid="{8739F26D-D225-437D-A779-F5E102F65B1B}"/>
    <cellStyle name="Normal 8 5 2 3 4 4" xfId="36918" xr:uid="{B6E16CB5-EC25-49F6-8B93-738918654EAB}"/>
    <cellStyle name="Normal 8 5 2 3 5" xfId="9976" xr:uid="{BA4C8141-66C3-458C-A52D-C6DFFF820D78}"/>
    <cellStyle name="Normal 8 5 2 3 5 2" xfId="26736" xr:uid="{906D7160-A3D9-4514-AEBB-8451BC4DFF66}"/>
    <cellStyle name="Normal 8 5 2 3 5 3" xfId="43495" xr:uid="{D9B3E133-87CE-4C86-99FC-67DF29175C4E}"/>
    <cellStyle name="Normal 8 5 2 3 6" xfId="18356" xr:uid="{BF293E20-1878-4F78-A84D-5C20E001BCCD}"/>
    <cellStyle name="Normal 8 5 2 3 7" xfId="35115" xr:uid="{2169DD0E-5440-4655-81FD-30714F2BF117}"/>
    <cellStyle name="Normal 8 5 2 4" xfId="1880" xr:uid="{7A561F84-32CF-483A-B28E-458E157E0191}"/>
    <cellStyle name="Normal 8 5 2 4 2" xfId="5269" xr:uid="{4ABAAA77-6E9D-423C-8B22-4E547E8929A2}"/>
    <cellStyle name="Normal 8 5 2 4 2 2" xfId="13649" xr:uid="{AF4189E4-79C9-46FA-8967-6B48E5195217}"/>
    <cellStyle name="Normal 8 5 2 4 2 2 2" xfId="30409" xr:uid="{B7EE178A-C2EA-4D0E-8FB0-42E3DD7ACC56}"/>
    <cellStyle name="Normal 8 5 2 4 2 2 3" xfId="47168" xr:uid="{6CB9DE43-6CB8-4449-9ACB-962C01D8DFDB}"/>
    <cellStyle name="Normal 8 5 2 4 2 3" xfId="22029" xr:uid="{52F7DD78-5175-4AEB-927C-AA60CF8B83F9}"/>
    <cellStyle name="Normal 8 5 2 4 2 4" xfId="38788" xr:uid="{3E7D33BE-3ECD-491F-9231-096FD5442469}"/>
    <cellStyle name="Normal 8 5 2 4 3" xfId="6956" xr:uid="{878427D3-6415-409C-944F-2E5D49A9FDA8}"/>
    <cellStyle name="Normal 8 5 2 4 3 2" xfId="15336" xr:uid="{FC7CBF38-9ABB-4D56-B249-EEE77B2F67EC}"/>
    <cellStyle name="Normal 8 5 2 4 3 2 2" xfId="32096" xr:uid="{7EE09293-C1F7-4991-B3C9-7C6ADA8DE530}"/>
    <cellStyle name="Normal 8 5 2 4 3 2 3" xfId="48855" xr:uid="{7F570461-5A0C-46AD-84F2-5E82A50F89C5}"/>
    <cellStyle name="Normal 8 5 2 4 3 3" xfId="23716" xr:uid="{93A7AF3A-6100-4590-9DDA-17DA114B0457}"/>
    <cellStyle name="Normal 8 5 2 4 3 4" xfId="40475" xr:uid="{1896F911-E950-4BFA-920B-ABA2EE97637C}"/>
    <cellStyle name="Normal 8 5 2 4 4" xfId="3579" xr:uid="{7DA211F2-3755-4A54-BDFB-68F75E3A4887}"/>
    <cellStyle name="Normal 8 5 2 4 4 2" xfId="11959" xr:uid="{DF59CEA1-7CE2-4DFC-B78F-88C15295E67B}"/>
    <cellStyle name="Normal 8 5 2 4 4 2 2" xfId="28719" xr:uid="{48BBB3E2-13F1-445F-B174-6702162BFC56}"/>
    <cellStyle name="Normal 8 5 2 4 4 2 3" xfId="45478" xr:uid="{E4FEBBB6-6FC6-4533-B572-E35818903B77}"/>
    <cellStyle name="Normal 8 5 2 4 4 3" xfId="20339" xr:uid="{0CBB1B1E-811E-462F-9F6C-68237AC4579D}"/>
    <cellStyle name="Normal 8 5 2 4 4 4" xfId="37098" xr:uid="{6758A387-4BDF-459C-B3A4-0E42474386BD}"/>
    <cellStyle name="Normal 8 5 2 4 5" xfId="10269" xr:uid="{1AC02956-AAE8-4FF5-9F36-13DB0205DF3C}"/>
    <cellStyle name="Normal 8 5 2 4 5 2" xfId="27029" xr:uid="{851F5693-ADD7-443D-B42C-E4B55870ECDE}"/>
    <cellStyle name="Normal 8 5 2 4 5 3" xfId="43788" xr:uid="{D92FBA2F-21DD-49AE-82C9-3DE09E978E2A}"/>
    <cellStyle name="Normal 8 5 2 4 6" xfId="18649" xr:uid="{DDEB82B7-7D6A-40CB-B2B8-EC6B8ADD26DB}"/>
    <cellStyle name="Normal 8 5 2 4 7" xfId="35408" xr:uid="{D21E895A-0D90-4F70-83CE-282573312FE4}"/>
    <cellStyle name="Normal 8 5 2 5" xfId="3999" xr:uid="{3747C77C-E6E8-4D5D-8BFF-757E39925C60}"/>
    <cellStyle name="Normal 8 5 2 5 2" xfId="12379" xr:uid="{210833D4-0BE4-4A93-A927-8FEFF5D9D87D}"/>
    <cellStyle name="Normal 8 5 2 5 2 2" xfId="29139" xr:uid="{9E92B87B-BF22-4378-BC5C-1BC4101A9814}"/>
    <cellStyle name="Normal 8 5 2 5 2 3" xfId="45898" xr:uid="{3B6A9042-F995-4F30-824C-5289276D4C9F}"/>
    <cellStyle name="Normal 8 5 2 5 3" xfId="20759" xr:uid="{7EB281C5-7204-493C-91D5-E7E035FCD6F9}"/>
    <cellStyle name="Normal 8 5 2 5 4" xfId="37518" xr:uid="{BCC07D38-5B4D-4E14-B80E-A441BEF9A259}"/>
    <cellStyle name="Normal 8 5 2 6" xfId="5809" xr:uid="{CF41E250-3C46-40F1-9C18-7F7F37BA9EAC}"/>
    <cellStyle name="Normal 8 5 2 6 2" xfId="14189" xr:uid="{4E281654-8786-4F2C-8609-B3A32A176AA0}"/>
    <cellStyle name="Normal 8 5 2 6 2 2" xfId="30949" xr:uid="{B251AF18-1AC3-4F01-A79C-589B55F57994}"/>
    <cellStyle name="Normal 8 5 2 6 2 3" xfId="47708" xr:uid="{543F6843-F474-422E-8219-71E42EDEFD1C}"/>
    <cellStyle name="Normal 8 5 2 6 3" xfId="22569" xr:uid="{80255148-AA05-431E-AF37-562B0B9A31EB}"/>
    <cellStyle name="Normal 8 5 2 6 4" xfId="39328" xr:uid="{5EA5A27B-1503-495D-8F3C-8EC7A6384F27}"/>
    <cellStyle name="Normal 8 5 2 7" xfId="7362" xr:uid="{24A2B75B-5EEB-4454-940F-653BF3E3B9E5}"/>
    <cellStyle name="Normal 8 5 2 7 2" xfId="15742" xr:uid="{1D279EC2-B62B-4ADC-A4DB-63FD8354FBB4}"/>
    <cellStyle name="Normal 8 5 2 7 2 2" xfId="32502" xr:uid="{69BC1096-F558-4E7A-8561-A1BE3E462556}"/>
    <cellStyle name="Normal 8 5 2 7 2 3" xfId="49261" xr:uid="{6FD7476F-D4D0-42B2-BFBB-F2714D0875EE}"/>
    <cellStyle name="Normal 8 5 2 7 3" xfId="24122" xr:uid="{94469C47-C0B1-41C2-AD66-66E1B5AC6CA8}"/>
    <cellStyle name="Normal 8 5 2 7 4" xfId="40881" xr:uid="{1E76E85C-E998-459E-9CE9-29A441CDACE2}"/>
    <cellStyle name="Normal 8 5 2 8" xfId="7768" xr:uid="{D64B5043-3857-4381-8E09-6B0FD2C4D5D7}"/>
    <cellStyle name="Normal 8 5 2 8 2" xfId="16148" xr:uid="{A74F3EF9-2331-4FDF-99F5-C9BB663A4BF1}"/>
    <cellStyle name="Normal 8 5 2 8 2 2" xfId="32908" xr:uid="{F914328A-B58A-498F-AA52-EDA96D4BB3F1}"/>
    <cellStyle name="Normal 8 5 2 8 2 3" xfId="49667" xr:uid="{0D171452-472C-46FE-A13B-525356B334A9}"/>
    <cellStyle name="Normal 8 5 2 8 3" xfId="24528" xr:uid="{FAE7D7AD-B90F-49BB-944B-3B17792CACEC}"/>
    <cellStyle name="Normal 8 5 2 8 4" xfId="41287" xr:uid="{EAF73A7E-9E04-4E76-A336-829B422589B3}"/>
    <cellStyle name="Normal 8 5 2 9" xfId="8174" xr:uid="{245FA4C4-D37F-4440-A3CC-69CDAE0F744E}"/>
    <cellStyle name="Normal 8 5 2 9 2" xfId="16554" xr:uid="{73B77750-DDA1-41EA-AD29-0ED29EFDCA2E}"/>
    <cellStyle name="Normal 8 5 2 9 2 2" xfId="33314" xr:uid="{1216CCE3-98A9-42ED-B88F-719767861DCC}"/>
    <cellStyle name="Normal 8 5 2 9 2 3" xfId="50073" xr:uid="{D4FC66B6-39EF-4CBA-BC35-77DF36FEB822}"/>
    <cellStyle name="Normal 8 5 2 9 3" xfId="24934" xr:uid="{587DFA3C-4CB7-42C1-9216-6EACFCFDB42D}"/>
    <cellStyle name="Normal 8 5 2 9 4" xfId="41693" xr:uid="{250C8EDF-403E-4B89-A227-DDDCA0EA5428}"/>
    <cellStyle name="Normal 8 5 3" xfId="715" xr:uid="{51B5B58D-ABAB-4E20-979A-3F6506A2BCD7}"/>
    <cellStyle name="Normal 8 5 3 10" xfId="8679" xr:uid="{625F8B19-4BE7-43FD-AACD-F83F18088DF7}"/>
    <cellStyle name="Normal 8 5 3 10 2" xfId="17059" xr:uid="{11AD3572-0BAB-4513-AAC4-0B0B00C5A7E1}"/>
    <cellStyle name="Normal 8 5 3 10 2 2" xfId="33819" xr:uid="{4FA598DD-E599-467D-BF3A-BD9FDC630714}"/>
    <cellStyle name="Normal 8 5 3 10 2 3" xfId="50578" xr:uid="{4270F0A7-83EF-4A19-86E2-859EDD5ED2DC}"/>
    <cellStyle name="Normal 8 5 3 10 3" xfId="25439" xr:uid="{BF8CB380-0514-44D8-A8A7-AFD217DBC13E}"/>
    <cellStyle name="Normal 8 5 3 10 4" xfId="42198" xr:uid="{4A82389F-7A64-40CB-858F-85CECB1938B1}"/>
    <cellStyle name="Normal 8 5 3 11" xfId="2544" xr:uid="{0AEFE3F9-1533-4AF5-A7D9-17971C7981F5}"/>
    <cellStyle name="Normal 8 5 3 11 2" xfId="10926" xr:uid="{81E65493-B3E4-4C6C-A59D-A74301A539E2}"/>
    <cellStyle name="Normal 8 5 3 11 2 2" xfId="27686" xr:uid="{BEA230DC-F48C-44D3-B7B8-7278576558B9}"/>
    <cellStyle name="Normal 8 5 3 11 2 3" xfId="44445" xr:uid="{FE5A8A86-7BD5-4358-8F1D-EB6F8671E5C2}"/>
    <cellStyle name="Normal 8 5 3 11 3" xfId="19306" xr:uid="{868F1862-BD59-4958-AB9B-DE4EEBFCA1BE}"/>
    <cellStyle name="Normal 8 5 3 11 4" xfId="36065" xr:uid="{CB9ED76C-ECAB-4C8B-BC6D-47BA1427F28A}"/>
    <cellStyle name="Normal 8 5 3 12" xfId="9123" xr:uid="{D5AB0EDF-7768-4C7F-BDC2-DE9613BFD74E}"/>
    <cellStyle name="Normal 8 5 3 12 2" xfId="25883" xr:uid="{DCC1E709-AA63-4C45-8C73-AFBE1462F366}"/>
    <cellStyle name="Normal 8 5 3 12 3" xfId="42642" xr:uid="{3E0F3399-03EF-41C7-B1EB-8031F37217FD}"/>
    <cellStyle name="Normal 8 5 3 13" xfId="17503" xr:uid="{25E71CE2-4161-4FB1-9F8B-DF5CE9581792}"/>
    <cellStyle name="Normal 8 5 3 14" xfId="34262" xr:uid="{1454CE2A-E6F4-41C5-8990-E8AE2E19DFAE}"/>
    <cellStyle name="Normal 8 5 3 2" xfId="1154" xr:uid="{3E2F74A6-4A1A-4175-953F-02EF9B45B1BF}"/>
    <cellStyle name="Normal 8 5 3 2 2" xfId="4549" xr:uid="{1C5C8A7F-F050-441A-9962-EE6EC2E92354}"/>
    <cellStyle name="Normal 8 5 3 2 2 2" xfId="12929" xr:uid="{9B63F58A-53D1-45F6-8E67-393FF9E55100}"/>
    <cellStyle name="Normal 8 5 3 2 2 2 2" xfId="29689" xr:uid="{ED19A975-5034-4438-937F-BCA4AD15EEC7}"/>
    <cellStyle name="Normal 8 5 3 2 2 2 3" xfId="46448" xr:uid="{A1B3653A-F51F-41B5-AFAD-3EA4673CFFD5}"/>
    <cellStyle name="Normal 8 5 3 2 2 3" xfId="21309" xr:uid="{0F1D33DD-B5BB-4898-B810-9063BBEC61A5}"/>
    <cellStyle name="Normal 8 5 3 2 2 4" xfId="38068" xr:uid="{4EFFBD96-412C-4B49-A100-0A0F0B789F04}"/>
    <cellStyle name="Normal 8 5 3 2 3" xfId="6236" xr:uid="{2F4099E9-3EEF-4D15-995B-B63A71E14582}"/>
    <cellStyle name="Normal 8 5 3 2 3 2" xfId="14616" xr:uid="{90CEAB50-1CAE-4765-9298-C2AD12C4A9E8}"/>
    <cellStyle name="Normal 8 5 3 2 3 2 2" xfId="31376" xr:uid="{AD1D0860-4947-4820-9051-84458CA28B10}"/>
    <cellStyle name="Normal 8 5 3 2 3 2 3" xfId="48135" xr:uid="{A5A56A96-084D-4F51-8549-E7F585101DC7}"/>
    <cellStyle name="Normal 8 5 3 2 3 3" xfId="22996" xr:uid="{4F75587B-0E25-4B01-92D2-BDCC5BB2BB49}"/>
    <cellStyle name="Normal 8 5 3 2 3 4" xfId="39755" xr:uid="{B5D8985B-5B5F-420D-A0A4-BF3ACA57CB8F}"/>
    <cellStyle name="Normal 8 5 3 2 4" xfId="2972" xr:uid="{FADD6146-459C-42ED-9A99-93AA1E3CF9D3}"/>
    <cellStyle name="Normal 8 5 3 2 4 2" xfId="11352" xr:uid="{AAD62592-3719-4CF2-BD3A-CE135181D5D7}"/>
    <cellStyle name="Normal 8 5 3 2 4 2 2" xfId="28112" xr:uid="{F76C0DDF-846F-4EB7-9014-5EB896D36039}"/>
    <cellStyle name="Normal 8 5 3 2 4 2 3" xfId="44871" xr:uid="{A4212E99-7E97-482D-8EDF-7F434B4BA87E}"/>
    <cellStyle name="Normal 8 5 3 2 4 3" xfId="19732" xr:uid="{92D8CD34-CFF8-4ED6-A854-D8526BA0C3E9}"/>
    <cellStyle name="Normal 8 5 3 2 4 4" xfId="36491" xr:uid="{B017A962-A87F-484B-8F01-1C58BC4E4F65}"/>
    <cellStyle name="Normal 8 5 3 2 5" xfId="9549" xr:uid="{0FEB97D3-37FC-4283-A466-E93FADFF8171}"/>
    <cellStyle name="Normal 8 5 3 2 5 2" xfId="26309" xr:uid="{29CCD1AD-C6EB-4EBB-9133-2A208507CC1B}"/>
    <cellStyle name="Normal 8 5 3 2 5 3" xfId="43068" xr:uid="{9BA2A784-E843-4C78-A653-BFD12D7C265D}"/>
    <cellStyle name="Normal 8 5 3 2 6" xfId="17929" xr:uid="{E0626E94-ECA7-475A-8D31-385E6AA6BE82}"/>
    <cellStyle name="Normal 8 5 3 2 7" xfId="34688" xr:uid="{94E5F677-AF5F-4299-848D-DCB2183D115F}"/>
    <cellStyle name="Normal 8 5 3 3" xfId="1588" xr:uid="{7889CB3A-F925-4C3F-BE2F-426C59F56090}"/>
    <cellStyle name="Normal 8 5 3 3 2" xfId="4977" xr:uid="{3149B2C3-6E1A-461D-A70C-BAC99FAADAF0}"/>
    <cellStyle name="Normal 8 5 3 3 2 2" xfId="13357" xr:uid="{931A0AE9-5EAE-4D61-AD0C-C36346D9F763}"/>
    <cellStyle name="Normal 8 5 3 3 2 2 2" xfId="30117" xr:uid="{45E3AFD5-CB82-4819-B7EF-C7B7756793CB}"/>
    <cellStyle name="Normal 8 5 3 3 2 2 3" xfId="46876" xr:uid="{31B69F16-B4B0-447C-86AD-C2F9FA69D7E7}"/>
    <cellStyle name="Normal 8 5 3 3 2 3" xfId="21737" xr:uid="{FC4D5B4E-C56D-417A-9534-955C0E51820E}"/>
    <cellStyle name="Normal 8 5 3 3 2 4" xfId="38496" xr:uid="{EFE9F96F-8912-4954-9D63-3A88AA44F7A1}"/>
    <cellStyle name="Normal 8 5 3 3 3" xfId="6664" xr:uid="{29F7A080-C99A-4253-B894-3F754F6BB832}"/>
    <cellStyle name="Normal 8 5 3 3 3 2" xfId="15044" xr:uid="{3D50E7A9-C965-40BA-860E-6C95E71A4337}"/>
    <cellStyle name="Normal 8 5 3 3 3 2 2" xfId="31804" xr:uid="{A7B151E4-FF40-4A52-AB4E-FC250B2F891F}"/>
    <cellStyle name="Normal 8 5 3 3 3 2 3" xfId="48563" xr:uid="{0A2F039C-7931-4AAA-A95E-F36561CDCCA4}"/>
    <cellStyle name="Normal 8 5 3 3 3 3" xfId="23424" xr:uid="{5782181A-F919-4848-BBA4-A962D304AF2B}"/>
    <cellStyle name="Normal 8 5 3 3 3 4" xfId="40183" xr:uid="{DDC3ED2D-C1D7-4DB2-98B8-F8F81E0CB3BB}"/>
    <cellStyle name="Normal 8 5 3 3 4" xfId="3400" xr:uid="{520F306C-7025-41E1-A3FA-802EBFBB8BE5}"/>
    <cellStyle name="Normal 8 5 3 3 4 2" xfId="11780" xr:uid="{92986D53-98B5-44EE-83C1-F2EB79A47CDF}"/>
    <cellStyle name="Normal 8 5 3 3 4 2 2" xfId="28540" xr:uid="{E9DB0712-A671-4C03-9AE7-E208615CF362}"/>
    <cellStyle name="Normal 8 5 3 3 4 2 3" xfId="45299" xr:uid="{EAED2125-AFC1-47D5-9D3C-1B73DCA3FE17}"/>
    <cellStyle name="Normal 8 5 3 3 4 3" xfId="20160" xr:uid="{9C11D7B4-958A-4BC1-AD04-2385582B4682}"/>
    <cellStyle name="Normal 8 5 3 3 4 4" xfId="36919" xr:uid="{7DAFC506-2481-4856-B350-0D628F78CD29}"/>
    <cellStyle name="Normal 8 5 3 3 5" xfId="9977" xr:uid="{82549D08-0B75-4784-BA06-122A5049A7C0}"/>
    <cellStyle name="Normal 8 5 3 3 5 2" xfId="26737" xr:uid="{407CF4DD-DFCD-4F3F-89A3-17D9171F31E2}"/>
    <cellStyle name="Normal 8 5 3 3 5 3" xfId="43496" xr:uid="{1D3A887C-6283-41CB-84FA-1794B15C2AE3}"/>
    <cellStyle name="Normal 8 5 3 3 6" xfId="18357" xr:uid="{63320181-3F9B-4DFD-B484-9ACF1A6D40FA}"/>
    <cellStyle name="Normal 8 5 3 3 7" xfId="35116" xr:uid="{7EFC8C7B-7C42-41D1-90AC-C2C163C6F88B}"/>
    <cellStyle name="Normal 8 5 3 4" xfId="1979" xr:uid="{B41485D8-AECE-4A27-B2DB-982AB31BDE71}"/>
    <cellStyle name="Normal 8 5 3 4 2" xfId="5368" xr:uid="{939D6A2D-63B3-4E2D-8EB8-3721DEC6497D}"/>
    <cellStyle name="Normal 8 5 3 4 2 2" xfId="13748" xr:uid="{B9CDEC6F-A26B-4B7A-83A4-155044443B0B}"/>
    <cellStyle name="Normal 8 5 3 4 2 2 2" xfId="30508" xr:uid="{C2AEE418-65A8-4411-B700-E94032A85AF8}"/>
    <cellStyle name="Normal 8 5 3 4 2 2 3" xfId="47267" xr:uid="{04EF7CF0-0BD6-4143-8B41-257AF0DBB0B5}"/>
    <cellStyle name="Normal 8 5 3 4 2 3" xfId="22128" xr:uid="{77E48298-6511-451B-8E04-6144B187AEE3}"/>
    <cellStyle name="Normal 8 5 3 4 2 4" xfId="38887" xr:uid="{61693884-210F-4F58-90D6-7C0CD6581A35}"/>
    <cellStyle name="Normal 8 5 3 4 3" xfId="7055" xr:uid="{E517A128-E91D-43D6-BC75-E7737921819D}"/>
    <cellStyle name="Normal 8 5 3 4 3 2" xfId="15435" xr:uid="{F64521D6-8F6E-440F-AD58-F10159F2B016}"/>
    <cellStyle name="Normal 8 5 3 4 3 2 2" xfId="32195" xr:uid="{D5FE625C-830F-414E-9C02-F5CDF9058665}"/>
    <cellStyle name="Normal 8 5 3 4 3 2 3" xfId="48954" xr:uid="{A32BB087-2F6C-4180-9EF5-A0E91B142EA6}"/>
    <cellStyle name="Normal 8 5 3 4 3 3" xfId="23815" xr:uid="{380B2255-1E00-4B35-9C41-98146AB31808}"/>
    <cellStyle name="Normal 8 5 3 4 3 4" xfId="40574" xr:uid="{2EDE75DE-92C2-42C4-9ECB-099DE17A2918}"/>
    <cellStyle name="Normal 8 5 3 4 4" xfId="3678" xr:uid="{FDC5909F-9E77-4AF6-9F74-386B7126F965}"/>
    <cellStyle name="Normal 8 5 3 4 4 2" xfId="12058" xr:uid="{B05AFD02-7CB7-4B79-B514-F0939D3D36A6}"/>
    <cellStyle name="Normal 8 5 3 4 4 2 2" xfId="28818" xr:uid="{85F05B20-97A4-4F93-A5C3-E70555F3151A}"/>
    <cellStyle name="Normal 8 5 3 4 4 2 3" xfId="45577" xr:uid="{153AB12F-B8EA-4562-B956-10113F158529}"/>
    <cellStyle name="Normal 8 5 3 4 4 3" xfId="20438" xr:uid="{0BF2220C-9469-42A5-A03D-0D3621D2C9BF}"/>
    <cellStyle name="Normal 8 5 3 4 4 4" xfId="37197" xr:uid="{F97208B0-A4BC-4FE6-93F6-48A29FA347DA}"/>
    <cellStyle name="Normal 8 5 3 4 5" xfId="10368" xr:uid="{DA8BB4C6-EA6C-4ED3-83AD-CD5D56FC0F7F}"/>
    <cellStyle name="Normal 8 5 3 4 5 2" xfId="27128" xr:uid="{6C1CD2D0-FC28-4474-A8A0-5BACEA5F86E5}"/>
    <cellStyle name="Normal 8 5 3 4 5 3" xfId="43887" xr:uid="{9721F79C-64F6-40A5-A60C-C6314D8F770D}"/>
    <cellStyle name="Normal 8 5 3 4 6" xfId="18748" xr:uid="{2166607E-3921-479F-8B7A-83421F357B61}"/>
    <cellStyle name="Normal 8 5 3 4 7" xfId="35507" xr:uid="{D047015A-44B0-41B6-9B0B-978A7E11A899}"/>
    <cellStyle name="Normal 8 5 3 5" xfId="4098" xr:uid="{A4B36587-CA61-41BE-A13B-E7A4C37678EA}"/>
    <cellStyle name="Normal 8 5 3 5 2" xfId="12478" xr:uid="{76509A4E-1695-49F9-8464-8329EBCEA008}"/>
    <cellStyle name="Normal 8 5 3 5 2 2" xfId="29238" xr:uid="{782C4B36-7995-460E-9AD0-379FF32B96DA}"/>
    <cellStyle name="Normal 8 5 3 5 2 3" xfId="45997" xr:uid="{548AB8A0-788D-4893-BDEE-6F14540DCE2B}"/>
    <cellStyle name="Normal 8 5 3 5 3" xfId="20858" xr:uid="{72FA6F09-2053-4A2F-9FED-ADCE1E09F4BA}"/>
    <cellStyle name="Normal 8 5 3 5 4" xfId="37617" xr:uid="{1435BD2F-3FD2-4F5A-AFFC-8B19DA729ABF}"/>
    <cellStyle name="Normal 8 5 3 6" xfId="5810" xr:uid="{1743BCE7-1ED4-4190-8130-6FAECC393CD0}"/>
    <cellStyle name="Normal 8 5 3 6 2" xfId="14190" xr:uid="{B144F863-F40E-445D-9963-EFC7321EE084}"/>
    <cellStyle name="Normal 8 5 3 6 2 2" xfId="30950" xr:uid="{80A57F97-A40E-4C62-8589-833B8BFAC5BE}"/>
    <cellStyle name="Normal 8 5 3 6 2 3" xfId="47709" xr:uid="{E909F386-D34A-4A9C-9E18-7721DAA615DA}"/>
    <cellStyle name="Normal 8 5 3 6 3" xfId="22570" xr:uid="{0B0A685A-641E-4A92-93AB-B1622672AF60}"/>
    <cellStyle name="Normal 8 5 3 6 4" xfId="39329" xr:uid="{D247A46B-6C26-40AB-BCC6-304F0DD95112}"/>
    <cellStyle name="Normal 8 5 3 7" xfId="7461" xr:uid="{BD3B0183-EEA1-4A8F-8164-BD8198E9B8AA}"/>
    <cellStyle name="Normal 8 5 3 7 2" xfId="15841" xr:uid="{47F902C9-B004-4116-ABE2-78B2A2DDE901}"/>
    <cellStyle name="Normal 8 5 3 7 2 2" xfId="32601" xr:uid="{91096CE2-FBB9-4669-A354-7B0E68F1D602}"/>
    <cellStyle name="Normal 8 5 3 7 2 3" xfId="49360" xr:uid="{EB6756B5-8174-4446-BFA1-2D61E800FB6B}"/>
    <cellStyle name="Normal 8 5 3 7 3" xfId="24221" xr:uid="{FB1FFC9C-7F67-472B-9FF5-575BE52549EB}"/>
    <cellStyle name="Normal 8 5 3 7 4" xfId="40980" xr:uid="{5D4DFD7D-29E0-4487-B08E-0FEE62695621}"/>
    <cellStyle name="Normal 8 5 3 8" xfId="7867" xr:uid="{76E9590F-3CE9-44DF-9541-3909397E52F7}"/>
    <cellStyle name="Normal 8 5 3 8 2" xfId="16247" xr:uid="{34D7A5B0-6F21-4B9C-B57F-F9688162CA0A}"/>
    <cellStyle name="Normal 8 5 3 8 2 2" xfId="33007" xr:uid="{C65E9342-F491-4675-AE43-150EAB6307D9}"/>
    <cellStyle name="Normal 8 5 3 8 2 3" xfId="49766" xr:uid="{647CCBF7-C856-4B85-9F6F-025CBF403B1C}"/>
    <cellStyle name="Normal 8 5 3 8 3" xfId="24627" xr:uid="{4CD4F457-E55C-4C0C-9EA7-1D4B223F5D99}"/>
    <cellStyle name="Normal 8 5 3 8 4" xfId="41386" xr:uid="{3B49B2A0-E351-48B4-AF05-9A4E22CE0955}"/>
    <cellStyle name="Normal 8 5 3 9" xfId="8273" xr:uid="{0ED478DC-582E-40FB-ADC2-79FE7E7FD288}"/>
    <cellStyle name="Normal 8 5 3 9 2" xfId="16653" xr:uid="{B94D0D0E-C209-4B2F-981D-9D5B9FB83E57}"/>
    <cellStyle name="Normal 8 5 3 9 2 2" xfId="33413" xr:uid="{99B797B6-1683-4B55-B06E-84D57A3E1270}"/>
    <cellStyle name="Normal 8 5 3 9 2 3" xfId="50172" xr:uid="{0FCF839B-988C-438D-8258-CFC5E5ED7BFE}"/>
    <cellStyle name="Normal 8 5 3 9 3" xfId="25033" xr:uid="{0327087B-859D-43C4-B704-06FC052DA544}"/>
    <cellStyle name="Normal 8 5 3 9 4" xfId="41792" xr:uid="{EA9E1ECF-2B71-42AB-9571-41DD098197A7}"/>
    <cellStyle name="Normal 8 5 4" xfId="832" xr:uid="{433FD24F-7C07-4EC7-9494-8BA1D5761083}"/>
    <cellStyle name="Normal 8 5 4 2" xfId="4227" xr:uid="{21487E93-8D88-4EC3-ACD8-E2C5B3466DEB}"/>
    <cellStyle name="Normal 8 5 4 2 2" xfId="12607" xr:uid="{66D034AE-4941-4C1E-B5EA-F9F33C558B4C}"/>
    <cellStyle name="Normal 8 5 4 2 2 2" xfId="29367" xr:uid="{8077BEFF-D0E5-4563-B1C5-E99166784830}"/>
    <cellStyle name="Normal 8 5 4 2 2 3" xfId="46126" xr:uid="{132878EB-D03D-446C-A65B-9288CBCAB51D}"/>
    <cellStyle name="Normal 8 5 4 2 3" xfId="20987" xr:uid="{17F01FB6-32BC-491E-83BE-9B22CBB04819}"/>
    <cellStyle name="Normal 8 5 4 2 4" xfId="37746" xr:uid="{16D2AF82-8C99-4B01-B3F0-7087064074A7}"/>
    <cellStyle name="Normal 8 5 4 3" xfId="5914" xr:uid="{E2ED9876-9C87-4502-ADEA-9356044F3A78}"/>
    <cellStyle name="Normal 8 5 4 3 2" xfId="14294" xr:uid="{0CBBA957-A5E7-4DAF-BAA6-CBCA75521C56}"/>
    <cellStyle name="Normal 8 5 4 3 2 2" xfId="31054" xr:uid="{FD830EB5-51FB-4896-97A3-1B71AEBA0E34}"/>
    <cellStyle name="Normal 8 5 4 3 2 3" xfId="47813" xr:uid="{CD449213-667A-4E84-BD6A-B01B997B4F98}"/>
    <cellStyle name="Normal 8 5 4 3 3" xfId="22674" xr:uid="{DB2D922C-F610-4AC6-9A64-650A2D6EE233}"/>
    <cellStyle name="Normal 8 5 4 3 4" xfId="39433" xr:uid="{9DCDA059-BB1F-40A7-91BC-7179CF05C024}"/>
    <cellStyle name="Normal 8 5 4 4" xfId="2650" xr:uid="{7ED50FBC-06C0-414E-AD2E-4CA6D35B6C18}"/>
    <cellStyle name="Normal 8 5 4 4 2" xfId="11030" xr:uid="{97F33632-A9F3-48F2-AFA5-D6EDD949B032}"/>
    <cellStyle name="Normal 8 5 4 4 2 2" xfId="27790" xr:uid="{4C3C6B09-5B45-4CF8-B93A-4831D19DD8FD}"/>
    <cellStyle name="Normal 8 5 4 4 2 3" xfId="44549" xr:uid="{6DCB8DF2-1E80-4E02-BCBD-5B1F85885B5E}"/>
    <cellStyle name="Normal 8 5 4 4 3" xfId="19410" xr:uid="{7069CFAA-7D35-467B-A806-FD9F3501C3C9}"/>
    <cellStyle name="Normal 8 5 4 4 4" xfId="36169" xr:uid="{09D6A0D9-E932-44C3-ADD8-AB062E6168C5}"/>
    <cellStyle name="Normal 8 5 4 5" xfId="9227" xr:uid="{C35E913A-6970-42F9-8A1C-29DF8A87DFCE}"/>
    <cellStyle name="Normal 8 5 4 5 2" xfId="25987" xr:uid="{F2AD0A36-0082-4AA7-A6FE-C7AEA7537869}"/>
    <cellStyle name="Normal 8 5 4 5 3" xfId="42746" xr:uid="{11915B11-B886-4C81-BBA1-92F0DCE9F330}"/>
    <cellStyle name="Normal 8 5 4 6" xfId="17607" xr:uid="{A07FFEF7-C35B-4293-92F8-65C0F169ACA8}"/>
    <cellStyle name="Normal 8 5 4 7" xfId="34366" xr:uid="{54355696-F1F8-44AA-A5D4-D10429A20CC2}"/>
    <cellStyle name="Normal 8 5 5" xfId="1266" xr:uid="{7642D9C8-0B0A-4BD9-89EA-6A2A07B755B1}"/>
    <cellStyle name="Normal 8 5 5 2" xfId="4655" xr:uid="{AE41A6FB-EE40-4510-AC6F-5038EA5A3FFC}"/>
    <cellStyle name="Normal 8 5 5 2 2" xfId="13035" xr:uid="{677096C1-D0CF-4102-A7E2-EB3280DA0477}"/>
    <cellStyle name="Normal 8 5 5 2 2 2" xfId="29795" xr:uid="{114088AA-2B97-49C5-9639-842E9EC1E6CE}"/>
    <cellStyle name="Normal 8 5 5 2 2 3" xfId="46554" xr:uid="{CC4E8B15-1A48-4702-B200-696DF7BBAF42}"/>
    <cellStyle name="Normal 8 5 5 2 3" xfId="21415" xr:uid="{72A8E75E-02AE-4C22-BC5C-AC96BE72431B}"/>
    <cellStyle name="Normal 8 5 5 2 4" xfId="38174" xr:uid="{AD34B38C-C9A1-49C7-B777-3CFA9C01AF19}"/>
    <cellStyle name="Normal 8 5 5 3" xfId="6342" xr:uid="{B0656F65-0265-4E63-A040-77AD1FF734CE}"/>
    <cellStyle name="Normal 8 5 5 3 2" xfId="14722" xr:uid="{CD0C1DBE-D002-4C16-A698-81B9A69DD9AB}"/>
    <cellStyle name="Normal 8 5 5 3 2 2" xfId="31482" xr:uid="{6DD86384-335A-4CC9-8465-EE6E4B502E62}"/>
    <cellStyle name="Normal 8 5 5 3 2 3" xfId="48241" xr:uid="{C18E3EE9-AB96-47C3-ADE9-BE022CDA8D33}"/>
    <cellStyle name="Normal 8 5 5 3 3" xfId="23102" xr:uid="{DE499B65-20D3-4AE4-9CD5-C9294F1EEB08}"/>
    <cellStyle name="Normal 8 5 5 3 4" xfId="39861" xr:uid="{CB883FFA-2252-4597-B82E-256A2346D5EE}"/>
    <cellStyle name="Normal 8 5 5 4" xfId="3078" xr:uid="{F1F6BB15-086D-4AC2-BB4D-C07A368302A4}"/>
    <cellStyle name="Normal 8 5 5 4 2" xfId="11458" xr:uid="{047C21AC-E8C8-4F3C-99BE-B2505A12857A}"/>
    <cellStyle name="Normal 8 5 5 4 2 2" xfId="28218" xr:uid="{79047029-72E0-40F5-851B-68EBFEE10A32}"/>
    <cellStyle name="Normal 8 5 5 4 2 3" xfId="44977" xr:uid="{96211139-AC36-4589-8BF1-437C685CBE9D}"/>
    <cellStyle name="Normal 8 5 5 4 3" xfId="19838" xr:uid="{178B339D-02F5-4CCA-8496-1A828330855C}"/>
    <cellStyle name="Normal 8 5 5 4 4" xfId="36597" xr:uid="{7E938F25-008C-49DE-B026-EF0C925451A6}"/>
    <cellStyle name="Normal 8 5 5 5" xfId="9655" xr:uid="{4D9F8E7D-DA41-45D3-A789-CA5C6BBC05EE}"/>
    <cellStyle name="Normal 8 5 5 5 2" xfId="26415" xr:uid="{275AC7A4-C9F4-4676-9B22-DADBB26F691F}"/>
    <cellStyle name="Normal 8 5 5 5 3" xfId="43174" xr:uid="{96B1C1A6-C287-45BA-88A0-1B5B8798D641}"/>
    <cellStyle name="Normal 8 5 5 6" xfId="18035" xr:uid="{03943CD9-1BED-4953-90C1-7D75BB8FF8AD}"/>
    <cellStyle name="Normal 8 5 5 7" xfId="34794" xr:uid="{191A2174-04A3-4035-80F1-C139DBF83087}"/>
    <cellStyle name="Normal 8 5 6" xfId="1708" xr:uid="{4DF3A3FF-73EC-4D20-B29D-FA904D423807}"/>
    <cellStyle name="Normal 8 5 6 2" xfId="5097" xr:uid="{17B896A1-7040-4FF3-9A00-0E9A9CB3312E}"/>
    <cellStyle name="Normal 8 5 6 2 2" xfId="13477" xr:uid="{BD1410A1-E368-4438-A9FA-81C8E8159F87}"/>
    <cellStyle name="Normal 8 5 6 2 2 2" xfId="30237" xr:uid="{817C0972-5142-419B-BDBA-CC6F1B5CDA6C}"/>
    <cellStyle name="Normal 8 5 6 2 2 3" xfId="46996" xr:uid="{718DF2AD-E920-4F01-93C6-DE9898C4FC2B}"/>
    <cellStyle name="Normal 8 5 6 2 3" xfId="21857" xr:uid="{696C6337-BC29-4D46-90FA-9986CCE6CAA4}"/>
    <cellStyle name="Normal 8 5 6 2 4" xfId="38616" xr:uid="{6CC24ED9-38BC-4FC4-934D-F8BB79D34264}"/>
    <cellStyle name="Normal 8 5 6 3" xfId="6784" xr:uid="{751B4F03-7182-42C8-8876-1FAA4114DBCA}"/>
    <cellStyle name="Normal 8 5 6 3 2" xfId="15164" xr:uid="{D5FC38A4-D957-47F6-AAF5-8A5D5104208F}"/>
    <cellStyle name="Normal 8 5 6 3 2 2" xfId="31924" xr:uid="{5A3938B9-C85D-472A-9282-8179D6E92B20}"/>
    <cellStyle name="Normal 8 5 6 3 2 3" xfId="48683" xr:uid="{3B3792C0-4279-44CF-9D63-54D85EC4A0CC}"/>
    <cellStyle name="Normal 8 5 6 3 3" xfId="23544" xr:uid="{4354B420-438A-4A34-BDE5-756A8F3222E6}"/>
    <cellStyle name="Normal 8 5 6 3 4" xfId="40303" xr:uid="{1E0BE548-9785-425A-B2D3-07F78279913E}"/>
    <cellStyle name="Normal 8 5 6 4" xfId="2220" xr:uid="{8A1C1E80-944B-4C65-A4BD-30489EA0FEC6}"/>
    <cellStyle name="Normal 8 5 6 4 2" xfId="10604" xr:uid="{26945AEF-DDE2-459E-9E67-C8E087AA04A0}"/>
    <cellStyle name="Normal 8 5 6 4 2 2" xfId="27364" xr:uid="{956485B4-3A5F-4455-A7F9-78B02A693A82}"/>
    <cellStyle name="Normal 8 5 6 4 2 3" xfId="44123" xr:uid="{52CA930F-38E8-4901-8359-60F7B9F98A01}"/>
    <cellStyle name="Normal 8 5 6 4 3" xfId="18984" xr:uid="{9D497F63-4194-4591-8F02-3E6C47614AB6}"/>
    <cellStyle name="Normal 8 5 6 4 4" xfId="35743" xr:uid="{21969911-9BFA-4E86-B3E3-29F2A012E73C}"/>
    <cellStyle name="Normal 8 5 6 5" xfId="10097" xr:uid="{E8701B88-FEB2-4468-9E85-406AFBA5B023}"/>
    <cellStyle name="Normal 8 5 6 5 2" xfId="26857" xr:uid="{D1CBC8DE-EE03-4DB7-A657-EAEE6A339988}"/>
    <cellStyle name="Normal 8 5 6 5 3" xfId="43616" xr:uid="{14543296-24BD-43F6-A0E8-34152AB1CD06}"/>
    <cellStyle name="Normal 8 5 6 6" xfId="18477" xr:uid="{040EC18C-F94F-4D9B-AD9F-27D67C5FE044}"/>
    <cellStyle name="Normal 8 5 6 7" xfId="35236" xr:uid="{165DD3C8-1977-4812-8F60-0AD468AB9AFB}"/>
    <cellStyle name="Normal 8 5 7" xfId="3826" xr:uid="{0644413B-D896-48AE-AE3D-829C72BCDB4D}"/>
    <cellStyle name="Normal 8 5 7 2" xfId="12206" xr:uid="{EE8F53E1-8743-446B-B670-26C92D8319FA}"/>
    <cellStyle name="Normal 8 5 7 2 2" xfId="28966" xr:uid="{F6DD9ADC-639B-40A5-8D40-6385FF66D088}"/>
    <cellStyle name="Normal 8 5 7 2 3" xfId="45725" xr:uid="{3FB74F34-1F4F-4F77-8956-49FF4930D871}"/>
    <cellStyle name="Normal 8 5 7 3" xfId="20586" xr:uid="{5C6AA2E8-9BB2-485E-B123-898811DCAB96}"/>
    <cellStyle name="Normal 8 5 7 4" xfId="37345" xr:uid="{70AC2118-B65F-4371-B8ED-8A3C129373BA}"/>
    <cellStyle name="Normal 8 5 8" xfId="5488" xr:uid="{B966C7ED-177D-494A-8C13-299580B90BBE}"/>
    <cellStyle name="Normal 8 5 8 2" xfId="13868" xr:uid="{FD7920D2-8A59-4D70-A05B-5A6DB7020DB5}"/>
    <cellStyle name="Normal 8 5 8 2 2" xfId="30628" xr:uid="{E9FDC589-252C-4AF5-AA37-FD220EA5735D}"/>
    <cellStyle name="Normal 8 5 8 2 3" xfId="47387" xr:uid="{B56748BA-B00D-42B5-BEE4-8B893CC74730}"/>
    <cellStyle name="Normal 8 5 8 3" xfId="22248" xr:uid="{25FD81B7-899E-4182-AEAF-8C8D3B2E6A4A}"/>
    <cellStyle name="Normal 8 5 8 4" xfId="39007" xr:uid="{408FC0A2-DE7E-48C4-8C03-E841103BE39F}"/>
    <cellStyle name="Normal 8 5 9" xfId="7190" xr:uid="{0BEC4752-8E0F-4C02-9112-736C405082D9}"/>
    <cellStyle name="Normal 8 5 9 2" xfId="15570" xr:uid="{AA98B337-FADF-4FE1-A97C-DF8171ED8CF2}"/>
    <cellStyle name="Normal 8 5 9 2 2" xfId="32330" xr:uid="{420861D0-E4BB-402D-8548-D553A6429236}"/>
    <cellStyle name="Normal 8 5 9 2 3" xfId="49089" xr:uid="{78E91D09-EAA2-4A58-9952-974900F778F3}"/>
    <cellStyle name="Normal 8 5 9 3" xfId="23950" xr:uid="{8D8B16F0-BD6B-4E69-8793-1DA08CEB03C3}"/>
    <cellStyle name="Normal 8 5 9 4" xfId="40709" xr:uid="{CF33886F-4A3C-48DD-BF03-56F4560441D2}"/>
    <cellStyle name="Normal 8 6" xfId="716" xr:uid="{D22466B9-F5E1-4143-9F86-F9C686B4003E}"/>
    <cellStyle name="Normal 8 6 10" xfId="7628" xr:uid="{C98558FC-1DCC-45A2-B501-0B9611605712}"/>
    <cellStyle name="Normal 8 6 10 2" xfId="16008" xr:uid="{5E43754A-50E6-4684-AD42-A3A84376CCB6}"/>
    <cellStyle name="Normal 8 6 10 2 2" xfId="32768" xr:uid="{D4392BBD-9012-4C5F-A537-21CF93446944}"/>
    <cellStyle name="Normal 8 6 10 2 3" xfId="49527" xr:uid="{5A0BAD22-6592-43C0-85BA-A877307F54D4}"/>
    <cellStyle name="Normal 8 6 10 3" xfId="24388" xr:uid="{9D54B1CF-0BD4-4E4E-B885-B51C5437D6AC}"/>
    <cellStyle name="Normal 8 6 10 4" xfId="41147" xr:uid="{1C034624-AAED-4B59-9E93-280BDD794985}"/>
    <cellStyle name="Normal 8 6 11" xfId="8034" xr:uid="{51B2CFB0-C9D6-43B2-8D37-0E41D7DBE603}"/>
    <cellStyle name="Normal 8 6 11 2" xfId="16414" xr:uid="{A869DE00-4EC1-463B-9E4E-96F1C42064ED}"/>
    <cellStyle name="Normal 8 6 11 2 2" xfId="33174" xr:uid="{B09DE05B-7735-4043-AC03-FEEFBC00A66D}"/>
    <cellStyle name="Normal 8 6 11 2 3" xfId="49933" xr:uid="{8C52205D-A162-433C-9D62-A3821EE72AF1}"/>
    <cellStyle name="Normal 8 6 11 3" xfId="24794" xr:uid="{75762F1D-1487-43F6-870E-73BC1E9DF061}"/>
    <cellStyle name="Normal 8 6 11 4" xfId="41553" xr:uid="{6666E566-D3C9-4A49-B55E-04204E830033}"/>
    <cellStyle name="Normal 8 6 12" xfId="8440" xr:uid="{9981221F-63D2-4E5C-BB00-C2164B4EE3F2}"/>
    <cellStyle name="Normal 8 6 12 2" xfId="16820" xr:uid="{195C5DF4-8933-418D-8D7D-2A59792588CD}"/>
    <cellStyle name="Normal 8 6 12 2 2" xfId="33580" xr:uid="{22A99D25-00DF-4C69-AF3F-0A8ABCE687FF}"/>
    <cellStyle name="Normal 8 6 12 2 3" xfId="50339" xr:uid="{DE71C694-03DD-46B4-A966-0E01ADDC55FD}"/>
    <cellStyle name="Normal 8 6 12 3" xfId="25200" xr:uid="{8375F51C-A340-4A2F-BAA3-8F50221D0B0A}"/>
    <cellStyle name="Normal 8 6 12 4" xfId="41959" xr:uid="{EBFE29CE-EAEE-4268-A7C3-6406678EA3F9}"/>
    <cellStyle name="Normal 8 6 13" xfId="2127" xr:uid="{6C5D704D-7B02-4675-B8A1-9ADA1E9087BD}"/>
    <cellStyle name="Normal 8 6 13 2" xfId="10515" xr:uid="{DF4A6A95-DBD9-4384-8498-00F8A72627B2}"/>
    <cellStyle name="Normal 8 6 13 2 2" xfId="27275" xr:uid="{D29F80A3-D21E-47BD-A17F-4C91F07F2834}"/>
    <cellStyle name="Normal 8 6 13 2 3" xfId="44034" xr:uid="{060C76B6-3028-41B1-90F2-421F7945E5CA}"/>
    <cellStyle name="Normal 8 6 13 3" xfId="18895" xr:uid="{1D956A5E-130C-4731-860B-906F746E1632}"/>
    <cellStyle name="Normal 8 6 13 4" xfId="35654" xr:uid="{42C396C3-9C2F-4662-8CF8-D840D48F6273}"/>
    <cellStyle name="Normal 8 6 14" xfId="9124" xr:uid="{4992639E-E668-4668-882A-5BDE71002B34}"/>
    <cellStyle name="Normal 8 6 14 2" xfId="25884" xr:uid="{017F7E57-BD05-4941-BA74-9C13E945B2BB}"/>
    <cellStyle name="Normal 8 6 14 3" xfId="42643" xr:uid="{49AA84C5-1281-4123-B57F-DCEAA1CB3463}"/>
    <cellStyle name="Normal 8 6 15" xfId="17504" xr:uid="{38B2E545-1B34-4837-8C83-D022956DEC1D}"/>
    <cellStyle name="Normal 8 6 16" xfId="34263" xr:uid="{BE5B93DE-FF0F-4928-8530-948A51D85713}"/>
    <cellStyle name="Normal 8 6 2" xfId="717" xr:uid="{E11EE053-71F3-42A7-9BCD-EF32BD663D54}"/>
    <cellStyle name="Normal 8 6 2 10" xfId="8581" xr:uid="{60AEEDFE-C05A-42ED-8B05-59A065E480FF}"/>
    <cellStyle name="Normal 8 6 2 10 2" xfId="16961" xr:uid="{33FCBB8A-AD2C-41CC-825A-698299A10414}"/>
    <cellStyle name="Normal 8 6 2 10 2 2" xfId="33721" xr:uid="{826A411E-7163-427A-BF9D-65CC422376AE}"/>
    <cellStyle name="Normal 8 6 2 10 2 3" xfId="50480" xr:uid="{1A4E339B-2741-48B1-97B7-C2F4CF36C145}"/>
    <cellStyle name="Normal 8 6 2 10 3" xfId="25341" xr:uid="{307CEA4A-94E5-4977-BB71-09A7F9897EBC}"/>
    <cellStyle name="Normal 8 6 2 10 4" xfId="42100" xr:uid="{12FC3434-E9D3-46A7-BF93-AF4B567084B3}"/>
    <cellStyle name="Normal 8 6 2 11" xfId="2546" xr:uid="{4BE8FE10-9839-4B85-9FD6-77DB1F1E23AE}"/>
    <cellStyle name="Normal 8 6 2 11 2" xfId="10928" xr:uid="{87FB989B-5418-4A41-BC38-16E8D4CCD712}"/>
    <cellStyle name="Normal 8 6 2 11 2 2" xfId="27688" xr:uid="{B5B94072-BCFF-49E7-95E6-5BEDF62A265C}"/>
    <cellStyle name="Normal 8 6 2 11 2 3" xfId="44447" xr:uid="{29F60ABC-FE33-49B8-BF50-214D9466C6F6}"/>
    <cellStyle name="Normal 8 6 2 11 3" xfId="19308" xr:uid="{EBD35243-2FDF-4BE0-95FF-0650E2FA3311}"/>
    <cellStyle name="Normal 8 6 2 11 4" xfId="36067" xr:uid="{FD680A7C-31BC-4C42-97E4-D2F920AD2094}"/>
    <cellStyle name="Normal 8 6 2 12" xfId="9125" xr:uid="{3D0E82E3-8B99-41BE-961B-0884B8548B3F}"/>
    <cellStyle name="Normal 8 6 2 12 2" xfId="25885" xr:uid="{30002E78-E573-451A-A391-C23C5EF26140}"/>
    <cellStyle name="Normal 8 6 2 12 3" xfId="42644" xr:uid="{013164D1-ACB9-4F5F-9A34-26632266913B}"/>
    <cellStyle name="Normal 8 6 2 13" xfId="17505" xr:uid="{58C6E4FA-C6EE-48D0-8454-5AE555FF5794}"/>
    <cellStyle name="Normal 8 6 2 14" xfId="34264" xr:uid="{260E0E9A-FD88-48D2-87F1-D1C5CAC0BF9B}"/>
    <cellStyle name="Normal 8 6 2 2" xfId="1156" xr:uid="{3FB2062B-447F-4A91-AB8A-1FB1D4932225}"/>
    <cellStyle name="Normal 8 6 2 2 2" xfId="4551" xr:uid="{EC94B8C8-AA50-4627-ABF0-226B479D591A}"/>
    <cellStyle name="Normal 8 6 2 2 2 2" xfId="12931" xr:uid="{5DEF1083-DC4C-43B8-A190-A6FF8606A4E0}"/>
    <cellStyle name="Normal 8 6 2 2 2 2 2" xfId="29691" xr:uid="{34792162-5229-4581-891B-423FD2B26DF1}"/>
    <cellStyle name="Normal 8 6 2 2 2 2 3" xfId="46450" xr:uid="{4719D938-1A89-4FA8-990C-11E8AEC5414D}"/>
    <cellStyle name="Normal 8 6 2 2 2 3" xfId="21311" xr:uid="{DC97501C-C75F-440B-8169-F46501C06668}"/>
    <cellStyle name="Normal 8 6 2 2 2 4" xfId="38070" xr:uid="{5C676E51-1871-4CF2-A454-74D1DD9125B1}"/>
    <cellStyle name="Normal 8 6 2 2 3" xfId="6238" xr:uid="{56116C7E-F6B9-45D8-8092-CB884A4B416C}"/>
    <cellStyle name="Normal 8 6 2 2 3 2" xfId="14618" xr:uid="{E98418CE-8131-4CD6-8B83-B0AD1CC60952}"/>
    <cellStyle name="Normal 8 6 2 2 3 2 2" xfId="31378" xr:uid="{CC679069-C389-43DB-B59D-B093EFA61B4A}"/>
    <cellStyle name="Normal 8 6 2 2 3 2 3" xfId="48137" xr:uid="{396D4027-ED1C-4594-9938-D817E7275F7E}"/>
    <cellStyle name="Normal 8 6 2 2 3 3" xfId="22998" xr:uid="{8C999A91-3BDA-40D3-BC7E-17B4124D5673}"/>
    <cellStyle name="Normal 8 6 2 2 3 4" xfId="39757" xr:uid="{099B273F-03E4-40D3-87BC-6637B297463C}"/>
    <cellStyle name="Normal 8 6 2 2 4" xfId="2974" xr:uid="{0301E735-D528-4DF9-A806-C89C52B20B45}"/>
    <cellStyle name="Normal 8 6 2 2 4 2" xfId="11354" xr:uid="{5C54CEA9-F4E3-409E-9D96-68C0B799AE67}"/>
    <cellStyle name="Normal 8 6 2 2 4 2 2" xfId="28114" xr:uid="{736F510B-F1D9-4879-A683-4CFD393AB2A2}"/>
    <cellStyle name="Normal 8 6 2 2 4 2 3" xfId="44873" xr:uid="{4183F1E6-118C-46D3-A213-DF98111CE790}"/>
    <cellStyle name="Normal 8 6 2 2 4 3" xfId="19734" xr:uid="{49C08438-8474-45E4-9F68-86B0CE17049A}"/>
    <cellStyle name="Normal 8 6 2 2 4 4" xfId="36493" xr:uid="{7F214DBF-F354-456B-A365-6DD62DE823C9}"/>
    <cellStyle name="Normal 8 6 2 2 5" xfId="9551" xr:uid="{3F818C19-132A-4DA2-8045-68EB317675B2}"/>
    <cellStyle name="Normal 8 6 2 2 5 2" xfId="26311" xr:uid="{92441D77-D083-4E12-9F00-6E2FC2A5FE2A}"/>
    <cellStyle name="Normal 8 6 2 2 5 3" xfId="43070" xr:uid="{208A8808-6B24-4E3C-BA0E-FA46009E86D5}"/>
    <cellStyle name="Normal 8 6 2 2 6" xfId="17931" xr:uid="{6BC4F88D-A245-4B7F-9B21-2A4F81F3DDF6}"/>
    <cellStyle name="Normal 8 6 2 2 7" xfId="34690" xr:uid="{47F58EB0-014E-4989-AB1C-65DAF031F5F0}"/>
    <cellStyle name="Normal 8 6 2 3" xfId="1590" xr:uid="{BC3071CF-858D-4740-BDC2-F5CAE4BBE16D}"/>
    <cellStyle name="Normal 8 6 2 3 2" xfId="4979" xr:uid="{21674828-C982-47B5-A873-046E63C7D401}"/>
    <cellStyle name="Normal 8 6 2 3 2 2" xfId="13359" xr:uid="{BC45BEA5-D96E-4935-A25F-B8FE04555A89}"/>
    <cellStyle name="Normal 8 6 2 3 2 2 2" xfId="30119" xr:uid="{C66F1A62-17ED-4CFA-AF80-F7223FDEE875}"/>
    <cellStyle name="Normal 8 6 2 3 2 2 3" xfId="46878" xr:uid="{F98F5261-D31F-40BD-BB6C-C48F06120E1D}"/>
    <cellStyle name="Normal 8 6 2 3 2 3" xfId="21739" xr:uid="{6220FA3D-9810-4C7E-917E-D3BD82E176B0}"/>
    <cellStyle name="Normal 8 6 2 3 2 4" xfId="38498" xr:uid="{5F9C810D-012D-481D-B42A-67275A8C072F}"/>
    <cellStyle name="Normal 8 6 2 3 3" xfId="6666" xr:uid="{098E0683-323B-4C39-BE94-B6FDD3132797}"/>
    <cellStyle name="Normal 8 6 2 3 3 2" xfId="15046" xr:uid="{46DE7D74-8511-4C74-AFC3-F42A0EB92F42}"/>
    <cellStyle name="Normal 8 6 2 3 3 2 2" xfId="31806" xr:uid="{895C01EC-28C6-402C-97AD-6133ACDBAE43}"/>
    <cellStyle name="Normal 8 6 2 3 3 2 3" xfId="48565" xr:uid="{DFADF1B8-DBEE-4138-87D6-AFF3430FCBD3}"/>
    <cellStyle name="Normal 8 6 2 3 3 3" xfId="23426" xr:uid="{A65DAEC6-E507-414A-A668-2FE5DA791F17}"/>
    <cellStyle name="Normal 8 6 2 3 3 4" xfId="40185" xr:uid="{87A10C09-9D83-4147-A0CD-452828153223}"/>
    <cellStyle name="Normal 8 6 2 3 4" xfId="3402" xr:uid="{92F94E29-14E3-473E-815C-AB4304844074}"/>
    <cellStyle name="Normal 8 6 2 3 4 2" xfId="11782" xr:uid="{5C1F4C0C-5181-467A-9F32-8F97363A14FB}"/>
    <cellStyle name="Normal 8 6 2 3 4 2 2" xfId="28542" xr:uid="{65B76058-F9E1-42C0-B1A4-6EE4FB85B57A}"/>
    <cellStyle name="Normal 8 6 2 3 4 2 3" xfId="45301" xr:uid="{EA51C44F-C65F-4B7E-9007-0F14F8CE39A9}"/>
    <cellStyle name="Normal 8 6 2 3 4 3" xfId="20162" xr:uid="{BC554A74-E262-4DAA-B97B-B8734ACE439A}"/>
    <cellStyle name="Normal 8 6 2 3 4 4" xfId="36921" xr:uid="{DCA3B8C2-16BB-4EC7-B8FD-EA3018BE8B8B}"/>
    <cellStyle name="Normal 8 6 2 3 5" xfId="9979" xr:uid="{85FD541C-4E76-4D1E-B892-B37293DD0CAC}"/>
    <cellStyle name="Normal 8 6 2 3 5 2" xfId="26739" xr:uid="{C9111720-1DD6-42D7-AC13-BD317EDF35CA}"/>
    <cellStyle name="Normal 8 6 2 3 5 3" xfId="43498" xr:uid="{E4F10D09-279D-4E85-9D13-D2553F1F8141}"/>
    <cellStyle name="Normal 8 6 2 3 6" xfId="18359" xr:uid="{9736E979-9793-4156-BE5B-3432B8A5ECEC}"/>
    <cellStyle name="Normal 8 6 2 3 7" xfId="35118" xr:uid="{0E7671F0-BA2C-43E5-B113-9509096CA569}"/>
    <cellStyle name="Normal 8 6 2 4" xfId="1881" xr:uid="{B5E9E6F9-2240-4415-B141-504A3759E556}"/>
    <cellStyle name="Normal 8 6 2 4 2" xfId="5270" xr:uid="{41E6C5FD-A12A-4679-A4D6-19B6B1C5392E}"/>
    <cellStyle name="Normal 8 6 2 4 2 2" xfId="13650" xr:uid="{85976A8B-C7AF-4027-8A18-C3549A5A21AB}"/>
    <cellStyle name="Normal 8 6 2 4 2 2 2" xfId="30410" xr:uid="{C7076B3B-AAE4-4E1C-A999-AA446CAABA49}"/>
    <cellStyle name="Normal 8 6 2 4 2 2 3" xfId="47169" xr:uid="{2461ED14-2C91-4B30-8A73-6BDEBFB59929}"/>
    <cellStyle name="Normal 8 6 2 4 2 3" xfId="22030" xr:uid="{7F3A5411-A731-471C-9A07-9644C8FC77DD}"/>
    <cellStyle name="Normal 8 6 2 4 2 4" xfId="38789" xr:uid="{E0276AE0-C42E-4ECB-98C1-D540DD935C77}"/>
    <cellStyle name="Normal 8 6 2 4 3" xfId="6957" xr:uid="{57316B45-6575-4D54-B74A-3D5E5CA06FB9}"/>
    <cellStyle name="Normal 8 6 2 4 3 2" xfId="15337" xr:uid="{2804FBE5-0BAE-4BBF-97DA-3025CF542A75}"/>
    <cellStyle name="Normal 8 6 2 4 3 2 2" xfId="32097" xr:uid="{F2E7C10D-7B33-4580-B40A-5C0A57C81891}"/>
    <cellStyle name="Normal 8 6 2 4 3 2 3" xfId="48856" xr:uid="{4169E354-40CC-450E-8281-2976B4D683DF}"/>
    <cellStyle name="Normal 8 6 2 4 3 3" xfId="23717" xr:uid="{2F1CEE2A-2518-4358-BA5D-A809E4F11464}"/>
    <cellStyle name="Normal 8 6 2 4 3 4" xfId="40476" xr:uid="{91ADA577-BD77-4E0F-ADD8-DFC4D7440F5B}"/>
    <cellStyle name="Normal 8 6 2 4 4" xfId="3580" xr:uid="{049A5E44-3055-47B2-A4CC-3D9FF1052EE0}"/>
    <cellStyle name="Normal 8 6 2 4 4 2" xfId="11960" xr:uid="{8CFFA325-147E-493A-B313-3F699E7F69F9}"/>
    <cellStyle name="Normal 8 6 2 4 4 2 2" xfId="28720" xr:uid="{7E5E0571-D5DA-48BC-B135-102C354DB19C}"/>
    <cellStyle name="Normal 8 6 2 4 4 2 3" xfId="45479" xr:uid="{557C248A-1ABE-4D73-839F-D0755A5BACA5}"/>
    <cellStyle name="Normal 8 6 2 4 4 3" xfId="20340" xr:uid="{DD793E3A-798B-419C-B5C3-70103C46C79F}"/>
    <cellStyle name="Normal 8 6 2 4 4 4" xfId="37099" xr:uid="{FD113BD2-CC4E-4BEA-B507-735ACB6729A4}"/>
    <cellStyle name="Normal 8 6 2 4 5" xfId="10270" xr:uid="{AAEA721A-7EFF-4A59-9ABE-FB33AAF39148}"/>
    <cellStyle name="Normal 8 6 2 4 5 2" xfId="27030" xr:uid="{53B02DAC-FC7D-4F94-AA9C-0B58A5874B1A}"/>
    <cellStyle name="Normal 8 6 2 4 5 3" xfId="43789" xr:uid="{3B0BF37C-DB54-435B-AFEC-4B8EEAC0A326}"/>
    <cellStyle name="Normal 8 6 2 4 6" xfId="18650" xr:uid="{8328A55A-0B00-457E-B687-7E405F88D956}"/>
    <cellStyle name="Normal 8 6 2 4 7" xfId="35409" xr:uid="{9E776127-7E3E-4002-8D84-4577D8F8F74D}"/>
    <cellStyle name="Normal 8 6 2 5" xfId="4000" xr:uid="{CFC621DE-218F-4B4A-ACAF-04B0754CFE04}"/>
    <cellStyle name="Normal 8 6 2 5 2" xfId="12380" xr:uid="{40A7B1E1-54B0-450D-B9E0-5E227D48E5BB}"/>
    <cellStyle name="Normal 8 6 2 5 2 2" xfId="29140" xr:uid="{EACE8F1E-8921-4895-A5B0-696605BD2BCE}"/>
    <cellStyle name="Normal 8 6 2 5 2 3" xfId="45899" xr:uid="{AF0592AF-DE59-4102-B90D-D5A3A72FFEBD}"/>
    <cellStyle name="Normal 8 6 2 5 3" xfId="20760" xr:uid="{714DEB0B-1295-438F-8264-C89BC68E010E}"/>
    <cellStyle name="Normal 8 6 2 5 4" xfId="37519" xr:uid="{D4B7294F-ADCE-45EF-A6BF-B0ED77B05126}"/>
    <cellStyle name="Normal 8 6 2 6" xfId="5812" xr:uid="{D3C117AC-3621-4FC1-BEF3-C58C372C03D0}"/>
    <cellStyle name="Normal 8 6 2 6 2" xfId="14192" xr:uid="{8DCBA1DF-1844-4ACE-BEA9-2DFF9BDC9872}"/>
    <cellStyle name="Normal 8 6 2 6 2 2" xfId="30952" xr:uid="{6FF26B5A-03F3-4076-829D-34A7E5A06556}"/>
    <cellStyle name="Normal 8 6 2 6 2 3" xfId="47711" xr:uid="{77A00AA5-EE79-493A-B86B-C85DAA7000B7}"/>
    <cellStyle name="Normal 8 6 2 6 3" xfId="22572" xr:uid="{E50DE49C-8588-4BB2-B94E-ABEEDAB78E9D}"/>
    <cellStyle name="Normal 8 6 2 6 4" xfId="39331" xr:uid="{C62C7906-E351-45EA-B95A-F721E9651B98}"/>
    <cellStyle name="Normal 8 6 2 7" xfId="7363" xr:uid="{033F2072-31A8-4624-B3EE-920D63D968E0}"/>
    <cellStyle name="Normal 8 6 2 7 2" xfId="15743" xr:uid="{353CA1AD-A154-4F41-91B8-696082A82434}"/>
    <cellStyle name="Normal 8 6 2 7 2 2" xfId="32503" xr:uid="{1550F825-5182-4273-B824-E9258EF9C2C9}"/>
    <cellStyle name="Normal 8 6 2 7 2 3" xfId="49262" xr:uid="{ABBD4720-349C-405C-A6FC-441614C5D3FD}"/>
    <cellStyle name="Normal 8 6 2 7 3" xfId="24123" xr:uid="{93608130-9202-4A15-8CA2-D9B2E391CEE7}"/>
    <cellStyle name="Normal 8 6 2 7 4" xfId="40882" xr:uid="{BC01D5FC-6801-443E-8467-3C434AD83788}"/>
    <cellStyle name="Normal 8 6 2 8" xfId="7769" xr:uid="{BAEB781B-5159-4D37-99AB-5F8E6FDB01B7}"/>
    <cellStyle name="Normal 8 6 2 8 2" xfId="16149" xr:uid="{7C590683-314C-4D32-8E60-EA1A44BD85A0}"/>
    <cellStyle name="Normal 8 6 2 8 2 2" xfId="32909" xr:uid="{28D37884-7F49-4BDF-84A2-3393FD901458}"/>
    <cellStyle name="Normal 8 6 2 8 2 3" xfId="49668" xr:uid="{6D7BDD28-2300-4D8B-8DC9-5258DE0FA065}"/>
    <cellStyle name="Normal 8 6 2 8 3" xfId="24529" xr:uid="{339EB8B1-F8CB-46F0-85CD-A73193486F63}"/>
    <cellStyle name="Normal 8 6 2 8 4" xfId="41288" xr:uid="{0B90A349-58AD-4905-BDD0-F9CC126CC17A}"/>
    <cellStyle name="Normal 8 6 2 9" xfId="8175" xr:uid="{A9137EFB-087E-4147-B87D-9A549333ECAB}"/>
    <cellStyle name="Normal 8 6 2 9 2" xfId="16555" xr:uid="{15500E42-7965-4AA8-AD96-8252F296618B}"/>
    <cellStyle name="Normal 8 6 2 9 2 2" xfId="33315" xr:uid="{4BF2264C-C1C4-47FE-9DB5-6C5F3CD295E8}"/>
    <cellStyle name="Normal 8 6 2 9 2 3" xfId="50074" xr:uid="{B10FCDFF-F1BA-47CC-BF92-1F7E8280710C}"/>
    <cellStyle name="Normal 8 6 2 9 3" xfId="24935" xr:uid="{7D0F8802-3750-4ABA-BAA6-9116C14B7750}"/>
    <cellStyle name="Normal 8 6 2 9 4" xfId="41694" xr:uid="{BA24727C-9066-4C0F-8F08-EAED2FF8719C}"/>
    <cellStyle name="Normal 8 6 3" xfId="718" xr:uid="{FDD639F3-29D8-404B-9713-10361EF4A73E}"/>
    <cellStyle name="Normal 8 6 3 10" xfId="8711" xr:uid="{0F6B3614-E1BF-4D87-92B0-16C8BC0491A2}"/>
    <cellStyle name="Normal 8 6 3 10 2" xfId="17091" xr:uid="{21C1F033-821E-4E11-9DB1-9FA47B67EA7C}"/>
    <cellStyle name="Normal 8 6 3 10 2 2" xfId="33851" xr:uid="{0DA3E088-C3B6-4379-8798-C4BE060DFCFA}"/>
    <cellStyle name="Normal 8 6 3 10 2 3" xfId="50610" xr:uid="{A286F149-A9AA-4941-A217-95751B55FEF7}"/>
    <cellStyle name="Normal 8 6 3 10 3" xfId="25471" xr:uid="{27FAB3C1-0B73-4EFD-9DDA-5320E7894301}"/>
    <cellStyle name="Normal 8 6 3 10 4" xfId="42230" xr:uid="{7D564EC3-92CF-4B5F-8CFF-B46C6572F8CF}"/>
    <cellStyle name="Normal 8 6 3 11" xfId="2547" xr:uid="{86AE8289-F6D4-4495-BC08-810D1D98B17B}"/>
    <cellStyle name="Normal 8 6 3 11 2" xfId="10929" xr:uid="{BE80154E-1487-4E22-BFB1-75B41635D41B}"/>
    <cellStyle name="Normal 8 6 3 11 2 2" xfId="27689" xr:uid="{5C846F12-0AD0-49B7-94F3-05C96C04928C}"/>
    <cellStyle name="Normal 8 6 3 11 2 3" xfId="44448" xr:uid="{5ACBE2D7-DFD8-40AE-921B-9272B71E0612}"/>
    <cellStyle name="Normal 8 6 3 11 3" xfId="19309" xr:uid="{49642A9C-D291-4598-8095-431F8217182B}"/>
    <cellStyle name="Normal 8 6 3 11 4" xfId="36068" xr:uid="{B34480DA-65DF-4689-88F7-CF83319315D9}"/>
    <cellStyle name="Normal 8 6 3 12" xfId="9126" xr:uid="{99D21BEB-D8CC-4A95-B18A-2A2BC35A3C38}"/>
    <cellStyle name="Normal 8 6 3 12 2" xfId="25886" xr:uid="{65430FF3-271F-4C03-A4D1-C1E2B996BB60}"/>
    <cellStyle name="Normal 8 6 3 12 3" xfId="42645" xr:uid="{7B4C5713-32A6-458C-B643-0CC46F5F86C3}"/>
    <cellStyle name="Normal 8 6 3 13" xfId="17506" xr:uid="{08DF24AF-B53F-4A4E-9C76-E716F7965E94}"/>
    <cellStyle name="Normal 8 6 3 14" xfId="34265" xr:uid="{3D32034D-46B7-4717-BDA5-709F0C1EF3F5}"/>
    <cellStyle name="Normal 8 6 3 2" xfId="1157" xr:uid="{7ADD9CF0-4B1F-4E89-8AD4-A9E90B6DCDE9}"/>
    <cellStyle name="Normal 8 6 3 2 2" xfId="4552" xr:uid="{17230552-11B2-4C99-AFAA-FA9787D9EF12}"/>
    <cellStyle name="Normal 8 6 3 2 2 2" xfId="12932" xr:uid="{76AC3462-D970-4FAB-8AA9-57151BBE1602}"/>
    <cellStyle name="Normal 8 6 3 2 2 2 2" xfId="29692" xr:uid="{C3FED83D-F3CD-4F56-8125-4D280E22521F}"/>
    <cellStyle name="Normal 8 6 3 2 2 2 3" xfId="46451" xr:uid="{FF2923FB-A00A-4869-9679-D125B2ED125C}"/>
    <cellStyle name="Normal 8 6 3 2 2 3" xfId="21312" xr:uid="{113A219A-263E-4B2F-9A38-08F05E58825D}"/>
    <cellStyle name="Normal 8 6 3 2 2 4" xfId="38071" xr:uid="{CE8C358C-F5C3-463B-AAF0-45CAA3DDE9EF}"/>
    <cellStyle name="Normal 8 6 3 2 3" xfId="6239" xr:uid="{33ACA631-3DD7-43E2-BB18-59CEB1687AA1}"/>
    <cellStyle name="Normal 8 6 3 2 3 2" xfId="14619" xr:uid="{E6C8FFAC-0005-424F-8B53-8D53F140A1A5}"/>
    <cellStyle name="Normal 8 6 3 2 3 2 2" xfId="31379" xr:uid="{51339894-C012-4E3E-AB42-A4D4008FC0E8}"/>
    <cellStyle name="Normal 8 6 3 2 3 2 3" xfId="48138" xr:uid="{7AA37062-9076-49FA-802F-16401275B097}"/>
    <cellStyle name="Normal 8 6 3 2 3 3" xfId="22999" xr:uid="{615836A4-3ED9-45B5-BAAF-426164D46D0B}"/>
    <cellStyle name="Normal 8 6 3 2 3 4" xfId="39758" xr:uid="{859EE019-5577-492C-A856-A5B9AE252A9B}"/>
    <cellStyle name="Normal 8 6 3 2 4" xfId="2975" xr:uid="{A6109AE5-0845-4AE9-A077-EE94AA7E33C4}"/>
    <cellStyle name="Normal 8 6 3 2 4 2" xfId="11355" xr:uid="{01B060C0-846C-4AB4-8591-D98B381EA96F}"/>
    <cellStyle name="Normal 8 6 3 2 4 2 2" xfId="28115" xr:uid="{B48DE29C-1559-40D2-8A6A-FA34BE9680B7}"/>
    <cellStyle name="Normal 8 6 3 2 4 2 3" xfId="44874" xr:uid="{1908A97A-E41B-4FB0-9982-EB05B80B2534}"/>
    <cellStyle name="Normal 8 6 3 2 4 3" xfId="19735" xr:uid="{D96C70A1-6445-445C-9A0D-4419A0AFE39F}"/>
    <cellStyle name="Normal 8 6 3 2 4 4" xfId="36494" xr:uid="{0BA1A04F-A454-4AD0-B2D6-ED49ED6CB66B}"/>
    <cellStyle name="Normal 8 6 3 2 5" xfId="9552" xr:uid="{32153FDC-CA0B-44F7-A40D-4B71E69D0FA0}"/>
    <cellStyle name="Normal 8 6 3 2 5 2" xfId="26312" xr:uid="{EF0D85EC-DCB5-4F46-80EE-9FD950039F77}"/>
    <cellStyle name="Normal 8 6 3 2 5 3" xfId="43071" xr:uid="{D6E9DCA4-B2C9-432B-96EA-FF550E111DC8}"/>
    <cellStyle name="Normal 8 6 3 2 6" xfId="17932" xr:uid="{E68205AB-2343-4CD7-9D73-9D4702CA1A95}"/>
    <cellStyle name="Normal 8 6 3 2 7" xfId="34691" xr:uid="{59CD52BE-7FD0-43CF-BE71-0733656B0858}"/>
    <cellStyle name="Normal 8 6 3 3" xfId="1591" xr:uid="{CFAA076F-399E-4A4C-B138-537AF9F079F2}"/>
    <cellStyle name="Normal 8 6 3 3 2" xfId="4980" xr:uid="{C51D9065-0629-43C4-A677-136E3C706719}"/>
    <cellStyle name="Normal 8 6 3 3 2 2" xfId="13360" xr:uid="{54823B83-BD13-4418-B48F-F7CC9311A44F}"/>
    <cellStyle name="Normal 8 6 3 3 2 2 2" xfId="30120" xr:uid="{A068AD70-CF4F-4393-8177-349845AA72F4}"/>
    <cellStyle name="Normal 8 6 3 3 2 2 3" xfId="46879" xr:uid="{C620A96F-6A07-4F40-B854-8440A9A87F79}"/>
    <cellStyle name="Normal 8 6 3 3 2 3" xfId="21740" xr:uid="{3001A351-FB5B-4A58-8DE2-CF191E496421}"/>
    <cellStyle name="Normal 8 6 3 3 2 4" xfId="38499" xr:uid="{2A5E56B5-C97F-4F10-973A-7773434649B2}"/>
    <cellStyle name="Normal 8 6 3 3 3" xfId="6667" xr:uid="{2005EADE-6F6E-4D08-9670-34519F900E1B}"/>
    <cellStyle name="Normal 8 6 3 3 3 2" xfId="15047" xr:uid="{A88CAACF-C0FC-492E-A1D1-5BC10F25A118}"/>
    <cellStyle name="Normal 8 6 3 3 3 2 2" xfId="31807" xr:uid="{C6B46EED-F15B-43E6-B0BE-D2DD8BAD1694}"/>
    <cellStyle name="Normal 8 6 3 3 3 2 3" xfId="48566" xr:uid="{DD292317-F3BB-4C83-A5DD-2A6363FB63A0}"/>
    <cellStyle name="Normal 8 6 3 3 3 3" xfId="23427" xr:uid="{AB21B7C5-7A34-4C65-80D4-39AF10823406}"/>
    <cellStyle name="Normal 8 6 3 3 3 4" xfId="40186" xr:uid="{CF8B903E-9ADC-49CB-8DDD-DEC54834214F}"/>
    <cellStyle name="Normal 8 6 3 3 4" xfId="3403" xr:uid="{015D610B-0146-4968-BC94-BF4A1D344FBA}"/>
    <cellStyle name="Normal 8 6 3 3 4 2" xfId="11783" xr:uid="{0620EDF9-A379-4383-A528-4BE6A526BA49}"/>
    <cellStyle name="Normal 8 6 3 3 4 2 2" xfId="28543" xr:uid="{F6BC9A56-E85F-419E-991F-766D8909CC64}"/>
    <cellStyle name="Normal 8 6 3 3 4 2 3" xfId="45302" xr:uid="{5F111B6D-9C59-4013-B35C-9510BB8652DA}"/>
    <cellStyle name="Normal 8 6 3 3 4 3" xfId="20163" xr:uid="{2A625F68-8960-4B30-B357-EED4B3778A8C}"/>
    <cellStyle name="Normal 8 6 3 3 4 4" xfId="36922" xr:uid="{7F5DE9A9-D36E-42CF-A708-B86085716CB7}"/>
    <cellStyle name="Normal 8 6 3 3 5" xfId="9980" xr:uid="{1A417F06-AC46-44E7-846D-5D90C3606897}"/>
    <cellStyle name="Normal 8 6 3 3 5 2" xfId="26740" xr:uid="{9601A201-4BE6-4C7C-A70F-481DB4A0CC73}"/>
    <cellStyle name="Normal 8 6 3 3 5 3" xfId="43499" xr:uid="{0C76190A-55DC-4B04-9457-A6F2BA478FE1}"/>
    <cellStyle name="Normal 8 6 3 3 6" xfId="18360" xr:uid="{72B6BC7C-DB19-45AF-8449-1BBF1B3D56B2}"/>
    <cellStyle name="Normal 8 6 3 3 7" xfId="35119" xr:uid="{1EB9E908-CDD9-4D91-ABB2-703E68E53194}"/>
    <cellStyle name="Normal 8 6 3 4" xfId="2011" xr:uid="{35EFABC1-5C02-42FD-AE48-1460FAB034A4}"/>
    <cellStyle name="Normal 8 6 3 4 2" xfId="5400" xr:uid="{7C37D251-D051-4DF6-A6DF-0E4E8546FED5}"/>
    <cellStyle name="Normal 8 6 3 4 2 2" xfId="13780" xr:uid="{714FCC90-A581-41EF-9BAB-3B8A5A1715F3}"/>
    <cellStyle name="Normal 8 6 3 4 2 2 2" xfId="30540" xr:uid="{56F4F8ED-0922-4681-85D3-3F8EE647BFE8}"/>
    <cellStyle name="Normal 8 6 3 4 2 2 3" xfId="47299" xr:uid="{8DBD6E1C-6F70-4AD0-8F8B-B7E9DAAF0B62}"/>
    <cellStyle name="Normal 8 6 3 4 2 3" xfId="22160" xr:uid="{767E2266-BE1E-446A-A1F4-6E02372150B2}"/>
    <cellStyle name="Normal 8 6 3 4 2 4" xfId="38919" xr:uid="{BA00575A-4D71-420D-B901-8E1583EE4EA4}"/>
    <cellStyle name="Normal 8 6 3 4 3" xfId="7087" xr:uid="{2C44ADC9-EDC4-4D07-BADE-87D4C012EE1B}"/>
    <cellStyle name="Normal 8 6 3 4 3 2" xfId="15467" xr:uid="{29798B84-EA96-4F83-AEEE-E20BC47575BC}"/>
    <cellStyle name="Normal 8 6 3 4 3 2 2" xfId="32227" xr:uid="{2898C261-23BE-4B7C-8808-13759A478CB3}"/>
    <cellStyle name="Normal 8 6 3 4 3 2 3" xfId="48986" xr:uid="{C771BFF6-B8FA-482C-BFB9-DDDF5AE8964B}"/>
    <cellStyle name="Normal 8 6 3 4 3 3" xfId="23847" xr:uid="{B1C674F9-FB94-4620-8C7B-0E984D562267}"/>
    <cellStyle name="Normal 8 6 3 4 3 4" xfId="40606" xr:uid="{E34B5EE2-87C5-4E91-9165-C5DB4816D389}"/>
    <cellStyle name="Normal 8 6 3 4 4" xfId="3710" xr:uid="{0893D01F-4BAA-4867-A724-FE31C51C04F4}"/>
    <cellStyle name="Normal 8 6 3 4 4 2" xfId="12090" xr:uid="{2F3470C8-4B83-4961-B3F3-7C100307334F}"/>
    <cellStyle name="Normal 8 6 3 4 4 2 2" xfId="28850" xr:uid="{84EF17DA-F39B-453F-BCE1-5C955F528E6E}"/>
    <cellStyle name="Normal 8 6 3 4 4 2 3" xfId="45609" xr:uid="{BEA1DAF5-000C-4DD2-BA00-C30FCD9231EE}"/>
    <cellStyle name="Normal 8 6 3 4 4 3" xfId="20470" xr:uid="{C0E2EA1D-0009-4A8D-B77D-811482CFE09C}"/>
    <cellStyle name="Normal 8 6 3 4 4 4" xfId="37229" xr:uid="{D5AA5411-5BB2-4993-A697-970CF4FC0B8D}"/>
    <cellStyle name="Normal 8 6 3 4 5" xfId="10400" xr:uid="{3A59E1A3-C6E8-4629-AD1E-4162FAF46710}"/>
    <cellStyle name="Normal 8 6 3 4 5 2" xfId="27160" xr:uid="{E2115784-5239-46A8-9EFE-1FD233907178}"/>
    <cellStyle name="Normal 8 6 3 4 5 3" xfId="43919" xr:uid="{2C331161-1B29-400D-A6A5-53D0290BCD39}"/>
    <cellStyle name="Normal 8 6 3 4 6" xfId="18780" xr:uid="{FBB1E305-936D-4955-9676-AFDA38526261}"/>
    <cellStyle name="Normal 8 6 3 4 7" xfId="35539" xr:uid="{79EEE7FE-832F-4F58-95E5-DFD4CF5509E9}"/>
    <cellStyle name="Normal 8 6 3 5" xfId="4130" xr:uid="{4C7E8945-F665-4449-B285-9CFF69FAC9C9}"/>
    <cellStyle name="Normal 8 6 3 5 2" xfId="12510" xr:uid="{709935DC-6E77-4F65-B02A-07ABB18648D0}"/>
    <cellStyle name="Normal 8 6 3 5 2 2" xfId="29270" xr:uid="{DC535D7F-CF97-42BD-88A3-30DD559B7C94}"/>
    <cellStyle name="Normal 8 6 3 5 2 3" xfId="46029" xr:uid="{B465AC6D-4275-4AD7-87E9-C86B43C13B2D}"/>
    <cellStyle name="Normal 8 6 3 5 3" xfId="20890" xr:uid="{C6E4DD8B-1381-4A04-8FD0-1D1BC76D870C}"/>
    <cellStyle name="Normal 8 6 3 5 4" xfId="37649" xr:uid="{7E6D0F09-15F7-495A-85ED-867A00A94DF2}"/>
    <cellStyle name="Normal 8 6 3 6" xfId="5813" xr:uid="{A86FCEC5-19AD-4BDA-ACDD-ACF177E2BACC}"/>
    <cellStyle name="Normal 8 6 3 6 2" xfId="14193" xr:uid="{F9A0E7EE-E030-4BF3-BF87-C2F6E5CF63BF}"/>
    <cellStyle name="Normal 8 6 3 6 2 2" xfId="30953" xr:uid="{BFC439AC-6E22-4EB8-9D03-AAE123C6DE0F}"/>
    <cellStyle name="Normal 8 6 3 6 2 3" xfId="47712" xr:uid="{FAF61543-88F0-499D-AE23-3031AF83FE59}"/>
    <cellStyle name="Normal 8 6 3 6 3" xfId="22573" xr:uid="{878C7B9D-1004-4654-AB05-3AF6D8A7F472}"/>
    <cellStyle name="Normal 8 6 3 6 4" xfId="39332" xr:uid="{15C53445-5011-4EC6-A955-C7A2E54408D3}"/>
    <cellStyle name="Normal 8 6 3 7" xfId="7493" xr:uid="{91295004-314D-421F-B486-4718C31DF8F5}"/>
    <cellStyle name="Normal 8 6 3 7 2" xfId="15873" xr:uid="{61201D22-668A-4EC8-95BD-818BF918E919}"/>
    <cellStyle name="Normal 8 6 3 7 2 2" xfId="32633" xr:uid="{9EA7CBC4-5BB9-409B-86A9-8C16C1C8D2F7}"/>
    <cellStyle name="Normal 8 6 3 7 2 3" xfId="49392" xr:uid="{23ABE7CB-CCE7-46E9-9A1D-28CA7BAF0994}"/>
    <cellStyle name="Normal 8 6 3 7 3" xfId="24253" xr:uid="{AD6675A9-5282-460F-9818-305C065DA00F}"/>
    <cellStyle name="Normal 8 6 3 7 4" xfId="41012" xr:uid="{8E28D601-36E2-45CF-B42E-B911195C0BB6}"/>
    <cellStyle name="Normal 8 6 3 8" xfId="7899" xr:uid="{D69D8A8E-5900-453A-A626-959EBEB4FF34}"/>
    <cellStyle name="Normal 8 6 3 8 2" xfId="16279" xr:uid="{7583389C-41CE-4D2F-8951-1CFBC64FB586}"/>
    <cellStyle name="Normal 8 6 3 8 2 2" xfId="33039" xr:uid="{D2782A77-67F6-4A9B-9DE3-EA637D33F42E}"/>
    <cellStyle name="Normal 8 6 3 8 2 3" xfId="49798" xr:uid="{BDAE4B7A-ABA2-458B-8481-B65023407621}"/>
    <cellStyle name="Normal 8 6 3 8 3" xfId="24659" xr:uid="{8A5F78ED-B1C2-4903-8C2E-7C1A7388CD33}"/>
    <cellStyle name="Normal 8 6 3 8 4" xfId="41418" xr:uid="{A838007C-6679-4C8C-9CCD-A3E4EE1D9E47}"/>
    <cellStyle name="Normal 8 6 3 9" xfId="8305" xr:uid="{E8454467-2E11-4165-A7B9-7894A97C0407}"/>
    <cellStyle name="Normal 8 6 3 9 2" xfId="16685" xr:uid="{43AF0654-3D6A-426D-A771-05DA2542A03B}"/>
    <cellStyle name="Normal 8 6 3 9 2 2" xfId="33445" xr:uid="{B365E5FF-DFC7-427A-AF0C-CE70527CFDB6}"/>
    <cellStyle name="Normal 8 6 3 9 2 3" xfId="50204" xr:uid="{5FD0EA24-8263-41B8-B4EB-F43AFA468173}"/>
    <cellStyle name="Normal 8 6 3 9 3" xfId="25065" xr:uid="{99BF9DEC-C659-4678-822D-1625DD92265F}"/>
    <cellStyle name="Normal 8 6 3 9 4" xfId="41824" xr:uid="{2378DEA5-A8A7-4D2D-9A3B-6EA0194547ED}"/>
    <cellStyle name="Normal 8 6 4" xfId="1155" xr:uid="{7574BD48-7B79-420A-A088-68D867A9BA08}"/>
    <cellStyle name="Normal 8 6 4 2" xfId="4550" xr:uid="{56417A70-EA92-45C6-A772-8348C5D5290A}"/>
    <cellStyle name="Normal 8 6 4 2 2" xfId="12930" xr:uid="{CA078D80-BDD4-4887-97AE-51AE6C2FE5F8}"/>
    <cellStyle name="Normal 8 6 4 2 2 2" xfId="29690" xr:uid="{1E50678E-C697-4B6B-A018-AE9C6C3F0A15}"/>
    <cellStyle name="Normal 8 6 4 2 2 3" xfId="46449" xr:uid="{1EAC0F7A-F447-4649-AADA-5B955820AC77}"/>
    <cellStyle name="Normal 8 6 4 2 3" xfId="21310" xr:uid="{D1118C16-A9C8-47A9-9C11-DAD500235BC7}"/>
    <cellStyle name="Normal 8 6 4 2 4" xfId="38069" xr:uid="{7DB404C5-33C7-42B5-9E61-40875783D4C0}"/>
    <cellStyle name="Normal 8 6 4 3" xfId="6237" xr:uid="{85B65A29-BD3D-4DD1-8D05-0BB2C08B5F96}"/>
    <cellStyle name="Normal 8 6 4 3 2" xfId="14617" xr:uid="{BD7AAF41-36B0-4702-BBA5-2F2D9BA5A441}"/>
    <cellStyle name="Normal 8 6 4 3 2 2" xfId="31377" xr:uid="{2EFFF499-F452-4015-A2B9-CB4414CB6299}"/>
    <cellStyle name="Normal 8 6 4 3 2 3" xfId="48136" xr:uid="{402C5257-B740-40D1-81CE-4649DDC1C057}"/>
    <cellStyle name="Normal 8 6 4 3 3" xfId="22997" xr:uid="{337E9F58-93C1-4A0A-BDA1-489DB12C5022}"/>
    <cellStyle name="Normal 8 6 4 3 4" xfId="39756" xr:uid="{DD192E9D-C62D-4287-8AA6-1B36AF709B47}"/>
    <cellStyle name="Normal 8 6 4 4" xfId="2973" xr:uid="{27C93F13-9E14-4861-8A01-BED1EB8E02B4}"/>
    <cellStyle name="Normal 8 6 4 4 2" xfId="11353" xr:uid="{8F97FD18-1EA4-4005-8161-344F17C2F9E3}"/>
    <cellStyle name="Normal 8 6 4 4 2 2" xfId="28113" xr:uid="{BA799A74-4C07-42C7-8090-77109A5197A8}"/>
    <cellStyle name="Normal 8 6 4 4 2 3" xfId="44872" xr:uid="{D054DA6C-29EA-41BB-892E-5C887F129403}"/>
    <cellStyle name="Normal 8 6 4 4 3" xfId="19733" xr:uid="{BB4009DA-8387-4431-84D5-FCFEA7D1C4D8}"/>
    <cellStyle name="Normal 8 6 4 4 4" xfId="36492" xr:uid="{DC342C79-2771-4B07-9C0D-988135128FD6}"/>
    <cellStyle name="Normal 8 6 4 5" xfId="9550" xr:uid="{77F8B864-0EEE-42F5-8191-507D5613799F}"/>
    <cellStyle name="Normal 8 6 4 5 2" xfId="26310" xr:uid="{E2080F9C-9361-4DF4-A1D2-529DB5050D6F}"/>
    <cellStyle name="Normal 8 6 4 5 3" xfId="43069" xr:uid="{6B378F11-42BF-4A03-B437-9F1D4791340D}"/>
    <cellStyle name="Normal 8 6 4 6" xfId="17930" xr:uid="{87512E4F-7663-4E37-BA42-70B722B737B8}"/>
    <cellStyle name="Normal 8 6 4 7" xfId="34689" xr:uid="{21959B0D-6D96-44D1-9F0C-9EB4927CC16B}"/>
    <cellStyle name="Normal 8 6 5" xfId="1589" xr:uid="{CF7339DA-6A4A-413C-8F03-6EDA76959870}"/>
    <cellStyle name="Normal 8 6 5 2" xfId="4978" xr:uid="{49B44453-1770-4A12-B556-5BA625CE97B4}"/>
    <cellStyle name="Normal 8 6 5 2 2" xfId="13358" xr:uid="{78D10320-3782-4F82-9CBB-2359289F60A5}"/>
    <cellStyle name="Normal 8 6 5 2 2 2" xfId="30118" xr:uid="{B4B0EC68-F967-46E7-BC19-E73F2592A665}"/>
    <cellStyle name="Normal 8 6 5 2 2 3" xfId="46877" xr:uid="{D7898280-B598-47F1-AD26-682ECFC2E677}"/>
    <cellStyle name="Normal 8 6 5 2 3" xfId="21738" xr:uid="{BE9FD1EC-498C-4AEA-8AB6-D1B9A13CB4C0}"/>
    <cellStyle name="Normal 8 6 5 2 4" xfId="38497" xr:uid="{E82F808E-0565-4285-B9C6-6AD482B679D0}"/>
    <cellStyle name="Normal 8 6 5 3" xfId="6665" xr:uid="{A179ADF0-9DB6-4EDD-84F6-90969F657995}"/>
    <cellStyle name="Normal 8 6 5 3 2" xfId="15045" xr:uid="{EE18E519-64F8-4D6A-BD02-AA5757CB2ECD}"/>
    <cellStyle name="Normal 8 6 5 3 2 2" xfId="31805" xr:uid="{FB934425-9D7A-44B9-A8E3-5418FA5ECC3C}"/>
    <cellStyle name="Normal 8 6 5 3 2 3" xfId="48564" xr:uid="{EEF4877D-565D-4F88-B8E1-C0436E82592E}"/>
    <cellStyle name="Normal 8 6 5 3 3" xfId="23425" xr:uid="{5ACB338B-4513-4D06-8F23-DD75865A55DB}"/>
    <cellStyle name="Normal 8 6 5 3 4" xfId="40184" xr:uid="{55C71981-8A46-46F8-AAD0-A9CCF27BCC90}"/>
    <cellStyle name="Normal 8 6 5 4" xfId="3401" xr:uid="{794CFFF8-398A-400C-87B0-8441DEFA3D10}"/>
    <cellStyle name="Normal 8 6 5 4 2" xfId="11781" xr:uid="{185A45FD-9DB6-4EFF-861C-778B9D38E85B}"/>
    <cellStyle name="Normal 8 6 5 4 2 2" xfId="28541" xr:uid="{BAB69FF9-B8C7-47B5-A2DC-6C11868F7351}"/>
    <cellStyle name="Normal 8 6 5 4 2 3" xfId="45300" xr:uid="{6856C56A-ED11-4EEB-90B0-A912FB36FF00}"/>
    <cellStyle name="Normal 8 6 5 4 3" xfId="20161" xr:uid="{45238B2F-8453-4513-BE6A-0DA9F86E0A9A}"/>
    <cellStyle name="Normal 8 6 5 4 4" xfId="36920" xr:uid="{1852FD90-64B1-4B6D-8EA2-82FD8DE43514}"/>
    <cellStyle name="Normal 8 6 5 5" xfId="9978" xr:uid="{E8F63C24-164A-4A65-B39C-B53DB999E2FB}"/>
    <cellStyle name="Normal 8 6 5 5 2" xfId="26738" xr:uid="{7610716E-5B7D-4E9B-8D72-3A700B6E296A}"/>
    <cellStyle name="Normal 8 6 5 5 3" xfId="43497" xr:uid="{F3CAB289-1B43-4E45-9661-9D383A0795AB}"/>
    <cellStyle name="Normal 8 6 5 6" xfId="18358" xr:uid="{52A61A00-92E0-489C-82B1-1D9894CE5626}"/>
    <cellStyle name="Normal 8 6 5 7" xfId="35117" xr:uid="{BC00D2F6-E461-4F9C-89F0-4D2EFFF267C1}"/>
    <cellStyle name="Normal 8 6 6" xfId="1740" xr:uid="{6254D14C-778C-4645-866B-B71DC8C2CE42}"/>
    <cellStyle name="Normal 8 6 6 2" xfId="5129" xr:uid="{1D105A37-C2E4-49D0-9736-21BE550A42E0}"/>
    <cellStyle name="Normal 8 6 6 2 2" xfId="13509" xr:uid="{DA208620-A3EC-464C-9E35-33DE5D387F24}"/>
    <cellStyle name="Normal 8 6 6 2 2 2" xfId="30269" xr:uid="{39EEDA0E-9A52-4E56-8180-10A12C139DF6}"/>
    <cellStyle name="Normal 8 6 6 2 2 3" xfId="47028" xr:uid="{5B6B41A8-6DDC-4F0A-8F20-4E75F1F49A43}"/>
    <cellStyle name="Normal 8 6 6 2 3" xfId="21889" xr:uid="{B9D3C787-99A0-4DD8-91F8-990925ECE315}"/>
    <cellStyle name="Normal 8 6 6 2 4" xfId="38648" xr:uid="{07C558DC-A16A-493C-9AFB-B8ECDB6B3879}"/>
    <cellStyle name="Normal 8 6 6 3" xfId="6816" xr:uid="{806C4D46-75A4-422E-A42B-CD94BAEBA3EE}"/>
    <cellStyle name="Normal 8 6 6 3 2" xfId="15196" xr:uid="{7F232F6A-D818-4CC6-B5A1-5F6C6C608781}"/>
    <cellStyle name="Normal 8 6 6 3 2 2" xfId="31956" xr:uid="{73225B85-4641-4B47-BF90-3DA20FDF0A52}"/>
    <cellStyle name="Normal 8 6 6 3 2 3" xfId="48715" xr:uid="{6C73BCD1-6D8B-4607-AB16-62A749663660}"/>
    <cellStyle name="Normal 8 6 6 3 3" xfId="23576" xr:uid="{85A48C5C-94CA-4810-A8C7-7C643D87BE98}"/>
    <cellStyle name="Normal 8 6 6 3 4" xfId="40335" xr:uid="{9CF78045-81DD-4B0D-A947-DE2DF274D130}"/>
    <cellStyle name="Normal 8 6 6 4" xfId="2545" xr:uid="{9D033E59-FA2F-4693-A2BF-535A4377ACFE}"/>
    <cellStyle name="Normal 8 6 6 4 2" xfId="10927" xr:uid="{735C0DEC-6413-4C16-BB67-A39C2AC1A6BA}"/>
    <cellStyle name="Normal 8 6 6 4 2 2" xfId="27687" xr:uid="{980B6111-514B-4159-A04E-08EA80CAFBA6}"/>
    <cellStyle name="Normal 8 6 6 4 2 3" xfId="44446" xr:uid="{20FACCD2-BD61-4B28-A136-BF998DBDE8A0}"/>
    <cellStyle name="Normal 8 6 6 4 3" xfId="19307" xr:uid="{D94C1EAD-B0A5-431D-AF99-CBC7B605CE7A}"/>
    <cellStyle name="Normal 8 6 6 4 4" xfId="36066" xr:uid="{36A39A0E-A8C4-4E03-820F-5FDA021EF0EA}"/>
    <cellStyle name="Normal 8 6 6 5" xfId="10129" xr:uid="{2FBFFB48-6322-48D2-9D8C-63DBDF2135D7}"/>
    <cellStyle name="Normal 8 6 6 5 2" xfId="26889" xr:uid="{BB5ED751-2FF2-40DE-8CDB-855EDC63F6C7}"/>
    <cellStyle name="Normal 8 6 6 5 3" xfId="43648" xr:uid="{57ACB520-D3F0-484D-A074-EF93659C3078}"/>
    <cellStyle name="Normal 8 6 6 6" xfId="18509" xr:uid="{A608233D-DCD2-49E7-8F7B-1CE2D17987CA}"/>
    <cellStyle name="Normal 8 6 6 7" xfId="35268" xr:uid="{B3B6478A-1026-4599-A5C0-405E53CB7F0C}"/>
    <cellStyle name="Normal 8 6 7" xfId="3859" xr:uid="{E572AAF4-8214-4385-9326-42747E75ABA5}"/>
    <cellStyle name="Normal 8 6 7 2" xfId="12239" xr:uid="{11CE50FD-E9A2-4D76-A6B5-DEB3C683272A}"/>
    <cellStyle name="Normal 8 6 7 2 2" xfId="28999" xr:uid="{67896BD7-4223-4C4F-9C81-EE55B85F9F13}"/>
    <cellStyle name="Normal 8 6 7 2 3" xfId="45758" xr:uid="{EDEF1256-8214-45D1-918B-0042D9CF2EBD}"/>
    <cellStyle name="Normal 8 6 7 3" xfId="20619" xr:uid="{A4E85488-8043-45D3-96AE-2BB9A657867A}"/>
    <cellStyle name="Normal 8 6 7 4" xfId="37378" xr:uid="{5AF4C5F3-C85D-441B-9B1B-0909263D1720}"/>
    <cellStyle name="Normal 8 6 8" xfId="5811" xr:uid="{D47A021B-E3E1-499B-A5F0-126473D4C267}"/>
    <cellStyle name="Normal 8 6 8 2" xfId="14191" xr:uid="{CB417E58-76DC-4AC2-AF8A-0367E3A2761D}"/>
    <cellStyle name="Normal 8 6 8 2 2" xfId="30951" xr:uid="{2CB76B32-31B1-4C7A-94DE-D006CADDE4F8}"/>
    <cellStyle name="Normal 8 6 8 2 3" xfId="47710" xr:uid="{93C1411C-879E-4355-9A07-397FFCD9F690}"/>
    <cellStyle name="Normal 8 6 8 3" xfId="22571" xr:uid="{DBFC60F2-4B59-4C73-A692-C83C6E44C7FF}"/>
    <cellStyle name="Normal 8 6 8 4" xfId="39330" xr:uid="{343FFD8B-7834-4593-AB82-D7DD38BC69BF}"/>
    <cellStyle name="Normal 8 6 9" xfId="7222" xr:uid="{ED78B3B1-5A03-4AAD-952D-20FCD8807B97}"/>
    <cellStyle name="Normal 8 6 9 2" xfId="15602" xr:uid="{C7D8FF0A-F3F2-4035-933C-173B938515EA}"/>
    <cellStyle name="Normal 8 6 9 2 2" xfId="32362" xr:uid="{C051D43C-F896-434B-ABD8-150E43CADEE1}"/>
    <cellStyle name="Normal 8 6 9 2 3" xfId="49121" xr:uid="{46B9F0F1-6ED1-4066-AA5C-F800CFC33235}"/>
    <cellStyle name="Normal 8 6 9 3" xfId="23982" xr:uid="{616A3CA2-E842-408D-9A22-F92D734BB2C8}"/>
    <cellStyle name="Normal 8 6 9 4" xfId="40741" xr:uid="{A4E08868-9B38-432A-B133-91A6607F2359}"/>
    <cellStyle name="Normal 8 7" xfId="719" xr:uid="{40FA3732-C5AA-47BF-B29B-D2A7C202F652}"/>
    <cellStyle name="Normal 8 7 10" xfId="8570" xr:uid="{1819B5D9-6D76-4675-920D-79C318F05C77}"/>
    <cellStyle name="Normal 8 7 10 2" xfId="16950" xr:uid="{7DD7EF5C-64E9-4163-9E29-8580F6AF747B}"/>
    <cellStyle name="Normal 8 7 10 2 2" xfId="33710" xr:uid="{AB027C67-FB30-4F26-8DD6-55AE518873E2}"/>
    <cellStyle name="Normal 8 7 10 2 3" xfId="50469" xr:uid="{04DABF21-3A6F-4629-B134-3B20C46679A7}"/>
    <cellStyle name="Normal 8 7 10 3" xfId="25330" xr:uid="{4032924B-57B8-45AC-AEDD-32A8238EBC63}"/>
    <cellStyle name="Normal 8 7 10 4" xfId="42089" xr:uid="{CD35672E-7885-44AB-BE98-370325926892}"/>
    <cellStyle name="Normal 8 7 11" xfId="2548" xr:uid="{8D24B07A-D95C-4A5F-A3B7-60AB92DE07FB}"/>
    <cellStyle name="Normal 8 7 11 2" xfId="10930" xr:uid="{466E97E0-C840-4CC4-AFA6-0B298A23F049}"/>
    <cellStyle name="Normal 8 7 11 2 2" xfId="27690" xr:uid="{97E5578D-47E1-41CA-96C9-E5B02C05E963}"/>
    <cellStyle name="Normal 8 7 11 2 3" xfId="44449" xr:uid="{9E4CF3A5-2FD4-44AB-A1F2-77782829EFAF}"/>
    <cellStyle name="Normal 8 7 11 3" xfId="19310" xr:uid="{00745B4B-15E5-4EA7-84ED-51B24FCC725D}"/>
    <cellStyle name="Normal 8 7 11 4" xfId="36069" xr:uid="{7D536B7D-6827-4316-9BE9-0E8311C1119A}"/>
    <cellStyle name="Normal 8 7 12" xfId="9127" xr:uid="{17C1887C-B2A3-4943-B4C6-44A79219809A}"/>
    <cellStyle name="Normal 8 7 12 2" xfId="25887" xr:uid="{9411F7CA-CF68-42C7-823B-7D4E48BD6A4D}"/>
    <cellStyle name="Normal 8 7 12 3" xfId="42646" xr:uid="{9662D27A-CF19-4312-BBDC-5885E03CC843}"/>
    <cellStyle name="Normal 8 7 13" xfId="17507" xr:uid="{CA7D23E0-9A4E-408D-B618-AE9BA4D9C68C}"/>
    <cellStyle name="Normal 8 7 14" xfId="34266" xr:uid="{3DA67EAE-2E8A-4F38-A00F-5B954E93B672}"/>
    <cellStyle name="Normal 8 7 2" xfId="1158" xr:uid="{F10D1DFA-B7C1-42C6-A52C-CD352CBF6795}"/>
    <cellStyle name="Normal 8 7 2 2" xfId="4553" xr:uid="{7A3800F8-5946-4544-B94C-ABD8D371A327}"/>
    <cellStyle name="Normal 8 7 2 2 2" xfId="12933" xr:uid="{48BFDBA6-F660-4BB3-BFD8-7818F7CA3C8A}"/>
    <cellStyle name="Normal 8 7 2 2 2 2" xfId="29693" xr:uid="{FF948BC8-1E39-42BC-A9AF-C1AB31682ED8}"/>
    <cellStyle name="Normal 8 7 2 2 2 3" xfId="46452" xr:uid="{D4C42166-47C6-4345-B043-518A4956E15C}"/>
    <cellStyle name="Normal 8 7 2 2 3" xfId="21313" xr:uid="{414D78DF-3BEF-4F56-8D91-274F1177A632}"/>
    <cellStyle name="Normal 8 7 2 2 4" xfId="38072" xr:uid="{9131A952-E0C9-4EBD-B8C8-6848CCBA6582}"/>
    <cellStyle name="Normal 8 7 2 3" xfId="6240" xr:uid="{D2FF6EBB-D07B-40E8-8BD9-BBDF5089A2BE}"/>
    <cellStyle name="Normal 8 7 2 3 2" xfId="14620" xr:uid="{310D367C-A22D-4C5F-8FB3-67B5228A4FB8}"/>
    <cellStyle name="Normal 8 7 2 3 2 2" xfId="31380" xr:uid="{F3927CB0-C2EF-48F9-B12C-BE2574F6C17B}"/>
    <cellStyle name="Normal 8 7 2 3 2 3" xfId="48139" xr:uid="{1E6A345F-9BA1-4761-8645-7A637521E3C0}"/>
    <cellStyle name="Normal 8 7 2 3 3" xfId="23000" xr:uid="{7D9DE972-C2B8-4CC1-849B-B563AE2D48C5}"/>
    <cellStyle name="Normal 8 7 2 3 4" xfId="39759" xr:uid="{B8D5C31D-639D-4D61-ABBC-B01EF19C58AB}"/>
    <cellStyle name="Normal 8 7 2 4" xfId="2976" xr:uid="{12C7FEF6-4782-42EE-9705-18B1483F8EEC}"/>
    <cellStyle name="Normal 8 7 2 4 2" xfId="11356" xr:uid="{3E999139-6090-4E4F-A95C-AEEC86DBBE8E}"/>
    <cellStyle name="Normal 8 7 2 4 2 2" xfId="28116" xr:uid="{FF9901F0-F59C-4138-874A-2C6A8B2044B1}"/>
    <cellStyle name="Normal 8 7 2 4 2 3" xfId="44875" xr:uid="{440C3904-8C4E-47EE-A66B-6DE45DC13525}"/>
    <cellStyle name="Normal 8 7 2 4 3" xfId="19736" xr:uid="{C80DDA43-79C5-4B91-BBC0-585920E7B5CA}"/>
    <cellStyle name="Normal 8 7 2 4 4" xfId="36495" xr:uid="{3C792B3A-38D1-41A4-8130-B0C8D910293D}"/>
    <cellStyle name="Normal 8 7 2 5" xfId="9553" xr:uid="{A39F5454-10C4-4B99-8DF8-B0D12B298D3A}"/>
    <cellStyle name="Normal 8 7 2 5 2" xfId="26313" xr:uid="{64514629-D18F-4A1C-81BA-C24F67204EEC}"/>
    <cellStyle name="Normal 8 7 2 5 3" xfId="43072" xr:uid="{38BD05FB-13F0-497A-80D3-7A8985093E81}"/>
    <cellStyle name="Normal 8 7 2 6" xfId="17933" xr:uid="{26BC8EA4-472B-4A4B-BA17-EBDAC9938289}"/>
    <cellStyle name="Normal 8 7 2 7" xfId="34692" xr:uid="{BBD6658C-DF84-4DE4-B6ED-4ACAB7D36535}"/>
    <cellStyle name="Normal 8 7 3" xfId="1592" xr:uid="{4C0A553F-0199-407D-B6B6-DF21111108CF}"/>
    <cellStyle name="Normal 8 7 3 2" xfId="4981" xr:uid="{38130A8E-3746-49D0-A542-30805DC3F785}"/>
    <cellStyle name="Normal 8 7 3 2 2" xfId="13361" xr:uid="{76D42920-55FE-4E4B-88C6-2BB884AC594C}"/>
    <cellStyle name="Normal 8 7 3 2 2 2" xfId="30121" xr:uid="{CB0AB415-C735-4C16-BC08-03AD6039C97E}"/>
    <cellStyle name="Normal 8 7 3 2 2 3" xfId="46880" xr:uid="{C216B281-0B13-48EE-97DF-C0AFF89AD2FE}"/>
    <cellStyle name="Normal 8 7 3 2 3" xfId="21741" xr:uid="{2CF8A9E6-3FF1-45D6-B3B4-ECD893C52156}"/>
    <cellStyle name="Normal 8 7 3 2 4" xfId="38500" xr:uid="{1A3D039A-5EF6-4861-A081-D8CFC800FDE0}"/>
    <cellStyle name="Normal 8 7 3 3" xfId="6668" xr:uid="{9FE2A571-B71C-4D00-BDD3-256FA80B3EFC}"/>
    <cellStyle name="Normal 8 7 3 3 2" xfId="15048" xr:uid="{1CC9FC06-C3D0-44D9-BAE8-1200D539AD1D}"/>
    <cellStyle name="Normal 8 7 3 3 2 2" xfId="31808" xr:uid="{E7958C00-EB8D-486B-B4B5-548731CB7537}"/>
    <cellStyle name="Normal 8 7 3 3 2 3" xfId="48567" xr:uid="{46F4EEC3-93EB-4442-A54B-32CF970A3D81}"/>
    <cellStyle name="Normal 8 7 3 3 3" xfId="23428" xr:uid="{5E4A864A-CE01-41C9-B9FC-B5BEEB764D8B}"/>
    <cellStyle name="Normal 8 7 3 3 4" xfId="40187" xr:uid="{AE32B958-1FAF-4576-8A01-7E018B1F49F2}"/>
    <cellStyle name="Normal 8 7 3 4" xfId="3404" xr:uid="{DC1C1D30-A436-4F45-A91A-13DAF7A2766E}"/>
    <cellStyle name="Normal 8 7 3 4 2" xfId="11784" xr:uid="{2470BE0B-975C-4D00-8751-B3CC78A8F92D}"/>
    <cellStyle name="Normal 8 7 3 4 2 2" xfId="28544" xr:uid="{97D0E301-21E9-48D8-B7B5-34AA8A954DF8}"/>
    <cellStyle name="Normal 8 7 3 4 2 3" xfId="45303" xr:uid="{97DFE1E7-1CED-4AEB-9185-09A60F7EA5F9}"/>
    <cellStyle name="Normal 8 7 3 4 3" xfId="20164" xr:uid="{ED3AC275-CBEF-415A-8B25-ACB535FA2B9F}"/>
    <cellStyle name="Normal 8 7 3 4 4" xfId="36923" xr:uid="{B60DF7DD-2B0C-41E3-BC07-2FD0BA8B057A}"/>
    <cellStyle name="Normal 8 7 3 5" xfId="9981" xr:uid="{F14BBF6E-2F4B-4AD9-8127-22BAF52E953D}"/>
    <cellStyle name="Normal 8 7 3 5 2" xfId="26741" xr:uid="{36DA0C36-8A37-4109-BC5C-DC95CF24701F}"/>
    <cellStyle name="Normal 8 7 3 5 3" xfId="43500" xr:uid="{41775612-2830-4750-970F-90AF773CF5ED}"/>
    <cellStyle name="Normal 8 7 3 6" xfId="18361" xr:uid="{E48EC2CD-38DE-4B5B-AC1B-21482D370916}"/>
    <cellStyle name="Normal 8 7 3 7" xfId="35120" xr:uid="{20C022E6-9278-4F92-8406-6E4AB5CCA31D}"/>
    <cellStyle name="Normal 8 7 4" xfId="1870" xr:uid="{AC6D49C7-930C-4012-AB72-5E5565E68AAE}"/>
    <cellStyle name="Normal 8 7 4 2" xfId="5259" xr:uid="{1FF3599B-006A-4F8F-9A3A-0092FE7B5DE9}"/>
    <cellStyle name="Normal 8 7 4 2 2" xfId="13639" xr:uid="{D4C6E700-EFB7-450A-84BC-8292845288FA}"/>
    <cellStyle name="Normal 8 7 4 2 2 2" xfId="30399" xr:uid="{E90A3436-E0C3-40F6-B2FA-36B66F563B42}"/>
    <cellStyle name="Normal 8 7 4 2 2 3" xfId="47158" xr:uid="{B05AABBB-0EC5-480E-BD5D-B1941A725EC0}"/>
    <cellStyle name="Normal 8 7 4 2 3" xfId="22019" xr:uid="{0EE78E17-EED1-43F3-B339-7A185B3AA92B}"/>
    <cellStyle name="Normal 8 7 4 2 4" xfId="38778" xr:uid="{FEFE07BD-A8D6-4439-AB12-21D26959DCAC}"/>
    <cellStyle name="Normal 8 7 4 3" xfId="6946" xr:uid="{7D1875C9-C219-4A60-95CD-68F93EA8573E}"/>
    <cellStyle name="Normal 8 7 4 3 2" xfId="15326" xr:uid="{C0608BCB-B1F7-47DB-8F52-E3EF4432F503}"/>
    <cellStyle name="Normal 8 7 4 3 2 2" xfId="32086" xr:uid="{7A50D385-BB17-45C8-9B2F-9D8748F93C47}"/>
    <cellStyle name="Normal 8 7 4 3 2 3" xfId="48845" xr:uid="{441AA7BE-3387-454A-9BDC-6A7E415823EC}"/>
    <cellStyle name="Normal 8 7 4 3 3" xfId="23706" xr:uid="{625FEEA9-F5CC-4C91-AC9A-87AB48DE191C}"/>
    <cellStyle name="Normal 8 7 4 3 4" xfId="40465" xr:uid="{C43A6852-45CA-4467-940F-75913A50892D}"/>
    <cellStyle name="Normal 8 7 4 4" xfId="3569" xr:uid="{21917981-7C56-4797-A6EE-13CFEC8BD986}"/>
    <cellStyle name="Normal 8 7 4 4 2" xfId="11949" xr:uid="{CE9AD86D-FCB5-4694-BA7D-EAA4F7942ECD}"/>
    <cellStyle name="Normal 8 7 4 4 2 2" xfId="28709" xr:uid="{737828D5-E101-4849-A8D4-15B50E068CFA}"/>
    <cellStyle name="Normal 8 7 4 4 2 3" xfId="45468" xr:uid="{AAD118C6-B3C6-46C2-8547-C1FAEBF31D55}"/>
    <cellStyle name="Normal 8 7 4 4 3" xfId="20329" xr:uid="{2D3B9C96-7287-4679-9ACB-E29142766A1F}"/>
    <cellStyle name="Normal 8 7 4 4 4" xfId="37088" xr:uid="{258B1498-2416-45F1-9BEE-F9AD854BE776}"/>
    <cellStyle name="Normal 8 7 4 5" xfId="10259" xr:uid="{3F687F09-14EA-4FCE-93A0-7820BC491F0A}"/>
    <cellStyle name="Normal 8 7 4 5 2" xfId="27019" xr:uid="{C3B331F8-B0A1-4826-87CB-F430B90431DE}"/>
    <cellStyle name="Normal 8 7 4 5 3" xfId="43778" xr:uid="{00CBBF58-3C29-4C0D-ABFC-1D51E44F6DEB}"/>
    <cellStyle name="Normal 8 7 4 6" xfId="18639" xr:uid="{C8510BEF-E92C-437D-9101-770A42606817}"/>
    <cellStyle name="Normal 8 7 4 7" xfId="35398" xr:uid="{3B82E1B8-CBBE-48AC-8AE9-794F05DB0562}"/>
    <cellStyle name="Normal 8 7 5" xfId="3989" xr:uid="{861EE47A-5AB2-415E-9DD9-787B5FC002C5}"/>
    <cellStyle name="Normal 8 7 5 2" xfId="12369" xr:uid="{B5683AD3-B44B-47F2-817B-CB6B77404EB1}"/>
    <cellStyle name="Normal 8 7 5 2 2" xfId="29129" xr:uid="{DADC5F2E-E2D9-450F-ADE5-E5E5560075F1}"/>
    <cellStyle name="Normal 8 7 5 2 3" xfId="45888" xr:uid="{C2C67FE2-10ED-4D9D-AF25-EBB907079050}"/>
    <cellStyle name="Normal 8 7 5 3" xfId="20749" xr:uid="{6768A147-9741-4B2B-8120-BF2FF25B32A8}"/>
    <cellStyle name="Normal 8 7 5 4" xfId="37508" xr:uid="{3950E3E4-0178-4724-B319-346A3B06B163}"/>
    <cellStyle name="Normal 8 7 6" xfId="5814" xr:uid="{C22DDD06-D48C-4506-A81D-BF2D91D04A50}"/>
    <cellStyle name="Normal 8 7 6 2" xfId="14194" xr:uid="{15872822-C4D3-4C11-8DD7-CA7036B9516B}"/>
    <cellStyle name="Normal 8 7 6 2 2" xfId="30954" xr:uid="{C836B652-2BBF-4A29-8844-EB03ED7026A2}"/>
    <cellStyle name="Normal 8 7 6 2 3" xfId="47713" xr:uid="{34DDE866-E5D5-48FA-8105-9E0CA8364543}"/>
    <cellStyle name="Normal 8 7 6 3" xfId="22574" xr:uid="{6707D8A2-66F3-4BCE-8FAC-5736910886E2}"/>
    <cellStyle name="Normal 8 7 6 4" xfId="39333" xr:uid="{FD848B51-69E8-4A17-93A1-12E5BAD83A6A}"/>
    <cellStyle name="Normal 8 7 7" xfId="7352" xr:uid="{74014AE7-03B4-4900-B242-5787B185EA58}"/>
    <cellStyle name="Normal 8 7 7 2" xfId="15732" xr:uid="{AA251B07-3542-4295-AA6E-18FCA762FF81}"/>
    <cellStyle name="Normal 8 7 7 2 2" xfId="32492" xr:uid="{8FE94940-8CAE-4BBC-B31A-B51F8E7110C0}"/>
    <cellStyle name="Normal 8 7 7 2 3" xfId="49251" xr:uid="{96EF9827-2285-4F1B-8475-D83A088367A8}"/>
    <cellStyle name="Normal 8 7 7 3" xfId="24112" xr:uid="{2380FD19-E232-48AF-AD41-E929BF2B8521}"/>
    <cellStyle name="Normal 8 7 7 4" xfId="40871" xr:uid="{FD321CAA-D131-4F70-A4B5-75CA83B17DF4}"/>
    <cellStyle name="Normal 8 7 8" xfId="7758" xr:uid="{EAE2996B-D9AA-4FA1-8A3E-85A4B8EB4F6D}"/>
    <cellStyle name="Normal 8 7 8 2" xfId="16138" xr:uid="{BBF82CE6-5531-498A-A8B0-C409930BCA34}"/>
    <cellStyle name="Normal 8 7 8 2 2" xfId="32898" xr:uid="{B2880092-D83E-4BD5-9814-AB7697FB4D0B}"/>
    <cellStyle name="Normal 8 7 8 2 3" xfId="49657" xr:uid="{BDB9EBD0-6DF4-43ED-8E9E-6FD94CD055BA}"/>
    <cellStyle name="Normal 8 7 8 3" xfId="24518" xr:uid="{CF706723-2F0C-4893-B20F-4E1B47FC73AB}"/>
    <cellStyle name="Normal 8 7 8 4" xfId="41277" xr:uid="{627B1E57-44E3-4A3F-A6E0-C961138EF2D8}"/>
    <cellStyle name="Normal 8 7 9" xfId="8164" xr:uid="{6FD8E8E2-5EE3-4136-BCB5-4CE14655969C}"/>
    <cellStyle name="Normal 8 7 9 2" xfId="16544" xr:uid="{3D74EAF6-49DB-48B8-B5C0-7B3CDBF8DDB9}"/>
    <cellStyle name="Normal 8 7 9 2 2" xfId="33304" xr:uid="{C670FC52-9860-4D95-ABB6-68BD02E4D3E7}"/>
    <cellStyle name="Normal 8 7 9 2 3" xfId="50063" xr:uid="{CA454FE3-04C2-4901-B7E5-F4B06BB3E565}"/>
    <cellStyle name="Normal 8 7 9 3" xfId="24924" xr:uid="{FAB4320B-CD19-4D58-B498-4EBB69D967A7}"/>
    <cellStyle name="Normal 8 7 9 4" xfId="41683" xr:uid="{85ADC6B8-7284-4A25-8EF9-88A0C3BDA9BF}"/>
    <cellStyle name="Normal 8 8" xfId="720" xr:uid="{9A708DD0-1A6E-45BC-8D41-C68DA99927CB}"/>
    <cellStyle name="Normal 8 8 10" xfId="8615" xr:uid="{C22D915C-4FE3-4BEC-A157-BA8A67E9C40B}"/>
    <cellStyle name="Normal 8 8 10 2" xfId="16995" xr:uid="{871484C2-AA10-4178-A16A-E28D7336CC34}"/>
    <cellStyle name="Normal 8 8 10 2 2" xfId="33755" xr:uid="{9146888A-958D-4A46-8F67-77DE7C1BEDF9}"/>
    <cellStyle name="Normal 8 8 10 2 3" xfId="50514" xr:uid="{99F5F4CC-F6D8-4D4D-81B1-E30EEBDF300E}"/>
    <cellStyle name="Normal 8 8 10 3" xfId="25375" xr:uid="{928A2446-EBE8-442A-A389-E94BBBBF33A0}"/>
    <cellStyle name="Normal 8 8 10 4" xfId="42134" xr:uid="{7C897493-39C0-4ACC-B6F1-DB71113D1370}"/>
    <cellStyle name="Normal 8 8 11" xfId="2549" xr:uid="{E946F376-EF30-42E2-BA6B-4F449B4ED90C}"/>
    <cellStyle name="Normal 8 8 11 2" xfId="10931" xr:uid="{B8EB30C3-2A94-4014-B925-D39A1D282629}"/>
    <cellStyle name="Normal 8 8 11 2 2" xfId="27691" xr:uid="{0DA958ED-5538-46AB-9B8C-D90195F34A20}"/>
    <cellStyle name="Normal 8 8 11 2 3" xfId="44450" xr:uid="{1154BA50-C73C-4E25-BA78-CE2BE0D006D8}"/>
    <cellStyle name="Normal 8 8 11 3" xfId="19311" xr:uid="{839CF7DA-0CA1-4AB1-BD3B-D51076274268}"/>
    <cellStyle name="Normal 8 8 11 4" xfId="36070" xr:uid="{B9D9FB0B-4578-4C54-BE41-081649891F6F}"/>
    <cellStyle name="Normal 8 8 12" xfId="9128" xr:uid="{F6DF4DD9-4806-4D36-9E1A-9511EF776C5E}"/>
    <cellStyle name="Normal 8 8 12 2" xfId="25888" xr:uid="{05A3F620-B857-455A-A046-813F370A7D75}"/>
    <cellStyle name="Normal 8 8 12 3" xfId="42647" xr:uid="{7BA9AFF6-596F-40C7-A73D-BA021A843F35}"/>
    <cellStyle name="Normal 8 8 13" xfId="17508" xr:uid="{B9BB723A-7CFF-4347-9D0E-E5DE5DE4926C}"/>
    <cellStyle name="Normal 8 8 14" xfId="34267" xr:uid="{9EF1626F-06BD-4131-B91F-DB74FBC2D7F8}"/>
    <cellStyle name="Normal 8 8 2" xfId="1159" xr:uid="{012A72CF-0D1C-4A83-90F6-EF62CA1A9BA2}"/>
    <cellStyle name="Normal 8 8 2 2" xfId="4554" xr:uid="{50250350-8E2F-4F64-9BFC-6C24AB3310DF}"/>
    <cellStyle name="Normal 8 8 2 2 2" xfId="12934" xr:uid="{DAB070AF-612A-45E9-B6F8-F0E858ACF030}"/>
    <cellStyle name="Normal 8 8 2 2 2 2" xfId="29694" xr:uid="{DC39E523-F61B-480B-855D-5E4751A113CA}"/>
    <cellStyle name="Normal 8 8 2 2 2 3" xfId="46453" xr:uid="{CA990A59-0D5A-4D6B-913B-3C79629B45FB}"/>
    <cellStyle name="Normal 8 8 2 2 3" xfId="21314" xr:uid="{D5B62827-EC45-4696-B152-26078742A9C5}"/>
    <cellStyle name="Normal 8 8 2 2 4" xfId="38073" xr:uid="{F0280423-89B0-4708-9A9A-6B5E4BB2C383}"/>
    <cellStyle name="Normal 8 8 2 3" xfId="6241" xr:uid="{C834A5A8-D43D-4B80-A545-B2C2FE49EE85}"/>
    <cellStyle name="Normal 8 8 2 3 2" xfId="14621" xr:uid="{AC2F14DF-67B9-4060-A94D-F94DDDD0DCD2}"/>
    <cellStyle name="Normal 8 8 2 3 2 2" xfId="31381" xr:uid="{D25C32BC-6CCF-43B7-BB75-971CD74A59B7}"/>
    <cellStyle name="Normal 8 8 2 3 2 3" xfId="48140" xr:uid="{FDD6F625-991B-4D8F-A3F8-72C4312E6F77}"/>
    <cellStyle name="Normal 8 8 2 3 3" xfId="23001" xr:uid="{2BF29874-301E-43D7-BA35-FBBEEF080391}"/>
    <cellStyle name="Normal 8 8 2 3 4" xfId="39760" xr:uid="{F011B25A-76EA-4737-81BA-A56BF73DCD65}"/>
    <cellStyle name="Normal 8 8 2 4" xfId="2977" xr:uid="{1DE5596E-D5C5-41F9-A2C5-1E12DF18790E}"/>
    <cellStyle name="Normal 8 8 2 4 2" xfId="11357" xr:uid="{FE110A25-9DFA-454D-A0BC-9E64C9DE0A1C}"/>
    <cellStyle name="Normal 8 8 2 4 2 2" xfId="28117" xr:uid="{DCE5C376-C88C-4679-8A9F-0B6AE3BD4640}"/>
    <cellStyle name="Normal 8 8 2 4 2 3" xfId="44876" xr:uid="{3EE0417C-6D8C-4660-AEAF-2D54269D1182}"/>
    <cellStyle name="Normal 8 8 2 4 3" xfId="19737" xr:uid="{52165B3D-C82A-4BA1-8562-632D0CEA7CEC}"/>
    <cellStyle name="Normal 8 8 2 4 4" xfId="36496" xr:uid="{1158EC67-A99B-4E63-92FD-6D87FC1565E9}"/>
    <cellStyle name="Normal 8 8 2 5" xfId="9554" xr:uid="{BA3B1CBE-0AA8-434D-850A-05351A6F29E2}"/>
    <cellStyle name="Normal 8 8 2 5 2" xfId="26314" xr:uid="{E82318CA-0B52-404C-89C2-E5226F8D064F}"/>
    <cellStyle name="Normal 8 8 2 5 3" xfId="43073" xr:uid="{DF519BCF-A28B-44EF-9855-B18E053FB327}"/>
    <cellStyle name="Normal 8 8 2 6" xfId="17934" xr:uid="{0E312143-4021-428F-848B-D8EBD870B45A}"/>
    <cellStyle name="Normal 8 8 2 7" xfId="34693" xr:uid="{EB01A484-CA2A-4546-A2C5-6C626CBC47D4}"/>
    <cellStyle name="Normal 8 8 3" xfId="1593" xr:uid="{4B36E1CF-9C58-4F22-BE6C-38490BE0D322}"/>
    <cellStyle name="Normal 8 8 3 2" xfId="4982" xr:uid="{721B975F-1A8D-4348-8976-844F18E7FDB7}"/>
    <cellStyle name="Normal 8 8 3 2 2" xfId="13362" xr:uid="{9DD211EC-EBC4-4AC4-844C-1F98C8AE44FB}"/>
    <cellStyle name="Normal 8 8 3 2 2 2" xfId="30122" xr:uid="{E3291447-87F5-4374-BC8E-99E8ABC40B18}"/>
    <cellStyle name="Normal 8 8 3 2 2 3" xfId="46881" xr:uid="{0BF2F11F-F0A5-4391-B79F-0389504E0D52}"/>
    <cellStyle name="Normal 8 8 3 2 3" xfId="21742" xr:uid="{A7296B36-AE57-4F2E-9C51-86CDB537F316}"/>
    <cellStyle name="Normal 8 8 3 2 4" xfId="38501" xr:uid="{2C381CBF-C072-4897-B58E-B27DF145691D}"/>
    <cellStyle name="Normal 8 8 3 3" xfId="6669" xr:uid="{13508485-8774-43B6-8F84-2E26034BA9F2}"/>
    <cellStyle name="Normal 8 8 3 3 2" xfId="15049" xr:uid="{50B386CF-8A7A-46DD-8A60-573F1B216548}"/>
    <cellStyle name="Normal 8 8 3 3 2 2" xfId="31809" xr:uid="{1589B9FF-04E6-4A21-96B8-607BF50E1ACD}"/>
    <cellStyle name="Normal 8 8 3 3 2 3" xfId="48568" xr:uid="{7B25E037-1EE3-4D85-A40B-5CAEC9141F7C}"/>
    <cellStyle name="Normal 8 8 3 3 3" xfId="23429" xr:uid="{54A84015-3707-4738-8097-E9939166EB4D}"/>
    <cellStyle name="Normal 8 8 3 3 4" xfId="40188" xr:uid="{26077A7D-D9A9-4215-A4BE-5419407F68A0}"/>
    <cellStyle name="Normal 8 8 3 4" xfId="3405" xr:uid="{CB1AF23B-3EA0-4021-A38E-C241B30A18B9}"/>
    <cellStyle name="Normal 8 8 3 4 2" xfId="11785" xr:uid="{FE130532-8354-43AD-8497-9F0FA2BAFCFC}"/>
    <cellStyle name="Normal 8 8 3 4 2 2" xfId="28545" xr:uid="{D8B3CB82-6B3F-4EA2-ADF9-95D541091AAA}"/>
    <cellStyle name="Normal 8 8 3 4 2 3" xfId="45304" xr:uid="{8791D041-EBA8-4CEB-A05E-2D9433EBF06F}"/>
    <cellStyle name="Normal 8 8 3 4 3" xfId="20165" xr:uid="{FD749874-B33D-47E5-9986-68CAB73D5C2A}"/>
    <cellStyle name="Normal 8 8 3 4 4" xfId="36924" xr:uid="{9FE0419C-22F2-4B37-AE81-5C8783E4D589}"/>
    <cellStyle name="Normal 8 8 3 5" xfId="9982" xr:uid="{272A8984-C3F5-45C9-9B6D-F04C366DF83B}"/>
    <cellStyle name="Normal 8 8 3 5 2" xfId="26742" xr:uid="{830E8B86-026B-418D-A493-0B19C76A865E}"/>
    <cellStyle name="Normal 8 8 3 5 3" xfId="43501" xr:uid="{36C65C78-7820-40AD-9FE1-B768F6540D95}"/>
    <cellStyle name="Normal 8 8 3 6" xfId="18362" xr:uid="{0FBBABAA-A090-4386-8DCD-1936303D3B9B}"/>
    <cellStyle name="Normal 8 8 3 7" xfId="35121" xr:uid="{C53ED938-5B0E-4025-BF32-DBA394E04A4F}"/>
    <cellStyle name="Normal 8 8 4" xfId="1915" xr:uid="{09C439D4-C7E6-4E6E-9355-8F5E1E530192}"/>
    <cellStyle name="Normal 8 8 4 2" xfId="5304" xr:uid="{2507EFDB-B882-41FB-87F0-274E46B61A31}"/>
    <cellStyle name="Normal 8 8 4 2 2" xfId="13684" xr:uid="{59B483C8-0D55-4113-AAB6-EFF1329AA798}"/>
    <cellStyle name="Normal 8 8 4 2 2 2" xfId="30444" xr:uid="{34C940C0-4242-48CD-830B-499E53DB3145}"/>
    <cellStyle name="Normal 8 8 4 2 2 3" xfId="47203" xr:uid="{02AAD4F6-CFA8-4AFF-849E-88FFF316E582}"/>
    <cellStyle name="Normal 8 8 4 2 3" xfId="22064" xr:uid="{8B9EAC7B-45F2-40D6-93C1-DC9976276626}"/>
    <cellStyle name="Normal 8 8 4 2 4" xfId="38823" xr:uid="{5D76CF15-663D-4A4B-8D69-EDBD7DAC6793}"/>
    <cellStyle name="Normal 8 8 4 3" xfId="6991" xr:uid="{355613CF-D8BD-4018-B799-15E451BD7787}"/>
    <cellStyle name="Normal 8 8 4 3 2" xfId="15371" xr:uid="{F8C05766-731E-4236-8DA4-F83078E475EE}"/>
    <cellStyle name="Normal 8 8 4 3 2 2" xfId="32131" xr:uid="{022F2403-452B-4E92-AA9B-CC0D88943907}"/>
    <cellStyle name="Normal 8 8 4 3 2 3" xfId="48890" xr:uid="{E50E5B64-B1F4-4BF6-ADC7-CF63672F15A4}"/>
    <cellStyle name="Normal 8 8 4 3 3" xfId="23751" xr:uid="{50C010B5-5394-4C76-AEE4-6C66ABA900A7}"/>
    <cellStyle name="Normal 8 8 4 3 4" xfId="40510" xr:uid="{C4EBBC6E-0BDB-430A-9EC4-44C2ECB00529}"/>
    <cellStyle name="Normal 8 8 4 4" xfId="3614" xr:uid="{7FD6A179-4584-4322-BE34-C31B02A05702}"/>
    <cellStyle name="Normal 8 8 4 4 2" xfId="11994" xr:uid="{3E62FB44-CADD-418F-BB00-BFE1A503ECC3}"/>
    <cellStyle name="Normal 8 8 4 4 2 2" xfId="28754" xr:uid="{F7941340-85F8-4434-BE1B-4CC303B84DE3}"/>
    <cellStyle name="Normal 8 8 4 4 2 3" xfId="45513" xr:uid="{6D24980D-E1B4-4BF9-BE69-9BA6C7BD0B00}"/>
    <cellStyle name="Normal 8 8 4 4 3" xfId="20374" xr:uid="{770BF249-806B-4EC2-8370-65BDD009F7E1}"/>
    <cellStyle name="Normal 8 8 4 4 4" xfId="37133" xr:uid="{E4426B4D-67D9-41C5-B9BC-8DA610868BAA}"/>
    <cellStyle name="Normal 8 8 4 5" xfId="10304" xr:uid="{8B1A681F-6D9E-4272-936D-F3E3BE277907}"/>
    <cellStyle name="Normal 8 8 4 5 2" xfId="27064" xr:uid="{E22BEF68-FCC1-46C9-94D4-38EAA174B99A}"/>
    <cellStyle name="Normal 8 8 4 5 3" xfId="43823" xr:uid="{F9BF1A6D-1447-421E-B19C-6471B2FD9987}"/>
    <cellStyle name="Normal 8 8 4 6" xfId="18684" xr:uid="{970AB1F2-4C7E-4E29-A50E-57D9B60EF344}"/>
    <cellStyle name="Normal 8 8 4 7" xfId="35443" xr:uid="{7CB9DE48-9641-494F-8785-3536A4EC3597}"/>
    <cellStyle name="Normal 8 8 5" xfId="4034" xr:uid="{EC08B949-4926-4B82-930F-1B0A04B43C29}"/>
    <cellStyle name="Normal 8 8 5 2" xfId="12414" xr:uid="{7C3C952F-8C1A-4783-9EA4-B6DDE4F549A4}"/>
    <cellStyle name="Normal 8 8 5 2 2" xfId="29174" xr:uid="{2C759B53-B1A6-42B2-ABBB-B4324F33821B}"/>
    <cellStyle name="Normal 8 8 5 2 3" xfId="45933" xr:uid="{58F6B51F-A4C8-4AFB-806C-85B8AC3A0228}"/>
    <cellStyle name="Normal 8 8 5 3" xfId="20794" xr:uid="{197AEF6A-23EB-4475-A63D-6441EF99870A}"/>
    <cellStyle name="Normal 8 8 5 4" xfId="37553" xr:uid="{7704BDF8-1A65-445C-9BA5-1F2ABFA38959}"/>
    <cellStyle name="Normal 8 8 6" xfId="5815" xr:uid="{719EF213-0DEF-4698-8CBD-BA49745BD8AA}"/>
    <cellStyle name="Normal 8 8 6 2" xfId="14195" xr:uid="{CDE11593-AF74-4CEA-8B38-78E57BB477CD}"/>
    <cellStyle name="Normal 8 8 6 2 2" xfId="30955" xr:uid="{4F73CC81-E7BA-42E4-BA82-FB25A3D89B72}"/>
    <cellStyle name="Normal 8 8 6 2 3" xfId="47714" xr:uid="{0DC4FE56-8841-4D64-8B26-462A9A9D46C0}"/>
    <cellStyle name="Normal 8 8 6 3" xfId="22575" xr:uid="{426B2F59-3D0C-4152-A377-43A5675CCB83}"/>
    <cellStyle name="Normal 8 8 6 4" xfId="39334" xr:uid="{263C43A7-EE6F-40F8-A17B-94BF2714F97C}"/>
    <cellStyle name="Normal 8 8 7" xfId="7397" xr:uid="{7C580C2E-C9AA-478B-A420-3BFBF4551D0B}"/>
    <cellStyle name="Normal 8 8 7 2" xfId="15777" xr:uid="{B912DD5A-EA1B-468F-9B59-DB005166F897}"/>
    <cellStyle name="Normal 8 8 7 2 2" xfId="32537" xr:uid="{CD05BEE4-EC15-44A8-9FC7-D3F8AE3E73A8}"/>
    <cellStyle name="Normal 8 8 7 2 3" xfId="49296" xr:uid="{F479DF53-2D57-4566-AA58-5EBBFFBDFE7F}"/>
    <cellStyle name="Normal 8 8 7 3" xfId="24157" xr:uid="{9C98FDB7-8819-4D95-8951-2031209DA1C2}"/>
    <cellStyle name="Normal 8 8 7 4" xfId="40916" xr:uid="{B1110843-B1F1-4EC1-AD9D-B404467271D9}"/>
    <cellStyle name="Normal 8 8 8" xfId="7803" xr:uid="{5D6BB451-DBB3-4913-AD7C-6904242E0F1D}"/>
    <cellStyle name="Normal 8 8 8 2" xfId="16183" xr:uid="{E02A9C85-336E-45B0-A572-B80574BBA130}"/>
    <cellStyle name="Normal 8 8 8 2 2" xfId="32943" xr:uid="{A5638DC7-3B81-4293-8BC9-29E51126098C}"/>
    <cellStyle name="Normal 8 8 8 2 3" xfId="49702" xr:uid="{C156CA5B-7A4A-4791-9FF2-D151E3BE159A}"/>
    <cellStyle name="Normal 8 8 8 3" xfId="24563" xr:uid="{A0896DA2-8A47-4177-94B0-769CDE6D4C37}"/>
    <cellStyle name="Normal 8 8 8 4" xfId="41322" xr:uid="{D063CC7C-0883-4DE2-A639-AD327AF87814}"/>
    <cellStyle name="Normal 8 8 9" xfId="8209" xr:uid="{478018A9-F959-4885-B691-F15F2E053C25}"/>
    <cellStyle name="Normal 8 8 9 2" xfId="16589" xr:uid="{501B2C48-5617-449F-AB86-27E1E2A57904}"/>
    <cellStyle name="Normal 8 8 9 2 2" xfId="33349" xr:uid="{DD8F1E35-8126-4EFF-85CF-411BE24AD18B}"/>
    <cellStyle name="Normal 8 8 9 2 3" xfId="50108" xr:uid="{D39BCCB0-1FAF-4BA8-986A-F4840AEC192D}"/>
    <cellStyle name="Normal 8 8 9 3" xfId="24969" xr:uid="{4C9A8AA4-4188-433A-A9A0-6BB1DC932AC3}"/>
    <cellStyle name="Normal 8 8 9 4" xfId="41728" xr:uid="{EAE8BB2F-6E1B-4BF0-9FD3-108735AD0B0A}"/>
    <cellStyle name="Normal 8 9" xfId="768" xr:uid="{9CF93489-4EF5-45DB-907A-0C3365DC0E16}"/>
    <cellStyle name="Normal 8 9 2" xfId="4163" xr:uid="{FB307A91-9667-4E18-9C4D-52CC9230C08F}"/>
    <cellStyle name="Normal 8 9 2 2" xfId="12543" xr:uid="{51F29038-AD5D-4624-B5DC-87CF54FA4110}"/>
    <cellStyle name="Normal 8 9 2 2 2" xfId="29303" xr:uid="{C0E16DA5-8357-461A-A171-671FF425350A}"/>
    <cellStyle name="Normal 8 9 2 2 3" xfId="46062" xr:uid="{E619C5D8-87E4-4C0F-A69F-8550B09E7E45}"/>
    <cellStyle name="Normal 8 9 2 3" xfId="20923" xr:uid="{C900F673-7117-43D5-A5DB-F57693531257}"/>
    <cellStyle name="Normal 8 9 2 4" xfId="37682" xr:uid="{E79D9305-7E9F-4C29-9F7E-702875EE7397}"/>
    <cellStyle name="Normal 8 9 3" xfId="5850" xr:uid="{F32FD040-BB18-4300-BF10-08C60427864F}"/>
    <cellStyle name="Normal 8 9 3 2" xfId="14230" xr:uid="{F4CAF6ED-8AB0-44FF-9087-8DD72403BB72}"/>
    <cellStyle name="Normal 8 9 3 2 2" xfId="30990" xr:uid="{978354FA-558A-4A18-AE32-8DC3524EFA66}"/>
    <cellStyle name="Normal 8 9 3 2 3" xfId="47749" xr:uid="{12F0AB85-DEDE-40A5-9690-E748A3AC4100}"/>
    <cellStyle name="Normal 8 9 3 3" xfId="22610" xr:uid="{9E0C8B1A-7A18-4B6E-B33B-9A1479887C57}"/>
    <cellStyle name="Normal 8 9 3 4" xfId="39369" xr:uid="{F2EE8842-C90F-4979-AA88-3BF050F60FFD}"/>
    <cellStyle name="Normal 8 9 4" xfId="2586" xr:uid="{52D0F31C-CC80-4C0E-9FCD-36571A2FC414}"/>
    <cellStyle name="Normal 8 9 4 2" xfId="10966" xr:uid="{960D2A16-88E0-44ED-89CD-08573DF6CC70}"/>
    <cellStyle name="Normal 8 9 4 2 2" xfId="27726" xr:uid="{6E3F90E5-0D4A-4D6E-BE6B-05FDD7C11147}"/>
    <cellStyle name="Normal 8 9 4 2 3" xfId="44485" xr:uid="{FB446BB3-F83E-4B70-AC38-E483B0BA47E7}"/>
    <cellStyle name="Normal 8 9 4 3" xfId="19346" xr:uid="{E53F9822-D67A-4379-9260-5FDCC8855A90}"/>
    <cellStyle name="Normal 8 9 4 4" xfId="36105" xr:uid="{25B296D2-946A-4723-B454-71DA5DC7FEF5}"/>
    <cellStyle name="Normal 8 9 5" xfId="9163" xr:uid="{EBDDDD3D-546D-4C83-9C29-FE07B58F55CD}"/>
    <cellStyle name="Normal 8 9 5 2" xfId="25923" xr:uid="{7B86C805-60B3-41E4-8EE9-00F7854A8527}"/>
    <cellStyle name="Normal 8 9 5 3" xfId="42682" xr:uid="{FE70EC1F-7EBD-4D2C-B56C-B90002A017BC}"/>
    <cellStyle name="Normal 8 9 6" xfId="17543" xr:uid="{3DB97CEB-7DA1-4EC1-B03A-A55F2B2FCF4E}"/>
    <cellStyle name="Normal 8 9 7" xfId="34302" xr:uid="{78F46FCD-927A-4910-B632-4AD23A1AA128}"/>
    <cellStyle name="Normal 9" xfId="163" xr:uid="{1FC2320C-1BE6-4C81-B4A5-F54365B977E7}"/>
    <cellStyle name="Normal 9 10" xfId="1203" xr:uid="{863766C9-2EF2-4307-9F09-1C0CCB2F5594}"/>
    <cellStyle name="Normal 9 10 2" xfId="4592" xr:uid="{7374D57C-1EEA-4E0E-9053-97EAA1A40EA4}"/>
    <cellStyle name="Normal 9 10 2 2" xfId="12972" xr:uid="{833EA4DB-EB2F-42A5-86CD-716546082FF6}"/>
    <cellStyle name="Normal 9 10 2 2 2" xfId="29732" xr:uid="{2E884CFE-895B-4F99-A98C-7B71C5FEE744}"/>
    <cellStyle name="Normal 9 10 2 2 3" xfId="46491" xr:uid="{FFDC1ED0-CE0E-4BC7-A9BB-F4E96BA6EE38}"/>
    <cellStyle name="Normal 9 10 2 3" xfId="21352" xr:uid="{F32A3DC7-2059-4F1A-B732-3AD028A14403}"/>
    <cellStyle name="Normal 9 10 2 4" xfId="38111" xr:uid="{9E908E90-5ED7-49D8-98D4-F07712FD1865}"/>
    <cellStyle name="Normal 9 10 3" xfId="6279" xr:uid="{74DE951E-CA96-45B4-BA5A-3694976EC556}"/>
    <cellStyle name="Normal 9 10 3 2" xfId="14659" xr:uid="{E18CD62F-C082-4E4E-B198-5CF5E1B7AEF5}"/>
    <cellStyle name="Normal 9 10 3 2 2" xfId="31419" xr:uid="{24153432-8BE8-43A2-8214-E8F8755BD21E}"/>
    <cellStyle name="Normal 9 10 3 2 3" xfId="48178" xr:uid="{35B5A6BE-B08C-4EE4-87D3-F4D474693B50}"/>
    <cellStyle name="Normal 9 10 3 3" xfId="23039" xr:uid="{7C563529-1644-47B3-8DBF-4B44254A948D}"/>
    <cellStyle name="Normal 9 10 3 4" xfId="39798" xr:uid="{75CB793D-53D2-4E51-9F1C-2EFF59C3C8B2}"/>
    <cellStyle name="Normal 9 10 4" xfId="3015" xr:uid="{3C670AFE-B9C8-41D0-8BC2-8C3EA0452376}"/>
    <cellStyle name="Normal 9 10 4 2" xfId="11395" xr:uid="{B54846AC-252D-4147-99F2-F62B73942401}"/>
    <cellStyle name="Normal 9 10 4 2 2" xfId="28155" xr:uid="{52F1F315-0898-47F1-A494-08E6C711DCA4}"/>
    <cellStyle name="Normal 9 10 4 2 3" xfId="44914" xr:uid="{34CA515B-4CE6-4F51-A6E9-FA307FC58918}"/>
    <cellStyle name="Normal 9 10 4 3" xfId="19775" xr:uid="{C43BA76D-8875-4576-B533-38C56AFB4FE0}"/>
    <cellStyle name="Normal 9 10 4 4" xfId="36534" xr:uid="{50D28598-D8C2-4A1E-B351-5A11EA7EAB80}"/>
    <cellStyle name="Normal 9 10 5" xfId="9592" xr:uid="{C11BA61B-FEB4-49CA-9525-E8A66164DA62}"/>
    <cellStyle name="Normal 9 10 5 2" xfId="26352" xr:uid="{EFE0F935-269E-47BE-B341-1DA06CD20516}"/>
    <cellStyle name="Normal 9 10 5 3" xfId="43111" xr:uid="{EFA37754-9BFA-4232-8CFD-052C85C5AEDE}"/>
    <cellStyle name="Normal 9 10 6" xfId="17972" xr:uid="{59B9E745-476D-4498-A7E2-D2F7563126B0}"/>
    <cellStyle name="Normal 9 10 7" xfId="34731" xr:uid="{CE341FA0-E6A6-4FBA-BC5F-80BEBE69A72D}"/>
    <cellStyle name="Normal 9 11" xfId="1646" xr:uid="{ED42255A-3462-4771-BEE2-AE2A6C0FDB74}"/>
    <cellStyle name="Normal 9 11 2" xfId="5035" xr:uid="{CD3A7CA2-F54A-4D82-9731-0E692D51DD15}"/>
    <cellStyle name="Normal 9 11 2 2" xfId="13415" xr:uid="{491495A9-6487-40FF-BA77-2E0B30337EA3}"/>
    <cellStyle name="Normal 9 11 2 2 2" xfId="30175" xr:uid="{1CB4B485-6568-441E-B5BB-A1B4F910E18B}"/>
    <cellStyle name="Normal 9 11 2 2 3" xfId="46934" xr:uid="{F6B2EF17-7A2C-42FF-874A-60FBD1BEAD68}"/>
    <cellStyle name="Normal 9 11 2 3" xfId="21795" xr:uid="{241844F3-6506-44FD-8EE1-C9FB705CDC78}"/>
    <cellStyle name="Normal 9 11 2 4" xfId="38554" xr:uid="{D78D4776-E866-46D7-8296-23FD5728A66D}"/>
    <cellStyle name="Normal 9 11 3" xfId="6722" xr:uid="{8868F9F5-48E7-4530-9D8C-11F23633BD18}"/>
    <cellStyle name="Normal 9 11 3 2" xfId="15102" xr:uid="{49FC3083-8819-46E3-9498-270FA96568E4}"/>
    <cellStyle name="Normal 9 11 3 2 2" xfId="31862" xr:uid="{8C97A35E-CAE2-4805-A0C7-86279C87B3B2}"/>
    <cellStyle name="Normal 9 11 3 2 3" xfId="48621" xr:uid="{6BF03525-2B87-4088-9868-8014974B0583}"/>
    <cellStyle name="Normal 9 11 3 3" xfId="23482" xr:uid="{FFDAC696-04E3-413A-AEF9-3F8C7D50FCE1}"/>
    <cellStyle name="Normal 9 11 3 4" xfId="40241" xr:uid="{5406174B-4EBE-40C3-8B86-A2D15EB9A94E}"/>
    <cellStyle name="Normal 9 11 4" xfId="2153" xr:uid="{0B15D897-93E3-4C2B-B17A-23857C27B023}"/>
    <cellStyle name="Normal 9 11 4 2" xfId="10541" xr:uid="{A08DA2FD-B9AF-49F2-899E-8ABD6D4DB4BE}"/>
    <cellStyle name="Normal 9 11 4 2 2" xfId="27301" xr:uid="{852E6047-F476-4197-ADE7-D37E70F3F737}"/>
    <cellStyle name="Normal 9 11 4 2 3" xfId="44060" xr:uid="{72CEB9BD-7A34-415D-AFA0-A12F893FBA53}"/>
    <cellStyle name="Normal 9 11 4 3" xfId="18921" xr:uid="{7D893EED-8D1C-443A-AE26-1E46BC7DFACB}"/>
    <cellStyle name="Normal 9 11 4 4" xfId="35680" xr:uid="{8C308BC2-20FB-4507-861C-345D7C51D428}"/>
    <cellStyle name="Normal 9 11 5" xfId="10035" xr:uid="{62B476EF-E014-444A-B33E-DFAE5F194872}"/>
    <cellStyle name="Normal 9 11 5 2" xfId="26795" xr:uid="{A11B616F-5023-4D74-88D3-55247BFC78C5}"/>
    <cellStyle name="Normal 9 11 5 3" xfId="43554" xr:uid="{0B2BB463-E56A-4CF5-BF4E-D061729CC54D}"/>
    <cellStyle name="Normal 9 11 6" xfId="18415" xr:uid="{30031660-2D28-491A-973E-DFA6FAC8910A}"/>
    <cellStyle name="Normal 9 11 7" xfId="35174" xr:uid="{1ABB6E84-9B2E-4FBA-88F9-84F843DB31A3}"/>
    <cellStyle name="Normal 9 12" xfId="3751" xr:uid="{22D5786D-8E87-49EB-86A7-2B7333CD2F39}"/>
    <cellStyle name="Normal 9 12 2" xfId="12131" xr:uid="{3CAFF33F-7D2B-45AA-A915-868E320400AF}"/>
    <cellStyle name="Normal 9 12 2 2" xfId="28891" xr:uid="{924527C8-3CB5-4E9A-A12E-B25F5220EFD5}"/>
    <cellStyle name="Normal 9 12 2 3" xfId="45650" xr:uid="{F8991655-0DA6-4592-9805-BA0D3D8CAB8C}"/>
    <cellStyle name="Normal 9 12 3" xfId="20511" xr:uid="{07236E7B-736C-4154-82CB-9570C8693BD1}"/>
    <cellStyle name="Normal 9 12 4" xfId="37270" xr:uid="{54405C0C-A9A5-47BC-AF49-DFD0BEC52C7C}"/>
    <cellStyle name="Normal 9 13" xfId="5425" xr:uid="{2D212DC0-B343-4B45-9870-C451F0B5F856}"/>
    <cellStyle name="Normal 9 13 2" xfId="13805" xr:uid="{A69B47D1-E204-454B-8733-093EEF36FC00}"/>
    <cellStyle name="Normal 9 13 2 2" xfId="30565" xr:uid="{11AD4F7A-3886-4565-8972-BD97835323FA}"/>
    <cellStyle name="Normal 9 13 2 3" xfId="47324" xr:uid="{0CF700BC-99B7-4883-80AE-919423C568EC}"/>
    <cellStyle name="Normal 9 13 3" xfId="22185" xr:uid="{07AB9843-7C2C-44C6-BFC5-CE24C576BDB2}"/>
    <cellStyle name="Normal 9 13 4" xfId="38944" xr:uid="{FD71EB56-723D-4D1B-8DAA-DA8CEF1DCC3E}"/>
    <cellStyle name="Normal 9 14" xfId="7128" xr:uid="{F7180E29-D173-4E8E-93EF-B199AC9F18EE}"/>
    <cellStyle name="Normal 9 14 2" xfId="15508" xr:uid="{50342DBB-7092-4E6C-98DD-1B23E59F4F03}"/>
    <cellStyle name="Normal 9 14 2 2" xfId="32268" xr:uid="{61EDBE41-4321-465B-BD33-ED332985AF43}"/>
    <cellStyle name="Normal 9 14 2 3" xfId="49027" xr:uid="{0BC775A0-76B8-46E1-B7E4-0C775B0D7F97}"/>
    <cellStyle name="Normal 9 14 3" xfId="23888" xr:uid="{AB4F5AA3-9DE4-4E2D-BF09-C9415042F94B}"/>
    <cellStyle name="Normal 9 14 4" xfId="40647" xr:uid="{7EE8A2A2-6AD2-4E9E-90A0-D85A8BABB9C2}"/>
    <cellStyle name="Normal 9 15" xfId="7534" xr:uid="{82805628-D8FD-48A7-8C41-0271892290AA}"/>
    <cellStyle name="Normal 9 15 2" xfId="15914" xr:uid="{D8E2E7B9-377F-4A70-9FB3-C93D0CB41DE0}"/>
    <cellStyle name="Normal 9 15 2 2" xfId="32674" xr:uid="{4ACF9EA8-13CF-4F00-9115-D96BAB73843A}"/>
    <cellStyle name="Normal 9 15 2 3" xfId="49433" xr:uid="{67ECD2BF-49EE-49E4-84B2-2AC7D54F31AA}"/>
    <cellStyle name="Normal 9 15 3" xfId="24294" xr:uid="{178A889D-72DD-412E-8887-1BEECF8DD819}"/>
    <cellStyle name="Normal 9 15 4" xfId="41053" xr:uid="{F8B07D6B-CCAA-41AD-A382-985EC236A382}"/>
    <cellStyle name="Normal 9 16" xfId="7940" xr:uid="{4A0E39B3-3A2E-44BF-A238-CC4AC342BCD5}"/>
    <cellStyle name="Normal 9 16 2" xfId="16320" xr:uid="{32B1EFFB-1435-4EB9-8647-282BA44D3BF6}"/>
    <cellStyle name="Normal 9 16 2 2" xfId="33080" xr:uid="{3333B51B-AB65-4090-ACD5-0AA50D7F869C}"/>
    <cellStyle name="Normal 9 16 2 3" xfId="49839" xr:uid="{738F94F7-FF69-4E42-99FE-1E92631D64AD}"/>
    <cellStyle name="Normal 9 16 3" xfId="24700" xr:uid="{18AD5E0A-38C1-432C-B057-5DE2CEAA4126}"/>
    <cellStyle name="Normal 9 16 4" xfId="41459" xr:uid="{6868A36A-E16C-438C-B888-66DF539137BC}"/>
    <cellStyle name="Normal 9 17" xfId="8346" xr:uid="{AE2755C4-19FB-4F6A-AE2A-CD99369DD68C}"/>
    <cellStyle name="Normal 9 17 2" xfId="16726" xr:uid="{2F5D08CC-69B7-40D8-B683-E065C5294741}"/>
    <cellStyle name="Normal 9 17 2 2" xfId="33486" xr:uid="{BA8B7CBE-3958-4F7A-817A-ECC4F083EC1D}"/>
    <cellStyle name="Normal 9 17 2 3" xfId="50245" xr:uid="{01172B26-D610-4DD4-AC64-2A2A1D10EA15}"/>
    <cellStyle name="Normal 9 17 3" xfId="25106" xr:uid="{23C8D8C8-6DED-444C-B704-B838A56DFA69}"/>
    <cellStyle name="Normal 9 17 4" xfId="41865" xr:uid="{3AC952B1-555E-4267-85D1-51DFE8639BC5}"/>
    <cellStyle name="Normal 9 18" xfId="2041" xr:uid="{E2EE455E-5E4B-48B8-A957-91F6E9464241}"/>
    <cellStyle name="Normal 9 18 2" xfId="10429" xr:uid="{F15D4B0D-032F-4864-911A-6FD4FEFDA723}"/>
    <cellStyle name="Normal 9 18 2 2" xfId="27189" xr:uid="{FF9CCB88-F063-4996-A7E3-3FA26ABB85D8}"/>
    <cellStyle name="Normal 9 18 2 3" xfId="43948" xr:uid="{C2E9357C-E21F-440B-95F7-70E2CA80621A}"/>
    <cellStyle name="Normal 9 18 3" xfId="18809" xr:uid="{64CDFDFD-0965-4E85-B3BB-2A0F548F6D6E}"/>
    <cellStyle name="Normal 9 18 4" xfId="35568" xr:uid="{796679E1-D0A0-41E1-9DD1-C2928187A075}"/>
    <cellStyle name="Normal 9 19" xfId="8738" xr:uid="{80125BFB-D600-4584-9444-6E139D1F98D6}"/>
    <cellStyle name="Normal 9 19 2" xfId="25498" xr:uid="{2DA1D9D6-B6EC-40B3-9F61-BFECC7E11F98}"/>
    <cellStyle name="Normal 9 19 3" xfId="42257" xr:uid="{22291922-8DD2-43A7-93A5-F2EE26BDA5C1}"/>
    <cellStyle name="Normal 9 2" xfId="220" xr:uid="{93C2F049-6D83-43EF-BEC2-59DE8FEAE57F}"/>
    <cellStyle name="Normal 9 2 10" xfId="1647" xr:uid="{D92536D7-1244-4EFD-9CF3-CED44B453B70}"/>
    <cellStyle name="Normal 9 2 10 2" xfId="5036" xr:uid="{C641FA7D-5B84-49A2-9683-42CDFDE4F591}"/>
    <cellStyle name="Normal 9 2 10 2 2" xfId="13416" xr:uid="{3CF46EFE-23B6-4630-90CB-3BA4683E37F5}"/>
    <cellStyle name="Normal 9 2 10 2 2 2" xfId="30176" xr:uid="{23349437-35A9-42A3-9447-DA0D8F16E997}"/>
    <cellStyle name="Normal 9 2 10 2 2 3" xfId="46935" xr:uid="{35E8E929-33A3-4209-A8D8-CD2D5EC8DD18}"/>
    <cellStyle name="Normal 9 2 10 2 3" xfId="21796" xr:uid="{3C4AF328-DBB0-4571-A4A8-96B017DFC2E2}"/>
    <cellStyle name="Normal 9 2 10 2 4" xfId="38555" xr:uid="{6C6E3A45-3FF7-4404-B918-E2C4AAF93F65}"/>
    <cellStyle name="Normal 9 2 10 3" xfId="6723" xr:uid="{1B1AF99E-6707-420B-8850-CF2514C43DE8}"/>
    <cellStyle name="Normal 9 2 10 3 2" xfId="15103" xr:uid="{F8D736BA-ACD4-44AD-9CCC-1D85514101AC}"/>
    <cellStyle name="Normal 9 2 10 3 2 2" xfId="31863" xr:uid="{FE4883BF-58DB-4CD1-AA41-E95F7E522A85}"/>
    <cellStyle name="Normal 9 2 10 3 2 3" xfId="48622" xr:uid="{88927B01-2374-4A9D-BD91-770BBB94435A}"/>
    <cellStyle name="Normal 9 2 10 3 3" xfId="23483" xr:uid="{F0EE669D-0113-4EBE-A1D2-0AFE2EA7248C}"/>
    <cellStyle name="Normal 9 2 10 3 4" xfId="40242" xr:uid="{5C6EA18F-C4BA-45E6-A674-101D4DBEB01D}"/>
    <cellStyle name="Normal 9 2 10 4" xfId="2160" xr:uid="{C4DB031D-A33E-4C92-8200-D8D5C55671C5}"/>
    <cellStyle name="Normal 9 2 10 4 2" xfId="10548" xr:uid="{5BD76082-5EB1-4F91-B6F6-9CB0F5D49835}"/>
    <cellStyle name="Normal 9 2 10 4 2 2" xfId="27308" xr:uid="{B02BEDA0-D0AF-4096-8EA7-464B9B30AB98}"/>
    <cellStyle name="Normal 9 2 10 4 2 3" xfId="44067" xr:uid="{142348CA-D557-4084-982F-FF8C517A1502}"/>
    <cellStyle name="Normal 9 2 10 4 3" xfId="18928" xr:uid="{E7275EC0-A193-48F7-9502-F273435D176A}"/>
    <cellStyle name="Normal 9 2 10 4 4" xfId="35687" xr:uid="{A1B3EC56-CED3-47C0-B06A-CBC276BD3096}"/>
    <cellStyle name="Normal 9 2 10 5" xfId="10036" xr:uid="{625DB272-EB26-435D-A59C-305D0C358CC4}"/>
    <cellStyle name="Normal 9 2 10 5 2" xfId="26796" xr:uid="{CFBD3E2B-FF18-4C3B-A377-B032383E3837}"/>
    <cellStyle name="Normal 9 2 10 5 3" xfId="43555" xr:uid="{CE153006-EE2D-48C6-9089-36211B21F83A}"/>
    <cellStyle name="Normal 9 2 10 6" xfId="18416" xr:uid="{F5392C81-5975-4AE8-8B5F-0173BE75734D}"/>
    <cellStyle name="Normal 9 2 10 7" xfId="35175" xr:uid="{CA648E22-96B0-4DD3-A9C1-6F37FC2E8774}"/>
    <cellStyle name="Normal 9 2 11" xfId="3752" xr:uid="{BD9EF816-AB3E-4704-BE2A-6631986EAE47}"/>
    <cellStyle name="Normal 9 2 11 2" xfId="12132" xr:uid="{C0A1065B-F967-4F84-B005-F320A8088595}"/>
    <cellStyle name="Normal 9 2 11 2 2" xfId="28892" xr:uid="{DCFAEE0D-F6C3-463C-999C-1B480698AACC}"/>
    <cellStyle name="Normal 9 2 11 2 3" xfId="45651" xr:uid="{F81618A1-A9CE-4C7E-A383-8BDABF1163B4}"/>
    <cellStyle name="Normal 9 2 11 3" xfId="20512" xr:uid="{10EC8CCC-D1DB-4428-8218-F2FE026A6B3B}"/>
    <cellStyle name="Normal 9 2 11 4" xfId="37271" xr:uid="{4FC12D56-E6CC-4738-9486-9056045ADB51}"/>
    <cellStyle name="Normal 9 2 12" xfId="5432" xr:uid="{23DDFEB4-6854-4793-8A1A-CB0FF7879797}"/>
    <cellStyle name="Normal 9 2 12 2" xfId="13812" xr:uid="{3EF0257D-F8F5-4343-8A04-3805FEECD63C}"/>
    <cellStyle name="Normal 9 2 12 2 2" xfId="30572" xr:uid="{23F8F8F2-7BC7-4B2E-8FB2-58048DF12C42}"/>
    <cellStyle name="Normal 9 2 12 2 3" xfId="47331" xr:uid="{27855894-41B7-42C2-87E0-F861C2FB6CD7}"/>
    <cellStyle name="Normal 9 2 12 3" xfId="22192" xr:uid="{0727C06B-77C2-419E-BDFD-CD097115E849}"/>
    <cellStyle name="Normal 9 2 12 4" xfId="38951" xr:uid="{DCFDC6FD-DFB9-43BA-87F9-8E81A841A476}"/>
    <cellStyle name="Normal 9 2 13" xfId="7129" xr:uid="{094591E2-E766-4112-AFE2-EDD3D81BE1ED}"/>
    <cellStyle name="Normal 9 2 13 2" xfId="15509" xr:uid="{29FDE441-1E5A-4D06-A632-25257DBB9B2C}"/>
    <cellStyle name="Normal 9 2 13 2 2" xfId="32269" xr:uid="{069BF81D-C422-4BD6-B213-1468E406355D}"/>
    <cellStyle name="Normal 9 2 13 2 3" xfId="49028" xr:uid="{064CC6EC-E9A9-4A2D-9EA7-FD628AA977BD}"/>
    <cellStyle name="Normal 9 2 13 3" xfId="23889" xr:uid="{8D71326F-0F41-4CF2-8FC3-2D44C6B4D324}"/>
    <cellStyle name="Normal 9 2 13 4" xfId="40648" xr:uid="{2874B4D2-92BB-45A7-A690-ED3CE96420A2}"/>
    <cellStyle name="Normal 9 2 14" xfId="7535" xr:uid="{C41F94ED-D188-43EF-9186-828E7F49F18E}"/>
    <cellStyle name="Normal 9 2 14 2" xfId="15915" xr:uid="{C9D91BC5-4852-4A04-837A-61252EA77C71}"/>
    <cellStyle name="Normal 9 2 14 2 2" xfId="32675" xr:uid="{7832121B-7289-4CC9-BCA9-ABE16EC4A27F}"/>
    <cellStyle name="Normal 9 2 14 2 3" xfId="49434" xr:uid="{CDAE5200-A177-4436-8725-D4A489009D4D}"/>
    <cellStyle name="Normal 9 2 14 3" xfId="24295" xr:uid="{27A812BC-D1F7-4876-9609-41242D9A3A22}"/>
    <cellStyle name="Normal 9 2 14 4" xfId="41054" xr:uid="{5D4AF544-7274-454C-8205-94FF6D34AD75}"/>
    <cellStyle name="Normal 9 2 15" xfId="7941" xr:uid="{C3AA8F66-C3A9-4126-B7D2-775871C26C33}"/>
    <cellStyle name="Normal 9 2 15 2" xfId="16321" xr:uid="{A7B24EDD-3350-4D4A-B544-EB5F5A51C4EA}"/>
    <cellStyle name="Normal 9 2 15 2 2" xfId="33081" xr:uid="{28A186C1-8761-4542-896A-BA34FA177ED3}"/>
    <cellStyle name="Normal 9 2 15 2 3" xfId="49840" xr:uid="{9FF94900-D13D-4BA6-8884-1FD85D027725}"/>
    <cellStyle name="Normal 9 2 15 3" xfId="24701" xr:uid="{A26B25AE-3C59-4F50-997F-5BF6FCFA2AC3}"/>
    <cellStyle name="Normal 9 2 15 4" xfId="41460" xr:uid="{96BEC709-18AB-403E-9E31-A03DAF849C42}"/>
    <cellStyle name="Normal 9 2 16" xfId="8347" xr:uid="{FF6D3A45-3E75-4749-A83C-CF75685F95A8}"/>
    <cellStyle name="Normal 9 2 16 2" xfId="16727" xr:uid="{D3E733D2-76EF-4E3D-B44D-826882CBEB0F}"/>
    <cellStyle name="Normal 9 2 16 2 2" xfId="33487" xr:uid="{8AA66811-AD12-471F-8C27-1C4D05CF9FD1}"/>
    <cellStyle name="Normal 9 2 16 2 3" xfId="50246" xr:uid="{032B5E98-5569-4211-944B-5C33312C1DA8}"/>
    <cellStyle name="Normal 9 2 16 3" xfId="25107" xr:uid="{292355B4-A461-445C-BB65-14B915179360}"/>
    <cellStyle name="Normal 9 2 16 4" xfId="41866" xr:uid="{C93A2F86-8364-4712-8B72-0516DDE36CA4}"/>
    <cellStyle name="Normal 9 2 17" xfId="2048" xr:uid="{A96E2587-237F-4DEF-A440-7487D66ED362}"/>
    <cellStyle name="Normal 9 2 17 2" xfId="10436" xr:uid="{D7395CD6-6ECD-4CEB-BE5C-00A2284059DC}"/>
    <cellStyle name="Normal 9 2 17 2 2" xfId="27196" xr:uid="{E4DB5F41-50AE-452A-A8C0-AFB699665293}"/>
    <cellStyle name="Normal 9 2 17 2 3" xfId="43955" xr:uid="{BACDF32A-5838-4D06-AD5E-A6B040CE438D}"/>
    <cellStyle name="Normal 9 2 17 3" xfId="18816" xr:uid="{2A8EFC67-58BE-44F2-9D56-1A384E59E32A}"/>
    <cellStyle name="Normal 9 2 17 4" xfId="35575" xr:uid="{F96595EC-B2C8-4FA2-B642-5B80035AE046}"/>
    <cellStyle name="Normal 9 2 18" xfId="8745" xr:uid="{C3FFE0A1-E065-45C9-B1F0-383D7B2E74AB}"/>
    <cellStyle name="Normal 9 2 18 2" xfId="25505" xr:uid="{D0DDC40B-28B0-4B02-855E-9DC612660420}"/>
    <cellStyle name="Normal 9 2 18 3" xfId="42264" xr:uid="{4EB12660-2D70-49C7-AA04-EF4231E3CDFB}"/>
    <cellStyle name="Normal 9 2 19" xfId="17125" xr:uid="{79042AB2-595B-4308-9A9B-4F2406592490}"/>
    <cellStyle name="Normal 9 2 2" xfId="300" xr:uid="{3082B110-7780-461F-8D33-410AB945ED35}"/>
    <cellStyle name="Normal 9 2 2 10" xfId="7191" xr:uid="{4FFE0A39-DF8E-4EBD-92F6-823ADF9DDEA5}"/>
    <cellStyle name="Normal 9 2 2 10 2" xfId="15571" xr:uid="{645EBB52-3869-4ABB-BE16-C25CDE81940C}"/>
    <cellStyle name="Normal 9 2 2 10 2 2" xfId="32331" xr:uid="{89EB7FF7-9FB5-41E3-9C2D-5E139F6B95C2}"/>
    <cellStyle name="Normal 9 2 2 10 2 3" xfId="49090" xr:uid="{E9A302E2-2018-4C3B-907E-CD9CC094FF04}"/>
    <cellStyle name="Normal 9 2 2 10 3" xfId="23951" xr:uid="{578A18D9-802A-4A66-8DDE-1518D556968A}"/>
    <cellStyle name="Normal 9 2 2 10 4" xfId="40710" xr:uid="{C20471C8-0AA7-47FB-950F-F9AB57CC74BC}"/>
    <cellStyle name="Normal 9 2 2 11" xfId="7597" xr:uid="{E920FC7F-29EB-4F5D-840C-4985ADD5F798}"/>
    <cellStyle name="Normal 9 2 2 11 2" xfId="15977" xr:uid="{4067F34A-6FDD-4EF7-9E63-E1F7A7D3C280}"/>
    <cellStyle name="Normal 9 2 2 11 2 2" xfId="32737" xr:uid="{37353CF8-C0AB-42AB-B964-74E273152C88}"/>
    <cellStyle name="Normal 9 2 2 11 2 3" xfId="49496" xr:uid="{B32D9346-D1DF-4BC9-9B9F-E631B685E010}"/>
    <cellStyle name="Normal 9 2 2 11 3" xfId="24357" xr:uid="{51AD5539-219E-4136-94F7-C87C2E434DBA}"/>
    <cellStyle name="Normal 9 2 2 11 4" xfId="41116" xr:uid="{597CC3D2-FA65-483C-9BD0-B46E2E1C64FC}"/>
    <cellStyle name="Normal 9 2 2 12" xfId="8003" xr:uid="{4E84D1C9-4640-4A4D-884B-2B5A5A5FD3A9}"/>
    <cellStyle name="Normal 9 2 2 12 2" xfId="16383" xr:uid="{FC3185FB-51A7-4C19-92BF-E8B13D013248}"/>
    <cellStyle name="Normal 9 2 2 12 2 2" xfId="33143" xr:uid="{B1DFB3BA-B7C0-4A35-AE88-A6586B335231}"/>
    <cellStyle name="Normal 9 2 2 12 2 3" xfId="49902" xr:uid="{DE9A2CFF-5B73-4A04-808A-C0C2F5D1BD53}"/>
    <cellStyle name="Normal 9 2 2 12 3" xfId="24763" xr:uid="{45A41667-8293-447A-8A0F-BCBFB4EF76FD}"/>
    <cellStyle name="Normal 9 2 2 12 4" xfId="41522" xr:uid="{41381B46-623B-45A3-B761-C81564AF6E29}"/>
    <cellStyle name="Normal 9 2 2 13" xfId="8409" xr:uid="{5D9C569F-B45D-49C0-A46D-925BD4D68984}"/>
    <cellStyle name="Normal 9 2 2 13 2" xfId="16789" xr:uid="{FA543D68-CB8A-4286-AFC4-051289C47630}"/>
    <cellStyle name="Normal 9 2 2 13 2 2" xfId="33549" xr:uid="{6DF87556-70D8-41CD-A2E8-916D5991C8FF}"/>
    <cellStyle name="Normal 9 2 2 13 2 3" xfId="50308" xr:uid="{D647B947-3D64-4B3D-B176-E9FD192F2A2C}"/>
    <cellStyle name="Normal 9 2 2 13 3" xfId="25169" xr:uid="{EE7AFA83-3C6E-4F02-83E2-E4C8BEC890C1}"/>
    <cellStyle name="Normal 9 2 2 13 4" xfId="41928" xr:uid="{AE250E24-415A-4C94-9CDD-B9855DAF186E}"/>
    <cellStyle name="Normal 9 2 2 14" xfId="2066" xr:uid="{11B25A28-3590-44A9-BAF1-F9DEB37211C3}"/>
    <cellStyle name="Normal 9 2 2 14 2" xfId="10454" xr:uid="{473F14CE-3E67-4508-9F32-87041E65C84A}"/>
    <cellStyle name="Normal 9 2 2 14 2 2" xfId="27214" xr:uid="{198047A3-369A-4494-A71C-4EC9A7CE4EC9}"/>
    <cellStyle name="Normal 9 2 2 14 2 3" xfId="43973" xr:uid="{BB883F9A-48A0-4649-BAA5-9322AE68E533}"/>
    <cellStyle name="Normal 9 2 2 14 3" xfId="18834" xr:uid="{3D3E33F8-A743-4EA5-8592-15327BA4F85F}"/>
    <cellStyle name="Normal 9 2 2 14 4" xfId="35593" xr:uid="{8C7FCA87-8F91-4812-AA6B-BCB108F466A8}"/>
    <cellStyle name="Normal 9 2 2 15" xfId="8773" xr:uid="{8D79368C-22EF-4744-8004-886A4D6F54FC}"/>
    <cellStyle name="Normal 9 2 2 15 2" xfId="25533" xr:uid="{6B96694A-2722-4198-8A52-C71F6342D718}"/>
    <cellStyle name="Normal 9 2 2 15 3" xfId="42292" xr:uid="{421BC31D-57FB-44F4-A37B-F95889D4225D}"/>
    <cellStyle name="Normal 9 2 2 16" xfId="17153" xr:uid="{6346E541-0BE2-4BFA-9E81-63E0D217EBC0}"/>
    <cellStyle name="Normal 9 2 2 17" xfId="33912" xr:uid="{7857366C-8A4D-4B2B-B32C-5E9DE8BD5DCC}"/>
    <cellStyle name="Normal 9 2 2 2" xfId="383" xr:uid="{75A3F10C-BE42-47BC-9F7A-BD95B0140BD4}"/>
    <cellStyle name="Normal 9 2 2 2 10" xfId="7620" xr:uid="{734667B9-C670-462C-9944-4F6259CCAE85}"/>
    <cellStyle name="Normal 9 2 2 2 10 2" xfId="16000" xr:uid="{3656217E-A5A9-434E-96CC-6698C36470A4}"/>
    <cellStyle name="Normal 9 2 2 2 10 2 2" xfId="32760" xr:uid="{FED4B915-65AF-4533-8B85-DFABF51AB5AB}"/>
    <cellStyle name="Normal 9 2 2 2 10 2 3" xfId="49519" xr:uid="{0B890BDD-99FD-4C54-BE2F-235C13D933CE}"/>
    <cellStyle name="Normal 9 2 2 2 10 3" xfId="24380" xr:uid="{9568A8AB-A9A8-4B63-B9F8-503332429A87}"/>
    <cellStyle name="Normal 9 2 2 2 10 4" xfId="41139" xr:uid="{6D5914E0-E150-4F7F-80BB-C0E57BEE7D1C}"/>
    <cellStyle name="Normal 9 2 2 2 11" xfId="8026" xr:uid="{4A8C1539-3F43-409B-8BED-64DE4AB102BD}"/>
    <cellStyle name="Normal 9 2 2 2 11 2" xfId="16406" xr:uid="{2DD98E24-2147-4CB4-B72A-B1B967785A6B}"/>
    <cellStyle name="Normal 9 2 2 2 11 2 2" xfId="33166" xr:uid="{83477E5D-BFB2-443B-AE48-9BCEBACBC830}"/>
    <cellStyle name="Normal 9 2 2 2 11 2 3" xfId="49925" xr:uid="{2AACFEF2-73B1-4CD0-83B9-524AF1C3F13C}"/>
    <cellStyle name="Normal 9 2 2 2 11 3" xfId="24786" xr:uid="{7EF933A5-17F4-49B2-B71C-CCFA09E02173}"/>
    <cellStyle name="Normal 9 2 2 2 11 4" xfId="41545" xr:uid="{5E65BFE6-3F65-404A-896B-D9725D0BC409}"/>
    <cellStyle name="Normal 9 2 2 2 12" xfId="8432" xr:uid="{73B90D21-DCE4-4FC2-A3BD-DE9978424757}"/>
    <cellStyle name="Normal 9 2 2 2 12 2" xfId="16812" xr:uid="{9C69287E-0EE3-4097-A737-5FBB4950D42B}"/>
    <cellStyle name="Normal 9 2 2 2 12 2 2" xfId="33572" xr:uid="{8E494ECE-3442-4E26-A829-B6692397E176}"/>
    <cellStyle name="Normal 9 2 2 2 12 2 3" xfId="50331" xr:uid="{4182B808-E90B-4833-94C7-0AB97910956F}"/>
    <cellStyle name="Normal 9 2 2 2 12 3" xfId="25192" xr:uid="{078686AC-6CEA-4BE4-B92E-19C123F85A17}"/>
    <cellStyle name="Normal 9 2 2 2 12 4" xfId="41951" xr:uid="{25D6DFBE-AD16-412F-9680-202C51605652}"/>
    <cellStyle name="Normal 9 2 2 2 13" xfId="2266" xr:uid="{0D061CF6-77BF-448D-94DC-D49FCF735DE0}"/>
    <cellStyle name="Normal 9 2 2 2 13 2" xfId="10650" xr:uid="{9E25D725-BCE8-4514-BABB-9C2355378288}"/>
    <cellStyle name="Normal 9 2 2 2 13 2 2" xfId="27410" xr:uid="{E78A0037-6A5C-41E4-A2E3-EAE61E020146}"/>
    <cellStyle name="Normal 9 2 2 2 13 2 3" xfId="44169" xr:uid="{6952BCA1-B3B8-4F4F-B840-9DFA67DBA552}"/>
    <cellStyle name="Normal 9 2 2 2 13 3" xfId="19030" xr:uid="{1BBE9C4F-48F7-4B6B-B2FC-8C3E3D1F2A1B}"/>
    <cellStyle name="Normal 9 2 2 2 13 4" xfId="35789" xr:uid="{9E6F5384-8862-469A-8797-7FEED0480939}"/>
    <cellStyle name="Normal 9 2 2 2 14" xfId="8847" xr:uid="{2F13D4D1-61F0-447B-996B-C5CE161A0A61}"/>
    <cellStyle name="Normal 9 2 2 2 14 2" xfId="25607" xr:uid="{4DDB2BBB-2BFF-4403-8158-3188902B67A6}"/>
    <cellStyle name="Normal 9 2 2 2 14 3" xfId="42366" xr:uid="{AA9078CC-FB1E-42CC-802F-3B9E301E0A7E}"/>
    <cellStyle name="Normal 9 2 2 2 15" xfId="17227" xr:uid="{15BEAF3B-157B-4CDA-A150-D36CBDD824BA}"/>
    <cellStyle name="Normal 9 2 2 2 16" xfId="33986" xr:uid="{CFCCA0BB-66D2-4B9A-AEE4-75021CE252E0}"/>
    <cellStyle name="Normal 9 2 2 2 2" xfId="721" xr:uid="{0534236C-3648-4762-83D1-5C33AA9428E3}"/>
    <cellStyle name="Normal 9 2 2 2 2 10" xfId="8585" xr:uid="{A0AD66DC-47EF-4046-842C-0BB0BF86596B}"/>
    <cellStyle name="Normal 9 2 2 2 2 10 2" xfId="16965" xr:uid="{DEE3CB1A-B320-41CD-A18F-5E3C5DAD030A}"/>
    <cellStyle name="Normal 9 2 2 2 2 10 2 2" xfId="33725" xr:uid="{1D53F5F5-73FA-4A4B-9651-D31BC20270FD}"/>
    <cellStyle name="Normal 9 2 2 2 2 10 2 3" xfId="50484" xr:uid="{6A5EE89F-5D1C-4F23-828F-E7533C2776AD}"/>
    <cellStyle name="Normal 9 2 2 2 2 10 3" xfId="25345" xr:uid="{0F3EE6C2-C0C6-4327-8532-CE9BAA87D17E}"/>
    <cellStyle name="Normal 9 2 2 2 2 10 4" xfId="42104" xr:uid="{834E4320-051C-4021-BEA0-94823261BDFC}"/>
    <cellStyle name="Normal 9 2 2 2 2 11" xfId="2550" xr:uid="{D14928BC-90AF-4091-AD29-8475C97309DD}"/>
    <cellStyle name="Normal 9 2 2 2 2 11 2" xfId="10932" xr:uid="{83BF0BDB-DC67-4954-AD5B-E7BB5A4E0A8F}"/>
    <cellStyle name="Normal 9 2 2 2 2 11 2 2" xfId="27692" xr:uid="{DBEB1BD6-BD09-4CC9-88CC-EF95E7071B78}"/>
    <cellStyle name="Normal 9 2 2 2 2 11 2 3" xfId="44451" xr:uid="{4E6343C9-019F-4A3B-8A1F-479347954CE3}"/>
    <cellStyle name="Normal 9 2 2 2 2 11 3" xfId="19312" xr:uid="{1420E51E-C99F-4FA8-8291-5241D8C27B58}"/>
    <cellStyle name="Normal 9 2 2 2 2 11 4" xfId="36071" xr:uid="{0DE5EF50-1810-4B8A-A464-727865EDCF01}"/>
    <cellStyle name="Normal 9 2 2 2 2 12" xfId="9129" xr:uid="{CEFBA43C-E4E3-4975-B386-5D0C7DC12C6E}"/>
    <cellStyle name="Normal 9 2 2 2 2 12 2" xfId="25889" xr:uid="{EB38C7EE-F6E8-4F42-904A-04EAE0E19D0C}"/>
    <cellStyle name="Normal 9 2 2 2 2 12 3" xfId="42648" xr:uid="{6E2E66BE-A3AC-4B5F-A371-09E58F80301B}"/>
    <cellStyle name="Normal 9 2 2 2 2 13" xfId="17509" xr:uid="{45E2EED8-6691-4A2B-97B9-6961DE3FDCF1}"/>
    <cellStyle name="Normal 9 2 2 2 2 14" xfId="34268" xr:uid="{DB4B03AD-5810-4EC3-B1F2-35D45EB841A6}"/>
    <cellStyle name="Normal 9 2 2 2 2 2" xfId="1160" xr:uid="{D0677EE5-C359-4530-99B5-0ECE7B9E6A4D}"/>
    <cellStyle name="Normal 9 2 2 2 2 2 2" xfId="4555" xr:uid="{3B67D938-9875-4669-84E3-08603A07FD5E}"/>
    <cellStyle name="Normal 9 2 2 2 2 2 2 2" xfId="12935" xr:uid="{E7F866F2-64C0-42A5-A6CD-11AA4595F5A7}"/>
    <cellStyle name="Normal 9 2 2 2 2 2 2 2 2" xfId="29695" xr:uid="{BD184111-9ABE-4A14-AD8E-502C88D822F2}"/>
    <cellStyle name="Normal 9 2 2 2 2 2 2 2 3" xfId="46454" xr:uid="{3BAF03CD-3FA4-45F2-A948-AC9BEECEC2EB}"/>
    <cellStyle name="Normal 9 2 2 2 2 2 2 3" xfId="21315" xr:uid="{24356F3E-3CD2-4912-AAC5-DD78A18124AB}"/>
    <cellStyle name="Normal 9 2 2 2 2 2 2 4" xfId="38074" xr:uid="{022F0725-9EB0-4D4F-A590-2C59F283FD41}"/>
    <cellStyle name="Normal 9 2 2 2 2 2 3" xfId="6242" xr:uid="{2E5D193E-1F84-429E-8CE2-E2B55AA0E56C}"/>
    <cellStyle name="Normal 9 2 2 2 2 2 3 2" xfId="14622" xr:uid="{9706ED61-C81F-4188-AC86-80AAB04D77D6}"/>
    <cellStyle name="Normal 9 2 2 2 2 2 3 2 2" xfId="31382" xr:uid="{ECEE7602-BF5A-47A4-9AF1-782C03E58898}"/>
    <cellStyle name="Normal 9 2 2 2 2 2 3 2 3" xfId="48141" xr:uid="{72994C0F-655C-42AE-8691-426C221DD984}"/>
    <cellStyle name="Normal 9 2 2 2 2 2 3 3" xfId="23002" xr:uid="{7D6D781C-7133-4161-87CA-01337F92CD09}"/>
    <cellStyle name="Normal 9 2 2 2 2 2 3 4" xfId="39761" xr:uid="{1D8E2E85-1D7A-4531-80C2-64019F832120}"/>
    <cellStyle name="Normal 9 2 2 2 2 2 4" xfId="2978" xr:uid="{8BF0B65E-B9CB-4CF6-BEEF-8B6C18D4F1A7}"/>
    <cellStyle name="Normal 9 2 2 2 2 2 4 2" xfId="11358" xr:uid="{1896E9F1-030B-45A1-B1A7-CEB4288B3734}"/>
    <cellStyle name="Normal 9 2 2 2 2 2 4 2 2" xfId="28118" xr:uid="{E6D94BBA-B4F8-4028-A4AF-F1979055ABC8}"/>
    <cellStyle name="Normal 9 2 2 2 2 2 4 2 3" xfId="44877" xr:uid="{5A884FA5-6CA4-4B04-A5F3-55306C29267A}"/>
    <cellStyle name="Normal 9 2 2 2 2 2 4 3" xfId="19738" xr:uid="{2F739650-475A-448A-BDF5-47932256307E}"/>
    <cellStyle name="Normal 9 2 2 2 2 2 4 4" xfId="36497" xr:uid="{FD87729E-C6AE-4E99-B13C-06AC3589060D}"/>
    <cellStyle name="Normal 9 2 2 2 2 2 5" xfId="9555" xr:uid="{637CF6D5-D6B5-4EFC-AA8E-7BE6555987FF}"/>
    <cellStyle name="Normal 9 2 2 2 2 2 5 2" xfId="26315" xr:uid="{C3FC4C0C-05A3-4190-86F2-02DB9DEFBF96}"/>
    <cellStyle name="Normal 9 2 2 2 2 2 5 3" xfId="43074" xr:uid="{064AC716-154D-4091-90BF-6560D336B975}"/>
    <cellStyle name="Normal 9 2 2 2 2 2 6" xfId="17935" xr:uid="{C7BA112C-19A1-4988-83E5-AB4BC5AB9C0F}"/>
    <cellStyle name="Normal 9 2 2 2 2 2 7" xfId="34694" xr:uid="{FBBF36EE-826B-460B-9CB3-6FC9F3C71831}"/>
    <cellStyle name="Normal 9 2 2 2 2 3" xfId="1594" xr:uid="{80599911-652A-4326-88E2-C26BFD00DCCA}"/>
    <cellStyle name="Normal 9 2 2 2 2 3 2" xfId="4983" xr:uid="{F26C90D4-D818-4F44-9F23-EA936A882AE1}"/>
    <cellStyle name="Normal 9 2 2 2 2 3 2 2" xfId="13363" xr:uid="{2675A163-7851-450C-81B6-084F3479AC32}"/>
    <cellStyle name="Normal 9 2 2 2 2 3 2 2 2" xfId="30123" xr:uid="{8A36CA01-1536-4D7A-938D-AC1F2F7C85E9}"/>
    <cellStyle name="Normal 9 2 2 2 2 3 2 2 3" xfId="46882" xr:uid="{2A94B34B-BA31-4E44-AF03-5F543DF6A129}"/>
    <cellStyle name="Normal 9 2 2 2 2 3 2 3" xfId="21743" xr:uid="{9C67D8E7-656A-4F94-BB62-ACAE1D4D843E}"/>
    <cellStyle name="Normal 9 2 2 2 2 3 2 4" xfId="38502" xr:uid="{5BBC0AAD-1973-49E0-85E4-0FCBFF151EBC}"/>
    <cellStyle name="Normal 9 2 2 2 2 3 3" xfId="6670" xr:uid="{BAC61650-C905-4D2E-B574-EFFC3132AD6D}"/>
    <cellStyle name="Normal 9 2 2 2 2 3 3 2" xfId="15050" xr:uid="{835343C0-BF4F-4556-8921-4CD59C8CEFD9}"/>
    <cellStyle name="Normal 9 2 2 2 2 3 3 2 2" xfId="31810" xr:uid="{17F7306C-11AF-4920-8DA4-8EFE407EB26E}"/>
    <cellStyle name="Normal 9 2 2 2 2 3 3 2 3" xfId="48569" xr:uid="{A7497AF1-C360-4267-A3C3-8974E01F5C67}"/>
    <cellStyle name="Normal 9 2 2 2 2 3 3 3" xfId="23430" xr:uid="{C391A730-E4B3-475A-AF54-BECEC5198519}"/>
    <cellStyle name="Normal 9 2 2 2 2 3 3 4" xfId="40189" xr:uid="{C6A368E3-F277-4D18-9E63-47DE7F6B6254}"/>
    <cellStyle name="Normal 9 2 2 2 2 3 4" xfId="3406" xr:uid="{1D8879EF-0859-4184-AE25-17946BEABF6C}"/>
    <cellStyle name="Normal 9 2 2 2 2 3 4 2" xfId="11786" xr:uid="{6B6604CC-3FF8-4AAE-918D-E975F4ECDAC4}"/>
    <cellStyle name="Normal 9 2 2 2 2 3 4 2 2" xfId="28546" xr:uid="{7300CDD9-B809-4C32-99CB-855B8C723CE3}"/>
    <cellStyle name="Normal 9 2 2 2 2 3 4 2 3" xfId="45305" xr:uid="{094C1E2E-F147-4094-BC04-3AA5F7A0430D}"/>
    <cellStyle name="Normal 9 2 2 2 2 3 4 3" xfId="20166" xr:uid="{1F9B9E3F-A631-4D8C-B503-F7A3092EBD01}"/>
    <cellStyle name="Normal 9 2 2 2 2 3 4 4" xfId="36925" xr:uid="{CC572951-5B92-4416-9B10-790CDCEC5B15}"/>
    <cellStyle name="Normal 9 2 2 2 2 3 5" xfId="9983" xr:uid="{C2227641-A236-4B0A-944D-765723A9511C}"/>
    <cellStyle name="Normal 9 2 2 2 2 3 5 2" xfId="26743" xr:uid="{6CDA46C2-F7CE-4DD9-B8F6-724B8007B41A}"/>
    <cellStyle name="Normal 9 2 2 2 2 3 5 3" xfId="43502" xr:uid="{A62D5A0A-6541-4D7D-A891-50156B14F9AA}"/>
    <cellStyle name="Normal 9 2 2 2 2 3 6" xfId="18363" xr:uid="{79C59D6C-ED02-4E2C-8A59-CDC0A6A5080D}"/>
    <cellStyle name="Normal 9 2 2 2 2 3 7" xfId="35122" xr:uid="{8EED2100-7FCB-46E4-A453-CF996D9C2333}"/>
    <cellStyle name="Normal 9 2 2 2 2 4" xfId="1885" xr:uid="{5CBE92F3-6ECB-440E-B32B-B915528F46C1}"/>
    <cellStyle name="Normal 9 2 2 2 2 4 2" xfId="5274" xr:uid="{7781E6D3-4D9C-4FE4-81E3-F6203FF5A164}"/>
    <cellStyle name="Normal 9 2 2 2 2 4 2 2" xfId="13654" xr:uid="{52055156-EF89-44F6-846E-CEA7BC413B66}"/>
    <cellStyle name="Normal 9 2 2 2 2 4 2 2 2" xfId="30414" xr:uid="{BE4C3AFE-E2FD-4A90-A581-411D95269A29}"/>
    <cellStyle name="Normal 9 2 2 2 2 4 2 2 3" xfId="47173" xr:uid="{40B0C9A0-3AC6-4D35-893C-69CA03DCAACA}"/>
    <cellStyle name="Normal 9 2 2 2 2 4 2 3" xfId="22034" xr:uid="{CD6F21E0-CEE4-4A23-BC16-3D3446163C08}"/>
    <cellStyle name="Normal 9 2 2 2 2 4 2 4" xfId="38793" xr:uid="{60E9590A-D4A1-4E5C-94B0-183129FFFFAF}"/>
    <cellStyle name="Normal 9 2 2 2 2 4 3" xfId="6961" xr:uid="{66BA6B06-9D39-47C1-8BDE-6A0AB91E9723}"/>
    <cellStyle name="Normal 9 2 2 2 2 4 3 2" xfId="15341" xr:uid="{9B9066E0-BAEC-43A8-9805-B376962BAD84}"/>
    <cellStyle name="Normal 9 2 2 2 2 4 3 2 2" xfId="32101" xr:uid="{933838F5-F621-4575-92FA-48689E29C2EE}"/>
    <cellStyle name="Normal 9 2 2 2 2 4 3 2 3" xfId="48860" xr:uid="{059C86AB-2A47-49AB-BA6A-A49402214089}"/>
    <cellStyle name="Normal 9 2 2 2 2 4 3 3" xfId="23721" xr:uid="{96271C62-6D71-49CE-ACBC-31922BCE65C3}"/>
    <cellStyle name="Normal 9 2 2 2 2 4 3 4" xfId="40480" xr:uid="{3EFA3D74-0054-46A8-BB32-997C9F00E3E1}"/>
    <cellStyle name="Normal 9 2 2 2 2 4 4" xfId="3584" xr:uid="{F4BC857A-3BA1-455C-9CAB-3EAA1ADCD89E}"/>
    <cellStyle name="Normal 9 2 2 2 2 4 4 2" xfId="11964" xr:uid="{04A7D634-C3D1-4B58-BF84-6CB2A6D16D55}"/>
    <cellStyle name="Normal 9 2 2 2 2 4 4 2 2" xfId="28724" xr:uid="{C586A6D2-8A59-4296-BF5C-5FCD5F0CFFB5}"/>
    <cellStyle name="Normal 9 2 2 2 2 4 4 2 3" xfId="45483" xr:uid="{FE4BF19F-40E7-4A3E-A0B7-8834CD77632E}"/>
    <cellStyle name="Normal 9 2 2 2 2 4 4 3" xfId="20344" xr:uid="{A1ECA11B-8F5B-4A0D-8CF5-CF5D1711DFCD}"/>
    <cellStyle name="Normal 9 2 2 2 2 4 4 4" xfId="37103" xr:uid="{A7BAE668-70A5-4DD5-B7D8-060A847F427A}"/>
    <cellStyle name="Normal 9 2 2 2 2 4 5" xfId="10274" xr:uid="{B91A5714-5C88-43E6-8F82-78B4CA269B78}"/>
    <cellStyle name="Normal 9 2 2 2 2 4 5 2" xfId="27034" xr:uid="{1CFA1715-499A-41B2-B348-77CE6DA319E3}"/>
    <cellStyle name="Normal 9 2 2 2 2 4 5 3" xfId="43793" xr:uid="{C7B8AC43-B51B-411D-887D-9C38E8DF6665}"/>
    <cellStyle name="Normal 9 2 2 2 2 4 6" xfId="18654" xr:uid="{FBFE9EA2-78A5-41D6-ABB4-E9638F097668}"/>
    <cellStyle name="Normal 9 2 2 2 2 4 7" xfId="35413" xr:uid="{9916E793-61DE-46E0-8848-EE49A35F172D}"/>
    <cellStyle name="Normal 9 2 2 2 2 5" xfId="4004" xr:uid="{698A3083-17C6-416D-8425-94DD2976622C}"/>
    <cellStyle name="Normal 9 2 2 2 2 5 2" xfId="12384" xr:uid="{29631FB0-BAA4-4C2C-ABF6-F44009CD8376}"/>
    <cellStyle name="Normal 9 2 2 2 2 5 2 2" xfId="29144" xr:uid="{3D5561FB-42EA-46C4-99F0-077CF838A7A4}"/>
    <cellStyle name="Normal 9 2 2 2 2 5 2 3" xfId="45903" xr:uid="{654FF18B-7074-4E92-A9B9-D85769D8836A}"/>
    <cellStyle name="Normal 9 2 2 2 2 5 3" xfId="20764" xr:uid="{1C84503C-07B8-45C1-BAE8-4792EC91DF48}"/>
    <cellStyle name="Normal 9 2 2 2 2 5 4" xfId="37523" xr:uid="{95032CB0-09DC-4413-A5F9-603F6D243581}"/>
    <cellStyle name="Normal 9 2 2 2 2 6" xfId="5816" xr:uid="{5637BCB1-E198-427F-A3B6-E9FC110F8B3D}"/>
    <cellStyle name="Normal 9 2 2 2 2 6 2" xfId="14196" xr:uid="{D7F05973-D60E-4F99-AF0F-9B7E1E81DBEF}"/>
    <cellStyle name="Normal 9 2 2 2 2 6 2 2" xfId="30956" xr:uid="{DFE0D556-7778-47FD-A320-8F372F1632A2}"/>
    <cellStyle name="Normal 9 2 2 2 2 6 2 3" xfId="47715" xr:uid="{A4CFFF5C-F576-44EB-B3B1-1D76FA89FFAA}"/>
    <cellStyle name="Normal 9 2 2 2 2 6 3" xfId="22576" xr:uid="{C4A58417-DE65-4089-836F-BA139EAA4C4B}"/>
    <cellStyle name="Normal 9 2 2 2 2 6 4" xfId="39335" xr:uid="{D6CEF949-229A-43E2-A8B8-F6AB7395DA87}"/>
    <cellStyle name="Normal 9 2 2 2 2 7" xfId="7367" xr:uid="{F8E34AE7-B4FB-40F2-997A-CAEEA8E73521}"/>
    <cellStyle name="Normal 9 2 2 2 2 7 2" xfId="15747" xr:uid="{C201B837-BE56-4966-83C9-589112732671}"/>
    <cellStyle name="Normal 9 2 2 2 2 7 2 2" xfId="32507" xr:uid="{A0423B48-AC49-431A-A330-321D8205DF51}"/>
    <cellStyle name="Normal 9 2 2 2 2 7 2 3" xfId="49266" xr:uid="{3C4B42C7-48D8-4F4B-A1E3-CFEA3E9863B8}"/>
    <cellStyle name="Normal 9 2 2 2 2 7 3" xfId="24127" xr:uid="{0B14A194-D235-4474-895A-5B15382DD10B}"/>
    <cellStyle name="Normal 9 2 2 2 2 7 4" xfId="40886" xr:uid="{B8F37571-BE86-4471-9B42-3DD855755EAD}"/>
    <cellStyle name="Normal 9 2 2 2 2 8" xfId="7773" xr:uid="{8CBAD261-63CA-46D6-9862-79A2819296FC}"/>
    <cellStyle name="Normal 9 2 2 2 2 8 2" xfId="16153" xr:uid="{67FA196E-2FA8-4C8B-9ED4-B2A901D9F8F8}"/>
    <cellStyle name="Normal 9 2 2 2 2 8 2 2" xfId="32913" xr:uid="{99A7C88D-6041-4F7C-AB64-6285D03458D1}"/>
    <cellStyle name="Normal 9 2 2 2 2 8 2 3" xfId="49672" xr:uid="{214FC7FA-6EB5-4DB4-9FE8-D73EBCA5450E}"/>
    <cellStyle name="Normal 9 2 2 2 2 8 3" xfId="24533" xr:uid="{392936BC-70FF-4A47-ADA1-D9E562832829}"/>
    <cellStyle name="Normal 9 2 2 2 2 8 4" xfId="41292" xr:uid="{2DF7359A-5C79-4D00-8C64-CB3B18CC3245}"/>
    <cellStyle name="Normal 9 2 2 2 2 9" xfId="8179" xr:uid="{71B7C306-D62F-49BB-9272-ECC65061F415}"/>
    <cellStyle name="Normal 9 2 2 2 2 9 2" xfId="16559" xr:uid="{8661C6EF-4A15-44D0-B82B-4733F2202B1F}"/>
    <cellStyle name="Normal 9 2 2 2 2 9 2 2" xfId="33319" xr:uid="{79FC0A7A-33AB-4FFB-9E20-18391ADC4D7D}"/>
    <cellStyle name="Normal 9 2 2 2 2 9 2 3" xfId="50078" xr:uid="{E40EAF60-F4D1-40D6-B30A-80BD750FC8A5}"/>
    <cellStyle name="Normal 9 2 2 2 2 9 3" xfId="24939" xr:uid="{B4826DCF-2219-4FD9-9B45-2CE29B67ED4C}"/>
    <cellStyle name="Normal 9 2 2 2 2 9 4" xfId="41698" xr:uid="{BC817F4C-9F26-470B-8178-AF8215B9239F}"/>
    <cellStyle name="Normal 9 2 2 2 3" xfId="722" xr:uid="{79381330-98A8-4BA4-8506-EC550CC6940C}"/>
    <cellStyle name="Normal 9 2 2 2 3 10" xfId="8703" xr:uid="{E7AB6BD0-FB0E-4B4E-94B3-4660DDE13208}"/>
    <cellStyle name="Normal 9 2 2 2 3 10 2" xfId="17083" xr:uid="{8F454343-FBD9-4783-A7C4-DBA46A0C0B4B}"/>
    <cellStyle name="Normal 9 2 2 2 3 10 2 2" xfId="33843" xr:uid="{13B584D8-AB1D-4F59-8542-FACF0A8446CF}"/>
    <cellStyle name="Normal 9 2 2 2 3 10 2 3" xfId="50602" xr:uid="{026F1D06-565E-4950-8335-7EF54A1D3D50}"/>
    <cellStyle name="Normal 9 2 2 2 3 10 3" xfId="25463" xr:uid="{BBBBE4FE-5B0B-4F44-94D6-F107452E83AD}"/>
    <cellStyle name="Normal 9 2 2 2 3 10 4" xfId="42222" xr:uid="{44577987-52B9-4238-950C-D3A6E16449DE}"/>
    <cellStyle name="Normal 9 2 2 2 3 11" xfId="2551" xr:uid="{2FD3A352-EFCC-4C9B-A011-BEFBE336F244}"/>
    <cellStyle name="Normal 9 2 2 2 3 11 2" xfId="10933" xr:uid="{15E35761-3395-46DE-818C-78455E0B6D84}"/>
    <cellStyle name="Normal 9 2 2 2 3 11 2 2" xfId="27693" xr:uid="{7CD8317F-E7B2-4C98-9C21-6348A78ED2C6}"/>
    <cellStyle name="Normal 9 2 2 2 3 11 2 3" xfId="44452" xr:uid="{7124D0C5-FD12-4594-8BA0-E30A05475C6B}"/>
    <cellStyle name="Normal 9 2 2 2 3 11 3" xfId="19313" xr:uid="{7BBC0CA5-BE7C-470A-B2BC-8D6BC7C8EB26}"/>
    <cellStyle name="Normal 9 2 2 2 3 11 4" xfId="36072" xr:uid="{E0D74A70-9C75-4E9F-BF7F-5E44DF7FDE39}"/>
    <cellStyle name="Normal 9 2 2 2 3 12" xfId="9130" xr:uid="{1335FECC-298F-4446-B667-FB89E9010C96}"/>
    <cellStyle name="Normal 9 2 2 2 3 12 2" xfId="25890" xr:uid="{F73FEF40-8059-4C09-BD08-5C17F189336C}"/>
    <cellStyle name="Normal 9 2 2 2 3 12 3" xfId="42649" xr:uid="{480C109B-7DA1-42E4-AEB8-755C6522303A}"/>
    <cellStyle name="Normal 9 2 2 2 3 13" xfId="17510" xr:uid="{99C41EA7-9CF1-4EC5-BB33-B69857B29FA7}"/>
    <cellStyle name="Normal 9 2 2 2 3 14" xfId="34269" xr:uid="{5BF68EBB-1E31-428A-A24F-A46AFC637901}"/>
    <cellStyle name="Normal 9 2 2 2 3 2" xfId="1161" xr:uid="{FCD89085-F6FC-44E9-A9A2-71CDF667FFD3}"/>
    <cellStyle name="Normal 9 2 2 2 3 2 2" xfId="4556" xr:uid="{471C3E97-DA12-493C-AC5B-281B0CD2D9F6}"/>
    <cellStyle name="Normal 9 2 2 2 3 2 2 2" xfId="12936" xr:uid="{830B3539-DEA6-4098-8BE0-9B48DB327D8D}"/>
    <cellStyle name="Normal 9 2 2 2 3 2 2 2 2" xfId="29696" xr:uid="{F2ACCF37-658C-4CF4-AFAD-33C501057A63}"/>
    <cellStyle name="Normal 9 2 2 2 3 2 2 2 3" xfId="46455" xr:uid="{62120557-A0EB-40B3-BCA2-E3B9B347BB41}"/>
    <cellStyle name="Normal 9 2 2 2 3 2 2 3" xfId="21316" xr:uid="{BEC28675-A9DC-45D1-B9FC-B777E3B43DFE}"/>
    <cellStyle name="Normal 9 2 2 2 3 2 2 4" xfId="38075" xr:uid="{9CA6FDE1-70DB-4BAA-A2FD-44D86763FFD1}"/>
    <cellStyle name="Normal 9 2 2 2 3 2 3" xfId="6243" xr:uid="{D56D4ED9-6946-4A32-A5AD-63B79B4B6014}"/>
    <cellStyle name="Normal 9 2 2 2 3 2 3 2" xfId="14623" xr:uid="{52AE8C77-39EC-4686-9C88-04C23B2AAA99}"/>
    <cellStyle name="Normal 9 2 2 2 3 2 3 2 2" xfId="31383" xr:uid="{058A9FE5-E508-4BB2-915C-07051FB850C3}"/>
    <cellStyle name="Normal 9 2 2 2 3 2 3 2 3" xfId="48142" xr:uid="{AE96B367-C896-4043-978E-DDE88C173772}"/>
    <cellStyle name="Normal 9 2 2 2 3 2 3 3" xfId="23003" xr:uid="{9E0F1C00-874B-438A-82E4-DD71301EF2C6}"/>
    <cellStyle name="Normal 9 2 2 2 3 2 3 4" xfId="39762" xr:uid="{8CEB266C-84D6-4EC8-BF02-F465B11EE992}"/>
    <cellStyle name="Normal 9 2 2 2 3 2 4" xfId="2979" xr:uid="{357D7F3C-49AC-460B-8F08-94B9F46D780B}"/>
    <cellStyle name="Normal 9 2 2 2 3 2 4 2" xfId="11359" xr:uid="{9C8C350A-20C3-4BCC-BC93-83980CB0530E}"/>
    <cellStyle name="Normal 9 2 2 2 3 2 4 2 2" xfId="28119" xr:uid="{5C97A281-B853-4092-8775-17AE6044A9A1}"/>
    <cellStyle name="Normal 9 2 2 2 3 2 4 2 3" xfId="44878" xr:uid="{1835A775-B01F-422F-8ADC-B14AFE27E5D3}"/>
    <cellStyle name="Normal 9 2 2 2 3 2 4 3" xfId="19739" xr:uid="{99F7F2FE-FF9D-4D76-9AD7-F60CC408CBA8}"/>
    <cellStyle name="Normal 9 2 2 2 3 2 4 4" xfId="36498" xr:uid="{646DAC50-388E-41E9-A2BA-596D5B736F90}"/>
    <cellStyle name="Normal 9 2 2 2 3 2 5" xfId="9556" xr:uid="{5ED7B4BE-E246-467D-99E7-09DD0065BD56}"/>
    <cellStyle name="Normal 9 2 2 2 3 2 5 2" xfId="26316" xr:uid="{FEE9560E-5824-499D-A8E6-AE12E7FCE8DB}"/>
    <cellStyle name="Normal 9 2 2 2 3 2 5 3" xfId="43075" xr:uid="{423A25B7-A368-4D57-A25A-0C6381F6B3FB}"/>
    <cellStyle name="Normal 9 2 2 2 3 2 6" xfId="17936" xr:uid="{4B6DD351-5B5A-4C92-8445-6AC1F8E6E085}"/>
    <cellStyle name="Normal 9 2 2 2 3 2 7" xfId="34695" xr:uid="{EA891C8C-2C2E-4786-90A4-C420213B02DE}"/>
    <cellStyle name="Normal 9 2 2 2 3 3" xfId="1595" xr:uid="{CC39BB18-4F41-45B8-8440-1B5C64A87854}"/>
    <cellStyle name="Normal 9 2 2 2 3 3 2" xfId="4984" xr:uid="{EC9BEF63-A1AD-4E72-B9B7-4A95811D2DBC}"/>
    <cellStyle name="Normal 9 2 2 2 3 3 2 2" xfId="13364" xr:uid="{1019CD3F-6C12-496C-AFC8-FF8ECB3C582B}"/>
    <cellStyle name="Normal 9 2 2 2 3 3 2 2 2" xfId="30124" xr:uid="{682B92E3-74FE-4AAD-9732-7F577EB074E5}"/>
    <cellStyle name="Normal 9 2 2 2 3 3 2 2 3" xfId="46883" xr:uid="{73547409-7622-48B2-AB3B-8BF2004E7FDE}"/>
    <cellStyle name="Normal 9 2 2 2 3 3 2 3" xfId="21744" xr:uid="{8E7B597D-6C0C-45F5-9492-B01F129D8678}"/>
    <cellStyle name="Normal 9 2 2 2 3 3 2 4" xfId="38503" xr:uid="{D6EC64FD-D6FF-41CD-B0FE-5BDAECCE64FD}"/>
    <cellStyle name="Normal 9 2 2 2 3 3 3" xfId="6671" xr:uid="{602EFE3A-0002-4BD6-99D3-BDC3013A76DE}"/>
    <cellStyle name="Normal 9 2 2 2 3 3 3 2" xfId="15051" xr:uid="{1F3723BB-B7C4-45DA-8C6E-1468D3CB2E9D}"/>
    <cellStyle name="Normal 9 2 2 2 3 3 3 2 2" xfId="31811" xr:uid="{59B00171-5240-4C00-8568-B76D2C2E6F49}"/>
    <cellStyle name="Normal 9 2 2 2 3 3 3 2 3" xfId="48570" xr:uid="{4D478C38-A1A8-441B-97CB-EEB3F42832E4}"/>
    <cellStyle name="Normal 9 2 2 2 3 3 3 3" xfId="23431" xr:uid="{53D76533-5802-440A-8728-A6190A22DCB9}"/>
    <cellStyle name="Normal 9 2 2 2 3 3 3 4" xfId="40190" xr:uid="{C85CEAF8-BB14-4CA4-9FD3-DF45C40C323E}"/>
    <cellStyle name="Normal 9 2 2 2 3 3 4" xfId="3407" xr:uid="{C706EB04-C7E3-4FF9-B428-379956745188}"/>
    <cellStyle name="Normal 9 2 2 2 3 3 4 2" xfId="11787" xr:uid="{6E6CBE35-90A5-4D2A-809D-1A99B6029B1C}"/>
    <cellStyle name="Normal 9 2 2 2 3 3 4 2 2" xfId="28547" xr:uid="{7A33D7E8-C1C1-416B-A931-181A21C6AB16}"/>
    <cellStyle name="Normal 9 2 2 2 3 3 4 2 3" xfId="45306" xr:uid="{CB08EAC9-4BA6-4777-AD90-4FA7A051DEF1}"/>
    <cellStyle name="Normal 9 2 2 2 3 3 4 3" xfId="20167" xr:uid="{1ACA9501-A55A-448C-A8C2-357C58EA93CF}"/>
    <cellStyle name="Normal 9 2 2 2 3 3 4 4" xfId="36926" xr:uid="{0CAF64D5-D3F1-4607-BAD3-930BCCEB047D}"/>
    <cellStyle name="Normal 9 2 2 2 3 3 5" xfId="9984" xr:uid="{EC601C14-12B1-46CD-9414-D5B1F0479B47}"/>
    <cellStyle name="Normal 9 2 2 2 3 3 5 2" xfId="26744" xr:uid="{E73D28A4-FF89-4958-B358-7577E7FB5B60}"/>
    <cellStyle name="Normal 9 2 2 2 3 3 5 3" xfId="43503" xr:uid="{4D35BD11-6FBA-4E57-99A3-A1D0C7D9927A}"/>
    <cellStyle name="Normal 9 2 2 2 3 3 6" xfId="18364" xr:uid="{9AD967A1-82CC-43DD-BDA1-76E7772251DA}"/>
    <cellStyle name="Normal 9 2 2 2 3 3 7" xfId="35123" xr:uid="{091385BE-A557-42BB-AFF1-168844C917BB}"/>
    <cellStyle name="Normal 9 2 2 2 3 4" xfId="2003" xr:uid="{91EBF24A-DD70-48F9-95E9-8EED40E0B8A0}"/>
    <cellStyle name="Normal 9 2 2 2 3 4 2" xfId="5392" xr:uid="{451CAA0C-3073-4210-BFC5-3B3143BBA67F}"/>
    <cellStyle name="Normal 9 2 2 2 3 4 2 2" xfId="13772" xr:uid="{FB5A557E-7ED6-4E29-AD50-0CADCD871093}"/>
    <cellStyle name="Normal 9 2 2 2 3 4 2 2 2" xfId="30532" xr:uid="{C3632C5F-AFA5-4C83-842E-E50250302811}"/>
    <cellStyle name="Normal 9 2 2 2 3 4 2 2 3" xfId="47291" xr:uid="{8ED4F2AE-AF12-471C-BD10-D2906B72BBCA}"/>
    <cellStyle name="Normal 9 2 2 2 3 4 2 3" xfId="22152" xr:uid="{862B0B39-5CEF-4FEC-A167-4FCC56C61B63}"/>
    <cellStyle name="Normal 9 2 2 2 3 4 2 4" xfId="38911" xr:uid="{28655416-6EDA-47F1-9723-FBC09ABD5E67}"/>
    <cellStyle name="Normal 9 2 2 2 3 4 3" xfId="7079" xr:uid="{2C619A46-8A3F-4D55-9078-3E3EFCB4089A}"/>
    <cellStyle name="Normal 9 2 2 2 3 4 3 2" xfId="15459" xr:uid="{C157FFA3-F6B7-4CC3-8354-A1B914282277}"/>
    <cellStyle name="Normal 9 2 2 2 3 4 3 2 2" xfId="32219" xr:uid="{B85F453F-6910-4966-80CB-20AA249CE8B5}"/>
    <cellStyle name="Normal 9 2 2 2 3 4 3 2 3" xfId="48978" xr:uid="{420B4F28-E8EF-4132-9229-867392775B9C}"/>
    <cellStyle name="Normal 9 2 2 2 3 4 3 3" xfId="23839" xr:uid="{D71D7F3B-EB9F-40BD-B203-EA22B21E22E0}"/>
    <cellStyle name="Normal 9 2 2 2 3 4 3 4" xfId="40598" xr:uid="{81EF0C6F-0887-4332-9116-A6979CF4BE31}"/>
    <cellStyle name="Normal 9 2 2 2 3 4 4" xfId="3702" xr:uid="{FD5D47BD-B6BC-4F17-9C0B-54DA9C4B712F}"/>
    <cellStyle name="Normal 9 2 2 2 3 4 4 2" xfId="12082" xr:uid="{980997FE-AC77-45C9-8561-58064EDEEF5D}"/>
    <cellStyle name="Normal 9 2 2 2 3 4 4 2 2" xfId="28842" xr:uid="{E95367EC-A6C1-48ED-8E19-6D3F51B847A2}"/>
    <cellStyle name="Normal 9 2 2 2 3 4 4 2 3" xfId="45601" xr:uid="{4A04B4C5-8AC6-4012-B8A1-4DF02DA0FAE4}"/>
    <cellStyle name="Normal 9 2 2 2 3 4 4 3" xfId="20462" xr:uid="{97B114B7-8F40-4FF0-8497-4EADD8AE2AE2}"/>
    <cellStyle name="Normal 9 2 2 2 3 4 4 4" xfId="37221" xr:uid="{88629B3F-A3C6-48F0-89A9-CE4F30264197}"/>
    <cellStyle name="Normal 9 2 2 2 3 4 5" xfId="10392" xr:uid="{9A4BEDE1-D6DB-4AAE-9A53-FD34FD955756}"/>
    <cellStyle name="Normal 9 2 2 2 3 4 5 2" xfId="27152" xr:uid="{4EFEF1F3-C724-48DE-A568-980354A4EC82}"/>
    <cellStyle name="Normal 9 2 2 2 3 4 5 3" xfId="43911" xr:uid="{5A806C61-6599-418D-91E4-44C14BA58D63}"/>
    <cellStyle name="Normal 9 2 2 2 3 4 6" xfId="18772" xr:uid="{17B331FB-4827-4B0B-8DD8-F4915FB59607}"/>
    <cellStyle name="Normal 9 2 2 2 3 4 7" xfId="35531" xr:uid="{DA933E91-06BA-4C8F-AC58-5E3DCC2DE6E4}"/>
    <cellStyle name="Normal 9 2 2 2 3 5" xfId="4122" xr:uid="{4E9B0434-F7B0-4B32-A0A3-9F183DA31CF3}"/>
    <cellStyle name="Normal 9 2 2 2 3 5 2" xfId="12502" xr:uid="{DEAC4396-651A-43E8-977D-8D2F5AADD952}"/>
    <cellStyle name="Normal 9 2 2 2 3 5 2 2" xfId="29262" xr:uid="{BA311414-6210-4C9F-89DD-871110A0FF7C}"/>
    <cellStyle name="Normal 9 2 2 2 3 5 2 3" xfId="46021" xr:uid="{CF885067-77F6-43EE-BD10-C6EAB84D25B8}"/>
    <cellStyle name="Normal 9 2 2 2 3 5 3" xfId="20882" xr:uid="{A8DA8E05-032B-4C1A-8C88-93C064F459D9}"/>
    <cellStyle name="Normal 9 2 2 2 3 5 4" xfId="37641" xr:uid="{75D34182-0C82-41FF-83FF-28FD8777ED6A}"/>
    <cellStyle name="Normal 9 2 2 2 3 6" xfId="5817" xr:uid="{150794FA-9FE3-4A77-8319-AF987319B5B5}"/>
    <cellStyle name="Normal 9 2 2 2 3 6 2" xfId="14197" xr:uid="{A664FD4A-A331-4DDE-832D-FE2278B243C2}"/>
    <cellStyle name="Normal 9 2 2 2 3 6 2 2" xfId="30957" xr:uid="{3202F78F-C07F-47F7-9B2B-F5D125C1E8BC}"/>
    <cellStyle name="Normal 9 2 2 2 3 6 2 3" xfId="47716" xr:uid="{C1C42C2B-836C-4F15-99C1-26C32D8D1A41}"/>
    <cellStyle name="Normal 9 2 2 2 3 6 3" xfId="22577" xr:uid="{BF6E6AD5-591E-4D0B-893B-8B00D316D4DE}"/>
    <cellStyle name="Normal 9 2 2 2 3 6 4" xfId="39336" xr:uid="{9BA06F3A-11F9-408F-B44F-5351CA72F197}"/>
    <cellStyle name="Normal 9 2 2 2 3 7" xfId="7485" xr:uid="{A869E904-C406-4153-889B-6A2A4CB54EA3}"/>
    <cellStyle name="Normal 9 2 2 2 3 7 2" xfId="15865" xr:uid="{F6B2E54F-F4D8-4847-89E7-8EEA6B6B4FD4}"/>
    <cellStyle name="Normal 9 2 2 2 3 7 2 2" xfId="32625" xr:uid="{A3D7B125-EFAE-4625-BDA5-BA83EF9A873B}"/>
    <cellStyle name="Normal 9 2 2 2 3 7 2 3" xfId="49384" xr:uid="{C9C62611-047A-4CFB-9B17-D0FAD37586D8}"/>
    <cellStyle name="Normal 9 2 2 2 3 7 3" xfId="24245" xr:uid="{A81DFFF5-9F8C-4D76-97ED-6B38D5F442E2}"/>
    <cellStyle name="Normal 9 2 2 2 3 7 4" xfId="41004" xr:uid="{4C1343A8-FE01-4794-B246-768F7074F39B}"/>
    <cellStyle name="Normal 9 2 2 2 3 8" xfId="7891" xr:uid="{8690FC0E-E27D-4D41-920F-1928A6DA2C0D}"/>
    <cellStyle name="Normal 9 2 2 2 3 8 2" xfId="16271" xr:uid="{A59534E7-B8E6-4884-8DAA-E83D1ABEBA52}"/>
    <cellStyle name="Normal 9 2 2 2 3 8 2 2" xfId="33031" xr:uid="{F396DD3E-406F-4125-8637-90AE756E7161}"/>
    <cellStyle name="Normal 9 2 2 2 3 8 2 3" xfId="49790" xr:uid="{AF6CF846-78F3-40C7-AD2F-E9BD6BE3DEF1}"/>
    <cellStyle name="Normal 9 2 2 2 3 8 3" xfId="24651" xr:uid="{BD058FE1-9D05-43DE-971A-D28445E97BEC}"/>
    <cellStyle name="Normal 9 2 2 2 3 8 4" xfId="41410" xr:uid="{EB40FA42-1D08-4257-BD4F-65A445936DA8}"/>
    <cellStyle name="Normal 9 2 2 2 3 9" xfId="8297" xr:uid="{6FFC2267-903E-4114-AC3A-F382DC4CBF3B}"/>
    <cellStyle name="Normal 9 2 2 2 3 9 2" xfId="16677" xr:uid="{9EAE6B3B-BC47-42D8-B645-46A1D744729F}"/>
    <cellStyle name="Normal 9 2 2 2 3 9 2 2" xfId="33437" xr:uid="{860E8707-274B-4FA9-9BE3-95BB64F982D3}"/>
    <cellStyle name="Normal 9 2 2 2 3 9 2 3" xfId="50196" xr:uid="{FE8D9ED7-1C52-4E84-8EAC-BAD78DAD6A24}"/>
    <cellStyle name="Normal 9 2 2 2 3 9 3" xfId="25057" xr:uid="{63206F33-65D3-4077-9AA4-A18FCE011D10}"/>
    <cellStyle name="Normal 9 2 2 2 3 9 4" xfId="41816" xr:uid="{8C70F740-FFC9-49E5-8DF9-68CDC323BE0C}"/>
    <cellStyle name="Normal 9 2 2 2 4" xfId="878" xr:uid="{7125AF1A-E315-4753-8225-0D41FCE6B793}"/>
    <cellStyle name="Normal 9 2 2 2 4 2" xfId="4273" xr:uid="{C4BE5DF9-77D5-401B-9813-94991731BA03}"/>
    <cellStyle name="Normal 9 2 2 2 4 2 2" xfId="12653" xr:uid="{B79A5F2C-8E47-478E-9BAF-2B1C0289D7D1}"/>
    <cellStyle name="Normal 9 2 2 2 4 2 2 2" xfId="29413" xr:uid="{C036414C-CA4C-437C-9C22-0E2EC2CF5BC4}"/>
    <cellStyle name="Normal 9 2 2 2 4 2 2 3" xfId="46172" xr:uid="{11FF1E3D-ED92-477C-9DBE-DAEE428E6D41}"/>
    <cellStyle name="Normal 9 2 2 2 4 2 3" xfId="21033" xr:uid="{FCA5D53F-406E-42F1-8EC0-74D11B267F13}"/>
    <cellStyle name="Normal 9 2 2 2 4 2 4" xfId="37792" xr:uid="{AC79AA02-A807-450F-83D5-190CD29B3915}"/>
    <cellStyle name="Normal 9 2 2 2 4 3" xfId="5960" xr:uid="{C16C690D-FCC2-4F77-A926-7B29EABD2A96}"/>
    <cellStyle name="Normal 9 2 2 2 4 3 2" xfId="14340" xr:uid="{D40009DF-3976-4405-8C93-33FA52D5F5B4}"/>
    <cellStyle name="Normal 9 2 2 2 4 3 2 2" xfId="31100" xr:uid="{C474DE59-07EB-4F7D-B8F4-18E2084064F8}"/>
    <cellStyle name="Normal 9 2 2 2 4 3 2 3" xfId="47859" xr:uid="{1670DF6E-874A-4191-9CA8-1112E489C594}"/>
    <cellStyle name="Normal 9 2 2 2 4 3 3" xfId="22720" xr:uid="{37EB7C8A-D4D2-4EDA-8C31-82303F7F3C61}"/>
    <cellStyle name="Normal 9 2 2 2 4 3 4" xfId="39479" xr:uid="{B045E292-F481-4AF1-B1FA-178067F5F4C0}"/>
    <cellStyle name="Normal 9 2 2 2 4 4" xfId="2696" xr:uid="{80050E6F-C2E6-4C7F-9B64-8FC92D3BB200}"/>
    <cellStyle name="Normal 9 2 2 2 4 4 2" xfId="11076" xr:uid="{FEEC30CF-3240-4297-935B-CAB20BDD1384}"/>
    <cellStyle name="Normal 9 2 2 2 4 4 2 2" xfId="27836" xr:uid="{C2B1DE5E-6AA2-4449-96F4-81B955BED85A}"/>
    <cellStyle name="Normal 9 2 2 2 4 4 2 3" xfId="44595" xr:uid="{B2719022-ABB9-439E-BE01-8176F09DBD1B}"/>
    <cellStyle name="Normal 9 2 2 2 4 4 3" xfId="19456" xr:uid="{123C1F8F-AF08-40F3-898F-05F87D9C530E}"/>
    <cellStyle name="Normal 9 2 2 2 4 4 4" xfId="36215" xr:uid="{4BE1CFBC-226C-4CA1-B3B1-F54A4691EDB6}"/>
    <cellStyle name="Normal 9 2 2 2 4 5" xfId="9273" xr:uid="{87FCA5CB-C809-4093-BF10-17E6496A252E}"/>
    <cellStyle name="Normal 9 2 2 2 4 5 2" xfId="26033" xr:uid="{B7A5C624-FC61-4B26-8BCF-C7CA53118358}"/>
    <cellStyle name="Normal 9 2 2 2 4 5 3" xfId="42792" xr:uid="{5F949064-F733-4872-9AF3-54C0E87D22B1}"/>
    <cellStyle name="Normal 9 2 2 2 4 6" xfId="17653" xr:uid="{CC66F0A6-892C-41E4-A7B7-36F6BBF715DE}"/>
    <cellStyle name="Normal 9 2 2 2 4 7" xfId="34412" xr:uid="{603822E2-A194-4830-8ABF-77E6984DAB16}"/>
    <cellStyle name="Normal 9 2 2 2 5" xfId="1312" xr:uid="{5F6D56AA-C523-41DE-A84B-64B4C979E238}"/>
    <cellStyle name="Normal 9 2 2 2 5 2" xfId="4701" xr:uid="{4A942F5A-2D46-42B8-9B6D-D9D5104ACE08}"/>
    <cellStyle name="Normal 9 2 2 2 5 2 2" xfId="13081" xr:uid="{3C33776D-1AE4-44BD-8421-19405B8BFC6E}"/>
    <cellStyle name="Normal 9 2 2 2 5 2 2 2" xfId="29841" xr:uid="{51E98946-0FE1-4A84-BE6B-B439CB882938}"/>
    <cellStyle name="Normal 9 2 2 2 5 2 2 3" xfId="46600" xr:uid="{B858C24F-A5AA-410B-9039-25CC29DC7634}"/>
    <cellStyle name="Normal 9 2 2 2 5 2 3" xfId="21461" xr:uid="{23FC515E-A9ED-446C-A014-517B7FBD450A}"/>
    <cellStyle name="Normal 9 2 2 2 5 2 4" xfId="38220" xr:uid="{8E532604-B463-4621-AE1E-23E429E1566D}"/>
    <cellStyle name="Normal 9 2 2 2 5 3" xfId="6388" xr:uid="{6DAD152D-E6E9-416A-B1DA-52ACC1EA797F}"/>
    <cellStyle name="Normal 9 2 2 2 5 3 2" xfId="14768" xr:uid="{77EA74C1-59B0-46B2-B2CC-96167AC9A207}"/>
    <cellStyle name="Normal 9 2 2 2 5 3 2 2" xfId="31528" xr:uid="{AF936C52-AD3A-4C70-A340-325424B86536}"/>
    <cellStyle name="Normal 9 2 2 2 5 3 2 3" xfId="48287" xr:uid="{55C4931C-B116-45A1-BCAF-21E195FF5AE1}"/>
    <cellStyle name="Normal 9 2 2 2 5 3 3" xfId="23148" xr:uid="{49107C89-C4CE-41B0-9EC6-42A793A9FC1D}"/>
    <cellStyle name="Normal 9 2 2 2 5 3 4" xfId="39907" xr:uid="{65C0BB2B-7FAD-4DD9-AE4E-C40CD2E3D1A2}"/>
    <cellStyle name="Normal 9 2 2 2 5 4" xfId="3124" xr:uid="{46EB6171-B59C-442B-91A0-CEFFDB10A755}"/>
    <cellStyle name="Normal 9 2 2 2 5 4 2" xfId="11504" xr:uid="{7164BAAB-E466-4B95-93B5-2DB971A7D0DF}"/>
    <cellStyle name="Normal 9 2 2 2 5 4 2 2" xfId="28264" xr:uid="{B07F5033-EDB2-4DE9-BAE6-69AC035FC15F}"/>
    <cellStyle name="Normal 9 2 2 2 5 4 2 3" xfId="45023" xr:uid="{B37A21CD-6F11-466B-B1E5-576624157A6D}"/>
    <cellStyle name="Normal 9 2 2 2 5 4 3" xfId="19884" xr:uid="{1935E517-335F-4761-B37F-7AD8627E0DA7}"/>
    <cellStyle name="Normal 9 2 2 2 5 4 4" xfId="36643" xr:uid="{185FB73B-93A0-4F3E-B7F6-EC1FBFF6E872}"/>
    <cellStyle name="Normal 9 2 2 2 5 5" xfId="9701" xr:uid="{14BDF09C-081E-4628-9BFE-271DC8F8B1B7}"/>
    <cellStyle name="Normal 9 2 2 2 5 5 2" xfId="26461" xr:uid="{1ECC5823-9036-4921-9772-07787CB61A7C}"/>
    <cellStyle name="Normal 9 2 2 2 5 5 3" xfId="43220" xr:uid="{447E809C-636E-4F52-8645-ECC7E8A11455}"/>
    <cellStyle name="Normal 9 2 2 2 5 6" xfId="18081" xr:uid="{7FE6F33B-E8C1-483A-B3AA-6F19278F03E9}"/>
    <cellStyle name="Normal 9 2 2 2 5 7" xfId="34840" xr:uid="{CB77F68F-1F75-46FD-8538-B83B097F3A4A}"/>
    <cellStyle name="Normal 9 2 2 2 6" xfId="1732" xr:uid="{FEE4E93A-49CA-4912-A4E4-5850651EAD57}"/>
    <cellStyle name="Normal 9 2 2 2 6 2" xfId="5121" xr:uid="{3DCB07ED-5656-48EA-AAF5-1527C844898C}"/>
    <cellStyle name="Normal 9 2 2 2 6 2 2" xfId="13501" xr:uid="{96CF7751-06DB-426D-AB6D-C0229508FF3C}"/>
    <cellStyle name="Normal 9 2 2 2 6 2 2 2" xfId="30261" xr:uid="{BD7A35A2-F79F-4C25-9B16-466A54C3CB36}"/>
    <cellStyle name="Normal 9 2 2 2 6 2 2 3" xfId="47020" xr:uid="{EBF7F912-4D5F-43B5-8FAF-5C2B64F86A27}"/>
    <cellStyle name="Normal 9 2 2 2 6 2 3" xfId="21881" xr:uid="{6A7C2578-5336-46EE-8402-1F76C0CC58FA}"/>
    <cellStyle name="Normal 9 2 2 2 6 2 4" xfId="38640" xr:uid="{E360B9F2-32EA-4237-90FE-160344764456}"/>
    <cellStyle name="Normal 9 2 2 2 6 3" xfId="6808" xr:uid="{73C22C74-F14A-4C0A-8EA3-D6123454DEA2}"/>
    <cellStyle name="Normal 9 2 2 2 6 3 2" xfId="15188" xr:uid="{AC4EC036-A743-40CC-8B96-C420161D58DF}"/>
    <cellStyle name="Normal 9 2 2 2 6 3 2 2" xfId="31948" xr:uid="{941A7FCC-F443-4532-A059-21DAD4A75CFC}"/>
    <cellStyle name="Normal 9 2 2 2 6 3 2 3" xfId="48707" xr:uid="{63D25CD6-A87C-456E-AB5F-003AA393356A}"/>
    <cellStyle name="Normal 9 2 2 2 6 3 3" xfId="23568" xr:uid="{2C604481-CEAD-45CD-A433-9FFB4E464CE9}"/>
    <cellStyle name="Normal 9 2 2 2 6 3 4" xfId="40327" xr:uid="{33110B49-65EA-4407-AAA9-D1280F6C09DE}"/>
    <cellStyle name="Normal 9 2 2 2 6 4" xfId="3455" xr:uid="{46BF903A-B15F-45F6-91E1-4989B9F6F645}"/>
    <cellStyle name="Normal 9 2 2 2 6 4 2" xfId="11835" xr:uid="{4EB11DE7-EA21-4B8F-9E3B-A235BC03F4CA}"/>
    <cellStyle name="Normal 9 2 2 2 6 4 2 2" xfId="28595" xr:uid="{DC96567F-E0C1-4724-8B91-91C95CBBE6B2}"/>
    <cellStyle name="Normal 9 2 2 2 6 4 2 3" xfId="45354" xr:uid="{0F15AC89-3CB6-4EED-A1A4-DC0D85B2007A}"/>
    <cellStyle name="Normal 9 2 2 2 6 4 3" xfId="20215" xr:uid="{B22C9E61-54B5-45C9-B6EF-E52A76BDFFE7}"/>
    <cellStyle name="Normal 9 2 2 2 6 4 4" xfId="36974" xr:uid="{5250E8E5-042C-4EA7-94F8-1DB18E0A3F0A}"/>
    <cellStyle name="Normal 9 2 2 2 6 5" xfId="10121" xr:uid="{4C5BBD80-715D-46D0-842F-96F5DC8EF1F1}"/>
    <cellStyle name="Normal 9 2 2 2 6 5 2" xfId="26881" xr:uid="{2DAA01E8-F6A0-40FA-A136-049A714F74E9}"/>
    <cellStyle name="Normal 9 2 2 2 6 5 3" xfId="43640" xr:uid="{C4104F4A-2E77-4C3C-B148-310A04272593}"/>
    <cellStyle name="Normal 9 2 2 2 6 6" xfId="18501" xr:uid="{F218ABD6-2C37-4BB5-A41A-ABA3969CAC62}"/>
    <cellStyle name="Normal 9 2 2 2 6 7" xfId="35260" xr:uid="{B136CFA8-ADE4-445B-9BF6-BF9C5D30383B}"/>
    <cellStyle name="Normal 9 2 2 2 7" xfId="3851" xr:uid="{E367A45B-3014-42A5-B991-94289DDD3C9D}"/>
    <cellStyle name="Normal 9 2 2 2 7 2" xfId="12231" xr:uid="{5EB92670-CEA3-4D2C-A120-7C9E41382DBA}"/>
    <cellStyle name="Normal 9 2 2 2 7 2 2" xfId="28991" xr:uid="{68479E08-358D-4FC4-B46D-E0B5A5093C11}"/>
    <cellStyle name="Normal 9 2 2 2 7 2 3" xfId="45750" xr:uid="{287DAC7D-925D-4659-AF3C-6D2D62047301}"/>
    <cellStyle name="Normal 9 2 2 2 7 3" xfId="20611" xr:uid="{1766005A-3898-4359-833E-C1F79A79BFD5}"/>
    <cellStyle name="Normal 9 2 2 2 7 4" xfId="37370" xr:uid="{B67472A1-3917-48CE-BB61-60176D1BEA42}"/>
    <cellStyle name="Normal 9 2 2 2 8" xfId="5534" xr:uid="{6297E04F-878E-4CFC-BE7E-4FEB2DD36965}"/>
    <cellStyle name="Normal 9 2 2 2 8 2" xfId="13914" xr:uid="{4C082009-534C-4745-A476-47C40B040D8D}"/>
    <cellStyle name="Normal 9 2 2 2 8 2 2" xfId="30674" xr:uid="{BB8A3033-6BBA-498F-A7EA-F3DF76138D53}"/>
    <cellStyle name="Normal 9 2 2 2 8 2 3" xfId="47433" xr:uid="{074CB9FB-2143-403A-A05E-FEA1D4EF855C}"/>
    <cellStyle name="Normal 9 2 2 2 8 3" xfId="22294" xr:uid="{2F139E98-784F-4FDD-9E84-12D983C1D31E}"/>
    <cellStyle name="Normal 9 2 2 2 8 4" xfId="39053" xr:uid="{C26C3932-ABEF-4549-819E-6D295A006918}"/>
    <cellStyle name="Normal 9 2 2 2 9" xfId="7214" xr:uid="{8907182A-1E4A-4C4D-88B0-C96B9B99E8AA}"/>
    <cellStyle name="Normal 9 2 2 2 9 2" xfId="15594" xr:uid="{7447CD46-2B17-4236-871E-DAE60ED628D6}"/>
    <cellStyle name="Normal 9 2 2 2 9 2 2" xfId="32354" xr:uid="{CE69F0E6-F9AA-4C6F-8C3F-5AD9BC0B45D6}"/>
    <cellStyle name="Normal 9 2 2 2 9 2 3" xfId="49113" xr:uid="{A1443CAB-D6C9-4CC1-996F-7F0C9B0BD6B4}"/>
    <cellStyle name="Normal 9 2 2 2 9 3" xfId="23974" xr:uid="{21DBFA93-A13D-41F8-B6D2-B2FD01B3BE5C}"/>
    <cellStyle name="Normal 9 2 2 2 9 4" xfId="40733" xr:uid="{F3007DBC-6BDF-4FDC-829A-10DB6B29F613}"/>
    <cellStyle name="Normal 9 2 2 3" xfId="723" xr:uid="{8CBD6018-02A1-4199-88E5-9B5265C39482}"/>
    <cellStyle name="Normal 9 2 2 3 10" xfId="8584" xr:uid="{C5511D01-3ACE-4DAA-8103-CFAC1609F165}"/>
    <cellStyle name="Normal 9 2 2 3 10 2" xfId="16964" xr:uid="{0F24A3CB-CDC1-4351-BCF4-312666074E6E}"/>
    <cellStyle name="Normal 9 2 2 3 10 2 2" xfId="33724" xr:uid="{C00E05B5-52F4-4024-93AE-48634E93CE49}"/>
    <cellStyle name="Normal 9 2 2 3 10 2 3" xfId="50483" xr:uid="{3DB4D3CC-2D75-4DFC-9205-EE362CED7313}"/>
    <cellStyle name="Normal 9 2 2 3 10 3" xfId="25344" xr:uid="{80C2D3A6-95DB-4FF8-BAFF-E310A76F0FFA}"/>
    <cellStyle name="Normal 9 2 2 3 10 4" xfId="42103" xr:uid="{34B81AE5-7884-415C-AFE1-17048850EE87}"/>
    <cellStyle name="Normal 9 2 2 3 11" xfId="2552" xr:uid="{39F9463A-8485-46E2-B3B9-A2CEFC295A08}"/>
    <cellStyle name="Normal 9 2 2 3 11 2" xfId="10934" xr:uid="{3BDEB9D8-F930-43E9-80CF-1CABDD92CA5A}"/>
    <cellStyle name="Normal 9 2 2 3 11 2 2" xfId="27694" xr:uid="{EB38CE63-760C-485A-A184-BD59543A3154}"/>
    <cellStyle name="Normal 9 2 2 3 11 2 3" xfId="44453" xr:uid="{26427458-5731-4E2E-8B33-501E0DE89041}"/>
    <cellStyle name="Normal 9 2 2 3 11 3" xfId="19314" xr:uid="{CDEC33E7-72D1-44AE-9C5C-9EE041A62011}"/>
    <cellStyle name="Normal 9 2 2 3 11 4" xfId="36073" xr:uid="{0EE63C0F-411B-4E2D-A63F-758C3E11BCED}"/>
    <cellStyle name="Normal 9 2 2 3 12" xfId="9131" xr:uid="{96681E32-6420-44F6-924C-84A0916A61DE}"/>
    <cellStyle name="Normal 9 2 2 3 12 2" xfId="25891" xr:uid="{3BC060FF-9549-46C1-A285-DED0D5742F49}"/>
    <cellStyle name="Normal 9 2 2 3 12 3" xfId="42650" xr:uid="{7CFB74C4-BD3C-4D03-A2B4-2A4BED768221}"/>
    <cellStyle name="Normal 9 2 2 3 13" xfId="17511" xr:uid="{FA595459-7262-4B67-9973-37188B664D2E}"/>
    <cellStyle name="Normal 9 2 2 3 14" xfId="34270" xr:uid="{B51366A7-04DD-4D47-B57E-791F52537F42}"/>
    <cellStyle name="Normal 9 2 2 3 2" xfId="1162" xr:uid="{F70A49E0-58B9-4232-AF0F-11643237D122}"/>
    <cellStyle name="Normal 9 2 2 3 2 2" xfId="4557" xr:uid="{4E17F3AE-CA66-4E51-BE8C-24168DAF2140}"/>
    <cellStyle name="Normal 9 2 2 3 2 2 2" xfId="12937" xr:uid="{8E20970E-0A80-4113-B690-33CF9F01A6D1}"/>
    <cellStyle name="Normal 9 2 2 3 2 2 2 2" xfId="29697" xr:uid="{DC81EF90-29C1-4745-8E5D-418659B96128}"/>
    <cellStyle name="Normal 9 2 2 3 2 2 2 3" xfId="46456" xr:uid="{68EC0B48-2984-4031-8C78-88B6D05E1F11}"/>
    <cellStyle name="Normal 9 2 2 3 2 2 3" xfId="21317" xr:uid="{C9A31EF1-9DBD-486F-ADF9-25C5EF1DDD9D}"/>
    <cellStyle name="Normal 9 2 2 3 2 2 4" xfId="38076" xr:uid="{1B270F56-0445-4C62-9A2A-6C9329055A47}"/>
    <cellStyle name="Normal 9 2 2 3 2 3" xfId="6244" xr:uid="{C01A8A56-2B90-4A30-9151-D14964D064E8}"/>
    <cellStyle name="Normal 9 2 2 3 2 3 2" xfId="14624" xr:uid="{9D5E1F3B-05DA-461B-AFF2-AB1580340661}"/>
    <cellStyle name="Normal 9 2 2 3 2 3 2 2" xfId="31384" xr:uid="{2C2044EE-5FBF-4392-83FD-EC98207C3C1D}"/>
    <cellStyle name="Normal 9 2 2 3 2 3 2 3" xfId="48143" xr:uid="{A1A5D4F2-9607-4F0B-9D43-D027F0CE2280}"/>
    <cellStyle name="Normal 9 2 2 3 2 3 3" xfId="23004" xr:uid="{222CE203-A630-4C14-BFFB-ECF9509A49D2}"/>
    <cellStyle name="Normal 9 2 2 3 2 3 4" xfId="39763" xr:uid="{A77FB1B3-3FC3-4915-8E66-8AEEA8232B24}"/>
    <cellStyle name="Normal 9 2 2 3 2 4" xfId="2980" xr:uid="{2C74F56B-E783-4636-B44E-9ED0FC401FFF}"/>
    <cellStyle name="Normal 9 2 2 3 2 4 2" xfId="11360" xr:uid="{1E968D54-C9A7-4889-A06D-6695B87786EF}"/>
    <cellStyle name="Normal 9 2 2 3 2 4 2 2" xfId="28120" xr:uid="{6CFB985B-DEF0-4EE3-AEF4-2FADB53E2AB7}"/>
    <cellStyle name="Normal 9 2 2 3 2 4 2 3" xfId="44879" xr:uid="{0048611E-FC7C-4601-98E7-539DE67CD181}"/>
    <cellStyle name="Normal 9 2 2 3 2 4 3" xfId="19740" xr:uid="{57EAB08D-C020-477B-9F46-B794F29D730F}"/>
    <cellStyle name="Normal 9 2 2 3 2 4 4" xfId="36499" xr:uid="{DBBB42AC-D789-476F-83BD-8904AB4DC0FC}"/>
    <cellStyle name="Normal 9 2 2 3 2 5" xfId="9557" xr:uid="{75CDB87C-3E9A-4888-B9A5-9D00380BC603}"/>
    <cellStyle name="Normal 9 2 2 3 2 5 2" xfId="26317" xr:uid="{820D246C-3E5A-407A-A4A5-EE1B73CAE658}"/>
    <cellStyle name="Normal 9 2 2 3 2 5 3" xfId="43076" xr:uid="{32A5F70E-A536-4757-9118-DF29F0459B90}"/>
    <cellStyle name="Normal 9 2 2 3 2 6" xfId="17937" xr:uid="{33AB128C-258E-45BF-89B5-1315D258C533}"/>
    <cellStyle name="Normal 9 2 2 3 2 7" xfId="34696" xr:uid="{3156D1B4-FAAF-4367-99DA-2AB64DD8835F}"/>
    <cellStyle name="Normal 9 2 2 3 3" xfId="1596" xr:uid="{1A0728F9-00E2-4D2A-91B6-FBBA599846D1}"/>
    <cellStyle name="Normal 9 2 2 3 3 2" xfId="4985" xr:uid="{E9C4E1CC-9D2E-468C-9B9D-608A30847867}"/>
    <cellStyle name="Normal 9 2 2 3 3 2 2" xfId="13365" xr:uid="{D6A75618-EB30-49CC-AF35-C4B66CA3DF4A}"/>
    <cellStyle name="Normal 9 2 2 3 3 2 2 2" xfId="30125" xr:uid="{BA00CDAC-E97B-436F-9795-AEF6AE406709}"/>
    <cellStyle name="Normal 9 2 2 3 3 2 2 3" xfId="46884" xr:uid="{2EBB0E41-249F-4427-AD71-7D13091491C6}"/>
    <cellStyle name="Normal 9 2 2 3 3 2 3" xfId="21745" xr:uid="{99E8C122-7236-4171-BD5C-5C68DE741312}"/>
    <cellStyle name="Normal 9 2 2 3 3 2 4" xfId="38504" xr:uid="{1E85E30D-9153-4867-B259-352F3DE7AD3C}"/>
    <cellStyle name="Normal 9 2 2 3 3 3" xfId="6672" xr:uid="{C9BE7610-DD2A-4ABD-B88E-ADD9064895C5}"/>
    <cellStyle name="Normal 9 2 2 3 3 3 2" xfId="15052" xr:uid="{1868D486-CDAA-4159-A49E-605EFAFE2D99}"/>
    <cellStyle name="Normal 9 2 2 3 3 3 2 2" xfId="31812" xr:uid="{3056D1EC-B2BC-494B-BCE5-C61783F0F876}"/>
    <cellStyle name="Normal 9 2 2 3 3 3 2 3" xfId="48571" xr:uid="{64ADC1E2-1538-4770-96B3-5B70CEEBC2BB}"/>
    <cellStyle name="Normal 9 2 2 3 3 3 3" xfId="23432" xr:uid="{D12E40A1-A00D-4AD4-9952-4F9845C47773}"/>
    <cellStyle name="Normal 9 2 2 3 3 3 4" xfId="40191" xr:uid="{DEB966D1-82D9-431E-8EC8-A190EB55F2DB}"/>
    <cellStyle name="Normal 9 2 2 3 3 4" xfId="3408" xr:uid="{F26F87D0-8C22-4739-87FF-DC70D48B1C0F}"/>
    <cellStyle name="Normal 9 2 2 3 3 4 2" xfId="11788" xr:uid="{D58C04A8-2F63-45E7-BF04-83F7427C5A9D}"/>
    <cellStyle name="Normal 9 2 2 3 3 4 2 2" xfId="28548" xr:uid="{6092B885-585A-48AB-A9A4-948790E457FB}"/>
    <cellStyle name="Normal 9 2 2 3 3 4 2 3" xfId="45307" xr:uid="{CCB8C58D-D0DC-4118-8A9D-F532205323A3}"/>
    <cellStyle name="Normal 9 2 2 3 3 4 3" xfId="20168" xr:uid="{7137534C-EA55-48B2-8712-2F01ED57EAF4}"/>
    <cellStyle name="Normal 9 2 2 3 3 4 4" xfId="36927" xr:uid="{293247A8-1A61-4DC0-B742-C508CC30D9E3}"/>
    <cellStyle name="Normal 9 2 2 3 3 5" xfId="9985" xr:uid="{7D8048E5-7F7A-40A3-B75D-99635D6FAB9A}"/>
    <cellStyle name="Normal 9 2 2 3 3 5 2" xfId="26745" xr:uid="{D61707BB-CD1D-47F0-BF8A-B6753AD190CC}"/>
    <cellStyle name="Normal 9 2 2 3 3 5 3" xfId="43504" xr:uid="{0BFBB103-F08B-4007-B646-D2D9C0D1D0B4}"/>
    <cellStyle name="Normal 9 2 2 3 3 6" xfId="18365" xr:uid="{EADDB5EE-806D-4043-AA14-47C6C8046A4A}"/>
    <cellStyle name="Normal 9 2 2 3 3 7" xfId="35124" xr:uid="{A96822E6-AF5B-4715-892E-D2D2893BAD27}"/>
    <cellStyle name="Normal 9 2 2 3 4" xfId="1884" xr:uid="{C0163292-8A82-4066-B57E-CB4731EE6366}"/>
    <cellStyle name="Normal 9 2 2 3 4 2" xfId="5273" xr:uid="{A6E5AC94-E07F-4182-BA85-7E600EC166B5}"/>
    <cellStyle name="Normal 9 2 2 3 4 2 2" xfId="13653" xr:uid="{9178C9D3-1781-4FEF-B764-4FB66E273733}"/>
    <cellStyle name="Normal 9 2 2 3 4 2 2 2" xfId="30413" xr:uid="{ADF0D05D-A5FE-45FF-94F2-A21DC7B04D58}"/>
    <cellStyle name="Normal 9 2 2 3 4 2 2 3" xfId="47172" xr:uid="{3173A652-5511-4B87-B8C7-F0B053DA5730}"/>
    <cellStyle name="Normal 9 2 2 3 4 2 3" xfId="22033" xr:uid="{69306974-319F-47A2-90FB-C59843CF2C8B}"/>
    <cellStyle name="Normal 9 2 2 3 4 2 4" xfId="38792" xr:uid="{3C7E13D3-7CC0-4A75-9281-E4B4FAA02FE4}"/>
    <cellStyle name="Normal 9 2 2 3 4 3" xfId="6960" xr:uid="{E2DF4E34-E871-4480-8BCA-ACD12E860594}"/>
    <cellStyle name="Normal 9 2 2 3 4 3 2" xfId="15340" xr:uid="{9D8D260F-DC90-47D1-B1AE-B2F8F6895CFE}"/>
    <cellStyle name="Normal 9 2 2 3 4 3 2 2" xfId="32100" xr:uid="{23D32B5A-05DA-4F84-80EB-6CC2CC8223BF}"/>
    <cellStyle name="Normal 9 2 2 3 4 3 2 3" xfId="48859" xr:uid="{7F545908-4144-449E-923A-4912868EF852}"/>
    <cellStyle name="Normal 9 2 2 3 4 3 3" xfId="23720" xr:uid="{AB4280EC-E87E-4817-8F2D-61D8CA93A776}"/>
    <cellStyle name="Normal 9 2 2 3 4 3 4" xfId="40479" xr:uid="{A51115D2-3BE8-4BEA-B28E-F311E8557A77}"/>
    <cellStyle name="Normal 9 2 2 3 4 4" xfId="3583" xr:uid="{2DFCBF68-F01B-4E20-BB36-27836AD01E31}"/>
    <cellStyle name="Normal 9 2 2 3 4 4 2" xfId="11963" xr:uid="{E807D85F-5736-4E7F-9991-A41FBD72885B}"/>
    <cellStyle name="Normal 9 2 2 3 4 4 2 2" xfId="28723" xr:uid="{DDFA0948-CBB4-471C-AE4E-C9346E4E647F}"/>
    <cellStyle name="Normal 9 2 2 3 4 4 2 3" xfId="45482" xr:uid="{746C7D2C-65F0-4460-84C8-481BB9BA7D35}"/>
    <cellStyle name="Normal 9 2 2 3 4 4 3" xfId="20343" xr:uid="{89EF7014-1C4F-4988-B9C3-B06CD6B1E3B3}"/>
    <cellStyle name="Normal 9 2 2 3 4 4 4" xfId="37102" xr:uid="{97A55859-FCE0-42FC-B9C0-2BB7B5C3D46B}"/>
    <cellStyle name="Normal 9 2 2 3 4 5" xfId="10273" xr:uid="{8C9589F1-F7CD-42CB-9DE1-71B39F395ACE}"/>
    <cellStyle name="Normal 9 2 2 3 4 5 2" xfId="27033" xr:uid="{64893331-168E-44C9-841C-01D649741FE5}"/>
    <cellStyle name="Normal 9 2 2 3 4 5 3" xfId="43792" xr:uid="{5B358755-538C-4007-ADBF-204C3EF79C8D}"/>
    <cellStyle name="Normal 9 2 2 3 4 6" xfId="18653" xr:uid="{0D96F22F-C2B9-4832-9407-A393BECD6B93}"/>
    <cellStyle name="Normal 9 2 2 3 4 7" xfId="35412" xr:uid="{9F70F920-7B01-45FD-97C3-7F05AA08C3C2}"/>
    <cellStyle name="Normal 9 2 2 3 5" xfId="4003" xr:uid="{D1637759-B40E-4311-9EB9-F406179C02C1}"/>
    <cellStyle name="Normal 9 2 2 3 5 2" xfId="12383" xr:uid="{C6803517-FB80-4EB3-9980-08425E206513}"/>
    <cellStyle name="Normal 9 2 2 3 5 2 2" xfId="29143" xr:uid="{1D555718-D32B-431D-93E7-E29EE90063B0}"/>
    <cellStyle name="Normal 9 2 2 3 5 2 3" xfId="45902" xr:uid="{406EA4B4-5C8D-4698-A542-9AEDA51F350F}"/>
    <cellStyle name="Normal 9 2 2 3 5 3" xfId="20763" xr:uid="{9B1C1331-DF37-4072-87DC-3CC02777E66E}"/>
    <cellStyle name="Normal 9 2 2 3 5 4" xfId="37522" xr:uid="{0C1DB614-7E72-48E8-A941-48CF4FC31883}"/>
    <cellStyle name="Normal 9 2 2 3 6" xfId="5818" xr:uid="{43C97617-E77E-4FE5-8CF6-808AA96B6302}"/>
    <cellStyle name="Normal 9 2 2 3 6 2" xfId="14198" xr:uid="{8A06A7B0-BE2F-4F6B-A185-38719129270F}"/>
    <cellStyle name="Normal 9 2 2 3 6 2 2" xfId="30958" xr:uid="{DEFDA554-E4BD-4BC6-B81B-12F5553E93B5}"/>
    <cellStyle name="Normal 9 2 2 3 6 2 3" xfId="47717" xr:uid="{B0509DFA-6677-452D-9E61-ACE36F7B6AA1}"/>
    <cellStyle name="Normal 9 2 2 3 6 3" xfId="22578" xr:uid="{043D7FFC-4E82-4959-86AB-42B128D30D6C}"/>
    <cellStyle name="Normal 9 2 2 3 6 4" xfId="39337" xr:uid="{C5CDE497-D3AE-4335-9DBF-DD8495E149FD}"/>
    <cellStyle name="Normal 9 2 2 3 7" xfId="7366" xr:uid="{086FDDB8-74AF-49C4-8C76-53A904DE05E9}"/>
    <cellStyle name="Normal 9 2 2 3 7 2" xfId="15746" xr:uid="{D158C1EF-3C7A-472B-87E7-9B03A0F031B1}"/>
    <cellStyle name="Normal 9 2 2 3 7 2 2" xfId="32506" xr:uid="{EDB81E33-EAFD-4506-A30F-ADCB475EED93}"/>
    <cellStyle name="Normal 9 2 2 3 7 2 3" xfId="49265" xr:uid="{9D5F9FF2-E4E4-40FF-B067-91ABE919240A}"/>
    <cellStyle name="Normal 9 2 2 3 7 3" xfId="24126" xr:uid="{19B6150D-7D6A-4065-9C93-1374BABD0580}"/>
    <cellStyle name="Normal 9 2 2 3 7 4" xfId="40885" xr:uid="{553664FD-F31A-41D3-B2B9-D63D9BC07E09}"/>
    <cellStyle name="Normal 9 2 2 3 8" xfId="7772" xr:uid="{836F7DEA-306E-4F59-BEB3-C14E03DECE5E}"/>
    <cellStyle name="Normal 9 2 2 3 8 2" xfId="16152" xr:uid="{2FA1AFEE-D450-4B3F-AE4B-DC46B86D2019}"/>
    <cellStyle name="Normal 9 2 2 3 8 2 2" xfId="32912" xr:uid="{BB21AEDA-679D-429A-86B9-385E8C5E0ADA}"/>
    <cellStyle name="Normal 9 2 2 3 8 2 3" xfId="49671" xr:uid="{FE96399A-74E4-4DB3-9380-3117FDB94D83}"/>
    <cellStyle name="Normal 9 2 2 3 8 3" xfId="24532" xr:uid="{083FB2DD-E152-4881-A751-602838D4D1A7}"/>
    <cellStyle name="Normal 9 2 2 3 8 4" xfId="41291" xr:uid="{F55E7887-7871-4262-A19A-9D4D824767BA}"/>
    <cellStyle name="Normal 9 2 2 3 9" xfId="8178" xr:uid="{4168A37E-B56B-4465-B4F7-CD48FB47AA7D}"/>
    <cellStyle name="Normal 9 2 2 3 9 2" xfId="16558" xr:uid="{736B14C4-9105-4208-A59C-89C4733E42E4}"/>
    <cellStyle name="Normal 9 2 2 3 9 2 2" xfId="33318" xr:uid="{6E61594B-B0AC-4DD2-90D1-BFF6EE7A1A86}"/>
    <cellStyle name="Normal 9 2 2 3 9 2 3" xfId="50077" xr:uid="{F174EC75-3508-45B5-A4F2-90F899D8243E}"/>
    <cellStyle name="Normal 9 2 2 3 9 3" xfId="24938" xr:uid="{5C00400B-4CE5-45F5-9E27-9B2304198AF3}"/>
    <cellStyle name="Normal 9 2 2 3 9 4" xfId="41697" xr:uid="{A7591820-4CB7-4338-B720-D83970E4BE8B}"/>
    <cellStyle name="Normal 9 2 2 4" xfId="724" xr:uid="{D575AA97-635A-483C-A2A5-33D05E44E5FF}"/>
    <cellStyle name="Normal 9 2 2 4 10" xfId="8680" xr:uid="{0CE35B70-7945-47A8-93E2-CE7B909E292B}"/>
    <cellStyle name="Normal 9 2 2 4 10 2" xfId="17060" xr:uid="{F8E0D7E9-B293-46B7-AF08-572D54CAB5F4}"/>
    <cellStyle name="Normal 9 2 2 4 10 2 2" xfId="33820" xr:uid="{3275EE85-47A2-4AE5-B5C9-F5EEFC867754}"/>
    <cellStyle name="Normal 9 2 2 4 10 2 3" xfId="50579" xr:uid="{D06E35E3-3222-4226-98CE-D215767B9730}"/>
    <cellStyle name="Normal 9 2 2 4 10 3" xfId="25440" xr:uid="{28836480-DDD3-42EB-8E7A-8D9E5D50BC07}"/>
    <cellStyle name="Normal 9 2 2 4 10 4" xfId="42199" xr:uid="{483ADB23-FE65-401C-B3BC-D9085CB1C466}"/>
    <cellStyle name="Normal 9 2 2 4 11" xfId="2553" xr:uid="{40E9A830-863D-4765-9854-F5A5497BB890}"/>
    <cellStyle name="Normal 9 2 2 4 11 2" xfId="10935" xr:uid="{D9EBAFA0-47F1-4C9A-98A6-B66EE0626325}"/>
    <cellStyle name="Normal 9 2 2 4 11 2 2" xfId="27695" xr:uid="{5DA779FF-BBD5-4F1D-8A98-95C944B94BBC}"/>
    <cellStyle name="Normal 9 2 2 4 11 2 3" xfId="44454" xr:uid="{1DB01572-F2C2-4614-AA7F-AC91C968F3AA}"/>
    <cellStyle name="Normal 9 2 2 4 11 3" xfId="19315" xr:uid="{05B7281C-1C1C-4550-9413-17DF717213A9}"/>
    <cellStyle name="Normal 9 2 2 4 11 4" xfId="36074" xr:uid="{CB17DC2D-A9F1-4894-AEAD-B14F86E2EDC5}"/>
    <cellStyle name="Normal 9 2 2 4 12" xfId="9132" xr:uid="{F1610903-3235-4988-8042-C98684604BF1}"/>
    <cellStyle name="Normal 9 2 2 4 12 2" xfId="25892" xr:uid="{8D6E95BB-9A81-48F6-846B-75806F81BF36}"/>
    <cellStyle name="Normal 9 2 2 4 12 3" xfId="42651" xr:uid="{0EEE2C27-7263-4F29-AD9D-72D02F8BC07B}"/>
    <cellStyle name="Normal 9 2 2 4 13" xfId="17512" xr:uid="{BF39171B-FE58-4BE1-A8AF-095CCE89B08F}"/>
    <cellStyle name="Normal 9 2 2 4 14" xfId="34271" xr:uid="{5ADBE781-9179-49F5-A49F-39FD118D1050}"/>
    <cellStyle name="Normal 9 2 2 4 2" xfId="1163" xr:uid="{18739B8F-4E0E-4418-9D16-13DB57E20956}"/>
    <cellStyle name="Normal 9 2 2 4 2 2" xfId="4558" xr:uid="{52CE6DBC-2875-400B-8581-AC8C8968E681}"/>
    <cellStyle name="Normal 9 2 2 4 2 2 2" xfId="12938" xr:uid="{455B95CE-F554-48A2-8645-5148D3F1613E}"/>
    <cellStyle name="Normal 9 2 2 4 2 2 2 2" xfId="29698" xr:uid="{95CBE9BE-83DC-40E7-AE84-B9B50EF41B19}"/>
    <cellStyle name="Normal 9 2 2 4 2 2 2 3" xfId="46457" xr:uid="{34BF2FB2-F32C-4942-8C1F-39198AA0FC18}"/>
    <cellStyle name="Normal 9 2 2 4 2 2 3" xfId="21318" xr:uid="{1080BBAF-BE44-46C9-A635-22B1D069CE0D}"/>
    <cellStyle name="Normal 9 2 2 4 2 2 4" xfId="38077" xr:uid="{975B60FD-5C52-41C5-B656-2F7EC286DD30}"/>
    <cellStyle name="Normal 9 2 2 4 2 3" xfId="6245" xr:uid="{E7807D06-15E1-4BEB-9052-A109BDB6892E}"/>
    <cellStyle name="Normal 9 2 2 4 2 3 2" xfId="14625" xr:uid="{44094E14-25A1-42E5-A530-9F60E8DE2B5A}"/>
    <cellStyle name="Normal 9 2 2 4 2 3 2 2" xfId="31385" xr:uid="{0D2F2224-2853-4494-96B8-CC2E03CBB325}"/>
    <cellStyle name="Normal 9 2 2 4 2 3 2 3" xfId="48144" xr:uid="{43C40E09-9AA3-4989-8118-67097F40FF53}"/>
    <cellStyle name="Normal 9 2 2 4 2 3 3" xfId="23005" xr:uid="{3926F13D-BADA-4744-9BDE-692C9A38BFD5}"/>
    <cellStyle name="Normal 9 2 2 4 2 3 4" xfId="39764" xr:uid="{E6E503F9-E8DC-482D-909D-1F4097DE3BDC}"/>
    <cellStyle name="Normal 9 2 2 4 2 4" xfId="2981" xr:uid="{281D77A2-29B1-42E6-B0BC-B46349199516}"/>
    <cellStyle name="Normal 9 2 2 4 2 4 2" xfId="11361" xr:uid="{80A00A45-A40C-46DE-A986-A464723E716C}"/>
    <cellStyle name="Normal 9 2 2 4 2 4 2 2" xfId="28121" xr:uid="{0A09FE55-AEF5-4BA2-AB01-45F723C89B56}"/>
    <cellStyle name="Normal 9 2 2 4 2 4 2 3" xfId="44880" xr:uid="{DAFB55A7-1AFA-4CFA-8B62-F2CEA1AB29AA}"/>
    <cellStyle name="Normal 9 2 2 4 2 4 3" xfId="19741" xr:uid="{79F67ABC-E30B-4363-93FA-2AE2C8E727C9}"/>
    <cellStyle name="Normal 9 2 2 4 2 4 4" xfId="36500" xr:uid="{7ABBE8FA-3E5F-4A55-8A8D-FF957E1F21A3}"/>
    <cellStyle name="Normal 9 2 2 4 2 5" xfId="9558" xr:uid="{9938AA8D-451C-4B99-ADB2-17108E2217F6}"/>
    <cellStyle name="Normal 9 2 2 4 2 5 2" xfId="26318" xr:uid="{4BB4EBF8-617F-4098-9452-FAAA95A1997D}"/>
    <cellStyle name="Normal 9 2 2 4 2 5 3" xfId="43077" xr:uid="{741C90CA-0223-42B0-A934-849967279914}"/>
    <cellStyle name="Normal 9 2 2 4 2 6" xfId="17938" xr:uid="{805C008C-3D66-4499-A309-5B7AE264C94D}"/>
    <cellStyle name="Normal 9 2 2 4 2 7" xfId="34697" xr:uid="{081FE930-BB32-48D5-8864-44A4518B2E00}"/>
    <cellStyle name="Normal 9 2 2 4 3" xfId="1597" xr:uid="{CB5354D4-DD7F-45CF-9438-472FB9F05B3C}"/>
    <cellStyle name="Normal 9 2 2 4 3 2" xfId="4986" xr:uid="{294C3D4A-FF0C-487C-B6B3-9CFC6C1ADE4C}"/>
    <cellStyle name="Normal 9 2 2 4 3 2 2" xfId="13366" xr:uid="{2995A2DE-D0A4-4F69-8C2E-FC46B5FCA3AE}"/>
    <cellStyle name="Normal 9 2 2 4 3 2 2 2" xfId="30126" xr:uid="{D398FA90-5779-4799-A357-8F05B85EBCA1}"/>
    <cellStyle name="Normal 9 2 2 4 3 2 2 3" xfId="46885" xr:uid="{667CCDBA-1EB6-4C5E-8387-3301E0B62928}"/>
    <cellStyle name="Normal 9 2 2 4 3 2 3" xfId="21746" xr:uid="{8FBDCC55-F722-4D3C-B483-EF1191F9708A}"/>
    <cellStyle name="Normal 9 2 2 4 3 2 4" xfId="38505" xr:uid="{2FF19A5A-5B27-4877-A482-54A6D0DEBFD8}"/>
    <cellStyle name="Normal 9 2 2 4 3 3" xfId="6673" xr:uid="{AACFD562-8288-4840-88CD-E56905703626}"/>
    <cellStyle name="Normal 9 2 2 4 3 3 2" xfId="15053" xr:uid="{D96E767E-8C91-4846-A05B-76CFB93930DD}"/>
    <cellStyle name="Normal 9 2 2 4 3 3 2 2" xfId="31813" xr:uid="{2DF229FD-59C0-4046-8465-F9FE0E28D78C}"/>
    <cellStyle name="Normal 9 2 2 4 3 3 2 3" xfId="48572" xr:uid="{4ABFB2E3-B8C4-479F-8856-271CFEBDCFB1}"/>
    <cellStyle name="Normal 9 2 2 4 3 3 3" xfId="23433" xr:uid="{F2BCA127-F102-4460-ACDB-657AD6C922B1}"/>
    <cellStyle name="Normal 9 2 2 4 3 3 4" xfId="40192" xr:uid="{B062BBE5-4C18-423C-9950-AB0EBC78CD11}"/>
    <cellStyle name="Normal 9 2 2 4 3 4" xfId="3409" xr:uid="{1CB81411-08F9-4733-91D1-8596EF951FA7}"/>
    <cellStyle name="Normal 9 2 2 4 3 4 2" xfId="11789" xr:uid="{B7DA576F-19F3-4E2D-94BE-03458118E6FC}"/>
    <cellStyle name="Normal 9 2 2 4 3 4 2 2" xfId="28549" xr:uid="{9A318019-8AEB-49AC-995D-6842CD10908F}"/>
    <cellStyle name="Normal 9 2 2 4 3 4 2 3" xfId="45308" xr:uid="{89F278D2-862A-46F4-97B2-3896871BEBA1}"/>
    <cellStyle name="Normal 9 2 2 4 3 4 3" xfId="20169" xr:uid="{15E5EF31-0A08-4807-B8FB-152EB7307BDB}"/>
    <cellStyle name="Normal 9 2 2 4 3 4 4" xfId="36928" xr:uid="{79F13212-DAD2-4054-A3F0-FB120DC4C98D}"/>
    <cellStyle name="Normal 9 2 2 4 3 5" xfId="9986" xr:uid="{C0D590B8-26D2-4AE3-ADDB-17F45AE87D88}"/>
    <cellStyle name="Normal 9 2 2 4 3 5 2" xfId="26746" xr:uid="{6FF25811-2279-4528-A89C-DFA1C3A499B3}"/>
    <cellStyle name="Normal 9 2 2 4 3 5 3" xfId="43505" xr:uid="{CE6AA073-9D6E-4EB3-8E53-CF10D56E24E1}"/>
    <cellStyle name="Normal 9 2 2 4 3 6" xfId="18366" xr:uid="{90E541FF-E358-4510-A402-DF7E6E3F311F}"/>
    <cellStyle name="Normal 9 2 2 4 3 7" xfId="35125" xr:uid="{55EFC8EF-7609-4ACB-8C3E-194CA2BA38AA}"/>
    <cellStyle name="Normal 9 2 2 4 4" xfId="1980" xr:uid="{1426BAE6-5E19-4341-BE1F-55E8AC18747D}"/>
    <cellStyle name="Normal 9 2 2 4 4 2" xfId="5369" xr:uid="{B126F4ED-2200-4CDF-A617-BF2E786F31D8}"/>
    <cellStyle name="Normal 9 2 2 4 4 2 2" xfId="13749" xr:uid="{FEA8B760-580C-4029-8F58-94A8D550907E}"/>
    <cellStyle name="Normal 9 2 2 4 4 2 2 2" xfId="30509" xr:uid="{9E71F874-0150-48B1-99D0-8946B3EC1E14}"/>
    <cellStyle name="Normal 9 2 2 4 4 2 2 3" xfId="47268" xr:uid="{DA469239-AE3A-4243-994E-10E168E91EA4}"/>
    <cellStyle name="Normal 9 2 2 4 4 2 3" xfId="22129" xr:uid="{0683CFF2-90E3-4F64-805F-51321EBD681C}"/>
    <cellStyle name="Normal 9 2 2 4 4 2 4" xfId="38888" xr:uid="{170E1E07-C632-429D-95A2-0FB8231FAEB5}"/>
    <cellStyle name="Normal 9 2 2 4 4 3" xfId="7056" xr:uid="{2EE3BFD9-9199-40BC-ACEF-5BCD16C96D56}"/>
    <cellStyle name="Normal 9 2 2 4 4 3 2" xfId="15436" xr:uid="{B6E91417-FF5B-42B7-B5DA-F3B30FEBA534}"/>
    <cellStyle name="Normal 9 2 2 4 4 3 2 2" xfId="32196" xr:uid="{92D1EB15-BECE-41C4-AE36-82BFD9B477C6}"/>
    <cellStyle name="Normal 9 2 2 4 4 3 2 3" xfId="48955" xr:uid="{4B45FD8F-485B-4291-8A90-DF341085055F}"/>
    <cellStyle name="Normal 9 2 2 4 4 3 3" xfId="23816" xr:uid="{D3CC952E-97B9-4052-B570-30D17B3C9CB7}"/>
    <cellStyle name="Normal 9 2 2 4 4 3 4" xfId="40575" xr:uid="{76714A62-B412-4DBF-BFD2-A7FA19E32BA3}"/>
    <cellStyle name="Normal 9 2 2 4 4 4" xfId="3679" xr:uid="{8DBBF1BE-E109-4986-B43F-4AB65388617B}"/>
    <cellStyle name="Normal 9 2 2 4 4 4 2" xfId="12059" xr:uid="{EF763515-4D69-4DB0-B1B6-5E5BEBD25DA3}"/>
    <cellStyle name="Normal 9 2 2 4 4 4 2 2" xfId="28819" xr:uid="{5320D191-E13B-4E3D-B0C5-2DDB6A338226}"/>
    <cellStyle name="Normal 9 2 2 4 4 4 2 3" xfId="45578" xr:uid="{1B8A6BB8-514B-492E-85C0-1E6ACB6DC9BE}"/>
    <cellStyle name="Normal 9 2 2 4 4 4 3" xfId="20439" xr:uid="{76979032-E03C-450B-B3FA-F2C7632DE795}"/>
    <cellStyle name="Normal 9 2 2 4 4 4 4" xfId="37198" xr:uid="{690D219E-D8F3-4126-9B4B-C4CD6F55B748}"/>
    <cellStyle name="Normal 9 2 2 4 4 5" xfId="10369" xr:uid="{5A2DBBE4-B6AE-403A-8805-7764FF446230}"/>
    <cellStyle name="Normal 9 2 2 4 4 5 2" xfId="27129" xr:uid="{DF85ACC4-CCD1-4614-A85C-9DEAEE903853}"/>
    <cellStyle name="Normal 9 2 2 4 4 5 3" xfId="43888" xr:uid="{25563C1D-4E17-4B93-8140-47FF6DE4A56A}"/>
    <cellStyle name="Normal 9 2 2 4 4 6" xfId="18749" xr:uid="{507CEA24-C5D6-4579-B05B-941480DFB149}"/>
    <cellStyle name="Normal 9 2 2 4 4 7" xfId="35508" xr:uid="{B636EA07-DAD8-49DE-A7B0-94331900258D}"/>
    <cellStyle name="Normal 9 2 2 4 5" xfId="4099" xr:uid="{C44B534D-6A8E-4889-8BE8-CB0910DAF7BE}"/>
    <cellStyle name="Normal 9 2 2 4 5 2" xfId="12479" xr:uid="{36735E7E-F8C2-4680-B5A3-01D4C44B3F8C}"/>
    <cellStyle name="Normal 9 2 2 4 5 2 2" xfId="29239" xr:uid="{B4EAD190-73B0-4DBC-B9DA-5909E3141998}"/>
    <cellStyle name="Normal 9 2 2 4 5 2 3" xfId="45998" xr:uid="{163E22A0-21E7-4AEB-9A77-8808B6073CE4}"/>
    <cellStyle name="Normal 9 2 2 4 5 3" xfId="20859" xr:uid="{EB46A65F-C7D2-437B-9FF1-107472BE425A}"/>
    <cellStyle name="Normal 9 2 2 4 5 4" xfId="37618" xr:uid="{3AD0A2A5-2CA7-4A2D-8E1E-681634D9A72C}"/>
    <cellStyle name="Normal 9 2 2 4 6" xfId="5819" xr:uid="{84B42C3D-73AB-4E19-9C2A-0918A91B1F1B}"/>
    <cellStyle name="Normal 9 2 2 4 6 2" xfId="14199" xr:uid="{0F35D322-F6F1-4AA8-8E42-4CB17C998A16}"/>
    <cellStyle name="Normal 9 2 2 4 6 2 2" xfId="30959" xr:uid="{0EF03E57-73E0-4120-9627-C2AF445C05E4}"/>
    <cellStyle name="Normal 9 2 2 4 6 2 3" xfId="47718" xr:uid="{61B74AC5-0AEF-466C-B37F-92751BEAF50A}"/>
    <cellStyle name="Normal 9 2 2 4 6 3" xfId="22579" xr:uid="{353A4477-DB49-4F11-968F-925B7864D8A2}"/>
    <cellStyle name="Normal 9 2 2 4 6 4" xfId="39338" xr:uid="{5CED1956-3E58-4C62-A510-DEA7FA03833C}"/>
    <cellStyle name="Normal 9 2 2 4 7" xfId="7462" xr:uid="{C5FE8120-6E68-4450-9D49-FACA933E1246}"/>
    <cellStyle name="Normal 9 2 2 4 7 2" xfId="15842" xr:uid="{4AC0BC90-2467-45D2-AA8C-6763E6F6E701}"/>
    <cellStyle name="Normal 9 2 2 4 7 2 2" xfId="32602" xr:uid="{26F6B9AF-F189-4B5D-8015-22E6E94C425F}"/>
    <cellStyle name="Normal 9 2 2 4 7 2 3" xfId="49361" xr:uid="{19A27D82-33A3-48E0-9A12-93949235A03E}"/>
    <cellStyle name="Normal 9 2 2 4 7 3" xfId="24222" xr:uid="{36720476-25FA-4CDC-984D-85586B4278BC}"/>
    <cellStyle name="Normal 9 2 2 4 7 4" xfId="40981" xr:uid="{4492669E-8C9C-48B8-BE35-1BFE95CE4413}"/>
    <cellStyle name="Normal 9 2 2 4 8" xfId="7868" xr:uid="{B8FD3D73-B326-4D84-AC5A-7A9CED3342F9}"/>
    <cellStyle name="Normal 9 2 2 4 8 2" xfId="16248" xr:uid="{ED89BA2F-BB3F-4B44-BCF7-7211EDED8613}"/>
    <cellStyle name="Normal 9 2 2 4 8 2 2" xfId="33008" xr:uid="{DCAF928B-F21C-4EE2-B5C4-046BAF810502}"/>
    <cellStyle name="Normal 9 2 2 4 8 2 3" xfId="49767" xr:uid="{AB5C4FBB-5F4C-4633-9F20-547486C7EA97}"/>
    <cellStyle name="Normal 9 2 2 4 8 3" xfId="24628" xr:uid="{D8187F05-0F2C-46B4-8E57-FD58A35D8EE8}"/>
    <cellStyle name="Normal 9 2 2 4 8 4" xfId="41387" xr:uid="{B3F33E41-BD14-433F-9539-0DBC81839CCA}"/>
    <cellStyle name="Normal 9 2 2 4 9" xfId="8274" xr:uid="{C820DC75-6247-4C5C-B8E0-910C5832FB3C}"/>
    <cellStyle name="Normal 9 2 2 4 9 2" xfId="16654" xr:uid="{042281B4-0FA8-42E9-9ADC-D5BFF2491EE9}"/>
    <cellStyle name="Normal 9 2 2 4 9 2 2" xfId="33414" xr:uid="{E79E48D2-219A-42A7-8CC0-29A3D2AC6F3D}"/>
    <cellStyle name="Normal 9 2 2 4 9 2 3" xfId="50173" xr:uid="{5EACA03B-B320-4F30-AEC7-9CC66A717F79}"/>
    <cellStyle name="Normal 9 2 2 4 9 3" xfId="25034" xr:uid="{E317B851-5ED9-43BD-A271-0E13C5E3CAD2}"/>
    <cellStyle name="Normal 9 2 2 4 9 4" xfId="41793" xr:uid="{55EED55A-8C5C-47C7-8C93-3D3BEF30E84B}"/>
    <cellStyle name="Normal 9 2 2 5" xfId="804" xr:uid="{70FFE171-67A4-4210-B8F0-88F362DC4AB2}"/>
    <cellStyle name="Normal 9 2 2 5 2" xfId="4199" xr:uid="{A0A749A9-B929-4AB5-9D1B-635CE6EDDA26}"/>
    <cellStyle name="Normal 9 2 2 5 2 2" xfId="12579" xr:uid="{563ED4DD-4D2D-4E63-B920-21EE85005704}"/>
    <cellStyle name="Normal 9 2 2 5 2 2 2" xfId="29339" xr:uid="{12D7BB7B-EEA8-4627-A508-62FF60B19B28}"/>
    <cellStyle name="Normal 9 2 2 5 2 2 3" xfId="46098" xr:uid="{1C9D3375-3EA3-4DE6-9F2B-EAD010196E89}"/>
    <cellStyle name="Normal 9 2 2 5 2 3" xfId="20959" xr:uid="{21C06ED7-87CE-4C08-93C6-F88BA7A6962E}"/>
    <cellStyle name="Normal 9 2 2 5 2 4" xfId="37718" xr:uid="{6A57157C-9CE0-441C-9C97-A47F31EBFA60}"/>
    <cellStyle name="Normal 9 2 2 5 3" xfId="5886" xr:uid="{2526F019-FD57-4D53-B2DB-F8C95285027E}"/>
    <cellStyle name="Normal 9 2 2 5 3 2" xfId="14266" xr:uid="{B6E036AD-5197-4BB1-B770-5CE1E0F0F960}"/>
    <cellStyle name="Normal 9 2 2 5 3 2 2" xfId="31026" xr:uid="{E13E28A5-A072-448C-B5B1-610C2F5ED2D6}"/>
    <cellStyle name="Normal 9 2 2 5 3 2 3" xfId="47785" xr:uid="{5114A2AF-C7A7-495F-8D0C-0540B3A90982}"/>
    <cellStyle name="Normal 9 2 2 5 3 3" xfId="22646" xr:uid="{F488F00F-A4DE-4023-8EC6-96C32F5FCA6F}"/>
    <cellStyle name="Normal 9 2 2 5 3 4" xfId="39405" xr:uid="{5DC162E6-B65A-4D0B-9518-DCF1EBF70A1C}"/>
    <cellStyle name="Normal 9 2 2 5 4" xfId="2622" xr:uid="{DB4421ED-A04F-4707-AB77-4B6FCB4A5F67}"/>
    <cellStyle name="Normal 9 2 2 5 4 2" xfId="11002" xr:uid="{EB2723CE-29AB-49D0-A2B1-767483F25FF9}"/>
    <cellStyle name="Normal 9 2 2 5 4 2 2" xfId="27762" xr:uid="{3B2D02BE-2106-48BF-8FD4-C65E5E643332}"/>
    <cellStyle name="Normal 9 2 2 5 4 2 3" xfId="44521" xr:uid="{FF86E27B-F28A-4916-A43E-CEF4ED8721B3}"/>
    <cellStyle name="Normal 9 2 2 5 4 3" xfId="19382" xr:uid="{7684CD6B-D9BA-40A3-8379-A22ED00A4480}"/>
    <cellStyle name="Normal 9 2 2 5 4 4" xfId="36141" xr:uid="{F9F1EF8A-C11A-4D0D-A7B9-1F73D5A502C3}"/>
    <cellStyle name="Normal 9 2 2 5 5" xfId="9199" xr:uid="{ECDEC16F-F27D-4407-90B3-219889FE6F6C}"/>
    <cellStyle name="Normal 9 2 2 5 5 2" xfId="25959" xr:uid="{E8F51F90-198F-48CF-8663-E396C6692BDD}"/>
    <cellStyle name="Normal 9 2 2 5 5 3" xfId="42718" xr:uid="{BED2AFB8-CA7C-4676-9625-CF3508908833}"/>
    <cellStyle name="Normal 9 2 2 5 6" xfId="17579" xr:uid="{48759529-94A9-44F4-AF72-3F945A138965}"/>
    <cellStyle name="Normal 9 2 2 5 7" xfId="34338" xr:uid="{64473819-DD0E-438A-A2E4-DFC722F9F932}"/>
    <cellStyle name="Normal 9 2 2 6" xfId="1238" xr:uid="{EED86254-66BD-4CAF-8FD9-C4FA7C96D369}"/>
    <cellStyle name="Normal 9 2 2 6 2" xfId="4627" xr:uid="{7E595A77-A221-4A1D-B91E-C950BB188282}"/>
    <cellStyle name="Normal 9 2 2 6 2 2" xfId="13007" xr:uid="{C1269776-13B9-4E86-842A-0BEBB9BCE486}"/>
    <cellStyle name="Normal 9 2 2 6 2 2 2" xfId="29767" xr:uid="{688DA699-406D-4AC8-B1E8-FC86E7BCD7FD}"/>
    <cellStyle name="Normal 9 2 2 6 2 2 3" xfId="46526" xr:uid="{CC81BAA9-7F9A-4B1D-BDA1-C8F97D051651}"/>
    <cellStyle name="Normal 9 2 2 6 2 3" xfId="21387" xr:uid="{D232B33D-CE18-42F5-BF35-B7A0089970E5}"/>
    <cellStyle name="Normal 9 2 2 6 2 4" xfId="38146" xr:uid="{C828A049-530D-4D3C-9414-D7D1180D9D60}"/>
    <cellStyle name="Normal 9 2 2 6 3" xfId="6314" xr:uid="{EECA813C-9EFB-4E2C-99BE-6869BD14C83B}"/>
    <cellStyle name="Normal 9 2 2 6 3 2" xfId="14694" xr:uid="{F93D2477-54BD-47F5-B017-469828080371}"/>
    <cellStyle name="Normal 9 2 2 6 3 2 2" xfId="31454" xr:uid="{9898C1A3-9462-4502-A8EE-5B6192F268A7}"/>
    <cellStyle name="Normal 9 2 2 6 3 2 3" xfId="48213" xr:uid="{B474724B-1643-4EF0-82A9-E40F5C0B2356}"/>
    <cellStyle name="Normal 9 2 2 6 3 3" xfId="23074" xr:uid="{78041757-D27A-4973-B10F-E35F49D6B45D}"/>
    <cellStyle name="Normal 9 2 2 6 3 4" xfId="39833" xr:uid="{36B626FC-DC19-4406-AFBE-C207CF386593}"/>
    <cellStyle name="Normal 9 2 2 6 4" xfId="3050" xr:uid="{BD32B5F0-B022-4344-B471-0DCFB47880C5}"/>
    <cellStyle name="Normal 9 2 2 6 4 2" xfId="11430" xr:uid="{C09B8E92-F0A4-466C-88CC-F7F550C6817E}"/>
    <cellStyle name="Normal 9 2 2 6 4 2 2" xfId="28190" xr:uid="{40B52511-D8CD-4170-A56D-8737EF7B29A6}"/>
    <cellStyle name="Normal 9 2 2 6 4 2 3" xfId="44949" xr:uid="{98B135EC-3865-452D-821C-3EBB2BA40681}"/>
    <cellStyle name="Normal 9 2 2 6 4 3" xfId="19810" xr:uid="{4490EE2B-A097-43BA-BD2D-98A842D4DAA4}"/>
    <cellStyle name="Normal 9 2 2 6 4 4" xfId="36569" xr:uid="{5583B491-2F32-4C9C-9897-7EF7F093642A}"/>
    <cellStyle name="Normal 9 2 2 6 5" xfId="9627" xr:uid="{8E448648-35DC-4E73-AC7F-7C0058DF09F1}"/>
    <cellStyle name="Normal 9 2 2 6 5 2" xfId="26387" xr:uid="{07FFF329-E577-4B48-93D8-48984AC9426A}"/>
    <cellStyle name="Normal 9 2 2 6 5 3" xfId="43146" xr:uid="{1788E196-F87F-4C31-9CFE-7684B5498686}"/>
    <cellStyle name="Normal 9 2 2 6 6" xfId="18007" xr:uid="{67725219-09EE-417D-9F43-18207DBBE0D9}"/>
    <cellStyle name="Normal 9 2 2 6 7" xfId="34766" xr:uid="{005DA115-669D-4263-84A8-DE5133E83356}"/>
    <cellStyle name="Normal 9 2 2 7" xfId="1709" xr:uid="{D1F706C4-2BB9-4EA8-B918-2D2FB19F0880}"/>
    <cellStyle name="Normal 9 2 2 7 2" xfId="5098" xr:uid="{C76FB014-392C-45C3-B139-4F9691261A80}"/>
    <cellStyle name="Normal 9 2 2 7 2 2" xfId="13478" xr:uid="{8E324208-7BDD-4E32-8097-E8B61BDE906E}"/>
    <cellStyle name="Normal 9 2 2 7 2 2 2" xfId="30238" xr:uid="{4ED57EB3-EE61-4F18-91DE-1DBBE4C149AB}"/>
    <cellStyle name="Normal 9 2 2 7 2 2 3" xfId="46997" xr:uid="{431CB547-796C-41A8-B8FB-8081C25FC253}"/>
    <cellStyle name="Normal 9 2 2 7 2 3" xfId="21858" xr:uid="{1AFC796E-4133-439E-90BA-528C2379A0DD}"/>
    <cellStyle name="Normal 9 2 2 7 2 4" xfId="38617" xr:uid="{7EE4CE7A-8015-4D1D-AA96-F8533A0C2D77}"/>
    <cellStyle name="Normal 9 2 2 7 3" xfId="6785" xr:uid="{0C517BF8-BF11-437F-B325-D6F048652511}"/>
    <cellStyle name="Normal 9 2 2 7 3 2" xfId="15165" xr:uid="{8EC2D2A2-597C-496F-9EB0-C9045EB18203}"/>
    <cellStyle name="Normal 9 2 2 7 3 2 2" xfId="31925" xr:uid="{6EC47C23-0E66-4E9A-A602-E9D526D2D79C}"/>
    <cellStyle name="Normal 9 2 2 7 3 2 3" xfId="48684" xr:uid="{1691DB25-12A1-4B9A-B9C7-198CED4FE40E}"/>
    <cellStyle name="Normal 9 2 2 7 3 3" xfId="23545" xr:uid="{A17D426B-0ACF-46DF-B45A-7D9370A4C571}"/>
    <cellStyle name="Normal 9 2 2 7 3 4" xfId="40304" xr:uid="{DB83DE3C-9619-46BB-93A9-FA9F65D9DD51}"/>
    <cellStyle name="Normal 9 2 2 7 4" xfId="2189" xr:uid="{B8D23F0D-6746-4F2A-BE26-2F97C07A4F56}"/>
    <cellStyle name="Normal 9 2 2 7 4 2" xfId="10576" xr:uid="{EE213700-DEFB-4064-BEE6-E37B2A283B9C}"/>
    <cellStyle name="Normal 9 2 2 7 4 2 2" xfId="27336" xr:uid="{95E7F655-9EFB-40A8-B660-1436A30D26BE}"/>
    <cellStyle name="Normal 9 2 2 7 4 2 3" xfId="44095" xr:uid="{F4CF1C26-6C07-45E8-A528-1C7E3D618753}"/>
    <cellStyle name="Normal 9 2 2 7 4 3" xfId="18956" xr:uid="{0BBAD9AB-F354-4CF2-BD6A-E1B0030A62CC}"/>
    <cellStyle name="Normal 9 2 2 7 4 4" xfId="35715" xr:uid="{7A63AE96-CD8E-4731-B384-06BE839417E3}"/>
    <cellStyle name="Normal 9 2 2 7 5" xfId="10098" xr:uid="{5120F59D-5068-4A3A-8FC6-C54F19AF8D12}"/>
    <cellStyle name="Normal 9 2 2 7 5 2" xfId="26858" xr:uid="{7D3DF4BA-A803-4558-8116-C72627B63737}"/>
    <cellStyle name="Normal 9 2 2 7 5 3" xfId="43617" xr:uid="{E446E499-8555-422A-9432-F23EBED8464C}"/>
    <cellStyle name="Normal 9 2 2 7 6" xfId="18478" xr:uid="{FA16EA3F-1EE6-490A-9CE5-D4522D1E0023}"/>
    <cellStyle name="Normal 9 2 2 7 7" xfId="35237" xr:uid="{45ECD366-193A-4426-862C-1B8A38F75FF7}"/>
    <cellStyle name="Normal 9 2 2 8" xfId="3827" xr:uid="{848AA065-F882-4B63-BE9C-17830C4CA10A}"/>
    <cellStyle name="Normal 9 2 2 8 2" xfId="12207" xr:uid="{DFE959A7-F26F-440D-8281-86EE81DF8E0D}"/>
    <cellStyle name="Normal 9 2 2 8 2 2" xfId="28967" xr:uid="{F0BE7184-724D-4686-8B82-5448D63D4E15}"/>
    <cellStyle name="Normal 9 2 2 8 2 3" xfId="45726" xr:uid="{2B8D26CF-463B-4BB7-9DEC-83A1B489E44F}"/>
    <cellStyle name="Normal 9 2 2 8 3" xfId="20587" xr:uid="{AA57CC50-4969-44FE-8256-DB38768B7FF0}"/>
    <cellStyle name="Normal 9 2 2 8 4" xfId="37346" xr:uid="{21185E37-E9D7-4DD3-A096-340970AA8F8A}"/>
    <cellStyle name="Normal 9 2 2 9" xfId="5460" xr:uid="{26C7CF00-434B-497B-9C4E-F47B9F602FF7}"/>
    <cellStyle name="Normal 9 2 2 9 2" xfId="13840" xr:uid="{EB2A1EB9-C873-4809-80CE-2152226509B1}"/>
    <cellStyle name="Normal 9 2 2 9 2 2" xfId="30600" xr:uid="{5DA17587-E8F3-4B7F-BB8B-3FEC05293BED}"/>
    <cellStyle name="Normal 9 2 2 9 2 3" xfId="47359" xr:uid="{001FB37D-A191-4AFB-A842-29DB7D2095E1}"/>
    <cellStyle name="Normal 9 2 2 9 3" xfId="22220" xr:uid="{F3308561-98C0-4327-A22A-87035665C3BC}"/>
    <cellStyle name="Normal 9 2 2 9 4" xfId="38979" xr:uid="{03769926-F369-4189-A85F-217AA98D1F8E}"/>
    <cellStyle name="Normal 9 2 20" xfId="33884" xr:uid="{89BEB8C4-E0B2-4B82-9806-11E7F11361E7}"/>
    <cellStyle name="Normal 9 2 21" xfId="271" xr:uid="{03A45492-B459-427A-B771-A3EF8487B99A}"/>
    <cellStyle name="Normal 9 2 3" xfId="355" xr:uid="{C86A412E-C8E7-4055-BA70-E50F6730784D}"/>
    <cellStyle name="Normal 9 2 3 10" xfId="7598" xr:uid="{5CD72AB6-0EB0-4AF9-82D4-CB90C4886D49}"/>
    <cellStyle name="Normal 9 2 3 10 2" xfId="15978" xr:uid="{AE86F8F3-8B6A-42DB-91CC-4D2396C9406A}"/>
    <cellStyle name="Normal 9 2 3 10 2 2" xfId="32738" xr:uid="{23C1966F-0A90-4227-87C2-724EC668FE66}"/>
    <cellStyle name="Normal 9 2 3 10 2 3" xfId="49497" xr:uid="{63AB34CA-3BC5-446A-A296-E69885D2060C}"/>
    <cellStyle name="Normal 9 2 3 10 3" xfId="24358" xr:uid="{6FE5BC4D-0B54-4F89-9DEB-111FC227A2BD}"/>
    <cellStyle name="Normal 9 2 3 10 4" xfId="41117" xr:uid="{44921DC0-F0D7-41EF-BB11-248E6DF04B77}"/>
    <cellStyle name="Normal 9 2 3 11" xfId="8004" xr:uid="{A2A08559-5E39-4344-BF94-524EC538152E}"/>
    <cellStyle name="Normal 9 2 3 11 2" xfId="16384" xr:uid="{1B8FA0C5-177B-43B1-B9D1-19D91CE0FE6C}"/>
    <cellStyle name="Normal 9 2 3 11 2 2" xfId="33144" xr:uid="{2EFC8A57-57C7-4A30-BC82-601324613BCD}"/>
    <cellStyle name="Normal 9 2 3 11 2 3" xfId="49903" xr:uid="{5FF373CF-7B8D-4B59-B9B8-CF3AA78F05B1}"/>
    <cellStyle name="Normal 9 2 3 11 3" xfId="24764" xr:uid="{EF1BEF34-61A9-4E6E-9751-D9D973B286EA}"/>
    <cellStyle name="Normal 9 2 3 11 4" xfId="41523" xr:uid="{2A355632-6EF4-49AC-83B9-5723062703D6}"/>
    <cellStyle name="Normal 9 2 3 12" xfId="8410" xr:uid="{DEAB8729-EB93-41B6-AC2A-4CF2D2178D55}"/>
    <cellStyle name="Normal 9 2 3 12 2" xfId="16790" xr:uid="{8E0BF7B1-CF48-4D89-B75F-881CFF536EAC}"/>
    <cellStyle name="Normal 9 2 3 12 2 2" xfId="33550" xr:uid="{0F3B21D4-E22A-440F-BBD2-82BD00A1E646}"/>
    <cellStyle name="Normal 9 2 3 12 2 3" xfId="50309" xr:uid="{A5C02F83-C643-4322-BC33-666FF9549205}"/>
    <cellStyle name="Normal 9 2 3 12 3" xfId="25170" xr:uid="{E2B66C59-365D-44B1-9F4A-03DEC5BA40D0}"/>
    <cellStyle name="Normal 9 2 3 12 4" xfId="41929" xr:uid="{201E3149-4395-4390-BD4E-8814779087AF}"/>
    <cellStyle name="Normal 9 2 3 13" xfId="2085" xr:uid="{1CF03BC7-09AA-4D58-9876-3910A4F2F859}"/>
    <cellStyle name="Normal 9 2 3 13 2" xfId="10473" xr:uid="{AB936BD1-061E-471B-A93D-6854321CDCA7}"/>
    <cellStyle name="Normal 9 2 3 13 2 2" xfId="27233" xr:uid="{B874898B-5067-47A3-A9FE-C7884012A0A1}"/>
    <cellStyle name="Normal 9 2 3 13 2 3" xfId="43992" xr:uid="{1A600FF4-8771-4244-8266-333F732C5D41}"/>
    <cellStyle name="Normal 9 2 3 13 3" xfId="18853" xr:uid="{C573AEF4-3F06-4E29-B617-A0C9772450EC}"/>
    <cellStyle name="Normal 9 2 3 13 4" xfId="35612" xr:uid="{35D08F11-87A2-4DCE-AA5D-DFCF032F2506}"/>
    <cellStyle name="Normal 9 2 3 14" xfId="8819" xr:uid="{989B4C46-9539-4DEA-A2AB-94AF32818841}"/>
    <cellStyle name="Normal 9 2 3 14 2" xfId="25579" xr:uid="{B4CEAEA0-FC6E-4016-B84E-FD659501B6DC}"/>
    <cellStyle name="Normal 9 2 3 14 3" xfId="42338" xr:uid="{FF6A8197-4AD0-4196-A381-CAB8CFEBA36C}"/>
    <cellStyle name="Normal 9 2 3 15" xfId="17199" xr:uid="{1621CF98-2F1E-4A76-91F9-C24D056D66B3}"/>
    <cellStyle name="Normal 9 2 3 16" xfId="33958" xr:uid="{24502A5B-B09A-4ED6-BE4E-12DB9A53763B}"/>
    <cellStyle name="Normal 9 2 3 2" xfId="725" xr:uid="{C7BBCB6C-100B-45BB-B001-61EB5AFC01CC}"/>
    <cellStyle name="Normal 9 2 3 2 10" xfId="8586" xr:uid="{8A701D8D-A669-4084-B3C8-C54A5A9EFCE9}"/>
    <cellStyle name="Normal 9 2 3 2 10 2" xfId="16966" xr:uid="{AFBE6850-776A-451F-A88A-93BBE5EC5821}"/>
    <cellStyle name="Normal 9 2 3 2 10 2 2" xfId="33726" xr:uid="{CA6CF3F9-B60E-480E-8911-CC5177D3A202}"/>
    <cellStyle name="Normal 9 2 3 2 10 2 3" xfId="50485" xr:uid="{F77FFFBC-7154-4FAB-BE47-65DED76C294F}"/>
    <cellStyle name="Normal 9 2 3 2 10 3" xfId="25346" xr:uid="{3586EC34-0483-45E2-8A97-BFBDD1A3E2D3}"/>
    <cellStyle name="Normal 9 2 3 2 10 4" xfId="42105" xr:uid="{05602DE2-B500-40D0-AE1C-E04C38FCA259}"/>
    <cellStyle name="Normal 9 2 3 2 11" xfId="2554" xr:uid="{1483B383-A17F-4026-921A-5D599EDB997A}"/>
    <cellStyle name="Normal 9 2 3 2 11 2" xfId="10936" xr:uid="{148A2E35-D03C-48E6-BCE3-D02178843813}"/>
    <cellStyle name="Normal 9 2 3 2 11 2 2" xfId="27696" xr:uid="{BBC9F58F-BC7E-4054-A0D2-318810B768E5}"/>
    <cellStyle name="Normal 9 2 3 2 11 2 3" xfId="44455" xr:uid="{67CD0602-B9C4-4F86-B963-783FAB5461A9}"/>
    <cellStyle name="Normal 9 2 3 2 11 3" xfId="19316" xr:uid="{24F34A32-281F-40C0-81EA-6C1F94D61840}"/>
    <cellStyle name="Normal 9 2 3 2 11 4" xfId="36075" xr:uid="{FA53DFD9-9D7D-4230-8A76-72A5B654D0AE}"/>
    <cellStyle name="Normal 9 2 3 2 12" xfId="9133" xr:uid="{9B265A55-59A3-457D-BDBC-2F5FAF977CB3}"/>
    <cellStyle name="Normal 9 2 3 2 12 2" xfId="25893" xr:uid="{68D75C34-148C-4121-B81C-0CF5519DFF35}"/>
    <cellStyle name="Normal 9 2 3 2 12 3" xfId="42652" xr:uid="{06E41D05-CAAE-494B-893D-CA1521E5BE15}"/>
    <cellStyle name="Normal 9 2 3 2 13" xfId="17513" xr:uid="{9DA3F473-82C9-4D9E-8AFB-2BA8C06D6F55}"/>
    <cellStyle name="Normal 9 2 3 2 14" xfId="34272" xr:uid="{45583B93-C26F-44BE-8990-B4DEEFCD7A88}"/>
    <cellStyle name="Normal 9 2 3 2 2" xfId="1164" xr:uid="{83936083-0735-4A66-91E5-53DB0811DE70}"/>
    <cellStyle name="Normal 9 2 3 2 2 2" xfId="4559" xr:uid="{1C627600-DD49-48A1-8A8B-2E9938F738C3}"/>
    <cellStyle name="Normal 9 2 3 2 2 2 2" xfId="12939" xr:uid="{907B1239-E9E4-4E8F-8B46-9943DEC46749}"/>
    <cellStyle name="Normal 9 2 3 2 2 2 2 2" xfId="29699" xr:uid="{6D80F6F8-C0CE-4D50-AEE2-227C3B73C49F}"/>
    <cellStyle name="Normal 9 2 3 2 2 2 2 3" xfId="46458" xr:uid="{FF196E94-1970-41FB-886F-DF36D4577642}"/>
    <cellStyle name="Normal 9 2 3 2 2 2 3" xfId="21319" xr:uid="{89BFA53B-1CDC-4498-BB91-F4E2DFC13CA8}"/>
    <cellStyle name="Normal 9 2 3 2 2 2 4" xfId="38078" xr:uid="{D0D8CD51-D0C1-4BA2-8287-D8F2333FE97A}"/>
    <cellStyle name="Normal 9 2 3 2 2 3" xfId="6246" xr:uid="{C8FB41F9-B3AA-4ACC-8575-3D20F994E580}"/>
    <cellStyle name="Normal 9 2 3 2 2 3 2" xfId="14626" xr:uid="{6B9030A2-E193-43FC-BAF5-5423CC5F2614}"/>
    <cellStyle name="Normal 9 2 3 2 2 3 2 2" xfId="31386" xr:uid="{77748C03-B2E9-4C71-B847-2CECAFD73B36}"/>
    <cellStyle name="Normal 9 2 3 2 2 3 2 3" xfId="48145" xr:uid="{9BB8E093-5707-4190-8F15-3816DBDE66AC}"/>
    <cellStyle name="Normal 9 2 3 2 2 3 3" xfId="23006" xr:uid="{F5D1A6EE-2B50-4214-A8E7-EA496D567D62}"/>
    <cellStyle name="Normal 9 2 3 2 2 3 4" xfId="39765" xr:uid="{062F7B6E-614B-4572-8EAD-D4BC8ABEEE35}"/>
    <cellStyle name="Normal 9 2 3 2 2 4" xfId="2982" xr:uid="{2F8800A7-3489-4DD9-93CB-EB0218D8B72A}"/>
    <cellStyle name="Normal 9 2 3 2 2 4 2" xfId="11362" xr:uid="{86C8934B-FD33-400C-ACC0-9AEACE9E58D6}"/>
    <cellStyle name="Normal 9 2 3 2 2 4 2 2" xfId="28122" xr:uid="{9B8DA410-42E2-4D03-A661-682406C28CC0}"/>
    <cellStyle name="Normal 9 2 3 2 2 4 2 3" xfId="44881" xr:uid="{4C2B2B5B-4F02-46BB-BDAC-F6CD54661B6B}"/>
    <cellStyle name="Normal 9 2 3 2 2 4 3" xfId="19742" xr:uid="{F4911EA8-9839-4EC1-A714-D56BD9285D7C}"/>
    <cellStyle name="Normal 9 2 3 2 2 4 4" xfId="36501" xr:uid="{74A6105F-92A7-44D2-9630-A3563D2B3FD9}"/>
    <cellStyle name="Normal 9 2 3 2 2 5" xfId="9559" xr:uid="{C7138D2A-0B2C-451A-943A-792D1D54B1CE}"/>
    <cellStyle name="Normal 9 2 3 2 2 5 2" xfId="26319" xr:uid="{A5A95830-2349-4374-9AAC-F137F0C8C49D}"/>
    <cellStyle name="Normal 9 2 3 2 2 5 3" xfId="43078" xr:uid="{9F53F854-61E1-4665-B65D-563F61B65A28}"/>
    <cellStyle name="Normal 9 2 3 2 2 6" xfId="17939" xr:uid="{A77471DE-3F8E-494D-A0FD-B5AE095ADC29}"/>
    <cellStyle name="Normal 9 2 3 2 2 7" xfId="34698" xr:uid="{C68381AA-8E25-46D7-BF48-38ED6C15BBEE}"/>
    <cellStyle name="Normal 9 2 3 2 3" xfId="1598" xr:uid="{36006A2C-F020-45A2-8175-335F1DC653CA}"/>
    <cellStyle name="Normal 9 2 3 2 3 2" xfId="4987" xr:uid="{25668A6D-A33A-4D14-82FA-7091C96D3F80}"/>
    <cellStyle name="Normal 9 2 3 2 3 2 2" xfId="13367" xr:uid="{965AC17A-8E4B-4963-BC45-37EEF4A2E4F2}"/>
    <cellStyle name="Normal 9 2 3 2 3 2 2 2" xfId="30127" xr:uid="{2EADCDEC-6C87-4506-9CD5-3BCF70CFE615}"/>
    <cellStyle name="Normal 9 2 3 2 3 2 2 3" xfId="46886" xr:uid="{50D7C046-F01F-445E-922F-2A002BBDA87B}"/>
    <cellStyle name="Normal 9 2 3 2 3 2 3" xfId="21747" xr:uid="{72026C4E-7850-4ACD-810B-5BCA955BEFFF}"/>
    <cellStyle name="Normal 9 2 3 2 3 2 4" xfId="38506" xr:uid="{E90C1C07-4D48-43BB-8BD7-0A47C50433F3}"/>
    <cellStyle name="Normal 9 2 3 2 3 3" xfId="6674" xr:uid="{6A96A17D-676D-47EA-9263-E1E82D845768}"/>
    <cellStyle name="Normal 9 2 3 2 3 3 2" xfId="15054" xr:uid="{DE8C2721-FE6C-478B-A95E-E41E4D0A4A31}"/>
    <cellStyle name="Normal 9 2 3 2 3 3 2 2" xfId="31814" xr:uid="{9F46C4A6-8F0B-489C-9AB0-8E0BAD54902F}"/>
    <cellStyle name="Normal 9 2 3 2 3 3 2 3" xfId="48573" xr:uid="{37F43C37-85B1-4187-B0CF-4199ADC63B37}"/>
    <cellStyle name="Normal 9 2 3 2 3 3 3" xfId="23434" xr:uid="{73A1594D-7565-400B-8502-43AA90A9B707}"/>
    <cellStyle name="Normal 9 2 3 2 3 3 4" xfId="40193" xr:uid="{25549C54-D977-4CC0-98E2-ED7B38795C9B}"/>
    <cellStyle name="Normal 9 2 3 2 3 4" xfId="3410" xr:uid="{B91E48EF-F944-4575-8B5D-032B8C28435A}"/>
    <cellStyle name="Normal 9 2 3 2 3 4 2" xfId="11790" xr:uid="{0AF8ED48-4142-4AA9-96B1-56DBAB3218D7}"/>
    <cellStyle name="Normal 9 2 3 2 3 4 2 2" xfId="28550" xr:uid="{5AAB5906-EF20-443E-868E-D8A0C9E55D92}"/>
    <cellStyle name="Normal 9 2 3 2 3 4 2 3" xfId="45309" xr:uid="{A08042F1-7AE2-48C5-8D2A-89D512839120}"/>
    <cellStyle name="Normal 9 2 3 2 3 4 3" xfId="20170" xr:uid="{0114288B-76A5-4355-AD72-242C51C5830D}"/>
    <cellStyle name="Normal 9 2 3 2 3 4 4" xfId="36929" xr:uid="{041DB408-6874-4C90-B07D-DD1F2333EBDA}"/>
    <cellStyle name="Normal 9 2 3 2 3 5" xfId="9987" xr:uid="{0BB90911-ED2A-4F6C-BE55-BFDFA94248E5}"/>
    <cellStyle name="Normal 9 2 3 2 3 5 2" xfId="26747" xr:uid="{3DCE5ACF-A36B-4F92-9FF4-5B4DFD8A4AD2}"/>
    <cellStyle name="Normal 9 2 3 2 3 5 3" xfId="43506" xr:uid="{DE666667-EDEC-4DE8-8230-E646A51B1BCC}"/>
    <cellStyle name="Normal 9 2 3 2 3 6" xfId="18367" xr:uid="{5CDD95C8-CD94-46A5-997E-F15F281FB6BF}"/>
    <cellStyle name="Normal 9 2 3 2 3 7" xfId="35126" xr:uid="{A39D33D7-287F-4957-8491-70304EA5392A}"/>
    <cellStyle name="Normal 9 2 3 2 4" xfId="1886" xr:uid="{5D6DEF4F-9BD4-4466-B677-FEF6969C1DBE}"/>
    <cellStyle name="Normal 9 2 3 2 4 2" xfId="5275" xr:uid="{C3C15694-B3E7-4716-82C4-32D29BC1627E}"/>
    <cellStyle name="Normal 9 2 3 2 4 2 2" xfId="13655" xr:uid="{576766C3-5A9B-4DAD-B3E2-411A575D1BBC}"/>
    <cellStyle name="Normal 9 2 3 2 4 2 2 2" xfId="30415" xr:uid="{BD30F576-7DEF-4418-87B3-5A012312D6B1}"/>
    <cellStyle name="Normal 9 2 3 2 4 2 2 3" xfId="47174" xr:uid="{96AE0243-A2ED-4D6A-95A9-0325FFBAD3B3}"/>
    <cellStyle name="Normal 9 2 3 2 4 2 3" xfId="22035" xr:uid="{B865E7D2-6575-40AC-BD48-C37E0DB1DE1B}"/>
    <cellStyle name="Normal 9 2 3 2 4 2 4" xfId="38794" xr:uid="{F396D54D-C57B-41E8-9326-53134AF477C6}"/>
    <cellStyle name="Normal 9 2 3 2 4 3" xfId="6962" xr:uid="{3FCEF8A5-5DEA-410B-8799-17ED653401AA}"/>
    <cellStyle name="Normal 9 2 3 2 4 3 2" xfId="15342" xr:uid="{5C06C89A-462E-4F6A-B698-B46B94AEBDE1}"/>
    <cellStyle name="Normal 9 2 3 2 4 3 2 2" xfId="32102" xr:uid="{106A7BC6-C028-4F97-BEC8-657C444EDD36}"/>
    <cellStyle name="Normal 9 2 3 2 4 3 2 3" xfId="48861" xr:uid="{8F184B34-2A3C-483B-8B74-3491847DF3C3}"/>
    <cellStyle name="Normal 9 2 3 2 4 3 3" xfId="23722" xr:uid="{02AC161B-D641-4B36-B48B-AF08E27286E7}"/>
    <cellStyle name="Normal 9 2 3 2 4 3 4" xfId="40481" xr:uid="{6BD9A2CD-7294-4A53-927B-E76A9212C8FC}"/>
    <cellStyle name="Normal 9 2 3 2 4 4" xfId="3585" xr:uid="{E5356D63-726D-4F52-A587-603A6C859614}"/>
    <cellStyle name="Normal 9 2 3 2 4 4 2" xfId="11965" xr:uid="{95C8C0E0-17E1-45F0-AD58-F155B47E3400}"/>
    <cellStyle name="Normal 9 2 3 2 4 4 2 2" xfId="28725" xr:uid="{0A255CBD-1C14-4F5E-8D23-60349E66C355}"/>
    <cellStyle name="Normal 9 2 3 2 4 4 2 3" xfId="45484" xr:uid="{FBCD366A-7E48-4A89-84A9-692A7185A5B7}"/>
    <cellStyle name="Normal 9 2 3 2 4 4 3" xfId="20345" xr:uid="{D3DDAA4B-97AA-4252-8A19-DD2ACB7F81A2}"/>
    <cellStyle name="Normal 9 2 3 2 4 4 4" xfId="37104" xr:uid="{7C15CACE-B830-484D-8478-1AE4E9302E19}"/>
    <cellStyle name="Normal 9 2 3 2 4 5" xfId="10275" xr:uid="{ECB34171-399C-41E8-8CC8-AA6ACBBC4ADE}"/>
    <cellStyle name="Normal 9 2 3 2 4 5 2" xfId="27035" xr:uid="{33E86617-911B-4A8B-858D-74AF1CE7EA2D}"/>
    <cellStyle name="Normal 9 2 3 2 4 5 3" xfId="43794" xr:uid="{DE03A07E-351F-4D76-B9C1-606D3601A226}"/>
    <cellStyle name="Normal 9 2 3 2 4 6" xfId="18655" xr:uid="{56249D14-88A4-4FE4-97A8-141F3C33CBC4}"/>
    <cellStyle name="Normal 9 2 3 2 4 7" xfId="35414" xr:uid="{AE28699B-DC13-489D-976C-646ECFEFCC7E}"/>
    <cellStyle name="Normal 9 2 3 2 5" xfId="4005" xr:uid="{71F5D95B-ADD8-42D4-8267-E0C467B65B18}"/>
    <cellStyle name="Normal 9 2 3 2 5 2" xfId="12385" xr:uid="{388AF6D1-E898-4B7C-B67A-2668FD63D837}"/>
    <cellStyle name="Normal 9 2 3 2 5 2 2" xfId="29145" xr:uid="{CA163FB8-2E30-48B9-98B5-EBDD32C27CCC}"/>
    <cellStyle name="Normal 9 2 3 2 5 2 3" xfId="45904" xr:uid="{BB2429DF-F8A0-4E5B-9BFD-4870B2A18323}"/>
    <cellStyle name="Normal 9 2 3 2 5 3" xfId="20765" xr:uid="{5C98D63A-A7B6-4024-B3B8-34BD076D3CE5}"/>
    <cellStyle name="Normal 9 2 3 2 5 4" xfId="37524" xr:uid="{4253002B-50F9-4E2F-BB8E-81165E08C11F}"/>
    <cellStyle name="Normal 9 2 3 2 6" xfId="5820" xr:uid="{FA7BB75C-7803-4950-ABA2-E84818180A29}"/>
    <cellStyle name="Normal 9 2 3 2 6 2" xfId="14200" xr:uid="{2CD0B41B-B061-40A2-840E-DBD78C3DCFEE}"/>
    <cellStyle name="Normal 9 2 3 2 6 2 2" xfId="30960" xr:uid="{3B990F6A-6A7A-4AC3-98CD-37F74D40B670}"/>
    <cellStyle name="Normal 9 2 3 2 6 2 3" xfId="47719" xr:uid="{C5F3B15E-D3D9-4771-8AF6-CAFE4A575916}"/>
    <cellStyle name="Normal 9 2 3 2 6 3" xfId="22580" xr:uid="{008244C4-DC73-41A7-8E76-4862FF41F2A2}"/>
    <cellStyle name="Normal 9 2 3 2 6 4" xfId="39339" xr:uid="{AE4233F0-8232-40A8-931B-A9A9CBB7C606}"/>
    <cellStyle name="Normal 9 2 3 2 7" xfId="7368" xr:uid="{F1524F35-0D17-4CF5-8AB7-F47227FDC1D0}"/>
    <cellStyle name="Normal 9 2 3 2 7 2" xfId="15748" xr:uid="{3FC56E52-CDA0-4584-AA0D-C2AA7CDB7005}"/>
    <cellStyle name="Normal 9 2 3 2 7 2 2" xfId="32508" xr:uid="{17E33A73-FBC3-45B5-950E-2CE45B5F0138}"/>
    <cellStyle name="Normal 9 2 3 2 7 2 3" xfId="49267" xr:uid="{813DF445-298C-419E-BFE8-3CCED2A09278}"/>
    <cellStyle name="Normal 9 2 3 2 7 3" xfId="24128" xr:uid="{EAADA61D-8DEA-4376-B813-F23DC3FD7718}"/>
    <cellStyle name="Normal 9 2 3 2 7 4" xfId="40887" xr:uid="{1A40B7CF-521A-46DA-BF38-BFC28C4BE368}"/>
    <cellStyle name="Normal 9 2 3 2 8" xfId="7774" xr:uid="{EC5899B8-E2C9-4BC5-9DF4-64A26E00401F}"/>
    <cellStyle name="Normal 9 2 3 2 8 2" xfId="16154" xr:uid="{2E0E2321-41F0-4CBC-AFB2-1A6A10B74748}"/>
    <cellStyle name="Normal 9 2 3 2 8 2 2" xfId="32914" xr:uid="{6004FC97-B641-405D-9DCF-7A41BCB3C69B}"/>
    <cellStyle name="Normal 9 2 3 2 8 2 3" xfId="49673" xr:uid="{68B4A7CF-F585-4FB8-9CBD-8D7CA857BB45}"/>
    <cellStyle name="Normal 9 2 3 2 8 3" xfId="24534" xr:uid="{515322D3-5C9B-485C-A2A2-0B2F073304BC}"/>
    <cellStyle name="Normal 9 2 3 2 8 4" xfId="41293" xr:uid="{BE487AEA-E4FF-49C6-8A08-024BC0D463AD}"/>
    <cellStyle name="Normal 9 2 3 2 9" xfId="8180" xr:uid="{44240083-BBC8-41FB-A2A2-447646AA4F54}"/>
    <cellStyle name="Normal 9 2 3 2 9 2" xfId="16560" xr:uid="{626E0849-C719-4E7B-89B8-60772D1EE2F3}"/>
    <cellStyle name="Normal 9 2 3 2 9 2 2" xfId="33320" xr:uid="{81E946C0-5B21-4CAC-9EFC-6368209B56CB}"/>
    <cellStyle name="Normal 9 2 3 2 9 2 3" xfId="50079" xr:uid="{B81721BC-890E-4572-BF1A-E46942FBB953}"/>
    <cellStyle name="Normal 9 2 3 2 9 3" xfId="24940" xr:uid="{ED1C1779-3B23-4BA2-BFA3-EF4F2F3FD11E}"/>
    <cellStyle name="Normal 9 2 3 2 9 4" xfId="41699" xr:uid="{455B1702-B38F-40F5-99A4-C0C4B543B738}"/>
    <cellStyle name="Normal 9 2 3 3" xfId="726" xr:uid="{14519A44-3BC1-413B-A0AC-1B5681226647}"/>
    <cellStyle name="Normal 9 2 3 3 10" xfId="8681" xr:uid="{2FAEAEE4-2070-45B4-8BB1-8D215D773A2E}"/>
    <cellStyle name="Normal 9 2 3 3 10 2" xfId="17061" xr:uid="{26C5AF34-0935-4BEC-81B2-52D08DCF0810}"/>
    <cellStyle name="Normal 9 2 3 3 10 2 2" xfId="33821" xr:uid="{9236FF84-EB2E-495C-9C58-795B48FA8AAC}"/>
    <cellStyle name="Normal 9 2 3 3 10 2 3" xfId="50580" xr:uid="{4D0E9AC4-88B9-4121-91FB-265013857C0C}"/>
    <cellStyle name="Normal 9 2 3 3 10 3" xfId="25441" xr:uid="{F52F4635-32DD-493C-A615-742FAE592AF1}"/>
    <cellStyle name="Normal 9 2 3 3 10 4" xfId="42200" xr:uid="{1E8D5E6B-C25D-4737-A291-8CFB78916A8F}"/>
    <cellStyle name="Normal 9 2 3 3 11" xfId="2555" xr:uid="{238B04BD-5E9A-4B79-8D38-4AA35CB25684}"/>
    <cellStyle name="Normal 9 2 3 3 11 2" xfId="10937" xr:uid="{205D07CE-78AC-4707-BED6-A6FDA8693066}"/>
    <cellStyle name="Normal 9 2 3 3 11 2 2" xfId="27697" xr:uid="{A4842718-77B2-4594-B526-3874B383D1D8}"/>
    <cellStyle name="Normal 9 2 3 3 11 2 3" xfId="44456" xr:uid="{B2812997-8D8C-4547-885C-7FB508CA7899}"/>
    <cellStyle name="Normal 9 2 3 3 11 3" xfId="19317" xr:uid="{5AFB502A-F7EB-42AA-A47B-129814EC6787}"/>
    <cellStyle name="Normal 9 2 3 3 11 4" xfId="36076" xr:uid="{3B149CD0-5AD0-40C0-BC89-D7A6EE6FB097}"/>
    <cellStyle name="Normal 9 2 3 3 12" xfId="9134" xr:uid="{C44A94D8-A00B-4F27-90A8-948CF0BEDED4}"/>
    <cellStyle name="Normal 9 2 3 3 12 2" xfId="25894" xr:uid="{B72CC95A-F028-4DEF-9483-DA03EB229F28}"/>
    <cellStyle name="Normal 9 2 3 3 12 3" xfId="42653" xr:uid="{4A140DF6-1E8D-47F1-BFD9-8CD75FCD9F2D}"/>
    <cellStyle name="Normal 9 2 3 3 13" xfId="17514" xr:uid="{80B7EF9D-1074-47BC-8722-69BB7EBBC91B}"/>
    <cellStyle name="Normal 9 2 3 3 14" xfId="34273" xr:uid="{7ADB9736-2558-434F-B67E-22915059023F}"/>
    <cellStyle name="Normal 9 2 3 3 2" xfId="1165" xr:uid="{CF00822D-EE4F-40EA-ACA8-D7BBDA1A0AFF}"/>
    <cellStyle name="Normal 9 2 3 3 2 2" xfId="4560" xr:uid="{4E0FAB1B-7303-4C4E-A488-54ABF0B637B6}"/>
    <cellStyle name="Normal 9 2 3 3 2 2 2" xfId="12940" xr:uid="{1B39A132-66C7-4189-8789-C390CA18A0F9}"/>
    <cellStyle name="Normal 9 2 3 3 2 2 2 2" xfId="29700" xr:uid="{A0547AFC-9FF0-4373-9234-083A60D6D6B9}"/>
    <cellStyle name="Normal 9 2 3 3 2 2 2 3" xfId="46459" xr:uid="{5830FECA-5262-4AF7-A110-33816EFA234B}"/>
    <cellStyle name="Normal 9 2 3 3 2 2 3" xfId="21320" xr:uid="{1EA0CF43-5023-44E2-8B8B-0FAE5885DD3A}"/>
    <cellStyle name="Normal 9 2 3 3 2 2 4" xfId="38079" xr:uid="{C828D489-1E97-4DE8-8A20-7A7EB8437196}"/>
    <cellStyle name="Normal 9 2 3 3 2 3" xfId="6247" xr:uid="{9282C553-80D7-44DA-8995-4E3E26C8E3DC}"/>
    <cellStyle name="Normal 9 2 3 3 2 3 2" xfId="14627" xr:uid="{E89E288F-5349-4542-9988-48D0876F8EF0}"/>
    <cellStyle name="Normal 9 2 3 3 2 3 2 2" xfId="31387" xr:uid="{DEF989F9-1DA5-4D46-A4AB-544C26E97409}"/>
    <cellStyle name="Normal 9 2 3 3 2 3 2 3" xfId="48146" xr:uid="{85A57E40-0426-4E49-A8EB-994C98F7F275}"/>
    <cellStyle name="Normal 9 2 3 3 2 3 3" xfId="23007" xr:uid="{1052ACCE-1246-4452-A97D-0B57C9C50EFA}"/>
    <cellStyle name="Normal 9 2 3 3 2 3 4" xfId="39766" xr:uid="{5694FA7C-E1D0-427A-A0DD-79D60AE1FEB0}"/>
    <cellStyle name="Normal 9 2 3 3 2 4" xfId="2983" xr:uid="{85D0CCE8-442B-4C4D-9480-EF3D0AFDC9B3}"/>
    <cellStyle name="Normal 9 2 3 3 2 4 2" xfId="11363" xr:uid="{D3C6EB22-CF18-4AD2-AB95-1DE383DB4DB2}"/>
    <cellStyle name="Normal 9 2 3 3 2 4 2 2" xfId="28123" xr:uid="{82AC5C2E-655E-4A4E-9514-713C864E346C}"/>
    <cellStyle name="Normal 9 2 3 3 2 4 2 3" xfId="44882" xr:uid="{E58C00A8-342D-4784-8B1A-4C4DDC1B0A79}"/>
    <cellStyle name="Normal 9 2 3 3 2 4 3" xfId="19743" xr:uid="{70A19F8D-E90B-4726-A091-94808A7751F0}"/>
    <cellStyle name="Normal 9 2 3 3 2 4 4" xfId="36502" xr:uid="{6B4A86FB-E8B3-4A10-A55E-7D3497304C30}"/>
    <cellStyle name="Normal 9 2 3 3 2 5" xfId="9560" xr:uid="{4CF219F4-53DC-4AC6-809F-EC8B90FC2866}"/>
    <cellStyle name="Normal 9 2 3 3 2 5 2" xfId="26320" xr:uid="{C7096ED7-4C7A-4F5D-8C09-F1336B189978}"/>
    <cellStyle name="Normal 9 2 3 3 2 5 3" xfId="43079" xr:uid="{2E23B72E-E0B2-43D3-86BA-9D2CC270FB8D}"/>
    <cellStyle name="Normal 9 2 3 3 2 6" xfId="17940" xr:uid="{551E8C76-76F7-4982-B6EF-45D3066EEA63}"/>
    <cellStyle name="Normal 9 2 3 3 2 7" xfId="34699" xr:uid="{F9E0B520-D1F4-42EB-93EC-F5BD81EA4736}"/>
    <cellStyle name="Normal 9 2 3 3 3" xfId="1599" xr:uid="{2C8539F4-0D27-41F9-AF1D-B15254F6848E}"/>
    <cellStyle name="Normal 9 2 3 3 3 2" xfId="4988" xr:uid="{003002FB-4D6A-48B9-9054-09AB036B67A5}"/>
    <cellStyle name="Normal 9 2 3 3 3 2 2" xfId="13368" xr:uid="{2523CA7C-2F18-42BE-B930-5B2607701A84}"/>
    <cellStyle name="Normal 9 2 3 3 3 2 2 2" xfId="30128" xr:uid="{1D259D2B-7075-41AF-9629-19133AF44C8E}"/>
    <cellStyle name="Normal 9 2 3 3 3 2 2 3" xfId="46887" xr:uid="{74DAFEEB-89F1-4537-A017-B7B8AB042F67}"/>
    <cellStyle name="Normal 9 2 3 3 3 2 3" xfId="21748" xr:uid="{642D9F23-186A-4E07-B9FF-D615F42ED71D}"/>
    <cellStyle name="Normal 9 2 3 3 3 2 4" xfId="38507" xr:uid="{907884AD-9DA9-467E-8990-FBD67161D485}"/>
    <cellStyle name="Normal 9 2 3 3 3 3" xfId="6675" xr:uid="{DF19ACA9-3057-4C50-8DC3-738F77B3528B}"/>
    <cellStyle name="Normal 9 2 3 3 3 3 2" xfId="15055" xr:uid="{1567C8AB-A917-4DFD-8B98-54FC88ED7031}"/>
    <cellStyle name="Normal 9 2 3 3 3 3 2 2" xfId="31815" xr:uid="{291DBB0D-4ED5-4D27-A15C-7D17FEF3C18B}"/>
    <cellStyle name="Normal 9 2 3 3 3 3 2 3" xfId="48574" xr:uid="{23375CDF-9F23-4BA2-B9DA-F449EEEBEB0A}"/>
    <cellStyle name="Normal 9 2 3 3 3 3 3" xfId="23435" xr:uid="{6B87A168-2DE0-476B-942A-29BD36738AEA}"/>
    <cellStyle name="Normal 9 2 3 3 3 3 4" xfId="40194" xr:uid="{F1407594-0267-4E21-B287-EB9AB90579F5}"/>
    <cellStyle name="Normal 9 2 3 3 3 4" xfId="3411" xr:uid="{C6DEE949-B1FA-409F-A8EF-28BEFD4C3F47}"/>
    <cellStyle name="Normal 9 2 3 3 3 4 2" xfId="11791" xr:uid="{2BD646F3-489A-4803-AC0C-BA55436F2445}"/>
    <cellStyle name="Normal 9 2 3 3 3 4 2 2" xfId="28551" xr:uid="{65C296B8-785F-43A1-A0A7-7AA51DBF8136}"/>
    <cellStyle name="Normal 9 2 3 3 3 4 2 3" xfId="45310" xr:uid="{FA558DD1-8185-4ABA-B0FB-8F047586D2B8}"/>
    <cellStyle name="Normal 9 2 3 3 3 4 3" xfId="20171" xr:uid="{7DF8BD00-92C2-4342-83B4-802843DEE1A6}"/>
    <cellStyle name="Normal 9 2 3 3 3 4 4" xfId="36930" xr:uid="{008A8D28-26E0-4F5B-954C-2004B1EE6940}"/>
    <cellStyle name="Normal 9 2 3 3 3 5" xfId="9988" xr:uid="{D3E4AEB2-193D-4DA9-B536-3DEBEEE1A8C6}"/>
    <cellStyle name="Normal 9 2 3 3 3 5 2" xfId="26748" xr:uid="{A7DB7BE6-9A59-4810-84B7-CAFA146D9FBE}"/>
    <cellStyle name="Normal 9 2 3 3 3 5 3" xfId="43507" xr:uid="{DCF9F24C-5EAF-4DE6-96CB-5D2121293516}"/>
    <cellStyle name="Normal 9 2 3 3 3 6" xfId="18368" xr:uid="{B865A6CD-7F84-48E5-93A5-492665A9DC44}"/>
    <cellStyle name="Normal 9 2 3 3 3 7" xfId="35127" xr:uid="{EE3A5574-9A7C-498D-9323-F7ABC7FC02E4}"/>
    <cellStyle name="Normal 9 2 3 3 4" xfId="1981" xr:uid="{C6767041-4B89-46F8-A7D5-F9AE36DDDA16}"/>
    <cellStyle name="Normal 9 2 3 3 4 2" xfId="5370" xr:uid="{C4281A3B-58AB-4A2E-B11B-29D3A924AB2C}"/>
    <cellStyle name="Normal 9 2 3 3 4 2 2" xfId="13750" xr:uid="{27B28B67-F2D8-45B0-A07F-4653D816BF1C}"/>
    <cellStyle name="Normal 9 2 3 3 4 2 2 2" xfId="30510" xr:uid="{A8ACC532-F12D-4342-AB6A-BF547A03029F}"/>
    <cellStyle name="Normal 9 2 3 3 4 2 2 3" xfId="47269" xr:uid="{8E51E251-DC35-4CD6-9117-B86C1A41C6FA}"/>
    <cellStyle name="Normal 9 2 3 3 4 2 3" xfId="22130" xr:uid="{A5F26F56-E8D6-404B-9707-1A087DE7A7AA}"/>
    <cellStyle name="Normal 9 2 3 3 4 2 4" xfId="38889" xr:uid="{9A6CF2AF-E643-4621-8938-5D7BF35A577C}"/>
    <cellStyle name="Normal 9 2 3 3 4 3" xfId="7057" xr:uid="{E895AF40-D413-4CC2-8EB8-0A411A159E5C}"/>
    <cellStyle name="Normal 9 2 3 3 4 3 2" xfId="15437" xr:uid="{342B58F9-BBA4-430F-B5D4-C338E14DE7E4}"/>
    <cellStyle name="Normal 9 2 3 3 4 3 2 2" xfId="32197" xr:uid="{8660EFE0-55F5-42EC-B564-B8675988D89B}"/>
    <cellStyle name="Normal 9 2 3 3 4 3 2 3" xfId="48956" xr:uid="{D76186AD-B2F5-402C-B422-93E8801AAF48}"/>
    <cellStyle name="Normal 9 2 3 3 4 3 3" xfId="23817" xr:uid="{17F74BA1-85BE-47FC-A95C-19B5BAFFFA1A}"/>
    <cellStyle name="Normal 9 2 3 3 4 3 4" xfId="40576" xr:uid="{779E3093-52B7-4890-806E-E7944CD8350E}"/>
    <cellStyle name="Normal 9 2 3 3 4 4" xfId="3680" xr:uid="{C50ADFD2-D8B1-4D17-854E-7CC2866DF2F6}"/>
    <cellStyle name="Normal 9 2 3 3 4 4 2" xfId="12060" xr:uid="{4688DB13-1A97-413F-9939-2DDD919C3DCE}"/>
    <cellStyle name="Normal 9 2 3 3 4 4 2 2" xfId="28820" xr:uid="{C95BE62F-7414-4F43-8BF6-460D39A3EA0D}"/>
    <cellStyle name="Normal 9 2 3 3 4 4 2 3" xfId="45579" xr:uid="{8A88026E-864E-4031-81CC-0178D6C8E8E8}"/>
    <cellStyle name="Normal 9 2 3 3 4 4 3" xfId="20440" xr:uid="{128344AC-D034-4B2A-B1C3-F5F86A43621F}"/>
    <cellStyle name="Normal 9 2 3 3 4 4 4" xfId="37199" xr:uid="{0BE0430D-F2D8-4779-9548-64ED024611C2}"/>
    <cellStyle name="Normal 9 2 3 3 4 5" xfId="10370" xr:uid="{FF0E0B16-55F4-47D1-8FA8-19C3C7BC9ABF}"/>
    <cellStyle name="Normal 9 2 3 3 4 5 2" xfId="27130" xr:uid="{972CE9E2-0289-4FCD-835C-1A4F3857BB52}"/>
    <cellStyle name="Normal 9 2 3 3 4 5 3" xfId="43889" xr:uid="{40AB17A0-1CFA-4A64-AAF2-DE340C03E7AF}"/>
    <cellStyle name="Normal 9 2 3 3 4 6" xfId="18750" xr:uid="{67B5EDAF-B82B-4F17-865C-F2685B2137B0}"/>
    <cellStyle name="Normal 9 2 3 3 4 7" xfId="35509" xr:uid="{6BEF5BF3-1285-44AD-8AB9-624B4A080D8F}"/>
    <cellStyle name="Normal 9 2 3 3 5" xfId="4100" xr:uid="{420748B4-473C-427A-9857-73F98FBE0C76}"/>
    <cellStyle name="Normal 9 2 3 3 5 2" xfId="12480" xr:uid="{88B41019-6C06-43C1-97F2-9671EA7BC0AD}"/>
    <cellStyle name="Normal 9 2 3 3 5 2 2" xfId="29240" xr:uid="{005F1FDB-8B6E-4469-BCE8-80ADFF88D36B}"/>
    <cellStyle name="Normal 9 2 3 3 5 2 3" xfId="45999" xr:uid="{603683CB-A160-42E4-8330-6ED7B5163784}"/>
    <cellStyle name="Normal 9 2 3 3 5 3" xfId="20860" xr:uid="{ACBFDC68-FF2D-4F1E-8BC2-D0C3438CF14F}"/>
    <cellStyle name="Normal 9 2 3 3 5 4" xfId="37619" xr:uid="{A776724D-75A9-4C04-AD5D-831CCF34C8B9}"/>
    <cellStyle name="Normal 9 2 3 3 6" xfId="5821" xr:uid="{FC3AB770-D38F-4766-AEB0-24141192C01A}"/>
    <cellStyle name="Normal 9 2 3 3 6 2" xfId="14201" xr:uid="{7DCBF4FF-3293-48D2-8F0F-4C574EA59BAB}"/>
    <cellStyle name="Normal 9 2 3 3 6 2 2" xfId="30961" xr:uid="{0C80D845-2256-44F1-BFCB-A08F3BEA3109}"/>
    <cellStyle name="Normal 9 2 3 3 6 2 3" xfId="47720" xr:uid="{44F32189-2431-4213-AF04-BD9EF263A671}"/>
    <cellStyle name="Normal 9 2 3 3 6 3" xfId="22581" xr:uid="{4A912C1C-5A20-4AC9-8267-5FFB482C43AD}"/>
    <cellStyle name="Normal 9 2 3 3 6 4" xfId="39340" xr:uid="{9EC1223E-4D1C-4913-9880-B2E332EF0582}"/>
    <cellStyle name="Normal 9 2 3 3 7" xfId="7463" xr:uid="{68BED67E-A79C-46C5-9E0D-2FD83D8550D5}"/>
    <cellStyle name="Normal 9 2 3 3 7 2" xfId="15843" xr:uid="{851FD691-6EE3-4774-8E8D-6D5A7B94F1BF}"/>
    <cellStyle name="Normal 9 2 3 3 7 2 2" xfId="32603" xr:uid="{BAF50048-15DB-4E65-82DD-48AC441552DC}"/>
    <cellStyle name="Normal 9 2 3 3 7 2 3" xfId="49362" xr:uid="{2C6764D5-7F77-4544-9E7C-07A5DE77A8BC}"/>
    <cellStyle name="Normal 9 2 3 3 7 3" xfId="24223" xr:uid="{586F1CA4-E80F-430C-99AD-45D3179CD681}"/>
    <cellStyle name="Normal 9 2 3 3 7 4" xfId="40982" xr:uid="{ED74925F-F33F-436B-A2C0-3C2E440DF602}"/>
    <cellStyle name="Normal 9 2 3 3 8" xfId="7869" xr:uid="{68C7AF4D-F853-4171-A661-6881285B1C07}"/>
    <cellStyle name="Normal 9 2 3 3 8 2" xfId="16249" xr:uid="{24CDA839-2571-48B0-B2DA-A4AD8C4559D2}"/>
    <cellStyle name="Normal 9 2 3 3 8 2 2" xfId="33009" xr:uid="{67FBB788-007F-4223-92C7-385209CE6762}"/>
    <cellStyle name="Normal 9 2 3 3 8 2 3" xfId="49768" xr:uid="{A171CD6F-5BAC-47DD-BD75-C3A35E257666}"/>
    <cellStyle name="Normal 9 2 3 3 8 3" xfId="24629" xr:uid="{34FA00D6-AE3E-4E8D-BFCD-FBE29BD7CCE3}"/>
    <cellStyle name="Normal 9 2 3 3 8 4" xfId="41388" xr:uid="{A2464054-9288-4D27-8B1E-579A69D0E899}"/>
    <cellStyle name="Normal 9 2 3 3 9" xfId="8275" xr:uid="{9740457C-8F1C-4888-BF8B-09CAB6ADAE25}"/>
    <cellStyle name="Normal 9 2 3 3 9 2" xfId="16655" xr:uid="{19186608-5DC6-4DB0-8C03-C185B4CC2EED}"/>
    <cellStyle name="Normal 9 2 3 3 9 2 2" xfId="33415" xr:uid="{893B07D6-E6C2-4B1A-8136-3C22956E62ED}"/>
    <cellStyle name="Normal 9 2 3 3 9 2 3" xfId="50174" xr:uid="{45AD55E0-1045-4B34-ABEA-E4706E3DB9CC}"/>
    <cellStyle name="Normal 9 2 3 3 9 3" xfId="25035" xr:uid="{6F9C22B9-19F5-4D6C-9549-A6240C1D76B3}"/>
    <cellStyle name="Normal 9 2 3 3 9 4" xfId="41794" xr:uid="{6D039C1D-B1F6-4916-BF29-E1862BD12ED5}"/>
    <cellStyle name="Normal 9 2 3 4" xfId="850" xr:uid="{2E20AA0E-2D6E-433D-A175-75F2E58F99DE}"/>
    <cellStyle name="Normal 9 2 3 4 2" xfId="4245" xr:uid="{5E6C62B4-4AAC-4A85-98C4-BDE751D70826}"/>
    <cellStyle name="Normal 9 2 3 4 2 2" xfId="12625" xr:uid="{CD505784-6D54-4789-AABE-39D8F41A720E}"/>
    <cellStyle name="Normal 9 2 3 4 2 2 2" xfId="29385" xr:uid="{64BACF1B-4063-4A84-B963-5307B145BF10}"/>
    <cellStyle name="Normal 9 2 3 4 2 2 3" xfId="46144" xr:uid="{2CA4F76C-929E-4161-9686-25B5677D5AA2}"/>
    <cellStyle name="Normal 9 2 3 4 2 3" xfId="21005" xr:uid="{F42B815B-497F-41A7-AA12-E74D7303755A}"/>
    <cellStyle name="Normal 9 2 3 4 2 4" xfId="37764" xr:uid="{245829E7-003A-4B19-AAD2-23CEA0D3CE05}"/>
    <cellStyle name="Normal 9 2 3 4 3" xfId="5932" xr:uid="{5987A48C-8B3C-4DD5-98B7-68819F67826D}"/>
    <cellStyle name="Normal 9 2 3 4 3 2" xfId="14312" xr:uid="{E7040D4A-8047-41B6-98A8-B3ABEC964E60}"/>
    <cellStyle name="Normal 9 2 3 4 3 2 2" xfId="31072" xr:uid="{3739DB8B-3166-4908-8C2B-83807BEC37B5}"/>
    <cellStyle name="Normal 9 2 3 4 3 2 3" xfId="47831" xr:uid="{6A751CEF-1801-4D42-B2A8-F938B2A220FB}"/>
    <cellStyle name="Normal 9 2 3 4 3 3" xfId="22692" xr:uid="{4BF11F81-99A6-4451-8B3E-E0609AEFB08C}"/>
    <cellStyle name="Normal 9 2 3 4 3 4" xfId="39451" xr:uid="{CDA19018-E03D-4052-A729-A110FA451762}"/>
    <cellStyle name="Normal 9 2 3 4 4" xfId="2668" xr:uid="{35D336AB-1036-4F8C-9A78-789BF7364733}"/>
    <cellStyle name="Normal 9 2 3 4 4 2" xfId="11048" xr:uid="{2FD3C813-A3BD-4D17-AB9A-AACE9557A6E5}"/>
    <cellStyle name="Normal 9 2 3 4 4 2 2" xfId="27808" xr:uid="{86969D52-FB29-45BD-9D90-961FD7DCA68A}"/>
    <cellStyle name="Normal 9 2 3 4 4 2 3" xfId="44567" xr:uid="{E9DFFBBE-D419-4312-AC46-1E758215C77E}"/>
    <cellStyle name="Normal 9 2 3 4 4 3" xfId="19428" xr:uid="{AD5B3F58-8F4D-4D9E-AD59-9AAC1EBD9FDA}"/>
    <cellStyle name="Normal 9 2 3 4 4 4" xfId="36187" xr:uid="{94E73443-06B4-4CD6-AE40-89CFE4226154}"/>
    <cellStyle name="Normal 9 2 3 4 5" xfId="9245" xr:uid="{32AC3E72-26B9-4188-A48C-FBCBCFF0DD8B}"/>
    <cellStyle name="Normal 9 2 3 4 5 2" xfId="26005" xr:uid="{D101BD8D-46D5-4216-B77A-9E1510A13CA1}"/>
    <cellStyle name="Normal 9 2 3 4 5 3" xfId="42764" xr:uid="{A0C36AC5-9C34-4AD3-BBB5-D360D96A814E}"/>
    <cellStyle name="Normal 9 2 3 4 6" xfId="17625" xr:uid="{D50B63B8-45C1-4EDD-92C1-5A6B65C68BFC}"/>
    <cellStyle name="Normal 9 2 3 4 7" xfId="34384" xr:uid="{BFB7F144-F3AC-42DA-90DD-A7EC02FDDB3D}"/>
    <cellStyle name="Normal 9 2 3 5" xfId="1284" xr:uid="{AC3F2847-BA47-4302-94EF-341068316673}"/>
    <cellStyle name="Normal 9 2 3 5 2" xfId="4673" xr:uid="{994AFF87-EF23-4EA1-B464-99E048F7CF10}"/>
    <cellStyle name="Normal 9 2 3 5 2 2" xfId="13053" xr:uid="{031E9D76-AF4A-4AE9-A13D-AB7E8822367F}"/>
    <cellStyle name="Normal 9 2 3 5 2 2 2" xfId="29813" xr:uid="{3005D084-8E01-4FB7-978E-42885D5CB806}"/>
    <cellStyle name="Normal 9 2 3 5 2 2 3" xfId="46572" xr:uid="{A72687F2-4F06-41B5-BE09-3D77B87D48E2}"/>
    <cellStyle name="Normal 9 2 3 5 2 3" xfId="21433" xr:uid="{CECDCB19-0DF0-46CF-A45A-D6EE7971D3FB}"/>
    <cellStyle name="Normal 9 2 3 5 2 4" xfId="38192" xr:uid="{9E02CF7E-5876-4405-A34E-C3EFB5E23705}"/>
    <cellStyle name="Normal 9 2 3 5 3" xfId="6360" xr:uid="{63B9561D-A1EF-4793-B9D8-AA0AA4951659}"/>
    <cellStyle name="Normal 9 2 3 5 3 2" xfId="14740" xr:uid="{2E0FBA98-14FF-4A82-A0B5-B48FE33C6C50}"/>
    <cellStyle name="Normal 9 2 3 5 3 2 2" xfId="31500" xr:uid="{B38F5D2A-CBA0-4FB1-A6A7-669964F4923C}"/>
    <cellStyle name="Normal 9 2 3 5 3 2 3" xfId="48259" xr:uid="{2DF700E7-8047-448A-880E-567D958D35C7}"/>
    <cellStyle name="Normal 9 2 3 5 3 3" xfId="23120" xr:uid="{5AC84A49-0AA1-432B-9F0C-2BEECFA8E108}"/>
    <cellStyle name="Normal 9 2 3 5 3 4" xfId="39879" xr:uid="{3C7572A0-F3A4-4014-9E04-489303BA0F5D}"/>
    <cellStyle name="Normal 9 2 3 5 4" xfId="3096" xr:uid="{D17F53EF-B7C0-4940-9921-1CCA25B0630B}"/>
    <cellStyle name="Normal 9 2 3 5 4 2" xfId="11476" xr:uid="{8440E703-7F61-4F71-B9A1-61877B7D0470}"/>
    <cellStyle name="Normal 9 2 3 5 4 2 2" xfId="28236" xr:uid="{5F99CCB8-CB8B-4B4F-B8E3-803E0C6AD9E6}"/>
    <cellStyle name="Normal 9 2 3 5 4 2 3" xfId="44995" xr:uid="{869D0128-71D6-4549-98A6-133BE8331FC2}"/>
    <cellStyle name="Normal 9 2 3 5 4 3" xfId="19856" xr:uid="{93458010-914A-471A-9492-C8AB27694DF9}"/>
    <cellStyle name="Normal 9 2 3 5 4 4" xfId="36615" xr:uid="{2F34E3E7-5DC8-4073-8B8F-9DA15BBC9624}"/>
    <cellStyle name="Normal 9 2 3 5 5" xfId="9673" xr:uid="{51C1A8A8-E898-478E-A4F3-6FE916BB0D6C}"/>
    <cellStyle name="Normal 9 2 3 5 5 2" xfId="26433" xr:uid="{17259BB2-D2AC-4D07-989B-966C04C35ACE}"/>
    <cellStyle name="Normal 9 2 3 5 5 3" xfId="43192" xr:uid="{608918FB-B454-4746-9D01-77A762926289}"/>
    <cellStyle name="Normal 9 2 3 5 6" xfId="18053" xr:uid="{0571F0E3-0443-4557-A212-44EE1C61EDB8}"/>
    <cellStyle name="Normal 9 2 3 5 7" xfId="34812" xr:uid="{120D16B4-FA19-4DA0-8D48-A05F79CDE7C7}"/>
    <cellStyle name="Normal 9 2 3 6" xfId="1710" xr:uid="{75E56A71-4A2A-43D7-BFB4-FE8E3EDDAFA6}"/>
    <cellStyle name="Normal 9 2 3 6 2" xfId="5099" xr:uid="{5870BCD3-3442-4055-9BD7-B63B77A8EFC4}"/>
    <cellStyle name="Normal 9 2 3 6 2 2" xfId="13479" xr:uid="{DE993C9E-B782-4112-A224-EEC630E76315}"/>
    <cellStyle name="Normal 9 2 3 6 2 2 2" xfId="30239" xr:uid="{30878153-4F2E-4A7B-A470-D6A11CCEB821}"/>
    <cellStyle name="Normal 9 2 3 6 2 2 3" xfId="46998" xr:uid="{8F338FFB-FD60-4DAA-9FEB-622030448EEC}"/>
    <cellStyle name="Normal 9 2 3 6 2 3" xfId="21859" xr:uid="{FB706553-BC14-4345-A5E2-FD116DD14E26}"/>
    <cellStyle name="Normal 9 2 3 6 2 4" xfId="38618" xr:uid="{FB2950EE-5155-4D3B-9BD1-40D2E207ADA2}"/>
    <cellStyle name="Normal 9 2 3 6 3" xfId="6786" xr:uid="{AD3005F6-0586-478C-8FA5-14D13805687A}"/>
    <cellStyle name="Normal 9 2 3 6 3 2" xfId="15166" xr:uid="{6679AFDD-8220-408C-A061-6E2BFC0E46B1}"/>
    <cellStyle name="Normal 9 2 3 6 3 2 2" xfId="31926" xr:uid="{09DA681A-16EC-4872-8825-34A4A981A0ED}"/>
    <cellStyle name="Normal 9 2 3 6 3 2 3" xfId="48685" xr:uid="{77326D68-25FD-493C-922E-682C16B85AC8}"/>
    <cellStyle name="Normal 9 2 3 6 3 3" xfId="23546" xr:uid="{EEAE2671-2719-4016-ADB0-95C775BE8987}"/>
    <cellStyle name="Normal 9 2 3 6 3 4" xfId="40305" xr:uid="{A423F75F-07E1-46AD-B1CB-3C283CE725B8}"/>
    <cellStyle name="Normal 9 2 3 6 4" xfId="2238" xr:uid="{E9FFD276-AED5-49C8-BD6F-C026C425066A}"/>
    <cellStyle name="Normal 9 2 3 6 4 2" xfId="10622" xr:uid="{4980895D-EF80-4291-AB12-86DF027B8E32}"/>
    <cellStyle name="Normal 9 2 3 6 4 2 2" xfId="27382" xr:uid="{A38B2393-122D-46D6-AB23-B907DC3FF359}"/>
    <cellStyle name="Normal 9 2 3 6 4 2 3" xfId="44141" xr:uid="{D26E2E31-ED77-426E-A8DD-8901A3A9F080}"/>
    <cellStyle name="Normal 9 2 3 6 4 3" xfId="19002" xr:uid="{C7218074-E0C3-401C-8766-19013CB53D49}"/>
    <cellStyle name="Normal 9 2 3 6 4 4" xfId="35761" xr:uid="{75206141-3A14-4DA1-B757-C69D295FB532}"/>
    <cellStyle name="Normal 9 2 3 6 5" xfId="10099" xr:uid="{3782E868-3EF1-4F3F-ACE7-CD6E3AFDC91A}"/>
    <cellStyle name="Normal 9 2 3 6 5 2" xfId="26859" xr:uid="{806D1D0F-D914-47AF-8409-A16A940E6D41}"/>
    <cellStyle name="Normal 9 2 3 6 5 3" xfId="43618" xr:uid="{F1CD7291-44CD-4769-936A-EF52F1CD89DC}"/>
    <cellStyle name="Normal 9 2 3 6 6" xfId="18479" xr:uid="{2B045249-1036-4360-A981-1C77F771C988}"/>
    <cellStyle name="Normal 9 2 3 6 7" xfId="35238" xr:uid="{2F47B5CE-075B-4363-853F-8E36C0033F74}"/>
    <cellStyle name="Normal 9 2 3 7" xfId="3828" xr:uid="{108AF28D-39D4-412F-89E0-AE27448B4B07}"/>
    <cellStyle name="Normal 9 2 3 7 2" xfId="12208" xr:uid="{77013876-3643-49A2-9552-0B5CFF548B7B}"/>
    <cellStyle name="Normal 9 2 3 7 2 2" xfId="28968" xr:uid="{34872DE3-6BCC-4347-8334-8E4BCF8046B0}"/>
    <cellStyle name="Normal 9 2 3 7 2 3" xfId="45727" xr:uid="{15240212-BCCF-4ABD-8802-F7F9C42CA50A}"/>
    <cellStyle name="Normal 9 2 3 7 3" xfId="20588" xr:uid="{43030745-3A13-4296-ACE2-68F30ACADDEF}"/>
    <cellStyle name="Normal 9 2 3 7 4" xfId="37347" xr:uid="{6B2D3664-F82B-44D4-84E5-D7A344F9D046}"/>
    <cellStyle name="Normal 9 2 3 8" xfId="5506" xr:uid="{ED5A2F0E-DD8E-439E-AA56-3A618A02414B}"/>
    <cellStyle name="Normal 9 2 3 8 2" xfId="13886" xr:uid="{95089ECB-EEE2-49AF-8CA1-05539359F9CE}"/>
    <cellStyle name="Normal 9 2 3 8 2 2" xfId="30646" xr:uid="{A355B068-75DF-40D3-9D95-6852F583BE5E}"/>
    <cellStyle name="Normal 9 2 3 8 2 3" xfId="47405" xr:uid="{938D1663-7632-4B5A-9C53-A2926F91E9E4}"/>
    <cellStyle name="Normal 9 2 3 8 3" xfId="22266" xr:uid="{216DE29E-AB4D-460C-B4CC-C39342A12929}"/>
    <cellStyle name="Normal 9 2 3 8 4" xfId="39025" xr:uid="{B4FD425B-072B-4CD1-B1ED-85582E7AEBA9}"/>
    <cellStyle name="Normal 9 2 3 9" xfId="7192" xr:uid="{5A44F645-6A66-4FA3-A26E-DF68D8609E9E}"/>
    <cellStyle name="Normal 9 2 3 9 2" xfId="15572" xr:uid="{04D639EF-5AF9-4D92-A116-757E47B5D775}"/>
    <cellStyle name="Normal 9 2 3 9 2 2" xfId="32332" xr:uid="{E5C450A9-4E72-47D5-B71C-94C537F1D4E7}"/>
    <cellStyle name="Normal 9 2 3 9 2 3" xfId="49091" xr:uid="{EC93D983-D5D5-406B-99D3-B7C5E9DCD0F5}"/>
    <cellStyle name="Normal 9 2 3 9 3" xfId="23952" xr:uid="{F7ED8AF5-2B91-4E22-9328-6BF9453DD0DF}"/>
    <cellStyle name="Normal 9 2 3 9 4" xfId="40711" xr:uid="{77921A3C-4C61-4ABB-B959-0DDA2DFBF69D}"/>
    <cellStyle name="Normal 9 2 4" xfId="727" xr:uid="{DA1C7E51-BDA8-4BC4-8262-3D5AB6910E6C}"/>
    <cellStyle name="Normal 9 2 4 10" xfId="7599" xr:uid="{5A1F09DF-33F7-4FFC-829A-D558F0DD2B35}"/>
    <cellStyle name="Normal 9 2 4 10 2" xfId="15979" xr:uid="{38B5BB7D-A311-49C6-A24A-BFA3C00F23DB}"/>
    <cellStyle name="Normal 9 2 4 10 2 2" xfId="32739" xr:uid="{9A0BFFE8-9FF5-4086-84C4-16D0AB0012E5}"/>
    <cellStyle name="Normal 9 2 4 10 2 3" xfId="49498" xr:uid="{935DE695-FF09-4456-BAED-59473C532B28}"/>
    <cellStyle name="Normal 9 2 4 10 3" xfId="24359" xr:uid="{C8CDD8EF-3242-4251-B73E-6FFE0B66423F}"/>
    <cellStyle name="Normal 9 2 4 10 4" xfId="41118" xr:uid="{9DFD7E96-E27B-4016-BA6C-818C0C9F8DDE}"/>
    <cellStyle name="Normal 9 2 4 11" xfId="8005" xr:uid="{031691B0-B7DF-405D-AEA1-829226A2275D}"/>
    <cellStyle name="Normal 9 2 4 11 2" xfId="16385" xr:uid="{D6FB29FE-9739-49DD-AA48-50D793240732}"/>
    <cellStyle name="Normal 9 2 4 11 2 2" xfId="33145" xr:uid="{18E9D9B4-8C75-4A6A-8CE2-DA3DE81332B8}"/>
    <cellStyle name="Normal 9 2 4 11 2 3" xfId="49904" xr:uid="{945FB104-5FC7-41CE-B231-19C4FA725B82}"/>
    <cellStyle name="Normal 9 2 4 11 3" xfId="24765" xr:uid="{1C6D87AF-BE5C-4668-8C05-6C4EB0BB6B48}"/>
    <cellStyle name="Normal 9 2 4 11 4" xfId="41524" xr:uid="{5E854357-5ED8-4111-A994-02ACE374A2C8}"/>
    <cellStyle name="Normal 9 2 4 12" xfId="8411" xr:uid="{45DFA0BA-38E5-4C97-8788-2347A0A206E5}"/>
    <cellStyle name="Normal 9 2 4 12 2" xfId="16791" xr:uid="{D1EB73D6-3648-4A99-B43E-0A8AC8F9B944}"/>
    <cellStyle name="Normal 9 2 4 12 2 2" xfId="33551" xr:uid="{B498584A-844C-451C-A14D-2FB310B080D4}"/>
    <cellStyle name="Normal 9 2 4 12 2 3" xfId="50310" xr:uid="{8C347D43-F9FC-437F-91F9-36D2358134FB}"/>
    <cellStyle name="Normal 9 2 4 12 3" xfId="25171" xr:uid="{80BF131F-0D2C-46E6-B110-F7AD2B54686A}"/>
    <cellStyle name="Normal 9 2 4 12 4" xfId="41930" xr:uid="{14567535-D9EA-4B2C-9F26-D629B6986755}"/>
    <cellStyle name="Normal 9 2 4 13" xfId="2111" xr:uid="{60B3665D-F813-4638-A3F4-F9D7E727809C}"/>
    <cellStyle name="Normal 9 2 4 13 2" xfId="10499" xr:uid="{3C0B3D75-DE5B-4F1F-9F07-88155539083D}"/>
    <cellStyle name="Normal 9 2 4 13 2 2" xfId="27259" xr:uid="{0FD0F5DE-CFC4-4441-AB5D-7E705F0B0CB0}"/>
    <cellStyle name="Normal 9 2 4 13 2 3" xfId="44018" xr:uid="{AEBA11C7-CA20-441F-A917-67D2BEC238AF}"/>
    <cellStyle name="Normal 9 2 4 13 3" xfId="18879" xr:uid="{B2A1AA2C-A8F0-4B7C-9003-EA181F90B4EF}"/>
    <cellStyle name="Normal 9 2 4 13 4" xfId="35638" xr:uid="{A7325746-DE73-4BD5-93E3-4E0426DD51B7}"/>
    <cellStyle name="Normal 9 2 4 14" xfId="9135" xr:uid="{4546C27E-0848-4E8C-967D-2E0CD773FAB5}"/>
    <cellStyle name="Normal 9 2 4 14 2" xfId="25895" xr:uid="{858A126E-409C-46A5-A820-E4380EF75B27}"/>
    <cellStyle name="Normal 9 2 4 14 3" xfId="42654" xr:uid="{55D1E226-DE05-4615-8F0F-6A5378BD0B93}"/>
    <cellStyle name="Normal 9 2 4 15" xfId="17515" xr:uid="{977D8845-1023-43A4-997E-2FE7FFBF74D0}"/>
    <cellStyle name="Normal 9 2 4 16" xfId="34274" xr:uid="{BDED9997-99D6-4F7C-9839-87D65DF3ED4B}"/>
    <cellStyle name="Normal 9 2 4 2" xfId="728" xr:uid="{AB70663C-5656-455C-829B-9FC075940FD8}"/>
    <cellStyle name="Normal 9 2 4 2 10" xfId="8587" xr:uid="{68624D0A-DDC7-4DFE-A893-BD28CD773BDD}"/>
    <cellStyle name="Normal 9 2 4 2 10 2" xfId="16967" xr:uid="{1752BCB9-12A9-4F91-9440-436B7AC608A8}"/>
    <cellStyle name="Normal 9 2 4 2 10 2 2" xfId="33727" xr:uid="{497D0C71-7C69-4610-9066-C4A6038235D7}"/>
    <cellStyle name="Normal 9 2 4 2 10 2 3" xfId="50486" xr:uid="{F112DF48-8010-48A0-8B3E-38E5B25EE97C}"/>
    <cellStyle name="Normal 9 2 4 2 10 3" xfId="25347" xr:uid="{F0397E30-F33C-4286-96CB-15C8901B28AA}"/>
    <cellStyle name="Normal 9 2 4 2 10 4" xfId="42106" xr:uid="{F0BC1561-C61F-45FD-96EA-5C77F54FC750}"/>
    <cellStyle name="Normal 9 2 4 2 11" xfId="2557" xr:uid="{461A4A88-3246-45D1-8307-1D416151B640}"/>
    <cellStyle name="Normal 9 2 4 2 11 2" xfId="10939" xr:uid="{DC3BADC6-07EF-43E1-A2D7-4967EF1002FD}"/>
    <cellStyle name="Normal 9 2 4 2 11 2 2" xfId="27699" xr:uid="{48715310-EA3B-425C-8287-C47E5E95083A}"/>
    <cellStyle name="Normal 9 2 4 2 11 2 3" xfId="44458" xr:uid="{3D4442BF-7741-4ADB-9BB9-5C304B5FFE74}"/>
    <cellStyle name="Normal 9 2 4 2 11 3" xfId="19319" xr:uid="{1F52B57F-D219-4F6A-BCE1-3978DB3ABEDC}"/>
    <cellStyle name="Normal 9 2 4 2 11 4" xfId="36078" xr:uid="{B8CF520E-AECA-4B26-882E-128C68D5962C}"/>
    <cellStyle name="Normal 9 2 4 2 12" xfId="9136" xr:uid="{18AE41BD-95FB-441C-B4AE-7EC2EE1B26D9}"/>
    <cellStyle name="Normal 9 2 4 2 12 2" xfId="25896" xr:uid="{91B4DCF9-4CFA-4507-AE81-0561900EC36B}"/>
    <cellStyle name="Normal 9 2 4 2 12 3" xfId="42655" xr:uid="{CB79B12C-7ABE-40C1-913C-C01B5BE6A67E}"/>
    <cellStyle name="Normal 9 2 4 2 13" xfId="17516" xr:uid="{6FDDAC03-8AC6-4326-A564-D4B27C8FE05A}"/>
    <cellStyle name="Normal 9 2 4 2 14" xfId="34275" xr:uid="{F56056A6-7B92-4AF3-AAA6-B8891D5E0C35}"/>
    <cellStyle name="Normal 9 2 4 2 2" xfId="1167" xr:uid="{5EDD69B0-4711-432D-9359-3AE3B40AA69B}"/>
    <cellStyle name="Normal 9 2 4 2 2 2" xfId="4562" xr:uid="{60808799-C868-4206-A71B-E905E5E034B4}"/>
    <cellStyle name="Normal 9 2 4 2 2 2 2" xfId="12942" xr:uid="{939362FB-CC7B-49EA-82A7-2E1FCD220740}"/>
    <cellStyle name="Normal 9 2 4 2 2 2 2 2" xfId="29702" xr:uid="{B87BB718-F0E0-4887-B85A-6A0B096EF5B8}"/>
    <cellStyle name="Normal 9 2 4 2 2 2 2 3" xfId="46461" xr:uid="{F8248374-AFD3-41D5-9A48-1255C1A676CB}"/>
    <cellStyle name="Normal 9 2 4 2 2 2 3" xfId="21322" xr:uid="{FB805872-2372-45FB-90CF-29B968026C96}"/>
    <cellStyle name="Normal 9 2 4 2 2 2 4" xfId="38081" xr:uid="{E04C5BF0-3049-46F2-8B84-4307B2B67BB2}"/>
    <cellStyle name="Normal 9 2 4 2 2 3" xfId="6249" xr:uid="{A287E869-E0F7-4013-AEC5-976038D61B91}"/>
    <cellStyle name="Normal 9 2 4 2 2 3 2" xfId="14629" xr:uid="{DE0EFE68-541E-4C76-BCF5-653445AD3A54}"/>
    <cellStyle name="Normal 9 2 4 2 2 3 2 2" xfId="31389" xr:uid="{8B2696D9-7E00-48FE-94A5-E6B2C1840ABA}"/>
    <cellStyle name="Normal 9 2 4 2 2 3 2 3" xfId="48148" xr:uid="{83B3150C-49EC-4FF9-B79D-E7CDE32B2E27}"/>
    <cellStyle name="Normal 9 2 4 2 2 3 3" xfId="23009" xr:uid="{5C486FBD-A6FC-4511-A216-C205BF828F6C}"/>
    <cellStyle name="Normal 9 2 4 2 2 3 4" xfId="39768" xr:uid="{470B399E-D6C4-487D-9FF4-6B3D110CCB9D}"/>
    <cellStyle name="Normal 9 2 4 2 2 4" xfId="2985" xr:uid="{9FE54E80-F994-4002-B83B-802D27EF537C}"/>
    <cellStyle name="Normal 9 2 4 2 2 4 2" xfId="11365" xr:uid="{9A65D982-F5FA-4637-9EEF-EA85D94AA568}"/>
    <cellStyle name="Normal 9 2 4 2 2 4 2 2" xfId="28125" xr:uid="{624FE53C-D72E-4ADD-AC5C-358E4A861D9B}"/>
    <cellStyle name="Normal 9 2 4 2 2 4 2 3" xfId="44884" xr:uid="{1447E3E1-08B7-414D-866C-A0F26DA550D6}"/>
    <cellStyle name="Normal 9 2 4 2 2 4 3" xfId="19745" xr:uid="{D1BB4044-9BAD-49D8-B29E-5A67FFB71A9A}"/>
    <cellStyle name="Normal 9 2 4 2 2 4 4" xfId="36504" xr:uid="{075F2327-84A2-4B8B-BDC7-61A1D2C0F3A8}"/>
    <cellStyle name="Normal 9 2 4 2 2 5" xfId="9562" xr:uid="{FDE74FAC-3144-43F0-B8EA-8A5E1C04C7B9}"/>
    <cellStyle name="Normal 9 2 4 2 2 5 2" xfId="26322" xr:uid="{6B9AB24D-EA89-4D00-A59F-36FFA68AF844}"/>
    <cellStyle name="Normal 9 2 4 2 2 5 3" xfId="43081" xr:uid="{05724DC0-BF2E-4B9E-9938-94FF31ACCA31}"/>
    <cellStyle name="Normal 9 2 4 2 2 6" xfId="17942" xr:uid="{7EA77D98-23C4-4323-9A7A-FF35D485456B}"/>
    <cellStyle name="Normal 9 2 4 2 2 7" xfId="34701" xr:uid="{A8571335-8912-47B4-93E5-868D297CF2D7}"/>
    <cellStyle name="Normal 9 2 4 2 3" xfId="1601" xr:uid="{38523FF8-895C-41B6-AE74-32CE1B820D85}"/>
    <cellStyle name="Normal 9 2 4 2 3 2" xfId="4990" xr:uid="{17572D26-B42F-431A-B310-D86E94F78446}"/>
    <cellStyle name="Normal 9 2 4 2 3 2 2" xfId="13370" xr:uid="{39E30BD7-24D6-4553-9765-229BA9D7FD9F}"/>
    <cellStyle name="Normal 9 2 4 2 3 2 2 2" xfId="30130" xr:uid="{77D31B6E-49F0-4362-AC7C-14CB52005F4B}"/>
    <cellStyle name="Normal 9 2 4 2 3 2 2 3" xfId="46889" xr:uid="{E10D3C15-F267-469D-8CA2-53E88372270F}"/>
    <cellStyle name="Normal 9 2 4 2 3 2 3" xfId="21750" xr:uid="{112F9A24-A5D2-40B2-8676-B902C30408C4}"/>
    <cellStyle name="Normal 9 2 4 2 3 2 4" xfId="38509" xr:uid="{349E7DC9-6A54-4F3A-AD90-D983205E0664}"/>
    <cellStyle name="Normal 9 2 4 2 3 3" xfId="6677" xr:uid="{D2300428-E7E7-4B2A-AB25-3E70FBE489D9}"/>
    <cellStyle name="Normal 9 2 4 2 3 3 2" xfId="15057" xr:uid="{A23F13A4-42E0-4FFE-ABA1-51A62EC924C3}"/>
    <cellStyle name="Normal 9 2 4 2 3 3 2 2" xfId="31817" xr:uid="{FC8ACDF8-6E15-4C5C-985F-1431632C6412}"/>
    <cellStyle name="Normal 9 2 4 2 3 3 2 3" xfId="48576" xr:uid="{6059CCEA-AF06-47A8-8798-6E22ED03C9F5}"/>
    <cellStyle name="Normal 9 2 4 2 3 3 3" xfId="23437" xr:uid="{D37CD378-2EA1-4A9F-98E3-E4EADC9DDE20}"/>
    <cellStyle name="Normal 9 2 4 2 3 3 4" xfId="40196" xr:uid="{8BA8EB4B-564D-4FBE-9FA1-E196D84F6069}"/>
    <cellStyle name="Normal 9 2 4 2 3 4" xfId="3413" xr:uid="{4728AD83-1FBC-46FE-A8AA-D966CA55D445}"/>
    <cellStyle name="Normal 9 2 4 2 3 4 2" xfId="11793" xr:uid="{2F60A21A-79E0-4648-B088-103B9ED718F7}"/>
    <cellStyle name="Normal 9 2 4 2 3 4 2 2" xfId="28553" xr:uid="{D6B70D1B-6CB2-485E-A453-9D26FE262660}"/>
    <cellStyle name="Normal 9 2 4 2 3 4 2 3" xfId="45312" xr:uid="{EFF95EC8-BFEE-48CB-8B83-A0BE641421D7}"/>
    <cellStyle name="Normal 9 2 4 2 3 4 3" xfId="20173" xr:uid="{E42F94A2-0F17-4344-969D-054DFF4D8FB6}"/>
    <cellStyle name="Normal 9 2 4 2 3 4 4" xfId="36932" xr:uid="{84D9498A-AE66-435B-B28F-E142E932D4A3}"/>
    <cellStyle name="Normal 9 2 4 2 3 5" xfId="9990" xr:uid="{A862EDC1-7408-464A-8186-4F406F27E1EC}"/>
    <cellStyle name="Normal 9 2 4 2 3 5 2" xfId="26750" xr:uid="{EFEB5435-6A98-45CB-89F3-D8BB149C8676}"/>
    <cellStyle name="Normal 9 2 4 2 3 5 3" xfId="43509" xr:uid="{8AD442D0-524E-49E0-96AB-3489CA400924}"/>
    <cellStyle name="Normal 9 2 4 2 3 6" xfId="18370" xr:uid="{671C0181-B8D2-4EE3-B545-CB67E3A940AF}"/>
    <cellStyle name="Normal 9 2 4 2 3 7" xfId="35129" xr:uid="{D1DBD705-2ABF-4162-84DC-ECFFFA72C085}"/>
    <cellStyle name="Normal 9 2 4 2 4" xfId="1887" xr:uid="{220FCD5A-FFB9-46CA-B431-098A138B159D}"/>
    <cellStyle name="Normal 9 2 4 2 4 2" xfId="5276" xr:uid="{692FE3C9-129F-425B-AE8C-B6F32F89BC4C}"/>
    <cellStyle name="Normal 9 2 4 2 4 2 2" xfId="13656" xr:uid="{162D72A5-9C41-4BB7-B0E2-FE6C2C82078E}"/>
    <cellStyle name="Normal 9 2 4 2 4 2 2 2" xfId="30416" xr:uid="{B8319071-7B03-4771-A6C6-9FAE6D25991C}"/>
    <cellStyle name="Normal 9 2 4 2 4 2 2 3" xfId="47175" xr:uid="{E3C23241-6FCD-42AC-9355-50F2EDF562AE}"/>
    <cellStyle name="Normal 9 2 4 2 4 2 3" xfId="22036" xr:uid="{FFA1D892-D2B7-4E35-803E-11461984CC72}"/>
    <cellStyle name="Normal 9 2 4 2 4 2 4" xfId="38795" xr:uid="{AAC3A9B6-E70F-4272-BA1C-D231EC9BF29B}"/>
    <cellStyle name="Normal 9 2 4 2 4 3" xfId="6963" xr:uid="{86913CC4-61C3-4E93-95D0-661E87253AEE}"/>
    <cellStyle name="Normal 9 2 4 2 4 3 2" xfId="15343" xr:uid="{4C055DF0-5556-4A44-A1F8-E83A3B839C78}"/>
    <cellStyle name="Normal 9 2 4 2 4 3 2 2" xfId="32103" xr:uid="{86F06823-BAD8-47CA-8D6F-6A57A2039D66}"/>
    <cellStyle name="Normal 9 2 4 2 4 3 2 3" xfId="48862" xr:uid="{1D3E56EB-F919-44E5-A833-419A770C96EF}"/>
    <cellStyle name="Normal 9 2 4 2 4 3 3" xfId="23723" xr:uid="{7727637B-8A2E-478E-BE18-B38B1EEE5C43}"/>
    <cellStyle name="Normal 9 2 4 2 4 3 4" xfId="40482" xr:uid="{79A7C5D0-253A-4216-8EE5-B73EC0CEA097}"/>
    <cellStyle name="Normal 9 2 4 2 4 4" xfId="3586" xr:uid="{B7D7D2A1-6FE3-4AC7-A39D-9A7CC67147BC}"/>
    <cellStyle name="Normal 9 2 4 2 4 4 2" xfId="11966" xr:uid="{306807F1-F814-4F91-92FA-616568239B45}"/>
    <cellStyle name="Normal 9 2 4 2 4 4 2 2" xfId="28726" xr:uid="{3B5A30E2-9F48-4A57-9C72-AB5ABEA673D9}"/>
    <cellStyle name="Normal 9 2 4 2 4 4 2 3" xfId="45485" xr:uid="{204AA9C1-DAC9-4873-AC12-0967C943BD08}"/>
    <cellStyle name="Normal 9 2 4 2 4 4 3" xfId="20346" xr:uid="{BFF47A55-2A9A-4008-B5F9-095B039BB40A}"/>
    <cellStyle name="Normal 9 2 4 2 4 4 4" xfId="37105" xr:uid="{B0C331E1-4217-406C-A907-8EA17466868A}"/>
    <cellStyle name="Normal 9 2 4 2 4 5" xfId="10276" xr:uid="{F32944C0-2150-4590-B562-00D5E103C314}"/>
    <cellStyle name="Normal 9 2 4 2 4 5 2" xfId="27036" xr:uid="{FDEF79A2-BBF1-4640-A8E9-F01F6506076A}"/>
    <cellStyle name="Normal 9 2 4 2 4 5 3" xfId="43795" xr:uid="{D3AE69A2-B8FE-4207-B160-DB1AB3ABC5C5}"/>
    <cellStyle name="Normal 9 2 4 2 4 6" xfId="18656" xr:uid="{9408E09E-1EB1-4247-B45C-32EDDE2385A0}"/>
    <cellStyle name="Normal 9 2 4 2 4 7" xfId="35415" xr:uid="{CACA440D-8D7D-4B54-BF43-E849B754E9A5}"/>
    <cellStyle name="Normal 9 2 4 2 5" xfId="4006" xr:uid="{7A1D0418-B9EF-411D-BFA5-3F44392FA8DA}"/>
    <cellStyle name="Normal 9 2 4 2 5 2" xfId="12386" xr:uid="{B7FB272B-D68C-471E-9884-B16A47222FAE}"/>
    <cellStyle name="Normal 9 2 4 2 5 2 2" xfId="29146" xr:uid="{54C534A2-A5D5-4091-A2E8-A07E9CF32E0B}"/>
    <cellStyle name="Normal 9 2 4 2 5 2 3" xfId="45905" xr:uid="{1C580168-E984-479A-A5D2-CD564CD141E0}"/>
    <cellStyle name="Normal 9 2 4 2 5 3" xfId="20766" xr:uid="{519FC161-58FB-4341-9522-B00EC2DFA9F9}"/>
    <cellStyle name="Normal 9 2 4 2 5 4" xfId="37525" xr:uid="{085D5D94-63CF-4E4F-8FD4-0270BF52DEE3}"/>
    <cellStyle name="Normal 9 2 4 2 6" xfId="5823" xr:uid="{E68F219C-43EE-4F68-815F-BD962C8CD789}"/>
    <cellStyle name="Normal 9 2 4 2 6 2" xfId="14203" xr:uid="{09D4CF42-02D5-4256-9D57-DBFA24410083}"/>
    <cellStyle name="Normal 9 2 4 2 6 2 2" xfId="30963" xr:uid="{49C2E797-ADDC-4C8C-9617-4067FD598ACC}"/>
    <cellStyle name="Normal 9 2 4 2 6 2 3" xfId="47722" xr:uid="{34483988-C82B-493E-91AC-4B019A419665}"/>
    <cellStyle name="Normal 9 2 4 2 6 3" xfId="22583" xr:uid="{2073446B-06F7-4505-91AF-48A53BF51F62}"/>
    <cellStyle name="Normal 9 2 4 2 6 4" xfId="39342" xr:uid="{3393A8B4-33F7-4A60-9DD3-6F4481F5849C}"/>
    <cellStyle name="Normal 9 2 4 2 7" xfId="7369" xr:uid="{BB1364A6-9FBF-4569-B484-06CE61B77782}"/>
    <cellStyle name="Normal 9 2 4 2 7 2" xfId="15749" xr:uid="{CB8B4A96-6D93-4FE1-B584-7168308179BC}"/>
    <cellStyle name="Normal 9 2 4 2 7 2 2" xfId="32509" xr:uid="{953CD4B5-663B-4606-A648-8393A4594D41}"/>
    <cellStyle name="Normal 9 2 4 2 7 2 3" xfId="49268" xr:uid="{2802252E-4250-4FCA-9D7D-78630C05CF98}"/>
    <cellStyle name="Normal 9 2 4 2 7 3" xfId="24129" xr:uid="{BDAA6460-3910-4F42-BC27-B32C13198892}"/>
    <cellStyle name="Normal 9 2 4 2 7 4" xfId="40888" xr:uid="{FD680FF2-6003-4A0E-A580-3A5B0B07C4D0}"/>
    <cellStyle name="Normal 9 2 4 2 8" xfId="7775" xr:uid="{B52C3F98-1A09-476B-8B1F-80286BA997B6}"/>
    <cellStyle name="Normal 9 2 4 2 8 2" xfId="16155" xr:uid="{528EF849-1370-48C1-90D1-77C535D7879D}"/>
    <cellStyle name="Normal 9 2 4 2 8 2 2" xfId="32915" xr:uid="{815964BE-D893-4CB9-9419-5CD2F010256F}"/>
    <cellStyle name="Normal 9 2 4 2 8 2 3" xfId="49674" xr:uid="{D049AE13-A948-4A3E-90E2-9747B1AAF2FF}"/>
    <cellStyle name="Normal 9 2 4 2 8 3" xfId="24535" xr:uid="{20DD2A13-D6EC-40CA-B0BC-EBE2249186AF}"/>
    <cellStyle name="Normal 9 2 4 2 8 4" xfId="41294" xr:uid="{F20086A9-CC0C-4514-BBE2-FA9971173F24}"/>
    <cellStyle name="Normal 9 2 4 2 9" xfId="8181" xr:uid="{64CCFF64-B1CE-4D98-B7FE-522E4892CD55}"/>
    <cellStyle name="Normal 9 2 4 2 9 2" xfId="16561" xr:uid="{9D010437-D797-4ED4-95C4-3738DA0FB35F}"/>
    <cellStyle name="Normal 9 2 4 2 9 2 2" xfId="33321" xr:uid="{7D93D25C-1F08-493C-B132-7C517541FD2A}"/>
    <cellStyle name="Normal 9 2 4 2 9 2 3" xfId="50080" xr:uid="{6C7FAF62-E243-4B37-B9D1-23FC76A27DA5}"/>
    <cellStyle name="Normal 9 2 4 2 9 3" xfId="24941" xr:uid="{A4DEBE5D-D274-47AB-A3E9-F2C201E57B9B}"/>
    <cellStyle name="Normal 9 2 4 2 9 4" xfId="41700" xr:uid="{753E3B98-FEB1-4743-9FBB-2E4828F64C5E}"/>
    <cellStyle name="Normal 9 2 4 3" xfId="729" xr:uid="{0CA93888-63E0-4E8F-B074-85C1DCEB5DF7}"/>
    <cellStyle name="Normal 9 2 4 3 10" xfId="8682" xr:uid="{003B212D-BB3D-4DAD-8A2C-8230A47262F8}"/>
    <cellStyle name="Normal 9 2 4 3 10 2" xfId="17062" xr:uid="{E21F1086-FEB6-401B-84F2-05605EC07004}"/>
    <cellStyle name="Normal 9 2 4 3 10 2 2" xfId="33822" xr:uid="{C215FF36-A839-46DF-B51A-0F4451E3EE4E}"/>
    <cellStyle name="Normal 9 2 4 3 10 2 3" xfId="50581" xr:uid="{2C7785B2-6617-43D7-93B3-78723EE43F40}"/>
    <cellStyle name="Normal 9 2 4 3 10 3" xfId="25442" xr:uid="{0AFB620E-CCC5-49A3-97C6-3A9164CF9C76}"/>
    <cellStyle name="Normal 9 2 4 3 10 4" xfId="42201" xr:uid="{3411203F-1918-4212-9406-E588764F3168}"/>
    <cellStyle name="Normal 9 2 4 3 11" xfId="2558" xr:uid="{A1C79751-828E-4ECE-A5DC-4A6DF40E244C}"/>
    <cellStyle name="Normal 9 2 4 3 11 2" xfId="10940" xr:uid="{24F73A06-3345-4B31-899F-4EA5CA455EB5}"/>
    <cellStyle name="Normal 9 2 4 3 11 2 2" xfId="27700" xr:uid="{63709229-2314-4D8D-9473-4590C58A7CB3}"/>
    <cellStyle name="Normal 9 2 4 3 11 2 3" xfId="44459" xr:uid="{45AA3796-2951-4F86-8816-08C9A94D2562}"/>
    <cellStyle name="Normal 9 2 4 3 11 3" xfId="19320" xr:uid="{3024761F-3CD3-498D-BC34-03405663D446}"/>
    <cellStyle name="Normal 9 2 4 3 11 4" xfId="36079" xr:uid="{AE24FC05-3ADC-4F46-837F-3D28A540324A}"/>
    <cellStyle name="Normal 9 2 4 3 12" xfId="9137" xr:uid="{91058F09-7ADC-4B6B-8116-040153C5DDB6}"/>
    <cellStyle name="Normal 9 2 4 3 12 2" xfId="25897" xr:uid="{5A46B9DE-8F9D-4988-887F-829F833CCD5C}"/>
    <cellStyle name="Normal 9 2 4 3 12 3" xfId="42656" xr:uid="{E74CB418-049C-4288-A391-674BB9499A1F}"/>
    <cellStyle name="Normal 9 2 4 3 13" xfId="17517" xr:uid="{59B70700-618D-494A-A4DF-4F36E7A5C23C}"/>
    <cellStyle name="Normal 9 2 4 3 14" xfId="34276" xr:uid="{AE3154B4-9AA7-4D19-B6D5-F20F30A93310}"/>
    <cellStyle name="Normal 9 2 4 3 2" xfId="1168" xr:uid="{C5C2B0EF-6DDD-4154-BF50-F67CD4E91E9B}"/>
    <cellStyle name="Normal 9 2 4 3 2 2" xfId="4563" xr:uid="{2405C808-6D19-4252-8286-36E60A8308E5}"/>
    <cellStyle name="Normal 9 2 4 3 2 2 2" xfId="12943" xr:uid="{299E3D1E-D4E7-4F59-95FB-36B9CD2A84BD}"/>
    <cellStyle name="Normal 9 2 4 3 2 2 2 2" xfId="29703" xr:uid="{90F64FAD-7565-45E0-B229-D4265F0980B8}"/>
    <cellStyle name="Normal 9 2 4 3 2 2 2 3" xfId="46462" xr:uid="{C078B5E0-AC30-459E-BE45-053B6172962F}"/>
    <cellStyle name="Normal 9 2 4 3 2 2 3" xfId="21323" xr:uid="{D69BDE2A-A767-4E70-A450-164D38F31729}"/>
    <cellStyle name="Normal 9 2 4 3 2 2 4" xfId="38082" xr:uid="{902AB8CD-37F8-4A75-9B8E-45CA3659ECDE}"/>
    <cellStyle name="Normal 9 2 4 3 2 3" xfId="6250" xr:uid="{A844B734-B0D4-41FE-BEEF-74ACAF7BAB66}"/>
    <cellStyle name="Normal 9 2 4 3 2 3 2" xfId="14630" xr:uid="{6B0E2B33-46D6-4654-9EB5-38B9E6E2B422}"/>
    <cellStyle name="Normal 9 2 4 3 2 3 2 2" xfId="31390" xr:uid="{FC57F09D-FB13-4698-B430-6B3A5C1B7EC5}"/>
    <cellStyle name="Normal 9 2 4 3 2 3 2 3" xfId="48149" xr:uid="{BC241702-8429-4CAF-A5BA-76C764F57AA0}"/>
    <cellStyle name="Normal 9 2 4 3 2 3 3" xfId="23010" xr:uid="{9B9E2234-C08F-401F-B26C-1975A12F2060}"/>
    <cellStyle name="Normal 9 2 4 3 2 3 4" xfId="39769" xr:uid="{4A69D461-12CD-42B9-8851-68AC67DC401E}"/>
    <cellStyle name="Normal 9 2 4 3 2 4" xfId="2986" xr:uid="{F2B37A23-B296-49B5-8039-AEFF7F62AD2B}"/>
    <cellStyle name="Normal 9 2 4 3 2 4 2" xfId="11366" xr:uid="{231583A9-123C-4DA1-8C9F-D69A039754FE}"/>
    <cellStyle name="Normal 9 2 4 3 2 4 2 2" xfId="28126" xr:uid="{8EB2E212-7165-4DF3-9924-3F90F08F153D}"/>
    <cellStyle name="Normal 9 2 4 3 2 4 2 3" xfId="44885" xr:uid="{07E5D306-7A27-4776-AD9D-D440F65892AD}"/>
    <cellStyle name="Normal 9 2 4 3 2 4 3" xfId="19746" xr:uid="{C14F7894-41E2-4D1A-A074-AE6685976C24}"/>
    <cellStyle name="Normal 9 2 4 3 2 4 4" xfId="36505" xr:uid="{13F4D37C-CD3C-449C-AF74-0EE0842A942F}"/>
    <cellStyle name="Normal 9 2 4 3 2 5" xfId="9563" xr:uid="{653A0364-7D69-4C3B-8B4D-524AFC0DD004}"/>
    <cellStyle name="Normal 9 2 4 3 2 5 2" xfId="26323" xr:uid="{ECBDBBBD-586D-46CA-95DC-843D2CEECA8A}"/>
    <cellStyle name="Normal 9 2 4 3 2 5 3" xfId="43082" xr:uid="{52478F28-6EBA-4605-9AC6-3A0014306BAC}"/>
    <cellStyle name="Normal 9 2 4 3 2 6" xfId="17943" xr:uid="{FBD637D1-198F-4BFB-A2DC-4AB5AD508FDF}"/>
    <cellStyle name="Normal 9 2 4 3 2 7" xfId="34702" xr:uid="{F4CEA7E9-8B61-4128-A2CB-4743DFDB0894}"/>
    <cellStyle name="Normal 9 2 4 3 3" xfId="1602" xr:uid="{1F730827-BD48-4E5A-B8FF-DB922F2A9B52}"/>
    <cellStyle name="Normal 9 2 4 3 3 2" xfId="4991" xr:uid="{AD45CD11-7051-49E6-A0D8-D593E459B3EC}"/>
    <cellStyle name="Normal 9 2 4 3 3 2 2" xfId="13371" xr:uid="{B5A3C577-4ADD-4E7A-9641-6E166574E374}"/>
    <cellStyle name="Normal 9 2 4 3 3 2 2 2" xfId="30131" xr:uid="{1F6B1510-64EC-4F60-90F0-60E8999AEA91}"/>
    <cellStyle name="Normal 9 2 4 3 3 2 2 3" xfId="46890" xr:uid="{6AAF8418-2797-4027-B5C5-6CABA13DE934}"/>
    <cellStyle name="Normal 9 2 4 3 3 2 3" xfId="21751" xr:uid="{E971224C-3C7F-49AB-823E-07B4B073FA0A}"/>
    <cellStyle name="Normal 9 2 4 3 3 2 4" xfId="38510" xr:uid="{A3EDC1FE-9FDF-4B86-9EFE-A246A107F670}"/>
    <cellStyle name="Normal 9 2 4 3 3 3" xfId="6678" xr:uid="{19FE34E6-1D75-44F9-BA9D-0C82B0E5D1C2}"/>
    <cellStyle name="Normal 9 2 4 3 3 3 2" xfId="15058" xr:uid="{F69C3B2A-0BE6-4A95-A9F7-B8626805B02C}"/>
    <cellStyle name="Normal 9 2 4 3 3 3 2 2" xfId="31818" xr:uid="{0F274D5C-1C1A-4A96-AC23-45FEA3C68EC8}"/>
    <cellStyle name="Normal 9 2 4 3 3 3 2 3" xfId="48577" xr:uid="{A0DEF658-5564-47AB-89F8-928E1647E73F}"/>
    <cellStyle name="Normal 9 2 4 3 3 3 3" xfId="23438" xr:uid="{F8A636A1-96E4-411A-8B6A-C44527E7D5A9}"/>
    <cellStyle name="Normal 9 2 4 3 3 3 4" xfId="40197" xr:uid="{840F10A6-FEEE-4070-ABD5-03D3CCF0AC94}"/>
    <cellStyle name="Normal 9 2 4 3 3 4" xfId="3414" xr:uid="{96BA641D-264E-4030-BEE6-C8146008070F}"/>
    <cellStyle name="Normal 9 2 4 3 3 4 2" xfId="11794" xr:uid="{B49B9FB8-7FB1-4F2D-BFA6-EFA24875A4D5}"/>
    <cellStyle name="Normal 9 2 4 3 3 4 2 2" xfId="28554" xr:uid="{294B1DB6-6BC5-4640-B0AD-4DD9911B07C3}"/>
    <cellStyle name="Normal 9 2 4 3 3 4 2 3" xfId="45313" xr:uid="{AA655703-56C7-434E-912A-753E129EA926}"/>
    <cellStyle name="Normal 9 2 4 3 3 4 3" xfId="20174" xr:uid="{C20C9CA0-884D-44A1-97AE-914A6314E852}"/>
    <cellStyle name="Normal 9 2 4 3 3 4 4" xfId="36933" xr:uid="{8798687F-8AB2-4AA1-A6B4-4669147120C2}"/>
    <cellStyle name="Normal 9 2 4 3 3 5" xfId="9991" xr:uid="{E316EC29-3DEF-49D1-BD0B-3EF332BE266F}"/>
    <cellStyle name="Normal 9 2 4 3 3 5 2" xfId="26751" xr:uid="{E2A21731-A498-4465-9014-7B06194B8DEC}"/>
    <cellStyle name="Normal 9 2 4 3 3 5 3" xfId="43510" xr:uid="{955A93F2-43AE-4691-86A2-518D579FF4AC}"/>
    <cellStyle name="Normal 9 2 4 3 3 6" xfId="18371" xr:uid="{F203E562-4129-4296-A618-C4216DB85D3C}"/>
    <cellStyle name="Normal 9 2 4 3 3 7" xfId="35130" xr:uid="{29E51AED-F346-465F-97F6-B79960922574}"/>
    <cellStyle name="Normal 9 2 4 3 4" xfId="1982" xr:uid="{28A7019C-92B4-4B19-A5C8-1515BF0D8D04}"/>
    <cellStyle name="Normal 9 2 4 3 4 2" xfId="5371" xr:uid="{E5DD979A-7A95-498B-80D7-730CA0205750}"/>
    <cellStyle name="Normal 9 2 4 3 4 2 2" xfId="13751" xr:uid="{A0548F35-D4B9-45E6-8AD1-6A50D907FBF1}"/>
    <cellStyle name="Normal 9 2 4 3 4 2 2 2" xfId="30511" xr:uid="{36DF58CF-DF74-41A7-832D-524DA002FFD9}"/>
    <cellStyle name="Normal 9 2 4 3 4 2 2 3" xfId="47270" xr:uid="{7A2206EC-B1F0-454E-9747-AE984A0AD4B0}"/>
    <cellStyle name="Normal 9 2 4 3 4 2 3" xfId="22131" xr:uid="{9FBBA5AF-5461-4589-9B95-B3B6E155F839}"/>
    <cellStyle name="Normal 9 2 4 3 4 2 4" xfId="38890" xr:uid="{6081FB56-1BAF-4FF6-A667-4564175FDC1C}"/>
    <cellStyle name="Normal 9 2 4 3 4 3" xfId="7058" xr:uid="{8148B218-4A51-4047-ADC9-C467A059F2F7}"/>
    <cellStyle name="Normal 9 2 4 3 4 3 2" xfId="15438" xr:uid="{562808FA-6B8E-4EEE-BC3A-F11A943C62C2}"/>
    <cellStyle name="Normal 9 2 4 3 4 3 2 2" xfId="32198" xr:uid="{76AC3C5A-5F26-45A3-AB36-F6CF2A6B335C}"/>
    <cellStyle name="Normal 9 2 4 3 4 3 2 3" xfId="48957" xr:uid="{2BC45A85-EA16-4871-BC6A-A9A9E3270555}"/>
    <cellStyle name="Normal 9 2 4 3 4 3 3" xfId="23818" xr:uid="{FBC3B307-F1B0-4FB0-B7D6-8EEC0433010B}"/>
    <cellStyle name="Normal 9 2 4 3 4 3 4" xfId="40577" xr:uid="{99E8762B-290F-4A32-905E-E1402B95EA00}"/>
    <cellStyle name="Normal 9 2 4 3 4 4" xfId="3681" xr:uid="{50E135F3-D2AA-47D4-930E-E19706431D57}"/>
    <cellStyle name="Normal 9 2 4 3 4 4 2" xfId="12061" xr:uid="{405F8490-527A-4888-A29A-357FE38EF4E9}"/>
    <cellStyle name="Normal 9 2 4 3 4 4 2 2" xfId="28821" xr:uid="{76AAD0F4-B807-4A48-B19F-E08F7DDA6DFE}"/>
    <cellStyle name="Normal 9 2 4 3 4 4 2 3" xfId="45580" xr:uid="{3D3D8B3F-E1D9-4655-8496-9140CBC38CC1}"/>
    <cellStyle name="Normal 9 2 4 3 4 4 3" xfId="20441" xr:uid="{39DAC56A-DAE7-4B6A-A78F-920B35CDF7E4}"/>
    <cellStyle name="Normal 9 2 4 3 4 4 4" xfId="37200" xr:uid="{714CAAE1-1E8F-4D34-9DD0-F33E49FCB0D7}"/>
    <cellStyle name="Normal 9 2 4 3 4 5" xfId="10371" xr:uid="{E4AF119C-AA8D-4167-810E-1B3E0ECB8151}"/>
    <cellStyle name="Normal 9 2 4 3 4 5 2" xfId="27131" xr:uid="{24EE75DB-1427-4C0C-94A1-4F44BF72BC07}"/>
    <cellStyle name="Normal 9 2 4 3 4 5 3" xfId="43890" xr:uid="{99FE37FB-83F5-40AF-834E-1D3AC32B16C1}"/>
    <cellStyle name="Normal 9 2 4 3 4 6" xfId="18751" xr:uid="{04357C3A-80E6-4F41-A3ED-4BA5E6036841}"/>
    <cellStyle name="Normal 9 2 4 3 4 7" xfId="35510" xr:uid="{8258F1C7-F10A-412D-BFCC-E31B4EB881FD}"/>
    <cellStyle name="Normal 9 2 4 3 5" xfId="4101" xr:uid="{F63A1912-53FC-488A-9E24-567962B2DDE2}"/>
    <cellStyle name="Normal 9 2 4 3 5 2" xfId="12481" xr:uid="{8F5BB5AB-7509-4EC4-9BFE-7752F7CCB2FF}"/>
    <cellStyle name="Normal 9 2 4 3 5 2 2" xfId="29241" xr:uid="{776BE60D-7431-48CA-835C-FCBB2DF9FC72}"/>
    <cellStyle name="Normal 9 2 4 3 5 2 3" xfId="46000" xr:uid="{F7F6CC7A-7E2D-4221-853C-2AD54FC5540D}"/>
    <cellStyle name="Normal 9 2 4 3 5 3" xfId="20861" xr:uid="{A931C61D-5B37-4BDA-97BD-43540650B198}"/>
    <cellStyle name="Normal 9 2 4 3 5 4" xfId="37620" xr:uid="{0C2ED4BA-7576-48AD-809C-B710CEEDC842}"/>
    <cellStyle name="Normal 9 2 4 3 6" xfId="5824" xr:uid="{3588A4CA-FE39-4C99-83FB-3626C700914A}"/>
    <cellStyle name="Normal 9 2 4 3 6 2" xfId="14204" xr:uid="{81C973A5-BE12-4EEF-9938-A5F4571B49D3}"/>
    <cellStyle name="Normal 9 2 4 3 6 2 2" xfId="30964" xr:uid="{527BE5F2-17E1-4A9C-BAAF-76CB36A6C7FA}"/>
    <cellStyle name="Normal 9 2 4 3 6 2 3" xfId="47723" xr:uid="{C069FC7D-19E5-4FC7-801E-AF5CB6BAEC75}"/>
    <cellStyle name="Normal 9 2 4 3 6 3" xfId="22584" xr:uid="{B43CF237-5287-4CAB-89E0-C17DC9240EF2}"/>
    <cellStyle name="Normal 9 2 4 3 6 4" xfId="39343" xr:uid="{088D87F6-BDD6-4379-9DBD-FF7B4C1AE3FC}"/>
    <cellStyle name="Normal 9 2 4 3 7" xfId="7464" xr:uid="{3496A65E-6DCC-4513-B915-D91F587774E2}"/>
    <cellStyle name="Normal 9 2 4 3 7 2" xfId="15844" xr:uid="{46B9F869-7A96-4BA7-BF46-BC624F20123B}"/>
    <cellStyle name="Normal 9 2 4 3 7 2 2" xfId="32604" xr:uid="{CCB1E895-55E1-476B-9A83-AA6CC80ADF10}"/>
    <cellStyle name="Normal 9 2 4 3 7 2 3" xfId="49363" xr:uid="{270D3D2C-E108-4018-911C-F5105B41C5E3}"/>
    <cellStyle name="Normal 9 2 4 3 7 3" xfId="24224" xr:uid="{5A1257B9-51B9-428E-A80F-50E88131CB12}"/>
    <cellStyle name="Normal 9 2 4 3 7 4" xfId="40983" xr:uid="{2E9E8B11-B7B6-4B41-BFCB-A189BA4C1AF8}"/>
    <cellStyle name="Normal 9 2 4 3 8" xfId="7870" xr:uid="{DAF1391B-75A5-490F-8379-F55930B53506}"/>
    <cellStyle name="Normal 9 2 4 3 8 2" xfId="16250" xr:uid="{AE83DA99-123E-4F2C-A456-A76EF4AD240D}"/>
    <cellStyle name="Normal 9 2 4 3 8 2 2" xfId="33010" xr:uid="{2ABA8BFF-17D1-4038-95A3-1A3CA65DEC62}"/>
    <cellStyle name="Normal 9 2 4 3 8 2 3" xfId="49769" xr:uid="{A8DB3B3A-BD35-4FF5-8883-CAA937624279}"/>
    <cellStyle name="Normal 9 2 4 3 8 3" xfId="24630" xr:uid="{A9B2061A-13CE-4916-B2AA-63621BF15155}"/>
    <cellStyle name="Normal 9 2 4 3 8 4" xfId="41389" xr:uid="{66C3208F-D7A9-4040-B5BC-83EAB97415C0}"/>
    <cellStyle name="Normal 9 2 4 3 9" xfId="8276" xr:uid="{1BCFFF50-F58E-4372-81FB-961FDE64AFBA}"/>
    <cellStyle name="Normal 9 2 4 3 9 2" xfId="16656" xr:uid="{7EC7C116-76C2-4661-A040-498ACB7A56FC}"/>
    <cellStyle name="Normal 9 2 4 3 9 2 2" xfId="33416" xr:uid="{B3613D38-6236-4957-878D-5442D526D0FC}"/>
    <cellStyle name="Normal 9 2 4 3 9 2 3" xfId="50175" xr:uid="{2E133ADC-6B53-4DD9-92FD-988AE827FA28}"/>
    <cellStyle name="Normal 9 2 4 3 9 3" xfId="25036" xr:uid="{2ED84FBC-80B2-4F23-83C1-7CD6B52F55AE}"/>
    <cellStyle name="Normal 9 2 4 3 9 4" xfId="41795" xr:uid="{68085294-6FDF-4F7F-9DA5-2B6605DC0E94}"/>
    <cellStyle name="Normal 9 2 4 4" xfId="1166" xr:uid="{0CAFEF12-3BB6-437E-8F9E-72A537DEE324}"/>
    <cellStyle name="Normal 9 2 4 4 2" xfId="4561" xr:uid="{B9B8927F-41B8-4574-9483-ED9892A554B6}"/>
    <cellStyle name="Normal 9 2 4 4 2 2" xfId="12941" xr:uid="{4D164F94-3B6E-4EB6-B007-3ABF47841574}"/>
    <cellStyle name="Normal 9 2 4 4 2 2 2" xfId="29701" xr:uid="{6202811F-FF5B-4D1D-9D0E-6E381A38CFEA}"/>
    <cellStyle name="Normal 9 2 4 4 2 2 3" xfId="46460" xr:uid="{58B1A86E-8647-401F-A9D0-0C82B2904997}"/>
    <cellStyle name="Normal 9 2 4 4 2 3" xfId="21321" xr:uid="{32BECA01-5EE8-49F9-9B89-08A180A4A027}"/>
    <cellStyle name="Normal 9 2 4 4 2 4" xfId="38080" xr:uid="{13A7137A-FAD0-4617-8D69-A982FA81C82B}"/>
    <cellStyle name="Normal 9 2 4 4 3" xfId="6248" xr:uid="{B82B29A2-0F03-4218-8E94-C8F86E277A30}"/>
    <cellStyle name="Normal 9 2 4 4 3 2" xfId="14628" xr:uid="{C98C95A7-D1EF-4894-9E94-6AF0910640F9}"/>
    <cellStyle name="Normal 9 2 4 4 3 2 2" xfId="31388" xr:uid="{2C1B02EC-A032-4F7D-99D1-E56AFD6E6248}"/>
    <cellStyle name="Normal 9 2 4 4 3 2 3" xfId="48147" xr:uid="{6F321AB8-24DC-4940-8FB4-1713A1F71600}"/>
    <cellStyle name="Normal 9 2 4 4 3 3" xfId="23008" xr:uid="{51DACB2B-DCB2-4732-98F2-7302D72811B6}"/>
    <cellStyle name="Normal 9 2 4 4 3 4" xfId="39767" xr:uid="{4064A3C5-251B-40E5-B572-F02CC734E875}"/>
    <cellStyle name="Normal 9 2 4 4 4" xfId="2984" xr:uid="{9313270D-E871-45EB-A9D5-0C06A1196D29}"/>
    <cellStyle name="Normal 9 2 4 4 4 2" xfId="11364" xr:uid="{EE580EA4-4F9C-48E1-BF7D-914CA22D674F}"/>
    <cellStyle name="Normal 9 2 4 4 4 2 2" xfId="28124" xr:uid="{1B0B52DB-9FD3-48BC-BDF3-044DB0642425}"/>
    <cellStyle name="Normal 9 2 4 4 4 2 3" xfId="44883" xr:uid="{D9392156-D3C5-4A99-89C4-FF2FD2519A78}"/>
    <cellStyle name="Normal 9 2 4 4 4 3" xfId="19744" xr:uid="{51E2DEEC-842F-4EE0-B6BB-CBE28A6BA6CE}"/>
    <cellStyle name="Normal 9 2 4 4 4 4" xfId="36503" xr:uid="{575ACB5C-2BC2-4771-BB7F-77499008F0A8}"/>
    <cellStyle name="Normal 9 2 4 4 5" xfId="9561" xr:uid="{0966521D-2CC8-4AE4-AFC1-155214E95E6F}"/>
    <cellStyle name="Normal 9 2 4 4 5 2" xfId="26321" xr:uid="{B6B28B1F-AAAA-4DD6-9DD2-CE1A9C3E25A8}"/>
    <cellStyle name="Normal 9 2 4 4 5 3" xfId="43080" xr:uid="{C69CE570-00FF-4F25-95FA-FC5E97C95263}"/>
    <cellStyle name="Normal 9 2 4 4 6" xfId="17941" xr:uid="{17DD13FA-01A3-4D82-93F3-1D3E01A6B488}"/>
    <cellStyle name="Normal 9 2 4 4 7" xfId="34700" xr:uid="{618CB204-47FD-497C-8114-4AB38947D697}"/>
    <cellStyle name="Normal 9 2 4 5" xfId="1600" xr:uid="{858ACCEC-F7F9-46FC-88B4-BECD42AB8D48}"/>
    <cellStyle name="Normal 9 2 4 5 2" xfId="4989" xr:uid="{BDB6DA15-7993-4674-B354-E5D09B1AAE8D}"/>
    <cellStyle name="Normal 9 2 4 5 2 2" xfId="13369" xr:uid="{61C2F8DF-CD2D-4F6C-841F-B07DCF987A9B}"/>
    <cellStyle name="Normal 9 2 4 5 2 2 2" xfId="30129" xr:uid="{BE6C0677-0D20-481D-8B93-6B55619F8D22}"/>
    <cellStyle name="Normal 9 2 4 5 2 2 3" xfId="46888" xr:uid="{6B16AB4B-F5CE-4FA8-B6CE-DBCA455C717D}"/>
    <cellStyle name="Normal 9 2 4 5 2 3" xfId="21749" xr:uid="{26E08484-9652-45F0-8FC9-C0ECEB439DFE}"/>
    <cellStyle name="Normal 9 2 4 5 2 4" xfId="38508" xr:uid="{530BBD50-8E14-4725-B7A9-F6C6D74E8AEB}"/>
    <cellStyle name="Normal 9 2 4 5 3" xfId="6676" xr:uid="{5C9E8E35-B764-43EB-AB14-5426A9C38CBA}"/>
    <cellStyle name="Normal 9 2 4 5 3 2" xfId="15056" xr:uid="{EB14B10D-B419-4B20-9665-2967BCF80B5C}"/>
    <cellStyle name="Normal 9 2 4 5 3 2 2" xfId="31816" xr:uid="{D6505D75-5780-413D-8842-190FD51B5D0A}"/>
    <cellStyle name="Normal 9 2 4 5 3 2 3" xfId="48575" xr:uid="{84772277-B902-41D9-99D7-9C4F81AA1099}"/>
    <cellStyle name="Normal 9 2 4 5 3 3" xfId="23436" xr:uid="{0ED085CF-ADFF-4CD6-BC72-22D4DC680862}"/>
    <cellStyle name="Normal 9 2 4 5 3 4" xfId="40195" xr:uid="{50013FBD-C337-40EA-A733-CE6574684F97}"/>
    <cellStyle name="Normal 9 2 4 5 4" xfId="3412" xr:uid="{18162FF3-BBD3-49A9-B263-3E7D31348B21}"/>
    <cellStyle name="Normal 9 2 4 5 4 2" xfId="11792" xr:uid="{EE3E7E5B-7845-4957-95DD-3ECB7D0D8433}"/>
    <cellStyle name="Normal 9 2 4 5 4 2 2" xfId="28552" xr:uid="{87B7652A-1EDF-465E-B81C-9038131957DD}"/>
    <cellStyle name="Normal 9 2 4 5 4 2 3" xfId="45311" xr:uid="{D6E2BE1A-A6AF-4F5F-8B6D-8EBA0C138E98}"/>
    <cellStyle name="Normal 9 2 4 5 4 3" xfId="20172" xr:uid="{F402ADDC-BB1D-4B9E-90ED-D74C97A04193}"/>
    <cellStyle name="Normal 9 2 4 5 4 4" xfId="36931" xr:uid="{C74D8220-D3CD-44EC-A05B-C0CBFCF408BC}"/>
    <cellStyle name="Normal 9 2 4 5 5" xfId="9989" xr:uid="{E174BFE9-0056-4912-8A56-60104271C988}"/>
    <cellStyle name="Normal 9 2 4 5 5 2" xfId="26749" xr:uid="{2B166C80-35F2-40FA-812F-08C0EC97C8D2}"/>
    <cellStyle name="Normal 9 2 4 5 5 3" xfId="43508" xr:uid="{59AEA56E-E24A-42F9-9B36-360A35D80E0A}"/>
    <cellStyle name="Normal 9 2 4 5 6" xfId="18369" xr:uid="{BB647B72-E38C-4517-8806-F9A7BB3794E1}"/>
    <cellStyle name="Normal 9 2 4 5 7" xfId="35128" xr:uid="{72F850F6-3AC6-46CB-A687-B58C34F4DED2}"/>
    <cellStyle name="Normal 9 2 4 6" xfId="1711" xr:uid="{78CC0E54-12ED-4F31-93A5-3E4F27099D79}"/>
    <cellStyle name="Normal 9 2 4 6 2" xfId="5100" xr:uid="{1229D5C1-C70A-45A5-B3B0-482F7997DEEB}"/>
    <cellStyle name="Normal 9 2 4 6 2 2" xfId="13480" xr:uid="{C7A48288-6D58-4AFD-B634-53EDF18C1EA6}"/>
    <cellStyle name="Normal 9 2 4 6 2 2 2" xfId="30240" xr:uid="{9B85C365-04DE-4266-8FF7-6C55E14E27C3}"/>
    <cellStyle name="Normal 9 2 4 6 2 2 3" xfId="46999" xr:uid="{AFF549F7-C440-4D85-BC02-9FACC8E69C54}"/>
    <cellStyle name="Normal 9 2 4 6 2 3" xfId="21860" xr:uid="{C5FD0D49-6567-4A6E-8393-E7CB76E4C4C6}"/>
    <cellStyle name="Normal 9 2 4 6 2 4" xfId="38619" xr:uid="{514468FA-855C-4D3B-80E9-0210FBDEB2DF}"/>
    <cellStyle name="Normal 9 2 4 6 3" xfId="6787" xr:uid="{91605EFE-372C-417F-92BD-E4B587B31288}"/>
    <cellStyle name="Normal 9 2 4 6 3 2" xfId="15167" xr:uid="{67828EA0-8703-4E85-B61B-935BF542E9C8}"/>
    <cellStyle name="Normal 9 2 4 6 3 2 2" xfId="31927" xr:uid="{C6BB76A6-CA9C-46BD-AFD4-BAAD6BEDDB82}"/>
    <cellStyle name="Normal 9 2 4 6 3 2 3" xfId="48686" xr:uid="{E04C8A8F-7827-46CE-BBE3-0F0536CD2E1F}"/>
    <cellStyle name="Normal 9 2 4 6 3 3" xfId="23547" xr:uid="{58B0FF90-826B-4117-B0F2-7BDE7121DEAF}"/>
    <cellStyle name="Normal 9 2 4 6 3 4" xfId="40306" xr:uid="{0A9F34AB-4EFC-4E5A-8EA2-F931EA325C04}"/>
    <cellStyle name="Normal 9 2 4 6 4" xfId="2556" xr:uid="{C05D5000-15A5-48AB-BEED-8AEEB508D264}"/>
    <cellStyle name="Normal 9 2 4 6 4 2" xfId="10938" xr:uid="{CFBC3726-D28C-40DD-A539-91EF04818618}"/>
    <cellStyle name="Normal 9 2 4 6 4 2 2" xfId="27698" xr:uid="{2A76B15A-D08E-4609-AEC2-AE3EA882F2E6}"/>
    <cellStyle name="Normal 9 2 4 6 4 2 3" xfId="44457" xr:uid="{75CB0E6B-72D0-4B3F-B5BB-EBEAD30A8DDE}"/>
    <cellStyle name="Normal 9 2 4 6 4 3" xfId="19318" xr:uid="{09A34C26-8B9A-400D-B501-32728094F373}"/>
    <cellStyle name="Normal 9 2 4 6 4 4" xfId="36077" xr:uid="{FE513184-3B5F-43AB-90DA-76E40704E4FA}"/>
    <cellStyle name="Normal 9 2 4 6 5" xfId="10100" xr:uid="{EBE8FE10-AF0D-4036-8A50-895156FDCAE0}"/>
    <cellStyle name="Normal 9 2 4 6 5 2" xfId="26860" xr:uid="{F5A95AF7-0D4A-4B62-8544-093064312492}"/>
    <cellStyle name="Normal 9 2 4 6 5 3" xfId="43619" xr:uid="{98A84C35-00B7-41E6-B1A6-DF3B7EEA8E9C}"/>
    <cellStyle name="Normal 9 2 4 6 6" xfId="18480" xr:uid="{1A38FEEF-C8B2-411D-9A44-270B48C941CF}"/>
    <cellStyle name="Normal 9 2 4 6 7" xfId="35239" xr:uid="{1B4A419D-ABC1-409C-A936-FD124FE9FC8A}"/>
    <cellStyle name="Normal 9 2 4 7" xfId="3829" xr:uid="{3EFA31E9-CEA4-466A-889B-5C25B361ABE0}"/>
    <cellStyle name="Normal 9 2 4 7 2" xfId="12209" xr:uid="{20E01E37-2642-45B7-BC4E-08146315AB4A}"/>
    <cellStyle name="Normal 9 2 4 7 2 2" xfId="28969" xr:uid="{57FB3C1A-E9CE-4FAA-8A50-765718599EC4}"/>
    <cellStyle name="Normal 9 2 4 7 2 3" xfId="45728" xr:uid="{BE8E2B06-9EAC-40BB-951A-43BC69D5C35B}"/>
    <cellStyle name="Normal 9 2 4 7 3" xfId="20589" xr:uid="{3D83FC53-46E1-4C50-B605-551151AEB433}"/>
    <cellStyle name="Normal 9 2 4 7 4" xfId="37348" xr:uid="{CE5E337A-E99F-4750-8B5B-CB0156F90294}"/>
    <cellStyle name="Normal 9 2 4 8" xfId="5822" xr:uid="{55D9F823-BDBF-46D1-A399-06DD7794CDA2}"/>
    <cellStyle name="Normal 9 2 4 8 2" xfId="14202" xr:uid="{70334356-9D8F-4EF6-A9F1-AB8B183328CA}"/>
    <cellStyle name="Normal 9 2 4 8 2 2" xfId="30962" xr:uid="{D74600E4-2A58-495C-B6B1-0EE5AC11E5EA}"/>
    <cellStyle name="Normal 9 2 4 8 2 3" xfId="47721" xr:uid="{BAD1EBF0-9E5A-4D26-BC0E-F8D25B0CC3E8}"/>
    <cellStyle name="Normal 9 2 4 8 3" xfId="22582" xr:uid="{FC77DC6F-985A-4880-B6E7-41AE68175356}"/>
    <cellStyle name="Normal 9 2 4 8 4" xfId="39341" xr:uid="{60085593-984B-428F-BA81-9D2A9F4E0C31}"/>
    <cellStyle name="Normal 9 2 4 9" xfId="7193" xr:uid="{13635694-4286-47C3-B7F0-655632D23E03}"/>
    <cellStyle name="Normal 9 2 4 9 2" xfId="15573" xr:uid="{36F9C21B-A54F-44F0-BAEC-4CB194BBAADB}"/>
    <cellStyle name="Normal 9 2 4 9 2 2" xfId="32333" xr:uid="{74C519F0-44D6-4CE4-9C43-6178C87021A5}"/>
    <cellStyle name="Normal 9 2 4 9 2 3" xfId="49092" xr:uid="{C6BAFDEE-89A8-42BA-8B38-5A24D71618E6}"/>
    <cellStyle name="Normal 9 2 4 9 3" xfId="23953" xr:uid="{0E7C82D8-3B7E-4520-97FA-7CAE0546622A}"/>
    <cellStyle name="Normal 9 2 4 9 4" xfId="40712" xr:uid="{04EBB8C1-2F90-4141-9C38-D9E7F4572AAC}"/>
    <cellStyle name="Normal 9 2 5" xfId="730" xr:uid="{1A1C62A6-5E5E-4FCD-A9E8-0E465B153D34}"/>
    <cellStyle name="Normal 9 2 5 10" xfId="7636" xr:uid="{C9EF8A54-AFE5-4E44-9928-1BD4346871CA}"/>
    <cellStyle name="Normal 9 2 5 10 2" xfId="16016" xr:uid="{2FD345FC-04FB-4766-A931-4A2455181266}"/>
    <cellStyle name="Normal 9 2 5 10 2 2" xfId="32776" xr:uid="{FD7502A4-ACC5-43B2-92B1-1C03DD2DF6A2}"/>
    <cellStyle name="Normal 9 2 5 10 2 3" xfId="49535" xr:uid="{018EE8C9-04A5-4856-8200-C99BC4FB9DBF}"/>
    <cellStyle name="Normal 9 2 5 10 3" xfId="24396" xr:uid="{5077A584-3C30-4327-A389-AB3BFA0850CE}"/>
    <cellStyle name="Normal 9 2 5 10 4" xfId="41155" xr:uid="{2ED52556-2B40-42D6-8044-4AF0DD57064B}"/>
    <cellStyle name="Normal 9 2 5 11" xfId="8042" xr:uid="{084CD75F-DEBD-4CEC-B8DD-435F00126A57}"/>
    <cellStyle name="Normal 9 2 5 11 2" xfId="16422" xr:uid="{4D2F857A-692E-43BE-956D-12B8BFE12DC3}"/>
    <cellStyle name="Normal 9 2 5 11 2 2" xfId="33182" xr:uid="{A07B31A6-DFE3-4340-95A0-F90FBBFEF7E7}"/>
    <cellStyle name="Normal 9 2 5 11 2 3" xfId="49941" xr:uid="{93985898-06CD-43BD-9AE8-439A2C5931F4}"/>
    <cellStyle name="Normal 9 2 5 11 3" xfId="24802" xr:uid="{D999B230-B047-47C6-B050-A75537384DFF}"/>
    <cellStyle name="Normal 9 2 5 11 4" xfId="41561" xr:uid="{42B0A347-07E7-447C-A229-CD76B84B8418}"/>
    <cellStyle name="Normal 9 2 5 12" xfId="8448" xr:uid="{95AC6AF6-9B3A-4F97-B4CF-677E87F2C17D}"/>
    <cellStyle name="Normal 9 2 5 12 2" xfId="16828" xr:uid="{638AD847-6A0B-4DA5-96BA-7DADA102940E}"/>
    <cellStyle name="Normal 9 2 5 12 2 2" xfId="33588" xr:uid="{7D20C278-19A8-44EB-A220-0A3FD650A7B4}"/>
    <cellStyle name="Normal 9 2 5 12 2 3" xfId="50347" xr:uid="{F71AEF61-1B67-465F-AE11-8710BF453C42}"/>
    <cellStyle name="Normal 9 2 5 12 3" xfId="25208" xr:uid="{39B293EA-5765-46D4-A151-1B341691A9BF}"/>
    <cellStyle name="Normal 9 2 5 12 4" xfId="41967" xr:uid="{3F9D5112-1EC1-4154-9A67-522E83AFBCBE}"/>
    <cellStyle name="Normal 9 2 5 13" xfId="2135" xr:uid="{AAFF2C8B-4CC1-4226-80D0-C12F43D2F4F3}"/>
    <cellStyle name="Normal 9 2 5 13 2" xfId="10523" xr:uid="{D85C1F89-C228-4392-AF04-FA70546B9A8A}"/>
    <cellStyle name="Normal 9 2 5 13 2 2" xfId="27283" xr:uid="{54D3CF86-4B22-4DBC-8767-C3D29EADAD9C}"/>
    <cellStyle name="Normal 9 2 5 13 2 3" xfId="44042" xr:uid="{32232448-E03D-4FC0-A712-B29BABE9C0A1}"/>
    <cellStyle name="Normal 9 2 5 13 3" xfId="18903" xr:uid="{204AA708-0D86-4BFF-B6E0-D1341717EB92}"/>
    <cellStyle name="Normal 9 2 5 13 4" xfId="35662" xr:uid="{F9BFFABC-8642-4EFB-956B-716892578A52}"/>
    <cellStyle name="Normal 9 2 5 14" xfId="9138" xr:uid="{C254B786-37F1-4221-86E0-37B2C56476E9}"/>
    <cellStyle name="Normal 9 2 5 14 2" xfId="25898" xr:uid="{A219B272-FFA4-42AE-8123-EEB8DF79E9FC}"/>
    <cellStyle name="Normal 9 2 5 14 3" xfId="42657" xr:uid="{CD88DE7D-9FE4-4A98-8E9C-7FED9FADE1F9}"/>
    <cellStyle name="Normal 9 2 5 15" xfId="17518" xr:uid="{F2C0C14D-46CC-4BAC-9B1C-1CEB77993BF0}"/>
    <cellStyle name="Normal 9 2 5 16" xfId="34277" xr:uid="{83D5D17B-6CBE-404E-BC1F-B72F90D1DC3F}"/>
    <cellStyle name="Normal 9 2 5 2" xfId="731" xr:uid="{DC651A51-9621-4EA7-90BB-F1F7689B00EC}"/>
    <cellStyle name="Normal 9 2 5 2 10" xfId="8588" xr:uid="{B2350CBE-F0D1-449C-8755-FEBDF6D78F20}"/>
    <cellStyle name="Normal 9 2 5 2 10 2" xfId="16968" xr:uid="{1C8B3ABA-BD21-4716-9C77-393CE3D5C4D2}"/>
    <cellStyle name="Normal 9 2 5 2 10 2 2" xfId="33728" xr:uid="{D06178F9-0DB4-4CD8-A027-CEEFF65C876B}"/>
    <cellStyle name="Normal 9 2 5 2 10 2 3" xfId="50487" xr:uid="{8E95BE65-CF2C-4E9D-91A4-20AB307EE1D7}"/>
    <cellStyle name="Normal 9 2 5 2 10 3" xfId="25348" xr:uid="{9CC0330D-9495-42AD-88F8-4B4C8AA364C8}"/>
    <cellStyle name="Normal 9 2 5 2 10 4" xfId="42107" xr:uid="{3E8BDB18-1297-4BC1-813F-1FF352359F7A}"/>
    <cellStyle name="Normal 9 2 5 2 11" xfId="2560" xr:uid="{33ACAE5A-3841-4D52-BDB6-6862E143D236}"/>
    <cellStyle name="Normal 9 2 5 2 11 2" xfId="10942" xr:uid="{B8AF4482-1630-430C-9C1B-5B307BFCB6BA}"/>
    <cellStyle name="Normal 9 2 5 2 11 2 2" xfId="27702" xr:uid="{34CE53AD-88C9-4BAF-B60A-DF59A6C83342}"/>
    <cellStyle name="Normal 9 2 5 2 11 2 3" xfId="44461" xr:uid="{9426D7FE-9341-462B-BDA6-17E66EC0A8FE}"/>
    <cellStyle name="Normal 9 2 5 2 11 3" xfId="19322" xr:uid="{82022F74-AA58-4172-9475-E5A22E74D4AE}"/>
    <cellStyle name="Normal 9 2 5 2 11 4" xfId="36081" xr:uid="{01E8F5B2-BF6B-438F-BF24-27E1879A81B4}"/>
    <cellStyle name="Normal 9 2 5 2 12" xfId="9139" xr:uid="{5081ACC3-14F6-4271-9623-4CD53C749614}"/>
    <cellStyle name="Normal 9 2 5 2 12 2" xfId="25899" xr:uid="{EB2E048F-AE11-4B85-BD79-849EE19D3F5D}"/>
    <cellStyle name="Normal 9 2 5 2 12 3" xfId="42658" xr:uid="{813C890F-A0E5-4F41-925C-A1B4D0379553}"/>
    <cellStyle name="Normal 9 2 5 2 13" xfId="17519" xr:uid="{D1FD9358-7A0B-4BED-8DBA-5E4E4123558D}"/>
    <cellStyle name="Normal 9 2 5 2 14" xfId="34278" xr:uid="{852BBD9B-E97B-4A30-AED4-EE6F2FD4583F}"/>
    <cellStyle name="Normal 9 2 5 2 2" xfId="1170" xr:uid="{14EC4DCC-D682-4155-B6FD-7F9DB333897E}"/>
    <cellStyle name="Normal 9 2 5 2 2 2" xfId="4565" xr:uid="{EA745392-CCA6-4EBA-92E2-42C1888B5D83}"/>
    <cellStyle name="Normal 9 2 5 2 2 2 2" xfId="12945" xr:uid="{6E9917C6-B1DE-4A95-A309-571F9BD7F74E}"/>
    <cellStyle name="Normal 9 2 5 2 2 2 2 2" xfId="29705" xr:uid="{0C6002E8-61B5-4B25-8075-8CCDADAFD7FF}"/>
    <cellStyle name="Normal 9 2 5 2 2 2 2 3" xfId="46464" xr:uid="{0697E908-8B87-4DC3-96C2-A449CD1AC652}"/>
    <cellStyle name="Normal 9 2 5 2 2 2 3" xfId="21325" xr:uid="{D54A1ABB-7C3B-4A42-9A66-D6BBD519CD5B}"/>
    <cellStyle name="Normal 9 2 5 2 2 2 4" xfId="38084" xr:uid="{4F2CE031-86E0-4DA4-825E-11367304D9F5}"/>
    <cellStyle name="Normal 9 2 5 2 2 3" xfId="6252" xr:uid="{700EE0D8-0A89-4367-8F37-21857220CAA3}"/>
    <cellStyle name="Normal 9 2 5 2 2 3 2" xfId="14632" xr:uid="{4A2502C7-3FBF-47E7-9FC9-96B82290C073}"/>
    <cellStyle name="Normal 9 2 5 2 2 3 2 2" xfId="31392" xr:uid="{D2D06E26-5ACA-4E90-A2A8-1C5802B9704F}"/>
    <cellStyle name="Normal 9 2 5 2 2 3 2 3" xfId="48151" xr:uid="{333C5933-F623-4D9B-AB67-9CBB0C9B8642}"/>
    <cellStyle name="Normal 9 2 5 2 2 3 3" xfId="23012" xr:uid="{076BA05B-3FB7-42D9-B413-D5860154BBD9}"/>
    <cellStyle name="Normal 9 2 5 2 2 3 4" xfId="39771" xr:uid="{A20E292F-CFEB-46A8-BAD3-A67650E50712}"/>
    <cellStyle name="Normal 9 2 5 2 2 4" xfId="2988" xr:uid="{D9103CC9-FE1E-4B8B-AD68-67578B4977ED}"/>
    <cellStyle name="Normal 9 2 5 2 2 4 2" xfId="11368" xr:uid="{EF1BA6AF-612E-48CC-B871-C7BD6BFEB20C}"/>
    <cellStyle name="Normal 9 2 5 2 2 4 2 2" xfId="28128" xr:uid="{1647D737-46FF-48DB-AA8F-D62713C6F430}"/>
    <cellStyle name="Normal 9 2 5 2 2 4 2 3" xfId="44887" xr:uid="{DBA75A99-E0CC-4BE6-A844-DD7D0EF9D63C}"/>
    <cellStyle name="Normal 9 2 5 2 2 4 3" xfId="19748" xr:uid="{17C1957B-EDCD-4934-AAF7-558B55126763}"/>
    <cellStyle name="Normal 9 2 5 2 2 4 4" xfId="36507" xr:uid="{014500E8-5FE5-4FC9-8FB3-DD81026A4E9C}"/>
    <cellStyle name="Normal 9 2 5 2 2 5" xfId="9565" xr:uid="{282B8E5A-F16E-44B5-8BF7-04C4507660F6}"/>
    <cellStyle name="Normal 9 2 5 2 2 5 2" xfId="26325" xr:uid="{C6EE1EC0-C96C-4B73-9C88-5EB320F5BEF7}"/>
    <cellStyle name="Normal 9 2 5 2 2 5 3" xfId="43084" xr:uid="{C5E02D04-CF35-4EC2-A723-39E24914FDEB}"/>
    <cellStyle name="Normal 9 2 5 2 2 6" xfId="17945" xr:uid="{FF18A777-33C7-447C-B742-ED08B1F0D33A}"/>
    <cellStyle name="Normal 9 2 5 2 2 7" xfId="34704" xr:uid="{FFB32111-546E-426F-8D2A-B1F4B87F841B}"/>
    <cellStyle name="Normal 9 2 5 2 3" xfId="1604" xr:uid="{8EC08506-6D52-46DD-9623-8C8EFA2EE3F8}"/>
    <cellStyle name="Normal 9 2 5 2 3 2" xfId="4993" xr:uid="{1CDE4B54-1C4B-4058-BFB2-FA74F030CF9B}"/>
    <cellStyle name="Normal 9 2 5 2 3 2 2" xfId="13373" xr:uid="{CD3F77E7-5007-484B-93D9-A50F6EA05B9E}"/>
    <cellStyle name="Normal 9 2 5 2 3 2 2 2" xfId="30133" xr:uid="{DBF7ACE5-163F-4701-86FC-4750165CF81F}"/>
    <cellStyle name="Normal 9 2 5 2 3 2 2 3" xfId="46892" xr:uid="{DC2D3B49-9E27-462B-8BE4-44ABDBC87B41}"/>
    <cellStyle name="Normal 9 2 5 2 3 2 3" xfId="21753" xr:uid="{41ECDF06-9EB9-49FA-8D5E-C544F176EFEB}"/>
    <cellStyle name="Normal 9 2 5 2 3 2 4" xfId="38512" xr:uid="{F6AA134C-F64F-4F54-9055-DF0E5E35ACC9}"/>
    <cellStyle name="Normal 9 2 5 2 3 3" xfId="6680" xr:uid="{7DF9CF7F-D901-48D2-916A-90596C07D6AF}"/>
    <cellStyle name="Normal 9 2 5 2 3 3 2" xfId="15060" xr:uid="{51AA031F-0C07-4F85-A3B4-4B56FD3069B3}"/>
    <cellStyle name="Normal 9 2 5 2 3 3 2 2" xfId="31820" xr:uid="{DF696F7C-911B-439C-8C0B-F42FF4583B41}"/>
    <cellStyle name="Normal 9 2 5 2 3 3 2 3" xfId="48579" xr:uid="{FEB4B1FE-03C7-4C22-B2FF-6E40045D495B}"/>
    <cellStyle name="Normal 9 2 5 2 3 3 3" xfId="23440" xr:uid="{4A19D8B5-184E-4353-9001-3E0C1FC3F0CA}"/>
    <cellStyle name="Normal 9 2 5 2 3 3 4" xfId="40199" xr:uid="{F7B4A213-7C96-45EB-A364-D5A11F5F0820}"/>
    <cellStyle name="Normal 9 2 5 2 3 4" xfId="3416" xr:uid="{018620B4-F2D0-41C3-A418-03FAE3F533FD}"/>
    <cellStyle name="Normal 9 2 5 2 3 4 2" xfId="11796" xr:uid="{622B5AF9-2BBC-44E5-9A39-A8BD6D08676C}"/>
    <cellStyle name="Normal 9 2 5 2 3 4 2 2" xfId="28556" xr:uid="{994D6362-31C2-4E9F-B771-34DC5F2CB622}"/>
    <cellStyle name="Normal 9 2 5 2 3 4 2 3" xfId="45315" xr:uid="{451F70CD-CAC7-4A60-8EA0-DABA08941E52}"/>
    <cellStyle name="Normal 9 2 5 2 3 4 3" xfId="20176" xr:uid="{7F1DFC82-7AB4-4F20-8C84-300787512887}"/>
    <cellStyle name="Normal 9 2 5 2 3 4 4" xfId="36935" xr:uid="{F65646F5-7790-4AFA-8094-3B05ADDDBD2A}"/>
    <cellStyle name="Normal 9 2 5 2 3 5" xfId="9993" xr:uid="{9BAE375B-AACF-499B-81F9-6CEBDB657136}"/>
    <cellStyle name="Normal 9 2 5 2 3 5 2" xfId="26753" xr:uid="{69F23053-9150-4ED7-9733-4124F664EE6E}"/>
    <cellStyle name="Normal 9 2 5 2 3 5 3" xfId="43512" xr:uid="{34E8FBF3-E5B9-43E8-91A3-538085ADE9BB}"/>
    <cellStyle name="Normal 9 2 5 2 3 6" xfId="18373" xr:uid="{B9B4C493-05FF-408D-B53E-BA325E6874A6}"/>
    <cellStyle name="Normal 9 2 5 2 3 7" xfId="35132" xr:uid="{F9B8D9ED-649D-47D9-A12F-079927C80A45}"/>
    <cellStyle name="Normal 9 2 5 2 4" xfId="1888" xr:uid="{AD73F997-1B94-4A39-91A9-14337926099A}"/>
    <cellStyle name="Normal 9 2 5 2 4 2" xfId="5277" xr:uid="{1D8CACC4-151A-433F-94F6-64BDE6D0A145}"/>
    <cellStyle name="Normal 9 2 5 2 4 2 2" xfId="13657" xr:uid="{8F3DBB03-BCF7-4161-A084-BEFB21A3456A}"/>
    <cellStyle name="Normal 9 2 5 2 4 2 2 2" xfId="30417" xr:uid="{E968E5E6-6E65-4182-84C9-2834A0D50B6D}"/>
    <cellStyle name="Normal 9 2 5 2 4 2 2 3" xfId="47176" xr:uid="{9F6D83B9-F1E7-439B-82FA-5B2D92B67F1B}"/>
    <cellStyle name="Normal 9 2 5 2 4 2 3" xfId="22037" xr:uid="{177D2D60-B8E6-4087-8D94-BD46F669FCCA}"/>
    <cellStyle name="Normal 9 2 5 2 4 2 4" xfId="38796" xr:uid="{A07E21AB-7E4D-4CE9-9F7E-3793A06B4AC4}"/>
    <cellStyle name="Normal 9 2 5 2 4 3" xfId="6964" xr:uid="{2CCB5BAF-CEC5-42C7-9559-A6005E7B7E08}"/>
    <cellStyle name="Normal 9 2 5 2 4 3 2" xfId="15344" xr:uid="{94702E94-16CD-4F83-A166-ACFAC9B15B27}"/>
    <cellStyle name="Normal 9 2 5 2 4 3 2 2" xfId="32104" xr:uid="{D11DB6DE-14A1-417A-81C8-B3C114952D96}"/>
    <cellStyle name="Normal 9 2 5 2 4 3 2 3" xfId="48863" xr:uid="{33C9572B-4BE2-43EA-81BA-22DDD078FB0D}"/>
    <cellStyle name="Normal 9 2 5 2 4 3 3" xfId="23724" xr:uid="{16EAB8F3-9846-4528-8D18-A5793EE047BF}"/>
    <cellStyle name="Normal 9 2 5 2 4 3 4" xfId="40483" xr:uid="{D96D854C-B398-4D9D-92F9-9277E4691799}"/>
    <cellStyle name="Normal 9 2 5 2 4 4" xfId="3587" xr:uid="{5E7294B9-7643-4657-946D-819EE7AECE89}"/>
    <cellStyle name="Normal 9 2 5 2 4 4 2" xfId="11967" xr:uid="{E391F000-022E-444D-A2C4-F15ACDB3EAAB}"/>
    <cellStyle name="Normal 9 2 5 2 4 4 2 2" xfId="28727" xr:uid="{7D43AE2E-F992-4C69-BEA7-B92F4F2F4D9A}"/>
    <cellStyle name="Normal 9 2 5 2 4 4 2 3" xfId="45486" xr:uid="{7E7FDB81-8C02-4E56-89A6-078ABDE6EE0B}"/>
    <cellStyle name="Normal 9 2 5 2 4 4 3" xfId="20347" xr:uid="{2A432B62-C953-4A6D-B8D9-DF019D4478C8}"/>
    <cellStyle name="Normal 9 2 5 2 4 4 4" xfId="37106" xr:uid="{4DBC8FB8-BCF4-4B2E-852C-5A3175F26F58}"/>
    <cellStyle name="Normal 9 2 5 2 4 5" xfId="10277" xr:uid="{6E3323DB-EE84-436B-A1DC-50BE3B9D15DC}"/>
    <cellStyle name="Normal 9 2 5 2 4 5 2" xfId="27037" xr:uid="{8A812C0E-2681-4B37-8824-74423FC5F9E9}"/>
    <cellStyle name="Normal 9 2 5 2 4 5 3" xfId="43796" xr:uid="{A13C7B01-54BB-4D7A-A1D8-F575B9750942}"/>
    <cellStyle name="Normal 9 2 5 2 4 6" xfId="18657" xr:uid="{D8CEDF65-30AC-4E64-8A16-D139745F1AFD}"/>
    <cellStyle name="Normal 9 2 5 2 4 7" xfId="35416" xr:uid="{5D74B7FE-9A7D-45BB-AA1C-9A479CDA89DC}"/>
    <cellStyle name="Normal 9 2 5 2 5" xfId="4007" xr:uid="{A297F2EC-DEE1-4F9F-A4DF-7B25C9042D1F}"/>
    <cellStyle name="Normal 9 2 5 2 5 2" xfId="12387" xr:uid="{714E8C36-6F9C-41E1-B8F4-7E6D675F2D6D}"/>
    <cellStyle name="Normal 9 2 5 2 5 2 2" xfId="29147" xr:uid="{06B0B65B-4BCE-428A-A341-767949A3A3FB}"/>
    <cellStyle name="Normal 9 2 5 2 5 2 3" xfId="45906" xr:uid="{D78364A0-46B5-49BA-8F1F-1005E9ADACA3}"/>
    <cellStyle name="Normal 9 2 5 2 5 3" xfId="20767" xr:uid="{FC6C1128-3ECA-455A-AE01-6EDF2F56FBD9}"/>
    <cellStyle name="Normal 9 2 5 2 5 4" xfId="37526" xr:uid="{DE10B262-D7BD-406D-8593-5AA19CF8D7D9}"/>
    <cellStyle name="Normal 9 2 5 2 6" xfId="5826" xr:uid="{530CFC3A-A965-4000-8324-30A03AAC79EA}"/>
    <cellStyle name="Normal 9 2 5 2 6 2" xfId="14206" xr:uid="{0FD432DA-F7BB-40D7-AFBC-6A074DF9A8E1}"/>
    <cellStyle name="Normal 9 2 5 2 6 2 2" xfId="30966" xr:uid="{7E4B6D76-AC3B-4EB9-BD1B-B36C54B42C24}"/>
    <cellStyle name="Normal 9 2 5 2 6 2 3" xfId="47725" xr:uid="{EA5D98F9-2CA9-4957-8A5F-F4BC105D5F06}"/>
    <cellStyle name="Normal 9 2 5 2 6 3" xfId="22586" xr:uid="{29451950-1E86-4B93-9048-6A2D2D366ECB}"/>
    <cellStyle name="Normal 9 2 5 2 6 4" xfId="39345" xr:uid="{E0EC0E5B-7905-43A5-AC91-16D828C896B5}"/>
    <cellStyle name="Normal 9 2 5 2 7" xfId="7370" xr:uid="{CB065B72-D68A-4BB4-9827-E8AE8BD8E1F1}"/>
    <cellStyle name="Normal 9 2 5 2 7 2" xfId="15750" xr:uid="{2E6DAF0B-8546-4D3A-A13B-7B07C0193219}"/>
    <cellStyle name="Normal 9 2 5 2 7 2 2" xfId="32510" xr:uid="{259C61F2-FAD7-4803-8E80-9E0E255E7177}"/>
    <cellStyle name="Normal 9 2 5 2 7 2 3" xfId="49269" xr:uid="{5E96C982-1F1C-4343-8B14-EDA2AD4D7790}"/>
    <cellStyle name="Normal 9 2 5 2 7 3" xfId="24130" xr:uid="{30EE41C2-5B70-4B31-BC99-B4480236C745}"/>
    <cellStyle name="Normal 9 2 5 2 7 4" xfId="40889" xr:uid="{87592945-BF9A-4F40-830C-CD09CD76E715}"/>
    <cellStyle name="Normal 9 2 5 2 8" xfId="7776" xr:uid="{D0EA8F29-B1D3-4355-94A1-23BB394085A5}"/>
    <cellStyle name="Normal 9 2 5 2 8 2" xfId="16156" xr:uid="{98F217C2-BE15-4FE7-9820-EA1C5D6712F6}"/>
    <cellStyle name="Normal 9 2 5 2 8 2 2" xfId="32916" xr:uid="{B92B8B06-38F2-44AC-AEDA-CFC85F736BC5}"/>
    <cellStyle name="Normal 9 2 5 2 8 2 3" xfId="49675" xr:uid="{D7BF6F51-5149-4B3C-A37C-F97CED848F50}"/>
    <cellStyle name="Normal 9 2 5 2 8 3" xfId="24536" xr:uid="{62840E01-3EEF-43C0-9CB6-B381D3A4D209}"/>
    <cellStyle name="Normal 9 2 5 2 8 4" xfId="41295" xr:uid="{EE4D944F-4979-4895-A473-AD36653F962B}"/>
    <cellStyle name="Normal 9 2 5 2 9" xfId="8182" xr:uid="{7D52A80E-9244-4124-967C-59BBBA79176C}"/>
    <cellStyle name="Normal 9 2 5 2 9 2" xfId="16562" xr:uid="{FC44CB37-6D0B-4DC8-A6FE-CACACE63DBEC}"/>
    <cellStyle name="Normal 9 2 5 2 9 2 2" xfId="33322" xr:uid="{A461451B-2E20-46EE-A4C0-9D33FA668005}"/>
    <cellStyle name="Normal 9 2 5 2 9 2 3" xfId="50081" xr:uid="{A38AC1E2-9FE9-4397-9BF6-9FB8668CBB76}"/>
    <cellStyle name="Normal 9 2 5 2 9 3" xfId="24942" xr:uid="{1F636BFB-F392-4EB1-BE54-94427FB33A75}"/>
    <cellStyle name="Normal 9 2 5 2 9 4" xfId="41701" xr:uid="{27CB5906-886D-41B9-9A4C-17796802279C}"/>
    <cellStyle name="Normal 9 2 5 3" xfId="732" xr:uid="{DEA70A0D-32FC-48D5-B0CC-6BBD0B22C8C2}"/>
    <cellStyle name="Normal 9 2 5 3 10" xfId="8719" xr:uid="{A846BA34-6F89-4B71-B471-5F92DD2903B6}"/>
    <cellStyle name="Normal 9 2 5 3 10 2" xfId="17099" xr:uid="{8D71F349-ABE1-4900-9BA4-993607467D30}"/>
    <cellStyle name="Normal 9 2 5 3 10 2 2" xfId="33859" xr:uid="{6C22C54D-8D3B-4A31-9080-2CCF693EB28D}"/>
    <cellStyle name="Normal 9 2 5 3 10 2 3" xfId="50618" xr:uid="{7B3F7647-94B4-4FE1-A0B0-BD75498E83F1}"/>
    <cellStyle name="Normal 9 2 5 3 10 3" xfId="25479" xr:uid="{12E9DBEC-66EB-4EAA-8B42-8F71ABB9FBF9}"/>
    <cellStyle name="Normal 9 2 5 3 10 4" xfId="42238" xr:uid="{6E7A5EDF-9343-4BD6-BEAA-E5A8427073CD}"/>
    <cellStyle name="Normal 9 2 5 3 11" xfId="2561" xr:uid="{8016A246-C5C7-4BAE-A8A7-AC0C78D9B216}"/>
    <cellStyle name="Normal 9 2 5 3 11 2" xfId="10943" xr:uid="{3E2C3549-FA9D-4B7A-BAC4-790EF69F853A}"/>
    <cellStyle name="Normal 9 2 5 3 11 2 2" xfId="27703" xr:uid="{518B8E56-46B6-4879-A348-6C4F4AD51ED8}"/>
    <cellStyle name="Normal 9 2 5 3 11 2 3" xfId="44462" xr:uid="{1201A219-F25F-40EC-94F7-5B2C9B519F5F}"/>
    <cellStyle name="Normal 9 2 5 3 11 3" xfId="19323" xr:uid="{128587DC-2CC6-4018-9DFC-E99BC35AC61C}"/>
    <cellStyle name="Normal 9 2 5 3 11 4" xfId="36082" xr:uid="{F6C90AF8-6C0E-431A-BC36-450082C32B6A}"/>
    <cellStyle name="Normal 9 2 5 3 12" xfId="9140" xr:uid="{F2B5E071-40B4-4684-84A7-4D87E2DF8E90}"/>
    <cellStyle name="Normal 9 2 5 3 12 2" xfId="25900" xr:uid="{F1EC21BD-E775-4D17-812B-A4D6986630AB}"/>
    <cellStyle name="Normal 9 2 5 3 12 3" xfId="42659" xr:uid="{6EB1B63E-F9CA-4331-BAA8-308ED6C61118}"/>
    <cellStyle name="Normal 9 2 5 3 13" xfId="17520" xr:uid="{D4EC47EC-1979-4239-B36F-C43C2D1F29BD}"/>
    <cellStyle name="Normal 9 2 5 3 14" xfId="34279" xr:uid="{8828C770-4688-4F32-9960-454552D0970D}"/>
    <cellStyle name="Normal 9 2 5 3 2" xfId="1171" xr:uid="{CCBF5142-B801-4B38-8FFC-C6322E7F2B77}"/>
    <cellStyle name="Normal 9 2 5 3 2 2" xfId="4566" xr:uid="{307F0EC7-88D8-4A2D-A76A-5281A809E01A}"/>
    <cellStyle name="Normal 9 2 5 3 2 2 2" xfId="12946" xr:uid="{20C63440-BA42-42A3-84FE-306254368A1B}"/>
    <cellStyle name="Normal 9 2 5 3 2 2 2 2" xfId="29706" xr:uid="{AF5014CD-79A1-4003-9FDD-FCC0380CD0A1}"/>
    <cellStyle name="Normal 9 2 5 3 2 2 2 3" xfId="46465" xr:uid="{85AEED5C-1F24-4070-B8E4-1EBED87755C6}"/>
    <cellStyle name="Normal 9 2 5 3 2 2 3" xfId="21326" xr:uid="{0635B67C-91DD-47E5-BABF-4D636214E5B6}"/>
    <cellStyle name="Normal 9 2 5 3 2 2 4" xfId="38085" xr:uid="{8179FF59-2E9D-4D7C-B316-4B41FD1513E9}"/>
    <cellStyle name="Normal 9 2 5 3 2 3" xfId="6253" xr:uid="{05F6C49C-5F0D-4635-9011-F3285263E3A0}"/>
    <cellStyle name="Normal 9 2 5 3 2 3 2" xfId="14633" xr:uid="{BAEBBF29-39F8-4565-A23C-1AE3EB969F93}"/>
    <cellStyle name="Normal 9 2 5 3 2 3 2 2" xfId="31393" xr:uid="{4A93A3E8-D321-4CFB-9117-EAFA28F7D06B}"/>
    <cellStyle name="Normal 9 2 5 3 2 3 2 3" xfId="48152" xr:uid="{819F0303-89C0-42E4-88D3-FC824CFA52DC}"/>
    <cellStyle name="Normal 9 2 5 3 2 3 3" xfId="23013" xr:uid="{79BBD859-E025-47CD-AAF9-66EBA9E0D9A8}"/>
    <cellStyle name="Normal 9 2 5 3 2 3 4" xfId="39772" xr:uid="{F5EECDBE-3272-43F3-B325-A7E5B4A01B0E}"/>
    <cellStyle name="Normal 9 2 5 3 2 4" xfId="2989" xr:uid="{51B4595C-880B-4430-B152-2D27C7488116}"/>
    <cellStyle name="Normal 9 2 5 3 2 4 2" xfId="11369" xr:uid="{DA02BC1B-7A87-4BF7-871B-D4D21311310F}"/>
    <cellStyle name="Normal 9 2 5 3 2 4 2 2" xfId="28129" xr:uid="{40F140A9-8EA8-46B1-8E65-F6BC8846C82E}"/>
    <cellStyle name="Normal 9 2 5 3 2 4 2 3" xfId="44888" xr:uid="{0B052AFF-37D0-45CF-9A42-17DF5A9A82F5}"/>
    <cellStyle name="Normal 9 2 5 3 2 4 3" xfId="19749" xr:uid="{436018CF-FDCE-44C8-9F53-79152084B070}"/>
    <cellStyle name="Normal 9 2 5 3 2 4 4" xfId="36508" xr:uid="{D66181DF-34F5-4B80-A7F8-6644EF538BB8}"/>
    <cellStyle name="Normal 9 2 5 3 2 5" xfId="9566" xr:uid="{9A85C463-39C6-40F0-AEC2-47AF0928644F}"/>
    <cellStyle name="Normal 9 2 5 3 2 5 2" xfId="26326" xr:uid="{4F8CFF15-CEA2-4AE1-921E-672106D3B77B}"/>
    <cellStyle name="Normal 9 2 5 3 2 5 3" xfId="43085" xr:uid="{9CFD9182-CBD6-421A-B0B9-FFBE3EE60431}"/>
    <cellStyle name="Normal 9 2 5 3 2 6" xfId="17946" xr:uid="{20DEC4E3-FB87-4D79-99E8-DB70F699D875}"/>
    <cellStyle name="Normal 9 2 5 3 2 7" xfId="34705" xr:uid="{1B523955-E8DC-40DB-B005-91E2AAB8988D}"/>
    <cellStyle name="Normal 9 2 5 3 3" xfId="1605" xr:uid="{D9B755D6-E093-4151-BEE0-B4CAF4FB9309}"/>
    <cellStyle name="Normal 9 2 5 3 3 2" xfId="4994" xr:uid="{F87AEA3F-82A4-453C-80FD-7D031CFA7B46}"/>
    <cellStyle name="Normal 9 2 5 3 3 2 2" xfId="13374" xr:uid="{16614E87-2FF6-49F3-A711-9AE5380D4D2A}"/>
    <cellStyle name="Normal 9 2 5 3 3 2 2 2" xfId="30134" xr:uid="{889ED6F5-F816-4D11-BE88-B6648E99ADD6}"/>
    <cellStyle name="Normal 9 2 5 3 3 2 2 3" xfId="46893" xr:uid="{C8E9D9F5-20D6-4434-BA79-126E52BE8CC7}"/>
    <cellStyle name="Normal 9 2 5 3 3 2 3" xfId="21754" xr:uid="{A0495BF0-DBA7-4124-8FE4-600A649E55B2}"/>
    <cellStyle name="Normal 9 2 5 3 3 2 4" xfId="38513" xr:uid="{43909AC1-6908-489A-9A0B-FE4056ECC3FF}"/>
    <cellStyle name="Normal 9 2 5 3 3 3" xfId="6681" xr:uid="{7535AE72-C0E3-44EB-B618-7A4C497306D4}"/>
    <cellStyle name="Normal 9 2 5 3 3 3 2" xfId="15061" xr:uid="{0176DFA1-47DA-4BD8-9756-DDFE7415023B}"/>
    <cellStyle name="Normal 9 2 5 3 3 3 2 2" xfId="31821" xr:uid="{ECC78FAD-0393-428E-A4D1-DA769B7D92ED}"/>
    <cellStyle name="Normal 9 2 5 3 3 3 2 3" xfId="48580" xr:uid="{CCE11DCA-B398-471B-BE13-F727F1AF712D}"/>
    <cellStyle name="Normal 9 2 5 3 3 3 3" xfId="23441" xr:uid="{99ABE6E9-7059-439B-A2C1-2540DD03FC8D}"/>
    <cellStyle name="Normal 9 2 5 3 3 3 4" xfId="40200" xr:uid="{39488E77-6769-4D16-B9F0-46FD9A3FF4D4}"/>
    <cellStyle name="Normal 9 2 5 3 3 4" xfId="3417" xr:uid="{F5E952CC-B73A-4503-811F-5E9F12D70B0B}"/>
    <cellStyle name="Normal 9 2 5 3 3 4 2" xfId="11797" xr:uid="{99524EF8-18D2-4A20-8E92-A7F4F10D0AAF}"/>
    <cellStyle name="Normal 9 2 5 3 3 4 2 2" xfId="28557" xr:uid="{E6FE75D8-001E-4F06-BBD0-FF97C37A2F55}"/>
    <cellStyle name="Normal 9 2 5 3 3 4 2 3" xfId="45316" xr:uid="{4546BA5F-F3FE-4E4D-8D08-0961674456F7}"/>
    <cellStyle name="Normal 9 2 5 3 3 4 3" xfId="20177" xr:uid="{1F01ADC8-3EDF-40D5-A197-614864195A76}"/>
    <cellStyle name="Normal 9 2 5 3 3 4 4" xfId="36936" xr:uid="{09E57022-957F-40F5-A515-5D2BC44F3D28}"/>
    <cellStyle name="Normal 9 2 5 3 3 5" xfId="9994" xr:uid="{2C65CA45-F6A8-4EDC-8E6E-F9ABF002B7D4}"/>
    <cellStyle name="Normal 9 2 5 3 3 5 2" xfId="26754" xr:uid="{08FA4C4F-DB4B-4464-8266-441A32102031}"/>
    <cellStyle name="Normal 9 2 5 3 3 5 3" xfId="43513" xr:uid="{CB7500D4-110A-4091-AC5F-06A206D034BE}"/>
    <cellStyle name="Normal 9 2 5 3 3 6" xfId="18374" xr:uid="{84E5667C-D699-45D2-9BAE-72E5CA6A53CA}"/>
    <cellStyle name="Normal 9 2 5 3 3 7" xfId="35133" xr:uid="{037FB65C-8CB8-49D2-8E3F-63001C444528}"/>
    <cellStyle name="Normal 9 2 5 3 4" xfId="2019" xr:uid="{6A25D702-B440-4D7A-AED0-9474DA6BB8F7}"/>
    <cellStyle name="Normal 9 2 5 3 4 2" xfId="5408" xr:uid="{08366A17-6FF1-40DA-AAE8-114F47D4E873}"/>
    <cellStyle name="Normal 9 2 5 3 4 2 2" xfId="13788" xr:uid="{59A27B6B-91E3-49C8-883F-BADBB839B7FA}"/>
    <cellStyle name="Normal 9 2 5 3 4 2 2 2" xfId="30548" xr:uid="{572AE12A-59F3-4A7C-A3DB-435B5FA7228C}"/>
    <cellStyle name="Normal 9 2 5 3 4 2 2 3" xfId="47307" xr:uid="{0579FFBD-3F73-4327-A108-47D42A7F16D5}"/>
    <cellStyle name="Normal 9 2 5 3 4 2 3" xfId="22168" xr:uid="{DF6848D9-9B1E-4A7C-99C2-8DFA06AE86BB}"/>
    <cellStyle name="Normal 9 2 5 3 4 2 4" xfId="38927" xr:uid="{0B38E9A9-4D34-4292-91C3-4AB745FC72EC}"/>
    <cellStyle name="Normal 9 2 5 3 4 3" xfId="7095" xr:uid="{3DA64236-3FE5-4430-BF10-4E8B9D306236}"/>
    <cellStyle name="Normal 9 2 5 3 4 3 2" xfId="15475" xr:uid="{8112A5A5-C56F-4A5F-859F-F000DE593B84}"/>
    <cellStyle name="Normal 9 2 5 3 4 3 2 2" xfId="32235" xr:uid="{DDBF7B61-BCF7-4B6B-A43D-A028FF6D11A8}"/>
    <cellStyle name="Normal 9 2 5 3 4 3 2 3" xfId="48994" xr:uid="{A5E562C7-A9AA-43E3-AE80-7D7CD3933D12}"/>
    <cellStyle name="Normal 9 2 5 3 4 3 3" xfId="23855" xr:uid="{52958949-6864-45F0-9742-C9141CEA37D2}"/>
    <cellStyle name="Normal 9 2 5 3 4 3 4" xfId="40614" xr:uid="{6BAFD57F-BA15-414F-A18D-82E2DFD31F67}"/>
    <cellStyle name="Normal 9 2 5 3 4 4" xfId="3718" xr:uid="{84A693E2-96F8-4FC6-AAE8-25DF16327837}"/>
    <cellStyle name="Normal 9 2 5 3 4 4 2" xfId="12098" xr:uid="{D5795E0E-9F7C-4DF8-B23B-AB2F517F7F52}"/>
    <cellStyle name="Normal 9 2 5 3 4 4 2 2" xfId="28858" xr:uid="{275B113B-0386-4345-B8FE-6C159E2FB771}"/>
    <cellStyle name="Normal 9 2 5 3 4 4 2 3" xfId="45617" xr:uid="{CB008224-620C-438B-AF62-2E04DF991B98}"/>
    <cellStyle name="Normal 9 2 5 3 4 4 3" xfId="20478" xr:uid="{11A26B30-FE80-40EF-A378-32FD110B5452}"/>
    <cellStyle name="Normal 9 2 5 3 4 4 4" xfId="37237" xr:uid="{612596A2-5A74-443E-83FF-968BDBBDA4B3}"/>
    <cellStyle name="Normal 9 2 5 3 4 5" xfId="10408" xr:uid="{B5132441-2D9A-4EB4-BF8B-14408BA088B3}"/>
    <cellStyle name="Normal 9 2 5 3 4 5 2" xfId="27168" xr:uid="{E67A2789-F31D-4124-B986-DA35592E1215}"/>
    <cellStyle name="Normal 9 2 5 3 4 5 3" xfId="43927" xr:uid="{B8471455-B77C-4297-AE52-556473B2C4CE}"/>
    <cellStyle name="Normal 9 2 5 3 4 6" xfId="18788" xr:uid="{6EB2F029-FC3B-4FC1-9EED-8EFD91B24289}"/>
    <cellStyle name="Normal 9 2 5 3 4 7" xfId="35547" xr:uid="{357A2882-C77E-4727-9FC3-C340273A8F0D}"/>
    <cellStyle name="Normal 9 2 5 3 5" xfId="4138" xr:uid="{61ADC6CF-8AEC-4A62-8D50-82AD5F301A94}"/>
    <cellStyle name="Normal 9 2 5 3 5 2" xfId="12518" xr:uid="{5B797D18-EE91-4E77-A3F3-8FB1446D962B}"/>
    <cellStyle name="Normal 9 2 5 3 5 2 2" xfId="29278" xr:uid="{4D42B4D8-8EDB-43B6-B19E-565D0DE78B73}"/>
    <cellStyle name="Normal 9 2 5 3 5 2 3" xfId="46037" xr:uid="{9A76B473-6A83-4E56-8185-5FB4AE6C767E}"/>
    <cellStyle name="Normal 9 2 5 3 5 3" xfId="20898" xr:uid="{606A90B0-7205-49A4-8695-CC62BC36EE0E}"/>
    <cellStyle name="Normal 9 2 5 3 5 4" xfId="37657" xr:uid="{D70B48AC-047C-404E-847E-8392B609D8DA}"/>
    <cellStyle name="Normal 9 2 5 3 6" xfId="5827" xr:uid="{9B60F623-F64C-45B4-99E9-6105122891E4}"/>
    <cellStyle name="Normal 9 2 5 3 6 2" xfId="14207" xr:uid="{919FCF5E-A03B-4348-88AF-8997B61AA464}"/>
    <cellStyle name="Normal 9 2 5 3 6 2 2" xfId="30967" xr:uid="{AFF51BAB-0808-4EDA-AF40-E3322F1103BC}"/>
    <cellStyle name="Normal 9 2 5 3 6 2 3" xfId="47726" xr:uid="{71269D05-1A9C-487E-8A7F-4C6943240F39}"/>
    <cellStyle name="Normal 9 2 5 3 6 3" xfId="22587" xr:uid="{4771E606-ADF6-421C-9D46-C3D595B919B9}"/>
    <cellStyle name="Normal 9 2 5 3 6 4" xfId="39346" xr:uid="{31B63BE8-7D37-489C-89EC-C47A9607E7F4}"/>
    <cellStyle name="Normal 9 2 5 3 7" xfId="7501" xr:uid="{395304EB-3ACC-4D05-A785-71CBC0CFADD6}"/>
    <cellStyle name="Normal 9 2 5 3 7 2" xfId="15881" xr:uid="{963E4F99-C0E7-4784-9DE8-319B45EB5BA6}"/>
    <cellStyle name="Normal 9 2 5 3 7 2 2" xfId="32641" xr:uid="{E1DE71FC-FBDF-4DE3-BA5F-B1FF1338B911}"/>
    <cellStyle name="Normal 9 2 5 3 7 2 3" xfId="49400" xr:uid="{444ADE91-68CB-49E6-89B4-F3F8AC784773}"/>
    <cellStyle name="Normal 9 2 5 3 7 3" xfId="24261" xr:uid="{C87BCB13-FB36-47FD-9764-1912EFC121EF}"/>
    <cellStyle name="Normal 9 2 5 3 7 4" xfId="41020" xr:uid="{864B7859-4B4E-47FD-8BD5-30EABE5435D7}"/>
    <cellStyle name="Normal 9 2 5 3 8" xfId="7907" xr:uid="{7588338A-6F4C-4750-9BFF-70A93D08158D}"/>
    <cellStyle name="Normal 9 2 5 3 8 2" xfId="16287" xr:uid="{6B8996F4-B24B-4800-AC17-447789741110}"/>
    <cellStyle name="Normal 9 2 5 3 8 2 2" xfId="33047" xr:uid="{9FF7EBB4-9812-4F31-BC33-DBCBEC53CD03}"/>
    <cellStyle name="Normal 9 2 5 3 8 2 3" xfId="49806" xr:uid="{2B32BF3C-354A-41ED-AA5C-63FBD415DD06}"/>
    <cellStyle name="Normal 9 2 5 3 8 3" xfId="24667" xr:uid="{32AF7B5C-C053-43C8-9D65-BE77B152B6B6}"/>
    <cellStyle name="Normal 9 2 5 3 8 4" xfId="41426" xr:uid="{9146035E-A339-4B9B-BC2F-D641FD4066FB}"/>
    <cellStyle name="Normal 9 2 5 3 9" xfId="8313" xr:uid="{1D11BC2E-FB29-4094-BCA9-A1C847B37A47}"/>
    <cellStyle name="Normal 9 2 5 3 9 2" xfId="16693" xr:uid="{01E814DF-FCE7-40F4-B561-8CF5C35361C8}"/>
    <cellStyle name="Normal 9 2 5 3 9 2 2" xfId="33453" xr:uid="{140BD35A-906C-4C8E-A028-8427062B5ED7}"/>
    <cellStyle name="Normal 9 2 5 3 9 2 3" xfId="50212" xr:uid="{4700E303-2C03-46C1-8EDD-5FE683D008C3}"/>
    <cellStyle name="Normal 9 2 5 3 9 3" xfId="25073" xr:uid="{B4C3F06C-8DF9-4760-B649-DE53259E7172}"/>
    <cellStyle name="Normal 9 2 5 3 9 4" xfId="41832" xr:uid="{F2BD03FD-B7D5-4F3F-9E5B-DDB710AB566B}"/>
    <cellStyle name="Normal 9 2 5 4" xfId="1169" xr:uid="{28AA3704-BA5B-40F7-BFBA-CBD8E07DF1FE}"/>
    <cellStyle name="Normal 9 2 5 4 2" xfId="4564" xr:uid="{A87E1BBC-5853-4B27-A5D4-F704549F7DD4}"/>
    <cellStyle name="Normal 9 2 5 4 2 2" xfId="12944" xr:uid="{00244AC7-8096-4873-9495-9B281A26C2E0}"/>
    <cellStyle name="Normal 9 2 5 4 2 2 2" xfId="29704" xr:uid="{DB5B6A2C-627B-486C-A57C-190EED7100D4}"/>
    <cellStyle name="Normal 9 2 5 4 2 2 3" xfId="46463" xr:uid="{02DD205C-6D69-4D82-B655-F0BF1E11542D}"/>
    <cellStyle name="Normal 9 2 5 4 2 3" xfId="21324" xr:uid="{6D4E9281-CB77-468F-BAE1-64A1D04176A3}"/>
    <cellStyle name="Normal 9 2 5 4 2 4" xfId="38083" xr:uid="{17099F93-212A-49C1-B5A1-E1D06D8E9723}"/>
    <cellStyle name="Normal 9 2 5 4 3" xfId="6251" xr:uid="{F0889D45-6D30-4E3A-A0F7-F372A6374F71}"/>
    <cellStyle name="Normal 9 2 5 4 3 2" xfId="14631" xr:uid="{4F4FE022-3346-4AE4-8A9A-1B5B5E4604B2}"/>
    <cellStyle name="Normal 9 2 5 4 3 2 2" xfId="31391" xr:uid="{DEF4F3DB-D0E6-4C4C-BFE4-72DF452C9CF7}"/>
    <cellStyle name="Normal 9 2 5 4 3 2 3" xfId="48150" xr:uid="{FC629749-4A24-4116-9403-917F1D9CDE60}"/>
    <cellStyle name="Normal 9 2 5 4 3 3" xfId="23011" xr:uid="{FC127777-E025-4271-88F0-A81250C80374}"/>
    <cellStyle name="Normal 9 2 5 4 3 4" xfId="39770" xr:uid="{39039A10-5A06-4197-9DFC-814A027CEBF5}"/>
    <cellStyle name="Normal 9 2 5 4 4" xfId="2987" xr:uid="{17459A9E-6610-40A5-A8B6-988E4191A869}"/>
    <cellStyle name="Normal 9 2 5 4 4 2" xfId="11367" xr:uid="{9492C840-EFAB-4D95-82D4-3EBB07AFD0FA}"/>
    <cellStyle name="Normal 9 2 5 4 4 2 2" xfId="28127" xr:uid="{8AFF76E0-9D0A-4D08-BC3F-69BEFE1DB0F1}"/>
    <cellStyle name="Normal 9 2 5 4 4 2 3" xfId="44886" xr:uid="{F3BBB77A-8D7B-48BB-B5F7-F81516B2BD40}"/>
    <cellStyle name="Normal 9 2 5 4 4 3" xfId="19747" xr:uid="{C829C7A6-F3B0-4322-9949-13D76EBE8C69}"/>
    <cellStyle name="Normal 9 2 5 4 4 4" xfId="36506" xr:uid="{F4F80165-9269-4146-BF5A-26ED21F237B6}"/>
    <cellStyle name="Normal 9 2 5 4 5" xfId="9564" xr:uid="{8F2785B5-0D98-45BE-9496-7A9BD7CEE119}"/>
    <cellStyle name="Normal 9 2 5 4 5 2" xfId="26324" xr:uid="{DA82D42E-0802-4A73-BE9C-63063BB3D815}"/>
    <cellStyle name="Normal 9 2 5 4 5 3" xfId="43083" xr:uid="{57A7AB69-BE37-49D1-AFCC-2E3238577981}"/>
    <cellStyle name="Normal 9 2 5 4 6" xfId="17944" xr:uid="{42592C0E-4EFF-43C1-88B4-FEAAAD14CF7B}"/>
    <cellStyle name="Normal 9 2 5 4 7" xfId="34703" xr:uid="{0F6BFD36-F8A9-4344-BC5D-E2ABF22CF4EA}"/>
    <cellStyle name="Normal 9 2 5 5" xfId="1603" xr:uid="{F5BE2558-35A6-40C3-946C-E569BA09A1D3}"/>
    <cellStyle name="Normal 9 2 5 5 2" xfId="4992" xr:uid="{7B00C163-CE68-403F-83CB-440D2C0EE56F}"/>
    <cellStyle name="Normal 9 2 5 5 2 2" xfId="13372" xr:uid="{2E6847F6-ECA4-4F0A-9F99-F5518B74AD3E}"/>
    <cellStyle name="Normal 9 2 5 5 2 2 2" xfId="30132" xr:uid="{445875E4-309A-432E-928D-C1A8436A2D8B}"/>
    <cellStyle name="Normal 9 2 5 5 2 2 3" xfId="46891" xr:uid="{164C2159-6962-4F38-94E7-72E17EDB2478}"/>
    <cellStyle name="Normal 9 2 5 5 2 3" xfId="21752" xr:uid="{F10CBABC-2726-4909-85A5-D658D0244D0F}"/>
    <cellStyle name="Normal 9 2 5 5 2 4" xfId="38511" xr:uid="{33E36723-F15F-4261-9F1C-79F9F6B0F292}"/>
    <cellStyle name="Normal 9 2 5 5 3" xfId="6679" xr:uid="{31216085-D646-412B-8FBD-5AC60728CE56}"/>
    <cellStyle name="Normal 9 2 5 5 3 2" xfId="15059" xr:uid="{E6B80EA1-5EF2-43BA-80DE-B7AF884BADFB}"/>
    <cellStyle name="Normal 9 2 5 5 3 2 2" xfId="31819" xr:uid="{22104E32-C6CE-4B10-86A7-F1E18BC53276}"/>
    <cellStyle name="Normal 9 2 5 5 3 2 3" xfId="48578" xr:uid="{FD6F5F9F-7D73-4D06-9B77-8A50112595D4}"/>
    <cellStyle name="Normal 9 2 5 5 3 3" xfId="23439" xr:uid="{94AC9ABF-F920-4F01-A6C5-B21C8601AFEA}"/>
    <cellStyle name="Normal 9 2 5 5 3 4" xfId="40198" xr:uid="{7BFBD35D-5C35-4416-98CB-3A0A8A2578F2}"/>
    <cellStyle name="Normal 9 2 5 5 4" xfId="3415" xr:uid="{D10F40E6-5143-4DB7-97B5-F756DB2D2E2E}"/>
    <cellStyle name="Normal 9 2 5 5 4 2" xfId="11795" xr:uid="{BF644DFA-6B6A-4EC3-8D13-293BB5A9678A}"/>
    <cellStyle name="Normal 9 2 5 5 4 2 2" xfId="28555" xr:uid="{5B0EFB57-33C7-4FA2-96F1-AFD5E49525E9}"/>
    <cellStyle name="Normal 9 2 5 5 4 2 3" xfId="45314" xr:uid="{65E962FA-93AD-4A0A-9251-3299DA1D769C}"/>
    <cellStyle name="Normal 9 2 5 5 4 3" xfId="20175" xr:uid="{C2C5147D-4C4C-4160-BF2C-F3227260E9AE}"/>
    <cellStyle name="Normal 9 2 5 5 4 4" xfId="36934" xr:uid="{0A94EB6E-9172-4346-A083-92C5E15363C7}"/>
    <cellStyle name="Normal 9 2 5 5 5" xfId="9992" xr:uid="{F034151A-8C41-4B0B-AA2A-1EC4384A22C3}"/>
    <cellStyle name="Normal 9 2 5 5 5 2" xfId="26752" xr:uid="{7558E29B-A1A5-4C5C-ADFA-1EA01273FBB1}"/>
    <cellStyle name="Normal 9 2 5 5 5 3" xfId="43511" xr:uid="{8046247C-9728-47DC-8974-33F5EC2DB13F}"/>
    <cellStyle name="Normal 9 2 5 5 6" xfId="18372" xr:uid="{DF07C1A5-5F46-422D-A24F-97DC177BA0C9}"/>
    <cellStyle name="Normal 9 2 5 5 7" xfId="35131" xr:uid="{CA74FA7A-0749-4737-98ED-73134DC17574}"/>
    <cellStyle name="Normal 9 2 5 6" xfId="1748" xr:uid="{DE9DEEA2-731B-4729-8701-5F3F86919173}"/>
    <cellStyle name="Normal 9 2 5 6 2" xfId="5137" xr:uid="{68AEAA83-E43D-41AC-85EB-2FC0C99CEAEF}"/>
    <cellStyle name="Normal 9 2 5 6 2 2" xfId="13517" xr:uid="{BC80A0BC-251E-428A-9DEA-D1D55F849148}"/>
    <cellStyle name="Normal 9 2 5 6 2 2 2" xfId="30277" xr:uid="{732F5E8C-78EC-41EF-AB93-6D1D743A2CA0}"/>
    <cellStyle name="Normal 9 2 5 6 2 2 3" xfId="47036" xr:uid="{95AD681D-B7FB-4E84-87B3-F21C25993C54}"/>
    <cellStyle name="Normal 9 2 5 6 2 3" xfId="21897" xr:uid="{78C27CF2-F270-43CD-8C85-A5FBA660A446}"/>
    <cellStyle name="Normal 9 2 5 6 2 4" xfId="38656" xr:uid="{24B39A8F-B8F5-4643-B4FE-D16A5497CA56}"/>
    <cellStyle name="Normal 9 2 5 6 3" xfId="6824" xr:uid="{D5CB2B28-F49A-4736-97E4-3944B61C6453}"/>
    <cellStyle name="Normal 9 2 5 6 3 2" xfId="15204" xr:uid="{06BD5F6B-9960-4C99-999C-69026C44CF74}"/>
    <cellStyle name="Normal 9 2 5 6 3 2 2" xfId="31964" xr:uid="{C76816DE-03C9-4BE1-9773-0F188CA9E81C}"/>
    <cellStyle name="Normal 9 2 5 6 3 2 3" xfId="48723" xr:uid="{19420D14-7967-4AC8-8D61-0B4D21717A99}"/>
    <cellStyle name="Normal 9 2 5 6 3 3" xfId="23584" xr:uid="{EC7A5791-EF0F-4CF6-86B4-8955DBEFC102}"/>
    <cellStyle name="Normal 9 2 5 6 3 4" xfId="40343" xr:uid="{64CF70AA-C271-4CE1-A55C-5B27BCA4AF5D}"/>
    <cellStyle name="Normal 9 2 5 6 4" xfId="2559" xr:uid="{96C8A6CB-0E8D-4091-AD7F-EA130117C624}"/>
    <cellStyle name="Normal 9 2 5 6 4 2" xfId="10941" xr:uid="{1074D412-35CB-4500-B96E-8621B61B8167}"/>
    <cellStyle name="Normal 9 2 5 6 4 2 2" xfId="27701" xr:uid="{AF95EB90-0D99-4C59-9630-DEBEDD7D9F56}"/>
    <cellStyle name="Normal 9 2 5 6 4 2 3" xfId="44460" xr:uid="{6E5EB192-10D5-433B-9742-8B0191F89B5C}"/>
    <cellStyle name="Normal 9 2 5 6 4 3" xfId="19321" xr:uid="{307AC293-18E6-448B-8F4C-A88E12702C86}"/>
    <cellStyle name="Normal 9 2 5 6 4 4" xfId="36080" xr:uid="{CFB4FA15-2983-44E8-A9A2-CA147DEF469D}"/>
    <cellStyle name="Normal 9 2 5 6 5" xfId="10137" xr:uid="{1DF6BEC1-EC9A-40C7-9019-E5BBCA4222C9}"/>
    <cellStyle name="Normal 9 2 5 6 5 2" xfId="26897" xr:uid="{139ADE60-F464-438D-84C4-E408575C1C08}"/>
    <cellStyle name="Normal 9 2 5 6 5 3" xfId="43656" xr:uid="{7714A006-EAA9-44AE-844A-B2907B82D8B5}"/>
    <cellStyle name="Normal 9 2 5 6 6" xfId="18517" xr:uid="{7A46FE75-D395-49B4-B535-56C55B46FDD1}"/>
    <cellStyle name="Normal 9 2 5 6 7" xfId="35276" xr:uid="{9AB4AD3B-3087-4FB8-8A7C-36AB87318ED1}"/>
    <cellStyle name="Normal 9 2 5 7" xfId="3867" xr:uid="{2E7FF558-EAE7-4910-9D69-981380ED0CDC}"/>
    <cellStyle name="Normal 9 2 5 7 2" xfId="12247" xr:uid="{83768A72-D4FA-4271-8EC4-1A0C0F7359FF}"/>
    <cellStyle name="Normal 9 2 5 7 2 2" xfId="29007" xr:uid="{461E25ED-6887-48D6-A04A-2BDFCEE2B7B6}"/>
    <cellStyle name="Normal 9 2 5 7 2 3" xfId="45766" xr:uid="{C175245D-CDA5-46C8-A4D0-CC138585BE6C}"/>
    <cellStyle name="Normal 9 2 5 7 3" xfId="20627" xr:uid="{98ABDE4B-F861-4283-B4ED-7AA1F9A8D71D}"/>
    <cellStyle name="Normal 9 2 5 7 4" xfId="37386" xr:uid="{E2F50875-941F-4985-AC2E-AB6E7FF8A1A6}"/>
    <cellStyle name="Normal 9 2 5 8" xfId="5825" xr:uid="{0B30FD8A-6557-447D-85BD-B56FDA8F7E2E}"/>
    <cellStyle name="Normal 9 2 5 8 2" xfId="14205" xr:uid="{547041FA-ADDA-4A03-99A2-271D5D2A8F47}"/>
    <cellStyle name="Normal 9 2 5 8 2 2" xfId="30965" xr:uid="{CA5A757E-3EB8-4206-9C8B-AF15571761B0}"/>
    <cellStyle name="Normal 9 2 5 8 2 3" xfId="47724" xr:uid="{FC1BE91C-4BB2-4D40-9CBB-ED5A2B09E16A}"/>
    <cellStyle name="Normal 9 2 5 8 3" xfId="22585" xr:uid="{05A81A96-C1E3-4383-8184-2A90E1C51035}"/>
    <cellStyle name="Normal 9 2 5 8 4" xfId="39344" xr:uid="{B0B078D4-9B3F-4D3D-B0F8-2F8690F217F5}"/>
    <cellStyle name="Normal 9 2 5 9" xfId="7230" xr:uid="{09D5CE0A-DD67-4E77-A1C9-A8DCF7589C9A}"/>
    <cellStyle name="Normal 9 2 5 9 2" xfId="15610" xr:uid="{D7234D7F-773E-4518-AB16-9DA81D643B3F}"/>
    <cellStyle name="Normal 9 2 5 9 2 2" xfId="32370" xr:uid="{823ECDC5-FEA0-40A2-A93B-A6EA5C4F5242}"/>
    <cellStyle name="Normal 9 2 5 9 2 3" xfId="49129" xr:uid="{91188D88-3AD0-4A6A-A577-2C4D8FCF4715}"/>
    <cellStyle name="Normal 9 2 5 9 3" xfId="23990" xr:uid="{EA706C56-1AA1-4B93-9187-7E021E697E26}"/>
    <cellStyle name="Normal 9 2 5 9 4" xfId="40749" xr:uid="{C41F8382-B69F-4500-A0BF-02361A8A7A08}"/>
    <cellStyle name="Normal 9 2 6" xfId="733" xr:uid="{BB32EA93-F954-4B72-8EB9-9BF5CC86F9C2}"/>
    <cellStyle name="Normal 9 2 6 10" xfId="8583" xr:uid="{31FD7664-F6C5-4B70-B2B7-7F0BBB3E577A}"/>
    <cellStyle name="Normal 9 2 6 10 2" xfId="16963" xr:uid="{BE2467FA-9AB2-4F64-B27D-B6B574B4A858}"/>
    <cellStyle name="Normal 9 2 6 10 2 2" xfId="33723" xr:uid="{9A1D1FC7-B641-4D25-AAF2-89EC9D015662}"/>
    <cellStyle name="Normal 9 2 6 10 2 3" xfId="50482" xr:uid="{499DF3FA-D4E1-40ED-AAF3-EA5C0A922A46}"/>
    <cellStyle name="Normal 9 2 6 10 3" xfId="25343" xr:uid="{301E514C-E160-4EA0-8F20-16D23E3AAA86}"/>
    <cellStyle name="Normal 9 2 6 10 4" xfId="42102" xr:uid="{DAA05859-C856-4F56-9B1C-9E3FB86578ED}"/>
    <cellStyle name="Normal 9 2 6 11" xfId="2562" xr:uid="{EA2CF189-8710-475A-A67E-FFF99EDC75E2}"/>
    <cellStyle name="Normal 9 2 6 11 2" xfId="10944" xr:uid="{256F9EE6-E9E9-492E-A416-303C3E97E48C}"/>
    <cellStyle name="Normal 9 2 6 11 2 2" xfId="27704" xr:uid="{04B74898-9F42-4BEE-BB2F-876E4E8E1C2F}"/>
    <cellStyle name="Normal 9 2 6 11 2 3" xfId="44463" xr:uid="{4B727467-12CB-408B-8265-2AB9FBEAF38D}"/>
    <cellStyle name="Normal 9 2 6 11 3" xfId="19324" xr:uid="{24D04BC8-B702-4F42-B1B0-815D37DE4F0C}"/>
    <cellStyle name="Normal 9 2 6 11 4" xfId="36083" xr:uid="{D2545DD2-A5EA-4F9C-8B38-EAEA9508232C}"/>
    <cellStyle name="Normal 9 2 6 12" xfId="9141" xr:uid="{E5C48D01-12CB-4760-9B51-9A1BA7357B14}"/>
    <cellStyle name="Normal 9 2 6 12 2" xfId="25901" xr:uid="{4430FBFC-010A-429B-B9A5-D02987D0D9F4}"/>
    <cellStyle name="Normal 9 2 6 12 3" xfId="42660" xr:uid="{26C616DD-F529-4EE7-A663-2C9856F0B19C}"/>
    <cellStyle name="Normal 9 2 6 13" xfId="17521" xr:uid="{FD97D883-AF53-46AD-B7EB-9D899F168862}"/>
    <cellStyle name="Normal 9 2 6 14" xfId="34280" xr:uid="{128D343C-43ED-4110-9031-6E0B40BAB063}"/>
    <cellStyle name="Normal 9 2 6 2" xfId="1172" xr:uid="{8A0DCBAA-F367-4671-B3EB-A58FCE683176}"/>
    <cellStyle name="Normal 9 2 6 2 2" xfId="4567" xr:uid="{9467D6AE-73E1-47F6-A31A-A109376A178E}"/>
    <cellStyle name="Normal 9 2 6 2 2 2" xfId="12947" xr:uid="{AB948884-F863-4A24-A8E8-C332BAE219E9}"/>
    <cellStyle name="Normal 9 2 6 2 2 2 2" xfId="29707" xr:uid="{2050AA28-DFC7-4627-A62F-60F8B9A782BC}"/>
    <cellStyle name="Normal 9 2 6 2 2 2 3" xfId="46466" xr:uid="{6937C24D-77A3-4EEA-8E24-3873A03CADAB}"/>
    <cellStyle name="Normal 9 2 6 2 2 3" xfId="21327" xr:uid="{FF947EA6-A271-4F81-A401-22AF4A44A2BC}"/>
    <cellStyle name="Normal 9 2 6 2 2 4" xfId="38086" xr:uid="{2E242122-DB6D-472F-99BC-E58DA36A1DE6}"/>
    <cellStyle name="Normal 9 2 6 2 3" xfId="6254" xr:uid="{40AE3EE1-1559-4ACD-A595-A25FDA115039}"/>
    <cellStyle name="Normal 9 2 6 2 3 2" xfId="14634" xr:uid="{D656F6DE-A0C3-4188-AC9C-811BF357B499}"/>
    <cellStyle name="Normal 9 2 6 2 3 2 2" xfId="31394" xr:uid="{EB4EDF57-440C-4C5A-AFAC-E0591FF2D7C1}"/>
    <cellStyle name="Normal 9 2 6 2 3 2 3" xfId="48153" xr:uid="{B66D5322-34EC-4235-A0D7-D181FFA373C2}"/>
    <cellStyle name="Normal 9 2 6 2 3 3" xfId="23014" xr:uid="{2AF552F2-0F38-40C1-8EA6-90B9C0140D17}"/>
    <cellStyle name="Normal 9 2 6 2 3 4" xfId="39773" xr:uid="{D816F0C8-7A43-4E92-A6EE-B1074981034B}"/>
    <cellStyle name="Normal 9 2 6 2 4" xfId="2990" xr:uid="{A1F76073-EE41-44BC-AFEC-746596B07FD2}"/>
    <cellStyle name="Normal 9 2 6 2 4 2" xfId="11370" xr:uid="{CC5AEC01-E12F-4C81-9C68-EFCBC969186A}"/>
    <cellStyle name="Normal 9 2 6 2 4 2 2" xfId="28130" xr:uid="{B1B403AD-B0AE-48FB-AC4C-62BA9F19FB81}"/>
    <cellStyle name="Normal 9 2 6 2 4 2 3" xfId="44889" xr:uid="{68DA799A-23D9-4802-A194-80076D8F953D}"/>
    <cellStyle name="Normal 9 2 6 2 4 3" xfId="19750" xr:uid="{DF36D886-3276-41F2-AF45-B711F3630728}"/>
    <cellStyle name="Normal 9 2 6 2 4 4" xfId="36509" xr:uid="{9C82CB3E-E8D0-4433-945A-5BBBBE836F40}"/>
    <cellStyle name="Normal 9 2 6 2 5" xfId="9567" xr:uid="{68C16FEC-C63E-415F-B3CD-CBBF92F2507D}"/>
    <cellStyle name="Normal 9 2 6 2 5 2" xfId="26327" xr:uid="{3A852871-1944-4318-8F0C-C2A67AF4B36B}"/>
    <cellStyle name="Normal 9 2 6 2 5 3" xfId="43086" xr:uid="{FD0D047E-6505-410E-B312-24E0DA759856}"/>
    <cellStyle name="Normal 9 2 6 2 6" xfId="17947" xr:uid="{108FD21C-8019-4D4A-9198-840BFFD12F42}"/>
    <cellStyle name="Normal 9 2 6 2 7" xfId="34706" xr:uid="{C5D7699A-F5D4-4FAB-8FE6-384B882A8CDA}"/>
    <cellStyle name="Normal 9 2 6 3" xfId="1606" xr:uid="{994E1212-0FCD-4164-AFA5-22F991561E32}"/>
    <cellStyle name="Normal 9 2 6 3 2" xfId="4995" xr:uid="{87EE918D-23B5-4750-B406-C33859ED9166}"/>
    <cellStyle name="Normal 9 2 6 3 2 2" xfId="13375" xr:uid="{30EFCF46-9C7E-45FC-AE0C-94C85573D525}"/>
    <cellStyle name="Normal 9 2 6 3 2 2 2" xfId="30135" xr:uid="{D42EB50D-EA85-4CB3-B2B3-EFA98BB77FE8}"/>
    <cellStyle name="Normal 9 2 6 3 2 2 3" xfId="46894" xr:uid="{D04BA5B9-C28B-43CF-ACFB-0A07098E987A}"/>
    <cellStyle name="Normal 9 2 6 3 2 3" xfId="21755" xr:uid="{AC78D5EA-EAE8-4077-A18C-3914604E8342}"/>
    <cellStyle name="Normal 9 2 6 3 2 4" xfId="38514" xr:uid="{9FD248FD-4697-44C8-99CD-D5C4A1035894}"/>
    <cellStyle name="Normal 9 2 6 3 3" xfId="6682" xr:uid="{08737A21-9E20-41B0-B45E-A1DA36C4A64D}"/>
    <cellStyle name="Normal 9 2 6 3 3 2" xfId="15062" xr:uid="{E4A6768A-6742-41E8-B0DB-844B4D1C97BC}"/>
    <cellStyle name="Normal 9 2 6 3 3 2 2" xfId="31822" xr:uid="{FA7E1F2C-D5C9-48A3-9669-9DE83D3AD773}"/>
    <cellStyle name="Normal 9 2 6 3 3 2 3" xfId="48581" xr:uid="{16E3105A-EAD9-40EF-9964-096A829B5A17}"/>
    <cellStyle name="Normal 9 2 6 3 3 3" xfId="23442" xr:uid="{C983D2FA-3A4C-461C-8E9D-67A59DC742E8}"/>
    <cellStyle name="Normal 9 2 6 3 3 4" xfId="40201" xr:uid="{DFE46ECD-729A-48E2-8FA3-CC213394F144}"/>
    <cellStyle name="Normal 9 2 6 3 4" xfId="3418" xr:uid="{7441B5C1-550E-4A45-9CA8-883F5FA50D61}"/>
    <cellStyle name="Normal 9 2 6 3 4 2" xfId="11798" xr:uid="{A667523B-D5E2-46D7-A632-5E94F6120438}"/>
    <cellStyle name="Normal 9 2 6 3 4 2 2" xfId="28558" xr:uid="{6E4079F0-BF74-4964-8C72-2F14A36F3A25}"/>
    <cellStyle name="Normal 9 2 6 3 4 2 3" xfId="45317" xr:uid="{7D52C9FF-7991-45BA-93BE-1E636D284C2B}"/>
    <cellStyle name="Normal 9 2 6 3 4 3" xfId="20178" xr:uid="{C4780913-46C2-435E-9AE6-D0B6E624D7C6}"/>
    <cellStyle name="Normal 9 2 6 3 4 4" xfId="36937" xr:uid="{2772DAC2-B805-4A88-A825-DA7FC365EA00}"/>
    <cellStyle name="Normal 9 2 6 3 5" xfId="9995" xr:uid="{5DE28697-745D-43B5-92AF-853D32A52061}"/>
    <cellStyle name="Normal 9 2 6 3 5 2" xfId="26755" xr:uid="{59C0D20F-8E1A-4B29-80B5-326548BC959C}"/>
    <cellStyle name="Normal 9 2 6 3 5 3" xfId="43514" xr:uid="{EFDD7247-DEA9-4F05-9B49-C2177D86F826}"/>
    <cellStyle name="Normal 9 2 6 3 6" xfId="18375" xr:uid="{91847315-D01B-4D34-BA02-1FA7B37F01FD}"/>
    <cellStyle name="Normal 9 2 6 3 7" xfId="35134" xr:uid="{4C116015-203A-4682-ADAB-12BD35F33DE5}"/>
    <cellStyle name="Normal 9 2 6 4" xfId="1883" xr:uid="{C8A8669B-382A-4127-A6A0-F85534513060}"/>
    <cellStyle name="Normal 9 2 6 4 2" xfId="5272" xr:uid="{A23E0D84-DD4E-4F2C-84E6-4DAE0016A994}"/>
    <cellStyle name="Normal 9 2 6 4 2 2" xfId="13652" xr:uid="{3D5A61DC-BFC6-468A-842A-1F0083FE95CB}"/>
    <cellStyle name="Normal 9 2 6 4 2 2 2" xfId="30412" xr:uid="{DDC1119E-4216-49FB-AA7A-C4129D9888C6}"/>
    <cellStyle name="Normal 9 2 6 4 2 2 3" xfId="47171" xr:uid="{4B9EE339-3991-414D-9690-A000D1BD6978}"/>
    <cellStyle name="Normal 9 2 6 4 2 3" xfId="22032" xr:uid="{02F1F1AD-B9B0-4D0B-BDC0-826B6DE87FC3}"/>
    <cellStyle name="Normal 9 2 6 4 2 4" xfId="38791" xr:uid="{471962F5-5190-4F83-B69C-0B0CB6B6AB4D}"/>
    <cellStyle name="Normal 9 2 6 4 3" xfId="6959" xr:uid="{6DB7B390-332E-4B85-A345-D0176D89766E}"/>
    <cellStyle name="Normal 9 2 6 4 3 2" xfId="15339" xr:uid="{DD6A9DD9-7390-411A-B996-20CB0788BCCF}"/>
    <cellStyle name="Normal 9 2 6 4 3 2 2" xfId="32099" xr:uid="{EE640BB5-11EF-4E61-9954-C9FE88A61D33}"/>
    <cellStyle name="Normal 9 2 6 4 3 2 3" xfId="48858" xr:uid="{F09E9C12-4834-4405-A6DF-D555EA65942C}"/>
    <cellStyle name="Normal 9 2 6 4 3 3" xfId="23719" xr:uid="{42B8C18B-6DE2-44C5-92FE-A9E03D890329}"/>
    <cellStyle name="Normal 9 2 6 4 3 4" xfId="40478" xr:uid="{D7B251CA-F1FA-4A87-BD27-76808ACD89DB}"/>
    <cellStyle name="Normal 9 2 6 4 4" xfId="3582" xr:uid="{A1A9D5A0-A88F-4569-9E76-2D1499255F53}"/>
    <cellStyle name="Normal 9 2 6 4 4 2" xfId="11962" xr:uid="{B56B1A9A-8A79-4E3E-BF33-90B8A2FE64CB}"/>
    <cellStyle name="Normal 9 2 6 4 4 2 2" xfId="28722" xr:uid="{27844107-C376-41EA-8C44-09B7D74D59E4}"/>
    <cellStyle name="Normal 9 2 6 4 4 2 3" xfId="45481" xr:uid="{43387C3C-8BBF-403B-9A4E-B2B8B3A9ACAE}"/>
    <cellStyle name="Normal 9 2 6 4 4 3" xfId="20342" xr:uid="{AE3D4A06-2867-4603-BC97-45CE718C0553}"/>
    <cellStyle name="Normal 9 2 6 4 4 4" xfId="37101" xr:uid="{3786128B-0C13-4586-BB95-0FA75ADB434B}"/>
    <cellStyle name="Normal 9 2 6 4 5" xfId="10272" xr:uid="{F249136D-8CAD-4688-B49B-5EC8B597D291}"/>
    <cellStyle name="Normal 9 2 6 4 5 2" xfId="27032" xr:uid="{5EB7E36E-2002-4022-B16C-BACDFFF89D0A}"/>
    <cellStyle name="Normal 9 2 6 4 5 3" xfId="43791" xr:uid="{F0732076-865C-4858-9AEB-8F491648BB6E}"/>
    <cellStyle name="Normal 9 2 6 4 6" xfId="18652" xr:uid="{63DA1D7E-518C-49FB-9A73-F83FAB7BB3EC}"/>
    <cellStyle name="Normal 9 2 6 4 7" xfId="35411" xr:uid="{9AE1BAA5-610F-45BD-AA3A-8A32F7AE1956}"/>
    <cellStyle name="Normal 9 2 6 5" xfId="4002" xr:uid="{39169088-EBFF-4099-8F49-BE112C3F3B4C}"/>
    <cellStyle name="Normal 9 2 6 5 2" xfId="12382" xr:uid="{00E8E675-A84A-4A97-96D1-815FED6AD744}"/>
    <cellStyle name="Normal 9 2 6 5 2 2" xfId="29142" xr:uid="{5FC721F5-8402-41F0-9152-0BDA2BAA328F}"/>
    <cellStyle name="Normal 9 2 6 5 2 3" xfId="45901" xr:uid="{7DB7E21E-B4D5-468B-93E1-2A7814DBDDB3}"/>
    <cellStyle name="Normal 9 2 6 5 3" xfId="20762" xr:uid="{DA914912-A17F-473B-8938-11A0B146EDBA}"/>
    <cellStyle name="Normal 9 2 6 5 4" xfId="37521" xr:uid="{E64F491A-098F-4D1C-AC34-663A8A8618D5}"/>
    <cellStyle name="Normal 9 2 6 6" xfId="5828" xr:uid="{E9FB2650-83FE-4A32-8774-133355EE72B1}"/>
    <cellStyle name="Normal 9 2 6 6 2" xfId="14208" xr:uid="{4F5E2700-97DE-49BB-8D8D-D2E64E25FBBF}"/>
    <cellStyle name="Normal 9 2 6 6 2 2" xfId="30968" xr:uid="{DA30AFA6-4321-4197-83E1-382290A0FC44}"/>
    <cellStyle name="Normal 9 2 6 6 2 3" xfId="47727" xr:uid="{6F7F0E1A-3826-448C-A685-047A612350FD}"/>
    <cellStyle name="Normal 9 2 6 6 3" xfId="22588" xr:uid="{03036D2A-9451-4192-B43A-2E8031B9A47B}"/>
    <cellStyle name="Normal 9 2 6 6 4" xfId="39347" xr:uid="{AA6AA690-51BE-4A4A-9499-A6829C4A909E}"/>
    <cellStyle name="Normal 9 2 6 7" xfId="7365" xr:uid="{1EE9ED8C-1420-4654-B4FB-3D01172199A1}"/>
    <cellStyle name="Normal 9 2 6 7 2" xfId="15745" xr:uid="{65550DB3-B6F6-4895-9945-A3937BDA4A77}"/>
    <cellStyle name="Normal 9 2 6 7 2 2" xfId="32505" xr:uid="{E2559AF9-D6FE-459B-B58B-8A50314A84BB}"/>
    <cellStyle name="Normal 9 2 6 7 2 3" xfId="49264" xr:uid="{6185FBF2-8AF6-4766-ADAD-9E3A5CC7A837}"/>
    <cellStyle name="Normal 9 2 6 7 3" xfId="24125" xr:uid="{819C716A-E459-46E3-BA97-874772C90D08}"/>
    <cellStyle name="Normal 9 2 6 7 4" xfId="40884" xr:uid="{4F67C532-E86C-4723-8F89-B087C280A811}"/>
    <cellStyle name="Normal 9 2 6 8" xfId="7771" xr:uid="{62399AB3-46F6-484E-A217-9CA973086C30}"/>
    <cellStyle name="Normal 9 2 6 8 2" xfId="16151" xr:uid="{4D4EF013-C7A5-4D70-99B5-CD5E8513D5CB}"/>
    <cellStyle name="Normal 9 2 6 8 2 2" xfId="32911" xr:uid="{36F7B4F4-3373-43E8-9338-D963632063EB}"/>
    <cellStyle name="Normal 9 2 6 8 2 3" xfId="49670" xr:uid="{CB20D3DE-8FCA-4E78-89DD-EB93B4DA3BEC}"/>
    <cellStyle name="Normal 9 2 6 8 3" xfId="24531" xr:uid="{B33B7237-7319-4FFC-8602-C9DE09B85878}"/>
    <cellStyle name="Normal 9 2 6 8 4" xfId="41290" xr:uid="{175BCA18-7EB2-4125-AC30-B5EE5D471C27}"/>
    <cellStyle name="Normal 9 2 6 9" xfId="8177" xr:uid="{997FD9A3-7919-4CC7-855A-43618569AFC4}"/>
    <cellStyle name="Normal 9 2 6 9 2" xfId="16557" xr:uid="{9DC9A934-3C50-4B61-A626-6867301D5515}"/>
    <cellStyle name="Normal 9 2 6 9 2 2" xfId="33317" xr:uid="{B3473707-9A43-4562-BB55-16649E563743}"/>
    <cellStyle name="Normal 9 2 6 9 2 3" xfId="50076" xr:uid="{BF54FCFA-2316-40FE-907E-FE44FAA42D90}"/>
    <cellStyle name="Normal 9 2 6 9 3" xfId="24937" xr:uid="{55B9F148-4F41-4C9B-AB9C-E9E493ECB540}"/>
    <cellStyle name="Normal 9 2 6 9 4" xfId="41696" xr:uid="{50EB48D1-59E8-4E22-849A-99EF78F427FC}"/>
    <cellStyle name="Normal 9 2 7" xfId="734" xr:uid="{BFAC1531-61A0-4E2F-8422-B355411163C5}"/>
    <cellStyle name="Normal 9 2 7 10" xfId="8618" xr:uid="{FBADF8E9-97D8-4110-AFC7-81D79A39C93F}"/>
    <cellStyle name="Normal 9 2 7 10 2" xfId="16998" xr:uid="{392EA35F-B1A5-488E-AB29-7D9EF2F5D368}"/>
    <cellStyle name="Normal 9 2 7 10 2 2" xfId="33758" xr:uid="{D2BF66BF-167A-4D59-A524-4F6AB7201334}"/>
    <cellStyle name="Normal 9 2 7 10 2 3" xfId="50517" xr:uid="{607F0733-66DE-4CE4-B705-B5D5790BFA09}"/>
    <cellStyle name="Normal 9 2 7 10 3" xfId="25378" xr:uid="{B563EB82-8A7A-4CD5-83E1-ED6E6A2C0D3D}"/>
    <cellStyle name="Normal 9 2 7 10 4" xfId="42137" xr:uid="{DD7D31CC-184B-4ABA-A315-A40A2585FBC5}"/>
    <cellStyle name="Normal 9 2 7 11" xfId="2563" xr:uid="{627B288B-C233-4AF2-99EF-A6D44C3194CF}"/>
    <cellStyle name="Normal 9 2 7 11 2" xfId="10945" xr:uid="{34A38E25-2990-4FC4-A5C8-EDA6BE5C9D62}"/>
    <cellStyle name="Normal 9 2 7 11 2 2" xfId="27705" xr:uid="{4FAFAD0C-1EC3-4DCF-AAD9-0119B8EEE752}"/>
    <cellStyle name="Normal 9 2 7 11 2 3" xfId="44464" xr:uid="{77AFA727-0F76-42CB-81CE-EA70C48DB69F}"/>
    <cellStyle name="Normal 9 2 7 11 3" xfId="19325" xr:uid="{497C1FB0-785A-481C-9364-26FA8C03EB89}"/>
    <cellStyle name="Normal 9 2 7 11 4" xfId="36084" xr:uid="{A7014EB4-22F9-497E-A37A-512E204BC4B3}"/>
    <cellStyle name="Normal 9 2 7 12" xfId="9142" xr:uid="{CA6C2AA0-CE34-400A-B531-448A1D30F147}"/>
    <cellStyle name="Normal 9 2 7 12 2" xfId="25902" xr:uid="{33DAF721-767B-45E9-9B5F-2902D1F0DF7E}"/>
    <cellStyle name="Normal 9 2 7 12 3" xfId="42661" xr:uid="{8A1D55FE-E989-447A-A07D-C40B85C68554}"/>
    <cellStyle name="Normal 9 2 7 13" xfId="17522" xr:uid="{D57A03D5-F3F2-4A66-AF8E-EF5E2B469D67}"/>
    <cellStyle name="Normal 9 2 7 14" xfId="34281" xr:uid="{CDA36FC7-B7FC-4D35-83F4-423A5B014651}"/>
    <cellStyle name="Normal 9 2 7 2" xfId="1173" xr:uid="{86CBD319-795D-48A9-B306-7079C0E32940}"/>
    <cellStyle name="Normal 9 2 7 2 2" xfId="4568" xr:uid="{C4DD38B2-EF05-44F5-9F1B-14E14A255A28}"/>
    <cellStyle name="Normal 9 2 7 2 2 2" xfId="12948" xr:uid="{FB827DDD-3D23-4DF4-B595-E930545D1192}"/>
    <cellStyle name="Normal 9 2 7 2 2 2 2" xfId="29708" xr:uid="{2B1B87DC-F5BD-4F16-B8B5-99E1257F3AA6}"/>
    <cellStyle name="Normal 9 2 7 2 2 2 3" xfId="46467" xr:uid="{CC9EF1BC-4AE2-47A7-AB2D-51CCC9EF0832}"/>
    <cellStyle name="Normal 9 2 7 2 2 3" xfId="21328" xr:uid="{01103D23-E9FD-450C-828C-580E01D1F8F8}"/>
    <cellStyle name="Normal 9 2 7 2 2 4" xfId="38087" xr:uid="{A730B090-467F-4A79-AED5-AA9BC72AF737}"/>
    <cellStyle name="Normal 9 2 7 2 3" xfId="6255" xr:uid="{E48A8CEF-F65F-4737-B05C-BD98B1DAE43C}"/>
    <cellStyle name="Normal 9 2 7 2 3 2" xfId="14635" xr:uid="{3ABDF02A-70CB-46D1-AB45-B5614EA646C6}"/>
    <cellStyle name="Normal 9 2 7 2 3 2 2" xfId="31395" xr:uid="{6E9FC49D-9BB5-4D37-A671-C15401C379FF}"/>
    <cellStyle name="Normal 9 2 7 2 3 2 3" xfId="48154" xr:uid="{3DAA056A-AF2C-4FFE-8947-10175B64EA7E}"/>
    <cellStyle name="Normal 9 2 7 2 3 3" xfId="23015" xr:uid="{FD480A42-2DDE-46E0-9C5F-EDC2D5B3808F}"/>
    <cellStyle name="Normal 9 2 7 2 3 4" xfId="39774" xr:uid="{6CF4CA46-551B-4004-A71A-28FFBB0CDA6D}"/>
    <cellStyle name="Normal 9 2 7 2 4" xfId="2991" xr:uid="{3A017A0A-2D44-466D-90FE-EF1F5E20F80D}"/>
    <cellStyle name="Normal 9 2 7 2 4 2" xfId="11371" xr:uid="{8ADB646B-C2FD-4736-80E0-99311A57DBED}"/>
    <cellStyle name="Normal 9 2 7 2 4 2 2" xfId="28131" xr:uid="{5F55901D-A7F5-41FA-9159-9902A0502942}"/>
    <cellStyle name="Normal 9 2 7 2 4 2 3" xfId="44890" xr:uid="{58F999B7-F585-443C-9ABD-E226D52AF02A}"/>
    <cellStyle name="Normal 9 2 7 2 4 3" xfId="19751" xr:uid="{09095F3E-920F-424B-A037-0D6F87ACBB19}"/>
    <cellStyle name="Normal 9 2 7 2 4 4" xfId="36510" xr:uid="{9246DE45-0866-440A-A0E0-4F1E2CB16DB4}"/>
    <cellStyle name="Normal 9 2 7 2 5" xfId="9568" xr:uid="{76F860EC-260E-4623-BDDA-3A85CA35643C}"/>
    <cellStyle name="Normal 9 2 7 2 5 2" xfId="26328" xr:uid="{136D8E3C-B9CC-409C-A481-61459C7392AB}"/>
    <cellStyle name="Normal 9 2 7 2 5 3" xfId="43087" xr:uid="{82FFAE08-E7AC-4A3F-8780-384E175401A8}"/>
    <cellStyle name="Normal 9 2 7 2 6" xfId="17948" xr:uid="{F7B10856-F916-412B-8EAB-A4223440BC10}"/>
    <cellStyle name="Normal 9 2 7 2 7" xfId="34707" xr:uid="{85CF41E7-41E4-4FB4-80F2-5AB029273E37}"/>
    <cellStyle name="Normal 9 2 7 3" xfId="1607" xr:uid="{2547DFB0-F0F4-446A-B2E9-811C179C70D3}"/>
    <cellStyle name="Normal 9 2 7 3 2" xfId="4996" xr:uid="{9595E480-E694-46C8-84BA-ABF6C227BD8A}"/>
    <cellStyle name="Normal 9 2 7 3 2 2" xfId="13376" xr:uid="{A97FF5AF-2C86-43C7-BFA5-C9C2E99CA213}"/>
    <cellStyle name="Normal 9 2 7 3 2 2 2" xfId="30136" xr:uid="{D61E793A-7275-4886-B38C-F4EC7F39B135}"/>
    <cellStyle name="Normal 9 2 7 3 2 2 3" xfId="46895" xr:uid="{EDF3C61B-59F3-446D-AD59-D2BD454EA212}"/>
    <cellStyle name="Normal 9 2 7 3 2 3" xfId="21756" xr:uid="{E42A1848-8863-440E-8781-3DB6147A585A}"/>
    <cellStyle name="Normal 9 2 7 3 2 4" xfId="38515" xr:uid="{28E3A239-538F-449E-BEFD-9C45590B9C0F}"/>
    <cellStyle name="Normal 9 2 7 3 3" xfId="6683" xr:uid="{91256AB6-65D6-484E-97CC-A295CF7F1EBB}"/>
    <cellStyle name="Normal 9 2 7 3 3 2" xfId="15063" xr:uid="{45623AFB-676E-48A3-BD6F-8FF3EE08353D}"/>
    <cellStyle name="Normal 9 2 7 3 3 2 2" xfId="31823" xr:uid="{FFBFEC45-FE29-4C26-BA16-B24E53B1C4F7}"/>
    <cellStyle name="Normal 9 2 7 3 3 2 3" xfId="48582" xr:uid="{6AC1DFF8-F06A-45E9-9B40-2689CA943698}"/>
    <cellStyle name="Normal 9 2 7 3 3 3" xfId="23443" xr:uid="{B58E3EAF-4ADE-4C42-BB62-B47D5999E329}"/>
    <cellStyle name="Normal 9 2 7 3 3 4" xfId="40202" xr:uid="{9AD22DFC-24BB-4B2F-91E3-C7E063C98E9E}"/>
    <cellStyle name="Normal 9 2 7 3 4" xfId="3419" xr:uid="{DC305209-8D62-4276-B875-0F935376B57A}"/>
    <cellStyle name="Normal 9 2 7 3 4 2" xfId="11799" xr:uid="{19F0EB6B-C9D5-4D22-8303-1FAA9368D699}"/>
    <cellStyle name="Normal 9 2 7 3 4 2 2" xfId="28559" xr:uid="{E2E7ED48-7445-47A0-99DF-87B37C970F40}"/>
    <cellStyle name="Normal 9 2 7 3 4 2 3" xfId="45318" xr:uid="{1784148A-4BBB-475E-BE1C-E5C9118934CD}"/>
    <cellStyle name="Normal 9 2 7 3 4 3" xfId="20179" xr:uid="{6109C934-1E8A-4A41-966A-3B7A1DFFEF85}"/>
    <cellStyle name="Normal 9 2 7 3 4 4" xfId="36938" xr:uid="{BDD33479-E910-4D32-8AC8-59A09F41BCA7}"/>
    <cellStyle name="Normal 9 2 7 3 5" xfId="9996" xr:uid="{E5902287-B5E9-4522-A6D2-0C3379231D6B}"/>
    <cellStyle name="Normal 9 2 7 3 5 2" xfId="26756" xr:uid="{C4098926-CC4A-4C6D-BB8B-C992DED00F98}"/>
    <cellStyle name="Normal 9 2 7 3 5 3" xfId="43515" xr:uid="{991902D0-ADF2-4BD1-BA95-3C15F617C777}"/>
    <cellStyle name="Normal 9 2 7 3 6" xfId="18376" xr:uid="{EED2F601-641D-421B-ADF1-1834975E7B2A}"/>
    <cellStyle name="Normal 9 2 7 3 7" xfId="35135" xr:uid="{6AF163CF-F6F1-46B6-85C9-D3A3A2FCE719}"/>
    <cellStyle name="Normal 9 2 7 4" xfId="1918" xr:uid="{D9F3813D-3D3C-44E7-A681-B9317F07CD63}"/>
    <cellStyle name="Normal 9 2 7 4 2" xfId="5307" xr:uid="{7F226AA1-A0E3-4AD9-B8BC-60D9B8B6083D}"/>
    <cellStyle name="Normal 9 2 7 4 2 2" xfId="13687" xr:uid="{53DEB091-0F01-4FDB-820D-8FE8F46DE3E2}"/>
    <cellStyle name="Normal 9 2 7 4 2 2 2" xfId="30447" xr:uid="{B5ACB45D-8A95-4CEE-BC4A-1EE8D1AAAD98}"/>
    <cellStyle name="Normal 9 2 7 4 2 2 3" xfId="47206" xr:uid="{73B3F53D-4722-4937-8106-65AF6E46F76A}"/>
    <cellStyle name="Normal 9 2 7 4 2 3" xfId="22067" xr:uid="{51D260F5-C774-4408-890F-E802A4025D38}"/>
    <cellStyle name="Normal 9 2 7 4 2 4" xfId="38826" xr:uid="{0D3976A0-51C1-4533-B188-DF032DFD390E}"/>
    <cellStyle name="Normal 9 2 7 4 3" xfId="6994" xr:uid="{65DCAED1-21C8-4312-8C22-3C625A5FB8F3}"/>
    <cellStyle name="Normal 9 2 7 4 3 2" xfId="15374" xr:uid="{BF94693F-DE76-4C93-A282-FDDAD6782ACE}"/>
    <cellStyle name="Normal 9 2 7 4 3 2 2" xfId="32134" xr:uid="{A4AF28CD-C187-424F-A2CE-85E29D1846B7}"/>
    <cellStyle name="Normal 9 2 7 4 3 2 3" xfId="48893" xr:uid="{466D64CA-73A4-427F-93A8-287FB1BE692C}"/>
    <cellStyle name="Normal 9 2 7 4 3 3" xfId="23754" xr:uid="{3767F22F-31AE-4376-A20A-38058E0BC57E}"/>
    <cellStyle name="Normal 9 2 7 4 3 4" xfId="40513" xr:uid="{8CD2E6F2-56D5-45F1-8336-48EE28250CDF}"/>
    <cellStyle name="Normal 9 2 7 4 4" xfId="3617" xr:uid="{FE72E0A3-51BE-4C55-BC1F-47D1694E14C0}"/>
    <cellStyle name="Normal 9 2 7 4 4 2" xfId="11997" xr:uid="{76D85166-A746-4349-BEF2-68547216D04C}"/>
    <cellStyle name="Normal 9 2 7 4 4 2 2" xfId="28757" xr:uid="{18CFBE21-4C2F-4DFC-A575-C463779B1C36}"/>
    <cellStyle name="Normal 9 2 7 4 4 2 3" xfId="45516" xr:uid="{2E8D0A60-754A-4115-9CBD-1BD23951291C}"/>
    <cellStyle name="Normal 9 2 7 4 4 3" xfId="20377" xr:uid="{D20DE545-AEC3-44B6-8818-19E83B19E56D}"/>
    <cellStyle name="Normal 9 2 7 4 4 4" xfId="37136" xr:uid="{3A5C5B6A-5F86-4D8A-9A3A-1547861F3858}"/>
    <cellStyle name="Normal 9 2 7 4 5" xfId="10307" xr:uid="{10AA6693-1D96-42A8-B616-140BD8A3909B}"/>
    <cellStyle name="Normal 9 2 7 4 5 2" xfId="27067" xr:uid="{AF4C601F-6A62-44AA-8265-EAAADFDE4561}"/>
    <cellStyle name="Normal 9 2 7 4 5 3" xfId="43826" xr:uid="{56FC9794-FC5E-4D2E-8197-FB29529A1AA7}"/>
    <cellStyle name="Normal 9 2 7 4 6" xfId="18687" xr:uid="{5C8EECE2-BA2B-4C8E-910D-E74801F1F346}"/>
    <cellStyle name="Normal 9 2 7 4 7" xfId="35446" xr:uid="{196969B9-83C5-43C8-B38B-4570DB3AF78A}"/>
    <cellStyle name="Normal 9 2 7 5" xfId="4037" xr:uid="{4DD40F24-828D-4B02-9842-9363EBB52143}"/>
    <cellStyle name="Normal 9 2 7 5 2" xfId="12417" xr:uid="{6F263C55-DD1F-451A-8371-D9327EFE9268}"/>
    <cellStyle name="Normal 9 2 7 5 2 2" xfId="29177" xr:uid="{EF408F35-A842-48D8-B80E-A4A16A681C44}"/>
    <cellStyle name="Normal 9 2 7 5 2 3" xfId="45936" xr:uid="{6A42FCB8-A086-42EC-908D-FD3F847F419F}"/>
    <cellStyle name="Normal 9 2 7 5 3" xfId="20797" xr:uid="{4855F576-A09C-4F83-B3BF-CCA76F7B8739}"/>
    <cellStyle name="Normal 9 2 7 5 4" xfId="37556" xr:uid="{1E78F346-5A20-4DCA-95CA-CED44A2E1D67}"/>
    <cellStyle name="Normal 9 2 7 6" xfId="5829" xr:uid="{26BCC439-B89A-486A-9767-A4AB6105264F}"/>
    <cellStyle name="Normal 9 2 7 6 2" xfId="14209" xr:uid="{E18AD775-FB5E-4810-944F-6E9EF9ED43FD}"/>
    <cellStyle name="Normal 9 2 7 6 2 2" xfId="30969" xr:uid="{69287F93-AD6C-45BC-A037-5AEC446B7F67}"/>
    <cellStyle name="Normal 9 2 7 6 2 3" xfId="47728" xr:uid="{A36F1B45-1325-46EB-AF8B-E31734306C77}"/>
    <cellStyle name="Normal 9 2 7 6 3" xfId="22589" xr:uid="{2FA0C9FB-1DB6-4C52-8DBA-B8CD69782A8C}"/>
    <cellStyle name="Normal 9 2 7 6 4" xfId="39348" xr:uid="{F1527426-7C0B-47A5-84C5-1FE2C7AA2FE8}"/>
    <cellStyle name="Normal 9 2 7 7" xfId="7400" xr:uid="{CC71FE3A-AC2A-4419-95E1-62BA7B028E2D}"/>
    <cellStyle name="Normal 9 2 7 7 2" xfId="15780" xr:uid="{672D9BD9-F61E-4AC7-8C82-545AE7F3113A}"/>
    <cellStyle name="Normal 9 2 7 7 2 2" xfId="32540" xr:uid="{DBEADAC7-0152-4BDD-962A-A83D7CD99CF6}"/>
    <cellStyle name="Normal 9 2 7 7 2 3" xfId="49299" xr:uid="{59B8682E-D785-4FCD-BC1F-C5B39AD418AD}"/>
    <cellStyle name="Normal 9 2 7 7 3" xfId="24160" xr:uid="{622C83B4-D44A-4DC3-AFD3-17998761EBA2}"/>
    <cellStyle name="Normal 9 2 7 7 4" xfId="40919" xr:uid="{98F424CC-1724-438B-9100-8F69B6C1995E}"/>
    <cellStyle name="Normal 9 2 7 8" xfId="7806" xr:uid="{ABAE9E2E-92EF-4DE1-A9EC-7853770D7D8F}"/>
    <cellStyle name="Normal 9 2 7 8 2" xfId="16186" xr:uid="{402FC851-15B9-48BE-B87F-D0369CA9380F}"/>
    <cellStyle name="Normal 9 2 7 8 2 2" xfId="32946" xr:uid="{BD36A732-3BFD-4784-AB22-4889631CA1A4}"/>
    <cellStyle name="Normal 9 2 7 8 2 3" xfId="49705" xr:uid="{7B557375-5CFE-4588-AFE6-B2567131471F}"/>
    <cellStyle name="Normal 9 2 7 8 3" xfId="24566" xr:uid="{663D925A-C819-4FC9-B4E8-6A5D638F52E2}"/>
    <cellStyle name="Normal 9 2 7 8 4" xfId="41325" xr:uid="{C8186656-E644-4D71-8970-6BEC4964BA16}"/>
    <cellStyle name="Normal 9 2 7 9" xfId="8212" xr:uid="{B4733826-B39A-40D8-AADA-C0494DC36360}"/>
    <cellStyle name="Normal 9 2 7 9 2" xfId="16592" xr:uid="{53FEA481-9B2D-4ACA-A784-FA2A2973B68B}"/>
    <cellStyle name="Normal 9 2 7 9 2 2" xfId="33352" xr:uid="{F4AF5F6B-1346-4019-B533-A21455F9D8DE}"/>
    <cellStyle name="Normal 9 2 7 9 2 3" xfId="50111" xr:uid="{102D054B-F220-4CBD-BCE9-D1280B991BE9}"/>
    <cellStyle name="Normal 9 2 7 9 3" xfId="24972" xr:uid="{E1004578-423C-4F2D-A035-CD3D7E3FBD90}"/>
    <cellStyle name="Normal 9 2 7 9 4" xfId="41731" xr:uid="{99738A1F-9CA3-4015-959F-0123EBD93632}"/>
    <cellStyle name="Normal 9 2 8" xfId="776" xr:uid="{3F524F4D-0BC1-4744-8C51-A0DC44747B95}"/>
    <cellStyle name="Normal 9 2 8 2" xfId="4171" xr:uid="{E70DC75D-282B-4FCC-B789-2B2A69E8E6F4}"/>
    <cellStyle name="Normal 9 2 8 2 2" xfId="12551" xr:uid="{FC427844-CF32-442D-B293-1268916BE086}"/>
    <cellStyle name="Normal 9 2 8 2 2 2" xfId="29311" xr:uid="{5D3205FB-D83A-469C-84D0-BE26404FB451}"/>
    <cellStyle name="Normal 9 2 8 2 2 3" xfId="46070" xr:uid="{FE370ED0-C894-48E2-A5E0-90D79ED2C34B}"/>
    <cellStyle name="Normal 9 2 8 2 3" xfId="20931" xr:uid="{41B57CC7-2ACB-45C8-B723-856A83C6D575}"/>
    <cellStyle name="Normal 9 2 8 2 4" xfId="37690" xr:uid="{46BA72D8-9285-40C2-BCC4-3460C1CF6611}"/>
    <cellStyle name="Normal 9 2 8 3" xfId="5858" xr:uid="{8027BD39-EF9C-4A3A-82DE-BC43B33798CB}"/>
    <cellStyle name="Normal 9 2 8 3 2" xfId="14238" xr:uid="{6D0D3495-49E5-4DFB-9368-F24D81CA2398}"/>
    <cellStyle name="Normal 9 2 8 3 2 2" xfId="30998" xr:uid="{FE014379-FA4E-4525-8B68-949EE3C42BD6}"/>
    <cellStyle name="Normal 9 2 8 3 2 3" xfId="47757" xr:uid="{EB3653FF-3ACD-43FF-A13B-F2BAAB089C09}"/>
    <cellStyle name="Normal 9 2 8 3 3" xfId="22618" xr:uid="{70CB7A0B-8C9D-4563-8D73-B8AC6A5991FD}"/>
    <cellStyle name="Normal 9 2 8 3 4" xfId="39377" xr:uid="{8F1F3706-F108-4E88-8706-1E422BFC9DB5}"/>
    <cellStyle name="Normal 9 2 8 4" xfId="2594" xr:uid="{31AAA210-B7E9-4516-9C7A-F20072D0A9D2}"/>
    <cellStyle name="Normal 9 2 8 4 2" xfId="10974" xr:uid="{C198AC18-44CB-4576-B9E6-0CFBD9AFB00E}"/>
    <cellStyle name="Normal 9 2 8 4 2 2" xfId="27734" xr:uid="{2E5A712D-0649-41AE-B4D7-5FB6F8B6F8A5}"/>
    <cellStyle name="Normal 9 2 8 4 2 3" xfId="44493" xr:uid="{229E060F-BFEC-4064-A55D-85A18084C5FA}"/>
    <cellStyle name="Normal 9 2 8 4 3" xfId="19354" xr:uid="{0D2593F8-C820-4A53-AD3F-8769DDEDBF62}"/>
    <cellStyle name="Normal 9 2 8 4 4" xfId="36113" xr:uid="{EC138E6A-48BF-494A-8D87-F22D5B3FE003}"/>
    <cellStyle name="Normal 9 2 8 5" xfId="9171" xr:uid="{077DED68-A743-4849-8C6C-332994D0482D}"/>
    <cellStyle name="Normal 9 2 8 5 2" xfId="25931" xr:uid="{C6BA46D6-2255-4D3A-84E1-CCDA207FA597}"/>
    <cellStyle name="Normal 9 2 8 5 3" xfId="42690" xr:uid="{E65D82BE-8833-4D55-BD01-38E503672100}"/>
    <cellStyle name="Normal 9 2 8 6" xfId="17551" xr:uid="{E191E852-E67B-499A-AC1A-A44B09645FAF}"/>
    <cellStyle name="Normal 9 2 8 7" xfId="34310" xr:uid="{4DA50E42-C17B-47F9-A7D1-CAAFD1B545DE}"/>
    <cellStyle name="Normal 9 2 9" xfId="1210" xr:uid="{DA60E1F3-6611-4FD6-8B94-74F6930C97A2}"/>
    <cellStyle name="Normal 9 2 9 2" xfId="4599" xr:uid="{A8B6CF7B-59CB-41F5-8E39-6436A31776F9}"/>
    <cellStyle name="Normal 9 2 9 2 2" xfId="12979" xr:uid="{96EF65C1-9632-4C99-9217-CD2E1BDACD11}"/>
    <cellStyle name="Normal 9 2 9 2 2 2" xfId="29739" xr:uid="{3D80B1BE-9349-4AF7-8071-F4BA3D9E3828}"/>
    <cellStyle name="Normal 9 2 9 2 2 3" xfId="46498" xr:uid="{BF814755-3987-42C2-8849-8FBDDDEB17AF}"/>
    <cellStyle name="Normal 9 2 9 2 3" xfId="21359" xr:uid="{32B68DD4-0C82-402D-AF9E-C182E4561AE3}"/>
    <cellStyle name="Normal 9 2 9 2 4" xfId="38118" xr:uid="{77771522-459D-4DB7-A33A-DC7542B8033E}"/>
    <cellStyle name="Normal 9 2 9 3" xfId="6286" xr:uid="{601180FD-34E9-4E13-AED1-D97BC4EB21B4}"/>
    <cellStyle name="Normal 9 2 9 3 2" xfId="14666" xr:uid="{FA736394-DBB5-4615-AC56-D8DEE07823DB}"/>
    <cellStyle name="Normal 9 2 9 3 2 2" xfId="31426" xr:uid="{662291FB-AD72-4F23-9074-FF7A1EB98C6F}"/>
    <cellStyle name="Normal 9 2 9 3 2 3" xfId="48185" xr:uid="{333F0B08-8A40-4DC0-926B-81743A5413AE}"/>
    <cellStyle name="Normal 9 2 9 3 3" xfId="23046" xr:uid="{77A8DA81-D6E5-4D5E-8E01-A1C13A2C65CD}"/>
    <cellStyle name="Normal 9 2 9 3 4" xfId="39805" xr:uid="{F5A77AD1-AA55-4297-8EB6-3D1553757FDE}"/>
    <cellStyle name="Normal 9 2 9 4" xfId="3022" xr:uid="{C7182627-1B5B-470B-803D-3FA5B1653B86}"/>
    <cellStyle name="Normal 9 2 9 4 2" xfId="11402" xr:uid="{86654C19-0FDF-452D-B09E-782ADA5C7B88}"/>
    <cellStyle name="Normal 9 2 9 4 2 2" xfId="28162" xr:uid="{ABD2F49B-A683-4F89-8558-17D26AFA28C5}"/>
    <cellStyle name="Normal 9 2 9 4 2 3" xfId="44921" xr:uid="{13E5130F-2834-41A0-8A59-63E52D1B2031}"/>
    <cellStyle name="Normal 9 2 9 4 3" xfId="19782" xr:uid="{359A8679-0401-4F4F-8D33-D21B60C7FE5E}"/>
    <cellStyle name="Normal 9 2 9 4 4" xfId="36541" xr:uid="{0E059602-C552-4276-BC0F-4BA397E76BE7}"/>
    <cellStyle name="Normal 9 2 9 5" xfId="9599" xr:uid="{2BCF02F1-5769-4929-9A7E-2FCEB083BFE0}"/>
    <cellStyle name="Normal 9 2 9 5 2" xfId="26359" xr:uid="{09159CDE-C8EA-4529-BD9A-D3E42FA714A5}"/>
    <cellStyle name="Normal 9 2 9 5 3" xfId="43118" xr:uid="{DEB3B04E-81D5-4D35-8892-688D443B2ED2}"/>
    <cellStyle name="Normal 9 2 9 6" xfId="17979" xr:uid="{6D8A8AAA-E8F3-48BB-A07C-BF51A0AF5F22}"/>
    <cellStyle name="Normal 9 2 9 7" xfId="34738" xr:uid="{FC6E9AA1-02D0-4E02-AFF6-457B446D0F59}"/>
    <cellStyle name="Normal 9 20" xfId="17118" xr:uid="{6C85E4F5-731B-486E-AC88-C5AEB7E41101}"/>
    <cellStyle name="Normal 9 21" xfId="33877" xr:uid="{69490B22-53B6-4DE7-A511-6BABEFD66888}"/>
    <cellStyle name="Normal 9 22" xfId="50950" xr:uid="{B1B8E3BB-1B8E-4C35-928F-2C50A2DC4403}"/>
    <cellStyle name="Normal 9 3" xfId="293" xr:uid="{DCAECE1B-66F8-4438-AB0C-99D9DFCE8CEB}"/>
    <cellStyle name="Normal 9 3 10" xfId="7194" xr:uid="{94BAA809-7E89-4ECE-8FFD-6B7F9C19B288}"/>
    <cellStyle name="Normal 9 3 10 2" xfId="15574" xr:uid="{A1E10FC9-016E-4345-989D-26F01AE2E6F9}"/>
    <cellStyle name="Normal 9 3 10 2 2" xfId="32334" xr:uid="{10CF233B-AD2F-4ADD-BA38-8C937C9CBF02}"/>
    <cellStyle name="Normal 9 3 10 2 3" xfId="49093" xr:uid="{FA847C06-F8CF-429F-9984-CAB60A8F011F}"/>
    <cellStyle name="Normal 9 3 10 3" xfId="23954" xr:uid="{4D47E00C-1806-43BC-85B0-BE870CDCB541}"/>
    <cellStyle name="Normal 9 3 10 4" xfId="40713" xr:uid="{804A0A71-BE60-48A5-B916-BB3438D9885B}"/>
    <cellStyle name="Normal 9 3 11" xfId="7600" xr:uid="{9D805701-547C-4069-84C8-D9CD58D9A052}"/>
    <cellStyle name="Normal 9 3 11 2" xfId="15980" xr:uid="{97B7164A-ADF4-4A5D-A83B-3774355145CC}"/>
    <cellStyle name="Normal 9 3 11 2 2" xfId="32740" xr:uid="{31EB6785-9526-4670-AA2A-35768D9CEE2E}"/>
    <cellStyle name="Normal 9 3 11 2 3" xfId="49499" xr:uid="{575BE7B4-4DAF-4101-9C8C-AB2184BD2B62}"/>
    <cellStyle name="Normal 9 3 11 3" xfId="24360" xr:uid="{A5B50EBB-E908-47D0-A274-046AAB5EDDFC}"/>
    <cellStyle name="Normal 9 3 11 4" xfId="41119" xr:uid="{5DB45522-DB25-4486-A389-8DABB065CB44}"/>
    <cellStyle name="Normal 9 3 12" xfId="8006" xr:uid="{9413A6DD-CDB6-4EC3-9B13-2EEFE122992E}"/>
    <cellStyle name="Normal 9 3 12 2" xfId="16386" xr:uid="{AD046B0F-C036-4116-90E9-29131C9CEBE7}"/>
    <cellStyle name="Normal 9 3 12 2 2" xfId="33146" xr:uid="{B6F84627-20DF-46E6-8197-F657F6046217}"/>
    <cellStyle name="Normal 9 3 12 2 3" xfId="49905" xr:uid="{CC7293F8-B903-4693-B283-661589E2B072}"/>
    <cellStyle name="Normal 9 3 12 3" xfId="24766" xr:uid="{F6B6456C-3CF8-4B8B-8EB5-AB19F4646E67}"/>
    <cellStyle name="Normal 9 3 12 4" xfId="41525" xr:uid="{9EA6859B-BED9-43CA-8542-C5802FB2F96F}"/>
    <cellStyle name="Normal 9 3 13" xfId="8412" xr:uid="{7C6BCA3D-AEA5-4127-BE8B-40E4F1CF222E}"/>
    <cellStyle name="Normal 9 3 13 2" xfId="16792" xr:uid="{C2FFAD19-B14D-4C83-86C7-DEC81C102901}"/>
    <cellStyle name="Normal 9 3 13 2 2" xfId="33552" xr:uid="{FB222D34-C615-40DD-A7FA-2E3CE3B7E308}"/>
    <cellStyle name="Normal 9 3 13 2 3" xfId="50311" xr:uid="{929AB853-3106-4A71-ABC5-B1C5C417A5B7}"/>
    <cellStyle name="Normal 9 3 13 3" xfId="25172" xr:uid="{86D9F451-F5CE-4E7A-B623-1618C70C208A}"/>
    <cellStyle name="Normal 9 3 13 4" xfId="41931" xr:uid="{84C8E394-4BC6-46DA-8504-B2DE2A29BC8F}"/>
    <cellStyle name="Normal 9 3 14" xfId="2059" xr:uid="{55A90B36-AD3C-4315-9513-63E80EA9A466}"/>
    <cellStyle name="Normal 9 3 14 2" xfId="10447" xr:uid="{C94BB647-A466-476D-BFEC-BA46912B3412}"/>
    <cellStyle name="Normal 9 3 14 2 2" xfId="27207" xr:uid="{B8B0C639-A88A-4826-916F-834F5AB33546}"/>
    <cellStyle name="Normal 9 3 14 2 3" xfId="43966" xr:uid="{D865054D-9D61-4B70-86F7-C39A9B752D6F}"/>
    <cellStyle name="Normal 9 3 14 3" xfId="18827" xr:uid="{C9F179EB-B6FB-4D91-94C3-8B61582025D9}"/>
    <cellStyle name="Normal 9 3 14 4" xfId="35586" xr:uid="{CB3408E8-832B-4AD7-8A45-839C5E605ED5}"/>
    <cellStyle name="Normal 9 3 15" xfId="8766" xr:uid="{13B53EB5-1838-45B3-BD16-91A314F1B563}"/>
    <cellStyle name="Normal 9 3 15 2" xfId="25526" xr:uid="{6749A87F-C057-4A28-8C39-2CE681269BFA}"/>
    <cellStyle name="Normal 9 3 15 3" xfId="42285" xr:uid="{3151E37F-FD71-4941-B8CA-63885389E934}"/>
    <cellStyle name="Normal 9 3 16" xfId="17146" xr:uid="{2F9AB0AD-616A-4BF4-B6BB-192E7803028E}"/>
    <cellStyle name="Normal 9 3 17" xfId="33905" xr:uid="{FECD7AE2-825D-4927-9D81-4A75EAF03EDC}"/>
    <cellStyle name="Normal 9 3 2" xfId="376" xr:uid="{567EE0D0-2CFB-4A68-9E93-D4CC5B9EBE2C}"/>
    <cellStyle name="Normal 9 3 2 10" xfId="7621" xr:uid="{9A0DE96F-9A04-46B2-8F30-2D04B35F7838}"/>
    <cellStyle name="Normal 9 3 2 10 2" xfId="16001" xr:uid="{C823DF00-FCE1-4F09-9847-BBE7D7A8A59F}"/>
    <cellStyle name="Normal 9 3 2 10 2 2" xfId="32761" xr:uid="{90013536-0BEC-4B18-8EA1-55625B5AF851}"/>
    <cellStyle name="Normal 9 3 2 10 2 3" xfId="49520" xr:uid="{C02F18B0-5DB0-460E-BCD7-7AC45A7C94FE}"/>
    <cellStyle name="Normal 9 3 2 10 3" xfId="24381" xr:uid="{E27A8BE5-7EBE-4F3D-9262-C69BA199C14A}"/>
    <cellStyle name="Normal 9 3 2 10 4" xfId="41140" xr:uid="{0965B56C-503B-4C01-865D-40C65370B5D6}"/>
    <cellStyle name="Normal 9 3 2 11" xfId="8027" xr:uid="{365FF02D-382A-4F0A-915A-F3F635C02402}"/>
    <cellStyle name="Normal 9 3 2 11 2" xfId="16407" xr:uid="{8A1785A6-6343-4B4F-A402-C6BAC49A61E9}"/>
    <cellStyle name="Normal 9 3 2 11 2 2" xfId="33167" xr:uid="{694E739F-0AB9-44D6-AFEF-D9E157789316}"/>
    <cellStyle name="Normal 9 3 2 11 2 3" xfId="49926" xr:uid="{8E952378-4337-48D3-860C-1203A8688DDC}"/>
    <cellStyle name="Normal 9 3 2 11 3" xfId="24787" xr:uid="{37BFD8A3-F491-48AA-A422-80DCB0D3F2CE}"/>
    <cellStyle name="Normal 9 3 2 11 4" xfId="41546" xr:uid="{36B24178-8A44-44CD-86ED-D866D0A5D021}"/>
    <cellStyle name="Normal 9 3 2 12" xfId="8433" xr:uid="{85D2C2F0-09C4-41D4-8F77-A1C2921F597E}"/>
    <cellStyle name="Normal 9 3 2 12 2" xfId="16813" xr:uid="{93820D97-E671-4393-8968-53C2A8A399DD}"/>
    <cellStyle name="Normal 9 3 2 12 2 2" xfId="33573" xr:uid="{B4415965-D6FD-41E5-A8CA-1D51B89DD826}"/>
    <cellStyle name="Normal 9 3 2 12 2 3" xfId="50332" xr:uid="{74B83907-A0E8-44F4-B870-3DDF256A54C8}"/>
    <cellStyle name="Normal 9 3 2 12 3" xfId="25193" xr:uid="{0976D5CF-02E4-45CD-81C8-24DF7F1E7C25}"/>
    <cellStyle name="Normal 9 3 2 12 4" xfId="41952" xr:uid="{238818FA-FB11-4BF0-8380-0686AB896592}"/>
    <cellStyle name="Normal 9 3 2 13" xfId="2259" xr:uid="{B29D60D5-5F3B-4B29-871B-F7584DD9950F}"/>
    <cellStyle name="Normal 9 3 2 13 2" xfId="10643" xr:uid="{2E4B7093-73F7-4FEA-923E-1F04FF2F0391}"/>
    <cellStyle name="Normal 9 3 2 13 2 2" xfId="27403" xr:uid="{F9775222-492B-4092-A53E-F4A300F8774B}"/>
    <cellStyle name="Normal 9 3 2 13 2 3" xfId="44162" xr:uid="{DEC61512-5EE7-4B6B-90D3-B8647EE0CE82}"/>
    <cellStyle name="Normal 9 3 2 13 3" xfId="19023" xr:uid="{25B44933-7C41-48F5-A03C-8F70CC2DEA00}"/>
    <cellStyle name="Normal 9 3 2 13 4" xfId="35782" xr:uid="{9B6FF048-72D3-4DEB-AC82-B0C24AB07732}"/>
    <cellStyle name="Normal 9 3 2 14" xfId="8840" xr:uid="{7BE693C3-60F5-40B4-8952-0ADFAF6E4C90}"/>
    <cellStyle name="Normal 9 3 2 14 2" xfId="25600" xr:uid="{DB7FC95D-88EB-4F4C-81DB-EE39C7912131}"/>
    <cellStyle name="Normal 9 3 2 14 3" xfId="42359" xr:uid="{342B21F7-DE76-4403-8D6F-A08A93325314}"/>
    <cellStyle name="Normal 9 3 2 15" xfId="17220" xr:uid="{B48356B4-0066-4A8C-B09E-ACFCB3075613}"/>
    <cellStyle name="Normal 9 3 2 16" xfId="33979" xr:uid="{0AFBECB5-83D9-46F2-84B4-73079335E350}"/>
    <cellStyle name="Normal 9 3 2 2" xfId="735" xr:uid="{FC514AC7-57CA-456D-8FB3-192AF143367D}"/>
    <cellStyle name="Normal 9 3 2 2 10" xfId="8590" xr:uid="{35F7702C-5391-404F-8F5B-4EAA8CC23D6C}"/>
    <cellStyle name="Normal 9 3 2 2 10 2" xfId="16970" xr:uid="{6F128B40-350B-487C-A2D5-0DC073BA0F06}"/>
    <cellStyle name="Normal 9 3 2 2 10 2 2" xfId="33730" xr:uid="{BE7CE86B-CA82-4B4C-A3BC-CFE8D4900934}"/>
    <cellStyle name="Normal 9 3 2 2 10 2 3" xfId="50489" xr:uid="{30611C97-5407-4718-82B3-16A0BB04AA01}"/>
    <cellStyle name="Normal 9 3 2 2 10 3" xfId="25350" xr:uid="{33C3C95C-2C64-4BDE-8B5A-834F9A959312}"/>
    <cellStyle name="Normal 9 3 2 2 10 4" xfId="42109" xr:uid="{3DEB6076-C90B-4E60-8D05-191CC3609F33}"/>
    <cellStyle name="Normal 9 3 2 2 11" xfId="2564" xr:uid="{E148E155-846A-4B9E-B762-40BD530F409A}"/>
    <cellStyle name="Normal 9 3 2 2 11 2" xfId="10946" xr:uid="{E5115583-36C6-418E-900E-8D7B660EB073}"/>
    <cellStyle name="Normal 9 3 2 2 11 2 2" xfId="27706" xr:uid="{9D8E96C6-2721-4966-AF1D-E3C22FDC7FC0}"/>
    <cellStyle name="Normal 9 3 2 2 11 2 3" xfId="44465" xr:uid="{81D943ED-F3FC-4CA8-8F2F-17E151DABFEB}"/>
    <cellStyle name="Normal 9 3 2 2 11 3" xfId="19326" xr:uid="{DAFE936A-2444-47A2-B4FA-E58B542856CD}"/>
    <cellStyle name="Normal 9 3 2 2 11 4" xfId="36085" xr:uid="{4D48CF9C-4032-4E13-B5E1-84260858E937}"/>
    <cellStyle name="Normal 9 3 2 2 12" xfId="9143" xr:uid="{B72FD2FA-B48F-49FE-8688-2BC138482B24}"/>
    <cellStyle name="Normal 9 3 2 2 12 2" xfId="25903" xr:uid="{23B503E5-0DAC-4464-8E00-516848E59B94}"/>
    <cellStyle name="Normal 9 3 2 2 12 3" xfId="42662" xr:uid="{285BE51E-0CF7-4FAF-9DDE-51590ED9A0C8}"/>
    <cellStyle name="Normal 9 3 2 2 13" xfId="17523" xr:uid="{367C40C3-975A-4181-9F5F-003265A683A6}"/>
    <cellStyle name="Normal 9 3 2 2 14" xfId="34282" xr:uid="{D142187E-574E-4C69-A1EA-47C89DCF6C4E}"/>
    <cellStyle name="Normal 9 3 2 2 2" xfId="1174" xr:uid="{FDFFE586-5DDE-4554-934B-1E73FE7979D6}"/>
    <cellStyle name="Normal 9 3 2 2 2 2" xfId="4569" xr:uid="{6E3EDE46-D228-4710-B2C1-DCAA270230A6}"/>
    <cellStyle name="Normal 9 3 2 2 2 2 2" xfId="12949" xr:uid="{EF254E25-1DFD-445D-B8A8-588C33144CAB}"/>
    <cellStyle name="Normal 9 3 2 2 2 2 2 2" xfId="29709" xr:uid="{758CCEB7-39ED-4A28-8A2B-BFEBC0C820CD}"/>
    <cellStyle name="Normal 9 3 2 2 2 2 2 3" xfId="46468" xr:uid="{20B6362B-1C18-4E0A-A3A7-2C7AC05E927E}"/>
    <cellStyle name="Normal 9 3 2 2 2 2 3" xfId="21329" xr:uid="{3A6E449B-81D4-4310-B394-334A40B315FF}"/>
    <cellStyle name="Normal 9 3 2 2 2 2 4" xfId="38088" xr:uid="{6BE1233A-FABB-4DB8-A8D6-580E4E57BD7F}"/>
    <cellStyle name="Normal 9 3 2 2 2 3" xfId="6256" xr:uid="{87268B28-AB76-41A6-91DB-37D1B91D281B}"/>
    <cellStyle name="Normal 9 3 2 2 2 3 2" xfId="14636" xr:uid="{D2C42E38-8BDA-4F77-A6F7-97AF327CB5D2}"/>
    <cellStyle name="Normal 9 3 2 2 2 3 2 2" xfId="31396" xr:uid="{5CC40963-35E8-4C4E-BD70-0692D8428035}"/>
    <cellStyle name="Normal 9 3 2 2 2 3 2 3" xfId="48155" xr:uid="{06FF5F2B-444E-401E-948C-162819CE9D79}"/>
    <cellStyle name="Normal 9 3 2 2 2 3 3" xfId="23016" xr:uid="{292D20C6-8139-4A02-A782-17EB15C62E16}"/>
    <cellStyle name="Normal 9 3 2 2 2 3 4" xfId="39775" xr:uid="{32EAD2B9-D87F-4057-9060-BCDF014BEA43}"/>
    <cellStyle name="Normal 9 3 2 2 2 4" xfId="2992" xr:uid="{12CA8EC7-B871-4D63-A662-89381FA8F6A6}"/>
    <cellStyle name="Normal 9 3 2 2 2 4 2" xfId="11372" xr:uid="{6E74D627-A8C6-4140-A5A7-5DA21243121F}"/>
    <cellStyle name="Normal 9 3 2 2 2 4 2 2" xfId="28132" xr:uid="{B80F5A73-9AED-4922-887F-B65170AFF965}"/>
    <cellStyle name="Normal 9 3 2 2 2 4 2 3" xfId="44891" xr:uid="{8EF2323A-9FEF-4A0E-99AC-CE1B5D5B048C}"/>
    <cellStyle name="Normal 9 3 2 2 2 4 3" xfId="19752" xr:uid="{E41B131D-E4CF-4AAE-83B4-A05FB83A41AB}"/>
    <cellStyle name="Normal 9 3 2 2 2 4 4" xfId="36511" xr:uid="{FD185839-34AA-4B01-AA87-10D0E5CC2182}"/>
    <cellStyle name="Normal 9 3 2 2 2 5" xfId="9569" xr:uid="{8F72B5AA-A55E-4971-9CAB-E36CC15A2AC9}"/>
    <cellStyle name="Normal 9 3 2 2 2 5 2" xfId="26329" xr:uid="{9C61553C-84DF-482B-A6EE-B40B1D29744B}"/>
    <cellStyle name="Normal 9 3 2 2 2 5 3" xfId="43088" xr:uid="{357D74F1-2B38-4BF4-876E-D36E7CEF25A0}"/>
    <cellStyle name="Normal 9 3 2 2 2 6" xfId="17949" xr:uid="{82EADC83-78DF-43D1-97DC-2D3CCF790155}"/>
    <cellStyle name="Normal 9 3 2 2 2 7" xfId="34708" xr:uid="{8573E7D5-3350-45A2-96D5-E9279D875995}"/>
    <cellStyle name="Normal 9 3 2 2 3" xfId="1608" xr:uid="{3FD192D9-1843-4675-9CCE-71EAE87C59B5}"/>
    <cellStyle name="Normal 9 3 2 2 3 2" xfId="4997" xr:uid="{D53A9C22-ED93-43C7-8C26-B989C56EAD22}"/>
    <cellStyle name="Normal 9 3 2 2 3 2 2" xfId="13377" xr:uid="{720A1A02-9A48-46DE-B2C2-34BE26CE30E8}"/>
    <cellStyle name="Normal 9 3 2 2 3 2 2 2" xfId="30137" xr:uid="{69B1DBA1-C42C-4ECE-8FB0-3991D8E461BF}"/>
    <cellStyle name="Normal 9 3 2 2 3 2 2 3" xfId="46896" xr:uid="{3E7EA3E2-F45F-4E18-9A30-50411A480B41}"/>
    <cellStyle name="Normal 9 3 2 2 3 2 3" xfId="21757" xr:uid="{0E1238B1-A862-4B5B-8444-50DA3CCCFC3B}"/>
    <cellStyle name="Normal 9 3 2 2 3 2 4" xfId="38516" xr:uid="{757EC35B-F2CA-4FDA-B2F9-C88CEC462633}"/>
    <cellStyle name="Normal 9 3 2 2 3 3" xfId="6684" xr:uid="{DA8433F2-784C-4560-BC10-84F2D8B4E1F6}"/>
    <cellStyle name="Normal 9 3 2 2 3 3 2" xfId="15064" xr:uid="{7DF08FDA-3AEA-4356-B8F0-0DA5F4B499E9}"/>
    <cellStyle name="Normal 9 3 2 2 3 3 2 2" xfId="31824" xr:uid="{BB2FCA90-CFCC-4EA9-B734-4F3DEF4C400D}"/>
    <cellStyle name="Normal 9 3 2 2 3 3 2 3" xfId="48583" xr:uid="{BDB341BB-7175-4C61-A184-F3AFBC625996}"/>
    <cellStyle name="Normal 9 3 2 2 3 3 3" xfId="23444" xr:uid="{B1B2D35D-91FC-46F4-9BD3-4FD6EEBAF7F7}"/>
    <cellStyle name="Normal 9 3 2 2 3 3 4" xfId="40203" xr:uid="{EC61D902-4DE3-46C3-AC3B-8EA86181232A}"/>
    <cellStyle name="Normal 9 3 2 2 3 4" xfId="3420" xr:uid="{17344E81-8F6D-4088-93BD-1CA7BD43D722}"/>
    <cellStyle name="Normal 9 3 2 2 3 4 2" xfId="11800" xr:uid="{037EE59D-29FE-4BFE-B129-31B4A9AA52BC}"/>
    <cellStyle name="Normal 9 3 2 2 3 4 2 2" xfId="28560" xr:uid="{F6D00C8F-2111-4F75-9240-8B516A6CE770}"/>
    <cellStyle name="Normal 9 3 2 2 3 4 2 3" xfId="45319" xr:uid="{10B77F66-3B1D-43E1-A258-B8F595BFE801}"/>
    <cellStyle name="Normal 9 3 2 2 3 4 3" xfId="20180" xr:uid="{9E1C746A-2AC4-47B4-99C2-0C371618D341}"/>
    <cellStyle name="Normal 9 3 2 2 3 4 4" xfId="36939" xr:uid="{3C096BCB-8C55-4E1D-8D5E-94CC8D780FBA}"/>
    <cellStyle name="Normal 9 3 2 2 3 5" xfId="9997" xr:uid="{FE7C285C-B681-4378-A8C4-F5357F627574}"/>
    <cellStyle name="Normal 9 3 2 2 3 5 2" xfId="26757" xr:uid="{9A68337C-E4F7-4CA0-8B8D-D42C39FECA53}"/>
    <cellStyle name="Normal 9 3 2 2 3 5 3" xfId="43516" xr:uid="{2C994F22-1432-429F-9E90-23E7C9304B40}"/>
    <cellStyle name="Normal 9 3 2 2 3 6" xfId="18377" xr:uid="{956D17CA-7137-40C4-9218-0F232D18AB72}"/>
    <cellStyle name="Normal 9 3 2 2 3 7" xfId="35136" xr:uid="{B81063DF-3603-4732-A9B4-DAAA6DBF1751}"/>
    <cellStyle name="Normal 9 3 2 2 4" xfId="1890" xr:uid="{9E857D40-893D-42CC-AC54-F071967E3005}"/>
    <cellStyle name="Normal 9 3 2 2 4 2" xfId="5279" xr:uid="{4BFA1DE4-0FF5-49FC-BA86-91810C1DB8EB}"/>
    <cellStyle name="Normal 9 3 2 2 4 2 2" xfId="13659" xr:uid="{21CAA7DF-74ED-4D6E-BFB8-B87FC777063C}"/>
    <cellStyle name="Normal 9 3 2 2 4 2 2 2" xfId="30419" xr:uid="{E4F340D9-3913-4B47-9060-BF35B85F52E3}"/>
    <cellStyle name="Normal 9 3 2 2 4 2 2 3" xfId="47178" xr:uid="{B8A09F0A-CE80-44C1-B19B-163BCA075C03}"/>
    <cellStyle name="Normal 9 3 2 2 4 2 3" xfId="22039" xr:uid="{C41C7FB4-9DD7-436B-83A9-4D0D7EDFC720}"/>
    <cellStyle name="Normal 9 3 2 2 4 2 4" xfId="38798" xr:uid="{3FF50B5F-DB5D-451E-A855-5EB3A976156C}"/>
    <cellStyle name="Normal 9 3 2 2 4 3" xfId="6966" xr:uid="{DA26ADD0-3128-494E-814C-0993B8C6C0EB}"/>
    <cellStyle name="Normal 9 3 2 2 4 3 2" xfId="15346" xr:uid="{441D6A3E-BB62-4FE4-AD1B-EFFB00F69444}"/>
    <cellStyle name="Normal 9 3 2 2 4 3 2 2" xfId="32106" xr:uid="{1EA83442-F65A-4EB6-B895-9BB271C46D9E}"/>
    <cellStyle name="Normal 9 3 2 2 4 3 2 3" xfId="48865" xr:uid="{71764FF9-28C4-4646-9610-8AD9C0B64B52}"/>
    <cellStyle name="Normal 9 3 2 2 4 3 3" xfId="23726" xr:uid="{63DF5F58-F32C-417F-8D6B-47C9D75C7E07}"/>
    <cellStyle name="Normal 9 3 2 2 4 3 4" xfId="40485" xr:uid="{D64DFED2-6FBF-4D85-A281-2076A8627A56}"/>
    <cellStyle name="Normal 9 3 2 2 4 4" xfId="3589" xr:uid="{994B4D7C-493E-4A72-97D0-7E33A2A4731E}"/>
    <cellStyle name="Normal 9 3 2 2 4 4 2" xfId="11969" xr:uid="{220302C7-F33F-492F-9E6C-372361E4093D}"/>
    <cellStyle name="Normal 9 3 2 2 4 4 2 2" xfId="28729" xr:uid="{EDA377FC-9E1D-49C9-9941-779151C1979B}"/>
    <cellStyle name="Normal 9 3 2 2 4 4 2 3" xfId="45488" xr:uid="{67162BCF-4711-4572-9B84-3C849B63870D}"/>
    <cellStyle name="Normal 9 3 2 2 4 4 3" xfId="20349" xr:uid="{74A28119-DD0F-4997-B462-630FC9FBEB67}"/>
    <cellStyle name="Normal 9 3 2 2 4 4 4" xfId="37108" xr:uid="{E77CAF11-0FEF-401B-ACE4-7DE40C5920D0}"/>
    <cellStyle name="Normal 9 3 2 2 4 5" xfId="10279" xr:uid="{B0325934-3605-488F-85DE-69FBC6A57607}"/>
    <cellStyle name="Normal 9 3 2 2 4 5 2" xfId="27039" xr:uid="{30EF84EF-E7A7-4EE0-8BE7-EC83686AD214}"/>
    <cellStyle name="Normal 9 3 2 2 4 5 3" xfId="43798" xr:uid="{E6BAE390-6A46-4E0E-B29B-EEE6AA66E585}"/>
    <cellStyle name="Normal 9 3 2 2 4 6" xfId="18659" xr:uid="{57FD9C6D-79BD-4DB3-907B-D8B9810D867F}"/>
    <cellStyle name="Normal 9 3 2 2 4 7" xfId="35418" xr:uid="{3597BEB9-EB7D-4369-B35B-D78B147300BB}"/>
    <cellStyle name="Normal 9 3 2 2 5" xfId="4009" xr:uid="{43880998-5B97-4677-911D-E7D110107BB1}"/>
    <cellStyle name="Normal 9 3 2 2 5 2" xfId="12389" xr:uid="{D611FE43-238C-4AAF-A5F9-DDA1FFFB1C79}"/>
    <cellStyle name="Normal 9 3 2 2 5 2 2" xfId="29149" xr:uid="{CB9EBF30-BF4E-4E1C-BE90-5C4D891E934B}"/>
    <cellStyle name="Normal 9 3 2 2 5 2 3" xfId="45908" xr:uid="{83804015-48FE-494A-85F0-C14DE4CE1EE7}"/>
    <cellStyle name="Normal 9 3 2 2 5 3" xfId="20769" xr:uid="{DD79AECF-0B43-4539-A27F-806A0DB882DC}"/>
    <cellStyle name="Normal 9 3 2 2 5 4" xfId="37528" xr:uid="{DD822A36-2645-4C1F-813A-4F46AC9F4A74}"/>
    <cellStyle name="Normal 9 3 2 2 6" xfId="5830" xr:uid="{DF7BB6A0-F767-46CB-A3FA-4D1131B3C9F3}"/>
    <cellStyle name="Normal 9 3 2 2 6 2" xfId="14210" xr:uid="{B81BF0A1-5D6B-4FA9-A0D6-61D8F859D5D3}"/>
    <cellStyle name="Normal 9 3 2 2 6 2 2" xfId="30970" xr:uid="{A17183BD-B644-4C74-B02F-F28C7BF817EC}"/>
    <cellStyle name="Normal 9 3 2 2 6 2 3" xfId="47729" xr:uid="{164BE3A7-231A-4456-95C8-96C740FADFC3}"/>
    <cellStyle name="Normal 9 3 2 2 6 3" xfId="22590" xr:uid="{C3E8074D-D79F-4E18-90C7-48AE2F7BE9DB}"/>
    <cellStyle name="Normal 9 3 2 2 6 4" xfId="39349" xr:uid="{25C5D620-CFAE-4704-ADD8-829F9A10CFB2}"/>
    <cellStyle name="Normal 9 3 2 2 7" xfId="7372" xr:uid="{9463711C-A91D-4C53-B284-596E8898E851}"/>
    <cellStyle name="Normal 9 3 2 2 7 2" xfId="15752" xr:uid="{E3689735-FBCF-4D9E-84E2-151D95FD63DC}"/>
    <cellStyle name="Normal 9 3 2 2 7 2 2" xfId="32512" xr:uid="{8102AA44-7D66-43E5-9A9A-20A1E4B1C6E1}"/>
    <cellStyle name="Normal 9 3 2 2 7 2 3" xfId="49271" xr:uid="{FC9F1FB1-4E25-47EE-953B-8DB7D73A3E57}"/>
    <cellStyle name="Normal 9 3 2 2 7 3" xfId="24132" xr:uid="{22D0797A-3AF9-4846-A77F-A47CC0C68430}"/>
    <cellStyle name="Normal 9 3 2 2 7 4" xfId="40891" xr:uid="{CB307B0F-20BF-4235-A20F-12A9E6C6B841}"/>
    <cellStyle name="Normal 9 3 2 2 8" xfId="7778" xr:uid="{B1B29578-C98C-486F-8283-E5D26CBE2A25}"/>
    <cellStyle name="Normal 9 3 2 2 8 2" xfId="16158" xr:uid="{127E7C77-B774-4E74-902E-BDD8A1DCFC89}"/>
    <cellStyle name="Normal 9 3 2 2 8 2 2" xfId="32918" xr:uid="{41AF8699-C24E-44BA-8C22-D7DFC2809E65}"/>
    <cellStyle name="Normal 9 3 2 2 8 2 3" xfId="49677" xr:uid="{67057848-0A3F-4E77-A266-198049BB7E34}"/>
    <cellStyle name="Normal 9 3 2 2 8 3" xfId="24538" xr:uid="{350187A6-7C54-43EB-A2AB-F20A6774995A}"/>
    <cellStyle name="Normal 9 3 2 2 8 4" xfId="41297" xr:uid="{D11CA96B-4411-4FF0-B667-C499718B48FB}"/>
    <cellStyle name="Normal 9 3 2 2 9" xfId="8184" xr:uid="{AB727354-9171-4D75-8215-638A0C6026FE}"/>
    <cellStyle name="Normal 9 3 2 2 9 2" xfId="16564" xr:uid="{259856FE-E0BE-40C6-BC9D-68FFD407C7C5}"/>
    <cellStyle name="Normal 9 3 2 2 9 2 2" xfId="33324" xr:uid="{B2A19135-6851-42B3-8CAE-E1CDFECF8EB4}"/>
    <cellStyle name="Normal 9 3 2 2 9 2 3" xfId="50083" xr:uid="{BA68B345-7369-48F6-9888-4DC685EADB0E}"/>
    <cellStyle name="Normal 9 3 2 2 9 3" xfId="24944" xr:uid="{D71E3D5F-3647-42D3-84EA-CA8A01F81D50}"/>
    <cellStyle name="Normal 9 3 2 2 9 4" xfId="41703" xr:uid="{80A5E4BD-CAB3-4A95-BE0A-D67F011D43F8}"/>
    <cellStyle name="Normal 9 3 2 3" xfId="736" xr:uid="{D7CCFAAA-C0B4-4D2C-B875-CF67F7883CA7}"/>
    <cellStyle name="Normal 9 3 2 3 10" xfId="8704" xr:uid="{E1BD3311-41CB-4F5C-A853-DB0EDDF7D362}"/>
    <cellStyle name="Normal 9 3 2 3 10 2" xfId="17084" xr:uid="{EC672145-EA16-496A-B8E5-087619D27C62}"/>
    <cellStyle name="Normal 9 3 2 3 10 2 2" xfId="33844" xr:uid="{3150280B-8F93-47C4-BC2F-FAFA65E5F6E1}"/>
    <cellStyle name="Normal 9 3 2 3 10 2 3" xfId="50603" xr:uid="{D30FAFDA-E0B7-4BE3-ACD7-6F28A487CA50}"/>
    <cellStyle name="Normal 9 3 2 3 10 3" xfId="25464" xr:uid="{6808F448-F09A-4983-B4E5-2C3F0B4E2DB1}"/>
    <cellStyle name="Normal 9 3 2 3 10 4" xfId="42223" xr:uid="{78B3F3FD-1CA8-41A1-A0B3-166F4D4CC291}"/>
    <cellStyle name="Normal 9 3 2 3 11" xfId="2565" xr:uid="{B7AC75F2-56B3-4F61-B77B-5278241099F6}"/>
    <cellStyle name="Normal 9 3 2 3 11 2" xfId="10947" xr:uid="{6D2A1B7D-4FC6-4577-9AE1-800201E33AF0}"/>
    <cellStyle name="Normal 9 3 2 3 11 2 2" xfId="27707" xr:uid="{6C0BA6F2-CD5D-4E9A-9653-46046C2DC27D}"/>
    <cellStyle name="Normal 9 3 2 3 11 2 3" xfId="44466" xr:uid="{AFCCEFD9-3858-445D-886C-E615A2555AC7}"/>
    <cellStyle name="Normal 9 3 2 3 11 3" xfId="19327" xr:uid="{9E4C42C3-C00C-426E-B47A-C1824603CAC8}"/>
    <cellStyle name="Normal 9 3 2 3 11 4" xfId="36086" xr:uid="{9653670A-2131-4105-A070-C0109D83D9B5}"/>
    <cellStyle name="Normal 9 3 2 3 12" xfId="9144" xr:uid="{A47AD2E2-B334-482B-B453-9BE2ABAEDFE0}"/>
    <cellStyle name="Normal 9 3 2 3 12 2" xfId="25904" xr:uid="{9F73A775-D399-47F9-97DD-61397CE58A9F}"/>
    <cellStyle name="Normal 9 3 2 3 12 3" xfId="42663" xr:uid="{6D4D7109-E947-4D57-A066-19F9FCD5DC8D}"/>
    <cellStyle name="Normal 9 3 2 3 13" xfId="17524" xr:uid="{4177A492-12C4-4010-8E66-A64587C214BE}"/>
    <cellStyle name="Normal 9 3 2 3 14" xfId="34283" xr:uid="{CA4187B7-D95D-4577-9E12-1013BF40E002}"/>
    <cellStyle name="Normal 9 3 2 3 2" xfId="1175" xr:uid="{E0C6F283-A6E2-40A1-827F-A24D87AD35FD}"/>
    <cellStyle name="Normal 9 3 2 3 2 2" xfId="4570" xr:uid="{234C6CED-1A11-40E4-8622-B858250F04A3}"/>
    <cellStyle name="Normal 9 3 2 3 2 2 2" xfId="12950" xr:uid="{E620335C-688E-41C9-A90F-0347621CDEA8}"/>
    <cellStyle name="Normal 9 3 2 3 2 2 2 2" xfId="29710" xr:uid="{8F71698B-32FE-48D3-8538-61977C7FB1AA}"/>
    <cellStyle name="Normal 9 3 2 3 2 2 2 3" xfId="46469" xr:uid="{5C8F49AF-4924-43E5-AF5A-40E232CB16B9}"/>
    <cellStyle name="Normal 9 3 2 3 2 2 3" xfId="21330" xr:uid="{26DF8028-F725-4941-8FD5-FE442FAAFE11}"/>
    <cellStyle name="Normal 9 3 2 3 2 2 4" xfId="38089" xr:uid="{5556B98A-1CDF-42BA-ADF5-7D2667C451E9}"/>
    <cellStyle name="Normal 9 3 2 3 2 3" xfId="6257" xr:uid="{1D20C336-444A-44B2-90F1-63905D4CEF66}"/>
    <cellStyle name="Normal 9 3 2 3 2 3 2" xfId="14637" xr:uid="{CEE5FB60-0817-4357-856B-CABBE55B15A2}"/>
    <cellStyle name="Normal 9 3 2 3 2 3 2 2" xfId="31397" xr:uid="{A8F58EA4-1F35-46AE-BAA1-9B1F6E56EF06}"/>
    <cellStyle name="Normal 9 3 2 3 2 3 2 3" xfId="48156" xr:uid="{4407C8D2-26A5-4F24-B9B7-F568EF185632}"/>
    <cellStyle name="Normal 9 3 2 3 2 3 3" xfId="23017" xr:uid="{7A991819-0F50-4DF3-BDA4-D172AD17791C}"/>
    <cellStyle name="Normal 9 3 2 3 2 3 4" xfId="39776" xr:uid="{F8C2A373-0EEC-43CD-8BCC-4A3CB5C1A732}"/>
    <cellStyle name="Normal 9 3 2 3 2 4" xfId="2993" xr:uid="{B8EF7376-DBF1-4386-B711-4AD5075AAA9E}"/>
    <cellStyle name="Normal 9 3 2 3 2 4 2" xfId="11373" xr:uid="{61777E07-1A14-415F-897F-7FF4275057D8}"/>
    <cellStyle name="Normal 9 3 2 3 2 4 2 2" xfId="28133" xr:uid="{812A683B-BF52-4B00-A80E-E7A154F1BB34}"/>
    <cellStyle name="Normal 9 3 2 3 2 4 2 3" xfId="44892" xr:uid="{A97F0497-FCAA-48F0-B686-95B70B986022}"/>
    <cellStyle name="Normal 9 3 2 3 2 4 3" xfId="19753" xr:uid="{0E27A741-BFE9-49AE-97F2-1967B2C7A563}"/>
    <cellStyle name="Normal 9 3 2 3 2 4 4" xfId="36512" xr:uid="{0A4E6F24-614A-438F-91DD-91F60A108FE5}"/>
    <cellStyle name="Normal 9 3 2 3 2 5" xfId="9570" xr:uid="{3C7AE8D7-06C6-4C7E-A53B-2482E97566F2}"/>
    <cellStyle name="Normal 9 3 2 3 2 5 2" xfId="26330" xr:uid="{044B2524-D479-4B3B-91D5-12D8F579D37B}"/>
    <cellStyle name="Normal 9 3 2 3 2 5 3" xfId="43089" xr:uid="{A4C4A715-118C-44E5-9BCD-83E9F6A13B7A}"/>
    <cellStyle name="Normal 9 3 2 3 2 6" xfId="17950" xr:uid="{90D4D92A-9E55-4556-BBDA-2E4B9A9D9EBE}"/>
    <cellStyle name="Normal 9 3 2 3 2 7" xfId="34709" xr:uid="{1B6A5832-C67A-48EB-9307-CE3609DF2228}"/>
    <cellStyle name="Normal 9 3 2 3 3" xfId="1609" xr:uid="{8A666B02-5A4D-43C7-B161-6D0F8D76CC13}"/>
    <cellStyle name="Normal 9 3 2 3 3 2" xfId="4998" xr:uid="{F798FA6A-BEE2-439D-8048-E0CFF1904E44}"/>
    <cellStyle name="Normal 9 3 2 3 3 2 2" xfId="13378" xr:uid="{8283AD53-DC67-4308-B9CF-DAB46845A66C}"/>
    <cellStyle name="Normal 9 3 2 3 3 2 2 2" xfId="30138" xr:uid="{000AE155-1595-4DDE-BE60-0DF6D90FDEC2}"/>
    <cellStyle name="Normal 9 3 2 3 3 2 2 3" xfId="46897" xr:uid="{ABC9B177-48FD-4366-8F47-2221948BFE09}"/>
    <cellStyle name="Normal 9 3 2 3 3 2 3" xfId="21758" xr:uid="{9DA14217-2E23-4C30-A298-DF906C823CBC}"/>
    <cellStyle name="Normal 9 3 2 3 3 2 4" xfId="38517" xr:uid="{5209EDC8-3648-4B09-AF4B-C7E94F6DA554}"/>
    <cellStyle name="Normal 9 3 2 3 3 3" xfId="6685" xr:uid="{35290565-A911-42DB-91BC-85F89D29B62A}"/>
    <cellStyle name="Normal 9 3 2 3 3 3 2" xfId="15065" xr:uid="{F88EF20B-F122-4485-BFB5-8B1744D7DF0D}"/>
    <cellStyle name="Normal 9 3 2 3 3 3 2 2" xfId="31825" xr:uid="{6780AD17-5354-4308-94AD-38969532FE17}"/>
    <cellStyle name="Normal 9 3 2 3 3 3 2 3" xfId="48584" xr:uid="{EA16B7AF-7A23-4CF9-8050-D9A5E26D1A24}"/>
    <cellStyle name="Normal 9 3 2 3 3 3 3" xfId="23445" xr:uid="{055418CE-8ABC-4E50-9812-34CCA68881EA}"/>
    <cellStyle name="Normal 9 3 2 3 3 3 4" xfId="40204" xr:uid="{D7CB93BD-F74E-47A2-B8AE-6CC004542A74}"/>
    <cellStyle name="Normal 9 3 2 3 3 4" xfId="3421" xr:uid="{20133719-5709-4D7E-95EB-923A6FA88471}"/>
    <cellStyle name="Normal 9 3 2 3 3 4 2" xfId="11801" xr:uid="{C04E61A2-9CEE-4F96-9B82-02ACC8F86B22}"/>
    <cellStyle name="Normal 9 3 2 3 3 4 2 2" xfId="28561" xr:uid="{1717E3CB-5767-46BB-B430-7983512E3838}"/>
    <cellStyle name="Normal 9 3 2 3 3 4 2 3" xfId="45320" xr:uid="{462D4C22-4A1A-41BF-A1D7-A15B29EBE67B}"/>
    <cellStyle name="Normal 9 3 2 3 3 4 3" xfId="20181" xr:uid="{879A313D-82D1-461D-BFE2-325E90FCA496}"/>
    <cellStyle name="Normal 9 3 2 3 3 4 4" xfId="36940" xr:uid="{C99E3452-E445-479F-8CC3-E073CB360915}"/>
    <cellStyle name="Normal 9 3 2 3 3 5" xfId="9998" xr:uid="{A2F9EFF9-E3C4-4196-BD03-58ACEA99CC6C}"/>
    <cellStyle name="Normal 9 3 2 3 3 5 2" xfId="26758" xr:uid="{359FDC8C-52CA-4DB4-B905-98E7BAFA0701}"/>
    <cellStyle name="Normal 9 3 2 3 3 5 3" xfId="43517" xr:uid="{0BC368FE-A7AB-4E5E-80A0-75510E503C6A}"/>
    <cellStyle name="Normal 9 3 2 3 3 6" xfId="18378" xr:uid="{253EE1E5-ACC4-4C1D-A527-4C78489FC019}"/>
    <cellStyle name="Normal 9 3 2 3 3 7" xfId="35137" xr:uid="{C0729941-4753-4E70-AEBF-F4EE5C96F3C0}"/>
    <cellStyle name="Normal 9 3 2 3 4" xfId="2004" xr:uid="{D4E62E78-BFC4-42F6-B34E-EC5A58267B22}"/>
    <cellStyle name="Normal 9 3 2 3 4 2" xfId="5393" xr:uid="{A8215967-6667-470C-A03C-397D90A9E280}"/>
    <cellStyle name="Normal 9 3 2 3 4 2 2" xfId="13773" xr:uid="{9FBA699D-C46E-4F9C-BF94-FE150F8E35AF}"/>
    <cellStyle name="Normal 9 3 2 3 4 2 2 2" xfId="30533" xr:uid="{73EE2D60-4339-4F95-AEAE-CFCAE65D45B5}"/>
    <cellStyle name="Normal 9 3 2 3 4 2 2 3" xfId="47292" xr:uid="{DB278877-9ED2-4CED-960D-07FC022E7D35}"/>
    <cellStyle name="Normal 9 3 2 3 4 2 3" xfId="22153" xr:uid="{A8AB5B5E-48E5-4023-AB4F-57ADBC6C29DC}"/>
    <cellStyle name="Normal 9 3 2 3 4 2 4" xfId="38912" xr:uid="{72028AF0-8EDE-4733-99C4-71444F4C9212}"/>
    <cellStyle name="Normal 9 3 2 3 4 3" xfId="7080" xr:uid="{492AB1F6-3DFC-4B17-808B-E5186FA014D3}"/>
    <cellStyle name="Normal 9 3 2 3 4 3 2" xfId="15460" xr:uid="{CDAB34F1-9FBD-4D78-A33C-754FBE743677}"/>
    <cellStyle name="Normal 9 3 2 3 4 3 2 2" xfId="32220" xr:uid="{C9B384F4-DCEE-44CE-B493-F125DF2CDB3B}"/>
    <cellStyle name="Normal 9 3 2 3 4 3 2 3" xfId="48979" xr:uid="{64A60004-E16D-4480-8458-D0B5B42A9C40}"/>
    <cellStyle name="Normal 9 3 2 3 4 3 3" xfId="23840" xr:uid="{7FD891D5-997A-4CF5-8545-78B5CBCE9152}"/>
    <cellStyle name="Normal 9 3 2 3 4 3 4" xfId="40599" xr:uid="{FD5ED4BF-E64F-440B-A11A-22B08A6C17E3}"/>
    <cellStyle name="Normal 9 3 2 3 4 4" xfId="3703" xr:uid="{88F2A0DA-44EB-4AEB-A43B-F04090AFB20F}"/>
    <cellStyle name="Normal 9 3 2 3 4 4 2" xfId="12083" xr:uid="{88085963-B410-4312-98B7-87A6BAB26A9D}"/>
    <cellStyle name="Normal 9 3 2 3 4 4 2 2" xfId="28843" xr:uid="{4361CBC9-9F7E-402C-9897-6F162B410587}"/>
    <cellStyle name="Normal 9 3 2 3 4 4 2 3" xfId="45602" xr:uid="{5337C334-AA0F-4B3B-9929-CD37E2BC21FF}"/>
    <cellStyle name="Normal 9 3 2 3 4 4 3" xfId="20463" xr:uid="{CAB3F77B-5495-4624-9944-F05F0B8C1B5C}"/>
    <cellStyle name="Normal 9 3 2 3 4 4 4" xfId="37222" xr:uid="{CE52D4B7-6940-4488-9AE4-7C828AE4F969}"/>
    <cellStyle name="Normal 9 3 2 3 4 5" xfId="10393" xr:uid="{809EDE55-651E-40BC-B47C-1589D1483305}"/>
    <cellStyle name="Normal 9 3 2 3 4 5 2" xfId="27153" xr:uid="{98CC16DC-02CD-427C-B7A1-3D01B3925622}"/>
    <cellStyle name="Normal 9 3 2 3 4 5 3" xfId="43912" xr:uid="{DB8BE63D-264A-4176-97A8-EFA842AEA87C}"/>
    <cellStyle name="Normal 9 3 2 3 4 6" xfId="18773" xr:uid="{EBAEB4EB-3540-4894-B299-58476FA1F349}"/>
    <cellStyle name="Normal 9 3 2 3 4 7" xfId="35532" xr:uid="{415F1717-3C3C-479B-A8FC-999B47EFC69F}"/>
    <cellStyle name="Normal 9 3 2 3 5" xfId="4123" xr:uid="{2912C12A-A651-462C-9B52-8EFEE0D52339}"/>
    <cellStyle name="Normal 9 3 2 3 5 2" xfId="12503" xr:uid="{47FA0D49-95E1-41E0-B98F-E9864AD07EBB}"/>
    <cellStyle name="Normal 9 3 2 3 5 2 2" xfId="29263" xr:uid="{73705C13-D96D-4E3C-BCE4-E06F2D2E3BE0}"/>
    <cellStyle name="Normal 9 3 2 3 5 2 3" xfId="46022" xr:uid="{9930C7D9-C275-47C4-9A18-927FBD586719}"/>
    <cellStyle name="Normal 9 3 2 3 5 3" xfId="20883" xr:uid="{747DA584-B30C-4879-87D2-1E6F0549A6E2}"/>
    <cellStyle name="Normal 9 3 2 3 5 4" xfId="37642" xr:uid="{D67F9EE5-3E65-4170-835D-2C230EFF74B3}"/>
    <cellStyle name="Normal 9 3 2 3 6" xfId="5831" xr:uid="{84B702B2-5D67-479A-9A9D-5555955AB0BF}"/>
    <cellStyle name="Normal 9 3 2 3 6 2" xfId="14211" xr:uid="{06006877-6B21-4C1F-8F58-953E8D6C9690}"/>
    <cellStyle name="Normal 9 3 2 3 6 2 2" xfId="30971" xr:uid="{4AC5EF3F-1AD9-4F45-B8BF-0F463278D68A}"/>
    <cellStyle name="Normal 9 3 2 3 6 2 3" xfId="47730" xr:uid="{A873EBFF-A776-4BFB-BD82-363043F4982E}"/>
    <cellStyle name="Normal 9 3 2 3 6 3" xfId="22591" xr:uid="{D617F2AF-6B72-41E5-8EEA-4D614A042F3F}"/>
    <cellStyle name="Normal 9 3 2 3 6 4" xfId="39350" xr:uid="{ED6F6082-408E-4A11-B2F2-F09D3978FD4C}"/>
    <cellStyle name="Normal 9 3 2 3 7" xfId="7486" xr:uid="{40DC664F-C104-485D-ABF4-BC9575E19982}"/>
    <cellStyle name="Normal 9 3 2 3 7 2" xfId="15866" xr:uid="{0D6241AF-4EB6-48A5-B41A-32C47030D6D8}"/>
    <cellStyle name="Normal 9 3 2 3 7 2 2" xfId="32626" xr:uid="{1126715A-382D-4BF4-AF36-8E5CB019C12B}"/>
    <cellStyle name="Normal 9 3 2 3 7 2 3" xfId="49385" xr:uid="{BEAD2227-74D1-4529-B974-A43F3BE64B5F}"/>
    <cellStyle name="Normal 9 3 2 3 7 3" xfId="24246" xr:uid="{65AA1903-9859-4E96-B590-58FEE252DA7B}"/>
    <cellStyle name="Normal 9 3 2 3 7 4" xfId="41005" xr:uid="{A9917B75-9EBC-467D-A844-F8D5170F7233}"/>
    <cellStyle name="Normal 9 3 2 3 8" xfId="7892" xr:uid="{E49A9E9E-93A1-477A-96D7-66D4AA83E457}"/>
    <cellStyle name="Normal 9 3 2 3 8 2" xfId="16272" xr:uid="{9A07D64B-B187-4EFF-B7C9-6E4DD3CC6AD9}"/>
    <cellStyle name="Normal 9 3 2 3 8 2 2" xfId="33032" xr:uid="{82562A58-1C9A-4D5F-81F5-A524EF99F4FA}"/>
    <cellStyle name="Normal 9 3 2 3 8 2 3" xfId="49791" xr:uid="{A9068394-64A9-4E50-88E6-223EDF2D5543}"/>
    <cellStyle name="Normal 9 3 2 3 8 3" xfId="24652" xr:uid="{6167B782-3503-4E42-A36E-D415FDC3C9CC}"/>
    <cellStyle name="Normal 9 3 2 3 8 4" xfId="41411" xr:uid="{4CEBEECF-BD39-4395-A60E-713D4C990EEF}"/>
    <cellStyle name="Normal 9 3 2 3 9" xfId="8298" xr:uid="{663FA4B7-3D76-4374-87BB-EBED0E59361B}"/>
    <cellStyle name="Normal 9 3 2 3 9 2" xfId="16678" xr:uid="{A58EEBD8-AC31-478B-9F8D-C5B9D2E400C8}"/>
    <cellStyle name="Normal 9 3 2 3 9 2 2" xfId="33438" xr:uid="{FC8028AE-2DF5-4E80-8488-D3DA2F10A2CB}"/>
    <cellStyle name="Normal 9 3 2 3 9 2 3" xfId="50197" xr:uid="{C2F5B1E8-6D23-4F0F-AA3D-5C931F305D8C}"/>
    <cellStyle name="Normal 9 3 2 3 9 3" xfId="25058" xr:uid="{C612783E-5448-4B88-9146-DBE914F1A4E6}"/>
    <cellStyle name="Normal 9 3 2 3 9 4" xfId="41817" xr:uid="{B2E32EBC-35FB-41D0-801F-5EAF73008AC6}"/>
    <cellStyle name="Normal 9 3 2 4" xfId="871" xr:uid="{EE353D68-88F0-423C-84DD-88A4B3BA4E58}"/>
    <cellStyle name="Normal 9 3 2 4 2" xfId="4266" xr:uid="{F5D87FF2-EC03-4323-A7C3-DF2BD9A814C3}"/>
    <cellStyle name="Normal 9 3 2 4 2 2" xfId="12646" xr:uid="{E8407F55-1078-494B-AEED-6A0734D19376}"/>
    <cellStyle name="Normal 9 3 2 4 2 2 2" xfId="29406" xr:uid="{686A38D8-CBAB-4C6C-B80B-C76DF39FB751}"/>
    <cellStyle name="Normal 9 3 2 4 2 2 3" xfId="46165" xr:uid="{A30D48B4-6C97-4AB4-B45A-4BB8215D2A65}"/>
    <cellStyle name="Normal 9 3 2 4 2 3" xfId="21026" xr:uid="{8320285E-C82F-42E0-B65D-B4E1B6B23AD9}"/>
    <cellStyle name="Normal 9 3 2 4 2 4" xfId="37785" xr:uid="{D5B0FFF8-1DE5-4DF2-91CB-917E5BB32440}"/>
    <cellStyle name="Normal 9 3 2 4 3" xfId="5953" xr:uid="{2B3A05C7-9AC9-4D94-B868-2E24B19F4EF9}"/>
    <cellStyle name="Normal 9 3 2 4 3 2" xfId="14333" xr:uid="{D0AABCA3-5251-46FD-A4FF-680A490015BA}"/>
    <cellStyle name="Normal 9 3 2 4 3 2 2" xfId="31093" xr:uid="{998760B3-8E62-4C42-9D75-4C485572FD71}"/>
    <cellStyle name="Normal 9 3 2 4 3 2 3" xfId="47852" xr:uid="{A5E1DDD4-3EB1-4BC0-8462-A7B6C47CBAFE}"/>
    <cellStyle name="Normal 9 3 2 4 3 3" xfId="22713" xr:uid="{5E00FA55-2F91-4C39-B5B4-9E8A3C7049DF}"/>
    <cellStyle name="Normal 9 3 2 4 3 4" xfId="39472" xr:uid="{37CA79F7-0C98-4032-8E69-58E75A160177}"/>
    <cellStyle name="Normal 9 3 2 4 4" xfId="2689" xr:uid="{73585525-829A-41CF-948D-0CB6C60513F7}"/>
    <cellStyle name="Normal 9 3 2 4 4 2" xfId="11069" xr:uid="{1B20B038-AF32-4071-B3D3-B1FFBB503550}"/>
    <cellStyle name="Normal 9 3 2 4 4 2 2" xfId="27829" xr:uid="{53A9B570-DCA8-4BC8-AE0B-6352AEB97CE4}"/>
    <cellStyle name="Normal 9 3 2 4 4 2 3" xfId="44588" xr:uid="{90840B5B-127F-42E4-945E-8C3DAA242627}"/>
    <cellStyle name="Normal 9 3 2 4 4 3" xfId="19449" xr:uid="{68205E92-8C92-4506-AA62-6746E2699D12}"/>
    <cellStyle name="Normal 9 3 2 4 4 4" xfId="36208" xr:uid="{760A6771-D6A3-4F38-AB84-0832F13EDAEF}"/>
    <cellStyle name="Normal 9 3 2 4 5" xfId="9266" xr:uid="{A377BF37-BC67-4444-8A34-1F08D00F9167}"/>
    <cellStyle name="Normal 9 3 2 4 5 2" xfId="26026" xr:uid="{A0BED1BD-FEF3-4C64-B80A-39F042559221}"/>
    <cellStyle name="Normal 9 3 2 4 5 3" xfId="42785" xr:uid="{112D7D3A-6D83-46B1-8032-A004A1C19EB2}"/>
    <cellStyle name="Normal 9 3 2 4 6" xfId="17646" xr:uid="{8255D9F6-B158-431C-9220-A1DE30671B7E}"/>
    <cellStyle name="Normal 9 3 2 4 7" xfId="34405" xr:uid="{15F76482-1025-4D89-B295-61E5E1FB068A}"/>
    <cellStyle name="Normal 9 3 2 5" xfId="1305" xr:uid="{D28D6CE3-54F9-4C90-8485-648B9C9B3A3D}"/>
    <cellStyle name="Normal 9 3 2 5 2" xfId="4694" xr:uid="{331F59D6-F935-4B31-9130-AF6C7CF8E258}"/>
    <cellStyle name="Normal 9 3 2 5 2 2" xfId="13074" xr:uid="{CB19D09B-C756-4931-98E4-DD09754E6FA3}"/>
    <cellStyle name="Normal 9 3 2 5 2 2 2" xfId="29834" xr:uid="{9DD7A0B4-FAC9-44C6-9CAA-9BE9A10FEB5E}"/>
    <cellStyle name="Normal 9 3 2 5 2 2 3" xfId="46593" xr:uid="{E3477D28-9E71-4592-BFF3-2051001876C2}"/>
    <cellStyle name="Normal 9 3 2 5 2 3" xfId="21454" xr:uid="{F1849D72-D846-40D0-9E08-ADDB29E8B755}"/>
    <cellStyle name="Normal 9 3 2 5 2 4" xfId="38213" xr:uid="{626E9529-D2BE-49D9-AE24-50E8F75F1A8B}"/>
    <cellStyle name="Normal 9 3 2 5 3" xfId="6381" xr:uid="{119975EF-2AA2-4E2C-AB96-BBA19AB9FB6E}"/>
    <cellStyle name="Normal 9 3 2 5 3 2" xfId="14761" xr:uid="{1D8FF938-3B20-4C04-959C-EA4FB48F1EFE}"/>
    <cellStyle name="Normal 9 3 2 5 3 2 2" xfId="31521" xr:uid="{E431B96B-0DD6-4890-9339-44522A7C3842}"/>
    <cellStyle name="Normal 9 3 2 5 3 2 3" xfId="48280" xr:uid="{1E790802-E7C5-4C47-9843-C3ED433F9D39}"/>
    <cellStyle name="Normal 9 3 2 5 3 3" xfId="23141" xr:uid="{29C70C26-D066-4DD8-91E3-E2CB7749BFED}"/>
    <cellStyle name="Normal 9 3 2 5 3 4" xfId="39900" xr:uid="{21795283-92F5-4DC5-8BB4-56EF7CEA282C}"/>
    <cellStyle name="Normal 9 3 2 5 4" xfId="3117" xr:uid="{B701AFB2-7B03-4F36-BAC2-58293114ADA7}"/>
    <cellStyle name="Normal 9 3 2 5 4 2" xfId="11497" xr:uid="{F09C8F1A-7B46-4018-960C-FB70D3E6D6D1}"/>
    <cellStyle name="Normal 9 3 2 5 4 2 2" xfId="28257" xr:uid="{AE2E8C18-12B4-42B2-A3D8-33FF85E54FDC}"/>
    <cellStyle name="Normal 9 3 2 5 4 2 3" xfId="45016" xr:uid="{A49B017B-2387-4A13-B5B5-EB21EB90E31F}"/>
    <cellStyle name="Normal 9 3 2 5 4 3" xfId="19877" xr:uid="{285C28AA-B6A8-4BA4-B022-744ADDAF514D}"/>
    <cellStyle name="Normal 9 3 2 5 4 4" xfId="36636" xr:uid="{ED7D25C2-9C01-4AE7-B359-4B14B5255CB7}"/>
    <cellStyle name="Normal 9 3 2 5 5" xfId="9694" xr:uid="{E57FA020-B079-4BEE-AFCA-4E7C9D53E9B4}"/>
    <cellStyle name="Normal 9 3 2 5 5 2" xfId="26454" xr:uid="{7CDDC5B8-D9D7-40E5-8012-DB449E33B2EE}"/>
    <cellStyle name="Normal 9 3 2 5 5 3" xfId="43213" xr:uid="{9B222E80-DA4C-4AD2-8EBA-C2DF0BE09128}"/>
    <cellStyle name="Normal 9 3 2 5 6" xfId="18074" xr:uid="{835B530F-533D-4D5D-A729-7F5772CD9F37}"/>
    <cellStyle name="Normal 9 3 2 5 7" xfId="34833" xr:uid="{35938438-C9CE-44E4-B7FC-998E0D300F19}"/>
    <cellStyle name="Normal 9 3 2 6" xfId="1733" xr:uid="{F7C94298-E72A-4EEA-9B90-A47C920A7C09}"/>
    <cellStyle name="Normal 9 3 2 6 2" xfId="5122" xr:uid="{8596845D-F8FF-4779-9A09-79AE7D7B5CB7}"/>
    <cellStyle name="Normal 9 3 2 6 2 2" xfId="13502" xr:uid="{41603A7A-EE72-4250-8ACD-87511B898EB9}"/>
    <cellStyle name="Normal 9 3 2 6 2 2 2" xfId="30262" xr:uid="{ED1B15FB-06BE-4CD6-8897-01B32C67C964}"/>
    <cellStyle name="Normal 9 3 2 6 2 2 3" xfId="47021" xr:uid="{384E2274-A668-44C3-962B-29BAC41649EC}"/>
    <cellStyle name="Normal 9 3 2 6 2 3" xfId="21882" xr:uid="{BF843CC5-B38B-49D9-B68A-C2AEED59B523}"/>
    <cellStyle name="Normal 9 3 2 6 2 4" xfId="38641" xr:uid="{A1628DFF-1A80-43E2-9650-62B01D07BC52}"/>
    <cellStyle name="Normal 9 3 2 6 3" xfId="6809" xr:uid="{BDCE216B-FA92-4BF5-BBA5-C6ABA1B41E94}"/>
    <cellStyle name="Normal 9 3 2 6 3 2" xfId="15189" xr:uid="{BD4C46A1-0C20-45E9-8C2C-0C485E58FC5F}"/>
    <cellStyle name="Normal 9 3 2 6 3 2 2" xfId="31949" xr:uid="{1B5E716E-D3AB-4611-AB25-2A05822F7C55}"/>
    <cellStyle name="Normal 9 3 2 6 3 2 3" xfId="48708" xr:uid="{C1949D5F-CADC-40F4-8AD6-B2D53C55ADAC}"/>
    <cellStyle name="Normal 9 3 2 6 3 3" xfId="23569" xr:uid="{F539C8F3-36E7-4DFB-819F-0BA99CF0C705}"/>
    <cellStyle name="Normal 9 3 2 6 3 4" xfId="40328" xr:uid="{98232926-7FFB-4415-94FE-CF7CEA3387CB}"/>
    <cellStyle name="Normal 9 3 2 6 4" xfId="3456" xr:uid="{D28D6BF1-A533-4A03-8243-2C0E9D76F480}"/>
    <cellStyle name="Normal 9 3 2 6 4 2" xfId="11836" xr:uid="{247C37CA-69F9-4809-883A-747FE53127D6}"/>
    <cellStyle name="Normal 9 3 2 6 4 2 2" xfId="28596" xr:uid="{87148EF3-18A9-4A2D-BA13-7789F8E928EA}"/>
    <cellStyle name="Normal 9 3 2 6 4 2 3" xfId="45355" xr:uid="{377C2519-94DD-461F-A51E-0DCE909FAEDB}"/>
    <cellStyle name="Normal 9 3 2 6 4 3" xfId="20216" xr:uid="{E5B510F6-EE3E-4836-B4FE-8FA5CC009D36}"/>
    <cellStyle name="Normal 9 3 2 6 4 4" xfId="36975" xr:uid="{2A6394A3-FFD0-4C02-954A-9C0D12A92D5B}"/>
    <cellStyle name="Normal 9 3 2 6 5" xfId="10122" xr:uid="{ED8EF5BC-95B1-4A9A-B3C3-C08BC05202C0}"/>
    <cellStyle name="Normal 9 3 2 6 5 2" xfId="26882" xr:uid="{798A1DB1-F320-44C7-8BF4-7AD14A331D29}"/>
    <cellStyle name="Normal 9 3 2 6 5 3" xfId="43641" xr:uid="{DB3855A8-2B29-4D9A-940E-4280C96B4681}"/>
    <cellStyle name="Normal 9 3 2 6 6" xfId="18502" xr:uid="{3290042C-C1A9-47EB-B046-88936D53BC26}"/>
    <cellStyle name="Normal 9 3 2 6 7" xfId="35261" xr:uid="{7571780F-8D07-4683-9C72-998AA940FEE3}"/>
    <cellStyle name="Normal 9 3 2 7" xfId="3852" xr:uid="{447A0BEB-F739-44BA-B788-9670688CC59C}"/>
    <cellStyle name="Normal 9 3 2 7 2" xfId="12232" xr:uid="{C9769BFD-C801-4EA1-9F48-DD35C19352C3}"/>
    <cellStyle name="Normal 9 3 2 7 2 2" xfId="28992" xr:uid="{2FF549E4-E756-4658-97E9-687C3D5FEBC5}"/>
    <cellStyle name="Normal 9 3 2 7 2 3" xfId="45751" xr:uid="{417D763E-84FE-49F5-B6A0-DDE54D1CF4BF}"/>
    <cellStyle name="Normal 9 3 2 7 3" xfId="20612" xr:uid="{1BB94641-DA25-43D4-A254-FFBD301CD411}"/>
    <cellStyle name="Normal 9 3 2 7 4" xfId="37371" xr:uid="{B30AFE1B-B5D0-4EE1-AC3C-ECA16BCD21F1}"/>
    <cellStyle name="Normal 9 3 2 8" xfId="5527" xr:uid="{15F6D23E-60A6-4F5A-8AF2-EC59896B8F7B}"/>
    <cellStyle name="Normal 9 3 2 8 2" xfId="13907" xr:uid="{28EBDE83-A575-4188-AA28-C6C12581D492}"/>
    <cellStyle name="Normal 9 3 2 8 2 2" xfId="30667" xr:uid="{C71AAE01-E28C-448A-BE9C-86DC20DF1651}"/>
    <cellStyle name="Normal 9 3 2 8 2 3" xfId="47426" xr:uid="{D812ACE4-681A-494A-B645-177B794D7450}"/>
    <cellStyle name="Normal 9 3 2 8 3" xfId="22287" xr:uid="{3E1B023C-0FB6-4F63-ACAE-3E47570D25BC}"/>
    <cellStyle name="Normal 9 3 2 8 4" xfId="39046" xr:uid="{34F6C3A5-4821-41E7-AA40-7242085733F8}"/>
    <cellStyle name="Normal 9 3 2 9" xfId="7215" xr:uid="{1A50B78A-D892-4192-B201-4A4AA8F8643A}"/>
    <cellStyle name="Normal 9 3 2 9 2" xfId="15595" xr:uid="{BBBF22C2-5DA7-45E3-9CAD-714FD0880E0E}"/>
    <cellStyle name="Normal 9 3 2 9 2 2" xfId="32355" xr:uid="{8A7EDCB6-943A-477D-87CD-EB9FC2AE7BD3}"/>
    <cellStyle name="Normal 9 3 2 9 2 3" xfId="49114" xr:uid="{85997FC3-E4D1-4A97-AB9E-FC63D44B89EB}"/>
    <cellStyle name="Normal 9 3 2 9 3" xfId="23975" xr:uid="{2CA5110D-D58F-4149-A3C2-9DB2D4BFD511}"/>
    <cellStyle name="Normal 9 3 2 9 4" xfId="40734" xr:uid="{352B3C40-500A-4951-9DBE-5CA17F353626}"/>
    <cellStyle name="Normal 9 3 3" xfId="737" xr:uid="{820CC41F-2203-4A5B-9A15-44C407560039}"/>
    <cellStyle name="Normal 9 3 3 10" xfId="8589" xr:uid="{00A9DFB9-BCC0-4781-BC56-77E570BAA34D}"/>
    <cellStyle name="Normal 9 3 3 10 2" xfId="16969" xr:uid="{1E849B83-FB7C-40E4-A098-E6D05B155809}"/>
    <cellStyle name="Normal 9 3 3 10 2 2" xfId="33729" xr:uid="{B58A95E8-F6F9-4308-B7D0-C81F7C5E2738}"/>
    <cellStyle name="Normal 9 3 3 10 2 3" xfId="50488" xr:uid="{CBA7286F-36D4-4FF1-8A42-02A92785F969}"/>
    <cellStyle name="Normal 9 3 3 10 3" xfId="25349" xr:uid="{B70CF8CF-CA5A-444B-9C64-D04FAD3083D2}"/>
    <cellStyle name="Normal 9 3 3 10 4" xfId="42108" xr:uid="{1B5A1F9B-8BD6-44DA-8BBC-1F536A684B98}"/>
    <cellStyle name="Normal 9 3 3 11" xfId="2566" xr:uid="{E71A9977-B4A0-443F-941A-906A2772C45F}"/>
    <cellStyle name="Normal 9 3 3 11 2" xfId="10948" xr:uid="{B086519E-4BA4-4C5C-A85E-7B62919C9567}"/>
    <cellStyle name="Normal 9 3 3 11 2 2" xfId="27708" xr:uid="{27DC511B-EABC-46E5-BE1C-2ECF6978A4D4}"/>
    <cellStyle name="Normal 9 3 3 11 2 3" xfId="44467" xr:uid="{0C65C604-0EEB-4B31-B389-5BBC4CD3B1EE}"/>
    <cellStyle name="Normal 9 3 3 11 3" xfId="19328" xr:uid="{866BEBF9-FF23-482D-A9DC-E66A1AB2589D}"/>
    <cellStyle name="Normal 9 3 3 11 4" xfId="36087" xr:uid="{DBB90CAF-BEE6-4F25-95C0-3CE3F8A6BBB9}"/>
    <cellStyle name="Normal 9 3 3 12" xfId="9145" xr:uid="{F0EDDEA9-F0CC-476E-9CEE-B4B2B2CCA292}"/>
    <cellStyle name="Normal 9 3 3 12 2" xfId="25905" xr:uid="{2FE587B8-42E2-4064-975A-6CB3D85D9E4D}"/>
    <cellStyle name="Normal 9 3 3 12 3" xfId="42664" xr:uid="{6D1AF542-3D5C-4C0C-B4FE-A1CC7C69238A}"/>
    <cellStyle name="Normal 9 3 3 13" xfId="17525" xr:uid="{9E27CCBB-1505-4C27-9F59-A8730B27EA2B}"/>
    <cellStyle name="Normal 9 3 3 14" xfId="34284" xr:uid="{BC0FD227-A5B1-4D2B-A6CD-EAA62BA531B3}"/>
    <cellStyle name="Normal 9 3 3 2" xfId="1176" xr:uid="{5869F290-4C8A-435D-BAA1-0F473C47DBFF}"/>
    <cellStyle name="Normal 9 3 3 2 2" xfId="4571" xr:uid="{DEBAA068-BE2D-421E-867B-ADB71752812B}"/>
    <cellStyle name="Normal 9 3 3 2 2 2" xfId="12951" xr:uid="{3F4BD99D-A6EC-4F27-A604-8E8436FD509A}"/>
    <cellStyle name="Normal 9 3 3 2 2 2 2" xfId="29711" xr:uid="{BB3853EF-5A98-4E60-9908-2052B13B257D}"/>
    <cellStyle name="Normal 9 3 3 2 2 2 3" xfId="46470" xr:uid="{92FDD7ED-24DD-450A-A21C-B5EE00C5C5F2}"/>
    <cellStyle name="Normal 9 3 3 2 2 3" xfId="21331" xr:uid="{79D3DFC7-1673-42DE-BFA4-4E2708B27EE7}"/>
    <cellStyle name="Normal 9 3 3 2 2 4" xfId="38090" xr:uid="{1E3EC7DC-B5A8-4052-BCCB-1ADCB3C06D87}"/>
    <cellStyle name="Normal 9 3 3 2 3" xfId="6258" xr:uid="{FC1E6254-540D-4B7F-AC91-EA8159133115}"/>
    <cellStyle name="Normal 9 3 3 2 3 2" xfId="14638" xr:uid="{D488678C-5F00-4B32-8306-7ED6D3FE7883}"/>
    <cellStyle name="Normal 9 3 3 2 3 2 2" xfId="31398" xr:uid="{3D509B2F-1557-491C-B5FD-1BE91CA7BFD9}"/>
    <cellStyle name="Normal 9 3 3 2 3 2 3" xfId="48157" xr:uid="{C199F9C7-A52E-4329-9E68-476D80CD7F07}"/>
    <cellStyle name="Normal 9 3 3 2 3 3" xfId="23018" xr:uid="{2BDA644D-6962-402D-9A6A-0C42C1B8AEF6}"/>
    <cellStyle name="Normal 9 3 3 2 3 4" xfId="39777" xr:uid="{E60AD3A9-78BA-49E0-B3F7-50EC803A8F64}"/>
    <cellStyle name="Normal 9 3 3 2 4" xfId="2994" xr:uid="{B26FB465-F8C7-43FB-A995-69635F404C8E}"/>
    <cellStyle name="Normal 9 3 3 2 4 2" xfId="11374" xr:uid="{9F7CCEB6-A5C2-420F-91C6-8458944BD9BA}"/>
    <cellStyle name="Normal 9 3 3 2 4 2 2" xfId="28134" xr:uid="{23EC97D3-BFF5-4F33-B9CA-E9D69ACC93D1}"/>
    <cellStyle name="Normal 9 3 3 2 4 2 3" xfId="44893" xr:uid="{0AFC4B56-7CCC-4981-823F-D96344150570}"/>
    <cellStyle name="Normal 9 3 3 2 4 3" xfId="19754" xr:uid="{18C03CC6-8C0A-4220-8410-1507A918E58F}"/>
    <cellStyle name="Normal 9 3 3 2 4 4" xfId="36513" xr:uid="{C37A975E-105D-4B25-9106-A162862DFDFE}"/>
    <cellStyle name="Normal 9 3 3 2 5" xfId="9571" xr:uid="{4FA2F0F7-77A9-4AD9-9EA3-45462D38C10F}"/>
    <cellStyle name="Normal 9 3 3 2 5 2" xfId="26331" xr:uid="{AC3B9663-AF3A-46E9-8C20-4AAC2877793D}"/>
    <cellStyle name="Normal 9 3 3 2 5 3" xfId="43090" xr:uid="{58504A6C-9B6C-404C-845F-81E3E7130EE4}"/>
    <cellStyle name="Normal 9 3 3 2 6" xfId="17951" xr:uid="{F198A97B-8988-4B78-9CE1-22B8DA99F9C1}"/>
    <cellStyle name="Normal 9 3 3 2 7" xfId="34710" xr:uid="{E19D8CBC-2486-4455-89EE-314355B30103}"/>
    <cellStyle name="Normal 9 3 3 3" xfId="1610" xr:uid="{54A78229-2B20-4638-98E7-7AB033B0E2A5}"/>
    <cellStyle name="Normal 9 3 3 3 2" xfId="4999" xr:uid="{E6D1065C-5C66-420F-8658-EB4612EBFD3D}"/>
    <cellStyle name="Normal 9 3 3 3 2 2" xfId="13379" xr:uid="{D79CFBF4-B196-4A99-B114-5C3B067DDEA3}"/>
    <cellStyle name="Normal 9 3 3 3 2 2 2" xfId="30139" xr:uid="{D74B92D6-571A-41C7-82A9-C83D0E73B9DD}"/>
    <cellStyle name="Normal 9 3 3 3 2 2 3" xfId="46898" xr:uid="{EE25EEEA-8963-4EF5-A3EA-035468DC4181}"/>
    <cellStyle name="Normal 9 3 3 3 2 3" xfId="21759" xr:uid="{69FEC3D7-D5E8-4BE3-8209-3584F9E75828}"/>
    <cellStyle name="Normal 9 3 3 3 2 4" xfId="38518" xr:uid="{CD14C14C-EC89-48BB-BC16-9290796DD1B9}"/>
    <cellStyle name="Normal 9 3 3 3 3" xfId="6686" xr:uid="{386E4FF3-992C-4BF6-BA51-B1A92069AD53}"/>
    <cellStyle name="Normal 9 3 3 3 3 2" xfId="15066" xr:uid="{548DB3D9-66AF-4231-A3BD-EF1CBC101DF8}"/>
    <cellStyle name="Normal 9 3 3 3 3 2 2" xfId="31826" xr:uid="{5E6677FC-6862-40F9-9CC6-29438952F8D8}"/>
    <cellStyle name="Normal 9 3 3 3 3 2 3" xfId="48585" xr:uid="{7C174607-45D3-4573-A88A-C6A6C359DB1E}"/>
    <cellStyle name="Normal 9 3 3 3 3 3" xfId="23446" xr:uid="{AADEFB3E-AC60-4A57-B915-57979AA91EDC}"/>
    <cellStyle name="Normal 9 3 3 3 3 4" xfId="40205" xr:uid="{19CC9D4D-EDA8-4326-9608-6F8656FC9F91}"/>
    <cellStyle name="Normal 9 3 3 3 4" xfId="3422" xr:uid="{357243CC-270D-462D-A637-8C2DB4647771}"/>
    <cellStyle name="Normal 9 3 3 3 4 2" xfId="11802" xr:uid="{E5A8BFD5-0F92-47A4-856E-81CEC995E762}"/>
    <cellStyle name="Normal 9 3 3 3 4 2 2" xfId="28562" xr:uid="{7E0B83FC-E697-4D71-950E-ADD9A01DC717}"/>
    <cellStyle name="Normal 9 3 3 3 4 2 3" xfId="45321" xr:uid="{178CD386-457E-44D6-9C1C-432E23F47FF2}"/>
    <cellStyle name="Normal 9 3 3 3 4 3" xfId="20182" xr:uid="{A3516D16-1FC2-433D-9011-47B3A36B4EA9}"/>
    <cellStyle name="Normal 9 3 3 3 4 4" xfId="36941" xr:uid="{71F537F3-4B1F-41AE-BD37-B4A8BA1AFD40}"/>
    <cellStyle name="Normal 9 3 3 3 5" xfId="9999" xr:uid="{4AB79F64-17A8-4612-8C13-586784F1D1DD}"/>
    <cellStyle name="Normal 9 3 3 3 5 2" xfId="26759" xr:uid="{280AAABC-C33E-42C9-85F3-D62B42E4C68E}"/>
    <cellStyle name="Normal 9 3 3 3 5 3" xfId="43518" xr:uid="{95771F77-1A18-4DC0-AA1F-CCFC29E8973C}"/>
    <cellStyle name="Normal 9 3 3 3 6" xfId="18379" xr:uid="{FB1B7BF9-062C-4301-8817-BCC7EDFB69E4}"/>
    <cellStyle name="Normal 9 3 3 3 7" xfId="35138" xr:uid="{383FC6F5-7A49-4DCE-817D-F7BA21A2A48B}"/>
    <cellStyle name="Normal 9 3 3 4" xfId="1889" xr:uid="{AF6B7BD2-2FD8-4033-91A7-9D420585E081}"/>
    <cellStyle name="Normal 9 3 3 4 2" xfId="5278" xr:uid="{2EB038BD-5A7E-4964-BB42-10E67C7A0141}"/>
    <cellStyle name="Normal 9 3 3 4 2 2" xfId="13658" xr:uid="{29AA41E0-073C-4489-B71E-BAE9D2E0720F}"/>
    <cellStyle name="Normal 9 3 3 4 2 2 2" xfId="30418" xr:uid="{8C174477-4A3E-4CE2-8692-7E62B695542B}"/>
    <cellStyle name="Normal 9 3 3 4 2 2 3" xfId="47177" xr:uid="{439DD05B-FD1B-48B2-9698-9D8A780A61EC}"/>
    <cellStyle name="Normal 9 3 3 4 2 3" xfId="22038" xr:uid="{CFF0FF72-1AA6-4688-B8FC-8680E496FB95}"/>
    <cellStyle name="Normal 9 3 3 4 2 4" xfId="38797" xr:uid="{14E1106E-1FF7-424E-9AD8-90CEA4D99AC2}"/>
    <cellStyle name="Normal 9 3 3 4 3" xfId="6965" xr:uid="{8BD99893-E971-4BEB-B7E0-1D413BA2ABBB}"/>
    <cellStyle name="Normal 9 3 3 4 3 2" xfId="15345" xr:uid="{D605949A-1FF2-4812-8524-731EDC14D8E8}"/>
    <cellStyle name="Normal 9 3 3 4 3 2 2" xfId="32105" xr:uid="{145164DF-50C5-4C69-8002-D011AAF0A654}"/>
    <cellStyle name="Normal 9 3 3 4 3 2 3" xfId="48864" xr:uid="{BCCD7990-6E5A-4936-A684-5C1B30FCDF9D}"/>
    <cellStyle name="Normal 9 3 3 4 3 3" xfId="23725" xr:uid="{EE38DE22-8D75-487A-9102-26AA67550403}"/>
    <cellStyle name="Normal 9 3 3 4 3 4" xfId="40484" xr:uid="{968126A2-8A3A-47F6-8308-3B95BDA24D97}"/>
    <cellStyle name="Normal 9 3 3 4 4" xfId="3588" xr:uid="{C71E8D90-CD70-4C87-BE9B-0B8F95B74C5F}"/>
    <cellStyle name="Normal 9 3 3 4 4 2" xfId="11968" xr:uid="{B1C783DF-109D-44C6-B34D-E84EF0993097}"/>
    <cellStyle name="Normal 9 3 3 4 4 2 2" xfId="28728" xr:uid="{8F601295-4ABE-4E7E-9A91-A687037EFDC4}"/>
    <cellStyle name="Normal 9 3 3 4 4 2 3" xfId="45487" xr:uid="{883B8849-40DD-4ADB-B852-2286FBA00D07}"/>
    <cellStyle name="Normal 9 3 3 4 4 3" xfId="20348" xr:uid="{19DE8D4E-6CFE-4257-89D0-FC8A95674388}"/>
    <cellStyle name="Normal 9 3 3 4 4 4" xfId="37107" xr:uid="{3C2BA39D-5B2B-4951-8307-0E6601E8AD8F}"/>
    <cellStyle name="Normal 9 3 3 4 5" xfId="10278" xr:uid="{0ACF7535-7AAC-4948-B696-E7A1BD06A364}"/>
    <cellStyle name="Normal 9 3 3 4 5 2" xfId="27038" xr:uid="{B6EC02E9-F387-4F00-9728-9AECEFA8C166}"/>
    <cellStyle name="Normal 9 3 3 4 5 3" xfId="43797" xr:uid="{DE4BD718-7C13-414D-8995-6E436789DAAF}"/>
    <cellStyle name="Normal 9 3 3 4 6" xfId="18658" xr:uid="{C2F293B9-5F4D-4998-A645-8D423924D5DF}"/>
    <cellStyle name="Normal 9 3 3 4 7" xfId="35417" xr:uid="{C7F615FF-53EB-4C72-B175-C67A225C8C8C}"/>
    <cellStyle name="Normal 9 3 3 5" xfId="4008" xr:uid="{5EFE3CB6-F705-4600-A1A7-750CC3CB4791}"/>
    <cellStyle name="Normal 9 3 3 5 2" xfId="12388" xr:uid="{F2EAD44A-26FA-43B9-B330-321B1173300B}"/>
    <cellStyle name="Normal 9 3 3 5 2 2" xfId="29148" xr:uid="{8418F36A-22F0-449C-9835-1F940EF33586}"/>
    <cellStyle name="Normal 9 3 3 5 2 3" xfId="45907" xr:uid="{DA3B0F55-C976-4C83-A285-2996CDD2E58B}"/>
    <cellStyle name="Normal 9 3 3 5 3" xfId="20768" xr:uid="{A643CCDE-27A0-41F8-8DEE-BF7E85818193}"/>
    <cellStyle name="Normal 9 3 3 5 4" xfId="37527" xr:uid="{A3FF48BF-5CB9-4165-A707-8C9689E5AB56}"/>
    <cellStyle name="Normal 9 3 3 6" xfId="5832" xr:uid="{8EBB83D8-A80D-4CF0-809F-6D8BB19BAC5F}"/>
    <cellStyle name="Normal 9 3 3 6 2" xfId="14212" xr:uid="{9C1734A4-DDA7-4980-8AA2-BD0C55934BA6}"/>
    <cellStyle name="Normal 9 3 3 6 2 2" xfId="30972" xr:uid="{8A7F27EC-08A5-4624-9A26-2860FFCEA3E1}"/>
    <cellStyle name="Normal 9 3 3 6 2 3" xfId="47731" xr:uid="{5238BFDF-05A5-4D90-AB52-129AFD203E75}"/>
    <cellStyle name="Normal 9 3 3 6 3" xfId="22592" xr:uid="{3ACA0640-BC6F-4DBB-B006-F417F85CD605}"/>
    <cellStyle name="Normal 9 3 3 6 4" xfId="39351" xr:uid="{54E090FF-478E-43E2-B6EC-AE322AFBD729}"/>
    <cellStyle name="Normal 9 3 3 7" xfId="7371" xr:uid="{8CC1044A-8A49-470B-9D18-ADF862166C70}"/>
    <cellStyle name="Normal 9 3 3 7 2" xfId="15751" xr:uid="{BE039062-B269-4E21-AB70-FF4C647F9195}"/>
    <cellStyle name="Normal 9 3 3 7 2 2" xfId="32511" xr:uid="{6026EC4A-946E-4777-9328-F3CE66AD94B1}"/>
    <cellStyle name="Normal 9 3 3 7 2 3" xfId="49270" xr:uid="{1A0165C1-6899-4E38-97E7-FAEFAB2725A4}"/>
    <cellStyle name="Normal 9 3 3 7 3" xfId="24131" xr:uid="{F1A45B19-2A32-4F9F-BF95-04BB36463F20}"/>
    <cellStyle name="Normal 9 3 3 7 4" xfId="40890" xr:uid="{5CA66E00-3A6A-4F70-9F91-D50CF2D9E084}"/>
    <cellStyle name="Normal 9 3 3 8" xfId="7777" xr:uid="{8D26FD6C-48F5-4789-B485-5ACC01341E10}"/>
    <cellStyle name="Normal 9 3 3 8 2" xfId="16157" xr:uid="{9D3CC501-78E6-475E-9A1F-8862BFC9A23B}"/>
    <cellStyle name="Normal 9 3 3 8 2 2" xfId="32917" xr:uid="{790BDC18-200F-4293-A4E5-93C13236A245}"/>
    <cellStyle name="Normal 9 3 3 8 2 3" xfId="49676" xr:uid="{6F0570AF-DB38-4F7B-B780-5DC9D79491E4}"/>
    <cellStyle name="Normal 9 3 3 8 3" xfId="24537" xr:uid="{677D89D4-D3CA-48BF-A826-B71347423DE0}"/>
    <cellStyle name="Normal 9 3 3 8 4" xfId="41296" xr:uid="{BE170779-3840-4D13-8827-8EC8E8EBB692}"/>
    <cellStyle name="Normal 9 3 3 9" xfId="8183" xr:uid="{0CBC88EC-86D7-4660-B0C5-1A6499CA42A3}"/>
    <cellStyle name="Normal 9 3 3 9 2" xfId="16563" xr:uid="{6B963BC0-3EDB-405C-920C-C9A6A20256E2}"/>
    <cellStyle name="Normal 9 3 3 9 2 2" xfId="33323" xr:uid="{9A3A56F0-0DC1-4352-BD00-71441BB233AA}"/>
    <cellStyle name="Normal 9 3 3 9 2 3" xfId="50082" xr:uid="{D13094E0-7923-439F-ABAB-DE0F37AEFF2A}"/>
    <cellStyle name="Normal 9 3 3 9 3" xfId="24943" xr:uid="{E26AC6AB-51B0-49A6-87C7-58E66EE51037}"/>
    <cellStyle name="Normal 9 3 3 9 4" xfId="41702" xr:uid="{A8270183-2C51-4C4F-B551-E66098F3A9D5}"/>
    <cellStyle name="Normal 9 3 4" xfId="738" xr:uid="{057DEF8D-D45E-4804-87A1-4E10B57B2900}"/>
    <cellStyle name="Normal 9 3 4 10" xfId="8683" xr:uid="{26E89EED-26E5-4510-9C12-93B34E6D86E7}"/>
    <cellStyle name="Normal 9 3 4 10 2" xfId="17063" xr:uid="{5C28DE1A-F8FE-4058-BEC0-1354B12D9DAC}"/>
    <cellStyle name="Normal 9 3 4 10 2 2" xfId="33823" xr:uid="{0EE961F8-E8DA-4106-9B0A-6725C669A19D}"/>
    <cellStyle name="Normal 9 3 4 10 2 3" xfId="50582" xr:uid="{B7CE9844-6DBD-4965-8D58-C4842B05386E}"/>
    <cellStyle name="Normal 9 3 4 10 3" xfId="25443" xr:uid="{2E47A670-77CA-43DB-93F9-CADC49E3CB31}"/>
    <cellStyle name="Normal 9 3 4 10 4" xfId="42202" xr:uid="{52A73EE9-0B9E-46BF-B08E-D63AC88B1D5C}"/>
    <cellStyle name="Normal 9 3 4 11" xfId="2567" xr:uid="{63E71281-5C09-4EF5-9C30-29AEDD488C93}"/>
    <cellStyle name="Normal 9 3 4 11 2" xfId="10949" xr:uid="{D154B3EF-5F2E-4087-8AFC-00BE7FD91DDD}"/>
    <cellStyle name="Normal 9 3 4 11 2 2" xfId="27709" xr:uid="{A8FFDD48-36EB-4E42-8C56-7CC0C8F68FCC}"/>
    <cellStyle name="Normal 9 3 4 11 2 3" xfId="44468" xr:uid="{85B19C93-A190-462F-AFA1-D62870A0AD22}"/>
    <cellStyle name="Normal 9 3 4 11 3" xfId="19329" xr:uid="{2F007B9F-C4EC-4331-A868-3AC02EC5672A}"/>
    <cellStyle name="Normal 9 3 4 11 4" xfId="36088" xr:uid="{433C744D-D654-413E-A950-483225C3A386}"/>
    <cellStyle name="Normal 9 3 4 12" xfId="9146" xr:uid="{B3582523-6073-4957-864E-28615567C7D5}"/>
    <cellStyle name="Normal 9 3 4 12 2" xfId="25906" xr:uid="{5007261F-33A8-4EDD-B729-6BEA262E2241}"/>
    <cellStyle name="Normal 9 3 4 12 3" xfId="42665" xr:uid="{B9CE2089-9D2C-432D-A1D1-414981CD30CE}"/>
    <cellStyle name="Normal 9 3 4 13" xfId="17526" xr:uid="{BF92818B-3298-4E6D-A90E-194BCAAD5FFA}"/>
    <cellStyle name="Normal 9 3 4 14" xfId="34285" xr:uid="{14B5BB78-701D-4457-A592-6CBCBE86608E}"/>
    <cellStyle name="Normal 9 3 4 2" xfId="1177" xr:uid="{E25E579F-6CEC-4E18-B2DA-38E2C7C51EBA}"/>
    <cellStyle name="Normal 9 3 4 2 2" xfId="4572" xr:uid="{17EE1612-B917-4301-B2D7-AD0353162219}"/>
    <cellStyle name="Normal 9 3 4 2 2 2" xfId="12952" xr:uid="{090811BD-C0FB-48CF-811E-72D43C2796A4}"/>
    <cellStyle name="Normal 9 3 4 2 2 2 2" xfId="29712" xr:uid="{BF689002-4420-480F-ACC6-8324F398B944}"/>
    <cellStyle name="Normal 9 3 4 2 2 2 3" xfId="46471" xr:uid="{086FB9D0-46E2-4CC0-B91C-1A62FE5B3661}"/>
    <cellStyle name="Normal 9 3 4 2 2 3" xfId="21332" xr:uid="{6309A8CF-FAE8-468B-BC47-EEB5493CDE72}"/>
    <cellStyle name="Normal 9 3 4 2 2 4" xfId="38091" xr:uid="{CA726B3C-257C-45D3-B0EC-F8EDB6247CF8}"/>
    <cellStyle name="Normal 9 3 4 2 3" xfId="6259" xr:uid="{5B6CCED7-56E7-47E5-8540-38EA9EB67DA4}"/>
    <cellStyle name="Normal 9 3 4 2 3 2" xfId="14639" xr:uid="{B7A5DACE-1301-4270-9D3F-AD39AD62D2D1}"/>
    <cellStyle name="Normal 9 3 4 2 3 2 2" xfId="31399" xr:uid="{C3F14E5E-4F18-4965-8431-0B2914892B43}"/>
    <cellStyle name="Normal 9 3 4 2 3 2 3" xfId="48158" xr:uid="{30232F25-0E7E-409E-A173-74FB815C5A9A}"/>
    <cellStyle name="Normal 9 3 4 2 3 3" xfId="23019" xr:uid="{39778F61-F14B-4E2D-B975-77DC87C9DC95}"/>
    <cellStyle name="Normal 9 3 4 2 3 4" xfId="39778" xr:uid="{B0C50962-35A0-47C0-AFE6-B3EF3EEEF34B}"/>
    <cellStyle name="Normal 9 3 4 2 4" xfId="2995" xr:uid="{5FD1CC94-4E74-47B1-8DED-03F58343A8C0}"/>
    <cellStyle name="Normal 9 3 4 2 4 2" xfId="11375" xr:uid="{CAF39026-B010-45CA-AB05-C67CE937ADB2}"/>
    <cellStyle name="Normal 9 3 4 2 4 2 2" xfId="28135" xr:uid="{CC03C1EA-7320-433A-BB97-71D02A524D5A}"/>
    <cellStyle name="Normal 9 3 4 2 4 2 3" xfId="44894" xr:uid="{61652559-93CB-42F2-B801-1A722EF471CC}"/>
    <cellStyle name="Normal 9 3 4 2 4 3" xfId="19755" xr:uid="{78E30DFB-FF83-43C4-A82F-ADE1202DAAB8}"/>
    <cellStyle name="Normal 9 3 4 2 4 4" xfId="36514" xr:uid="{3CFCAD79-67B3-46C2-80D2-34EFFBFC68F5}"/>
    <cellStyle name="Normal 9 3 4 2 5" xfId="9572" xr:uid="{5CB54BD3-F6A5-4F1C-B725-199BE0AD2605}"/>
    <cellStyle name="Normal 9 3 4 2 5 2" xfId="26332" xr:uid="{991EFAEB-05A3-4024-96DE-8F9A64E78380}"/>
    <cellStyle name="Normal 9 3 4 2 5 3" xfId="43091" xr:uid="{613B3DC0-7C4B-400F-BD6C-41E5C559F3B2}"/>
    <cellStyle name="Normal 9 3 4 2 6" xfId="17952" xr:uid="{A0B7B6B2-3D64-44F0-B09C-E3F9F2A9E683}"/>
    <cellStyle name="Normal 9 3 4 2 7" xfId="34711" xr:uid="{6A0D6E83-6F82-4243-9135-CCEFD53EAB63}"/>
    <cellStyle name="Normal 9 3 4 3" xfId="1611" xr:uid="{5765E2D9-C46B-4345-84D8-C52C07AE3DF9}"/>
    <cellStyle name="Normal 9 3 4 3 2" xfId="5000" xr:uid="{9C10C567-B4F5-4CFD-A288-D7B76ECE1848}"/>
    <cellStyle name="Normal 9 3 4 3 2 2" xfId="13380" xr:uid="{86A1412A-3E34-4A1F-990C-F5F8097F6A60}"/>
    <cellStyle name="Normal 9 3 4 3 2 2 2" xfId="30140" xr:uid="{E3A27E50-F9D7-4A96-86F0-43367B978CAC}"/>
    <cellStyle name="Normal 9 3 4 3 2 2 3" xfId="46899" xr:uid="{8D2AD455-1A2A-4432-85EE-B5BE59BE8E36}"/>
    <cellStyle name="Normal 9 3 4 3 2 3" xfId="21760" xr:uid="{11A45FC7-10C5-4EFA-BF09-3312EC1E9E43}"/>
    <cellStyle name="Normal 9 3 4 3 2 4" xfId="38519" xr:uid="{1DA7832A-1A18-4F8E-B9A7-E4CD48DD6046}"/>
    <cellStyle name="Normal 9 3 4 3 3" xfId="6687" xr:uid="{1A8F6F5E-6D65-4F8F-B22C-B0F27E17D9C8}"/>
    <cellStyle name="Normal 9 3 4 3 3 2" xfId="15067" xr:uid="{0EB29684-16E8-481F-8327-1407F1282282}"/>
    <cellStyle name="Normal 9 3 4 3 3 2 2" xfId="31827" xr:uid="{8493A201-B59B-4E54-B535-7C5A9E6DFDF6}"/>
    <cellStyle name="Normal 9 3 4 3 3 2 3" xfId="48586" xr:uid="{BE19F790-C9ED-4F92-9BFA-3F7B33C95A93}"/>
    <cellStyle name="Normal 9 3 4 3 3 3" xfId="23447" xr:uid="{F371F2D7-C48E-45A0-9CF4-B1C34EB6D29D}"/>
    <cellStyle name="Normal 9 3 4 3 3 4" xfId="40206" xr:uid="{3FB3BE91-3471-4280-BF1D-31FBD2A801DE}"/>
    <cellStyle name="Normal 9 3 4 3 4" xfId="3423" xr:uid="{1EE38787-E7DE-47AD-96FA-DE1D9E26D066}"/>
    <cellStyle name="Normal 9 3 4 3 4 2" xfId="11803" xr:uid="{61C5E436-DF1D-43E7-82DF-B9545E523883}"/>
    <cellStyle name="Normal 9 3 4 3 4 2 2" xfId="28563" xr:uid="{2E97DB9A-E64D-4C3C-A01E-89994B50E3FE}"/>
    <cellStyle name="Normal 9 3 4 3 4 2 3" xfId="45322" xr:uid="{C8547F59-6735-4ECE-A5CF-E9414E7E42E6}"/>
    <cellStyle name="Normal 9 3 4 3 4 3" xfId="20183" xr:uid="{03363A83-430A-4230-A1FB-8CDCB60ADD4A}"/>
    <cellStyle name="Normal 9 3 4 3 4 4" xfId="36942" xr:uid="{EB1EE87F-3DBF-4948-8115-DFBB9FCFD2B2}"/>
    <cellStyle name="Normal 9 3 4 3 5" xfId="10000" xr:uid="{C51F098C-858E-4DD4-ABB2-7E1EABF5513E}"/>
    <cellStyle name="Normal 9 3 4 3 5 2" xfId="26760" xr:uid="{53769011-ECD1-4F8A-8163-F457CECD9189}"/>
    <cellStyle name="Normal 9 3 4 3 5 3" xfId="43519" xr:uid="{EAAD6D1A-1BFD-473D-888A-A24D005CFE51}"/>
    <cellStyle name="Normal 9 3 4 3 6" xfId="18380" xr:uid="{0565A640-6FF9-4FCD-86FC-A8D794DBFE04}"/>
    <cellStyle name="Normal 9 3 4 3 7" xfId="35139" xr:uid="{5AA104F7-42E5-404D-8A3E-934EC7AFBBF6}"/>
    <cellStyle name="Normal 9 3 4 4" xfId="1983" xr:uid="{31226465-F8D3-46F9-AED8-940F714FF577}"/>
    <cellStyle name="Normal 9 3 4 4 2" xfId="5372" xr:uid="{39426E25-EF91-414F-8A55-9318946AF222}"/>
    <cellStyle name="Normal 9 3 4 4 2 2" xfId="13752" xr:uid="{38DD7CB3-0D9B-4787-9A6E-0F4881C2939C}"/>
    <cellStyle name="Normal 9 3 4 4 2 2 2" xfId="30512" xr:uid="{2D46248C-26FC-4FA3-997B-036BE605DF1A}"/>
    <cellStyle name="Normal 9 3 4 4 2 2 3" xfId="47271" xr:uid="{87883D94-52A3-46D6-BA03-1C366A0A94B0}"/>
    <cellStyle name="Normal 9 3 4 4 2 3" xfId="22132" xr:uid="{16116218-E5CD-47EB-AD7E-1CD34FB13919}"/>
    <cellStyle name="Normal 9 3 4 4 2 4" xfId="38891" xr:uid="{F68DE31C-118A-4667-9F66-E7C7281B5F9F}"/>
    <cellStyle name="Normal 9 3 4 4 3" xfId="7059" xr:uid="{5E0067A8-84E4-4E2C-9A7F-B2B992820929}"/>
    <cellStyle name="Normal 9 3 4 4 3 2" xfId="15439" xr:uid="{36CAF7E6-4880-4C9D-9373-C047A4D0259E}"/>
    <cellStyle name="Normal 9 3 4 4 3 2 2" xfId="32199" xr:uid="{DC13BE02-0015-480E-A253-83CE91F33B98}"/>
    <cellStyle name="Normal 9 3 4 4 3 2 3" xfId="48958" xr:uid="{07763D9F-CD65-41B6-BB2A-EE3E774A6769}"/>
    <cellStyle name="Normal 9 3 4 4 3 3" xfId="23819" xr:uid="{65B9B638-9300-47BB-818B-852BC7A37FA6}"/>
    <cellStyle name="Normal 9 3 4 4 3 4" xfId="40578" xr:uid="{2088ED18-E989-4C2B-AE5F-494F5D761F74}"/>
    <cellStyle name="Normal 9 3 4 4 4" xfId="3682" xr:uid="{129D33FF-ECA4-480F-BF1B-60304A822E38}"/>
    <cellStyle name="Normal 9 3 4 4 4 2" xfId="12062" xr:uid="{C427A13B-0563-4C7B-B6F8-5972B95FFFF6}"/>
    <cellStyle name="Normal 9 3 4 4 4 2 2" xfId="28822" xr:uid="{B8D971FD-D5C5-4232-99CF-7C33CEEA4A5A}"/>
    <cellStyle name="Normal 9 3 4 4 4 2 3" xfId="45581" xr:uid="{81C63A2A-4C27-4EBF-8470-EC1C93253FB2}"/>
    <cellStyle name="Normal 9 3 4 4 4 3" xfId="20442" xr:uid="{3162829E-5ED2-4547-9897-1C896E803EA1}"/>
    <cellStyle name="Normal 9 3 4 4 4 4" xfId="37201" xr:uid="{6BCEF7C0-5D78-4748-A780-A3D5691788A0}"/>
    <cellStyle name="Normal 9 3 4 4 5" xfId="10372" xr:uid="{ADAAD88C-F8B0-4CF7-93C3-93857DC02E24}"/>
    <cellStyle name="Normal 9 3 4 4 5 2" xfId="27132" xr:uid="{96C71ECB-A4D6-42EC-AC76-721FEA44CA2D}"/>
    <cellStyle name="Normal 9 3 4 4 5 3" xfId="43891" xr:uid="{49A93ABB-5022-413C-87CA-4E1E76E028DA}"/>
    <cellStyle name="Normal 9 3 4 4 6" xfId="18752" xr:uid="{9C7F302B-E513-4899-B163-74F32CD0938A}"/>
    <cellStyle name="Normal 9 3 4 4 7" xfId="35511" xr:uid="{E0825EE3-CBE6-4B9C-A5D5-258DC9925760}"/>
    <cellStyle name="Normal 9 3 4 5" xfId="4102" xr:uid="{5E5C6D21-77B4-4A8D-8733-45D16A4B0DF1}"/>
    <cellStyle name="Normal 9 3 4 5 2" xfId="12482" xr:uid="{8D7F64BB-99CD-437D-A8C8-2D23700F1775}"/>
    <cellStyle name="Normal 9 3 4 5 2 2" xfId="29242" xr:uid="{85C30EBE-987B-4161-9E77-52074B2DBD09}"/>
    <cellStyle name="Normal 9 3 4 5 2 3" xfId="46001" xr:uid="{679BB9DF-A89C-4AA4-BB2A-399134F717E7}"/>
    <cellStyle name="Normal 9 3 4 5 3" xfId="20862" xr:uid="{E10BBDA6-5DD6-4720-8F76-C30E75D86F88}"/>
    <cellStyle name="Normal 9 3 4 5 4" xfId="37621" xr:uid="{2DF6B9D7-28C7-46D6-9B12-E504525F2262}"/>
    <cellStyle name="Normal 9 3 4 6" xfId="5833" xr:uid="{D1757F59-3ED0-45F9-B2F9-6F94BA7F67B4}"/>
    <cellStyle name="Normal 9 3 4 6 2" xfId="14213" xr:uid="{A0B7A7DF-E948-46CD-81DF-CC64AF257B27}"/>
    <cellStyle name="Normal 9 3 4 6 2 2" xfId="30973" xr:uid="{41AD0914-49B0-48C6-8AB0-56BCC8D4F917}"/>
    <cellStyle name="Normal 9 3 4 6 2 3" xfId="47732" xr:uid="{3B0026B6-31D4-4A7D-B0C2-4492206E7FDD}"/>
    <cellStyle name="Normal 9 3 4 6 3" xfId="22593" xr:uid="{9922B76E-7AD0-454E-BBA6-1923C1C68F63}"/>
    <cellStyle name="Normal 9 3 4 6 4" xfId="39352" xr:uid="{6E1F8186-A3B8-4C49-AB95-EE1F735BA164}"/>
    <cellStyle name="Normal 9 3 4 7" xfId="7465" xr:uid="{AAD2AA69-4D02-4FD6-A571-741D25AD1ECD}"/>
    <cellStyle name="Normal 9 3 4 7 2" xfId="15845" xr:uid="{44F2E956-6006-4FF8-9D58-966BAA232CA6}"/>
    <cellStyle name="Normal 9 3 4 7 2 2" xfId="32605" xr:uid="{EBA09AEF-D32F-4FC9-8301-36C796CCE1A5}"/>
    <cellStyle name="Normal 9 3 4 7 2 3" xfId="49364" xr:uid="{6056C690-0279-434D-A6D0-9F4E3B7048E4}"/>
    <cellStyle name="Normal 9 3 4 7 3" xfId="24225" xr:uid="{48C2F313-B49F-4F4E-BF1C-0F2393B60614}"/>
    <cellStyle name="Normal 9 3 4 7 4" xfId="40984" xr:uid="{DC478C40-563C-4421-9A0B-5A81438D0517}"/>
    <cellStyle name="Normal 9 3 4 8" xfId="7871" xr:uid="{DDE34C08-2F80-4CFE-9765-847B1A5C3982}"/>
    <cellStyle name="Normal 9 3 4 8 2" xfId="16251" xr:uid="{BDF1050B-56A4-4718-9A29-239302A0FBC7}"/>
    <cellStyle name="Normal 9 3 4 8 2 2" xfId="33011" xr:uid="{FFCFACAE-91EA-495F-95DB-98C66DEF241B}"/>
    <cellStyle name="Normal 9 3 4 8 2 3" xfId="49770" xr:uid="{08BAD919-1453-43F5-A94B-7AE994FB26D4}"/>
    <cellStyle name="Normal 9 3 4 8 3" xfId="24631" xr:uid="{25B8382C-3B5A-47BA-9211-CC45281BE2DA}"/>
    <cellStyle name="Normal 9 3 4 8 4" xfId="41390" xr:uid="{E5734A71-1966-4713-9C40-5F4C388A7B99}"/>
    <cellStyle name="Normal 9 3 4 9" xfId="8277" xr:uid="{A3E56B17-3851-4E15-9613-7CE0221367CA}"/>
    <cellStyle name="Normal 9 3 4 9 2" xfId="16657" xr:uid="{27266BA3-6C68-488E-8D79-CCC2E7C78C0A}"/>
    <cellStyle name="Normal 9 3 4 9 2 2" xfId="33417" xr:uid="{B0F17E4F-C6C9-497C-8EDE-7E5A564FC25F}"/>
    <cellStyle name="Normal 9 3 4 9 2 3" xfId="50176" xr:uid="{64E5E513-4E61-461E-AD18-82A7AA8E0AE6}"/>
    <cellStyle name="Normal 9 3 4 9 3" xfId="25037" xr:uid="{3C5E2AB1-4A12-4B8B-8204-838FC947DC6C}"/>
    <cellStyle name="Normal 9 3 4 9 4" xfId="41796" xr:uid="{4BE8D62E-7BED-438E-9B58-2B97B692CAFC}"/>
    <cellStyle name="Normal 9 3 5" xfId="797" xr:uid="{B0EB1378-7151-42D3-87DC-B1FDF6FF2C18}"/>
    <cellStyle name="Normal 9 3 5 2" xfId="4192" xr:uid="{FA4BF130-12C5-4EE0-A6A4-741CFCD92CA8}"/>
    <cellStyle name="Normal 9 3 5 2 2" xfId="12572" xr:uid="{842C6751-0203-440F-882D-B51EC216500D}"/>
    <cellStyle name="Normal 9 3 5 2 2 2" xfId="29332" xr:uid="{81E7051B-D29A-44A0-8524-AC7184D00CB2}"/>
    <cellStyle name="Normal 9 3 5 2 2 3" xfId="46091" xr:uid="{FAA99A97-2257-42E5-9219-DF41DB6DB246}"/>
    <cellStyle name="Normal 9 3 5 2 3" xfId="20952" xr:uid="{60F6E388-4E7F-472D-AB15-3335FB8884C1}"/>
    <cellStyle name="Normal 9 3 5 2 4" xfId="37711" xr:uid="{F80158B3-F053-4F8D-9D20-59A376B276CC}"/>
    <cellStyle name="Normal 9 3 5 3" xfId="5879" xr:uid="{E202B0BD-93AC-4DA8-9089-10346FC214CE}"/>
    <cellStyle name="Normal 9 3 5 3 2" xfId="14259" xr:uid="{C26DEC8D-2D65-4C1A-979C-D5BB4491B2FA}"/>
    <cellStyle name="Normal 9 3 5 3 2 2" xfId="31019" xr:uid="{3E59040F-82E1-4A7E-93B9-FFEBAFBE1142}"/>
    <cellStyle name="Normal 9 3 5 3 2 3" xfId="47778" xr:uid="{390463E7-1CA1-4A72-94D6-A26A16FD2D69}"/>
    <cellStyle name="Normal 9 3 5 3 3" xfId="22639" xr:uid="{774CED79-F7BE-4269-89C3-292B06237C33}"/>
    <cellStyle name="Normal 9 3 5 3 4" xfId="39398" xr:uid="{FA8FFB3F-CE3C-405B-A99B-2E2FDDC46633}"/>
    <cellStyle name="Normal 9 3 5 4" xfId="2615" xr:uid="{02EB5F0A-544E-4332-8183-6C7C9E619917}"/>
    <cellStyle name="Normal 9 3 5 4 2" xfId="10995" xr:uid="{8E84B625-B111-48F0-98A6-D9B2B5E6750D}"/>
    <cellStyle name="Normal 9 3 5 4 2 2" xfId="27755" xr:uid="{A9DD9F2C-98CA-4B21-9AD1-07B8A2AB0D35}"/>
    <cellStyle name="Normal 9 3 5 4 2 3" xfId="44514" xr:uid="{A7A8D6B7-8DF3-418D-B108-DB901736FA8A}"/>
    <cellStyle name="Normal 9 3 5 4 3" xfId="19375" xr:uid="{56BADC0E-3FF4-4D5E-810A-CA33EF83DCDB}"/>
    <cellStyle name="Normal 9 3 5 4 4" xfId="36134" xr:uid="{22E1B088-1C34-46EE-9918-09FEADA86F07}"/>
    <cellStyle name="Normal 9 3 5 5" xfId="9192" xr:uid="{53E8B7A6-EF12-4E08-AD5E-01133DB787D3}"/>
    <cellStyle name="Normal 9 3 5 5 2" xfId="25952" xr:uid="{F612CBBC-9051-4142-83E1-6532CE159062}"/>
    <cellStyle name="Normal 9 3 5 5 3" xfId="42711" xr:uid="{F05CA6A9-8DFE-4A6F-88EE-E731585C0B99}"/>
    <cellStyle name="Normal 9 3 5 6" xfId="17572" xr:uid="{F138A4F1-DA4D-4D94-AA17-E0FCF6AC2AB8}"/>
    <cellStyle name="Normal 9 3 5 7" xfId="34331" xr:uid="{AC412D88-629A-4487-84C0-FAC268081849}"/>
    <cellStyle name="Normal 9 3 6" xfId="1231" xr:uid="{9D4E0E9C-B565-49B8-8157-D8968964955F}"/>
    <cellStyle name="Normal 9 3 6 2" xfId="4620" xr:uid="{3C7E757B-E903-44B2-9609-5A87DEDCD2DF}"/>
    <cellStyle name="Normal 9 3 6 2 2" xfId="13000" xr:uid="{67A8C4A3-74B1-4F5A-BBA2-E26D811AE7F4}"/>
    <cellStyle name="Normal 9 3 6 2 2 2" xfId="29760" xr:uid="{BAAEBFDA-AC90-4BF8-99B4-07137FD20262}"/>
    <cellStyle name="Normal 9 3 6 2 2 3" xfId="46519" xr:uid="{BE4E3B7A-16B3-45A0-9B27-F6743E1A2F4C}"/>
    <cellStyle name="Normal 9 3 6 2 3" xfId="21380" xr:uid="{5D5BEFC7-3382-42C7-997E-B9DC931BCCF0}"/>
    <cellStyle name="Normal 9 3 6 2 4" xfId="38139" xr:uid="{7A3FE41E-FE64-46B0-BFD2-283E4CB769CF}"/>
    <cellStyle name="Normal 9 3 6 3" xfId="6307" xr:uid="{4B81B38B-24BF-43B0-911C-FC7AB528EA92}"/>
    <cellStyle name="Normal 9 3 6 3 2" xfId="14687" xr:uid="{61E80E95-6F3B-4E86-A69F-19DE2E78B8E1}"/>
    <cellStyle name="Normal 9 3 6 3 2 2" xfId="31447" xr:uid="{1E742CC3-7DD8-4647-B32F-3920882770D9}"/>
    <cellStyle name="Normal 9 3 6 3 2 3" xfId="48206" xr:uid="{57DF4DC9-2B1E-4064-9603-AF32166FB620}"/>
    <cellStyle name="Normal 9 3 6 3 3" xfId="23067" xr:uid="{CDD8C08A-A85B-4440-BF22-4F2FF3FAEFBF}"/>
    <cellStyle name="Normal 9 3 6 3 4" xfId="39826" xr:uid="{22B846AC-DB2E-4E5B-82C1-7B9BA5A19D3F}"/>
    <cellStyle name="Normal 9 3 6 4" xfId="3043" xr:uid="{9C0FBEDB-A96A-4BA0-ACEF-E5EB968DFE8D}"/>
    <cellStyle name="Normal 9 3 6 4 2" xfId="11423" xr:uid="{6AF3DB83-5493-4933-B224-E7AD04EDE3E3}"/>
    <cellStyle name="Normal 9 3 6 4 2 2" xfId="28183" xr:uid="{7C54BA88-5339-40D5-8D86-BAA0D739DF2C}"/>
    <cellStyle name="Normal 9 3 6 4 2 3" xfId="44942" xr:uid="{6CFED3FF-B83A-463E-9935-A86AA70615F2}"/>
    <cellStyle name="Normal 9 3 6 4 3" xfId="19803" xr:uid="{06B83167-11CF-4897-BAC9-57469909C4FB}"/>
    <cellStyle name="Normal 9 3 6 4 4" xfId="36562" xr:uid="{CB07CD20-F49A-4A96-994A-334FC56F2A28}"/>
    <cellStyle name="Normal 9 3 6 5" xfId="9620" xr:uid="{F3EFFCFC-1CCB-46D4-AC87-1BE0AF3BBE2D}"/>
    <cellStyle name="Normal 9 3 6 5 2" xfId="26380" xr:uid="{52E7CE93-6CBF-4302-BD36-74CDD28E67E0}"/>
    <cellStyle name="Normal 9 3 6 5 3" xfId="43139" xr:uid="{CBE41B88-F785-4225-A7C4-62485F326901}"/>
    <cellStyle name="Normal 9 3 6 6" xfId="18000" xr:uid="{FE836AB6-FFD5-42BB-A42F-61832B56DEE5}"/>
    <cellStyle name="Normal 9 3 6 7" xfId="34759" xr:uid="{602A670A-0107-44C3-9406-F4B69C1A4A93}"/>
    <cellStyle name="Normal 9 3 7" xfId="1712" xr:uid="{37744893-179C-4428-95FE-46963ED345B6}"/>
    <cellStyle name="Normal 9 3 7 2" xfId="5101" xr:uid="{8AE41158-9953-44CB-9D2E-DB3DC997738D}"/>
    <cellStyle name="Normal 9 3 7 2 2" xfId="13481" xr:uid="{69423868-83E7-4923-805A-C9205ED7E1ED}"/>
    <cellStyle name="Normal 9 3 7 2 2 2" xfId="30241" xr:uid="{82D82146-355B-4EE3-8246-773DF13CB30D}"/>
    <cellStyle name="Normal 9 3 7 2 2 3" xfId="47000" xr:uid="{5A8A7D8E-8753-4A8D-B02B-B5247CA48091}"/>
    <cellStyle name="Normal 9 3 7 2 3" xfId="21861" xr:uid="{BE32BB7C-C9D5-41CD-B41E-5CE3F5FEBADC}"/>
    <cellStyle name="Normal 9 3 7 2 4" xfId="38620" xr:uid="{34DD5408-445D-43D8-AD2E-FF5AD8B24C45}"/>
    <cellStyle name="Normal 9 3 7 3" xfId="6788" xr:uid="{66B64E46-24D5-4476-AC25-03F19B35E3A4}"/>
    <cellStyle name="Normal 9 3 7 3 2" xfId="15168" xr:uid="{566EBA66-E210-4D66-940E-3CF22BB7CBAA}"/>
    <cellStyle name="Normal 9 3 7 3 2 2" xfId="31928" xr:uid="{2987887A-7718-4A7B-A349-6530181D21AF}"/>
    <cellStyle name="Normal 9 3 7 3 2 3" xfId="48687" xr:uid="{FD4D5A36-B095-4F28-9373-C187B8848ECC}"/>
    <cellStyle name="Normal 9 3 7 3 3" xfId="23548" xr:uid="{F05F35B2-DD0E-4658-BF80-D3D84AF21540}"/>
    <cellStyle name="Normal 9 3 7 3 4" xfId="40307" xr:uid="{FFE8368D-39C6-4240-B626-D28B4B5C4DB2}"/>
    <cellStyle name="Normal 9 3 7 4" xfId="2182" xr:uid="{F9EAD0D2-4343-4F21-A683-85A8430EA24D}"/>
    <cellStyle name="Normal 9 3 7 4 2" xfId="10569" xr:uid="{6EAA55A9-DFD7-4CDC-B93A-F81113138E56}"/>
    <cellStyle name="Normal 9 3 7 4 2 2" xfId="27329" xr:uid="{B672E404-E9C9-4199-AFE9-2EB662445D4E}"/>
    <cellStyle name="Normal 9 3 7 4 2 3" xfId="44088" xr:uid="{1C075064-834D-4A66-9AF6-88E2BDAF3345}"/>
    <cellStyle name="Normal 9 3 7 4 3" xfId="18949" xr:uid="{6771BBED-E2ED-4DF9-B24D-707A193CBE70}"/>
    <cellStyle name="Normal 9 3 7 4 4" xfId="35708" xr:uid="{46E22FDF-0D41-4A2E-9D4A-EB91D33C53AB}"/>
    <cellStyle name="Normal 9 3 7 5" xfId="10101" xr:uid="{8D1CB795-FED8-4CC4-A17C-AC9AEECA9E53}"/>
    <cellStyle name="Normal 9 3 7 5 2" xfId="26861" xr:uid="{5B771EE2-B680-444C-A1D0-5561486EDE2C}"/>
    <cellStyle name="Normal 9 3 7 5 3" xfId="43620" xr:uid="{98871CF3-605E-4BB0-AF92-8A600F2DADF7}"/>
    <cellStyle name="Normal 9 3 7 6" xfId="18481" xr:uid="{4C79168C-AC84-426F-98CB-47ACE79050D2}"/>
    <cellStyle name="Normal 9 3 7 7" xfId="35240" xr:uid="{C92AC8C5-3A43-4D1C-9A8A-F2C900231598}"/>
    <cellStyle name="Normal 9 3 8" xfId="3830" xr:uid="{151D69CE-42E0-477F-B9FD-2CBA0EFE29C4}"/>
    <cellStyle name="Normal 9 3 8 2" xfId="12210" xr:uid="{D6BF1C87-0FF6-422C-AE4E-62D33E0E1D45}"/>
    <cellStyle name="Normal 9 3 8 2 2" xfId="28970" xr:uid="{04FEDBEB-1372-42FC-BFF9-BCE38FB02229}"/>
    <cellStyle name="Normal 9 3 8 2 3" xfId="45729" xr:uid="{94F92642-2978-458D-BA65-F94D96F7B708}"/>
    <cellStyle name="Normal 9 3 8 3" xfId="20590" xr:uid="{A1BD6DF0-30A4-4E30-930A-F50EB9623217}"/>
    <cellStyle name="Normal 9 3 8 4" xfId="37349" xr:uid="{9EEFF874-70E6-46DD-9292-DBF54D241B39}"/>
    <cellStyle name="Normal 9 3 9" xfId="5453" xr:uid="{58605E44-8B54-436A-8E5C-CFFBCF257A80}"/>
    <cellStyle name="Normal 9 3 9 2" xfId="13833" xr:uid="{C6AA52A9-0F67-444C-8E09-AF4E51057ABC}"/>
    <cellStyle name="Normal 9 3 9 2 2" xfId="30593" xr:uid="{499582DC-45D3-4D5F-957E-FB1A5498ABE6}"/>
    <cellStyle name="Normal 9 3 9 2 3" xfId="47352" xr:uid="{969B9618-A08A-4CB9-ABFF-A3952BB9DECE}"/>
    <cellStyle name="Normal 9 3 9 3" xfId="22213" xr:uid="{D1A601AD-6E09-4E0F-A92F-A905B08488FB}"/>
    <cellStyle name="Normal 9 3 9 4" xfId="38972" xr:uid="{E7B58050-B63C-4BBD-AA94-5745484FFD08}"/>
    <cellStyle name="Normal 9 4" xfId="348" xr:uid="{87058A9F-A223-4840-B41A-FB98945226BF}"/>
    <cellStyle name="Normal 9 4 10" xfId="7601" xr:uid="{A4615D12-AB2F-4071-9D74-53A37669BF00}"/>
    <cellStyle name="Normal 9 4 10 2" xfId="15981" xr:uid="{E1D7005E-E228-4B44-BA7E-82C1C15B8A90}"/>
    <cellStyle name="Normal 9 4 10 2 2" xfId="32741" xr:uid="{3C41B08D-6293-41A1-BE76-95DE910D5457}"/>
    <cellStyle name="Normal 9 4 10 2 3" xfId="49500" xr:uid="{8702FAB4-0789-44C1-985C-B8A482B2D946}"/>
    <cellStyle name="Normal 9 4 10 3" xfId="24361" xr:uid="{97661F76-2479-4937-B79F-25AF4AE2059B}"/>
    <cellStyle name="Normal 9 4 10 4" xfId="41120" xr:uid="{920259EC-9B72-431D-A47C-6A4586605197}"/>
    <cellStyle name="Normal 9 4 11" xfId="8007" xr:uid="{6F7DD5CC-B668-4E6A-B760-DC00DB63D0EC}"/>
    <cellStyle name="Normal 9 4 11 2" xfId="16387" xr:uid="{F3FC6D3E-CEBE-438A-8796-A987C5AEB0C9}"/>
    <cellStyle name="Normal 9 4 11 2 2" xfId="33147" xr:uid="{933581C9-261A-42C3-B11E-459DEDD92D8B}"/>
    <cellStyle name="Normal 9 4 11 2 3" xfId="49906" xr:uid="{8A5CF8F1-32E4-4C6E-994F-C8CA7A92DCD7}"/>
    <cellStyle name="Normal 9 4 11 3" xfId="24767" xr:uid="{6D618D16-97A9-4308-9BC9-F4779313C857}"/>
    <cellStyle name="Normal 9 4 11 4" xfId="41526" xr:uid="{AE70ADC7-EAB8-4B93-BA99-F90A54F8135E}"/>
    <cellStyle name="Normal 9 4 12" xfId="8413" xr:uid="{1BA8C1CA-A367-41E1-94EF-624108D1EF50}"/>
    <cellStyle name="Normal 9 4 12 2" xfId="16793" xr:uid="{1063CFAB-74CC-477A-9D25-037890420EE9}"/>
    <cellStyle name="Normal 9 4 12 2 2" xfId="33553" xr:uid="{8D025A0E-6A36-42F6-9878-A5306ACD32CB}"/>
    <cellStyle name="Normal 9 4 12 2 3" xfId="50312" xr:uid="{10E0D519-10E1-4312-B308-99ACEF5E9AA1}"/>
    <cellStyle name="Normal 9 4 12 3" xfId="25173" xr:uid="{045E704B-CFFE-4A8B-9F62-D5DFDC7F3A97}"/>
    <cellStyle name="Normal 9 4 12 4" xfId="41932" xr:uid="{6E173F21-37E3-4883-B16A-B3F08AB0F245}"/>
    <cellStyle name="Normal 9 4 13" xfId="2078" xr:uid="{A8DA4894-D64E-4998-B6B1-33AE76B35D66}"/>
    <cellStyle name="Normal 9 4 13 2" xfId="10466" xr:uid="{6484850B-551D-4154-AAE4-AB433CC34FFE}"/>
    <cellStyle name="Normal 9 4 13 2 2" xfId="27226" xr:uid="{21430253-D186-44F1-8C4D-B81418B1AC68}"/>
    <cellStyle name="Normal 9 4 13 2 3" xfId="43985" xr:uid="{02A935AF-7F8A-4925-9A90-D934D14355FA}"/>
    <cellStyle name="Normal 9 4 13 3" xfId="18846" xr:uid="{1B1F3708-9538-40F9-A843-A5BAEE0F1E89}"/>
    <cellStyle name="Normal 9 4 13 4" xfId="35605" xr:uid="{12859000-0380-4949-8822-81AEAC47619D}"/>
    <cellStyle name="Normal 9 4 14" xfId="8812" xr:uid="{8C6AE385-3992-4B53-A914-927032F1258A}"/>
    <cellStyle name="Normal 9 4 14 2" xfId="25572" xr:uid="{36253841-C6D5-4971-815B-226C09004CCA}"/>
    <cellStyle name="Normal 9 4 14 3" xfId="42331" xr:uid="{3F1E4E86-0F10-498E-BE88-927572CEFC85}"/>
    <cellStyle name="Normal 9 4 15" xfId="17192" xr:uid="{80E5C202-F477-48D4-AF83-B1AE194A7A33}"/>
    <cellStyle name="Normal 9 4 16" xfId="33951" xr:uid="{CA697F15-4551-4ADC-A6DB-EDDBE76A5123}"/>
    <cellStyle name="Normal 9 4 2" xfId="739" xr:uid="{21E4EEC3-636D-4216-8773-25198C62DAE8}"/>
    <cellStyle name="Normal 9 4 2 10" xfId="8591" xr:uid="{ADD1002C-760A-46C0-B496-F141EAEF5C11}"/>
    <cellStyle name="Normal 9 4 2 10 2" xfId="16971" xr:uid="{C31D81AE-14B8-48A6-B71D-F82B1E8CC24E}"/>
    <cellStyle name="Normal 9 4 2 10 2 2" xfId="33731" xr:uid="{987A6A98-E628-433C-B5CB-CDBF488CD987}"/>
    <cellStyle name="Normal 9 4 2 10 2 3" xfId="50490" xr:uid="{A6605206-E125-41A0-965C-795D61477331}"/>
    <cellStyle name="Normal 9 4 2 10 3" xfId="25351" xr:uid="{77EA7316-08EB-4891-90C5-EDEF93629E68}"/>
    <cellStyle name="Normal 9 4 2 10 4" xfId="42110" xr:uid="{B8F47FDA-9D2E-4C2E-B6BD-9C9F30EEFF45}"/>
    <cellStyle name="Normal 9 4 2 11" xfId="2568" xr:uid="{4EBDD493-E739-41D6-AB2F-4C7F4A03B82B}"/>
    <cellStyle name="Normal 9 4 2 11 2" xfId="10950" xr:uid="{D0B8EC6E-5DA4-404D-BB45-2446C1B90514}"/>
    <cellStyle name="Normal 9 4 2 11 2 2" xfId="27710" xr:uid="{F60F5B3C-DA04-44C9-A992-223DEBA94485}"/>
    <cellStyle name="Normal 9 4 2 11 2 3" xfId="44469" xr:uid="{D8E1BD9C-E1D5-4E48-AA27-8E4D76B7C52B}"/>
    <cellStyle name="Normal 9 4 2 11 3" xfId="19330" xr:uid="{19F5739F-C038-434D-95F2-E15F3B72F8D9}"/>
    <cellStyle name="Normal 9 4 2 11 4" xfId="36089" xr:uid="{F9D3AFE5-E3F0-4BCB-942E-E5D79B9BE5EE}"/>
    <cellStyle name="Normal 9 4 2 12" xfId="9147" xr:uid="{D210AC9B-B940-4EB4-B88C-40388A9A06DE}"/>
    <cellStyle name="Normal 9 4 2 12 2" xfId="25907" xr:uid="{BC82CBE3-E838-4201-BD67-ECB3CA824B72}"/>
    <cellStyle name="Normal 9 4 2 12 3" xfId="42666" xr:uid="{D2054CCD-F8E5-4789-AD5C-2BFF12A15A4B}"/>
    <cellStyle name="Normal 9 4 2 13" xfId="17527" xr:uid="{4882C55B-E73D-4434-847D-B96FAB891E5B}"/>
    <cellStyle name="Normal 9 4 2 14" xfId="34286" xr:uid="{AC90479F-1E43-49A6-A168-86536DAC0131}"/>
    <cellStyle name="Normal 9 4 2 2" xfId="1178" xr:uid="{DB756C87-B2B8-437E-9AEC-03C3A9BDE5EE}"/>
    <cellStyle name="Normal 9 4 2 2 2" xfId="4573" xr:uid="{8D325489-9671-44F3-AB32-86E5808E194E}"/>
    <cellStyle name="Normal 9 4 2 2 2 2" xfId="12953" xr:uid="{37E124A7-8899-4AD3-B063-8E7C1405AC80}"/>
    <cellStyle name="Normal 9 4 2 2 2 2 2" xfId="29713" xr:uid="{2906C5BB-34CF-4554-8092-4A839FCC7E11}"/>
    <cellStyle name="Normal 9 4 2 2 2 2 3" xfId="46472" xr:uid="{BD95CD57-5816-4C79-8847-7C82CDC56FBB}"/>
    <cellStyle name="Normal 9 4 2 2 2 3" xfId="21333" xr:uid="{772F790F-0975-4262-B9CE-06394C49EB95}"/>
    <cellStyle name="Normal 9 4 2 2 2 4" xfId="38092" xr:uid="{31934438-1080-4FCF-8BEB-0BA1F5AD43AF}"/>
    <cellStyle name="Normal 9 4 2 2 3" xfId="6260" xr:uid="{467C7551-0455-4A3A-9E6D-CB21668C264B}"/>
    <cellStyle name="Normal 9 4 2 2 3 2" xfId="14640" xr:uid="{6FAA2F90-33BD-49D9-97C9-C4B50CA16F55}"/>
    <cellStyle name="Normal 9 4 2 2 3 2 2" xfId="31400" xr:uid="{8CF81EB2-A8C6-4E38-BFFF-C442FF5BF322}"/>
    <cellStyle name="Normal 9 4 2 2 3 2 3" xfId="48159" xr:uid="{CC9CA281-FA58-43E3-8EC7-57265AECECB4}"/>
    <cellStyle name="Normal 9 4 2 2 3 3" xfId="23020" xr:uid="{EB707680-FB9F-459A-9214-8FDD388AF9B4}"/>
    <cellStyle name="Normal 9 4 2 2 3 4" xfId="39779" xr:uid="{F8DC5099-E28B-4A29-A0FD-3CA58440F132}"/>
    <cellStyle name="Normal 9 4 2 2 4" xfId="2996" xr:uid="{F97C8F1E-9BE6-4819-9B8D-8F936DA92AED}"/>
    <cellStyle name="Normal 9 4 2 2 4 2" xfId="11376" xr:uid="{E40F7C58-1D01-4B7E-ADA8-5325CF498CF7}"/>
    <cellStyle name="Normal 9 4 2 2 4 2 2" xfId="28136" xr:uid="{37003E4D-BD77-4561-93AE-2F1750A1F3EE}"/>
    <cellStyle name="Normal 9 4 2 2 4 2 3" xfId="44895" xr:uid="{A016EABA-95BB-46FB-BE40-CDCE94CF0898}"/>
    <cellStyle name="Normal 9 4 2 2 4 3" xfId="19756" xr:uid="{60C05FF0-2314-4028-8689-DFC825822D5F}"/>
    <cellStyle name="Normal 9 4 2 2 4 4" xfId="36515" xr:uid="{53B45248-4DDF-46C5-BB9F-2D5A936A736C}"/>
    <cellStyle name="Normal 9 4 2 2 5" xfId="9573" xr:uid="{1D06899B-9ECE-4F38-95B5-0BD17E580045}"/>
    <cellStyle name="Normal 9 4 2 2 5 2" xfId="26333" xr:uid="{D2B332EE-AEB6-46D3-A098-C4ECBE450C2D}"/>
    <cellStyle name="Normal 9 4 2 2 5 3" xfId="43092" xr:uid="{56C0372E-D96A-4B2E-AD70-89CE56A4B5CB}"/>
    <cellStyle name="Normal 9 4 2 2 6" xfId="17953" xr:uid="{137B8C79-6C14-4382-8B4D-7F5AC0B5400F}"/>
    <cellStyle name="Normal 9 4 2 2 7" xfId="34712" xr:uid="{079B21F5-EF2F-405A-93B6-F9EB07769465}"/>
    <cellStyle name="Normal 9 4 2 3" xfId="1612" xr:uid="{3B77C074-F11B-43D7-89C1-22292FE090B6}"/>
    <cellStyle name="Normal 9 4 2 3 2" xfId="5001" xr:uid="{87563DB5-A323-4DD2-B974-8CFBF14A0B0D}"/>
    <cellStyle name="Normal 9 4 2 3 2 2" xfId="13381" xr:uid="{8F870E5F-B026-4F72-B3DC-B6FE74D978FE}"/>
    <cellStyle name="Normal 9 4 2 3 2 2 2" xfId="30141" xr:uid="{B76A5066-E2EC-45B5-8917-49F2503086C4}"/>
    <cellStyle name="Normal 9 4 2 3 2 2 3" xfId="46900" xr:uid="{69764AF6-9CF3-49DF-9E70-906D190C29BC}"/>
    <cellStyle name="Normal 9 4 2 3 2 3" xfId="21761" xr:uid="{B96D5552-E02B-443E-BB3D-76EECBB38FD9}"/>
    <cellStyle name="Normal 9 4 2 3 2 4" xfId="38520" xr:uid="{62564BA8-52DA-4FCE-B144-6B7CA511E292}"/>
    <cellStyle name="Normal 9 4 2 3 3" xfId="6688" xr:uid="{A8DF9751-C89C-478D-9E02-F56BB6D62574}"/>
    <cellStyle name="Normal 9 4 2 3 3 2" xfId="15068" xr:uid="{0D8B5A95-887E-405F-B1D6-C126F700CDE0}"/>
    <cellStyle name="Normal 9 4 2 3 3 2 2" xfId="31828" xr:uid="{C7846B14-E34D-4578-8308-B0E1155B4F9E}"/>
    <cellStyle name="Normal 9 4 2 3 3 2 3" xfId="48587" xr:uid="{1A865A35-D5D9-41EE-8964-0154F9278077}"/>
    <cellStyle name="Normal 9 4 2 3 3 3" xfId="23448" xr:uid="{D1D05D26-C09E-401D-A6CD-6EFCE312EC17}"/>
    <cellStyle name="Normal 9 4 2 3 3 4" xfId="40207" xr:uid="{992A2B74-06AF-41EF-8417-E4296A50FFD7}"/>
    <cellStyle name="Normal 9 4 2 3 4" xfId="3424" xr:uid="{BDCFBC55-55B5-4050-8114-3C809CE6B430}"/>
    <cellStyle name="Normal 9 4 2 3 4 2" xfId="11804" xr:uid="{E23CCEBC-A0AA-4FE5-AC78-5DE163B11B40}"/>
    <cellStyle name="Normal 9 4 2 3 4 2 2" xfId="28564" xr:uid="{8BC4F00C-3CF3-4637-8B20-514EFECB07B5}"/>
    <cellStyle name="Normal 9 4 2 3 4 2 3" xfId="45323" xr:uid="{363C9EAC-98CF-4FF7-B711-34E8B571350B}"/>
    <cellStyle name="Normal 9 4 2 3 4 3" xfId="20184" xr:uid="{F166916F-1912-44AD-9372-6013D9EA5A63}"/>
    <cellStyle name="Normal 9 4 2 3 4 4" xfId="36943" xr:uid="{C2FC08FF-1378-4A45-B21B-90047BFAC096}"/>
    <cellStyle name="Normal 9 4 2 3 5" xfId="10001" xr:uid="{7EE2A217-C1E6-45A7-95CE-E91394524D67}"/>
    <cellStyle name="Normal 9 4 2 3 5 2" xfId="26761" xr:uid="{F377828B-C45D-4535-A6D1-59F36F208489}"/>
    <cellStyle name="Normal 9 4 2 3 5 3" xfId="43520" xr:uid="{DFB052CF-DBE1-4293-B62B-73EF1208A737}"/>
    <cellStyle name="Normal 9 4 2 3 6" xfId="18381" xr:uid="{13CB936A-B4CF-4E4C-B6E7-ADEA85210157}"/>
    <cellStyle name="Normal 9 4 2 3 7" xfId="35140" xr:uid="{F93F0946-A28A-4C37-AFA7-EA1ED84323AF}"/>
    <cellStyle name="Normal 9 4 2 4" xfId="1891" xr:uid="{68949E8D-8F67-48E7-AB7B-7AC87CB2FC65}"/>
    <cellStyle name="Normal 9 4 2 4 2" xfId="5280" xr:uid="{29B264B6-9EAC-460A-BD68-D2911689EE74}"/>
    <cellStyle name="Normal 9 4 2 4 2 2" xfId="13660" xr:uid="{20467CB1-B57A-4AA9-B972-786063FAC461}"/>
    <cellStyle name="Normal 9 4 2 4 2 2 2" xfId="30420" xr:uid="{3D4E3929-7590-42E7-84E3-361C1B0C1206}"/>
    <cellStyle name="Normal 9 4 2 4 2 2 3" xfId="47179" xr:uid="{E5D62AD1-B87E-47BF-8E58-06C6700BFC0B}"/>
    <cellStyle name="Normal 9 4 2 4 2 3" xfId="22040" xr:uid="{89D19004-5D52-45AB-9375-6211359EB446}"/>
    <cellStyle name="Normal 9 4 2 4 2 4" xfId="38799" xr:uid="{C80974EC-B0C8-483E-AB4C-D8C9FC7CC62A}"/>
    <cellStyle name="Normal 9 4 2 4 3" xfId="6967" xr:uid="{47DD2FD9-C090-46F0-A5FA-9FF02F79B6E8}"/>
    <cellStyle name="Normal 9 4 2 4 3 2" xfId="15347" xr:uid="{76096714-2673-4676-B448-79D0D6F5452C}"/>
    <cellStyle name="Normal 9 4 2 4 3 2 2" xfId="32107" xr:uid="{F686467B-8062-4709-A526-AA759BB3B7E0}"/>
    <cellStyle name="Normal 9 4 2 4 3 2 3" xfId="48866" xr:uid="{D030B347-6386-4BD2-9EAE-15B048AB164D}"/>
    <cellStyle name="Normal 9 4 2 4 3 3" xfId="23727" xr:uid="{F250F8FC-45BE-422C-B6F4-71EA1D1F79B1}"/>
    <cellStyle name="Normal 9 4 2 4 3 4" xfId="40486" xr:uid="{8F1D578C-B55C-483A-9DCC-37F10823A415}"/>
    <cellStyle name="Normal 9 4 2 4 4" xfId="3590" xr:uid="{BF4C8F93-420E-41E3-9DE6-AFE7D5EEBC89}"/>
    <cellStyle name="Normal 9 4 2 4 4 2" xfId="11970" xr:uid="{932ABA11-D984-46E3-95B6-06AE180379AD}"/>
    <cellStyle name="Normal 9 4 2 4 4 2 2" xfId="28730" xr:uid="{895661D5-18D3-44D2-815C-9AAD8C914E48}"/>
    <cellStyle name="Normal 9 4 2 4 4 2 3" xfId="45489" xr:uid="{82791183-148B-40C3-885F-510C685E70F0}"/>
    <cellStyle name="Normal 9 4 2 4 4 3" xfId="20350" xr:uid="{FB0C9DB3-D13A-4043-95AE-AD3B1A8A0757}"/>
    <cellStyle name="Normal 9 4 2 4 4 4" xfId="37109" xr:uid="{1DA0EDB7-237C-4FEC-8757-CFC2793B35DD}"/>
    <cellStyle name="Normal 9 4 2 4 5" xfId="10280" xr:uid="{70E5C812-F73E-48A3-8F7C-58E010E32E38}"/>
    <cellStyle name="Normal 9 4 2 4 5 2" xfId="27040" xr:uid="{EC348C8E-F0F6-4285-B095-C8CFF409B5BB}"/>
    <cellStyle name="Normal 9 4 2 4 5 3" xfId="43799" xr:uid="{ECE08195-8FF4-425E-9C79-93795D47B25C}"/>
    <cellStyle name="Normal 9 4 2 4 6" xfId="18660" xr:uid="{088801A4-E112-4695-B089-CD7D3562EE96}"/>
    <cellStyle name="Normal 9 4 2 4 7" xfId="35419" xr:uid="{F03304FA-13FA-414E-8DEF-3EB047162C79}"/>
    <cellStyle name="Normal 9 4 2 5" xfId="4010" xr:uid="{FDCC7BE3-F4B2-4DFF-897A-86A96DD1D8AF}"/>
    <cellStyle name="Normal 9 4 2 5 2" xfId="12390" xr:uid="{C7BF6DB6-C95C-4AF5-AEB5-AEF043C746BD}"/>
    <cellStyle name="Normal 9 4 2 5 2 2" xfId="29150" xr:uid="{9458B395-89DE-4D62-A345-E94F963241D4}"/>
    <cellStyle name="Normal 9 4 2 5 2 3" xfId="45909" xr:uid="{46EEE91E-EC22-4813-8D28-9F72F603D891}"/>
    <cellStyle name="Normal 9 4 2 5 3" xfId="20770" xr:uid="{831E425B-3EFC-4A78-B7A0-D7ACFEF1F734}"/>
    <cellStyle name="Normal 9 4 2 5 4" xfId="37529" xr:uid="{64F1AB95-7C57-4B6A-9EAF-3CAF212384F2}"/>
    <cellStyle name="Normal 9 4 2 6" xfId="5834" xr:uid="{5E05B0C5-B506-42C3-9181-F517E57380C0}"/>
    <cellStyle name="Normal 9 4 2 6 2" xfId="14214" xr:uid="{C82AE228-A085-43D8-9ABF-24AA3D12F0A3}"/>
    <cellStyle name="Normal 9 4 2 6 2 2" xfId="30974" xr:uid="{FB5801A7-639E-41CC-B2F8-D222E84A2CFA}"/>
    <cellStyle name="Normal 9 4 2 6 2 3" xfId="47733" xr:uid="{C21094E5-8542-4AC4-81CD-EEE38722997A}"/>
    <cellStyle name="Normal 9 4 2 6 3" xfId="22594" xr:uid="{5FE2A7F8-5179-441E-BEDB-DD43D51A9D0E}"/>
    <cellStyle name="Normal 9 4 2 6 4" xfId="39353" xr:uid="{19F2545F-13B4-4962-93F4-228A491D612C}"/>
    <cellStyle name="Normal 9 4 2 7" xfId="7373" xr:uid="{EAE60596-1CE1-40A7-9B8D-A32EE5B01706}"/>
    <cellStyle name="Normal 9 4 2 7 2" xfId="15753" xr:uid="{229E3F70-2955-4082-A9C3-6D0312B21463}"/>
    <cellStyle name="Normal 9 4 2 7 2 2" xfId="32513" xr:uid="{E4F51363-EC53-42B3-9D5B-A40608DC9404}"/>
    <cellStyle name="Normal 9 4 2 7 2 3" xfId="49272" xr:uid="{C5666986-0255-494C-84DD-BBEDEDD8D518}"/>
    <cellStyle name="Normal 9 4 2 7 3" xfId="24133" xr:uid="{53912C35-BBCB-4CBB-A796-007AA27916C3}"/>
    <cellStyle name="Normal 9 4 2 7 4" xfId="40892" xr:uid="{73839E11-6F81-49F2-805C-4BA4C69AC8F0}"/>
    <cellStyle name="Normal 9 4 2 8" xfId="7779" xr:uid="{E1C3D1DB-E437-4FCC-BE7F-4C069F47D1C8}"/>
    <cellStyle name="Normal 9 4 2 8 2" xfId="16159" xr:uid="{C565F1AA-B4A3-4F6B-A016-6A5EB2909CA6}"/>
    <cellStyle name="Normal 9 4 2 8 2 2" xfId="32919" xr:uid="{DF7A765C-9AFE-4EBC-BAEE-FFE13625EBBB}"/>
    <cellStyle name="Normal 9 4 2 8 2 3" xfId="49678" xr:uid="{C24B6F7C-1488-4E09-99E3-F67FE5957460}"/>
    <cellStyle name="Normal 9 4 2 8 3" xfId="24539" xr:uid="{B5D18A2B-E913-4287-9775-FB8C155AA421}"/>
    <cellStyle name="Normal 9 4 2 8 4" xfId="41298" xr:uid="{17E01A58-950C-448D-809C-4E471EF17D4D}"/>
    <cellStyle name="Normal 9 4 2 9" xfId="8185" xr:uid="{8D08BCAD-71A4-46C1-B762-8EBE80605EF3}"/>
    <cellStyle name="Normal 9 4 2 9 2" xfId="16565" xr:uid="{DEABF1B9-6738-41C7-A047-7F87E63D75FB}"/>
    <cellStyle name="Normal 9 4 2 9 2 2" xfId="33325" xr:uid="{E9B1DEF8-5199-4939-8EB9-7AA55BD26E3A}"/>
    <cellStyle name="Normal 9 4 2 9 2 3" xfId="50084" xr:uid="{4CB01351-F2A7-4248-9704-24A9E95A47E2}"/>
    <cellStyle name="Normal 9 4 2 9 3" xfId="24945" xr:uid="{9390CEA7-9B2E-4ED7-8C77-4E7DE144DB60}"/>
    <cellStyle name="Normal 9 4 2 9 4" xfId="41704" xr:uid="{55C383DC-C163-4CFB-8775-A4D1ACF5501E}"/>
    <cellStyle name="Normal 9 4 3" xfId="740" xr:uid="{A57563C7-FE31-453B-A751-7C7C2EB72030}"/>
    <cellStyle name="Normal 9 4 3 10" xfId="8684" xr:uid="{54F85EAF-08EE-45C1-9BE0-8847D4F28B4D}"/>
    <cellStyle name="Normal 9 4 3 10 2" xfId="17064" xr:uid="{E77F7800-CA9C-4938-8925-39E82F555BE7}"/>
    <cellStyle name="Normal 9 4 3 10 2 2" xfId="33824" xr:uid="{6D6D4C48-9320-4936-97B0-29442D2C1998}"/>
    <cellStyle name="Normal 9 4 3 10 2 3" xfId="50583" xr:uid="{7F4F4D76-8BC3-458A-8762-CC5B1A3F7BEF}"/>
    <cellStyle name="Normal 9 4 3 10 3" xfId="25444" xr:uid="{783D07D0-1405-4648-84B6-3FF5A0657034}"/>
    <cellStyle name="Normal 9 4 3 10 4" xfId="42203" xr:uid="{E5DF86B6-08F6-44A9-8FA0-795109365845}"/>
    <cellStyle name="Normal 9 4 3 11" xfId="2569" xr:uid="{AD55D319-46E9-4678-8788-DECC12559C8F}"/>
    <cellStyle name="Normal 9 4 3 11 2" xfId="10951" xr:uid="{E63CF90B-3A5D-47B6-AECB-B2AECD3E85EE}"/>
    <cellStyle name="Normal 9 4 3 11 2 2" xfId="27711" xr:uid="{D46A3B59-C9D0-4295-8B15-57B3BC8EBAAC}"/>
    <cellStyle name="Normal 9 4 3 11 2 3" xfId="44470" xr:uid="{F8B470D8-7C31-435B-86B3-E43D0BBC5861}"/>
    <cellStyle name="Normal 9 4 3 11 3" xfId="19331" xr:uid="{96FB1C1C-21B5-4337-8463-A527C597594B}"/>
    <cellStyle name="Normal 9 4 3 11 4" xfId="36090" xr:uid="{F0E54DF4-902E-4074-A82F-2308CB8ED012}"/>
    <cellStyle name="Normal 9 4 3 12" xfId="9148" xr:uid="{B8188311-DBAC-44D6-A327-B6E2E7B9CDA7}"/>
    <cellStyle name="Normal 9 4 3 12 2" xfId="25908" xr:uid="{D0947643-6FC9-4ED0-93FE-7D1B6A953BFA}"/>
    <cellStyle name="Normal 9 4 3 12 3" xfId="42667" xr:uid="{9D61FEF3-BE7C-4E38-8006-68C96A603632}"/>
    <cellStyle name="Normal 9 4 3 13" xfId="17528" xr:uid="{4FB77084-375C-41CE-9E2C-CA92385B8E70}"/>
    <cellStyle name="Normal 9 4 3 14" xfId="34287" xr:uid="{71A2EFF4-E1DB-4529-8B49-8831BA67F873}"/>
    <cellStyle name="Normal 9 4 3 2" xfId="1179" xr:uid="{7169B796-F8EF-43A9-8673-4C5C9DC53F4F}"/>
    <cellStyle name="Normal 9 4 3 2 2" xfId="4574" xr:uid="{64532BE4-D3FD-4717-BC88-1FEC28840D3F}"/>
    <cellStyle name="Normal 9 4 3 2 2 2" xfId="12954" xr:uid="{12F9A41E-90D2-4B48-9FCC-2F29D767708C}"/>
    <cellStyle name="Normal 9 4 3 2 2 2 2" xfId="29714" xr:uid="{0E2CC498-E2AE-4E6D-A694-E811B2FF619A}"/>
    <cellStyle name="Normal 9 4 3 2 2 2 3" xfId="46473" xr:uid="{D7BCAF73-7189-4286-9D65-81959B0EBB49}"/>
    <cellStyle name="Normal 9 4 3 2 2 3" xfId="21334" xr:uid="{E619B922-63AC-4CF5-BF5A-ABACECE73A16}"/>
    <cellStyle name="Normal 9 4 3 2 2 4" xfId="38093" xr:uid="{AF86AAEC-8377-4AC5-9D9C-8A11CF8B57C9}"/>
    <cellStyle name="Normal 9 4 3 2 3" xfId="6261" xr:uid="{B3687B31-02AA-4DA3-B1BE-5FDA494E1C47}"/>
    <cellStyle name="Normal 9 4 3 2 3 2" xfId="14641" xr:uid="{811B2F6D-FFDC-4F22-9335-DE9EB4854184}"/>
    <cellStyle name="Normal 9 4 3 2 3 2 2" xfId="31401" xr:uid="{40214B6A-A792-4EC4-9C0F-BC6F85439E4C}"/>
    <cellStyle name="Normal 9 4 3 2 3 2 3" xfId="48160" xr:uid="{A6B0D60B-734F-40E3-A906-E52E5DFA9D3C}"/>
    <cellStyle name="Normal 9 4 3 2 3 3" xfId="23021" xr:uid="{84789D9C-26BB-46A1-85B2-5C0DBC42194C}"/>
    <cellStyle name="Normal 9 4 3 2 3 4" xfId="39780" xr:uid="{AAF3AF5A-780E-4385-BDCB-A2AC59BB6074}"/>
    <cellStyle name="Normal 9 4 3 2 4" xfId="2997" xr:uid="{D2AD9B74-7211-447B-BF6F-8551C26CB0C3}"/>
    <cellStyle name="Normal 9 4 3 2 4 2" xfId="11377" xr:uid="{4AE5FA9F-4171-4762-A20B-5B1584941464}"/>
    <cellStyle name="Normal 9 4 3 2 4 2 2" xfId="28137" xr:uid="{315F5C85-311B-4D46-B3FA-ACE3EA8263EA}"/>
    <cellStyle name="Normal 9 4 3 2 4 2 3" xfId="44896" xr:uid="{15C31D1D-1CEA-4025-9293-E21A67814F4A}"/>
    <cellStyle name="Normal 9 4 3 2 4 3" xfId="19757" xr:uid="{53E0901E-3E2F-40B6-BFBE-746D240CA667}"/>
    <cellStyle name="Normal 9 4 3 2 4 4" xfId="36516" xr:uid="{A09E9AB3-1C08-4D3F-8556-9F8E8FE08820}"/>
    <cellStyle name="Normal 9 4 3 2 5" xfId="9574" xr:uid="{930124EB-7033-4B7F-B1A9-9795FC45A958}"/>
    <cellStyle name="Normal 9 4 3 2 5 2" xfId="26334" xr:uid="{40EA41CF-4F48-4615-802F-07BB634AB63D}"/>
    <cellStyle name="Normal 9 4 3 2 5 3" xfId="43093" xr:uid="{6FCC2E5A-DC3D-4059-8141-00EFEA6AA965}"/>
    <cellStyle name="Normal 9 4 3 2 6" xfId="17954" xr:uid="{12844B29-2E0B-4FFF-B580-028F2D2B3A6F}"/>
    <cellStyle name="Normal 9 4 3 2 7" xfId="34713" xr:uid="{BE6389B2-47FB-4208-AA5A-9DA3EE779F99}"/>
    <cellStyle name="Normal 9 4 3 3" xfId="1613" xr:uid="{0AF311B9-72C2-4393-8EAB-D0421E1CB8D9}"/>
    <cellStyle name="Normal 9 4 3 3 2" xfId="5002" xr:uid="{BA0B35D9-ADEC-4835-AE02-7E9835170961}"/>
    <cellStyle name="Normal 9 4 3 3 2 2" xfId="13382" xr:uid="{2EC9E83E-AB01-49FA-96B0-BD3DEF810955}"/>
    <cellStyle name="Normal 9 4 3 3 2 2 2" xfId="30142" xr:uid="{611C6AEC-85D2-4AB5-A8FC-DDAF0CDA7B62}"/>
    <cellStyle name="Normal 9 4 3 3 2 2 3" xfId="46901" xr:uid="{20B676A8-9A44-4B32-94EE-4404B585EBA0}"/>
    <cellStyle name="Normal 9 4 3 3 2 3" xfId="21762" xr:uid="{5ADBBE8F-34C6-4EAA-B0B8-64C1B8E46747}"/>
    <cellStyle name="Normal 9 4 3 3 2 4" xfId="38521" xr:uid="{E9A0C2D6-4B08-4BB1-9FC1-8A2B45667DFB}"/>
    <cellStyle name="Normal 9 4 3 3 3" xfId="6689" xr:uid="{6BC65D69-8BA2-4492-946B-7F542509F6B1}"/>
    <cellStyle name="Normal 9 4 3 3 3 2" xfId="15069" xr:uid="{24CE78C3-A2E8-41EF-AAC7-84FA68545AE8}"/>
    <cellStyle name="Normal 9 4 3 3 3 2 2" xfId="31829" xr:uid="{97268099-9F1E-499A-A7C7-2F81C1AFE519}"/>
    <cellStyle name="Normal 9 4 3 3 3 2 3" xfId="48588" xr:uid="{EB916671-E4B2-4471-95B8-01867C9D1E5C}"/>
    <cellStyle name="Normal 9 4 3 3 3 3" xfId="23449" xr:uid="{CD99DC58-65F8-49C1-9F51-46E9C81CFA14}"/>
    <cellStyle name="Normal 9 4 3 3 3 4" xfId="40208" xr:uid="{F4DE3C7D-EA22-4CC2-B219-867C3B648FDC}"/>
    <cellStyle name="Normal 9 4 3 3 4" xfId="3425" xr:uid="{4EC50C66-A913-425D-8850-DFFB9E521903}"/>
    <cellStyle name="Normal 9 4 3 3 4 2" xfId="11805" xr:uid="{993298F1-D862-41ED-AA45-8488B9771B32}"/>
    <cellStyle name="Normal 9 4 3 3 4 2 2" xfId="28565" xr:uid="{C9CB26C0-5A8B-431B-A5D7-6B0852CA06BA}"/>
    <cellStyle name="Normal 9 4 3 3 4 2 3" xfId="45324" xr:uid="{2C059906-721F-4C57-8038-318904B61341}"/>
    <cellStyle name="Normal 9 4 3 3 4 3" xfId="20185" xr:uid="{2482297C-DF75-466B-AF2E-AFBA3CC47D08}"/>
    <cellStyle name="Normal 9 4 3 3 4 4" xfId="36944" xr:uid="{20759077-6C98-4B6E-AF25-15EDBC2B09F3}"/>
    <cellStyle name="Normal 9 4 3 3 5" xfId="10002" xr:uid="{777F6BA1-8D0E-437A-B889-059F3D19A584}"/>
    <cellStyle name="Normal 9 4 3 3 5 2" xfId="26762" xr:uid="{0A886746-22EA-49E5-A09F-69AF3D9227B5}"/>
    <cellStyle name="Normal 9 4 3 3 5 3" xfId="43521" xr:uid="{731A143F-DB58-498E-9868-8EEBC948A1C5}"/>
    <cellStyle name="Normal 9 4 3 3 6" xfId="18382" xr:uid="{6DC7AAFF-0A55-4399-9398-4AFB8C60C239}"/>
    <cellStyle name="Normal 9 4 3 3 7" xfId="35141" xr:uid="{D30E0CBB-3EFE-489C-B12B-10136204FB56}"/>
    <cellStyle name="Normal 9 4 3 4" xfId="1984" xr:uid="{4B430AE4-77FE-4D6E-9E49-9314AC8F362B}"/>
    <cellStyle name="Normal 9 4 3 4 2" xfId="5373" xr:uid="{0ECEE9D9-193A-4400-904D-5ACA1D15D536}"/>
    <cellStyle name="Normal 9 4 3 4 2 2" xfId="13753" xr:uid="{95437F1D-D440-4245-A86F-C361ECB60899}"/>
    <cellStyle name="Normal 9 4 3 4 2 2 2" xfId="30513" xr:uid="{BADA8953-A21C-4364-8B96-F8DF2D02AA8E}"/>
    <cellStyle name="Normal 9 4 3 4 2 2 3" xfId="47272" xr:uid="{DC22CB18-4858-4D04-A640-1D4CBE8D4F16}"/>
    <cellStyle name="Normal 9 4 3 4 2 3" xfId="22133" xr:uid="{3737098F-E540-492A-8387-D7337045EFE7}"/>
    <cellStyle name="Normal 9 4 3 4 2 4" xfId="38892" xr:uid="{02E43732-4435-40A1-8AF3-63A08C5E22FF}"/>
    <cellStyle name="Normal 9 4 3 4 3" xfId="7060" xr:uid="{D128F624-F367-4BC8-B780-627A70FFDF78}"/>
    <cellStyle name="Normal 9 4 3 4 3 2" xfId="15440" xr:uid="{37A12BC9-623A-418C-BA4D-6DBDF5F1034C}"/>
    <cellStyle name="Normal 9 4 3 4 3 2 2" xfId="32200" xr:uid="{5F795D2C-E524-4587-AA15-5B6F56834D30}"/>
    <cellStyle name="Normal 9 4 3 4 3 2 3" xfId="48959" xr:uid="{6BF8688D-E885-4825-BAB7-E228C7DCDD6C}"/>
    <cellStyle name="Normal 9 4 3 4 3 3" xfId="23820" xr:uid="{6AFF2686-7DF5-4423-9DB8-E0F39DF21724}"/>
    <cellStyle name="Normal 9 4 3 4 3 4" xfId="40579" xr:uid="{4AD84564-2F04-47DE-B9BD-062F642F4A4E}"/>
    <cellStyle name="Normal 9 4 3 4 4" xfId="3683" xr:uid="{FB2681A7-EBB5-4AFD-9DDF-BFD2B7FD63B8}"/>
    <cellStyle name="Normal 9 4 3 4 4 2" xfId="12063" xr:uid="{BFBF3096-A97E-49F3-8D89-9E6D905835DB}"/>
    <cellStyle name="Normal 9 4 3 4 4 2 2" xfId="28823" xr:uid="{502B1229-C938-497F-B129-8045930315A7}"/>
    <cellStyle name="Normal 9 4 3 4 4 2 3" xfId="45582" xr:uid="{03CB85B3-D853-410E-968B-DC004B0F6719}"/>
    <cellStyle name="Normal 9 4 3 4 4 3" xfId="20443" xr:uid="{00EF54C5-63BB-4C46-9A48-2E8D5DB8A2A2}"/>
    <cellStyle name="Normal 9 4 3 4 4 4" xfId="37202" xr:uid="{BBDC2A4E-6C40-487A-A2E7-367E773460E2}"/>
    <cellStyle name="Normal 9 4 3 4 5" xfId="10373" xr:uid="{9C43EADF-24CD-453F-8912-E894F1320EDF}"/>
    <cellStyle name="Normal 9 4 3 4 5 2" xfId="27133" xr:uid="{EC532C25-6630-416D-AF31-250874947196}"/>
    <cellStyle name="Normal 9 4 3 4 5 3" xfId="43892" xr:uid="{F0246FD4-8280-48A4-8422-87556C6A160A}"/>
    <cellStyle name="Normal 9 4 3 4 6" xfId="18753" xr:uid="{6275E05E-B65B-4FBC-868F-68F0480FAD14}"/>
    <cellStyle name="Normal 9 4 3 4 7" xfId="35512" xr:uid="{FBE7B97B-3B70-4B23-923A-27EAB4C49B98}"/>
    <cellStyle name="Normal 9 4 3 5" xfId="4103" xr:uid="{FC79B4C0-D6D9-408B-8572-3E408FC5EBB8}"/>
    <cellStyle name="Normal 9 4 3 5 2" xfId="12483" xr:uid="{6829087C-F3B5-429B-9E0F-1BA04F1F3455}"/>
    <cellStyle name="Normal 9 4 3 5 2 2" xfId="29243" xr:uid="{DEB0E35B-F7E0-421A-9649-E9909E2BB2CD}"/>
    <cellStyle name="Normal 9 4 3 5 2 3" xfId="46002" xr:uid="{7C58CD09-5605-488E-BE3D-AAFF35AA2D0B}"/>
    <cellStyle name="Normal 9 4 3 5 3" xfId="20863" xr:uid="{A0F4CDB8-70D7-49A9-8055-74C7414B8EA8}"/>
    <cellStyle name="Normal 9 4 3 5 4" xfId="37622" xr:uid="{AB98F0E8-1B84-4E7B-BD99-45B8948DE554}"/>
    <cellStyle name="Normal 9 4 3 6" xfId="5835" xr:uid="{D35C33F6-673A-4C70-81EE-524D31CC49F0}"/>
    <cellStyle name="Normal 9 4 3 6 2" xfId="14215" xr:uid="{92617054-6B76-41F5-9713-3ACEBDFEAE94}"/>
    <cellStyle name="Normal 9 4 3 6 2 2" xfId="30975" xr:uid="{E70B75E1-D465-4BE8-B505-31654830E411}"/>
    <cellStyle name="Normal 9 4 3 6 2 3" xfId="47734" xr:uid="{CEF96E94-2FC4-45A9-8966-ABC7D0F01B42}"/>
    <cellStyle name="Normal 9 4 3 6 3" xfId="22595" xr:uid="{F8C57C55-A6E5-48A9-B1E1-3BE4165D5F9D}"/>
    <cellStyle name="Normal 9 4 3 6 4" xfId="39354" xr:uid="{54646812-1B42-449F-A373-EEDE4AAA5B3C}"/>
    <cellStyle name="Normal 9 4 3 7" xfId="7466" xr:uid="{77254F23-3F3E-410E-B12C-623569823436}"/>
    <cellStyle name="Normal 9 4 3 7 2" xfId="15846" xr:uid="{8A91FC75-4B1A-4C45-B4AD-1838C57BD195}"/>
    <cellStyle name="Normal 9 4 3 7 2 2" xfId="32606" xr:uid="{FD669268-5D67-41A2-B4E9-45FD0A460B17}"/>
    <cellStyle name="Normal 9 4 3 7 2 3" xfId="49365" xr:uid="{E26FACED-637F-4B14-AC26-BC4F43828C76}"/>
    <cellStyle name="Normal 9 4 3 7 3" xfId="24226" xr:uid="{B6942DAE-79C8-4336-9CF9-00A32E72277F}"/>
    <cellStyle name="Normal 9 4 3 7 4" xfId="40985" xr:uid="{2C519935-DBF1-46EA-A559-5A71DB91FF69}"/>
    <cellStyle name="Normal 9 4 3 8" xfId="7872" xr:uid="{88A281F9-3376-4C93-B9E3-648DD6F000F4}"/>
    <cellStyle name="Normal 9 4 3 8 2" xfId="16252" xr:uid="{A2E97D09-3F95-420C-8847-4EEEAEA15E2B}"/>
    <cellStyle name="Normal 9 4 3 8 2 2" xfId="33012" xr:uid="{6C4AFE6C-50CA-499E-A272-50942501FF9B}"/>
    <cellStyle name="Normal 9 4 3 8 2 3" xfId="49771" xr:uid="{53959A59-CCD9-4EAA-9D8C-C890D9C95EC0}"/>
    <cellStyle name="Normal 9 4 3 8 3" xfId="24632" xr:uid="{C55D2645-702E-405C-BFB9-280555D15C73}"/>
    <cellStyle name="Normal 9 4 3 8 4" xfId="41391" xr:uid="{2FDB418F-A930-4823-94CD-42F7BCB0CD3E}"/>
    <cellStyle name="Normal 9 4 3 9" xfId="8278" xr:uid="{5E1679F1-71D2-4261-80FE-313F5D0D4DCE}"/>
    <cellStyle name="Normal 9 4 3 9 2" xfId="16658" xr:uid="{74A0475B-8488-48F7-9D16-857858276BF5}"/>
    <cellStyle name="Normal 9 4 3 9 2 2" xfId="33418" xr:uid="{CC79A881-DA59-4C7F-B0C6-28F66437F3EE}"/>
    <cellStyle name="Normal 9 4 3 9 2 3" xfId="50177" xr:uid="{7007ED31-7EA6-404B-89A9-B6D7637648B7}"/>
    <cellStyle name="Normal 9 4 3 9 3" xfId="25038" xr:uid="{592AEE47-F4CA-400F-B93F-578862B7C56D}"/>
    <cellStyle name="Normal 9 4 3 9 4" xfId="41797" xr:uid="{5CA5260A-4095-4441-952A-D56B139BF970}"/>
    <cellStyle name="Normal 9 4 4" xfId="843" xr:uid="{2256DC34-4FF7-49A2-83B1-B3281E26CF82}"/>
    <cellStyle name="Normal 9 4 4 2" xfId="4238" xr:uid="{C9923CCD-1944-42A7-B15F-FE7E014834D3}"/>
    <cellStyle name="Normal 9 4 4 2 2" xfId="12618" xr:uid="{0F6FFCA9-5A55-427A-89E5-5DA0AA93C2BD}"/>
    <cellStyle name="Normal 9 4 4 2 2 2" xfId="29378" xr:uid="{0670B16E-2003-4F63-8807-55FF87F42CC6}"/>
    <cellStyle name="Normal 9 4 4 2 2 3" xfId="46137" xr:uid="{93135A92-E579-4156-957A-05D5B3D8FC55}"/>
    <cellStyle name="Normal 9 4 4 2 3" xfId="20998" xr:uid="{7475F582-D678-4C8C-B371-09AC81690507}"/>
    <cellStyle name="Normal 9 4 4 2 4" xfId="37757" xr:uid="{BEDD8539-959D-4F6E-A0E5-C49559F84E43}"/>
    <cellStyle name="Normal 9 4 4 3" xfId="5925" xr:uid="{63AC68E9-C027-4758-A9B1-179159472C50}"/>
    <cellStyle name="Normal 9 4 4 3 2" xfId="14305" xr:uid="{82522879-7FF8-4C1D-9989-3E115D4248BA}"/>
    <cellStyle name="Normal 9 4 4 3 2 2" xfId="31065" xr:uid="{67BD1C15-CFBF-4586-92CB-A28D02B4F9D4}"/>
    <cellStyle name="Normal 9 4 4 3 2 3" xfId="47824" xr:uid="{CCEC4EF4-99FE-4E57-A725-A1EF4BBC01A2}"/>
    <cellStyle name="Normal 9 4 4 3 3" xfId="22685" xr:uid="{2E506CF6-6B78-43D2-8384-13F37394AB93}"/>
    <cellStyle name="Normal 9 4 4 3 4" xfId="39444" xr:uid="{B4CCE2C6-EEDC-416D-848B-E164701D7DDF}"/>
    <cellStyle name="Normal 9 4 4 4" xfId="2661" xr:uid="{2CC0CDC8-B299-4CD8-BB8B-366B0CC12C11}"/>
    <cellStyle name="Normal 9 4 4 4 2" xfId="11041" xr:uid="{9CE68F52-9562-42F4-AF42-6E96ABAA4242}"/>
    <cellStyle name="Normal 9 4 4 4 2 2" xfId="27801" xr:uid="{52CDDA0E-38BA-47DE-9B06-FB8FD235A8B4}"/>
    <cellStyle name="Normal 9 4 4 4 2 3" xfId="44560" xr:uid="{9853E1C5-046D-46F7-B5D4-F5B2B713F4BE}"/>
    <cellStyle name="Normal 9 4 4 4 3" xfId="19421" xr:uid="{6147E449-59CD-44C5-B321-32980A337769}"/>
    <cellStyle name="Normal 9 4 4 4 4" xfId="36180" xr:uid="{B37D9FE4-3EE0-46CD-8CC3-B27083E1C0A3}"/>
    <cellStyle name="Normal 9 4 4 5" xfId="9238" xr:uid="{EA1A4B70-4322-47F1-8CB8-731D4A731332}"/>
    <cellStyle name="Normal 9 4 4 5 2" xfId="25998" xr:uid="{DB60E9EA-EA61-47F0-B161-331D6532890D}"/>
    <cellStyle name="Normal 9 4 4 5 3" xfId="42757" xr:uid="{C8F2C2E0-7ED4-4C77-9E14-7AFB5CA870D3}"/>
    <cellStyle name="Normal 9 4 4 6" xfId="17618" xr:uid="{1343982D-C45F-49F1-BD33-DF477CD03C01}"/>
    <cellStyle name="Normal 9 4 4 7" xfId="34377" xr:uid="{135C9671-0913-466F-BF68-63294B14AF04}"/>
    <cellStyle name="Normal 9 4 5" xfId="1277" xr:uid="{28A25CA3-91FE-4F01-95DF-FD54548435F0}"/>
    <cellStyle name="Normal 9 4 5 2" xfId="4666" xr:uid="{FA3EA7AD-B3C6-45AB-8062-EFA445910245}"/>
    <cellStyle name="Normal 9 4 5 2 2" xfId="13046" xr:uid="{DFDBF1EB-A8E1-45AC-B2C7-7A9D0E72C306}"/>
    <cellStyle name="Normal 9 4 5 2 2 2" xfId="29806" xr:uid="{80820E2C-E1C8-42CE-8023-E90AA0548EF4}"/>
    <cellStyle name="Normal 9 4 5 2 2 3" xfId="46565" xr:uid="{AEDA5CC6-953D-429D-8342-BAF27BD42039}"/>
    <cellStyle name="Normal 9 4 5 2 3" xfId="21426" xr:uid="{11A793BF-B1C3-4A6D-AAAB-2109641FCD64}"/>
    <cellStyle name="Normal 9 4 5 2 4" xfId="38185" xr:uid="{CB2BF1A2-5390-4382-B38E-66DD1AA60330}"/>
    <cellStyle name="Normal 9 4 5 3" xfId="6353" xr:uid="{91E177F5-0EC6-4C73-98DD-5DEF927FECEC}"/>
    <cellStyle name="Normal 9 4 5 3 2" xfId="14733" xr:uid="{4F9EBFCB-0505-4BCB-ADCB-FA8B9B806331}"/>
    <cellStyle name="Normal 9 4 5 3 2 2" xfId="31493" xr:uid="{20B37D5B-1930-41A7-A548-6E99ACBF44DD}"/>
    <cellStyle name="Normal 9 4 5 3 2 3" xfId="48252" xr:uid="{60CE25B7-46D1-4854-881F-BB31361E32A2}"/>
    <cellStyle name="Normal 9 4 5 3 3" xfId="23113" xr:uid="{F903AD96-3D51-4A2B-B5C0-592683A0A6F1}"/>
    <cellStyle name="Normal 9 4 5 3 4" xfId="39872" xr:uid="{8B6BFBF9-BEA9-45E6-9F4F-C9F9A5F87BD0}"/>
    <cellStyle name="Normal 9 4 5 4" xfId="3089" xr:uid="{E6034636-969E-4427-8929-B725E85700A8}"/>
    <cellStyle name="Normal 9 4 5 4 2" xfId="11469" xr:uid="{46A639BA-625E-4EB3-8DFA-AC96F3201618}"/>
    <cellStyle name="Normal 9 4 5 4 2 2" xfId="28229" xr:uid="{7BC29025-349E-440B-A8EF-292CD27AF446}"/>
    <cellStyle name="Normal 9 4 5 4 2 3" xfId="44988" xr:uid="{912575F4-A245-48D1-A8BF-21E42E1E37B3}"/>
    <cellStyle name="Normal 9 4 5 4 3" xfId="19849" xr:uid="{F591422C-C3F5-4C7F-81CC-963CB3FDAF2F}"/>
    <cellStyle name="Normal 9 4 5 4 4" xfId="36608" xr:uid="{D1609B2E-15B0-4A18-84B0-A59CA4C4A46A}"/>
    <cellStyle name="Normal 9 4 5 5" xfId="9666" xr:uid="{716205D8-3DC8-40DD-A0D0-D5376AE5E2B5}"/>
    <cellStyle name="Normal 9 4 5 5 2" xfId="26426" xr:uid="{E3643481-0678-4CA6-909E-0F8FCAF081CD}"/>
    <cellStyle name="Normal 9 4 5 5 3" xfId="43185" xr:uid="{CB24DB47-EE9E-40B4-8507-5DAA1DED1648}"/>
    <cellStyle name="Normal 9 4 5 6" xfId="18046" xr:uid="{5A124B34-F31B-464B-899D-CD5247A27794}"/>
    <cellStyle name="Normal 9 4 5 7" xfId="34805" xr:uid="{3075FDEC-235F-410B-A1F0-E65C89F453E8}"/>
    <cellStyle name="Normal 9 4 6" xfId="1713" xr:uid="{8737A0C5-9541-4C32-8740-2BEABFAFEB46}"/>
    <cellStyle name="Normal 9 4 6 2" xfId="5102" xr:uid="{CB742F90-8D46-487F-8D6D-21E92673BE96}"/>
    <cellStyle name="Normal 9 4 6 2 2" xfId="13482" xr:uid="{0F369C8B-D63E-4AF9-B5B5-E18C1EAE8A80}"/>
    <cellStyle name="Normal 9 4 6 2 2 2" xfId="30242" xr:uid="{54499122-7F7A-4575-845B-829626B8F0A9}"/>
    <cellStyle name="Normal 9 4 6 2 2 3" xfId="47001" xr:uid="{13D2D0C1-34A6-4439-A6B0-CBC55D0F2F01}"/>
    <cellStyle name="Normal 9 4 6 2 3" xfId="21862" xr:uid="{41C4456D-E885-4171-95B4-BB0AC2283FA6}"/>
    <cellStyle name="Normal 9 4 6 2 4" xfId="38621" xr:uid="{C82AB86B-6D85-4DCD-8795-5A8CCBB02913}"/>
    <cellStyle name="Normal 9 4 6 3" xfId="6789" xr:uid="{FBB96D68-C8EA-4519-8301-5C71A9890D69}"/>
    <cellStyle name="Normal 9 4 6 3 2" xfId="15169" xr:uid="{2D25863E-C999-449A-9975-48BEAC2E1EDE}"/>
    <cellStyle name="Normal 9 4 6 3 2 2" xfId="31929" xr:uid="{214E4BDB-641F-4114-BAE2-DBBF73713BEC}"/>
    <cellStyle name="Normal 9 4 6 3 2 3" xfId="48688" xr:uid="{366AEED1-7B35-4D3A-8EEC-AFBA976F7522}"/>
    <cellStyle name="Normal 9 4 6 3 3" xfId="23549" xr:uid="{007A33AC-20FF-4570-A5B1-E0DD0FE5863E}"/>
    <cellStyle name="Normal 9 4 6 3 4" xfId="40308" xr:uid="{DFFD10A5-6E1F-416E-93EC-900A1336B64E}"/>
    <cellStyle name="Normal 9 4 6 4" xfId="2231" xr:uid="{CD6232CF-2276-4AC0-A4A5-257F2F8A6739}"/>
    <cellStyle name="Normal 9 4 6 4 2" xfId="10615" xr:uid="{FC4FD8E7-B958-42E2-83B9-85C957700C0A}"/>
    <cellStyle name="Normal 9 4 6 4 2 2" xfId="27375" xr:uid="{5116308C-0006-4DD4-9AF4-A3EAD168EB52}"/>
    <cellStyle name="Normal 9 4 6 4 2 3" xfId="44134" xr:uid="{509BC9C0-633D-40A2-A1BF-6EA1B3EC9F1A}"/>
    <cellStyle name="Normal 9 4 6 4 3" xfId="18995" xr:uid="{3AE5B543-7404-42AE-9607-F5DC01D64AAF}"/>
    <cellStyle name="Normal 9 4 6 4 4" xfId="35754" xr:uid="{41941215-CFFC-45A0-BB45-2080103DB35A}"/>
    <cellStyle name="Normal 9 4 6 5" xfId="10102" xr:uid="{C4A45B8E-A058-43E4-A337-B7621AE6FC20}"/>
    <cellStyle name="Normal 9 4 6 5 2" xfId="26862" xr:uid="{E0D8F43D-F59C-4B19-889C-7AFA7EF43EE1}"/>
    <cellStyle name="Normal 9 4 6 5 3" xfId="43621" xr:uid="{7D163BA2-3B03-436F-8C9E-3A1CF0A00412}"/>
    <cellStyle name="Normal 9 4 6 6" xfId="18482" xr:uid="{5829E334-5033-4DE1-9509-DF61D2AB7ADE}"/>
    <cellStyle name="Normal 9 4 6 7" xfId="35241" xr:uid="{27D691DA-8E3D-4479-B2E8-213E02E96658}"/>
    <cellStyle name="Normal 9 4 7" xfId="3831" xr:uid="{1E965663-1908-4ACE-9FC2-059A71982331}"/>
    <cellStyle name="Normal 9 4 7 2" xfId="12211" xr:uid="{F324B5A7-6974-4B7D-99D7-6507BF8D084C}"/>
    <cellStyle name="Normal 9 4 7 2 2" xfId="28971" xr:uid="{DF9F9F73-D5D1-4E0D-AF6B-75735810F4D8}"/>
    <cellStyle name="Normal 9 4 7 2 3" xfId="45730" xr:uid="{E020E574-2C03-47F5-A43F-AC679B215A90}"/>
    <cellStyle name="Normal 9 4 7 3" xfId="20591" xr:uid="{1782D5BF-537A-40D3-9B9B-615E553A9B59}"/>
    <cellStyle name="Normal 9 4 7 4" xfId="37350" xr:uid="{66ABAA4B-9A25-4D42-AA46-2D1438A320B5}"/>
    <cellStyle name="Normal 9 4 8" xfId="5499" xr:uid="{AD7C6815-3653-4D63-9786-14D50BA8C0C9}"/>
    <cellStyle name="Normal 9 4 8 2" xfId="13879" xr:uid="{FC0F152A-9346-45F6-88F1-8BE6D13E6033}"/>
    <cellStyle name="Normal 9 4 8 2 2" xfId="30639" xr:uid="{DE05659D-FFAB-406A-9F44-6FF2B65A2331}"/>
    <cellStyle name="Normal 9 4 8 2 3" xfId="47398" xr:uid="{89E4C786-B863-472A-931A-A1359098F3B3}"/>
    <cellStyle name="Normal 9 4 8 3" xfId="22259" xr:uid="{73C227D5-2A8B-4E0E-AFFE-8089D5A71E37}"/>
    <cellStyle name="Normal 9 4 8 4" xfId="39018" xr:uid="{3D47A4D7-73C3-44D9-96C1-E1D8FA327432}"/>
    <cellStyle name="Normal 9 4 9" xfId="7195" xr:uid="{98E30FD0-932C-43E0-B42B-29E9633D0772}"/>
    <cellStyle name="Normal 9 4 9 2" xfId="15575" xr:uid="{795A0A39-1BEC-4E68-873B-1B2C9F1892D7}"/>
    <cellStyle name="Normal 9 4 9 2 2" xfId="32335" xr:uid="{FBB6E4FB-5EAF-45B7-893C-6F5A92739868}"/>
    <cellStyle name="Normal 9 4 9 2 3" xfId="49094" xr:uid="{F4485987-06A4-4349-8048-B979CBAAB3D2}"/>
    <cellStyle name="Normal 9 4 9 3" xfId="23955" xr:uid="{E226D52B-4B6C-4898-9B86-5D4B289AF883}"/>
    <cellStyle name="Normal 9 4 9 4" xfId="40714" xr:uid="{72B6730B-DD99-4935-8CB0-5EE561ACAD1D}"/>
    <cellStyle name="Normal 9 5" xfId="333" xr:uid="{775ABEEB-1FED-4831-8631-94812F9FB9BF}"/>
    <cellStyle name="Normal 9 5 10" xfId="7602" xr:uid="{6105FCF1-CFA6-4B2A-9A89-2A656DF7CFB7}"/>
    <cellStyle name="Normal 9 5 10 2" xfId="15982" xr:uid="{9CA16108-7BFA-41C3-8ED2-D5DBD6649B2F}"/>
    <cellStyle name="Normal 9 5 10 2 2" xfId="32742" xr:uid="{92A82F0E-27FD-4FFC-81C9-711D66B8EAC8}"/>
    <cellStyle name="Normal 9 5 10 2 3" xfId="49501" xr:uid="{4E6395DB-111E-4EFF-A5FD-678C3E4C5581}"/>
    <cellStyle name="Normal 9 5 10 3" xfId="24362" xr:uid="{1362C37F-B4D0-4B11-B158-7B3C04DD0536}"/>
    <cellStyle name="Normal 9 5 10 4" xfId="41121" xr:uid="{A76B8323-DE98-4DCA-9DA2-5EB7B5912D14}"/>
    <cellStyle name="Normal 9 5 11" xfId="8008" xr:uid="{D28B9905-BDB1-4C31-AE81-65C3B6BED4B5}"/>
    <cellStyle name="Normal 9 5 11 2" xfId="16388" xr:uid="{16A104E9-6C4C-462E-8552-C082C430A62D}"/>
    <cellStyle name="Normal 9 5 11 2 2" xfId="33148" xr:uid="{A726CAC9-2A1D-4E0F-949C-62AC8D7A97C3}"/>
    <cellStyle name="Normal 9 5 11 2 3" xfId="49907" xr:uid="{13682FD0-8E2A-46FA-8863-B215967AB253}"/>
    <cellStyle name="Normal 9 5 11 3" xfId="24768" xr:uid="{B39405E9-0E6E-426C-A6C0-7F19CFCE635C}"/>
    <cellStyle name="Normal 9 5 11 4" xfId="41527" xr:uid="{CAA747F2-BE04-4B72-890E-7EB2AC3252B7}"/>
    <cellStyle name="Normal 9 5 12" xfId="8414" xr:uid="{32007441-9F52-424F-8508-E4AE4B13933E}"/>
    <cellStyle name="Normal 9 5 12 2" xfId="16794" xr:uid="{D262927A-F280-471E-8370-E438DBFBC452}"/>
    <cellStyle name="Normal 9 5 12 2 2" xfId="33554" xr:uid="{F119CCF4-2813-4D91-84DA-BB06C1A495DE}"/>
    <cellStyle name="Normal 9 5 12 2 3" xfId="50313" xr:uid="{892ADA2C-F382-4F3C-8291-C32E6EB7CA6C}"/>
    <cellStyle name="Normal 9 5 12 3" xfId="25174" xr:uid="{72B17C64-0A5F-481F-8D67-4D571837642B}"/>
    <cellStyle name="Normal 9 5 12 4" xfId="41933" xr:uid="{9ECB6B7D-12AE-49C6-A810-A7BA9582B9ED}"/>
    <cellStyle name="Normal 9 5 13" xfId="2106" xr:uid="{311BEE89-2AEE-498D-BA2A-AB31B26FC29F}"/>
    <cellStyle name="Normal 9 5 13 2" xfId="10494" xr:uid="{0F1BEDFF-4C85-490B-B1FD-8FE2915DC5E8}"/>
    <cellStyle name="Normal 9 5 13 2 2" xfId="27254" xr:uid="{F13B08FF-2DAE-49C9-B998-D3F7C78F2EF4}"/>
    <cellStyle name="Normal 9 5 13 2 3" xfId="44013" xr:uid="{724D3B8A-0C38-4431-9171-A55D0115A3E4}"/>
    <cellStyle name="Normal 9 5 13 3" xfId="18874" xr:uid="{83A423AD-25F9-4567-826C-3B2F8F659291}"/>
    <cellStyle name="Normal 9 5 13 4" xfId="35633" xr:uid="{EE033272-B423-4A9A-BC09-B586D11B5DCF}"/>
    <cellStyle name="Normal 9 5 14" xfId="8802" xr:uid="{D610F0E9-7134-4A52-94AF-7E7AF12991AB}"/>
    <cellStyle name="Normal 9 5 14 2" xfId="25562" xr:uid="{F718E9F6-4F01-4372-8508-DDEA93BB6340}"/>
    <cellStyle name="Normal 9 5 14 3" xfId="42321" xr:uid="{35DB6AD0-0917-4B3F-A3D8-1F9FF6D6D796}"/>
    <cellStyle name="Normal 9 5 15" xfId="17182" xr:uid="{F7301876-CE9D-47FD-8C84-445092414049}"/>
    <cellStyle name="Normal 9 5 16" xfId="33941" xr:uid="{E5C95F4F-5345-4F1D-851C-90C75848FAFF}"/>
    <cellStyle name="Normal 9 5 2" xfId="741" xr:uid="{984FC9ED-5799-4D49-876A-89D9E8ECD15E}"/>
    <cellStyle name="Normal 9 5 2 10" xfId="8592" xr:uid="{8391F12E-447A-44F1-9B43-14ABBC6B8327}"/>
    <cellStyle name="Normal 9 5 2 10 2" xfId="16972" xr:uid="{15EBFD37-F2F0-4938-8BF7-2B2AD690C3FA}"/>
    <cellStyle name="Normal 9 5 2 10 2 2" xfId="33732" xr:uid="{2549C745-E821-47AF-AD7D-81DF8D3B8B8C}"/>
    <cellStyle name="Normal 9 5 2 10 2 3" xfId="50491" xr:uid="{5772E9E5-E29A-44BF-802F-A3139CDE9C9F}"/>
    <cellStyle name="Normal 9 5 2 10 3" xfId="25352" xr:uid="{520125EB-E693-4026-8FA4-B2D879EC45CB}"/>
    <cellStyle name="Normal 9 5 2 10 4" xfId="42111" xr:uid="{3EC90139-1FBA-40B3-9FD0-ADAD4DC6D02A}"/>
    <cellStyle name="Normal 9 5 2 11" xfId="2570" xr:uid="{DA955860-A28D-4977-8486-77CAC356355D}"/>
    <cellStyle name="Normal 9 5 2 11 2" xfId="10952" xr:uid="{DB0D7D8B-D50C-41EF-BC35-24029E107F18}"/>
    <cellStyle name="Normal 9 5 2 11 2 2" xfId="27712" xr:uid="{F680A8ED-5A37-4BD1-9A01-89D7E465245F}"/>
    <cellStyle name="Normal 9 5 2 11 2 3" xfId="44471" xr:uid="{2F0C7F7F-F7EB-4DC5-B779-D9358C082B4D}"/>
    <cellStyle name="Normal 9 5 2 11 3" xfId="19332" xr:uid="{11CF4FCA-D352-4972-8467-4ED71F73B0F2}"/>
    <cellStyle name="Normal 9 5 2 11 4" xfId="36091" xr:uid="{8EDF74CF-D9AF-4C90-8D97-8E7C07844E81}"/>
    <cellStyle name="Normal 9 5 2 12" xfId="9149" xr:uid="{677B99DF-AB61-43E6-A464-8C11E886D81C}"/>
    <cellStyle name="Normal 9 5 2 12 2" xfId="25909" xr:uid="{8713E5CE-84A5-4E5C-94D1-9D2EF88D98D5}"/>
    <cellStyle name="Normal 9 5 2 12 3" xfId="42668" xr:uid="{D057EE96-C2B0-42F2-961A-F30F90B15FFA}"/>
    <cellStyle name="Normal 9 5 2 13" xfId="17529" xr:uid="{11312806-FD7B-4C56-82BE-FACC0DCBA4BF}"/>
    <cellStyle name="Normal 9 5 2 14" xfId="34288" xr:uid="{E94EFB2B-097A-492D-93B5-B07A074FE505}"/>
    <cellStyle name="Normal 9 5 2 2" xfId="1180" xr:uid="{807818DC-328A-4EE7-B68C-7B3719020BAA}"/>
    <cellStyle name="Normal 9 5 2 2 2" xfId="4575" xr:uid="{CF828E64-CA3C-41C4-B85B-9BFB682827F8}"/>
    <cellStyle name="Normal 9 5 2 2 2 2" xfId="12955" xr:uid="{F4AD94C6-1EA8-4E69-9C35-DB0711354B05}"/>
    <cellStyle name="Normal 9 5 2 2 2 2 2" xfId="29715" xr:uid="{AC95892A-6380-4720-8EDF-7F3FAA1FFD77}"/>
    <cellStyle name="Normal 9 5 2 2 2 2 3" xfId="46474" xr:uid="{1DE5428E-9B54-42AA-8974-3411F916FA51}"/>
    <cellStyle name="Normal 9 5 2 2 2 3" xfId="21335" xr:uid="{2F76B013-0332-41FA-AD12-F8C86A6BFE62}"/>
    <cellStyle name="Normal 9 5 2 2 2 4" xfId="38094" xr:uid="{A57E46FC-612B-44B1-97A2-83C071B1339C}"/>
    <cellStyle name="Normal 9 5 2 2 3" xfId="6262" xr:uid="{0133FBCA-8BCC-4A97-AC3D-AD066F17C212}"/>
    <cellStyle name="Normal 9 5 2 2 3 2" xfId="14642" xr:uid="{0FB8F2C4-4F18-4901-9367-E1D9A7A7CF5F}"/>
    <cellStyle name="Normal 9 5 2 2 3 2 2" xfId="31402" xr:uid="{F93B77D2-8B58-4810-AC01-C9AAECB6B66F}"/>
    <cellStyle name="Normal 9 5 2 2 3 2 3" xfId="48161" xr:uid="{183B3690-DCBD-418B-B6F9-835F5349BA30}"/>
    <cellStyle name="Normal 9 5 2 2 3 3" xfId="23022" xr:uid="{8FFB0AC9-70B7-4D9D-A095-B468668F3C35}"/>
    <cellStyle name="Normal 9 5 2 2 3 4" xfId="39781" xr:uid="{4857F3BA-25B0-4AFF-867C-F09DDAECBCED}"/>
    <cellStyle name="Normal 9 5 2 2 4" xfId="2998" xr:uid="{1E48BF9B-F0B7-4B33-BFA8-93AB2E645511}"/>
    <cellStyle name="Normal 9 5 2 2 4 2" xfId="11378" xr:uid="{2E49877F-1CE4-4DD2-B620-75D61CDC083D}"/>
    <cellStyle name="Normal 9 5 2 2 4 2 2" xfId="28138" xr:uid="{77CA3EF7-158E-4BB1-B67D-259C6E025E50}"/>
    <cellStyle name="Normal 9 5 2 2 4 2 3" xfId="44897" xr:uid="{7390D187-6389-4A03-B4DD-9934DFE9D0EF}"/>
    <cellStyle name="Normal 9 5 2 2 4 3" xfId="19758" xr:uid="{7EE588E7-281D-41CA-B5E0-E42A13893ABA}"/>
    <cellStyle name="Normal 9 5 2 2 4 4" xfId="36517" xr:uid="{D10DEC41-5844-441F-B7D9-AD2EB3F6B152}"/>
    <cellStyle name="Normal 9 5 2 2 5" xfId="9575" xr:uid="{0CD52256-5998-4F47-B873-65ED4CA4E541}"/>
    <cellStyle name="Normal 9 5 2 2 5 2" xfId="26335" xr:uid="{03A23267-4925-4ED3-B0D8-F6D32DDFB4A3}"/>
    <cellStyle name="Normal 9 5 2 2 5 3" xfId="43094" xr:uid="{8BF2AD6C-0BD9-4457-89AA-0E2134C01DD5}"/>
    <cellStyle name="Normal 9 5 2 2 6" xfId="17955" xr:uid="{781378EB-BCA8-45A4-A7EC-8016F14F0589}"/>
    <cellStyle name="Normal 9 5 2 2 7" xfId="34714" xr:uid="{25A1C318-10A2-47EE-B696-168D81C3A441}"/>
    <cellStyle name="Normal 9 5 2 3" xfId="1614" xr:uid="{45EFBCBE-20DD-4047-99EE-BFF9453CB46D}"/>
    <cellStyle name="Normal 9 5 2 3 2" xfId="5003" xr:uid="{0D7F4561-C882-4ADD-8AE5-B721DE8FDE87}"/>
    <cellStyle name="Normal 9 5 2 3 2 2" xfId="13383" xr:uid="{88862C51-0F81-4A8D-80D2-5B1A26ECFF28}"/>
    <cellStyle name="Normal 9 5 2 3 2 2 2" xfId="30143" xr:uid="{DC37C1A8-1BB8-445E-B707-E6AF5727DF89}"/>
    <cellStyle name="Normal 9 5 2 3 2 2 3" xfId="46902" xr:uid="{DFFBBDA7-8E92-46BE-AA5F-A4A474327BBE}"/>
    <cellStyle name="Normal 9 5 2 3 2 3" xfId="21763" xr:uid="{4EBE85FE-6FFA-48B4-BB5A-284C2F2AECB3}"/>
    <cellStyle name="Normal 9 5 2 3 2 4" xfId="38522" xr:uid="{D24C5BE1-6340-43FA-B259-86B66C869FD1}"/>
    <cellStyle name="Normal 9 5 2 3 3" xfId="6690" xr:uid="{2D10C6C3-2302-4268-A214-063B8137852E}"/>
    <cellStyle name="Normal 9 5 2 3 3 2" xfId="15070" xr:uid="{D37F60BB-F9C5-4DC8-801D-958A1EEAB0E2}"/>
    <cellStyle name="Normal 9 5 2 3 3 2 2" xfId="31830" xr:uid="{C3A1F5FB-B58C-4569-9455-35B308C722D7}"/>
    <cellStyle name="Normal 9 5 2 3 3 2 3" xfId="48589" xr:uid="{EA1D6AEA-4D7E-4512-A115-B252CF0A6280}"/>
    <cellStyle name="Normal 9 5 2 3 3 3" xfId="23450" xr:uid="{B57A55DD-BF46-4E3E-97ED-02B36F7CC27C}"/>
    <cellStyle name="Normal 9 5 2 3 3 4" xfId="40209" xr:uid="{8256E264-04D2-4045-92D6-C4DE68775F22}"/>
    <cellStyle name="Normal 9 5 2 3 4" xfId="3426" xr:uid="{0A9287A8-78CF-44E9-8537-63926748CFF4}"/>
    <cellStyle name="Normal 9 5 2 3 4 2" xfId="11806" xr:uid="{2E278E2C-9796-42A0-910A-64E904EC8127}"/>
    <cellStyle name="Normal 9 5 2 3 4 2 2" xfId="28566" xr:uid="{34CA51B3-E0FD-4981-A6E9-015CD5633997}"/>
    <cellStyle name="Normal 9 5 2 3 4 2 3" xfId="45325" xr:uid="{C79977F8-A853-4392-B2EB-CE45E205A75A}"/>
    <cellStyle name="Normal 9 5 2 3 4 3" xfId="20186" xr:uid="{D2AB1618-AF26-4FD6-806F-F7FA646C4FA2}"/>
    <cellStyle name="Normal 9 5 2 3 4 4" xfId="36945" xr:uid="{44B9845D-DB66-4E8A-B6D3-74F9DD6C771B}"/>
    <cellStyle name="Normal 9 5 2 3 5" xfId="10003" xr:uid="{B1C48D33-555C-4A31-88DA-A3654B3050FF}"/>
    <cellStyle name="Normal 9 5 2 3 5 2" xfId="26763" xr:uid="{F6FABD4D-2A66-4EF4-8303-4BB420C8109F}"/>
    <cellStyle name="Normal 9 5 2 3 5 3" xfId="43522" xr:uid="{00D72633-218F-46F4-BE4D-37AAB19F29A0}"/>
    <cellStyle name="Normal 9 5 2 3 6" xfId="18383" xr:uid="{9703F6E1-A6C2-449C-9EE3-4612655D285C}"/>
    <cellStyle name="Normal 9 5 2 3 7" xfId="35142" xr:uid="{498C4C97-0440-41FB-9999-ABEDAC2FF864}"/>
    <cellStyle name="Normal 9 5 2 4" xfId="1892" xr:uid="{21F67321-9047-4E0C-9459-FF073B72AD9E}"/>
    <cellStyle name="Normal 9 5 2 4 2" xfId="5281" xr:uid="{0613C049-4A00-48EB-BDAF-05B490279ACC}"/>
    <cellStyle name="Normal 9 5 2 4 2 2" xfId="13661" xr:uid="{C1C73D76-FB51-4FD4-B7F3-427AE08DB0D0}"/>
    <cellStyle name="Normal 9 5 2 4 2 2 2" xfId="30421" xr:uid="{E3891D51-E528-4954-BF2B-A62886955A38}"/>
    <cellStyle name="Normal 9 5 2 4 2 2 3" xfId="47180" xr:uid="{80EC6778-DE22-4FDA-8455-F4CC48E5A027}"/>
    <cellStyle name="Normal 9 5 2 4 2 3" xfId="22041" xr:uid="{38CA7970-9245-4441-894D-A3BE7C3B257A}"/>
    <cellStyle name="Normal 9 5 2 4 2 4" xfId="38800" xr:uid="{34FE5AB8-2DC7-49D4-ABF2-4AD611B6C5C2}"/>
    <cellStyle name="Normal 9 5 2 4 3" xfId="6968" xr:uid="{FB56595B-924F-4C5B-ABD6-803B6F6C8187}"/>
    <cellStyle name="Normal 9 5 2 4 3 2" xfId="15348" xr:uid="{CC105845-27B8-435B-973F-2D325F7625B3}"/>
    <cellStyle name="Normal 9 5 2 4 3 2 2" xfId="32108" xr:uid="{D38D5292-0BD1-4678-8874-9CBC1054F226}"/>
    <cellStyle name="Normal 9 5 2 4 3 2 3" xfId="48867" xr:uid="{64B59AC6-F6DC-485F-9626-FC431547CFAA}"/>
    <cellStyle name="Normal 9 5 2 4 3 3" xfId="23728" xr:uid="{F93E110D-CB07-4145-81FB-44A01C854C8C}"/>
    <cellStyle name="Normal 9 5 2 4 3 4" xfId="40487" xr:uid="{B92ACBE7-B7E3-4403-B110-FDE2A44AF0C2}"/>
    <cellStyle name="Normal 9 5 2 4 4" xfId="3591" xr:uid="{BE6BB288-4923-452F-9302-00601090591F}"/>
    <cellStyle name="Normal 9 5 2 4 4 2" xfId="11971" xr:uid="{3F6B7421-F7F0-4D71-B1E6-16EE3DBE0F3E}"/>
    <cellStyle name="Normal 9 5 2 4 4 2 2" xfId="28731" xr:uid="{1060F920-C2D8-45BE-A154-2C12BCAA6064}"/>
    <cellStyle name="Normal 9 5 2 4 4 2 3" xfId="45490" xr:uid="{29C5CCDB-7D97-46D6-8671-5C12DC7C2F05}"/>
    <cellStyle name="Normal 9 5 2 4 4 3" xfId="20351" xr:uid="{570E33E3-1024-4E3D-B8CD-FCF1F4115290}"/>
    <cellStyle name="Normal 9 5 2 4 4 4" xfId="37110" xr:uid="{6E2E206D-D6BE-43C5-8668-2C7BEC02A5EE}"/>
    <cellStyle name="Normal 9 5 2 4 5" xfId="10281" xr:uid="{59301E7E-504C-4559-A4D9-F27503307C65}"/>
    <cellStyle name="Normal 9 5 2 4 5 2" xfId="27041" xr:uid="{57E0800C-6A76-45AC-B656-5741FFCCE299}"/>
    <cellStyle name="Normal 9 5 2 4 5 3" xfId="43800" xr:uid="{5F8CA2EF-23AE-41C1-A1E7-0F0354D6371F}"/>
    <cellStyle name="Normal 9 5 2 4 6" xfId="18661" xr:uid="{639681F6-7F6A-4B9A-BB8A-AF7222B6E0C5}"/>
    <cellStyle name="Normal 9 5 2 4 7" xfId="35420" xr:uid="{6E73AE11-43A4-4055-BD6C-A4D7008038DA}"/>
    <cellStyle name="Normal 9 5 2 5" xfId="4011" xr:uid="{4E95A50A-1E00-4351-83EC-0F2E5E07D337}"/>
    <cellStyle name="Normal 9 5 2 5 2" xfId="12391" xr:uid="{53C34210-F56C-47A4-923D-9F2246019B5F}"/>
    <cellStyle name="Normal 9 5 2 5 2 2" xfId="29151" xr:uid="{B4C59A7D-F32C-4E63-BD17-169532599480}"/>
    <cellStyle name="Normal 9 5 2 5 2 3" xfId="45910" xr:uid="{C5A709CA-DC03-4AFF-938F-238BCA6844E0}"/>
    <cellStyle name="Normal 9 5 2 5 3" xfId="20771" xr:uid="{D72C478A-B269-4C3A-9948-6B4F43AF5F07}"/>
    <cellStyle name="Normal 9 5 2 5 4" xfId="37530" xr:uid="{88606569-2B89-4C45-8227-3572416EBF1E}"/>
    <cellStyle name="Normal 9 5 2 6" xfId="5836" xr:uid="{6A20CFAA-BABC-497A-837D-EC3EB2BA652A}"/>
    <cellStyle name="Normal 9 5 2 6 2" xfId="14216" xr:uid="{ED8ABAA8-B355-4EDE-8062-DDFED62F0E8E}"/>
    <cellStyle name="Normal 9 5 2 6 2 2" xfId="30976" xr:uid="{CFA01150-FD9D-4B20-B923-B3E8C433D8E4}"/>
    <cellStyle name="Normal 9 5 2 6 2 3" xfId="47735" xr:uid="{34C63D87-E622-4A36-9196-6B2EB76BA2DE}"/>
    <cellStyle name="Normal 9 5 2 6 3" xfId="22596" xr:uid="{33DD3C19-7873-4465-98C9-7E7059D7CCB0}"/>
    <cellStyle name="Normal 9 5 2 6 4" xfId="39355" xr:uid="{CA0779A5-F545-4A7E-A68F-9917208E524D}"/>
    <cellStyle name="Normal 9 5 2 7" xfId="7374" xr:uid="{EBC12736-3EE8-4AEA-B70E-A3E838C7759E}"/>
    <cellStyle name="Normal 9 5 2 7 2" xfId="15754" xr:uid="{742E8BDC-3B8C-4E68-9BB6-F3CD47A3B694}"/>
    <cellStyle name="Normal 9 5 2 7 2 2" xfId="32514" xr:uid="{DBBEE2D6-3D3D-44BE-A506-2FE93FDB8B34}"/>
    <cellStyle name="Normal 9 5 2 7 2 3" xfId="49273" xr:uid="{257DE68C-1D01-47BD-8557-C151FEA6762E}"/>
    <cellStyle name="Normal 9 5 2 7 3" xfId="24134" xr:uid="{029EC321-1674-4609-B20E-EBD8EF80BA44}"/>
    <cellStyle name="Normal 9 5 2 7 4" xfId="40893" xr:uid="{2E32D8BF-4FB8-4173-8B58-69B9FA235ECA}"/>
    <cellStyle name="Normal 9 5 2 8" xfId="7780" xr:uid="{32A8881B-48EC-42BF-9E20-5B8EA9CFE869}"/>
    <cellStyle name="Normal 9 5 2 8 2" xfId="16160" xr:uid="{AD600225-32F1-4306-835E-B194FAD2154D}"/>
    <cellStyle name="Normal 9 5 2 8 2 2" xfId="32920" xr:uid="{87A3FED7-6640-4C25-BF7C-F48E3D188DB6}"/>
    <cellStyle name="Normal 9 5 2 8 2 3" xfId="49679" xr:uid="{983DC1FB-533F-4264-BFA8-C61788400284}"/>
    <cellStyle name="Normal 9 5 2 8 3" xfId="24540" xr:uid="{63314621-F3DE-40AC-879F-8B53192790C7}"/>
    <cellStyle name="Normal 9 5 2 8 4" xfId="41299" xr:uid="{12F1C6E6-D834-4DA4-8497-310B2598888A}"/>
    <cellStyle name="Normal 9 5 2 9" xfId="8186" xr:uid="{86C76674-CEAE-4F12-A235-BE804A12970F}"/>
    <cellStyle name="Normal 9 5 2 9 2" xfId="16566" xr:uid="{067E5CBA-7843-4D1A-A9A3-DE74D306C447}"/>
    <cellStyle name="Normal 9 5 2 9 2 2" xfId="33326" xr:uid="{4BA433D3-4C20-4409-B1E0-4CC1404624E1}"/>
    <cellStyle name="Normal 9 5 2 9 2 3" xfId="50085" xr:uid="{CDBE04C9-66E8-45DB-A581-B69D0E7E972F}"/>
    <cellStyle name="Normal 9 5 2 9 3" xfId="24946" xr:uid="{48618709-A4E0-4AD6-B2C6-91B40C50EEAB}"/>
    <cellStyle name="Normal 9 5 2 9 4" xfId="41705" xr:uid="{297174BA-C3EE-4F61-8065-FB9BB7645AB7}"/>
    <cellStyle name="Normal 9 5 3" xfId="742" xr:uid="{AFF3BA44-0E0D-4D2F-9F5B-05046E364412}"/>
    <cellStyle name="Normal 9 5 3 10" xfId="8685" xr:uid="{F7073CB1-051F-4748-8584-4B417BBB547F}"/>
    <cellStyle name="Normal 9 5 3 10 2" xfId="17065" xr:uid="{4D475DC6-E92C-40AD-96C7-FEC263BB9E2C}"/>
    <cellStyle name="Normal 9 5 3 10 2 2" xfId="33825" xr:uid="{135F94E8-0182-467B-90D2-731FABE3202D}"/>
    <cellStyle name="Normal 9 5 3 10 2 3" xfId="50584" xr:uid="{DF47675D-AC02-4490-9393-6DDB788F90F5}"/>
    <cellStyle name="Normal 9 5 3 10 3" xfId="25445" xr:uid="{B00CF951-5AD8-430D-BAA6-21E7E0314D3A}"/>
    <cellStyle name="Normal 9 5 3 10 4" xfId="42204" xr:uid="{A8D731FA-0031-4E0A-9336-BD45997D2543}"/>
    <cellStyle name="Normal 9 5 3 11" xfId="2571" xr:uid="{5E985003-2D04-4285-AD91-8343EC069897}"/>
    <cellStyle name="Normal 9 5 3 11 2" xfId="10953" xr:uid="{8CF8C1EE-FBC2-47BC-B038-C70606256113}"/>
    <cellStyle name="Normal 9 5 3 11 2 2" xfId="27713" xr:uid="{5A9700AD-11DE-4C8E-AAEF-A6602B453047}"/>
    <cellStyle name="Normal 9 5 3 11 2 3" xfId="44472" xr:uid="{2F41E0AA-8123-4E08-B1F2-8BF85F4EC580}"/>
    <cellStyle name="Normal 9 5 3 11 3" xfId="19333" xr:uid="{10E8A1ED-C908-4119-8B5A-B2F94B02C5F0}"/>
    <cellStyle name="Normal 9 5 3 11 4" xfId="36092" xr:uid="{D894501A-B723-460D-95ED-CA03D427689F}"/>
    <cellStyle name="Normal 9 5 3 12" xfId="9150" xr:uid="{E85D975D-4612-4AC4-9EB6-DDD90E4C6456}"/>
    <cellStyle name="Normal 9 5 3 12 2" xfId="25910" xr:uid="{C1955BEC-55B3-4D02-96D5-8533517D3431}"/>
    <cellStyle name="Normal 9 5 3 12 3" xfId="42669" xr:uid="{E4A62085-366E-425A-805E-BB0131471D49}"/>
    <cellStyle name="Normal 9 5 3 13" xfId="17530" xr:uid="{3F6787ED-F000-42AB-9FFB-AADCD594BCD9}"/>
    <cellStyle name="Normal 9 5 3 14" xfId="34289" xr:uid="{8B4918E9-51D6-42EA-926D-A893350B8887}"/>
    <cellStyle name="Normal 9 5 3 2" xfId="1181" xr:uid="{D1CC3873-198E-448C-A7DF-C0F100A4B332}"/>
    <cellStyle name="Normal 9 5 3 2 2" xfId="4576" xr:uid="{A9BC0445-D1E9-43D1-B3BE-7176C387BA3C}"/>
    <cellStyle name="Normal 9 5 3 2 2 2" xfId="12956" xr:uid="{9C843B5D-C748-425C-A7F0-CE259E5794A2}"/>
    <cellStyle name="Normal 9 5 3 2 2 2 2" xfId="29716" xr:uid="{C2C8C78C-25E3-487F-94A4-0E6B4E3B7BD3}"/>
    <cellStyle name="Normal 9 5 3 2 2 2 3" xfId="46475" xr:uid="{7B2164B3-DE4D-4C26-A854-1013197FC9C1}"/>
    <cellStyle name="Normal 9 5 3 2 2 3" xfId="21336" xr:uid="{41679001-D440-428F-98A3-6188A9171401}"/>
    <cellStyle name="Normal 9 5 3 2 2 4" xfId="38095" xr:uid="{D1696C14-D502-4A76-B6F3-7EB3A192D2D9}"/>
    <cellStyle name="Normal 9 5 3 2 3" xfId="6263" xr:uid="{2331AB6A-204C-49B8-A028-9B0D24DB7B92}"/>
    <cellStyle name="Normal 9 5 3 2 3 2" xfId="14643" xr:uid="{284B145A-5B95-465C-88CF-C3C2875004D1}"/>
    <cellStyle name="Normal 9 5 3 2 3 2 2" xfId="31403" xr:uid="{397E975B-72F9-4457-969A-5AC2254ED9D3}"/>
    <cellStyle name="Normal 9 5 3 2 3 2 3" xfId="48162" xr:uid="{C030F1B2-30D7-4286-8D1B-542D4D57C6A7}"/>
    <cellStyle name="Normal 9 5 3 2 3 3" xfId="23023" xr:uid="{E1F4E6C1-35EF-4FDD-AFFC-7AF87E1C383E}"/>
    <cellStyle name="Normal 9 5 3 2 3 4" xfId="39782" xr:uid="{41573D30-C9CC-48B8-B9FC-6B56FC0FB0A2}"/>
    <cellStyle name="Normal 9 5 3 2 4" xfId="2999" xr:uid="{825A8626-0FAF-4149-A359-8C5AAEB36AEA}"/>
    <cellStyle name="Normal 9 5 3 2 4 2" xfId="11379" xr:uid="{4A6012D1-9F08-441E-968E-B75442BE8094}"/>
    <cellStyle name="Normal 9 5 3 2 4 2 2" xfId="28139" xr:uid="{2305CC20-43F3-4512-948D-31A3434AD54B}"/>
    <cellStyle name="Normal 9 5 3 2 4 2 3" xfId="44898" xr:uid="{D849162F-A379-4D22-83A9-5ABF95D49F43}"/>
    <cellStyle name="Normal 9 5 3 2 4 3" xfId="19759" xr:uid="{9951E0ED-FB71-4088-8E3E-9E4C7FFD6A3A}"/>
    <cellStyle name="Normal 9 5 3 2 4 4" xfId="36518" xr:uid="{A8AC67BF-F7B5-44E8-8BAB-C32792681A5F}"/>
    <cellStyle name="Normal 9 5 3 2 5" xfId="9576" xr:uid="{EF256FC4-4277-4223-918A-0473510A4082}"/>
    <cellStyle name="Normal 9 5 3 2 5 2" xfId="26336" xr:uid="{4C42D51E-4F03-4EC0-9565-A70645C70FDE}"/>
    <cellStyle name="Normal 9 5 3 2 5 3" xfId="43095" xr:uid="{AC006E39-1401-475A-B7D7-D902E50A4DCC}"/>
    <cellStyle name="Normal 9 5 3 2 6" xfId="17956" xr:uid="{F2C05820-AD16-491B-8E1A-5840173204FC}"/>
    <cellStyle name="Normal 9 5 3 2 7" xfId="34715" xr:uid="{07D5901E-0F43-45BC-93AA-DDC0E38051B6}"/>
    <cellStyle name="Normal 9 5 3 3" xfId="1615" xr:uid="{1459AAFB-0314-42B7-AD39-1D6BA914D3B9}"/>
    <cellStyle name="Normal 9 5 3 3 2" xfId="5004" xr:uid="{7043D1AC-8601-4641-B490-C831239B9F9D}"/>
    <cellStyle name="Normal 9 5 3 3 2 2" xfId="13384" xr:uid="{D29325C2-97DB-42CC-9395-D9FF3E20C521}"/>
    <cellStyle name="Normal 9 5 3 3 2 2 2" xfId="30144" xr:uid="{8ECE0269-6585-42A9-A1F8-4DBE0E06DA01}"/>
    <cellStyle name="Normal 9 5 3 3 2 2 3" xfId="46903" xr:uid="{430ADD51-FEEC-40AB-8BDF-EBA08AA2ED68}"/>
    <cellStyle name="Normal 9 5 3 3 2 3" xfId="21764" xr:uid="{EFD7D05A-6340-4174-AA04-3BEBB60CA1AF}"/>
    <cellStyle name="Normal 9 5 3 3 2 4" xfId="38523" xr:uid="{A8AFEE14-50E0-421A-96CA-43CC7C364977}"/>
    <cellStyle name="Normal 9 5 3 3 3" xfId="6691" xr:uid="{402402D3-DCFB-4545-BB42-194D76E64443}"/>
    <cellStyle name="Normal 9 5 3 3 3 2" xfId="15071" xr:uid="{D0D0613E-F2FC-48AF-B1C9-D892B8801E8C}"/>
    <cellStyle name="Normal 9 5 3 3 3 2 2" xfId="31831" xr:uid="{9EA08A57-ED02-4A77-93A2-3CFB8CF284A0}"/>
    <cellStyle name="Normal 9 5 3 3 3 2 3" xfId="48590" xr:uid="{44EBF329-7D3B-4ED6-B93D-0EE43B73EE05}"/>
    <cellStyle name="Normal 9 5 3 3 3 3" xfId="23451" xr:uid="{60799B12-A382-429E-9606-F113CEE399C8}"/>
    <cellStyle name="Normal 9 5 3 3 3 4" xfId="40210" xr:uid="{5F5A503E-53DF-42DD-9C36-F73FC788DF53}"/>
    <cellStyle name="Normal 9 5 3 3 4" xfId="3427" xr:uid="{733B5A1A-2BF2-4121-88C9-1D80370A28A3}"/>
    <cellStyle name="Normal 9 5 3 3 4 2" xfId="11807" xr:uid="{F194C586-6263-46AD-8DE1-B48B16BC65F3}"/>
    <cellStyle name="Normal 9 5 3 3 4 2 2" xfId="28567" xr:uid="{360BA67D-2FB7-46C6-83A6-829070BFD283}"/>
    <cellStyle name="Normal 9 5 3 3 4 2 3" xfId="45326" xr:uid="{D37A7FF7-89DB-4EB3-88A7-CC3A2992E844}"/>
    <cellStyle name="Normal 9 5 3 3 4 3" xfId="20187" xr:uid="{DBCC6ADF-F114-4F18-A4F1-FC57E65E7017}"/>
    <cellStyle name="Normal 9 5 3 3 4 4" xfId="36946" xr:uid="{DF1445C5-2852-4B69-AB39-521A0D4A659A}"/>
    <cellStyle name="Normal 9 5 3 3 5" xfId="10004" xr:uid="{996D8C64-B963-42C9-B5D3-B115A037D001}"/>
    <cellStyle name="Normal 9 5 3 3 5 2" xfId="26764" xr:uid="{D88BCF77-8E0F-48DB-BA31-5BC9B51679F5}"/>
    <cellStyle name="Normal 9 5 3 3 5 3" xfId="43523" xr:uid="{1477288B-239F-4F00-942F-CD5F099D921D}"/>
    <cellStyle name="Normal 9 5 3 3 6" xfId="18384" xr:uid="{70A054D2-D1E7-476B-8889-FC5EC585FF6B}"/>
    <cellStyle name="Normal 9 5 3 3 7" xfId="35143" xr:uid="{4100597A-78F6-470D-83C2-5A61821A707A}"/>
    <cellStyle name="Normal 9 5 3 4" xfId="1985" xr:uid="{5785097E-DE69-45E2-BCFE-40ECD05344F0}"/>
    <cellStyle name="Normal 9 5 3 4 2" xfId="5374" xr:uid="{208638D6-8C1A-43F8-971D-B958C22AFF04}"/>
    <cellStyle name="Normal 9 5 3 4 2 2" xfId="13754" xr:uid="{A99C2DD0-0A05-43B0-BAD1-4607477AEFA0}"/>
    <cellStyle name="Normal 9 5 3 4 2 2 2" xfId="30514" xr:uid="{9837BD8B-8C0B-4926-9DFD-B76001C6EEBE}"/>
    <cellStyle name="Normal 9 5 3 4 2 2 3" xfId="47273" xr:uid="{2F8C8415-8933-4389-9B74-6B2262B4FF9C}"/>
    <cellStyle name="Normal 9 5 3 4 2 3" xfId="22134" xr:uid="{4796AB47-6CF7-4203-9031-94469766C664}"/>
    <cellStyle name="Normal 9 5 3 4 2 4" xfId="38893" xr:uid="{06FAC11F-D5C1-4F52-9A2E-A35D6C024657}"/>
    <cellStyle name="Normal 9 5 3 4 3" xfId="7061" xr:uid="{1B9F1A8E-D137-4A85-BDEB-430C76EC5133}"/>
    <cellStyle name="Normal 9 5 3 4 3 2" xfId="15441" xr:uid="{62783F09-1341-46F6-A928-F2E3AA892F74}"/>
    <cellStyle name="Normal 9 5 3 4 3 2 2" xfId="32201" xr:uid="{0AE4C2DD-1490-4773-B54F-A651E2FE5843}"/>
    <cellStyle name="Normal 9 5 3 4 3 2 3" xfId="48960" xr:uid="{6D36FA67-DB9A-44D5-B8F7-38E339353C2D}"/>
    <cellStyle name="Normal 9 5 3 4 3 3" xfId="23821" xr:uid="{52305723-DA02-4601-8716-D6C03AE4C406}"/>
    <cellStyle name="Normal 9 5 3 4 3 4" xfId="40580" xr:uid="{3EE2C10E-8B13-42A4-97EB-C558AB2F889B}"/>
    <cellStyle name="Normal 9 5 3 4 4" xfId="3684" xr:uid="{0345E0E0-B8B3-46EB-A2C9-884AA370003C}"/>
    <cellStyle name="Normal 9 5 3 4 4 2" xfId="12064" xr:uid="{673D646D-6551-433A-AEAF-57DF0264A811}"/>
    <cellStyle name="Normal 9 5 3 4 4 2 2" xfId="28824" xr:uid="{6619DA3D-AB62-4D37-993A-BB361FE391DF}"/>
    <cellStyle name="Normal 9 5 3 4 4 2 3" xfId="45583" xr:uid="{77AF64F3-864D-470A-A215-CBBBB0F15E5E}"/>
    <cellStyle name="Normal 9 5 3 4 4 3" xfId="20444" xr:uid="{1DF40756-818B-41C3-BFF2-06BA7505117B}"/>
    <cellStyle name="Normal 9 5 3 4 4 4" xfId="37203" xr:uid="{0024EBDD-165D-40EF-B1D4-14583A4056C5}"/>
    <cellStyle name="Normal 9 5 3 4 5" xfId="10374" xr:uid="{3376E200-859A-4148-A6B3-3BD82134B00E}"/>
    <cellStyle name="Normal 9 5 3 4 5 2" xfId="27134" xr:uid="{DFC4F34C-E0D0-48CD-A19D-BE42B2F153DC}"/>
    <cellStyle name="Normal 9 5 3 4 5 3" xfId="43893" xr:uid="{3FD279D2-C265-4659-99D7-DBEBBBE624E5}"/>
    <cellStyle name="Normal 9 5 3 4 6" xfId="18754" xr:uid="{87D1B382-9342-450B-BF5C-C8B2828C6826}"/>
    <cellStyle name="Normal 9 5 3 4 7" xfId="35513" xr:uid="{6A9FBAEA-A604-4360-9C6B-1D8340670111}"/>
    <cellStyle name="Normal 9 5 3 5" xfId="4104" xr:uid="{AA7C0B94-96A8-4613-9B74-29FB742040B7}"/>
    <cellStyle name="Normal 9 5 3 5 2" xfId="12484" xr:uid="{79EA24E4-49A1-4CB2-89BF-207BD5B3A173}"/>
    <cellStyle name="Normal 9 5 3 5 2 2" xfId="29244" xr:uid="{4BFA6918-C4AC-4303-B9BE-49121C017D6D}"/>
    <cellStyle name="Normal 9 5 3 5 2 3" xfId="46003" xr:uid="{CA9DD02C-1C65-41B4-A2F6-3B57AFC89233}"/>
    <cellStyle name="Normal 9 5 3 5 3" xfId="20864" xr:uid="{03959B71-E003-4DF6-B9F1-B550113EE091}"/>
    <cellStyle name="Normal 9 5 3 5 4" xfId="37623" xr:uid="{F18C43BC-3477-4497-8C23-AB5D6BB2F5B7}"/>
    <cellStyle name="Normal 9 5 3 6" xfId="5837" xr:uid="{51661B15-E982-47E7-9683-2D75AB1844BC}"/>
    <cellStyle name="Normal 9 5 3 6 2" xfId="14217" xr:uid="{B0F8ECFC-2328-4310-8794-5A0DFFBA802A}"/>
    <cellStyle name="Normal 9 5 3 6 2 2" xfId="30977" xr:uid="{5755A432-743B-4C2B-98E2-2F8B83B53511}"/>
    <cellStyle name="Normal 9 5 3 6 2 3" xfId="47736" xr:uid="{32FBF3D3-71BB-4FE4-AE73-9ED29797A086}"/>
    <cellStyle name="Normal 9 5 3 6 3" xfId="22597" xr:uid="{C79CF1A3-C38F-4054-A386-05AF4EE769C7}"/>
    <cellStyle name="Normal 9 5 3 6 4" xfId="39356" xr:uid="{83CF4460-1FD2-4FB0-BC71-FF9ECEDBCB62}"/>
    <cellStyle name="Normal 9 5 3 7" xfId="7467" xr:uid="{E6C641DC-E3A7-42D9-BA5A-291B6B16FDAC}"/>
    <cellStyle name="Normal 9 5 3 7 2" xfId="15847" xr:uid="{6169C725-26D8-4CB3-9004-76A45D9C4092}"/>
    <cellStyle name="Normal 9 5 3 7 2 2" xfId="32607" xr:uid="{3A791D16-7803-4213-815C-F1D8C12B9DA7}"/>
    <cellStyle name="Normal 9 5 3 7 2 3" xfId="49366" xr:uid="{19A4B81F-CBF7-4B46-A7D7-D1042C67B586}"/>
    <cellStyle name="Normal 9 5 3 7 3" xfId="24227" xr:uid="{7F26D5CB-E5BA-45E7-8B05-3E3E3EE803F3}"/>
    <cellStyle name="Normal 9 5 3 7 4" xfId="40986" xr:uid="{50A088B9-96C7-459B-9E08-016AFC24E4FB}"/>
    <cellStyle name="Normal 9 5 3 8" xfId="7873" xr:uid="{86DFF283-4FAD-4343-935B-81BAA0C581CC}"/>
    <cellStyle name="Normal 9 5 3 8 2" xfId="16253" xr:uid="{82D8FD26-1AFE-4BE8-9CFB-221B1E5E2803}"/>
    <cellStyle name="Normal 9 5 3 8 2 2" xfId="33013" xr:uid="{FB9C3756-9F62-45C0-9947-A6B9253EB845}"/>
    <cellStyle name="Normal 9 5 3 8 2 3" xfId="49772" xr:uid="{C8914991-566A-4163-830C-D026CEA06990}"/>
    <cellStyle name="Normal 9 5 3 8 3" xfId="24633" xr:uid="{3A11C084-FD5E-4876-AF74-7E52B8FBA083}"/>
    <cellStyle name="Normal 9 5 3 8 4" xfId="41392" xr:uid="{0BC7CA8C-F301-40D0-9AFE-92F7F622902A}"/>
    <cellStyle name="Normal 9 5 3 9" xfId="8279" xr:uid="{F89DAA4D-A43D-4A4E-A8AC-CD1946AA064C}"/>
    <cellStyle name="Normal 9 5 3 9 2" xfId="16659" xr:uid="{1495AACD-E884-4684-89B3-AF33E6825184}"/>
    <cellStyle name="Normal 9 5 3 9 2 2" xfId="33419" xr:uid="{C0FA84B2-D914-4035-BD32-62B7F5328D11}"/>
    <cellStyle name="Normal 9 5 3 9 2 3" xfId="50178" xr:uid="{59B132DE-73CB-446F-A4F3-F78BFCE32D8E}"/>
    <cellStyle name="Normal 9 5 3 9 3" xfId="25039" xr:uid="{DF3AA53F-6C8C-41A6-9839-866DF90C5A79}"/>
    <cellStyle name="Normal 9 5 3 9 4" xfId="41798" xr:uid="{635912E6-0078-487A-A9E6-12E3CD144F17}"/>
    <cellStyle name="Normal 9 5 4" xfId="833" xr:uid="{755490ED-B011-44E0-AA7E-A1B7473D633E}"/>
    <cellStyle name="Normal 9 5 4 2" xfId="4228" xr:uid="{454356FD-CD83-47C5-8BCB-9007A332B93E}"/>
    <cellStyle name="Normal 9 5 4 2 2" xfId="12608" xr:uid="{A6818FB2-6DE9-477E-BEE8-572D55F19008}"/>
    <cellStyle name="Normal 9 5 4 2 2 2" xfId="29368" xr:uid="{D9EBC52B-DA03-4C95-A666-B23129C61ED3}"/>
    <cellStyle name="Normal 9 5 4 2 2 3" xfId="46127" xr:uid="{844B2A64-1DA2-49CB-B3CB-22CA9F4C660B}"/>
    <cellStyle name="Normal 9 5 4 2 3" xfId="20988" xr:uid="{FFA44E1E-17B4-4131-BCC2-4438D10BB276}"/>
    <cellStyle name="Normal 9 5 4 2 4" xfId="37747" xr:uid="{1786EB99-4230-4068-A595-10D3C7DF289F}"/>
    <cellStyle name="Normal 9 5 4 3" xfId="5915" xr:uid="{FA94607A-0BD5-4CDB-BBAA-DEE49D52A221}"/>
    <cellStyle name="Normal 9 5 4 3 2" xfId="14295" xr:uid="{AAD24BB0-61D7-4071-BBF8-56DED20C4427}"/>
    <cellStyle name="Normal 9 5 4 3 2 2" xfId="31055" xr:uid="{A65110A6-2A4E-49A0-B0F1-E158E5D7BC7A}"/>
    <cellStyle name="Normal 9 5 4 3 2 3" xfId="47814" xr:uid="{76B7F840-199D-4A4E-866D-28C712A7455E}"/>
    <cellStyle name="Normal 9 5 4 3 3" xfId="22675" xr:uid="{26708032-277E-4C79-B54A-E7C09D16501E}"/>
    <cellStyle name="Normal 9 5 4 3 4" xfId="39434" xr:uid="{4415E8B5-24CB-4638-ADC2-E3B3E032E3EE}"/>
    <cellStyle name="Normal 9 5 4 4" xfId="2651" xr:uid="{85AB879A-87C8-4E2C-ACED-8ED87E523A9B}"/>
    <cellStyle name="Normal 9 5 4 4 2" xfId="11031" xr:uid="{57F3F66A-C189-4955-8159-40899AD9CC6E}"/>
    <cellStyle name="Normal 9 5 4 4 2 2" xfId="27791" xr:uid="{085F3FA4-F4B5-4147-9659-D73DC0DC1BEA}"/>
    <cellStyle name="Normal 9 5 4 4 2 3" xfId="44550" xr:uid="{CD470E22-FEE8-4C6D-A2D9-93ACF53E7EEA}"/>
    <cellStyle name="Normal 9 5 4 4 3" xfId="19411" xr:uid="{EB598B6E-EF96-4A29-A241-E697C440CED9}"/>
    <cellStyle name="Normal 9 5 4 4 4" xfId="36170" xr:uid="{6B364BFB-6984-4EF5-BFBF-BF07F29ECE39}"/>
    <cellStyle name="Normal 9 5 4 5" xfId="9228" xr:uid="{0DBAE429-F544-4EA7-9913-BA60507EF677}"/>
    <cellStyle name="Normal 9 5 4 5 2" xfId="25988" xr:uid="{44AB27C3-5E74-4800-8E8D-77D8434BB9F2}"/>
    <cellStyle name="Normal 9 5 4 5 3" xfId="42747" xr:uid="{012EF97F-FBD1-4B2D-8795-7B556904AA06}"/>
    <cellStyle name="Normal 9 5 4 6" xfId="17608" xr:uid="{A742F360-0C50-4CB9-B508-F1718B8B848C}"/>
    <cellStyle name="Normal 9 5 4 7" xfId="34367" xr:uid="{D3294C2C-7BC0-4C1A-895E-A532CE69E635}"/>
    <cellStyle name="Normal 9 5 5" xfId="1267" xr:uid="{151D0BC3-1FCD-4C2A-9EAC-B0627931ED59}"/>
    <cellStyle name="Normal 9 5 5 2" xfId="4656" xr:uid="{DF67A3A5-DA6B-4B31-8AE4-CBEFCBF713F7}"/>
    <cellStyle name="Normal 9 5 5 2 2" xfId="13036" xr:uid="{8C175845-42AD-405B-811E-EDFB7891E758}"/>
    <cellStyle name="Normal 9 5 5 2 2 2" xfId="29796" xr:uid="{F8E481C5-3C83-4B13-8E7F-BC4176D5C19B}"/>
    <cellStyle name="Normal 9 5 5 2 2 3" xfId="46555" xr:uid="{88199DA5-692D-48E8-88F2-F21D88B6923E}"/>
    <cellStyle name="Normal 9 5 5 2 3" xfId="21416" xr:uid="{000A3C8C-7AE7-4331-BA08-72B356D6E504}"/>
    <cellStyle name="Normal 9 5 5 2 4" xfId="38175" xr:uid="{15D6B31B-E6E8-4D20-8CE5-C88A36F143A7}"/>
    <cellStyle name="Normal 9 5 5 3" xfId="6343" xr:uid="{F221BEAE-2839-4F1D-9BBB-0D85EAA75031}"/>
    <cellStyle name="Normal 9 5 5 3 2" xfId="14723" xr:uid="{D9AEDDC4-191C-43E1-AAD8-8CDEC4F029DC}"/>
    <cellStyle name="Normal 9 5 5 3 2 2" xfId="31483" xr:uid="{34FFCF9B-72C4-4DCA-92AB-F8A3A38FEE25}"/>
    <cellStyle name="Normal 9 5 5 3 2 3" xfId="48242" xr:uid="{BC44AB66-0A5D-47A5-99CB-0AA343E5931E}"/>
    <cellStyle name="Normal 9 5 5 3 3" xfId="23103" xr:uid="{29257D3D-A810-4621-A49E-DDA3CD0814EF}"/>
    <cellStyle name="Normal 9 5 5 3 4" xfId="39862" xr:uid="{4A1BDD16-CCFA-41F7-A04D-81D26D0A397E}"/>
    <cellStyle name="Normal 9 5 5 4" xfId="3079" xr:uid="{673044CE-EBA6-4761-B226-088B3934064A}"/>
    <cellStyle name="Normal 9 5 5 4 2" xfId="11459" xr:uid="{45A5E702-99FB-468E-9B88-C8C84423B75D}"/>
    <cellStyle name="Normal 9 5 5 4 2 2" xfId="28219" xr:uid="{72560DDA-DC72-4A0B-821D-1F3EDB131084}"/>
    <cellStyle name="Normal 9 5 5 4 2 3" xfId="44978" xr:uid="{7482BBA6-F61C-4A44-B41F-A33A4C713686}"/>
    <cellStyle name="Normal 9 5 5 4 3" xfId="19839" xr:uid="{A2FC417B-99DF-4D06-AD46-35B0FD8403A8}"/>
    <cellStyle name="Normal 9 5 5 4 4" xfId="36598" xr:uid="{BE8FC457-3171-4896-B616-B99181CC4C73}"/>
    <cellStyle name="Normal 9 5 5 5" xfId="9656" xr:uid="{70D65D10-5062-4EE2-AD2D-CCE4C0011F8D}"/>
    <cellStyle name="Normal 9 5 5 5 2" xfId="26416" xr:uid="{12335AF4-D176-47E6-AA45-4ABEDC62DCBC}"/>
    <cellStyle name="Normal 9 5 5 5 3" xfId="43175" xr:uid="{2A0C2514-F06B-4B5A-933F-6A960683E2ED}"/>
    <cellStyle name="Normal 9 5 5 6" xfId="18036" xr:uid="{75665750-8EED-47DC-A6EF-36F9DECD587A}"/>
    <cellStyle name="Normal 9 5 5 7" xfId="34795" xr:uid="{48FCF0D1-EEE3-48D9-9030-35235E7992B6}"/>
    <cellStyle name="Normal 9 5 6" xfId="1714" xr:uid="{76079ABE-76C7-4639-9CF1-34DFFA9F567F}"/>
    <cellStyle name="Normal 9 5 6 2" xfId="5103" xr:uid="{E7DAB884-2A7B-48E4-8B51-48DD8C1EA13F}"/>
    <cellStyle name="Normal 9 5 6 2 2" xfId="13483" xr:uid="{DE084D03-6270-4979-9865-4717657BB47B}"/>
    <cellStyle name="Normal 9 5 6 2 2 2" xfId="30243" xr:uid="{5B72977D-B620-41DF-A204-2CE7B94DC6B6}"/>
    <cellStyle name="Normal 9 5 6 2 2 3" xfId="47002" xr:uid="{8E2C1E2D-6EBC-4B3B-8ABB-7BFE9BAA0DF3}"/>
    <cellStyle name="Normal 9 5 6 2 3" xfId="21863" xr:uid="{0868EF2B-5CCC-44F8-B2A8-3218FC2828F7}"/>
    <cellStyle name="Normal 9 5 6 2 4" xfId="38622" xr:uid="{C7B63A62-7009-4AD1-A164-F2DE00CF15FA}"/>
    <cellStyle name="Normal 9 5 6 3" xfId="6790" xr:uid="{C859649A-72D3-489D-864B-7109B74BC36C}"/>
    <cellStyle name="Normal 9 5 6 3 2" xfId="15170" xr:uid="{DA7DCEA8-415A-4D23-86D8-4C9761652C98}"/>
    <cellStyle name="Normal 9 5 6 3 2 2" xfId="31930" xr:uid="{5FFB52D8-A845-44F4-9A49-ECA7809A2A93}"/>
    <cellStyle name="Normal 9 5 6 3 2 3" xfId="48689" xr:uid="{34BB199C-0629-4A63-90EE-556FE2551A08}"/>
    <cellStyle name="Normal 9 5 6 3 3" xfId="23550" xr:uid="{171FB1EE-C146-4095-A7FF-F0E1940A0053}"/>
    <cellStyle name="Normal 9 5 6 3 4" xfId="40309" xr:uid="{6DCED5B1-F84D-4AE6-B5FC-C778D4F00620}"/>
    <cellStyle name="Normal 9 5 6 4" xfId="2221" xr:uid="{C2C754BE-2CB7-4905-979C-0A48A2DF1191}"/>
    <cellStyle name="Normal 9 5 6 4 2" xfId="10605" xr:uid="{97160C7E-5447-427D-92E7-915128698F2B}"/>
    <cellStyle name="Normal 9 5 6 4 2 2" xfId="27365" xr:uid="{3B20C378-3A37-4809-B000-E106D4F8215D}"/>
    <cellStyle name="Normal 9 5 6 4 2 3" xfId="44124" xr:uid="{B59DE817-C85B-490F-AE89-96B321437434}"/>
    <cellStyle name="Normal 9 5 6 4 3" xfId="18985" xr:uid="{6192E0A2-9586-42B1-A6A8-D57F8EF3B9C0}"/>
    <cellStyle name="Normal 9 5 6 4 4" xfId="35744" xr:uid="{0963FDF3-7D83-403D-B3F1-7E4AB9CA01DD}"/>
    <cellStyle name="Normal 9 5 6 5" xfId="10103" xr:uid="{8A63AC24-CC33-4254-9D6B-EC45FE3DA311}"/>
    <cellStyle name="Normal 9 5 6 5 2" xfId="26863" xr:uid="{8ED5772A-088E-4344-A75C-C3266C4FFC9F}"/>
    <cellStyle name="Normal 9 5 6 5 3" xfId="43622" xr:uid="{C79C5447-A51B-4A7B-9825-3379B95A74EC}"/>
    <cellStyle name="Normal 9 5 6 6" xfId="18483" xr:uid="{6D855CF4-3746-4E82-BEE1-35A4788C29E8}"/>
    <cellStyle name="Normal 9 5 6 7" xfId="35242" xr:uid="{076ACA89-FB7B-482D-9817-9F79A1BC2245}"/>
    <cellStyle name="Normal 9 5 7" xfId="3832" xr:uid="{65BD148B-128A-4649-9F83-1242231DB41F}"/>
    <cellStyle name="Normal 9 5 7 2" xfId="12212" xr:uid="{BBBDD26F-181D-46FA-83DC-AB43CA57EE8F}"/>
    <cellStyle name="Normal 9 5 7 2 2" xfId="28972" xr:uid="{1606D82B-6B20-4243-8C31-197ECEEE1F05}"/>
    <cellStyle name="Normal 9 5 7 2 3" xfId="45731" xr:uid="{DECA7766-9AA1-416F-85E5-0E3F1E1CF721}"/>
    <cellStyle name="Normal 9 5 7 3" xfId="20592" xr:uid="{62341160-DA64-4472-B42E-5B976A4E284A}"/>
    <cellStyle name="Normal 9 5 7 4" xfId="37351" xr:uid="{C3C22F43-C8BA-408E-9132-CADDFD8D786F}"/>
    <cellStyle name="Normal 9 5 8" xfId="5489" xr:uid="{42FA374D-453F-490C-A39E-3D692274CEEB}"/>
    <cellStyle name="Normal 9 5 8 2" xfId="13869" xr:uid="{06938152-D6E6-4A3C-AF00-2A370BCE7E48}"/>
    <cellStyle name="Normal 9 5 8 2 2" xfId="30629" xr:uid="{7CF1BB08-1F8F-4562-8183-57FF473F9151}"/>
    <cellStyle name="Normal 9 5 8 2 3" xfId="47388" xr:uid="{51E1E6B1-9801-4C30-ACFA-EE58BA4094C2}"/>
    <cellStyle name="Normal 9 5 8 3" xfId="22249" xr:uid="{CA2C0889-A7B3-4D04-AA28-F7F582F919D2}"/>
    <cellStyle name="Normal 9 5 8 4" xfId="39008" xr:uid="{24923983-5135-4E32-B334-6AA79D856382}"/>
    <cellStyle name="Normal 9 5 9" xfId="7196" xr:uid="{ECF64962-EE45-4656-B1BC-33B09F2B4422}"/>
    <cellStyle name="Normal 9 5 9 2" xfId="15576" xr:uid="{B0771DA1-205E-4A56-9781-BB585C06A8B8}"/>
    <cellStyle name="Normal 9 5 9 2 2" xfId="32336" xr:uid="{C0511164-B7C4-4F43-AF7E-E0BBD7C21F54}"/>
    <cellStyle name="Normal 9 5 9 2 3" xfId="49095" xr:uid="{2B8F2A2B-3735-42BE-A15C-699354566AD2}"/>
    <cellStyle name="Normal 9 5 9 3" xfId="23956" xr:uid="{33032D71-5C53-4457-87BE-8964917B0BB8}"/>
    <cellStyle name="Normal 9 5 9 4" xfId="40715" xr:uid="{0526BA46-0C43-4380-8766-9B5BEB968831}"/>
    <cellStyle name="Normal 9 6" xfId="743" xr:uid="{7167C689-5359-445E-B715-60A5D375A127}"/>
    <cellStyle name="Normal 9 6 10" xfId="7629" xr:uid="{D825D297-3DBD-4D55-B660-29260907515D}"/>
    <cellStyle name="Normal 9 6 10 2" xfId="16009" xr:uid="{A26D722D-2183-4A7F-B273-408BFAD8C6FD}"/>
    <cellStyle name="Normal 9 6 10 2 2" xfId="32769" xr:uid="{D22276C0-52A4-4F68-870B-5FB44D3E4675}"/>
    <cellStyle name="Normal 9 6 10 2 3" xfId="49528" xr:uid="{D15ADF27-EE9C-4138-8EB1-E131B38E7E0A}"/>
    <cellStyle name="Normal 9 6 10 3" xfId="24389" xr:uid="{E366E59C-B687-42CD-AEA5-DD53671A22EC}"/>
    <cellStyle name="Normal 9 6 10 4" xfId="41148" xr:uid="{5970052F-EA26-4835-833A-DC479A097B97}"/>
    <cellStyle name="Normal 9 6 11" xfId="8035" xr:uid="{19E8FA38-E09F-4161-86F5-770D9DCDF81A}"/>
    <cellStyle name="Normal 9 6 11 2" xfId="16415" xr:uid="{E8BFBF23-9237-43D3-996C-AFC0334791C7}"/>
    <cellStyle name="Normal 9 6 11 2 2" xfId="33175" xr:uid="{2854D604-C5BA-4673-8255-50FE24A95BFE}"/>
    <cellStyle name="Normal 9 6 11 2 3" xfId="49934" xr:uid="{DF8F0932-4D08-44E0-9830-298C4F00B304}"/>
    <cellStyle name="Normal 9 6 11 3" xfId="24795" xr:uid="{4FA4DD17-1550-4624-83FA-08458CAA585C}"/>
    <cellStyle name="Normal 9 6 11 4" xfId="41554" xr:uid="{0CD28B3D-F753-41B4-92C1-990ED32E8D62}"/>
    <cellStyle name="Normal 9 6 12" xfId="8441" xr:uid="{FCBFBBD0-7C54-419C-9A41-58C1DA3BD026}"/>
    <cellStyle name="Normal 9 6 12 2" xfId="16821" xr:uid="{1E451B39-F9AF-4BEC-ADCD-688C8D7D1A48}"/>
    <cellStyle name="Normal 9 6 12 2 2" xfId="33581" xr:uid="{3236072B-7F7E-4DEB-81D0-BF3147D68D18}"/>
    <cellStyle name="Normal 9 6 12 2 3" xfId="50340" xr:uid="{639A84EA-3D9B-4904-8A43-4121B297FA0D}"/>
    <cellStyle name="Normal 9 6 12 3" xfId="25201" xr:uid="{DAE4290B-4344-4A42-BE4D-C70EC1063240}"/>
    <cellStyle name="Normal 9 6 12 4" xfId="41960" xr:uid="{225A5867-2401-4069-9F64-FC3BDA5EEF1B}"/>
    <cellStyle name="Normal 9 6 13" xfId="2128" xr:uid="{063DA3D1-1654-4AC2-AFA4-12A5B38EAA90}"/>
    <cellStyle name="Normal 9 6 13 2" xfId="10516" xr:uid="{2984F7D3-9D74-4742-8DD6-59210CFC60E6}"/>
    <cellStyle name="Normal 9 6 13 2 2" xfId="27276" xr:uid="{15414967-E019-4515-B5A2-BB51275A1FE6}"/>
    <cellStyle name="Normal 9 6 13 2 3" xfId="44035" xr:uid="{9E1B8EA1-C006-4EB7-9FA2-287D8DBC1651}"/>
    <cellStyle name="Normal 9 6 13 3" xfId="18896" xr:uid="{29310961-2FA6-49E8-9774-4727B1441885}"/>
    <cellStyle name="Normal 9 6 13 4" xfId="35655" xr:uid="{1BD162CA-CFC2-4347-B298-2211F787A538}"/>
    <cellStyle name="Normal 9 6 14" xfId="9151" xr:uid="{9A13A627-1D69-42F2-AC08-0924AF3E4C6B}"/>
    <cellStyle name="Normal 9 6 14 2" xfId="25911" xr:uid="{CA8226D2-37F4-4E49-856D-5B29FA3E7D5B}"/>
    <cellStyle name="Normal 9 6 14 3" xfId="42670" xr:uid="{9FD9925A-293C-4997-AD02-363F54E45F5E}"/>
    <cellStyle name="Normal 9 6 15" xfId="17531" xr:uid="{103A6B96-57C8-4E88-B2F1-C7120865E3C7}"/>
    <cellStyle name="Normal 9 6 16" xfId="34290" xr:uid="{2E68B20D-9727-4119-83CB-335A29751E8A}"/>
    <cellStyle name="Normal 9 6 2" xfId="744" xr:uid="{B905A36E-7A69-4078-9D15-681E7DCDEBED}"/>
    <cellStyle name="Normal 9 6 2 10" xfId="8593" xr:uid="{5DC33E2B-D154-4894-B926-1621CB9570C2}"/>
    <cellStyle name="Normal 9 6 2 10 2" xfId="16973" xr:uid="{E78FDA62-5A4E-4CC1-8570-D1DCC8685AA4}"/>
    <cellStyle name="Normal 9 6 2 10 2 2" xfId="33733" xr:uid="{0C72F039-5676-4573-BDCF-250C4CD4A7B5}"/>
    <cellStyle name="Normal 9 6 2 10 2 3" xfId="50492" xr:uid="{EF4C5FD4-36BA-4A1E-A677-FAC6EE0B1218}"/>
    <cellStyle name="Normal 9 6 2 10 3" xfId="25353" xr:uid="{365CDC16-D612-4919-9152-BB07B5C76D44}"/>
    <cellStyle name="Normal 9 6 2 10 4" xfId="42112" xr:uid="{96A4CA9A-1258-4351-A30A-A214A69211F2}"/>
    <cellStyle name="Normal 9 6 2 11" xfId="2573" xr:uid="{A414663A-C551-4B13-A4F6-757C5CDD883F}"/>
    <cellStyle name="Normal 9 6 2 11 2" xfId="10955" xr:uid="{F6966329-FB16-4740-BF8C-71C32550FFD3}"/>
    <cellStyle name="Normal 9 6 2 11 2 2" xfId="27715" xr:uid="{356F5C88-88B5-4E93-BC2D-1C47C6D288B5}"/>
    <cellStyle name="Normal 9 6 2 11 2 3" xfId="44474" xr:uid="{6B7703DC-67FA-461B-9F7F-19D403BC360B}"/>
    <cellStyle name="Normal 9 6 2 11 3" xfId="19335" xr:uid="{F835458E-4FF4-4AE4-83C2-E11A42EC06A8}"/>
    <cellStyle name="Normal 9 6 2 11 4" xfId="36094" xr:uid="{8A1E75F1-91F7-4EA9-B13B-966584D98C78}"/>
    <cellStyle name="Normal 9 6 2 12" xfId="9152" xr:uid="{B0B792FC-D698-4540-8A12-5CB3E519470E}"/>
    <cellStyle name="Normal 9 6 2 12 2" xfId="25912" xr:uid="{CC0EB424-92DE-4A51-B9E8-3D5387592F29}"/>
    <cellStyle name="Normal 9 6 2 12 3" xfId="42671" xr:uid="{84147F61-1DD8-4C26-BE39-D2AEE9754ED6}"/>
    <cellStyle name="Normal 9 6 2 13" xfId="17532" xr:uid="{53C1B24C-7358-4EAD-94F4-71810A2D95FE}"/>
    <cellStyle name="Normal 9 6 2 14" xfId="34291" xr:uid="{1913D93A-3D6F-40DF-8B6F-35E6240CF9B8}"/>
    <cellStyle name="Normal 9 6 2 2" xfId="1183" xr:uid="{8A86C9B9-ED09-4D4C-BBAA-B4B3E0C74FA3}"/>
    <cellStyle name="Normal 9 6 2 2 2" xfId="4578" xr:uid="{E8C71A86-286F-4593-98BF-B8398BC14898}"/>
    <cellStyle name="Normal 9 6 2 2 2 2" xfId="12958" xr:uid="{0AC46847-3C35-40C3-95FF-F7DF2010B72A}"/>
    <cellStyle name="Normal 9 6 2 2 2 2 2" xfId="29718" xr:uid="{0A3F7511-DFCB-436E-8286-536DAEF7001A}"/>
    <cellStyle name="Normal 9 6 2 2 2 2 3" xfId="46477" xr:uid="{62E82EDE-7ACC-4D42-86B7-76652609DF2D}"/>
    <cellStyle name="Normal 9 6 2 2 2 3" xfId="21338" xr:uid="{5520BF7F-97F2-4F7D-A016-98A5E5A573F0}"/>
    <cellStyle name="Normal 9 6 2 2 2 4" xfId="38097" xr:uid="{589C1E69-7AE0-44AD-B17A-BE234DE517E9}"/>
    <cellStyle name="Normal 9 6 2 2 3" xfId="6265" xr:uid="{60B2AAC4-C350-4FF0-9E85-B1AC81B6D3FD}"/>
    <cellStyle name="Normal 9 6 2 2 3 2" xfId="14645" xr:uid="{CAF70083-A913-45F1-ADAC-3B04C2616E2E}"/>
    <cellStyle name="Normal 9 6 2 2 3 2 2" xfId="31405" xr:uid="{3C277F44-E03D-44F4-AB68-2DA4F045D4BB}"/>
    <cellStyle name="Normal 9 6 2 2 3 2 3" xfId="48164" xr:uid="{F4D2B630-2B06-413C-B9C2-A559A52F87DF}"/>
    <cellStyle name="Normal 9 6 2 2 3 3" xfId="23025" xr:uid="{7315F24F-E3C9-494E-9336-2F2BE3263EC9}"/>
    <cellStyle name="Normal 9 6 2 2 3 4" xfId="39784" xr:uid="{DA7BB9C2-1D9A-4902-A309-8F140BB46FB8}"/>
    <cellStyle name="Normal 9 6 2 2 4" xfId="3001" xr:uid="{9465CAC6-A533-4E59-A2A1-BE252C878970}"/>
    <cellStyle name="Normal 9 6 2 2 4 2" xfId="11381" xr:uid="{4F64218A-C879-4D02-8471-7D374251568F}"/>
    <cellStyle name="Normal 9 6 2 2 4 2 2" xfId="28141" xr:uid="{EF6F6749-C9D7-4364-87A2-1DE2A48CAEB5}"/>
    <cellStyle name="Normal 9 6 2 2 4 2 3" xfId="44900" xr:uid="{7A3BC4D9-8EE0-4A8F-AF6D-B19EF7E0E8F5}"/>
    <cellStyle name="Normal 9 6 2 2 4 3" xfId="19761" xr:uid="{191CA457-B0C1-4116-8DAC-5042FE41FA2A}"/>
    <cellStyle name="Normal 9 6 2 2 4 4" xfId="36520" xr:uid="{6DD43D6A-1D2D-4DC0-A227-2139A8999E02}"/>
    <cellStyle name="Normal 9 6 2 2 5" xfId="9578" xr:uid="{4E5DB1F0-B7D5-4624-96BD-9A1980D4F49A}"/>
    <cellStyle name="Normal 9 6 2 2 5 2" xfId="26338" xr:uid="{3A183771-FA06-433A-9BC1-DE331319C119}"/>
    <cellStyle name="Normal 9 6 2 2 5 3" xfId="43097" xr:uid="{469C8137-3DB8-4AC9-B133-6FC0147DD3FA}"/>
    <cellStyle name="Normal 9 6 2 2 6" xfId="17958" xr:uid="{E3F479C5-B3BE-45B9-8F83-082B22B6F878}"/>
    <cellStyle name="Normal 9 6 2 2 7" xfId="34717" xr:uid="{BE26A3BB-F193-4867-8D3D-701C25F2E146}"/>
    <cellStyle name="Normal 9 6 2 3" xfId="1617" xr:uid="{E9738221-EDED-4E36-85FB-B4B8C12DAA29}"/>
    <cellStyle name="Normal 9 6 2 3 2" xfId="5006" xr:uid="{B7A470D2-0A98-4060-899A-3EB9AF66973D}"/>
    <cellStyle name="Normal 9 6 2 3 2 2" xfId="13386" xr:uid="{136071FD-B380-4603-82D4-BE5CF3EBD25E}"/>
    <cellStyle name="Normal 9 6 2 3 2 2 2" xfId="30146" xr:uid="{82A24022-C047-40CA-B298-E012E5B5F019}"/>
    <cellStyle name="Normal 9 6 2 3 2 2 3" xfId="46905" xr:uid="{9778695F-AFA9-4660-85E8-E198D0448922}"/>
    <cellStyle name="Normal 9 6 2 3 2 3" xfId="21766" xr:uid="{BFED6A8E-4A5B-424D-9191-5DFC4E351B9B}"/>
    <cellStyle name="Normal 9 6 2 3 2 4" xfId="38525" xr:uid="{C6F2B724-B3DF-4E3A-8D56-91FE915E7A59}"/>
    <cellStyle name="Normal 9 6 2 3 3" xfId="6693" xr:uid="{F8923061-DB53-49E1-8050-1161159D471F}"/>
    <cellStyle name="Normal 9 6 2 3 3 2" xfId="15073" xr:uid="{997BAB38-A23A-489D-8B9D-B23CA0A6B346}"/>
    <cellStyle name="Normal 9 6 2 3 3 2 2" xfId="31833" xr:uid="{C021BBE8-F190-4F75-8E11-07B7EEC0A000}"/>
    <cellStyle name="Normal 9 6 2 3 3 2 3" xfId="48592" xr:uid="{354AF691-629B-4AC6-87F0-44954113CCBE}"/>
    <cellStyle name="Normal 9 6 2 3 3 3" xfId="23453" xr:uid="{37F1F1C8-053B-496B-A7C5-8E533184137C}"/>
    <cellStyle name="Normal 9 6 2 3 3 4" xfId="40212" xr:uid="{60C78BA5-62A1-4F41-A4C5-52C5EA7383EF}"/>
    <cellStyle name="Normal 9 6 2 3 4" xfId="3429" xr:uid="{9EA07FD6-5B8D-4460-ABEA-45B19B269A3D}"/>
    <cellStyle name="Normal 9 6 2 3 4 2" xfId="11809" xr:uid="{11954E86-AE2B-4B92-8319-7D2D11F9DF88}"/>
    <cellStyle name="Normal 9 6 2 3 4 2 2" xfId="28569" xr:uid="{663547A2-0F73-4DDF-98F6-71A595B86788}"/>
    <cellStyle name="Normal 9 6 2 3 4 2 3" xfId="45328" xr:uid="{5DBE8129-43FD-4ED7-B02F-4AF79C2D5446}"/>
    <cellStyle name="Normal 9 6 2 3 4 3" xfId="20189" xr:uid="{5FED2FE6-5D19-4B1B-BC4F-069065AF6AC1}"/>
    <cellStyle name="Normal 9 6 2 3 4 4" xfId="36948" xr:uid="{D5F7D6D0-4567-4A58-9309-461AB04D78D0}"/>
    <cellStyle name="Normal 9 6 2 3 5" xfId="10006" xr:uid="{9DFD0AC0-4C77-4636-A6FF-F4BF02D58050}"/>
    <cellStyle name="Normal 9 6 2 3 5 2" xfId="26766" xr:uid="{15DDDCDF-A9DA-4D29-A8B0-39AAFE16A08C}"/>
    <cellStyle name="Normal 9 6 2 3 5 3" xfId="43525" xr:uid="{70F55CC9-DB85-4112-B334-6F7302CEAFE9}"/>
    <cellStyle name="Normal 9 6 2 3 6" xfId="18386" xr:uid="{923D794A-7FAA-4903-A309-3E1888A05E33}"/>
    <cellStyle name="Normal 9 6 2 3 7" xfId="35145" xr:uid="{C4A3284F-6C04-4129-9EE1-56226A43A152}"/>
    <cellStyle name="Normal 9 6 2 4" xfId="1893" xr:uid="{7BF08691-5733-4D72-8331-972D05C26982}"/>
    <cellStyle name="Normal 9 6 2 4 2" xfId="5282" xr:uid="{761DC897-E1E9-42D5-BF24-0E347AEB88AC}"/>
    <cellStyle name="Normal 9 6 2 4 2 2" xfId="13662" xr:uid="{1B0426FF-454E-4709-AA20-79C98AD15B09}"/>
    <cellStyle name="Normal 9 6 2 4 2 2 2" xfId="30422" xr:uid="{E2948514-E932-48EC-8DB1-99E7D6F56BB1}"/>
    <cellStyle name="Normal 9 6 2 4 2 2 3" xfId="47181" xr:uid="{EA93B5DA-4C05-410C-992F-3B2939047F58}"/>
    <cellStyle name="Normal 9 6 2 4 2 3" xfId="22042" xr:uid="{BB331388-D794-4F0C-8055-DB556179E186}"/>
    <cellStyle name="Normal 9 6 2 4 2 4" xfId="38801" xr:uid="{F6AE556F-F981-4869-AA39-E45B82E42FAA}"/>
    <cellStyle name="Normal 9 6 2 4 3" xfId="6969" xr:uid="{F79D6CF0-A66E-445F-A17A-F34876965F58}"/>
    <cellStyle name="Normal 9 6 2 4 3 2" xfId="15349" xr:uid="{4193D7E6-7978-442D-ADAF-DF0E3ED83B15}"/>
    <cellStyle name="Normal 9 6 2 4 3 2 2" xfId="32109" xr:uid="{B110470B-50F2-42A7-9AEC-5FA03265C2F2}"/>
    <cellStyle name="Normal 9 6 2 4 3 2 3" xfId="48868" xr:uid="{B1609C50-DAD9-46CB-B99D-77E8F04CDE23}"/>
    <cellStyle name="Normal 9 6 2 4 3 3" xfId="23729" xr:uid="{5BBC1B98-0DF5-4197-9368-E9BF0A315C8C}"/>
    <cellStyle name="Normal 9 6 2 4 3 4" xfId="40488" xr:uid="{5BEC322D-1EDA-4355-8333-69A4D2CB34D3}"/>
    <cellStyle name="Normal 9 6 2 4 4" xfId="3592" xr:uid="{47415263-F702-483D-9C91-39C5C7A1B982}"/>
    <cellStyle name="Normal 9 6 2 4 4 2" xfId="11972" xr:uid="{B3D388AF-EB0E-40FB-A8B1-BBCB3D7DE0BC}"/>
    <cellStyle name="Normal 9 6 2 4 4 2 2" xfId="28732" xr:uid="{75C6FE1E-F099-42CB-A21D-A7F5DED1C009}"/>
    <cellStyle name="Normal 9 6 2 4 4 2 3" xfId="45491" xr:uid="{532CD8DA-D281-4F30-BEC1-A39523CF4B08}"/>
    <cellStyle name="Normal 9 6 2 4 4 3" xfId="20352" xr:uid="{2B8416C9-CFCB-4470-B409-485A739FFC52}"/>
    <cellStyle name="Normal 9 6 2 4 4 4" xfId="37111" xr:uid="{36FB6014-FE57-4F4E-9301-CA73BBF5C390}"/>
    <cellStyle name="Normal 9 6 2 4 5" xfId="10282" xr:uid="{53974AE7-27E9-4E47-B7F0-6D55AD639C23}"/>
    <cellStyle name="Normal 9 6 2 4 5 2" xfId="27042" xr:uid="{C1F5D301-E5DD-4286-A321-3F5CDB29F66C}"/>
    <cellStyle name="Normal 9 6 2 4 5 3" xfId="43801" xr:uid="{F2C9FD4D-32AC-49F5-BA8A-73FE62C32B1D}"/>
    <cellStyle name="Normal 9 6 2 4 6" xfId="18662" xr:uid="{55256FF4-E849-40F4-A29D-E2CCA430F026}"/>
    <cellStyle name="Normal 9 6 2 4 7" xfId="35421" xr:uid="{A0C546BE-FFE2-4785-831C-A77C868868DA}"/>
    <cellStyle name="Normal 9 6 2 5" xfId="4012" xr:uid="{C0964CF4-5097-4F09-928E-E017087EB8B5}"/>
    <cellStyle name="Normal 9 6 2 5 2" xfId="12392" xr:uid="{2E7B7A64-922E-40A6-8E42-A567D9B0E5BE}"/>
    <cellStyle name="Normal 9 6 2 5 2 2" xfId="29152" xr:uid="{955B72C8-6E4B-4BB9-AA06-216AC5F554FE}"/>
    <cellStyle name="Normal 9 6 2 5 2 3" xfId="45911" xr:uid="{E0B95618-253D-4673-A962-CEFC751CD846}"/>
    <cellStyle name="Normal 9 6 2 5 3" xfId="20772" xr:uid="{4D108224-110C-4C84-9BD2-ACDEA47D7A74}"/>
    <cellStyle name="Normal 9 6 2 5 4" xfId="37531" xr:uid="{EE5BAE19-66B1-4830-BCA6-7E46FD0A3DD6}"/>
    <cellStyle name="Normal 9 6 2 6" xfId="5839" xr:uid="{7F170390-AC62-4609-A4F9-87A6B7821202}"/>
    <cellStyle name="Normal 9 6 2 6 2" xfId="14219" xr:uid="{1C92BB03-5D45-45CD-A106-F925C00AE35B}"/>
    <cellStyle name="Normal 9 6 2 6 2 2" xfId="30979" xr:uid="{73D90F36-53D9-4036-B6EC-F03956F724BE}"/>
    <cellStyle name="Normal 9 6 2 6 2 3" xfId="47738" xr:uid="{4CA18265-0F64-4394-BA34-60027AEA08BD}"/>
    <cellStyle name="Normal 9 6 2 6 3" xfId="22599" xr:uid="{90C4F80C-39F5-4F3B-AC9A-E2DA8A7EE647}"/>
    <cellStyle name="Normal 9 6 2 6 4" xfId="39358" xr:uid="{B84878C4-7FAC-44A3-8E2B-B12F6CA3D6DF}"/>
    <cellStyle name="Normal 9 6 2 7" xfId="7375" xr:uid="{F0A7A431-A1B9-4C37-9B4A-068D9756A82C}"/>
    <cellStyle name="Normal 9 6 2 7 2" xfId="15755" xr:uid="{7BC82E23-8735-41FF-B01C-385723B8BFA1}"/>
    <cellStyle name="Normal 9 6 2 7 2 2" xfId="32515" xr:uid="{5081CB93-BBD0-4455-A588-0F05160BB913}"/>
    <cellStyle name="Normal 9 6 2 7 2 3" xfId="49274" xr:uid="{F1FFB4FC-FB77-4B77-AA9F-32AD804A984F}"/>
    <cellStyle name="Normal 9 6 2 7 3" xfId="24135" xr:uid="{50541730-E2EA-4013-99AD-2E171DE65F8C}"/>
    <cellStyle name="Normal 9 6 2 7 4" xfId="40894" xr:uid="{E850146A-C185-4C33-B721-89618D6777D4}"/>
    <cellStyle name="Normal 9 6 2 8" xfId="7781" xr:uid="{9B2ACD3E-3280-4C87-A916-43EBF5722FD1}"/>
    <cellStyle name="Normal 9 6 2 8 2" xfId="16161" xr:uid="{85629430-8BC3-4A0C-B1E3-6457B773FDB3}"/>
    <cellStyle name="Normal 9 6 2 8 2 2" xfId="32921" xr:uid="{79833E52-1D4B-47B2-B496-F78D50365FC4}"/>
    <cellStyle name="Normal 9 6 2 8 2 3" xfId="49680" xr:uid="{430926AD-9FAC-4628-96DC-6E60BBD121FB}"/>
    <cellStyle name="Normal 9 6 2 8 3" xfId="24541" xr:uid="{308ABDB0-6B92-4B15-ACAC-CF93B94D2453}"/>
    <cellStyle name="Normal 9 6 2 8 4" xfId="41300" xr:uid="{4C3196BA-4199-4838-BAD7-E4B5049DFA4E}"/>
    <cellStyle name="Normal 9 6 2 9" xfId="8187" xr:uid="{50C74523-6152-4358-85BD-100CB676DD98}"/>
    <cellStyle name="Normal 9 6 2 9 2" xfId="16567" xr:uid="{B7A18039-9B9B-44D7-9F1C-724ABB9FCCF0}"/>
    <cellStyle name="Normal 9 6 2 9 2 2" xfId="33327" xr:uid="{706DC7AD-402C-473D-9D09-65371F1C1FE6}"/>
    <cellStyle name="Normal 9 6 2 9 2 3" xfId="50086" xr:uid="{1E7B61A2-8A88-4ED5-A5D6-DBDC028C8183}"/>
    <cellStyle name="Normal 9 6 2 9 3" xfId="24947" xr:uid="{7EF78B40-435F-468D-85D0-92AF1EE3C6BE}"/>
    <cellStyle name="Normal 9 6 2 9 4" xfId="41706" xr:uid="{5830A8D6-3B92-46DD-866B-A843F7049C4D}"/>
    <cellStyle name="Normal 9 6 3" xfId="745" xr:uid="{76734B48-FF26-4321-B1EE-D80685A3FEEB}"/>
    <cellStyle name="Normal 9 6 3 10" xfId="8712" xr:uid="{392CC754-A64F-47B8-83DD-79FDC6573FB9}"/>
    <cellStyle name="Normal 9 6 3 10 2" xfId="17092" xr:uid="{0E697D36-F4E4-4666-A681-C16FE8744123}"/>
    <cellStyle name="Normal 9 6 3 10 2 2" xfId="33852" xr:uid="{AA3A9885-0F90-4516-AF8A-F7F24787888F}"/>
    <cellStyle name="Normal 9 6 3 10 2 3" xfId="50611" xr:uid="{216B7749-5C9A-4F0B-B3AA-827DF33CB1B7}"/>
    <cellStyle name="Normal 9 6 3 10 3" xfId="25472" xr:uid="{4574547A-52DB-4639-ABC3-1E7F34FAA6A3}"/>
    <cellStyle name="Normal 9 6 3 10 4" xfId="42231" xr:uid="{F2420414-DF16-4117-938D-842F9DA55D44}"/>
    <cellStyle name="Normal 9 6 3 11" xfId="2574" xr:uid="{E06AE5B3-2991-442A-BCB0-F5D0CA8E61C5}"/>
    <cellStyle name="Normal 9 6 3 11 2" xfId="10956" xr:uid="{CEC22BD7-3608-427C-910C-DDF56AD7C23D}"/>
    <cellStyle name="Normal 9 6 3 11 2 2" xfId="27716" xr:uid="{8ECCDA4D-5646-4CEA-92F4-6E385D07554A}"/>
    <cellStyle name="Normal 9 6 3 11 2 3" xfId="44475" xr:uid="{7141A977-B088-4A57-BA6D-ADF5ECF3C471}"/>
    <cellStyle name="Normal 9 6 3 11 3" xfId="19336" xr:uid="{126C97D3-6087-4C2D-8A38-B6E4E1688035}"/>
    <cellStyle name="Normal 9 6 3 11 4" xfId="36095" xr:uid="{410D76FA-9957-4128-B8B3-CB8E6ED44B69}"/>
    <cellStyle name="Normal 9 6 3 12" xfId="9153" xr:uid="{F751E3C9-F276-4B5D-AF72-4DA00F3463F5}"/>
    <cellStyle name="Normal 9 6 3 12 2" xfId="25913" xr:uid="{85C72906-B840-45A4-BA93-C22D2A3D6748}"/>
    <cellStyle name="Normal 9 6 3 12 3" xfId="42672" xr:uid="{1EB8E714-F512-40EE-8E79-03836BB078C9}"/>
    <cellStyle name="Normal 9 6 3 13" xfId="17533" xr:uid="{374318AB-8FA9-4E8E-B0C9-B5D9C4D6BC75}"/>
    <cellStyle name="Normal 9 6 3 14" xfId="34292" xr:uid="{BDCB3A05-D210-418C-A8E9-068CF6A369B4}"/>
    <cellStyle name="Normal 9 6 3 2" xfId="1184" xr:uid="{C0A4EE78-3EFD-4126-BB3F-7021C87AC125}"/>
    <cellStyle name="Normal 9 6 3 2 2" xfId="4579" xr:uid="{20602F64-A93B-4D0B-9A0B-5CA6D0A63A73}"/>
    <cellStyle name="Normal 9 6 3 2 2 2" xfId="12959" xr:uid="{AA8AE0F3-B426-4E3E-8D15-1C633DED0F35}"/>
    <cellStyle name="Normal 9 6 3 2 2 2 2" xfId="29719" xr:uid="{55EA21DB-3AEF-46C9-A683-30CD0D8F7033}"/>
    <cellStyle name="Normal 9 6 3 2 2 2 3" xfId="46478" xr:uid="{D3CF9356-6E36-4026-9205-BF165145DCDA}"/>
    <cellStyle name="Normal 9 6 3 2 2 3" xfId="21339" xr:uid="{95150B6D-3E2A-496D-991B-BAFA4CF851EE}"/>
    <cellStyle name="Normal 9 6 3 2 2 4" xfId="38098" xr:uid="{EAB3A5B7-276E-4574-A937-B718BB19206A}"/>
    <cellStyle name="Normal 9 6 3 2 3" xfId="6266" xr:uid="{B29FF092-B06C-4321-8015-D6FA1EEB8EFD}"/>
    <cellStyle name="Normal 9 6 3 2 3 2" xfId="14646" xr:uid="{15CF6362-F264-4C20-90AA-3F3736D97113}"/>
    <cellStyle name="Normal 9 6 3 2 3 2 2" xfId="31406" xr:uid="{2C658EE4-B070-4A30-A993-562A521332BC}"/>
    <cellStyle name="Normal 9 6 3 2 3 2 3" xfId="48165" xr:uid="{796C9DFE-4BF0-4C2A-8545-39791ECAE33F}"/>
    <cellStyle name="Normal 9 6 3 2 3 3" xfId="23026" xr:uid="{942E2C67-601A-435E-9AE5-CFADA8E72FEC}"/>
    <cellStyle name="Normal 9 6 3 2 3 4" xfId="39785" xr:uid="{912D6C93-FD7C-42BF-AEE1-70209D704F5D}"/>
    <cellStyle name="Normal 9 6 3 2 4" xfId="3002" xr:uid="{22C6D286-D9C7-4AE0-B37D-94E57BAEF642}"/>
    <cellStyle name="Normal 9 6 3 2 4 2" xfId="11382" xr:uid="{3944E3ED-9A81-49A8-A2E4-D79CFCEFC357}"/>
    <cellStyle name="Normal 9 6 3 2 4 2 2" xfId="28142" xr:uid="{B35448CA-C805-402D-B0C1-2E9CE85C91E0}"/>
    <cellStyle name="Normal 9 6 3 2 4 2 3" xfId="44901" xr:uid="{0DF8E2DB-B2CA-4945-87C0-CA7D7E6261BC}"/>
    <cellStyle name="Normal 9 6 3 2 4 3" xfId="19762" xr:uid="{C86F28DA-364B-47DD-9E25-59CA5BDE397F}"/>
    <cellStyle name="Normal 9 6 3 2 4 4" xfId="36521" xr:uid="{A02B7EB1-DFC3-4709-8F8E-FE3CB73BC6B3}"/>
    <cellStyle name="Normal 9 6 3 2 5" xfId="9579" xr:uid="{481150BD-F905-409F-B1B3-50DDCEAADAEB}"/>
    <cellStyle name="Normal 9 6 3 2 5 2" xfId="26339" xr:uid="{5704060B-30A3-4FD5-8013-D61703521E92}"/>
    <cellStyle name="Normal 9 6 3 2 5 3" xfId="43098" xr:uid="{C7B7C1B9-A26D-42E8-9233-8290134CA25F}"/>
    <cellStyle name="Normal 9 6 3 2 6" xfId="17959" xr:uid="{2AE0DA1B-DB97-425E-A82A-8E18BE1D84D4}"/>
    <cellStyle name="Normal 9 6 3 2 7" xfId="34718" xr:uid="{C36F140B-7103-4873-92C0-E6AB9B2A106E}"/>
    <cellStyle name="Normal 9 6 3 3" xfId="1618" xr:uid="{44981FA4-B951-4D40-9DCD-3666A8624F24}"/>
    <cellStyle name="Normal 9 6 3 3 2" xfId="5007" xr:uid="{9242B48C-8E77-475C-BD09-5D3EB8B196E2}"/>
    <cellStyle name="Normal 9 6 3 3 2 2" xfId="13387" xr:uid="{0035E9B8-B840-40FF-BF9B-0AC69768582C}"/>
    <cellStyle name="Normal 9 6 3 3 2 2 2" xfId="30147" xr:uid="{4E802230-3AEC-4E4C-A1C2-B7E55DA51F05}"/>
    <cellStyle name="Normal 9 6 3 3 2 2 3" xfId="46906" xr:uid="{62BB2741-62A0-4AF5-8BC9-456D96291BA4}"/>
    <cellStyle name="Normal 9 6 3 3 2 3" xfId="21767" xr:uid="{62EFFC4E-69A0-4CF1-9B72-017AEE340DEC}"/>
    <cellStyle name="Normal 9 6 3 3 2 4" xfId="38526" xr:uid="{58F4619E-A0AD-4D6C-B505-C7F5A26903D2}"/>
    <cellStyle name="Normal 9 6 3 3 3" xfId="6694" xr:uid="{C39FF4FA-C67F-4496-A6ED-EF5CF203DF41}"/>
    <cellStyle name="Normal 9 6 3 3 3 2" xfId="15074" xr:uid="{C296EC8A-4DCD-45FD-893C-8EF89F783CF8}"/>
    <cellStyle name="Normal 9 6 3 3 3 2 2" xfId="31834" xr:uid="{8AE7518E-C1A1-40A0-889F-E4EA07AAA504}"/>
    <cellStyle name="Normal 9 6 3 3 3 2 3" xfId="48593" xr:uid="{93FA9D57-39B1-4C3D-8E0E-6FB24B83BFD7}"/>
    <cellStyle name="Normal 9 6 3 3 3 3" xfId="23454" xr:uid="{80269CBC-480B-4920-A810-2AB592FBDE0B}"/>
    <cellStyle name="Normal 9 6 3 3 3 4" xfId="40213" xr:uid="{AD24662A-7C55-4C01-8B12-6A55C526A506}"/>
    <cellStyle name="Normal 9 6 3 3 4" xfId="3430" xr:uid="{ED0C7906-00E7-4982-83A8-DA5CA76E3F28}"/>
    <cellStyle name="Normal 9 6 3 3 4 2" xfId="11810" xr:uid="{9A846E25-4E4F-402A-9F81-9AF9E23BC40F}"/>
    <cellStyle name="Normal 9 6 3 3 4 2 2" xfId="28570" xr:uid="{6DCEAEC0-F75D-43FF-A76D-A11D3E6D3226}"/>
    <cellStyle name="Normal 9 6 3 3 4 2 3" xfId="45329" xr:uid="{0633C8F3-54C1-4089-B0E8-2DA9BE72F953}"/>
    <cellStyle name="Normal 9 6 3 3 4 3" xfId="20190" xr:uid="{9B403D49-1209-42B1-BA5F-372B74F6B895}"/>
    <cellStyle name="Normal 9 6 3 3 4 4" xfId="36949" xr:uid="{AD90E70A-C602-431D-B851-5F06A4ABCB96}"/>
    <cellStyle name="Normal 9 6 3 3 5" xfId="10007" xr:uid="{1C2EE97D-5C63-4485-B487-EE70D04D3662}"/>
    <cellStyle name="Normal 9 6 3 3 5 2" xfId="26767" xr:uid="{DD6717D8-4C1F-40DA-8D4D-71523F225E5D}"/>
    <cellStyle name="Normal 9 6 3 3 5 3" xfId="43526" xr:uid="{27F60809-FA86-4E68-A4CA-FFDCB73068E0}"/>
    <cellStyle name="Normal 9 6 3 3 6" xfId="18387" xr:uid="{196D1EA5-2B97-49FC-A6F7-DC8584E52BA8}"/>
    <cellStyle name="Normal 9 6 3 3 7" xfId="35146" xr:uid="{99714703-8DBA-4E31-8F04-07889FA4BA79}"/>
    <cellStyle name="Normal 9 6 3 4" xfId="2012" xr:uid="{DADF4F37-2346-47D1-AFAD-BFC7C6AB930D}"/>
    <cellStyle name="Normal 9 6 3 4 2" xfId="5401" xr:uid="{81542120-68DA-4EEB-A950-010CD7A7CC52}"/>
    <cellStyle name="Normal 9 6 3 4 2 2" xfId="13781" xr:uid="{FC0272CF-7C3B-49AD-93ED-81A78F5A0647}"/>
    <cellStyle name="Normal 9 6 3 4 2 2 2" xfId="30541" xr:uid="{8B070651-82E8-4621-B7AF-FA2CEA93605C}"/>
    <cellStyle name="Normal 9 6 3 4 2 2 3" xfId="47300" xr:uid="{093010ED-AC54-41F1-A6C2-D8707AC1CB16}"/>
    <cellStyle name="Normal 9 6 3 4 2 3" xfId="22161" xr:uid="{8EA8D186-0C65-4707-8085-7356E7398955}"/>
    <cellStyle name="Normal 9 6 3 4 2 4" xfId="38920" xr:uid="{93081F6D-DD2A-4BA0-AC54-3B4D46ED77F9}"/>
    <cellStyle name="Normal 9 6 3 4 3" xfId="7088" xr:uid="{2B63BA0E-AD2D-4199-B9FB-96C81F6F5F93}"/>
    <cellStyle name="Normal 9 6 3 4 3 2" xfId="15468" xr:uid="{D03CF6D2-D0D2-41EE-AD43-3F27F9906BC2}"/>
    <cellStyle name="Normal 9 6 3 4 3 2 2" xfId="32228" xr:uid="{7AD9A547-1C75-4575-BC3D-33C2519A39E3}"/>
    <cellStyle name="Normal 9 6 3 4 3 2 3" xfId="48987" xr:uid="{492A9E61-9DB6-4BD9-B67F-7E9D4E9E37C1}"/>
    <cellStyle name="Normal 9 6 3 4 3 3" xfId="23848" xr:uid="{9CC879D6-DDFC-4F6D-A206-0C4E79A23BCB}"/>
    <cellStyle name="Normal 9 6 3 4 3 4" xfId="40607" xr:uid="{E29693E7-58A7-42A8-94AF-3D904A60C619}"/>
    <cellStyle name="Normal 9 6 3 4 4" xfId="3711" xr:uid="{F72DA202-0899-4313-9A92-CD38901554DE}"/>
    <cellStyle name="Normal 9 6 3 4 4 2" xfId="12091" xr:uid="{44A576B7-85F3-41DB-BDD6-3460D6A9ECAC}"/>
    <cellStyle name="Normal 9 6 3 4 4 2 2" xfId="28851" xr:uid="{2D16B82A-EE96-4EB1-ABD3-D2D8F760B0F2}"/>
    <cellStyle name="Normal 9 6 3 4 4 2 3" xfId="45610" xr:uid="{B98978E3-77AE-4549-93A1-03FE69FBAD4F}"/>
    <cellStyle name="Normal 9 6 3 4 4 3" xfId="20471" xr:uid="{87160B59-66D1-429D-9BF5-E1F5AA901997}"/>
    <cellStyle name="Normal 9 6 3 4 4 4" xfId="37230" xr:uid="{F99B2916-8AEB-4263-868E-E149F55415AE}"/>
    <cellStyle name="Normal 9 6 3 4 5" xfId="10401" xr:uid="{AE5C2C8C-C715-4B01-ABF3-2B7BF4984782}"/>
    <cellStyle name="Normal 9 6 3 4 5 2" xfId="27161" xr:uid="{557A1180-05EA-4A2A-A105-C0D78277FFA3}"/>
    <cellStyle name="Normal 9 6 3 4 5 3" xfId="43920" xr:uid="{3C2CEAB8-E7A4-4624-93F0-3A3C7A815C05}"/>
    <cellStyle name="Normal 9 6 3 4 6" xfId="18781" xr:uid="{5AF0EFFA-0FE9-4891-A352-86607DD56B6B}"/>
    <cellStyle name="Normal 9 6 3 4 7" xfId="35540" xr:uid="{39055AC6-2CC4-4A49-8A45-0B08CE50C60C}"/>
    <cellStyle name="Normal 9 6 3 5" xfId="4131" xr:uid="{A6F754A1-B1D5-4D33-854D-43B886D47584}"/>
    <cellStyle name="Normal 9 6 3 5 2" xfId="12511" xr:uid="{4D710267-62A7-41D0-AA57-D763BAC788E7}"/>
    <cellStyle name="Normal 9 6 3 5 2 2" xfId="29271" xr:uid="{50AF97DF-41D3-43C0-97C8-8B07CE2603D5}"/>
    <cellStyle name="Normal 9 6 3 5 2 3" xfId="46030" xr:uid="{ADDC99B2-9817-43EA-9845-D1E97B7F1510}"/>
    <cellStyle name="Normal 9 6 3 5 3" xfId="20891" xr:uid="{7EE58085-65EE-469E-B6D2-56E7C3C346A4}"/>
    <cellStyle name="Normal 9 6 3 5 4" xfId="37650" xr:uid="{625ADCBC-A9C0-4092-BD5D-F351FB611568}"/>
    <cellStyle name="Normal 9 6 3 6" xfId="5840" xr:uid="{C32550B2-453A-4471-8938-61972BE08804}"/>
    <cellStyle name="Normal 9 6 3 6 2" xfId="14220" xr:uid="{23C7B363-F3BF-4D6C-A281-AD3CA678D33F}"/>
    <cellStyle name="Normal 9 6 3 6 2 2" xfId="30980" xr:uid="{13674BBF-E41D-43AA-87B6-DE15E4364ADA}"/>
    <cellStyle name="Normal 9 6 3 6 2 3" xfId="47739" xr:uid="{393640BF-DAE3-4C3C-9E8E-842A35B95A44}"/>
    <cellStyle name="Normal 9 6 3 6 3" xfId="22600" xr:uid="{982B980C-3F37-4654-81A1-1DDB75D92D9A}"/>
    <cellStyle name="Normal 9 6 3 6 4" xfId="39359" xr:uid="{37167D6C-25E0-4235-8803-47A8C3A1F712}"/>
    <cellStyle name="Normal 9 6 3 7" xfId="7494" xr:uid="{8F84CDED-176B-41D3-9C4B-93278930B906}"/>
    <cellStyle name="Normal 9 6 3 7 2" xfId="15874" xr:uid="{4A1E499C-CB42-4EEE-892E-E3443C0D621B}"/>
    <cellStyle name="Normal 9 6 3 7 2 2" xfId="32634" xr:uid="{767C8245-C75C-45BD-A10D-56BBCBF06DBC}"/>
    <cellStyle name="Normal 9 6 3 7 2 3" xfId="49393" xr:uid="{0CD9B3AA-9C8D-4CCF-8FC8-E4424870D201}"/>
    <cellStyle name="Normal 9 6 3 7 3" xfId="24254" xr:uid="{12B246E9-72E6-43DF-9797-80D8A64D795C}"/>
    <cellStyle name="Normal 9 6 3 7 4" xfId="41013" xr:uid="{25BD0BF3-13F1-458C-BFEB-7669202D21DC}"/>
    <cellStyle name="Normal 9 6 3 8" xfId="7900" xr:uid="{CBC40983-34CF-41D2-B5C7-A08A50197B09}"/>
    <cellStyle name="Normal 9 6 3 8 2" xfId="16280" xr:uid="{8089370B-47C3-45AD-9B1D-ADBC33A86BDB}"/>
    <cellStyle name="Normal 9 6 3 8 2 2" xfId="33040" xr:uid="{82400D74-DEEA-47BA-BAB8-658A70578BBA}"/>
    <cellStyle name="Normal 9 6 3 8 2 3" xfId="49799" xr:uid="{E7420E9D-2DFC-458E-9E5C-A827844D1BBF}"/>
    <cellStyle name="Normal 9 6 3 8 3" xfId="24660" xr:uid="{87FFA545-7D48-46DC-B3A8-648754B066E5}"/>
    <cellStyle name="Normal 9 6 3 8 4" xfId="41419" xr:uid="{F823FC2A-60E8-41CB-8755-AEEF2D5D863C}"/>
    <cellStyle name="Normal 9 6 3 9" xfId="8306" xr:uid="{B0627CE6-A267-4979-880C-C66A63B3FCE1}"/>
    <cellStyle name="Normal 9 6 3 9 2" xfId="16686" xr:uid="{15784307-8BAD-407A-BA23-A2472A16DF94}"/>
    <cellStyle name="Normal 9 6 3 9 2 2" xfId="33446" xr:uid="{F618C391-AA04-4672-9784-8FF684FBDA3A}"/>
    <cellStyle name="Normal 9 6 3 9 2 3" xfId="50205" xr:uid="{8874CA30-04EE-4191-8D58-5635D729C239}"/>
    <cellStyle name="Normal 9 6 3 9 3" xfId="25066" xr:uid="{38F825DF-2573-482B-95C4-4193F8E70DDA}"/>
    <cellStyle name="Normal 9 6 3 9 4" xfId="41825" xr:uid="{F31A6904-8196-46FC-A515-96F45DB5C3A7}"/>
    <cellStyle name="Normal 9 6 4" xfId="1182" xr:uid="{6EFAEAD5-3819-400E-BA5B-4109A2CD36C9}"/>
    <cellStyle name="Normal 9 6 4 2" xfId="4577" xr:uid="{24960DD1-5ED0-4CDC-8F76-5B3543E3991C}"/>
    <cellStyle name="Normal 9 6 4 2 2" xfId="12957" xr:uid="{EB299F54-7FFD-4AC7-8385-DF189A244A7D}"/>
    <cellStyle name="Normal 9 6 4 2 2 2" xfId="29717" xr:uid="{D626D885-F3B0-4BB3-9FE0-FF0F69682B2D}"/>
    <cellStyle name="Normal 9 6 4 2 2 3" xfId="46476" xr:uid="{AE9C56D0-BFEF-499C-9330-976A6C4AA554}"/>
    <cellStyle name="Normal 9 6 4 2 3" xfId="21337" xr:uid="{7CB127B6-4EAB-414E-B476-35F3E9FCD62E}"/>
    <cellStyle name="Normal 9 6 4 2 4" xfId="38096" xr:uid="{220B17B0-D7E1-4791-A66A-63D3D8E079BC}"/>
    <cellStyle name="Normal 9 6 4 3" xfId="6264" xr:uid="{DA9E056A-8045-459B-948D-8154F448276F}"/>
    <cellStyle name="Normal 9 6 4 3 2" xfId="14644" xr:uid="{D36CA89A-7E16-4656-9343-7E36E29CDE8B}"/>
    <cellStyle name="Normal 9 6 4 3 2 2" xfId="31404" xr:uid="{B0342C55-3D12-4B01-8430-D39863101D31}"/>
    <cellStyle name="Normal 9 6 4 3 2 3" xfId="48163" xr:uid="{CF1E07BD-2AE7-46F7-BC69-2CDD49ED9E18}"/>
    <cellStyle name="Normal 9 6 4 3 3" xfId="23024" xr:uid="{DB578851-9F05-4883-86EF-6E622A44EA6A}"/>
    <cellStyle name="Normal 9 6 4 3 4" xfId="39783" xr:uid="{322DABAD-F0DD-4734-AB27-8920A02DF7B5}"/>
    <cellStyle name="Normal 9 6 4 4" xfId="3000" xr:uid="{6A938B79-109D-49B6-B71D-8B2B0764A341}"/>
    <cellStyle name="Normal 9 6 4 4 2" xfId="11380" xr:uid="{2668CBA7-034F-4F76-A952-DA41EB372381}"/>
    <cellStyle name="Normal 9 6 4 4 2 2" xfId="28140" xr:uid="{F479FF22-4A5C-4AD7-A1E2-8A12F219103F}"/>
    <cellStyle name="Normal 9 6 4 4 2 3" xfId="44899" xr:uid="{DD8D9BA8-A6DE-44E1-A8AB-CAADC637B6A2}"/>
    <cellStyle name="Normal 9 6 4 4 3" xfId="19760" xr:uid="{C443082B-5BDB-422C-A1FF-7531BE87D574}"/>
    <cellStyle name="Normal 9 6 4 4 4" xfId="36519" xr:uid="{695A6614-4C6A-405B-8B08-6A78541E8996}"/>
    <cellStyle name="Normal 9 6 4 5" xfId="9577" xr:uid="{D5E84955-9FBD-48F0-8274-5948A5141F18}"/>
    <cellStyle name="Normal 9 6 4 5 2" xfId="26337" xr:uid="{F8CB3312-C857-4BB4-8219-2E91A7C5C027}"/>
    <cellStyle name="Normal 9 6 4 5 3" xfId="43096" xr:uid="{26CFFC28-8942-4E28-9DF0-06FB6E1407AC}"/>
    <cellStyle name="Normal 9 6 4 6" xfId="17957" xr:uid="{2F3D6512-95F0-4770-975D-554F90C2354E}"/>
    <cellStyle name="Normal 9 6 4 7" xfId="34716" xr:uid="{707C18D2-0BFA-4334-9802-F11182479A71}"/>
    <cellStyle name="Normal 9 6 5" xfId="1616" xr:uid="{19199E0E-3FEF-4485-8DDC-3E90555E5784}"/>
    <cellStyle name="Normal 9 6 5 2" xfId="5005" xr:uid="{45143BC0-9374-411E-924D-1AB76169EB0B}"/>
    <cellStyle name="Normal 9 6 5 2 2" xfId="13385" xr:uid="{A0AE5BD8-B079-469A-BFF8-1A49B59196B4}"/>
    <cellStyle name="Normal 9 6 5 2 2 2" xfId="30145" xr:uid="{A0A54702-1976-436C-A994-6E0B01CB39C5}"/>
    <cellStyle name="Normal 9 6 5 2 2 3" xfId="46904" xr:uid="{7CE85150-1516-471F-8360-8D966DA3D4CF}"/>
    <cellStyle name="Normal 9 6 5 2 3" xfId="21765" xr:uid="{B2AE8371-B8FE-4AB3-B853-1B8629DFB7BB}"/>
    <cellStyle name="Normal 9 6 5 2 4" xfId="38524" xr:uid="{4459217D-71F9-4E20-88D1-7CFE2FAA8540}"/>
    <cellStyle name="Normal 9 6 5 3" xfId="6692" xr:uid="{EBB70937-EA4E-4666-82E9-DD8272FC82A6}"/>
    <cellStyle name="Normal 9 6 5 3 2" xfId="15072" xr:uid="{E182BA20-9D68-4BFD-8F3F-2E652F4F4BC8}"/>
    <cellStyle name="Normal 9 6 5 3 2 2" xfId="31832" xr:uid="{14AC9AA7-6A10-4611-AFE2-DAF827E2FF94}"/>
    <cellStyle name="Normal 9 6 5 3 2 3" xfId="48591" xr:uid="{01A8479A-E0B6-4DC8-BF46-0E358F239576}"/>
    <cellStyle name="Normal 9 6 5 3 3" xfId="23452" xr:uid="{FCD36448-B677-459E-BB68-7FB705B34103}"/>
    <cellStyle name="Normal 9 6 5 3 4" xfId="40211" xr:uid="{932FD98A-DF68-478B-BD18-DE8D90E12812}"/>
    <cellStyle name="Normal 9 6 5 4" xfId="3428" xr:uid="{87B78862-FC28-4B0C-B196-81C020314E8B}"/>
    <cellStyle name="Normal 9 6 5 4 2" xfId="11808" xr:uid="{68CCE9D7-92D3-47D2-8AE6-E9F46B87865B}"/>
    <cellStyle name="Normal 9 6 5 4 2 2" xfId="28568" xr:uid="{5F3BD757-D6D9-4EDC-A5BA-95DCF2BE5289}"/>
    <cellStyle name="Normal 9 6 5 4 2 3" xfId="45327" xr:uid="{797BDEC2-E354-4B59-BC98-760CA884E965}"/>
    <cellStyle name="Normal 9 6 5 4 3" xfId="20188" xr:uid="{ACCC12B0-B1F5-4A86-A33B-D03550158385}"/>
    <cellStyle name="Normal 9 6 5 4 4" xfId="36947" xr:uid="{7CFC27F8-74F3-411E-BDAB-9A80DE74B222}"/>
    <cellStyle name="Normal 9 6 5 5" xfId="10005" xr:uid="{CFC1C2E5-11CB-4D9B-924F-0C3E050A2416}"/>
    <cellStyle name="Normal 9 6 5 5 2" xfId="26765" xr:uid="{CC63D7A1-2110-4B1D-8662-B742B03B2968}"/>
    <cellStyle name="Normal 9 6 5 5 3" xfId="43524" xr:uid="{7D57C6C7-8556-4253-9DC9-06FB9EC97DDE}"/>
    <cellStyle name="Normal 9 6 5 6" xfId="18385" xr:uid="{44522578-0281-4531-BA56-E1B8232E3C67}"/>
    <cellStyle name="Normal 9 6 5 7" xfId="35144" xr:uid="{3D96CC9E-F981-4698-89E0-BB40C8D471B8}"/>
    <cellStyle name="Normal 9 6 6" xfId="1741" xr:uid="{33B787C0-153C-414C-BB51-7E6758B3FAE9}"/>
    <cellStyle name="Normal 9 6 6 2" xfId="5130" xr:uid="{33BD5BBB-0B01-4840-896E-523789AE97CE}"/>
    <cellStyle name="Normal 9 6 6 2 2" xfId="13510" xr:uid="{4E3F4DFA-BE2D-4AAB-8EB9-0C08B499EE4C}"/>
    <cellStyle name="Normal 9 6 6 2 2 2" xfId="30270" xr:uid="{5DEF5431-A716-4D84-83DC-96836AC0D3DD}"/>
    <cellStyle name="Normal 9 6 6 2 2 3" xfId="47029" xr:uid="{90B9ECB1-9D94-4553-B469-766AA55A717A}"/>
    <cellStyle name="Normal 9 6 6 2 3" xfId="21890" xr:uid="{4A76075D-3CB2-4F6E-AC17-FC6FB2EADDF5}"/>
    <cellStyle name="Normal 9 6 6 2 4" xfId="38649" xr:uid="{62937A57-8056-4E0A-9D8E-E4132EAE7B46}"/>
    <cellStyle name="Normal 9 6 6 3" xfId="6817" xr:uid="{48B719FE-62B5-433C-B470-85EB6A9EE475}"/>
    <cellStyle name="Normal 9 6 6 3 2" xfId="15197" xr:uid="{2B2CA58C-1D1B-453F-83DB-542956211A25}"/>
    <cellStyle name="Normal 9 6 6 3 2 2" xfId="31957" xr:uid="{C4214B22-B04E-4328-8902-6671EEB6CA44}"/>
    <cellStyle name="Normal 9 6 6 3 2 3" xfId="48716" xr:uid="{59A8B9FF-4E9E-4B1F-A02E-C972D9EDEA11}"/>
    <cellStyle name="Normal 9 6 6 3 3" xfId="23577" xr:uid="{D6AF34CB-0D77-433A-93D2-C57B86CBF269}"/>
    <cellStyle name="Normal 9 6 6 3 4" xfId="40336" xr:uid="{F737D82D-7428-41DF-BD43-EF7F135F9B99}"/>
    <cellStyle name="Normal 9 6 6 4" xfId="2572" xr:uid="{83F7C53D-21B7-42EF-AD32-1CA98AC6C62D}"/>
    <cellStyle name="Normal 9 6 6 4 2" xfId="10954" xr:uid="{609B656E-1E42-420F-AC96-63AE4F5FB619}"/>
    <cellStyle name="Normal 9 6 6 4 2 2" xfId="27714" xr:uid="{2EC481AF-688F-4362-9CF0-C1FBEA723F38}"/>
    <cellStyle name="Normal 9 6 6 4 2 3" xfId="44473" xr:uid="{5B5D95C0-3145-4C45-A7E1-36AE4F7CC298}"/>
    <cellStyle name="Normal 9 6 6 4 3" xfId="19334" xr:uid="{5E72AFC2-D16A-4B79-9C1D-4087710BF3A3}"/>
    <cellStyle name="Normal 9 6 6 4 4" xfId="36093" xr:uid="{4E72670E-E6F1-4148-AA4A-D512275AA5BB}"/>
    <cellStyle name="Normal 9 6 6 5" xfId="10130" xr:uid="{79ADFFA5-073F-452F-B66B-D97D5E7E270B}"/>
    <cellStyle name="Normal 9 6 6 5 2" xfId="26890" xr:uid="{459D0B45-C474-4BEA-9A49-03BE4DB5BB0C}"/>
    <cellStyle name="Normal 9 6 6 5 3" xfId="43649" xr:uid="{CC8FA5B0-5C90-4B7C-B268-7B6FF04F3604}"/>
    <cellStyle name="Normal 9 6 6 6" xfId="18510" xr:uid="{87E83412-0EC1-441E-AA5E-2F92BC30B055}"/>
    <cellStyle name="Normal 9 6 6 7" xfId="35269" xr:uid="{560FDAC0-BD6F-4EE1-8DF2-B2DAE1A6D996}"/>
    <cellStyle name="Normal 9 6 7" xfId="3860" xr:uid="{47F64247-1095-4CC2-ABF2-570959695CB1}"/>
    <cellStyle name="Normal 9 6 7 2" xfId="12240" xr:uid="{6D62484B-F7D7-4058-BC0C-4B4D345A1B8C}"/>
    <cellStyle name="Normal 9 6 7 2 2" xfId="29000" xr:uid="{D0891620-47AA-4418-B5F4-59F3E7155A37}"/>
    <cellStyle name="Normal 9 6 7 2 3" xfId="45759" xr:uid="{C5308B7C-6DC3-4FDB-B31D-767C57BD7262}"/>
    <cellStyle name="Normal 9 6 7 3" xfId="20620" xr:uid="{4BFDDAD6-3E42-40B8-8255-B59C9092AF26}"/>
    <cellStyle name="Normal 9 6 7 4" xfId="37379" xr:uid="{96EDF9F5-A18A-42D8-8A62-243D935A2904}"/>
    <cellStyle name="Normal 9 6 8" xfId="5838" xr:uid="{75C326EE-8554-45F7-BC6F-5D4F19704677}"/>
    <cellStyle name="Normal 9 6 8 2" xfId="14218" xr:uid="{6C17F902-69A3-4004-AE07-7CBBAA67FE41}"/>
    <cellStyle name="Normal 9 6 8 2 2" xfId="30978" xr:uid="{044FCA46-3D33-4F15-A29B-94564E55E444}"/>
    <cellStyle name="Normal 9 6 8 2 3" xfId="47737" xr:uid="{D150F88D-6F4C-419B-B1C6-84B5016F8C1E}"/>
    <cellStyle name="Normal 9 6 8 3" xfId="22598" xr:uid="{2AA38719-6FA4-47D5-B63E-9F6724A434B1}"/>
    <cellStyle name="Normal 9 6 8 4" xfId="39357" xr:uid="{57798BAD-EB72-42E4-A3FC-ACA005FDB887}"/>
    <cellStyle name="Normal 9 6 9" xfId="7223" xr:uid="{BC5D72DF-8875-4D21-BB44-16BAFC236DE9}"/>
    <cellStyle name="Normal 9 6 9 2" xfId="15603" xr:uid="{A5A4B440-0220-4E74-9AB9-7B5977B53A1A}"/>
    <cellStyle name="Normal 9 6 9 2 2" xfId="32363" xr:uid="{8E2D740D-EDF9-4FB6-A89C-BA7F64D293BB}"/>
    <cellStyle name="Normal 9 6 9 2 3" xfId="49122" xr:uid="{BFB8DE79-B81A-420B-A807-00EFF5FC75F7}"/>
    <cellStyle name="Normal 9 6 9 3" xfId="23983" xr:uid="{E233DD84-2B39-4FF1-B54F-0E6E333D10DE}"/>
    <cellStyle name="Normal 9 6 9 4" xfId="40742" xr:uid="{E59414A3-78C0-4989-8105-2097C88CDB85}"/>
    <cellStyle name="Normal 9 7" xfId="746" xr:uid="{F24B0C9D-4C93-4C9B-A9AB-8A4AE434E4AA}"/>
    <cellStyle name="Normal 9 7 10" xfId="8582" xr:uid="{542046CD-54BF-428C-9C76-1620E57C1E9C}"/>
    <cellStyle name="Normal 9 7 10 2" xfId="16962" xr:uid="{CE4172EF-C8D1-4B2A-9C0C-D1F97A0872BF}"/>
    <cellStyle name="Normal 9 7 10 2 2" xfId="33722" xr:uid="{CFACB91F-9B30-47A6-81E0-45A406BDE8D7}"/>
    <cellStyle name="Normal 9 7 10 2 3" xfId="50481" xr:uid="{4584BE4D-77A4-48C2-9E51-09DF5D3DD1AD}"/>
    <cellStyle name="Normal 9 7 10 3" xfId="25342" xr:uid="{DC6AB2F6-B863-4B08-833A-BCF68AF75602}"/>
    <cellStyle name="Normal 9 7 10 4" xfId="42101" xr:uid="{5EA2EE50-7848-440F-8419-06F3F11CA6F5}"/>
    <cellStyle name="Normal 9 7 11" xfId="2575" xr:uid="{0088232C-9D13-4D19-987B-E361D976C43A}"/>
    <cellStyle name="Normal 9 7 11 2" xfId="10957" xr:uid="{FBA80E75-4101-4AAA-AF10-0B132BAB16D3}"/>
    <cellStyle name="Normal 9 7 11 2 2" xfId="27717" xr:uid="{4092B7E9-8C55-49F3-B61F-9B26B104AEFB}"/>
    <cellStyle name="Normal 9 7 11 2 3" xfId="44476" xr:uid="{F7F135D8-17F2-438F-9B6B-71ADCC7A4CBC}"/>
    <cellStyle name="Normal 9 7 11 3" xfId="19337" xr:uid="{A1843CB8-8070-442A-B007-B0FF50CD6E1A}"/>
    <cellStyle name="Normal 9 7 11 4" xfId="36096" xr:uid="{AA45F497-6F2D-4F61-8060-3E2AD30756C4}"/>
    <cellStyle name="Normal 9 7 12" xfId="9154" xr:uid="{437E136A-8024-4FEE-8883-43218B429961}"/>
    <cellStyle name="Normal 9 7 12 2" xfId="25914" xr:uid="{79007179-00E2-4FD6-A956-A35F4BF4C14B}"/>
    <cellStyle name="Normal 9 7 12 3" xfId="42673" xr:uid="{50ACDBC2-3B30-4A96-9984-AFF4AC098E68}"/>
    <cellStyle name="Normal 9 7 13" xfId="17534" xr:uid="{C33F51D0-9075-4F6B-8B6F-70E9A19743A7}"/>
    <cellStyle name="Normal 9 7 14" xfId="34293" xr:uid="{1A1410C8-1622-4704-81E5-A799CB089757}"/>
    <cellStyle name="Normal 9 7 2" xfId="1185" xr:uid="{513EEC68-AF1B-43C9-9329-4B45B6E3E554}"/>
    <cellStyle name="Normal 9 7 2 2" xfId="4580" xr:uid="{463138C5-D728-403F-B142-EB382AE7A2C8}"/>
    <cellStyle name="Normal 9 7 2 2 2" xfId="12960" xr:uid="{93BC8867-CB91-4455-A26F-6458B6708DD3}"/>
    <cellStyle name="Normal 9 7 2 2 2 2" xfId="29720" xr:uid="{0831A74E-FC32-4D16-B0DA-F94CEFEC3531}"/>
    <cellStyle name="Normal 9 7 2 2 2 3" xfId="46479" xr:uid="{26199FFE-C34B-4DCC-9DF3-85A100DA44A8}"/>
    <cellStyle name="Normal 9 7 2 2 3" xfId="21340" xr:uid="{A0F414D8-9817-4626-8544-2F62DAD458F5}"/>
    <cellStyle name="Normal 9 7 2 2 4" xfId="38099" xr:uid="{393CB1D2-9EC1-448C-93C5-29B0780B68EF}"/>
    <cellStyle name="Normal 9 7 2 3" xfId="6267" xr:uid="{7AB20820-0EED-4AF4-A96D-775DA32AC616}"/>
    <cellStyle name="Normal 9 7 2 3 2" xfId="14647" xr:uid="{AB261722-6BAB-46EF-B9AB-561D05527767}"/>
    <cellStyle name="Normal 9 7 2 3 2 2" xfId="31407" xr:uid="{B4E9DA40-D1CE-49BA-8CED-8D7EFED03142}"/>
    <cellStyle name="Normal 9 7 2 3 2 3" xfId="48166" xr:uid="{C5266FAA-557E-4E45-9CF4-BF0DDF37CA7F}"/>
    <cellStyle name="Normal 9 7 2 3 3" xfId="23027" xr:uid="{7006B802-FCFE-4D9A-9A7C-BCB4D192D9EC}"/>
    <cellStyle name="Normal 9 7 2 3 4" xfId="39786" xr:uid="{EE76058A-F105-4405-9B6F-35B9032B4503}"/>
    <cellStyle name="Normal 9 7 2 4" xfId="3003" xr:uid="{C38FB3AD-D7B9-4F2C-A04B-511432DF333D}"/>
    <cellStyle name="Normal 9 7 2 4 2" xfId="11383" xr:uid="{A089F17D-CF66-4142-9624-2DDFA2263501}"/>
    <cellStyle name="Normal 9 7 2 4 2 2" xfId="28143" xr:uid="{AD89D39E-FB79-45FF-A8DE-6EE940E6460C}"/>
    <cellStyle name="Normal 9 7 2 4 2 3" xfId="44902" xr:uid="{27A885FE-8880-4E29-83B0-1FAB320521C1}"/>
    <cellStyle name="Normal 9 7 2 4 3" xfId="19763" xr:uid="{B4CA6530-EF5E-420F-BC11-E7EDB06F5FDE}"/>
    <cellStyle name="Normal 9 7 2 4 4" xfId="36522" xr:uid="{BEA3D43E-7C56-49A7-B05B-81ADAC54FBBE}"/>
    <cellStyle name="Normal 9 7 2 5" xfId="9580" xr:uid="{F55CF32F-6935-498A-B25B-087556E942E8}"/>
    <cellStyle name="Normal 9 7 2 5 2" xfId="26340" xr:uid="{34005E16-E71F-4C99-B0C4-97606A40384D}"/>
    <cellStyle name="Normal 9 7 2 5 3" xfId="43099" xr:uid="{C58AAF4B-BB9C-4F59-A1B8-3FA3528B5BBA}"/>
    <cellStyle name="Normal 9 7 2 6" xfId="17960" xr:uid="{088F8EB5-7ECA-4785-8AE1-A6CC0AB0CE89}"/>
    <cellStyle name="Normal 9 7 2 7" xfId="34719" xr:uid="{6AAA8959-10B5-4C85-8657-04E6CB168DD9}"/>
    <cellStyle name="Normal 9 7 3" xfId="1619" xr:uid="{5BAC32BC-4335-4BFD-A4AE-0DD6253A1875}"/>
    <cellStyle name="Normal 9 7 3 2" xfId="5008" xr:uid="{8FBB572D-1E05-4E66-AB78-84F81EACB812}"/>
    <cellStyle name="Normal 9 7 3 2 2" xfId="13388" xr:uid="{9D1579CB-C6CD-4D05-9593-205B9CF5C3B9}"/>
    <cellStyle name="Normal 9 7 3 2 2 2" xfId="30148" xr:uid="{6B1E3F7A-1D77-439A-9B94-839D626D2EF6}"/>
    <cellStyle name="Normal 9 7 3 2 2 3" xfId="46907" xr:uid="{7C59E9B6-A3D1-4D93-BEAC-303EF4E4A934}"/>
    <cellStyle name="Normal 9 7 3 2 3" xfId="21768" xr:uid="{A0EAE423-421B-4C26-B0BE-E483E814FD59}"/>
    <cellStyle name="Normal 9 7 3 2 4" xfId="38527" xr:uid="{3C6660B2-FD18-47BE-A12B-F38A209B1AED}"/>
    <cellStyle name="Normal 9 7 3 3" xfId="6695" xr:uid="{09EF2001-282A-442B-A9EC-B0FA96D38811}"/>
    <cellStyle name="Normal 9 7 3 3 2" xfId="15075" xr:uid="{9169122E-19AF-403C-95C5-ECA37E842180}"/>
    <cellStyle name="Normal 9 7 3 3 2 2" xfId="31835" xr:uid="{78ACD1D6-5B94-42C5-BAE2-3622727F862A}"/>
    <cellStyle name="Normal 9 7 3 3 2 3" xfId="48594" xr:uid="{DE190CD5-E2DA-41FD-9A01-54C8CF4BA08A}"/>
    <cellStyle name="Normal 9 7 3 3 3" xfId="23455" xr:uid="{F1E411F0-4005-4398-BA50-35490086C7A5}"/>
    <cellStyle name="Normal 9 7 3 3 4" xfId="40214" xr:uid="{352F095F-78E4-4598-9EA5-D298EEA14DA6}"/>
    <cellStyle name="Normal 9 7 3 4" xfId="3431" xr:uid="{0B993DCD-D535-4377-B233-6A133430EBF5}"/>
    <cellStyle name="Normal 9 7 3 4 2" xfId="11811" xr:uid="{5A9DAEF4-5314-46A9-A91B-7E5784EF686B}"/>
    <cellStyle name="Normal 9 7 3 4 2 2" xfId="28571" xr:uid="{6921874E-33BE-41D4-9F08-4ABD3C175597}"/>
    <cellStyle name="Normal 9 7 3 4 2 3" xfId="45330" xr:uid="{9A771737-9FF7-4566-BECB-00268B7C93F3}"/>
    <cellStyle name="Normal 9 7 3 4 3" xfId="20191" xr:uid="{760F5A82-BF1E-4625-B27C-0C8F125AD4DC}"/>
    <cellStyle name="Normal 9 7 3 4 4" xfId="36950" xr:uid="{E5D96C8D-EF5C-4B75-9B33-0C6E3D0F7B18}"/>
    <cellStyle name="Normal 9 7 3 5" xfId="10008" xr:uid="{24A58119-5525-436B-997E-A3B5FA979EFA}"/>
    <cellStyle name="Normal 9 7 3 5 2" xfId="26768" xr:uid="{7DD44AD9-1F92-4D58-B33C-EC8BE59BB916}"/>
    <cellStyle name="Normal 9 7 3 5 3" xfId="43527" xr:uid="{A335349C-D7BD-48AF-B03C-ECEA0898CFC3}"/>
    <cellStyle name="Normal 9 7 3 6" xfId="18388" xr:uid="{748E1B96-5056-4BA9-ACC0-B6BD36366910}"/>
    <cellStyle name="Normal 9 7 3 7" xfId="35147" xr:uid="{FD2F80BE-E426-4C9E-A318-9CCC9A07E941}"/>
    <cellStyle name="Normal 9 7 4" xfId="1882" xr:uid="{9C7A4A3E-9332-4034-AA3F-7F17406E6A55}"/>
    <cellStyle name="Normal 9 7 4 2" xfId="5271" xr:uid="{58EC398D-244A-4E49-9DCF-220B009866A0}"/>
    <cellStyle name="Normal 9 7 4 2 2" xfId="13651" xr:uid="{8E8D8CF3-96AF-4907-AC9C-75EAFC54164A}"/>
    <cellStyle name="Normal 9 7 4 2 2 2" xfId="30411" xr:uid="{F9DDEA43-FF29-40E5-92C4-FB9BC39D5448}"/>
    <cellStyle name="Normal 9 7 4 2 2 3" xfId="47170" xr:uid="{1E6BBC28-1407-4CA5-B32D-1B7BE5CB4807}"/>
    <cellStyle name="Normal 9 7 4 2 3" xfId="22031" xr:uid="{97695BD7-9C13-46DE-ADBD-45A139DFEB47}"/>
    <cellStyle name="Normal 9 7 4 2 4" xfId="38790" xr:uid="{EBBE8F6C-B772-420E-8678-A74D5FF2130F}"/>
    <cellStyle name="Normal 9 7 4 3" xfId="6958" xr:uid="{7A0F3568-16D9-4ABE-81C7-14E5612A2C7E}"/>
    <cellStyle name="Normal 9 7 4 3 2" xfId="15338" xr:uid="{887DCFED-FAF2-45C1-98FE-DE3F702C3FA0}"/>
    <cellStyle name="Normal 9 7 4 3 2 2" xfId="32098" xr:uid="{1F996ABA-1195-4FB9-8782-376CE3E4EE5B}"/>
    <cellStyle name="Normal 9 7 4 3 2 3" xfId="48857" xr:uid="{46D029C6-A772-4750-B73F-092F4D663A1A}"/>
    <cellStyle name="Normal 9 7 4 3 3" xfId="23718" xr:uid="{1F841F36-3BD0-44C0-88C6-8CA1FDBFAECB}"/>
    <cellStyle name="Normal 9 7 4 3 4" xfId="40477" xr:uid="{E47E92A1-13F2-4DFA-A2E4-A744D0A95001}"/>
    <cellStyle name="Normal 9 7 4 4" xfId="3581" xr:uid="{3306416D-25D8-4E42-A382-F7860E71A514}"/>
    <cellStyle name="Normal 9 7 4 4 2" xfId="11961" xr:uid="{45CBC333-2A62-44FB-A80A-864037BDEC08}"/>
    <cellStyle name="Normal 9 7 4 4 2 2" xfId="28721" xr:uid="{F4626714-C172-4A40-8F19-7BEFCBB82083}"/>
    <cellStyle name="Normal 9 7 4 4 2 3" xfId="45480" xr:uid="{5C0AACA7-26ED-495C-854C-BE295604C634}"/>
    <cellStyle name="Normal 9 7 4 4 3" xfId="20341" xr:uid="{9EDE409B-8510-4F7A-9AEA-7EB6A986CDA1}"/>
    <cellStyle name="Normal 9 7 4 4 4" xfId="37100" xr:uid="{2582AD4D-E017-4E52-B95B-7C1065F87A96}"/>
    <cellStyle name="Normal 9 7 4 5" xfId="10271" xr:uid="{7CFA0529-3257-41CB-9456-B3F21B13A158}"/>
    <cellStyle name="Normal 9 7 4 5 2" xfId="27031" xr:uid="{B37954B0-ECE0-47D9-8AF2-40B00C6325A2}"/>
    <cellStyle name="Normal 9 7 4 5 3" xfId="43790" xr:uid="{F75A1D2F-F14F-4E91-9227-3B9FBAE36D27}"/>
    <cellStyle name="Normal 9 7 4 6" xfId="18651" xr:uid="{BA4CD4BD-DB82-49E3-897A-140B0FD69EB8}"/>
    <cellStyle name="Normal 9 7 4 7" xfId="35410" xr:uid="{C8240F7A-9267-439D-B183-A9413642BD0A}"/>
    <cellStyle name="Normal 9 7 5" xfId="4001" xr:uid="{AA1F3E10-732B-4F0F-982A-D6EB14EC7DE8}"/>
    <cellStyle name="Normal 9 7 5 2" xfId="12381" xr:uid="{5A7EE643-4FB4-4EF5-90FC-1AD6FE949478}"/>
    <cellStyle name="Normal 9 7 5 2 2" xfId="29141" xr:uid="{6325AE5C-1F9D-415E-A2B6-C90EAA600216}"/>
    <cellStyle name="Normal 9 7 5 2 3" xfId="45900" xr:uid="{C8695065-03D6-42C7-86A1-62B6C4644EBA}"/>
    <cellStyle name="Normal 9 7 5 3" xfId="20761" xr:uid="{5E92030C-AF8B-4C3F-99EF-CDDEFB18252B}"/>
    <cellStyle name="Normal 9 7 5 4" xfId="37520" xr:uid="{145518EA-7662-469C-A0DD-1AEFF91660B4}"/>
    <cellStyle name="Normal 9 7 6" xfId="5841" xr:uid="{B8624F4E-1C70-49BC-83E9-61F892C008EB}"/>
    <cellStyle name="Normal 9 7 6 2" xfId="14221" xr:uid="{F0F28C55-5303-461C-8463-3474463DE6E0}"/>
    <cellStyle name="Normal 9 7 6 2 2" xfId="30981" xr:uid="{92EE1221-AA68-411A-90FD-B4E3F35F95A7}"/>
    <cellStyle name="Normal 9 7 6 2 3" xfId="47740" xr:uid="{77661230-B211-430F-94F4-F7501AD55A4A}"/>
    <cellStyle name="Normal 9 7 6 3" xfId="22601" xr:uid="{30507F33-8C9E-470F-9427-25D41EB93FB9}"/>
    <cellStyle name="Normal 9 7 6 4" xfId="39360" xr:uid="{EC36985F-8EA1-44BC-9066-071CAAA59226}"/>
    <cellStyle name="Normal 9 7 7" xfId="7364" xr:uid="{04756422-4F79-4BA7-9418-BE0753584B5B}"/>
    <cellStyle name="Normal 9 7 7 2" xfId="15744" xr:uid="{80797D9B-DFEB-427C-BDBF-1A0CE4BA0EE9}"/>
    <cellStyle name="Normal 9 7 7 2 2" xfId="32504" xr:uid="{0F380002-8102-4D2C-A889-19AC09DED399}"/>
    <cellStyle name="Normal 9 7 7 2 3" xfId="49263" xr:uid="{C1BB2A50-A432-4534-B7E7-84495028A597}"/>
    <cellStyle name="Normal 9 7 7 3" xfId="24124" xr:uid="{969E6628-E329-4D61-935D-B4A18BE49B34}"/>
    <cellStyle name="Normal 9 7 7 4" xfId="40883" xr:uid="{448DDD75-28B3-45EA-A5F4-910BB2773724}"/>
    <cellStyle name="Normal 9 7 8" xfId="7770" xr:uid="{66112DC1-8466-465A-AD35-424E3AB97A92}"/>
    <cellStyle name="Normal 9 7 8 2" xfId="16150" xr:uid="{498F16E2-89E3-4994-9C7F-F39F927A706B}"/>
    <cellStyle name="Normal 9 7 8 2 2" xfId="32910" xr:uid="{C96267D9-95EA-4C90-A6F5-5D17BEA83778}"/>
    <cellStyle name="Normal 9 7 8 2 3" xfId="49669" xr:uid="{CE849947-E4D4-4E36-AF35-C220991CD1A3}"/>
    <cellStyle name="Normal 9 7 8 3" xfId="24530" xr:uid="{96316644-6FE2-45A3-B1DA-555AACF68872}"/>
    <cellStyle name="Normal 9 7 8 4" xfId="41289" xr:uid="{880406F7-2EEA-43D0-B646-4BA31862E7D7}"/>
    <cellStyle name="Normal 9 7 9" xfId="8176" xr:uid="{DAAEFCAB-7807-42F6-A064-E36F785957CA}"/>
    <cellStyle name="Normal 9 7 9 2" xfId="16556" xr:uid="{C89485DC-BFD1-44CB-8F60-0ED8862BE0FD}"/>
    <cellStyle name="Normal 9 7 9 2 2" xfId="33316" xr:uid="{D60CC6E2-92FA-4930-B67C-EB416400B31E}"/>
    <cellStyle name="Normal 9 7 9 2 3" xfId="50075" xr:uid="{58B83D97-6BF9-496B-9544-D4531391F616}"/>
    <cellStyle name="Normal 9 7 9 3" xfId="24936" xr:uid="{52833585-ADCD-4C7D-847F-800B7DB550E5}"/>
    <cellStyle name="Normal 9 7 9 4" xfId="41695" xr:uid="{4182D358-0179-45A1-832A-144DDDDEDC1D}"/>
    <cellStyle name="Normal 9 8" xfId="747" xr:uid="{1DC3984B-B74A-4078-B30E-874ADFF90AFF}"/>
    <cellStyle name="Normal 9 8 10" xfId="8617" xr:uid="{D0DB8850-0456-4B71-880D-68D5FFFBA026}"/>
    <cellStyle name="Normal 9 8 10 2" xfId="16997" xr:uid="{FE1271BF-6D04-49A0-B2D7-9E093B11D82D}"/>
    <cellStyle name="Normal 9 8 10 2 2" xfId="33757" xr:uid="{4172A251-33E5-4BB8-84CF-22E3C8C41E55}"/>
    <cellStyle name="Normal 9 8 10 2 3" xfId="50516" xr:uid="{C27F3D84-3865-4744-A7B9-DC7B8D1BEA6E}"/>
    <cellStyle name="Normal 9 8 10 3" xfId="25377" xr:uid="{8AB2CD81-D02F-4F71-8F6A-C15DCCDA9039}"/>
    <cellStyle name="Normal 9 8 10 4" xfId="42136" xr:uid="{D6E19C3F-9D89-4EAA-A94A-60229947F8AE}"/>
    <cellStyle name="Normal 9 8 11" xfId="2576" xr:uid="{A50244E6-A6AA-4ECE-9038-03100F1A7977}"/>
    <cellStyle name="Normal 9 8 11 2" xfId="10958" xr:uid="{D6D67157-F824-4A1F-8D6A-DCF69651FCC7}"/>
    <cellStyle name="Normal 9 8 11 2 2" xfId="27718" xr:uid="{C1D62DC5-EA2A-4DE0-AFC5-16401E0CC973}"/>
    <cellStyle name="Normal 9 8 11 2 3" xfId="44477" xr:uid="{91B231DB-509F-4E03-A84E-739593C7CE2F}"/>
    <cellStyle name="Normal 9 8 11 3" xfId="19338" xr:uid="{182DD7C6-95C4-41D7-9348-96C21F3C2058}"/>
    <cellStyle name="Normal 9 8 11 4" xfId="36097" xr:uid="{A7E6A6A4-DD28-40F4-9667-2AEB9653BD62}"/>
    <cellStyle name="Normal 9 8 12" xfId="9155" xr:uid="{FBAEA653-A81E-4B0D-8DA7-C35004CA8C75}"/>
    <cellStyle name="Normal 9 8 12 2" xfId="25915" xr:uid="{F48A2325-C455-4720-8A4C-1429964DA27E}"/>
    <cellStyle name="Normal 9 8 12 3" xfId="42674" xr:uid="{03427C87-9EE5-4BC0-829C-E0BE31135307}"/>
    <cellStyle name="Normal 9 8 13" xfId="17535" xr:uid="{72842CB0-62C9-40C8-941E-2722C8132BE5}"/>
    <cellStyle name="Normal 9 8 14" xfId="34294" xr:uid="{73F10475-62B0-4965-A63E-B6208FC10501}"/>
    <cellStyle name="Normal 9 8 2" xfId="1186" xr:uid="{E03043E1-4910-4191-BC3C-63CF42660C78}"/>
    <cellStyle name="Normal 9 8 2 2" xfId="4581" xr:uid="{E264F8FF-8052-4276-97A4-81C078596FE3}"/>
    <cellStyle name="Normal 9 8 2 2 2" xfId="12961" xr:uid="{D56D34DA-AF0B-478A-A3BE-88030CEEAB74}"/>
    <cellStyle name="Normal 9 8 2 2 2 2" xfId="29721" xr:uid="{39613C2F-5F61-4B43-9AC6-4D778E4F3C91}"/>
    <cellStyle name="Normal 9 8 2 2 2 3" xfId="46480" xr:uid="{63BD5B01-5217-4D8D-B9F3-9206E1FFB576}"/>
    <cellStyle name="Normal 9 8 2 2 3" xfId="21341" xr:uid="{01927133-456D-4154-AEAF-09C45FF0411D}"/>
    <cellStyle name="Normal 9 8 2 2 4" xfId="38100" xr:uid="{12785A87-A108-4362-8D02-B737F28EAD55}"/>
    <cellStyle name="Normal 9 8 2 3" xfId="6268" xr:uid="{4C622D32-013F-470E-B424-EC70F462D30D}"/>
    <cellStyle name="Normal 9 8 2 3 2" xfId="14648" xr:uid="{F9700F7B-B6F7-461C-8AFE-07EF8840A765}"/>
    <cellStyle name="Normal 9 8 2 3 2 2" xfId="31408" xr:uid="{1BFA6D26-2B9F-4941-B83E-A648F55E07E6}"/>
    <cellStyle name="Normal 9 8 2 3 2 3" xfId="48167" xr:uid="{0F885D24-6AE9-46E6-B9A1-9CE6D8958FC3}"/>
    <cellStyle name="Normal 9 8 2 3 3" xfId="23028" xr:uid="{6AF97709-F648-47CE-9C24-512055F638C4}"/>
    <cellStyle name="Normal 9 8 2 3 4" xfId="39787" xr:uid="{C69F0203-F7C5-445A-9176-CFE6884A217C}"/>
    <cellStyle name="Normal 9 8 2 4" xfId="3004" xr:uid="{0FF02CFF-3F4A-4410-A068-8FE928BD3B41}"/>
    <cellStyle name="Normal 9 8 2 4 2" xfId="11384" xr:uid="{57D31B46-522C-4F65-B7AD-3A580B90E4A4}"/>
    <cellStyle name="Normal 9 8 2 4 2 2" xfId="28144" xr:uid="{315C95BD-5900-48A8-8E2C-D5C1525834E8}"/>
    <cellStyle name="Normal 9 8 2 4 2 3" xfId="44903" xr:uid="{3791F016-BF30-43B7-90F3-14F17A5A97B0}"/>
    <cellStyle name="Normal 9 8 2 4 3" xfId="19764" xr:uid="{B84CD41B-1ABC-4F53-9F24-BDD6D4BEDB00}"/>
    <cellStyle name="Normal 9 8 2 4 4" xfId="36523" xr:uid="{BA2557AA-8727-4E9B-B379-F42CD86810F4}"/>
    <cellStyle name="Normal 9 8 2 5" xfId="9581" xr:uid="{4F4556CF-B4C9-4DA7-ADB4-11882E81A26E}"/>
    <cellStyle name="Normal 9 8 2 5 2" xfId="26341" xr:uid="{35855BCB-FC2E-4A87-A41E-9E72E7DE4AF6}"/>
    <cellStyle name="Normal 9 8 2 5 3" xfId="43100" xr:uid="{8210A080-BDAB-4A18-B668-3517814CEAD9}"/>
    <cellStyle name="Normal 9 8 2 6" xfId="17961" xr:uid="{A53576FF-4F93-4D13-A7A8-18133EF779D5}"/>
    <cellStyle name="Normal 9 8 2 7" xfId="34720" xr:uid="{A9EA409D-15D4-4965-B470-A690B1238427}"/>
    <cellStyle name="Normal 9 8 3" xfId="1620" xr:uid="{DFF884B9-9D70-41D2-9388-AA0E64C0FD45}"/>
    <cellStyle name="Normal 9 8 3 2" xfId="5009" xr:uid="{471BA001-0EE8-40A9-98AC-CD464E52300D}"/>
    <cellStyle name="Normal 9 8 3 2 2" xfId="13389" xr:uid="{FFAE9EE1-B0AA-449A-ACAA-B050AFBC5BF6}"/>
    <cellStyle name="Normal 9 8 3 2 2 2" xfId="30149" xr:uid="{3F26C126-AE70-4E6E-9555-25F918D1431C}"/>
    <cellStyle name="Normal 9 8 3 2 2 3" xfId="46908" xr:uid="{4A893E29-C538-4040-BAE3-4A25B73236AA}"/>
    <cellStyle name="Normal 9 8 3 2 3" xfId="21769" xr:uid="{7B99E39B-978E-48F0-86C8-390883ED4378}"/>
    <cellStyle name="Normal 9 8 3 2 4" xfId="38528" xr:uid="{0FAE3AA7-EC1E-4DD5-AA6C-8302932180DE}"/>
    <cellStyle name="Normal 9 8 3 3" xfId="6696" xr:uid="{73A4EFDF-ED02-4FDE-B578-A78028503284}"/>
    <cellStyle name="Normal 9 8 3 3 2" xfId="15076" xr:uid="{6052854A-3A40-46B5-8B9D-91B9B2B2928F}"/>
    <cellStyle name="Normal 9 8 3 3 2 2" xfId="31836" xr:uid="{E65CBF52-8C2C-49CA-A818-6405F093A98B}"/>
    <cellStyle name="Normal 9 8 3 3 2 3" xfId="48595" xr:uid="{BD5EB19C-FF18-4575-B395-C7035A1226CE}"/>
    <cellStyle name="Normal 9 8 3 3 3" xfId="23456" xr:uid="{9686807A-850B-4A33-B489-94B21449644A}"/>
    <cellStyle name="Normal 9 8 3 3 4" xfId="40215" xr:uid="{FD376DF3-635F-4047-BABD-8FA4880D8F20}"/>
    <cellStyle name="Normal 9 8 3 4" xfId="3432" xr:uid="{ED7F4162-3DA5-4133-8F34-3C059BBA7812}"/>
    <cellStyle name="Normal 9 8 3 4 2" xfId="11812" xr:uid="{1D66DF81-D0A8-4A5C-8CD3-AAE833E3B14E}"/>
    <cellStyle name="Normal 9 8 3 4 2 2" xfId="28572" xr:uid="{ABE352D1-E17C-489C-9B2C-292E2551A837}"/>
    <cellStyle name="Normal 9 8 3 4 2 3" xfId="45331" xr:uid="{AE5D35CE-1A77-44FF-B60F-66330F96DE65}"/>
    <cellStyle name="Normal 9 8 3 4 3" xfId="20192" xr:uid="{CE427EC6-35E7-427B-94E5-EE8C589B6049}"/>
    <cellStyle name="Normal 9 8 3 4 4" xfId="36951" xr:uid="{CBE418B4-A5AB-45E0-B612-D40651C7E1F9}"/>
    <cellStyle name="Normal 9 8 3 5" xfId="10009" xr:uid="{E9191DCE-EA48-4C7A-AA44-6CD640DADD77}"/>
    <cellStyle name="Normal 9 8 3 5 2" xfId="26769" xr:uid="{9F698F09-E200-4B70-9B12-471A23661589}"/>
    <cellStyle name="Normal 9 8 3 5 3" xfId="43528" xr:uid="{53733AF4-BC95-4A6C-B650-F1FA14B30105}"/>
    <cellStyle name="Normal 9 8 3 6" xfId="18389" xr:uid="{3CA4E1FF-D73C-498C-8126-4245592A62CE}"/>
    <cellStyle name="Normal 9 8 3 7" xfId="35148" xr:uid="{C81C2E65-12B6-4E7C-B64E-CB1E2313263D}"/>
    <cellStyle name="Normal 9 8 4" xfId="1917" xr:uid="{B76B247F-A0A4-4374-A075-0AB63903BA1D}"/>
    <cellStyle name="Normal 9 8 4 2" xfId="5306" xr:uid="{D732A58A-F794-4466-8723-FF61F37CB692}"/>
    <cellStyle name="Normal 9 8 4 2 2" xfId="13686" xr:uid="{92AAE1F6-D3E5-4804-9693-2B447FFCC01F}"/>
    <cellStyle name="Normal 9 8 4 2 2 2" xfId="30446" xr:uid="{68284593-B472-4AC1-B172-44BCF50B2070}"/>
    <cellStyle name="Normal 9 8 4 2 2 3" xfId="47205" xr:uid="{FD20A545-57E6-4201-8FD2-EBC92501E33A}"/>
    <cellStyle name="Normal 9 8 4 2 3" xfId="22066" xr:uid="{F751EB7C-3E7E-419C-B44B-A3484A7C0579}"/>
    <cellStyle name="Normal 9 8 4 2 4" xfId="38825" xr:uid="{35824749-4E28-43E3-AF1E-A59775633567}"/>
    <cellStyle name="Normal 9 8 4 3" xfId="6993" xr:uid="{4307A3FE-ABAE-4AD2-9842-5204C6959801}"/>
    <cellStyle name="Normal 9 8 4 3 2" xfId="15373" xr:uid="{4871F5A0-DD81-47E9-A160-B4A4ACE2D99A}"/>
    <cellStyle name="Normal 9 8 4 3 2 2" xfId="32133" xr:uid="{8ADF3727-3DC0-40EE-8FBA-7550734C30D6}"/>
    <cellStyle name="Normal 9 8 4 3 2 3" xfId="48892" xr:uid="{6946B033-364D-4FE7-ADB8-129995E19DEF}"/>
    <cellStyle name="Normal 9 8 4 3 3" xfId="23753" xr:uid="{FA5E0077-B1D1-4DF2-920B-AB8881711B3C}"/>
    <cellStyle name="Normal 9 8 4 3 4" xfId="40512" xr:uid="{FFBB2DAB-CCAB-4BE1-B368-3B323D155CCC}"/>
    <cellStyle name="Normal 9 8 4 4" xfId="3616" xr:uid="{6EF1EB62-3848-4FB3-BD5E-F78881C4C269}"/>
    <cellStyle name="Normal 9 8 4 4 2" xfId="11996" xr:uid="{1C8769C9-75D5-490E-9ADE-3A47177A8D61}"/>
    <cellStyle name="Normal 9 8 4 4 2 2" xfId="28756" xr:uid="{534BE26A-A8C9-47C1-AE46-63F70AEB045D}"/>
    <cellStyle name="Normal 9 8 4 4 2 3" xfId="45515" xr:uid="{36B22B8E-6A9D-4410-A1F2-D979AF012BB6}"/>
    <cellStyle name="Normal 9 8 4 4 3" xfId="20376" xr:uid="{8F371DBA-6E66-4261-98FB-3F49F010B141}"/>
    <cellStyle name="Normal 9 8 4 4 4" xfId="37135" xr:uid="{ED8BCF62-CC96-4BAA-8610-F5B99B1B14BC}"/>
    <cellStyle name="Normal 9 8 4 5" xfId="10306" xr:uid="{57D538F2-C622-4E00-B443-D6A61FCFA1FE}"/>
    <cellStyle name="Normal 9 8 4 5 2" xfId="27066" xr:uid="{54A03980-1113-45F4-9943-F8C4E073BF39}"/>
    <cellStyle name="Normal 9 8 4 5 3" xfId="43825" xr:uid="{733A1ECD-046C-4987-A5B8-DC10EFF7B391}"/>
    <cellStyle name="Normal 9 8 4 6" xfId="18686" xr:uid="{F915D369-68B4-42FD-89A1-C8C49FDCEA04}"/>
    <cellStyle name="Normal 9 8 4 7" xfId="35445" xr:uid="{AC8C8774-CE32-4E34-8F73-9BD5BEB452A9}"/>
    <cellStyle name="Normal 9 8 5" xfId="4036" xr:uid="{7161CF1B-D7F7-4D77-B136-3C1FE1E09271}"/>
    <cellStyle name="Normal 9 8 5 2" xfId="12416" xr:uid="{270F3380-07B4-4385-A7C7-C120CD4098E1}"/>
    <cellStyle name="Normal 9 8 5 2 2" xfId="29176" xr:uid="{D1A968E1-45C2-4450-BA10-1E3739B07F0A}"/>
    <cellStyle name="Normal 9 8 5 2 3" xfId="45935" xr:uid="{3E7DBDD8-886F-4B30-9E09-49BFF4319A01}"/>
    <cellStyle name="Normal 9 8 5 3" xfId="20796" xr:uid="{96C4FF55-868E-46AB-B3C5-D718D19C9391}"/>
    <cellStyle name="Normal 9 8 5 4" xfId="37555" xr:uid="{924E3362-015C-4E68-8219-7810DF2E5714}"/>
    <cellStyle name="Normal 9 8 6" xfId="5842" xr:uid="{F3266D50-78F3-4315-80F9-C4888368D7B3}"/>
    <cellStyle name="Normal 9 8 6 2" xfId="14222" xr:uid="{E3B780F6-48ED-4B70-A97E-C6B9D53342E2}"/>
    <cellStyle name="Normal 9 8 6 2 2" xfId="30982" xr:uid="{1EE9821B-94AF-4175-8A6B-A145C793AB79}"/>
    <cellStyle name="Normal 9 8 6 2 3" xfId="47741" xr:uid="{697461F9-235A-4534-B5D4-2021F74B9FA1}"/>
    <cellStyle name="Normal 9 8 6 3" xfId="22602" xr:uid="{AF7B7F03-D9B8-4E4F-80B4-375E5D9BC131}"/>
    <cellStyle name="Normal 9 8 6 4" xfId="39361" xr:uid="{BFFDFE88-6FAF-4218-89F6-0BE4C03B4260}"/>
    <cellStyle name="Normal 9 8 7" xfId="7399" xr:uid="{CE8C66C6-B13B-4E32-A417-ED080FA7444C}"/>
    <cellStyle name="Normal 9 8 7 2" xfId="15779" xr:uid="{3D4BCD00-2B38-4080-9FB7-B60AADDE34B6}"/>
    <cellStyle name="Normal 9 8 7 2 2" xfId="32539" xr:uid="{741B01E7-518E-4483-B05D-7C68124808C0}"/>
    <cellStyle name="Normal 9 8 7 2 3" xfId="49298" xr:uid="{F05B0534-2EDB-4B7D-9B47-D2FE7EB6029A}"/>
    <cellStyle name="Normal 9 8 7 3" xfId="24159" xr:uid="{6DB19929-A65B-49B0-B3A6-A3763481CA10}"/>
    <cellStyle name="Normal 9 8 7 4" xfId="40918" xr:uid="{E3FC221F-5072-4C87-88BF-5D151AD7B4F5}"/>
    <cellStyle name="Normal 9 8 8" xfId="7805" xr:uid="{C0DB51FE-8CB6-440A-9DF5-679F1B359717}"/>
    <cellStyle name="Normal 9 8 8 2" xfId="16185" xr:uid="{BAD425FA-E7EF-4C68-8CAE-D2228BEA491F}"/>
    <cellStyle name="Normal 9 8 8 2 2" xfId="32945" xr:uid="{3C79DE81-E69C-4746-AA4E-97D56576AD1A}"/>
    <cellStyle name="Normal 9 8 8 2 3" xfId="49704" xr:uid="{CAA9D0A3-7717-4B34-96B7-A78A587E10C5}"/>
    <cellStyle name="Normal 9 8 8 3" xfId="24565" xr:uid="{6C495026-54A1-4774-A72D-ADE9DCB211C7}"/>
    <cellStyle name="Normal 9 8 8 4" xfId="41324" xr:uid="{0FCCB509-4FE5-4344-82B0-6CEBCEDF054D}"/>
    <cellStyle name="Normal 9 8 9" xfId="8211" xr:uid="{2CD44950-9A0B-4E5B-9477-5DBF32FCB10D}"/>
    <cellStyle name="Normal 9 8 9 2" xfId="16591" xr:uid="{79062CEB-79AF-4786-9D54-99B530D07FE9}"/>
    <cellStyle name="Normal 9 8 9 2 2" xfId="33351" xr:uid="{2053DE7E-B7DA-4BC7-95CC-9ABC3B2CF838}"/>
    <cellStyle name="Normal 9 8 9 2 3" xfId="50110" xr:uid="{D97F6132-9135-4AEB-BC46-8A62DC8B64CC}"/>
    <cellStyle name="Normal 9 8 9 3" xfId="24971" xr:uid="{CA9C6214-6EC6-4650-97F9-3C31A4883C80}"/>
    <cellStyle name="Normal 9 8 9 4" xfId="41730" xr:uid="{06A552FC-1472-4260-AEF4-FFE6029DF727}"/>
    <cellStyle name="Normal 9 9" xfId="769" xr:uid="{F0C5C700-1DC4-4DE8-BF18-2B089AD356C3}"/>
    <cellStyle name="Normal 9 9 2" xfId="4164" xr:uid="{3E043814-7371-4A87-AE34-68148A3FDEC8}"/>
    <cellStyle name="Normal 9 9 2 2" xfId="12544" xr:uid="{D015E0E7-E6EC-4496-9DAF-09B822DEC160}"/>
    <cellStyle name="Normal 9 9 2 2 2" xfId="29304" xr:uid="{66E043EA-0DD7-4F83-A311-D8912613F2CD}"/>
    <cellStyle name="Normal 9 9 2 2 3" xfId="46063" xr:uid="{859F3438-191F-41F1-9A38-947F36D1B454}"/>
    <cellStyle name="Normal 9 9 2 3" xfId="20924" xr:uid="{ECF9407C-72E8-4DAA-BE0B-D02D5F1B69E7}"/>
    <cellStyle name="Normal 9 9 2 4" xfId="37683" xr:uid="{BFAA4727-53F0-4878-86F5-D6EDEB5C63F2}"/>
    <cellStyle name="Normal 9 9 3" xfId="5851" xr:uid="{8F4CF54C-440E-4B56-A38D-A375CA6BE58A}"/>
    <cellStyle name="Normal 9 9 3 2" xfId="14231" xr:uid="{875940C9-84AE-4415-96C3-7553B853DE62}"/>
    <cellStyle name="Normal 9 9 3 2 2" xfId="30991" xr:uid="{28BF4FCF-CF34-4FEE-BC9B-485BB43BA3ED}"/>
    <cellStyle name="Normal 9 9 3 2 3" xfId="47750" xr:uid="{2FF9B684-5CFA-4326-9AE7-37FE3469924B}"/>
    <cellStyle name="Normal 9 9 3 3" xfId="22611" xr:uid="{820E3DA6-34A4-4FA5-91CC-5DC962293764}"/>
    <cellStyle name="Normal 9 9 3 4" xfId="39370" xr:uid="{59A6E483-E0CC-4B8D-9472-D3C7D49E236C}"/>
    <cellStyle name="Normal 9 9 4" xfId="2587" xr:uid="{3E6A82D0-764F-421C-9699-8348E5343C0B}"/>
    <cellStyle name="Normal 9 9 4 2" xfId="10967" xr:uid="{A7C18132-404B-423C-BFB2-B04C9655969E}"/>
    <cellStyle name="Normal 9 9 4 2 2" xfId="27727" xr:uid="{45946FED-4E29-4DBE-9697-CEC9B5988B6C}"/>
    <cellStyle name="Normal 9 9 4 2 3" xfId="44486" xr:uid="{DA2BCC43-2B2A-4654-AC73-E0F73FB04740}"/>
    <cellStyle name="Normal 9 9 4 3" xfId="19347" xr:uid="{33F7BC2E-B54F-4534-A807-05BDF0F1ECFC}"/>
    <cellStyle name="Normal 9 9 4 4" xfId="36106" xr:uid="{8ABD3B39-27F1-4C75-8840-092D2085E316}"/>
    <cellStyle name="Normal 9 9 5" xfId="9164" xr:uid="{EC083FB7-DDC9-447C-BE59-270177A03F8F}"/>
    <cellStyle name="Normal 9 9 5 2" xfId="25924" xr:uid="{77C9B202-CB1B-44D9-AF9F-B252D388840D}"/>
    <cellStyle name="Normal 9 9 5 3" xfId="42683" xr:uid="{4A4947DE-805E-490E-B7C8-4962D2BC9A99}"/>
    <cellStyle name="Normal 9 9 6" xfId="17544" xr:uid="{E9A6B01B-A3D6-47E6-9058-53AE7CBFF26F}"/>
    <cellStyle name="Normal 9 9 7" xfId="34303" xr:uid="{3F5D3D19-6590-412B-ABEE-98218E35E105}"/>
    <cellStyle name="Normal_B-6 2007" xfId="52222" xr:uid="{613AEF44-908B-4642-A630-21A540923CFE}"/>
    <cellStyle name="Normal_Copy of B-03 2007-08-09" xfId="52220" xr:uid="{2BC456AF-DD12-4354-8B79-B7F9095C7399}"/>
    <cellStyle name="Normal_MFR_2008 Actual" xfId="3" xr:uid="{F7218459-5964-4E1C-8AD7-34BF46BDDB4A}"/>
    <cellStyle name="Normal_Sheet1" xfId="4" xr:uid="{311699A7-3553-4DCD-97A0-F5BD160A0096}"/>
    <cellStyle name="Normal_Sheet1 2" xfId="52221" xr:uid="{FC4ECBF9-C9CE-4B49-93E2-2DF767B58FD5}"/>
    <cellStyle name="Note" xfId="24" builtinId="10" customBuiltin="1"/>
    <cellStyle name="Note 2" xfId="748" xr:uid="{579F89B8-0DE8-4709-B637-52A99A0A434F}"/>
    <cellStyle name="Note 2 2" xfId="50876" xr:uid="{174CFDFD-B9F4-40F7-B126-DB31DB64E69D}"/>
    <cellStyle name="Note 2 2 2" xfId="51140" xr:uid="{4517882F-6345-4B2F-88CF-E83ABE8387B1}"/>
    <cellStyle name="Note 2 2 2 2" xfId="51614" xr:uid="{BEE11CD1-8A38-46A2-8EC9-A8BF02DC273C}"/>
    <cellStyle name="Note 2 2 2 3" xfId="52092" xr:uid="{9C19AFFE-030E-4CB4-A0DB-0913E9B79209}"/>
    <cellStyle name="Note 2 2 3" xfId="51379" xr:uid="{4542BF3B-601F-4E64-A511-20D35ED72E7D}"/>
    <cellStyle name="Note 2 2 4" xfId="51893" xr:uid="{03418DF9-4FCF-4ECA-B4BC-69C66363FEE8}"/>
    <cellStyle name="Note 2 3" xfId="50929" xr:uid="{34497A3F-FD18-4D5B-AEA0-F879A5A4F3B3}"/>
    <cellStyle name="Note 2 3 2" xfId="51192" xr:uid="{5C64ADCE-440B-4197-B063-7903F5F16AFB}"/>
    <cellStyle name="Note 2 3 2 2" xfId="51666" xr:uid="{69BBFFEB-147F-48CA-A25C-33D87AE35544}"/>
    <cellStyle name="Note 2 3 2 3" xfId="52142" xr:uid="{2D672912-A6C4-42EE-B065-814F49F62729}"/>
    <cellStyle name="Note 2 3 3" xfId="51431" xr:uid="{ED1ADD1F-67A9-411C-BDF5-85E9EED863E9}"/>
    <cellStyle name="Note 2 3 4" xfId="51945" xr:uid="{F3EF60AB-C745-4C7B-B357-399B8ECF7BE8}"/>
    <cellStyle name="Note 2 4" xfId="50968" xr:uid="{04132B9E-BF3E-4CDB-A8A3-54B5C1332763}"/>
    <cellStyle name="Note 2 4 2" xfId="51212" xr:uid="{FB8CEC88-7640-4ECB-8B79-8B940F6349F9}"/>
    <cellStyle name="Note 2 4 2 2" xfId="51685" xr:uid="{B2EC6404-65BC-46C1-8D73-5BDEBBC1FD1D}"/>
    <cellStyle name="Note 2 4 2 3" xfId="52161" xr:uid="{C6B3B881-8926-4650-A141-5393B08E8EFD}"/>
    <cellStyle name="Note 2 4 3" xfId="51450" xr:uid="{95D788EE-D3AD-4204-B959-5FFF32DE3C34}"/>
    <cellStyle name="Note 2 4 4" xfId="51964" xr:uid="{CCB022FF-D245-4BEE-809E-249D408235A7}"/>
    <cellStyle name="Note 2 5" xfId="51084" xr:uid="{F8AE02E2-56A1-4160-B7A1-AAEAA3B1BAFE}"/>
    <cellStyle name="Note 2 5 2" xfId="51558" xr:uid="{9436EECF-8DAD-4D8F-A889-2C05C5EF2A5F}"/>
    <cellStyle name="Note 2 5 3" xfId="52036" xr:uid="{19A8F2E4-5150-4C99-B667-BEB803DEEAF5}"/>
    <cellStyle name="Note 2 6" xfId="50820" xr:uid="{40FB312C-7B1F-4D4D-B996-F7278D846254}"/>
    <cellStyle name="Note 2 7" xfId="51323" xr:uid="{3342A45C-8878-495E-A9F8-62D5C11998AF}"/>
    <cellStyle name="Note 2 8" xfId="51835" xr:uid="{963F4D50-12C5-46C6-AECE-875B078D9DEA}"/>
    <cellStyle name="Note 3" xfId="749" xr:uid="{D0894993-73D1-4349-AC74-BA2A690D63BE}"/>
    <cellStyle name="Note 3 2" xfId="50877" xr:uid="{742512AD-13E1-4B21-96D5-4704E181AA5B}"/>
    <cellStyle name="Note 3 2 2" xfId="51141" xr:uid="{37917AA2-50C5-4538-BA94-FE38874DB058}"/>
    <cellStyle name="Note 3 2 2 2" xfId="51615" xr:uid="{B1601589-7DE2-4A22-8056-07D1A4DE1426}"/>
    <cellStyle name="Note 3 2 2 3" xfId="52093" xr:uid="{B88CAB2F-F4E3-4D1E-8A5B-C2D6CBBC777A}"/>
    <cellStyle name="Note 3 2 3" xfId="51380" xr:uid="{9E66DF7A-E0B8-4DC8-BB3C-927DE6719041}"/>
    <cellStyle name="Note 3 2 4" xfId="51894" xr:uid="{A5D7F669-FAA3-4490-ABCA-1B52F9BD3C03}"/>
    <cellStyle name="Note 3 3" xfId="50969" xr:uid="{1A049E1C-4619-441C-850D-E7B2B80D1D3E}"/>
    <cellStyle name="Note 3 3 2" xfId="51213" xr:uid="{ED50A18E-B85F-44AF-97E3-CF63A0BBD4E2}"/>
    <cellStyle name="Note 3 3 2 2" xfId="51686" xr:uid="{D8618130-5C99-40E2-9808-D165035EFDCC}"/>
    <cellStyle name="Note 3 3 2 3" xfId="52162" xr:uid="{6709B5F0-107E-45CB-9EA9-88F638302A6B}"/>
    <cellStyle name="Note 3 3 3" xfId="51451" xr:uid="{E14C6A37-8A88-425E-BD16-A6961B5EE0EF}"/>
    <cellStyle name="Note 3 3 4" xfId="51965" xr:uid="{DBD3E049-CEB1-4EA5-9D5A-CEA76D70A9E7}"/>
    <cellStyle name="Note 3 4" xfId="51085" xr:uid="{A6B1DC5F-B235-40D0-ACAD-D7637F86BD63}"/>
    <cellStyle name="Note 3 4 2" xfId="51559" xr:uid="{7ACC7852-49E1-4114-9B26-FF2CC41D8536}"/>
    <cellStyle name="Note 3 4 3" xfId="52037" xr:uid="{DF2BEDB8-C39D-44E7-8EC4-2E02A71E47DE}"/>
    <cellStyle name="Note 3 5" xfId="50822" xr:uid="{AA9AD718-DF37-4302-820F-1E317F09A45C}"/>
    <cellStyle name="Note 3 6" xfId="51324" xr:uid="{8175A1D3-4BD4-4275-969D-5BFB6209EE3D}"/>
    <cellStyle name="Note 3 7" xfId="51838" xr:uid="{2ABC56C2-6554-4644-90EE-AFA80EF1A238}"/>
    <cellStyle name="Note 4" xfId="50835" xr:uid="{C121ABFB-1B72-439A-A835-4FD7802F96EB}"/>
    <cellStyle name="Note 4 2" xfId="50890" xr:uid="{20E266F4-4858-40ED-AD85-8C11ABB418C3}"/>
    <cellStyle name="Note 4 2 2" xfId="51154" xr:uid="{E13F5660-CB12-44A2-8CA0-36E4B80A85CF}"/>
    <cellStyle name="Note 4 2 2 2" xfId="51628" xr:uid="{AEE94597-2A90-43B4-8646-CF3CA3D1A17D}"/>
    <cellStyle name="Note 4 2 2 3" xfId="52106" xr:uid="{2353CF8A-0BDC-4499-BBBF-E8189B63D1AB}"/>
    <cellStyle name="Note 4 2 3" xfId="51393" xr:uid="{FA1CF714-429E-4C44-B5C2-C74BC9311A56}"/>
    <cellStyle name="Note 4 2 4" xfId="51907" xr:uid="{953BA6AF-9B08-484A-85B3-58EDD2359484}"/>
    <cellStyle name="Note 4 3" xfId="50982" xr:uid="{56BCE0F2-5B01-4EC8-ADDD-05F5B355DB92}"/>
    <cellStyle name="Note 4 3 2" xfId="51226" xr:uid="{0D6D7998-4093-4BB7-BC25-CBF8CBFF5B75}"/>
    <cellStyle name="Note 4 3 2 2" xfId="51699" xr:uid="{017D6F36-B402-4FC6-81AC-ACE669173066}"/>
    <cellStyle name="Note 4 3 2 3" xfId="52175" xr:uid="{CDB6F878-F23E-4469-8AE5-769CCD7759CD}"/>
    <cellStyle name="Note 4 3 3" xfId="51464" xr:uid="{DEFF6F62-0B4A-43ED-B2CD-77B85253B28D}"/>
    <cellStyle name="Note 4 3 4" xfId="51978" xr:uid="{5FA5F464-A4A1-41DD-B5C6-61526E5441C8}"/>
    <cellStyle name="Note 4 4" xfId="51098" xr:uid="{767EB149-83E1-42E3-9222-DD53863B2652}"/>
    <cellStyle name="Note 4 4 2" xfId="51572" xr:uid="{02983C10-4ACA-4E7F-B368-4B225A088120}"/>
    <cellStyle name="Note 4 4 3" xfId="52050" xr:uid="{8C8913CD-CDE8-4D13-A06E-E94929A2B15B}"/>
    <cellStyle name="Note 4 5" xfId="51337" xr:uid="{0FC13BD7-FA45-4F8B-91CB-390A8CAF2FDA}"/>
    <cellStyle name="Note 4 6" xfId="51851" xr:uid="{01CB34ED-6035-4447-8F57-AE1D10280183}"/>
    <cellStyle name="Note 5" xfId="50848" xr:uid="{8AD301C5-DFA6-4A46-BD6E-055B16E8E930}"/>
    <cellStyle name="Note 5 2" xfId="50903" xr:uid="{8C28A643-8637-45B8-8234-9767C29D57F5}"/>
    <cellStyle name="Note 5 2 2" xfId="51167" xr:uid="{93ED950F-ABD5-44D6-8876-D83981D12841}"/>
    <cellStyle name="Note 5 2 2 2" xfId="51641" xr:uid="{12B1CEEA-C351-4CAE-BAE3-6BC790F1E492}"/>
    <cellStyle name="Note 5 2 2 3" xfId="52119" xr:uid="{C8D4EEB6-69E0-47C5-AB5B-D348D6EC8099}"/>
    <cellStyle name="Note 5 2 3" xfId="51406" xr:uid="{D2699D7E-0419-44B2-8581-309B74A660F8}"/>
    <cellStyle name="Note 5 2 4" xfId="51920" xr:uid="{25ED79E0-7856-4DC1-88C9-77128DDCE033}"/>
    <cellStyle name="Note 5 3" xfId="50995" xr:uid="{309EA408-2519-4AEE-9DCB-6E0658C057E9}"/>
    <cellStyle name="Note 5 3 2" xfId="51239" xr:uid="{35D97EED-497F-4D59-B1AB-22830FD7786A}"/>
    <cellStyle name="Note 5 3 2 2" xfId="51712" xr:uid="{CF7FCDC6-C444-45DC-B356-5AFC08FA9AF1}"/>
    <cellStyle name="Note 5 3 2 3" xfId="52188" xr:uid="{B4EBF02F-7F34-4E28-9650-5A4AF25C061C}"/>
    <cellStyle name="Note 5 3 3" xfId="51477" xr:uid="{94468EEC-31E5-4D8F-A064-6B73AA9F4CF7}"/>
    <cellStyle name="Note 5 3 4" xfId="51991" xr:uid="{BE9F1068-BBD3-42A9-945B-E51782F50B42}"/>
    <cellStyle name="Note 5 4" xfId="51111" xr:uid="{D5BCEE14-5D86-46BB-A2D5-ADFE1B9090CB}"/>
    <cellStyle name="Note 5 4 2" xfId="51585" xr:uid="{68648599-4B2B-4CAB-8156-5AF735B5977F}"/>
    <cellStyle name="Note 5 4 3" xfId="52063" xr:uid="{91014059-B57E-404E-B05E-7EF19F765776}"/>
    <cellStyle name="Note 5 5" xfId="51350" xr:uid="{1890615B-CACC-41C4-865D-5B370412E7CF}"/>
    <cellStyle name="Note 5 6" xfId="51864" xr:uid="{AE4C4A8B-F11F-46E0-A35F-F622AA8764DF}"/>
    <cellStyle name="Note 6" xfId="51016" xr:uid="{F02E58A6-B6C2-4DC1-9D5B-7B1D4A5FC0B9}"/>
    <cellStyle name="Note 6 2" xfId="51254" xr:uid="{3A0667C6-16B7-4A5F-8CBA-85AF79326BA8}"/>
    <cellStyle name="Note 6 2 2" xfId="51727" xr:uid="{25451B38-E442-4934-932A-6E0F3B4213A7}"/>
    <cellStyle name="Note 6 2 3" xfId="52203" xr:uid="{42E6F2DF-62CF-4C83-BDDF-0FA52EF6DD97}"/>
    <cellStyle name="Note 6 3" xfId="51492" xr:uid="{6D0FBCB3-FF1E-4B62-869E-251FA30BFE26}"/>
    <cellStyle name="Note 6 4" xfId="52006" xr:uid="{B87DB626-C4BF-4A85-AFB3-A6C91EC3EF91}"/>
    <cellStyle name="Output" xfId="19" builtinId="21" customBuiltin="1"/>
    <cellStyle name="Output 2" xfId="750" xr:uid="{B8ADF694-75F6-4AB6-93C4-62BFE1D64169}"/>
    <cellStyle name="Output Amounts" xfId="164" xr:uid="{C1946136-E79B-4E27-A029-67B0EFBE7190}"/>
    <cellStyle name="Output Column Headings" xfId="165" xr:uid="{9D927A28-8AC5-4A7B-8D9E-4830E3983F8F}"/>
    <cellStyle name="Output Line Items" xfId="166" xr:uid="{F741ED00-CB94-4FAD-8EBF-4A9B893DEB9A}"/>
    <cellStyle name="Output Report Heading" xfId="167" xr:uid="{763D41B1-8F51-48AB-9871-3EF0B842A849}"/>
    <cellStyle name="Output Report Title" xfId="168" xr:uid="{73F77EEE-15B4-4AA8-B260-CCBA9CA8A520}"/>
    <cellStyle name="PageTitle" xfId="169" xr:uid="{F9B1EFE7-CA0D-4E12-ACA1-93FB38DB406E}"/>
    <cellStyle name="Percent" xfId="52223" builtinId="5"/>
    <cellStyle name="Percent [2]" xfId="170" xr:uid="{9E247221-EC66-4370-9D71-65B3C9D2CE9B}"/>
    <cellStyle name="Percent 2" xfId="60" xr:uid="{89C36085-3C55-4E93-BE57-536A6AF31346}"/>
    <cellStyle name="Percent 2 2" xfId="238" xr:uid="{7491B8AD-2CAD-4A53-98C4-A4B822B4375B}"/>
    <cellStyle name="Percent 2 2 10" xfId="8594" xr:uid="{2E9DE21F-4051-4C75-82D2-73616D66CFA7}"/>
    <cellStyle name="Percent 2 2 10 2" xfId="16974" xr:uid="{BC6D6C82-34F5-4D9A-BEC3-83CA82B795F0}"/>
    <cellStyle name="Percent 2 2 10 2 2" xfId="33734" xr:uid="{169B63BF-C84B-485A-ACAB-1F8D3E010C7B}"/>
    <cellStyle name="Percent 2 2 10 2 3" xfId="50493" xr:uid="{7927B46B-376C-468D-BCCD-B2990B478E0F}"/>
    <cellStyle name="Percent 2 2 10 3" xfId="25354" xr:uid="{DBB2637A-BC93-419B-8039-ECE6D2423223}"/>
    <cellStyle name="Percent 2 2 10 4" xfId="42113" xr:uid="{DCFF6690-B69E-4E67-AA61-0991E8203D58}"/>
    <cellStyle name="Percent 2 2 11" xfId="2577" xr:uid="{712F0277-834A-42E4-B4FE-AC683CB15A7D}"/>
    <cellStyle name="Percent 2 2 11 2" xfId="10959" xr:uid="{23DEEB37-97AE-4291-90EB-8B9859411EC3}"/>
    <cellStyle name="Percent 2 2 11 2 2" xfId="27719" xr:uid="{7A749F4E-A9EF-48EF-A357-B87656547ED9}"/>
    <cellStyle name="Percent 2 2 11 2 3" xfId="44478" xr:uid="{39B19A45-9C60-4DA2-8DE9-EF5148B966CE}"/>
    <cellStyle name="Percent 2 2 11 3" xfId="19339" xr:uid="{0CB9F190-3718-4F63-A546-8B2FE72872B1}"/>
    <cellStyle name="Percent 2 2 11 4" xfId="36098" xr:uid="{D5C21382-66E3-43D6-A47A-1849BDB800B6}"/>
    <cellStyle name="Percent 2 2 12" xfId="9156" xr:uid="{3C92157C-E75B-4904-A81D-5827081B2192}"/>
    <cellStyle name="Percent 2 2 12 2" xfId="25916" xr:uid="{42424A1D-2066-4589-BAF1-395E2C975651}"/>
    <cellStyle name="Percent 2 2 12 3" xfId="42675" xr:uid="{3F442356-48AD-4DD2-8F1A-357DCD34AC6C}"/>
    <cellStyle name="Percent 2 2 13" xfId="17536" xr:uid="{F6FC4EA6-28FA-40C4-A13D-AFB2BFEA95C3}"/>
    <cellStyle name="Percent 2 2 14" xfId="34295" xr:uid="{ED0CB2D5-3CB7-416B-8D35-9D1DF29E4672}"/>
    <cellStyle name="Percent 2 2 15" xfId="751" xr:uid="{B0FE0223-8221-4998-AE4C-4734BEC91C45}"/>
    <cellStyle name="Percent 2 2 2" xfId="1187" xr:uid="{2C182186-AE9D-4E7E-AAB5-FF9A82EA89F7}"/>
    <cellStyle name="Percent 2 2 2 2" xfId="4582" xr:uid="{B56F0A0F-9C73-4B7B-91C4-C31A5AE3821C}"/>
    <cellStyle name="Percent 2 2 2 2 2" xfId="12962" xr:uid="{FD5AE4E0-0969-4AFD-AB83-52FDD36E00A8}"/>
    <cellStyle name="Percent 2 2 2 2 2 2" xfId="29722" xr:uid="{7AA45ABB-BE7E-41B7-895B-80F180415524}"/>
    <cellStyle name="Percent 2 2 2 2 2 3" xfId="46481" xr:uid="{1E7E6E89-421E-450A-81DC-98ADA84F46EA}"/>
    <cellStyle name="Percent 2 2 2 2 3" xfId="21342" xr:uid="{EBE35E08-3D8B-4D61-91E4-20142230747A}"/>
    <cellStyle name="Percent 2 2 2 2 4" xfId="38101" xr:uid="{F27BC234-371C-4CCB-86E1-E874192F6E9F}"/>
    <cellStyle name="Percent 2 2 2 3" xfId="6269" xr:uid="{3D429F22-7344-4C3A-90EE-1D4A74D9F83C}"/>
    <cellStyle name="Percent 2 2 2 3 2" xfId="14649" xr:uid="{10E26C35-54DD-4B1A-8E6F-8BA830EA27A1}"/>
    <cellStyle name="Percent 2 2 2 3 2 2" xfId="31409" xr:uid="{34F614C5-6E3F-4884-B13D-27C0E2BE6B1E}"/>
    <cellStyle name="Percent 2 2 2 3 2 3" xfId="48168" xr:uid="{4291B742-092C-48A4-817A-CDDAB5D76491}"/>
    <cellStyle name="Percent 2 2 2 3 3" xfId="23029" xr:uid="{7EA35460-2794-4DB2-BCF9-F19A615E63CF}"/>
    <cellStyle name="Percent 2 2 2 3 4" xfId="39788" xr:uid="{74891C9D-ABB5-4119-A76A-F36AF5515B58}"/>
    <cellStyle name="Percent 2 2 2 4" xfId="3005" xr:uid="{09F563E2-147F-4854-ACD9-1DD0145C5605}"/>
    <cellStyle name="Percent 2 2 2 4 2" xfId="11385" xr:uid="{FE4BAB11-259B-458A-87FC-A883B0E9F622}"/>
    <cellStyle name="Percent 2 2 2 4 2 2" xfId="28145" xr:uid="{0DAC8331-4301-404C-B6EF-2DA6A9F3D663}"/>
    <cellStyle name="Percent 2 2 2 4 2 3" xfId="44904" xr:uid="{BEB42A06-DF35-4479-BC24-3E7A114614D8}"/>
    <cellStyle name="Percent 2 2 2 4 3" xfId="19765" xr:uid="{8FF41A73-773F-4FC0-B06B-C0E00A71EC13}"/>
    <cellStyle name="Percent 2 2 2 4 4" xfId="36524" xr:uid="{03CB8B73-0650-4C18-86DC-89CCC9803144}"/>
    <cellStyle name="Percent 2 2 2 5" xfId="9582" xr:uid="{43A367D5-96C2-4155-A3B8-13E18855379A}"/>
    <cellStyle name="Percent 2 2 2 5 2" xfId="26342" xr:uid="{563C5EF1-991B-40DF-9173-06BD840ADA84}"/>
    <cellStyle name="Percent 2 2 2 5 3" xfId="43101" xr:uid="{E3D1FBFB-ACF0-468F-94A4-F348BD8E6366}"/>
    <cellStyle name="Percent 2 2 2 6" xfId="17962" xr:uid="{7BF3A8A8-4975-468F-858B-713041C1607B}"/>
    <cellStyle name="Percent 2 2 2 7" xfId="34721" xr:uid="{61128BF2-C7A1-4FCE-808F-FA87243EC141}"/>
    <cellStyle name="Percent 2 2 3" xfId="1621" xr:uid="{BBB250DA-2B84-4460-A41B-10A5E1F181E6}"/>
    <cellStyle name="Percent 2 2 3 2" xfId="5010" xr:uid="{CDEDA500-7B28-40F9-B1EB-FF2E808C04BC}"/>
    <cellStyle name="Percent 2 2 3 2 2" xfId="13390" xr:uid="{23065D2F-67EF-4175-8F5D-3BA8CEE3B251}"/>
    <cellStyle name="Percent 2 2 3 2 2 2" xfId="30150" xr:uid="{A2B3998F-139E-48CE-837A-175F5A7FDD28}"/>
    <cellStyle name="Percent 2 2 3 2 2 3" xfId="46909" xr:uid="{AF6695C6-B26C-4492-8B26-F420B5A4B3C6}"/>
    <cellStyle name="Percent 2 2 3 2 3" xfId="21770" xr:uid="{34D1424A-FCD6-4CF0-8123-67E103E2822E}"/>
    <cellStyle name="Percent 2 2 3 2 4" xfId="38529" xr:uid="{A285FFAD-C40F-46F4-A3A2-BEED3FB385D5}"/>
    <cellStyle name="Percent 2 2 3 3" xfId="6697" xr:uid="{972D75EE-667C-4A97-BDFF-1EC1E6C5028C}"/>
    <cellStyle name="Percent 2 2 3 3 2" xfId="15077" xr:uid="{DB161358-5731-4084-BADF-D16CC7B75705}"/>
    <cellStyle name="Percent 2 2 3 3 2 2" xfId="31837" xr:uid="{C9BF38FB-16C6-4879-82AA-2CFB9D6D6752}"/>
    <cellStyle name="Percent 2 2 3 3 2 3" xfId="48596" xr:uid="{623698F6-BFAC-4866-9DDF-C21E9CD50CC3}"/>
    <cellStyle name="Percent 2 2 3 3 3" xfId="23457" xr:uid="{195DD957-D01F-403F-AC34-9BA868CF34B4}"/>
    <cellStyle name="Percent 2 2 3 3 4" xfId="40216" xr:uid="{30D6E78D-2FD9-41B4-85C3-79D0766713E6}"/>
    <cellStyle name="Percent 2 2 3 4" xfId="3433" xr:uid="{A10EBA4D-B43B-49B6-808C-9E33CE2479D5}"/>
    <cellStyle name="Percent 2 2 3 4 2" xfId="11813" xr:uid="{A679141E-6491-41C3-AE35-4D0B2443F8C6}"/>
    <cellStyle name="Percent 2 2 3 4 2 2" xfId="28573" xr:uid="{50C1EB91-0457-4D8A-A0E2-E83F2FC74146}"/>
    <cellStyle name="Percent 2 2 3 4 2 3" xfId="45332" xr:uid="{187D5316-4635-42B9-995A-8FC33F9C7EFC}"/>
    <cellStyle name="Percent 2 2 3 4 3" xfId="20193" xr:uid="{2468F805-333F-44A6-A4E2-4FADA85B59AB}"/>
    <cellStyle name="Percent 2 2 3 4 4" xfId="36952" xr:uid="{F09B0564-B333-42AA-B677-6B90D66B7E77}"/>
    <cellStyle name="Percent 2 2 3 5" xfId="10010" xr:uid="{0CA3841D-6C63-46DC-9F51-42C1272B5326}"/>
    <cellStyle name="Percent 2 2 3 5 2" xfId="26770" xr:uid="{242F177E-A07B-444E-8F2F-8051E5BF09D3}"/>
    <cellStyle name="Percent 2 2 3 5 3" xfId="43529" xr:uid="{7C58EC88-39BC-431E-B596-FB9E573F4074}"/>
    <cellStyle name="Percent 2 2 3 6" xfId="18390" xr:uid="{85A052EC-7ABD-47BE-A8AC-5262A2CA67E1}"/>
    <cellStyle name="Percent 2 2 3 7" xfId="35149" xr:uid="{5701AAA7-5E9E-4918-B569-4CF256EBDF3E}"/>
    <cellStyle name="Percent 2 2 4" xfId="1894" xr:uid="{BFE536AE-06AC-4DE0-9038-23296391AC65}"/>
    <cellStyle name="Percent 2 2 4 2" xfId="5283" xr:uid="{3A4D896C-1644-470E-9015-CF94BEAB812C}"/>
    <cellStyle name="Percent 2 2 4 2 2" xfId="13663" xr:uid="{9654113D-0D64-4042-AAD8-7AA7F5778510}"/>
    <cellStyle name="Percent 2 2 4 2 2 2" xfId="30423" xr:uid="{5E71F521-0933-4963-B2FD-3041A6456627}"/>
    <cellStyle name="Percent 2 2 4 2 2 3" xfId="47182" xr:uid="{2C123EE4-E4D7-415B-A1FE-3978D8D77ADE}"/>
    <cellStyle name="Percent 2 2 4 2 3" xfId="22043" xr:uid="{DF06C87D-394D-4338-8F4C-AE829890251A}"/>
    <cellStyle name="Percent 2 2 4 2 4" xfId="38802" xr:uid="{D806B44A-4580-4467-8589-E00F214DBBA0}"/>
    <cellStyle name="Percent 2 2 4 3" xfId="6970" xr:uid="{D426F634-E110-4E43-9457-CD977D8BDD9C}"/>
    <cellStyle name="Percent 2 2 4 3 2" xfId="15350" xr:uid="{CF36CDE9-D6C5-447C-94D8-DBC982337D88}"/>
    <cellStyle name="Percent 2 2 4 3 2 2" xfId="32110" xr:uid="{A47279B7-C411-4040-A7CB-DC353A959A4C}"/>
    <cellStyle name="Percent 2 2 4 3 2 3" xfId="48869" xr:uid="{2699FA9D-1BBD-4F50-8FD0-CA840ACE85C7}"/>
    <cellStyle name="Percent 2 2 4 3 3" xfId="23730" xr:uid="{6C3D4C5A-A8FF-4F11-A5A9-DD056DD41366}"/>
    <cellStyle name="Percent 2 2 4 3 4" xfId="40489" xr:uid="{E5D5CB1D-0D3D-4896-89B8-E6B134FC7B66}"/>
    <cellStyle name="Percent 2 2 4 4" xfId="3593" xr:uid="{9C36A5B6-00F8-4286-BED7-D07B38303ADE}"/>
    <cellStyle name="Percent 2 2 4 4 2" xfId="11973" xr:uid="{B958C4E4-F963-409C-B291-FB8D4D2D0866}"/>
    <cellStyle name="Percent 2 2 4 4 2 2" xfId="28733" xr:uid="{5F0DE5C0-212E-4A95-91D1-3DE959218B97}"/>
    <cellStyle name="Percent 2 2 4 4 2 3" xfId="45492" xr:uid="{752C4024-6F53-4A03-8015-79264818ECD6}"/>
    <cellStyle name="Percent 2 2 4 4 3" xfId="20353" xr:uid="{72A957A5-507E-40B8-92FB-4BEB326AE075}"/>
    <cellStyle name="Percent 2 2 4 4 4" xfId="37112" xr:uid="{3709250D-D593-435A-BCB6-C1E871620593}"/>
    <cellStyle name="Percent 2 2 4 5" xfId="10283" xr:uid="{05B368D6-48DC-449C-9A01-B853FE5D04A7}"/>
    <cellStyle name="Percent 2 2 4 5 2" xfId="27043" xr:uid="{CBE33311-E4AD-455D-A796-E10EADC5794A}"/>
    <cellStyle name="Percent 2 2 4 5 3" xfId="43802" xr:uid="{C9D8E2F7-FF79-4842-ADF1-469ED80152A4}"/>
    <cellStyle name="Percent 2 2 4 6" xfId="18663" xr:uid="{8A31B638-01BD-4127-BCC0-DB75082B1D79}"/>
    <cellStyle name="Percent 2 2 4 7" xfId="35422" xr:uid="{DEB5E063-BF20-4CAF-A776-69BC50C2E769}"/>
    <cellStyle name="Percent 2 2 5" xfId="4013" xr:uid="{1D7512A0-196D-4D4E-A7D2-194B4609981C}"/>
    <cellStyle name="Percent 2 2 5 2" xfId="12393" xr:uid="{7C2BA757-F42F-4BD1-A57C-951CA43ED111}"/>
    <cellStyle name="Percent 2 2 5 2 2" xfId="29153" xr:uid="{4CEB6BF1-4429-4164-A0C2-CB6CB1F96585}"/>
    <cellStyle name="Percent 2 2 5 2 3" xfId="45912" xr:uid="{F10821AE-FB05-40E7-8B55-FD5F84E72239}"/>
    <cellStyle name="Percent 2 2 5 3" xfId="20773" xr:uid="{B3175362-DC40-4228-B314-CC42F4077625}"/>
    <cellStyle name="Percent 2 2 5 4" xfId="37532" xr:uid="{F04013C1-F4A9-48DC-87EA-1EEB3994BFC0}"/>
    <cellStyle name="Percent 2 2 6" xfId="5843" xr:uid="{8E27A1D2-5963-432F-BAF8-9F170D34B15B}"/>
    <cellStyle name="Percent 2 2 6 2" xfId="14223" xr:uid="{2F3693CD-48E9-45EE-AF38-0B24E36C0289}"/>
    <cellStyle name="Percent 2 2 6 2 2" xfId="30983" xr:uid="{1F7F8BC8-D01D-4B3C-9407-46717FE2841F}"/>
    <cellStyle name="Percent 2 2 6 2 3" xfId="47742" xr:uid="{D702727C-00AD-4561-8117-A241747A8A86}"/>
    <cellStyle name="Percent 2 2 6 3" xfId="22603" xr:uid="{7F72707A-26B5-4DEA-A1D9-D274436921BA}"/>
    <cellStyle name="Percent 2 2 6 4" xfId="39362" xr:uid="{11601D8E-4056-4DA1-A763-C0423A3BBA98}"/>
    <cellStyle name="Percent 2 2 7" xfId="7376" xr:uid="{B19C2A19-25DB-4574-82E0-120B542BD36C}"/>
    <cellStyle name="Percent 2 2 7 2" xfId="15756" xr:uid="{0037D8A2-377C-437D-945C-C6B4801DA309}"/>
    <cellStyle name="Percent 2 2 7 2 2" xfId="32516" xr:uid="{2942CC00-1F50-415E-A1D3-7286B5CE7594}"/>
    <cellStyle name="Percent 2 2 7 2 3" xfId="49275" xr:uid="{776DAA81-317C-4861-8616-BF75C0A14AD1}"/>
    <cellStyle name="Percent 2 2 7 3" xfId="24136" xr:uid="{3A967219-B9E9-4698-AA21-6786AC7672F0}"/>
    <cellStyle name="Percent 2 2 7 4" xfId="40895" xr:uid="{5C08BB7F-C87A-4C35-B14B-266FE4359575}"/>
    <cellStyle name="Percent 2 2 8" xfId="7782" xr:uid="{2E75F9C6-7B62-4F26-A2DE-78D71CE3B027}"/>
    <cellStyle name="Percent 2 2 8 2" xfId="16162" xr:uid="{86370AF7-E5DE-4875-A8C0-5454A8550624}"/>
    <cellStyle name="Percent 2 2 8 2 2" xfId="32922" xr:uid="{B767E9DF-BB2D-43A8-B86E-45509AA1D83B}"/>
    <cellStyle name="Percent 2 2 8 2 3" xfId="49681" xr:uid="{ACA3D9F0-19AE-4524-AC51-B2EF36686100}"/>
    <cellStyle name="Percent 2 2 8 3" xfId="24542" xr:uid="{F9CE9C45-6469-4E72-BD53-14BB18838D1E}"/>
    <cellStyle name="Percent 2 2 8 4" xfId="41301" xr:uid="{AB1D0476-44F9-41E5-9E0C-9E60DC0FF312}"/>
    <cellStyle name="Percent 2 2 9" xfId="8188" xr:uid="{DE2E91CE-56F6-4AAA-8DB9-1F687B3FBE47}"/>
    <cellStyle name="Percent 2 2 9 2" xfId="16568" xr:uid="{5C1E9E51-480F-4D3C-918D-C57B7387DDC9}"/>
    <cellStyle name="Percent 2 2 9 2 2" xfId="33328" xr:uid="{93034730-AB06-47B5-9622-88047C2E6047}"/>
    <cellStyle name="Percent 2 2 9 2 3" xfId="50087" xr:uid="{2BCDC03C-DD26-4351-A98F-B3A4C9F8F35E}"/>
    <cellStyle name="Percent 2 2 9 3" xfId="24948" xr:uid="{C2CE090E-4670-415D-BEEB-706B2A21C8E3}"/>
    <cellStyle name="Percent 2 2 9 4" xfId="41707" xr:uid="{77335D16-567C-4B02-993E-5E6F281CCF5A}"/>
    <cellStyle name="Percent 2 3" xfId="171" xr:uid="{304F8A34-14E3-4C70-865C-88CF3D7C1976}"/>
    <cellStyle name="Percent 2 3 10" xfId="8595" xr:uid="{833DCF89-7D5F-45D0-A15D-A9504CB29125}"/>
    <cellStyle name="Percent 2 3 10 2" xfId="16975" xr:uid="{7229EEE7-C9F4-45CE-85C5-439264E69F62}"/>
    <cellStyle name="Percent 2 3 10 2 2" xfId="33735" xr:uid="{1C05D18F-C559-40B9-ACF8-0FC439B8CE5E}"/>
    <cellStyle name="Percent 2 3 10 2 3" xfId="50494" xr:uid="{B3DD9E2F-0C5A-4823-95D4-559B212C05BA}"/>
    <cellStyle name="Percent 2 3 10 3" xfId="25355" xr:uid="{A0BA8ECD-6129-4B69-91B8-04FF2890DF47}"/>
    <cellStyle name="Percent 2 3 10 4" xfId="42114" xr:uid="{FDD4C001-15D4-48E3-97E1-D1C8A4C9F557}"/>
    <cellStyle name="Percent 2 3 11" xfId="2578" xr:uid="{98B4BBC4-4E4B-4DF8-B9C6-B494EBB59BED}"/>
    <cellStyle name="Percent 2 3 11 2" xfId="10960" xr:uid="{B5A4DB76-163A-4F2C-BBA7-85DB23C87943}"/>
    <cellStyle name="Percent 2 3 11 2 2" xfId="27720" xr:uid="{851C23E3-496C-43AE-9B03-EA29793862D7}"/>
    <cellStyle name="Percent 2 3 11 2 3" xfId="44479" xr:uid="{EBDDB5E4-AA9F-42D3-896D-740C14522C4C}"/>
    <cellStyle name="Percent 2 3 11 3" xfId="19340" xr:uid="{582488CD-4BA8-477B-BEA0-F9FAA5D73DC7}"/>
    <cellStyle name="Percent 2 3 11 4" xfId="36099" xr:uid="{82CE531F-6248-4591-872A-B50AEE945BF0}"/>
    <cellStyle name="Percent 2 3 12" xfId="9157" xr:uid="{DFB9ADD0-49DD-4E21-9609-D0A56A79BAE3}"/>
    <cellStyle name="Percent 2 3 12 2" xfId="25917" xr:uid="{19D42681-46C8-47A1-B571-9099F23C096D}"/>
    <cellStyle name="Percent 2 3 12 3" xfId="42676" xr:uid="{40266B9E-0F33-4DBC-B606-C42DA8FBFF38}"/>
    <cellStyle name="Percent 2 3 13" xfId="17537" xr:uid="{CDBF3CF0-F597-47F5-8CCC-59386793B4AA}"/>
    <cellStyle name="Percent 2 3 14" xfId="34296" xr:uid="{C70C070A-44ED-444F-8148-234FB9F48DE6}"/>
    <cellStyle name="Percent 2 3 15" xfId="752" xr:uid="{126928DF-BA96-4C45-AE56-13B6E857A196}"/>
    <cellStyle name="Percent 2 3 2" xfId="1188" xr:uid="{FE512877-E7F5-49C0-9BB9-ED0D7EF7197C}"/>
    <cellStyle name="Percent 2 3 2 2" xfId="4583" xr:uid="{0EF508C5-8CEA-403D-AE8D-B7F2E896EC0A}"/>
    <cellStyle name="Percent 2 3 2 2 2" xfId="12963" xr:uid="{B20042A6-24DB-4F9C-B373-569D81D28937}"/>
    <cellStyle name="Percent 2 3 2 2 2 2" xfId="29723" xr:uid="{61D674EA-2F73-4200-A90E-00BA2525D188}"/>
    <cellStyle name="Percent 2 3 2 2 2 3" xfId="46482" xr:uid="{D85671DA-3BF2-4925-A16C-2BE4FC07D43B}"/>
    <cellStyle name="Percent 2 3 2 2 3" xfId="21343" xr:uid="{9E849F64-8B21-4951-A890-3904767D513F}"/>
    <cellStyle name="Percent 2 3 2 2 4" xfId="38102" xr:uid="{A2A0F96E-E00C-4722-8D1B-010F005AEC94}"/>
    <cellStyle name="Percent 2 3 2 3" xfId="6270" xr:uid="{4BEC8924-9657-44B4-8BC9-32842D5E000F}"/>
    <cellStyle name="Percent 2 3 2 3 2" xfId="14650" xr:uid="{51491965-D510-43C3-B439-747B8764A1E8}"/>
    <cellStyle name="Percent 2 3 2 3 2 2" xfId="31410" xr:uid="{B09C4F3F-971C-461F-997E-E19994D72754}"/>
    <cellStyle name="Percent 2 3 2 3 2 3" xfId="48169" xr:uid="{01C84003-75DE-43D8-B57B-C36DEC0EFBC0}"/>
    <cellStyle name="Percent 2 3 2 3 3" xfId="23030" xr:uid="{59AE85BC-9FB0-4B4A-B755-CC4AFFF412A3}"/>
    <cellStyle name="Percent 2 3 2 3 4" xfId="39789" xr:uid="{67633514-CA28-45A6-A7B6-637FADB7E2EB}"/>
    <cellStyle name="Percent 2 3 2 4" xfId="3006" xr:uid="{98FB1165-E304-4CB5-8A3E-93C51E0C18D8}"/>
    <cellStyle name="Percent 2 3 2 4 2" xfId="11386" xr:uid="{BE1ED36B-91FA-4859-9915-3C3430DF1EC0}"/>
    <cellStyle name="Percent 2 3 2 4 2 2" xfId="28146" xr:uid="{80ED33E9-7FD2-406A-84EC-B4801DEF813E}"/>
    <cellStyle name="Percent 2 3 2 4 2 3" xfId="44905" xr:uid="{71EDFA5A-009B-458B-828A-6F8A1ED0995F}"/>
    <cellStyle name="Percent 2 3 2 4 3" xfId="19766" xr:uid="{CD046379-0BAA-4FFD-BCAA-C5250D3E838A}"/>
    <cellStyle name="Percent 2 3 2 4 4" xfId="36525" xr:uid="{8AE1511B-6259-47E7-9D42-CB5068A1CE00}"/>
    <cellStyle name="Percent 2 3 2 5" xfId="9583" xr:uid="{0380FC46-7DFF-4FFD-87AF-BBDD1B6651DB}"/>
    <cellStyle name="Percent 2 3 2 5 2" xfId="26343" xr:uid="{6963DA3F-01BD-4BBC-A2B0-5883E0E8E937}"/>
    <cellStyle name="Percent 2 3 2 5 3" xfId="43102" xr:uid="{52313B84-E4A7-41E5-B2D9-EA1888A4CDCE}"/>
    <cellStyle name="Percent 2 3 2 6" xfId="17963" xr:uid="{9F72E3A6-BBEC-4F0F-9753-A09C8C404EF9}"/>
    <cellStyle name="Percent 2 3 2 7" xfId="34722" xr:uid="{0ED30C68-47A6-4C76-B6FB-94E774095217}"/>
    <cellStyle name="Percent 2 3 3" xfId="1622" xr:uid="{047AEE9F-2204-4DC8-8ACA-F7A44B21D47C}"/>
    <cellStyle name="Percent 2 3 3 2" xfId="5011" xr:uid="{4414EE66-646D-4FFA-9649-A82605ADF2D3}"/>
    <cellStyle name="Percent 2 3 3 2 2" xfId="13391" xr:uid="{1925D4E2-CE76-4573-AFEA-DE0A5A00ED7F}"/>
    <cellStyle name="Percent 2 3 3 2 2 2" xfId="30151" xr:uid="{527F1A4F-16B1-4988-845B-7AD4910D8B22}"/>
    <cellStyle name="Percent 2 3 3 2 2 3" xfId="46910" xr:uid="{2B88D7F2-7CB3-4D41-92E7-E93B14E7CAE9}"/>
    <cellStyle name="Percent 2 3 3 2 3" xfId="21771" xr:uid="{24B87DCA-8D73-4390-A608-B2FE10F83095}"/>
    <cellStyle name="Percent 2 3 3 2 4" xfId="38530" xr:uid="{D886439D-9CDD-4C79-8C0B-05A3B3AAB898}"/>
    <cellStyle name="Percent 2 3 3 3" xfId="6698" xr:uid="{9079FE48-AAB5-4C24-9DF1-B4FB3908093D}"/>
    <cellStyle name="Percent 2 3 3 3 2" xfId="15078" xr:uid="{2DE08D3F-6E02-4F23-89D4-974E2545B735}"/>
    <cellStyle name="Percent 2 3 3 3 2 2" xfId="31838" xr:uid="{E5366F1B-5142-4875-9286-0C809F798EBA}"/>
    <cellStyle name="Percent 2 3 3 3 2 3" xfId="48597" xr:uid="{AD7707F3-90D3-4E57-B154-EB33663484A2}"/>
    <cellStyle name="Percent 2 3 3 3 3" xfId="23458" xr:uid="{87E35756-D9AE-4E48-B012-DF4A10C51247}"/>
    <cellStyle name="Percent 2 3 3 3 4" xfId="40217" xr:uid="{85E7E4F5-220C-4E51-A77F-CB1A6B5073F7}"/>
    <cellStyle name="Percent 2 3 3 4" xfId="3434" xr:uid="{2EE7F5D7-0A21-4973-9A60-C76DD8DB14DE}"/>
    <cellStyle name="Percent 2 3 3 4 2" xfId="11814" xr:uid="{590661E5-D05F-48E3-ACE5-BCFCACE72FF3}"/>
    <cellStyle name="Percent 2 3 3 4 2 2" xfId="28574" xr:uid="{3B38FCEF-9D57-4716-9836-0F1B52B53834}"/>
    <cellStyle name="Percent 2 3 3 4 2 3" xfId="45333" xr:uid="{3AAF886A-ED86-437B-AD80-F87A46D5BDCF}"/>
    <cellStyle name="Percent 2 3 3 4 3" xfId="20194" xr:uid="{134C9058-FE30-4721-9D4C-8ED37C5C7E0D}"/>
    <cellStyle name="Percent 2 3 3 4 4" xfId="36953" xr:uid="{B7503DAF-9658-4407-9C6D-E1B3CD4D97A1}"/>
    <cellStyle name="Percent 2 3 3 5" xfId="10011" xr:uid="{1D8C02DE-62D2-46CF-BD38-5EA57B26B0FE}"/>
    <cellStyle name="Percent 2 3 3 5 2" xfId="26771" xr:uid="{798AA075-6A4B-43E4-B23A-3C8E8B51C026}"/>
    <cellStyle name="Percent 2 3 3 5 3" xfId="43530" xr:uid="{049C6289-B83E-4BC0-92D0-3C1803B4401E}"/>
    <cellStyle name="Percent 2 3 3 6" xfId="18391" xr:uid="{3B648276-DE9D-45FA-A751-5F3D9C8C5E78}"/>
    <cellStyle name="Percent 2 3 3 7" xfId="35150" xr:uid="{AF26A4EB-4E49-4CB3-8E6B-606C3ABAA0AA}"/>
    <cellStyle name="Percent 2 3 4" xfId="1895" xr:uid="{5E63BE72-0C1C-40F5-A66E-EB38980B0E46}"/>
    <cellStyle name="Percent 2 3 4 2" xfId="5284" xr:uid="{D0058338-56FB-4A8C-AFE7-449572C5B21B}"/>
    <cellStyle name="Percent 2 3 4 2 2" xfId="13664" xr:uid="{32770514-B3AA-4882-A585-176444ADB789}"/>
    <cellStyle name="Percent 2 3 4 2 2 2" xfId="30424" xr:uid="{0AEFD14D-D2D4-4D96-B9E9-1DD812884B1B}"/>
    <cellStyle name="Percent 2 3 4 2 2 3" xfId="47183" xr:uid="{E063855F-72B9-41DE-9643-8DE812C99EEC}"/>
    <cellStyle name="Percent 2 3 4 2 3" xfId="22044" xr:uid="{3A515249-B54F-4934-BB8A-6D7DF64E5DBC}"/>
    <cellStyle name="Percent 2 3 4 2 4" xfId="38803" xr:uid="{58F19455-7369-4D1B-8E79-A7B0F894A79E}"/>
    <cellStyle name="Percent 2 3 4 3" xfId="6971" xr:uid="{B1F86F7B-A39B-4BE6-B55D-8E4AF150BE79}"/>
    <cellStyle name="Percent 2 3 4 3 2" xfId="15351" xr:uid="{68AA36B9-278F-4C3C-839D-273F401D5ABA}"/>
    <cellStyle name="Percent 2 3 4 3 2 2" xfId="32111" xr:uid="{ABB807FC-2F6E-42EC-ACDF-A8B529E57122}"/>
    <cellStyle name="Percent 2 3 4 3 2 3" xfId="48870" xr:uid="{58A7FD5F-CC3E-4F33-B413-1DFD5992B4AD}"/>
    <cellStyle name="Percent 2 3 4 3 3" xfId="23731" xr:uid="{BA689135-6044-4312-BBDE-7D5A1F41FF6C}"/>
    <cellStyle name="Percent 2 3 4 3 4" xfId="40490" xr:uid="{F71FAB9A-D8C4-43B7-9577-EA0F1C2F01FD}"/>
    <cellStyle name="Percent 2 3 4 4" xfId="3594" xr:uid="{111A6557-282B-40BE-AAF2-C350478D362A}"/>
    <cellStyle name="Percent 2 3 4 4 2" xfId="11974" xr:uid="{60230E69-F753-4181-9D32-EA2C69437B53}"/>
    <cellStyle name="Percent 2 3 4 4 2 2" xfId="28734" xr:uid="{9D438B8A-684C-4AD5-9AD1-53B578CF52A8}"/>
    <cellStyle name="Percent 2 3 4 4 2 3" xfId="45493" xr:uid="{3865D32F-FF84-4029-9091-EA39F21A1B5A}"/>
    <cellStyle name="Percent 2 3 4 4 3" xfId="20354" xr:uid="{CCBB6109-58D5-46D4-93AA-3092AA18B4B4}"/>
    <cellStyle name="Percent 2 3 4 4 4" xfId="37113" xr:uid="{61631D2B-9525-4CC9-A4C0-6716734C8289}"/>
    <cellStyle name="Percent 2 3 4 5" xfId="10284" xr:uid="{E0A92F8A-16D8-4FD0-BD9E-6A033B1B88CF}"/>
    <cellStyle name="Percent 2 3 4 5 2" xfId="27044" xr:uid="{6A00A63F-313F-40A6-9FBC-F472BBA89D8F}"/>
    <cellStyle name="Percent 2 3 4 5 3" xfId="43803" xr:uid="{2C588A19-0B72-4867-9F1E-FDA4E121ACF8}"/>
    <cellStyle name="Percent 2 3 4 6" xfId="18664" xr:uid="{BA1C9BE9-9BA0-4550-846B-A48102F20B1E}"/>
    <cellStyle name="Percent 2 3 4 7" xfId="35423" xr:uid="{E2FC41B3-73DD-4F18-91EB-4A9A0F886A39}"/>
    <cellStyle name="Percent 2 3 5" xfId="4014" xr:uid="{4AECE0D5-002E-4CB1-804C-704660878959}"/>
    <cellStyle name="Percent 2 3 5 2" xfId="12394" xr:uid="{48CC22F8-01ED-4C6E-BA8B-32A2B60880AB}"/>
    <cellStyle name="Percent 2 3 5 2 2" xfId="29154" xr:uid="{B984E2A5-2AB0-436A-8474-96F3981063B3}"/>
    <cellStyle name="Percent 2 3 5 2 3" xfId="45913" xr:uid="{D703C20C-A342-4FD9-A55D-8A86751F95E6}"/>
    <cellStyle name="Percent 2 3 5 3" xfId="20774" xr:uid="{B8B82E34-A769-43B7-AEBA-08DBBD8CD215}"/>
    <cellStyle name="Percent 2 3 5 4" xfId="37533" xr:uid="{381CAD4E-352E-4190-8F03-944CCE99CDF9}"/>
    <cellStyle name="Percent 2 3 6" xfId="5844" xr:uid="{1A7C310B-694A-4825-A9EB-FE5572746FDE}"/>
    <cellStyle name="Percent 2 3 6 2" xfId="14224" xr:uid="{E74C217B-0925-4521-89FD-89C733C635CB}"/>
    <cellStyle name="Percent 2 3 6 2 2" xfId="30984" xr:uid="{963B8FEF-4ADD-445F-AB97-F33D387ACFCA}"/>
    <cellStyle name="Percent 2 3 6 2 3" xfId="47743" xr:uid="{FF0D61F7-CD66-498C-A446-20253290CAF5}"/>
    <cellStyle name="Percent 2 3 6 3" xfId="22604" xr:uid="{1878535D-8286-483F-8469-8F8235F3ECE1}"/>
    <cellStyle name="Percent 2 3 6 4" xfId="39363" xr:uid="{E5627397-AA2D-4158-81C7-C54B88A87993}"/>
    <cellStyle name="Percent 2 3 7" xfId="7377" xr:uid="{35DB62D8-9B72-4E27-90CC-3EBFAAACA613}"/>
    <cellStyle name="Percent 2 3 7 2" xfId="15757" xr:uid="{9D0B1679-3364-4B20-8B64-E4C2E48E2A17}"/>
    <cellStyle name="Percent 2 3 7 2 2" xfId="32517" xr:uid="{E1C19AFF-2781-46E6-B9F2-D585D3EF451E}"/>
    <cellStyle name="Percent 2 3 7 2 3" xfId="49276" xr:uid="{E8A73203-144B-408D-AE5C-5B4AFDEF7BE1}"/>
    <cellStyle name="Percent 2 3 7 3" xfId="24137" xr:uid="{A2F9670E-A65E-4A70-A30D-FA46E480D5CE}"/>
    <cellStyle name="Percent 2 3 7 4" xfId="40896" xr:uid="{C6E906F9-73DE-42BC-A3A5-BCA8CFDD21CB}"/>
    <cellStyle name="Percent 2 3 8" xfId="7783" xr:uid="{FAC23C4A-6AC4-408B-A894-2D39D304FCED}"/>
    <cellStyle name="Percent 2 3 8 2" xfId="16163" xr:uid="{16FD8513-F82D-4970-8B89-7AD8F132C0AF}"/>
    <cellStyle name="Percent 2 3 8 2 2" xfId="32923" xr:uid="{96686F16-23B8-491E-9A8C-5601CF757EF1}"/>
    <cellStyle name="Percent 2 3 8 2 3" xfId="49682" xr:uid="{CE267F2D-252E-455D-BB68-6321C1732BBA}"/>
    <cellStyle name="Percent 2 3 8 3" xfId="24543" xr:uid="{F4A15E34-0A9B-4820-82BF-78EC0F511535}"/>
    <cellStyle name="Percent 2 3 8 4" xfId="41302" xr:uid="{100F635E-41D0-4F18-AA8B-D2EC14F34020}"/>
    <cellStyle name="Percent 2 3 9" xfId="8189" xr:uid="{AE0E3A28-9782-4A32-A6B6-6BC0D235E3A3}"/>
    <cellStyle name="Percent 2 3 9 2" xfId="16569" xr:uid="{C8CD9512-8EFA-41E7-9776-65CE4A1357B8}"/>
    <cellStyle name="Percent 2 3 9 2 2" xfId="33329" xr:uid="{B6C16C28-3F18-4B71-97F4-3130C3D08566}"/>
    <cellStyle name="Percent 2 3 9 2 3" xfId="50088" xr:uid="{16CB32EB-DAD1-449A-A7BF-2BCC5A6A486B}"/>
    <cellStyle name="Percent 2 3 9 3" xfId="24949" xr:uid="{DF02FCFF-7C60-4AA4-9BAA-282357B1EB28}"/>
    <cellStyle name="Percent 2 3 9 4" xfId="41708" xr:uid="{E6AD5943-47F8-4021-8300-A3E70E910800}"/>
    <cellStyle name="Percent 2 4" xfId="1624" xr:uid="{0D0E04A5-94F7-423E-9EF1-1AB4BBD8F461}"/>
    <cellStyle name="Percent 2 4 2" xfId="5013" xr:uid="{5216673E-F4E9-4F25-87D9-409559906403}"/>
    <cellStyle name="Percent 2 4 2 2" xfId="13393" xr:uid="{AF135849-A12F-446D-B48E-B1ACE9350AE1}"/>
    <cellStyle name="Percent 2 4 2 2 2" xfId="30153" xr:uid="{E32894C9-8C07-4195-857E-F3E1713CFFA0}"/>
    <cellStyle name="Percent 2 4 2 2 3" xfId="46912" xr:uid="{D366665E-83D0-4520-B22E-0B4C358D2AB3}"/>
    <cellStyle name="Percent 2 4 2 3" xfId="21773" xr:uid="{A061A9EF-D6EF-4D95-8037-102E634DE73E}"/>
    <cellStyle name="Percent 2 4 2 4" xfId="38532" xr:uid="{0388F365-5201-40D8-B2BD-138032D5A42C}"/>
    <cellStyle name="Percent 2 4 3" xfId="6700" xr:uid="{400F61D6-D0FA-429B-B2FB-E9242C754D1E}"/>
    <cellStyle name="Percent 2 4 3 2" xfId="15080" xr:uid="{68039C76-8281-4B7E-BBF3-5A21B1E3B3A3}"/>
    <cellStyle name="Percent 2 4 3 2 2" xfId="31840" xr:uid="{3D39CF88-A10F-4D77-AE2E-C4BF3F4BF811}"/>
    <cellStyle name="Percent 2 4 3 2 3" xfId="48599" xr:uid="{F1EF5709-3462-403D-9448-FD7932586704}"/>
    <cellStyle name="Percent 2 4 3 3" xfId="23460" xr:uid="{56B350A0-F719-404E-8356-F96721CAFE7D}"/>
    <cellStyle name="Percent 2 4 3 4" xfId="40219" xr:uid="{44FE1601-7033-4CF0-82F9-789459FB5A68}"/>
    <cellStyle name="Percent 2 4 4" xfId="3436" xr:uid="{ACE2A02D-973B-4571-BD6E-A75F3D39F2EF}"/>
    <cellStyle name="Percent 2 4 4 2" xfId="11816" xr:uid="{DD658A29-393B-4517-B198-E452BAC68B4D}"/>
    <cellStyle name="Percent 2 4 4 2 2" xfId="28576" xr:uid="{C3C818D9-0625-4E09-976A-FFA365BD6F21}"/>
    <cellStyle name="Percent 2 4 4 2 3" xfId="45335" xr:uid="{C1F6271B-85C2-499E-9D44-32653B8CDF0B}"/>
    <cellStyle name="Percent 2 4 4 3" xfId="20196" xr:uid="{B92B8BDF-2649-4546-B281-7A2B4D3080DD}"/>
    <cellStyle name="Percent 2 4 4 4" xfId="36955" xr:uid="{53B5738B-7FCE-42F3-9EF1-23587212B7AF}"/>
    <cellStyle name="Percent 2 4 5" xfId="10013" xr:uid="{82A3FAF6-94E0-4434-9962-CEC39CEBC8C3}"/>
    <cellStyle name="Percent 2 4 5 2" xfId="26773" xr:uid="{EB8DADC3-A150-4FB3-907E-F20917FC08D7}"/>
    <cellStyle name="Percent 2 4 5 3" xfId="43532" xr:uid="{58F4C9EA-62C7-4761-9029-3486729E7C9E}"/>
    <cellStyle name="Percent 2 4 6" xfId="18393" xr:uid="{6039AF00-C61A-4610-A868-FD84AA0CE6F3}"/>
    <cellStyle name="Percent 2 4 7" xfId="35152" xr:uid="{4EA7175E-3BDC-48AF-83D8-300A539AA56D}"/>
    <cellStyle name="Percent 2 5" xfId="3729" xr:uid="{16852E22-048F-4D19-9013-601E7BA53556}"/>
    <cellStyle name="Percent 2 5 2" xfId="12109" xr:uid="{59DD58F4-CAB3-42B8-8739-13C8152CE58F}"/>
    <cellStyle name="Percent 2 5 2 2" xfId="28869" xr:uid="{FC824D90-C2D9-4461-A2B3-FDF066EB79DA}"/>
    <cellStyle name="Percent 2 5 2 3" xfId="45628" xr:uid="{27DA4962-680F-4B3E-960E-C36919F9C6E9}"/>
    <cellStyle name="Percent 2 5 3" xfId="20489" xr:uid="{576A9963-953B-463B-863F-A2D21D88693D}"/>
    <cellStyle name="Percent 2 5 4" xfId="37248" xr:uid="{C6693EC3-3F6E-456D-A46A-662CF4EE4812}"/>
    <cellStyle name="Percent 2 6" xfId="7106" xr:uid="{D8CEE686-8AE5-4CC2-834D-3274BA4C1A4B}"/>
    <cellStyle name="Percent 2 6 2" xfId="15486" xr:uid="{642D3BA4-C7CB-4822-8B03-BC436AC2479F}"/>
    <cellStyle name="Percent 2 6 2 2" xfId="32246" xr:uid="{CD97014C-5311-4F43-9121-A566AF6F44D0}"/>
    <cellStyle name="Percent 2 6 2 3" xfId="49005" xr:uid="{FAD181C6-8364-4931-86DF-780E86352E51}"/>
    <cellStyle name="Percent 2 6 3" xfId="23866" xr:uid="{3D7ABA53-3612-4F0E-B4CC-0DAE6C2917D5}"/>
    <cellStyle name="Percent 2 6 4" xfId="40625" xr:uid="{BF26A324-3162-4BE6-870D-7407FEDCA862}"/>
    <cellStyle name="Percent 2 7" xfId="7512" xr:uid="{33B3A487-217C-4D36-8BCD-B6096534D5C7}"/>
    <cellStyle name="Percent 2 7 2" xfId="15892" xr:uid="{0821573C-C0DC-4BAC-88A7-24368C0C2E65}"/>
    <cellStyle name="Percent 2 7 2 2" xfId="32652" xr:uid="{82F2EA39-AC02-4F8D-8B8C-971E1520C3BB}"/>
    <cellStyle name="Percent 2 7 2 3" xfId="49411" xr:uid="{3D2703F8-8598-4626-BAE2-688AF67A75F0}"/>
    <cellStyle name="Percent 2 7 3" xfId="24272" xr:uid="{E586283F-A68F-414F-8913-41E78295ACDD}"/>
    <cellStyle name="Percent 2 7 4" xfId="41031" xr:uid="{8B32ED81-8598-478A-BD29-EAB46C76A322}"/>
    <cellStyle name="Percent 2 8" xfId="7918" xr:uid="{45DA45FE-FF09-4845-9437-C5CD1779A122}"/>
    <cellStyle name="Percent 2 8 2" xfId="16298" xr:uid="{D96E71F8-A090-4D4C-8583-5D74D65A24C2}"/>
    <cellStyle name="Percent 2 8 2 2" xfId="33058" xr:uid="{0CE7E028-3EDB-4488-9CD4-F74F27A8CFFF}"/>
    <cellStyle name="Percent 2 8 2 3" xfId="49817" xr:uid="{C2C6EA28-5B5F-47A2-94A7-C74390EC03EE}"/>
    <cellStyle name="Percent 2 8 3" xfId="24678" xr:uid="{EB7E8EAF-EFAE-4487-8607-C159061AA4FB}"/>
    <cellStyle name="Percent 2 8 4" xfId="41437" xr:uid="{00D9CE0C-A015-475F-84BA-2FA115934862}"/>
    <cellStyle name="Percent 2 9" xfId="8324" xr:uid="{8B043DE0-C747-4A8E-93A1-598EC5C109EC}"/>
    <cellStyle name="Percent 2 9 2" xfId="16704" xr:uid="{B6C2B1AB-BFFE-4EFD-A0E0-435F093D1EC7}"/>
    <cellStyle name="Percent 2 9 2 2" xfId="33464" xr:uid="{AA73E09A-A233-4531-8A75-D4018599E658}"/>
    <cellStyle name="Percent 2 9 2 3" xfId="50223" xr:uid="{A1A50456-BD73-4A15-AB1A-BB0C49027BF2}"/>
    <cellStyle name="Percent 2 9 3" xfId="25084" xr:uid="{C030F871-20D3-4F9E-BE1A-16B15B402732}"/>
    <cellStyle name="Percent 2 9 4" xfId="41843" xr:uid="{5E14AA7E-6097-4334-ACCC-9730C5BB94A2}"/>
    <cellStyle name="Percent 3" xfId="68" xr:uid="{281B86D9-4117-4E83-AC81-21979F324661}"/>
    <cellStyle name="Percent 3 2" xfId="754" xr:uid="{6C9F73A5-A932-45A0-B4C4-67A4797CDCD8}"/>
    <cellStyle name="Percent 3 3" xfId="755" xr:uid="{AC409C24-E468-4CA1-9DA9-23B158BC0FDF}"/>
    <cellStyle name="Percent 3 4" xfId="753" xr:uid="{BF48D119-AF96-4A99-ACA1-98C833BA06E3}"/>
    <cellStyle name="Percent 3 5" xfId="172" xr:uid="{D2F97338-1719-418B-B243-D5910498B168}"/>
    <cellStyle name="Percent 4" xfId="173" xr:uid="{D3B904D4-B9CE-45F9-A04E-0F019065775D}"/>
    <cellStyle name="Percent 4 2" xfId="51030" xr:uid="{D589F4B6-8C12-46ED-8751-06793838EB14}"/>
    <cellStyle name="Percent 4 2 2" xfId="51268" xr:uid="{1B2A5B7E-3CCD-4FAB-902E-6EE584A8E701}"/>
    <cellStyle name="Percent 4 2 2 2" xfId="51741" xr:uid="{78B3E2F4-04EC-4596-AF0A-6C31E22F8317}"/>
    <cellStyle name="Percent 4 2 2 3" xfId="52217" xr:uid="{54BB8BF5-A305-4CD8-B6C1-BC0D63159F00}"/>
    <cellStyle name="Percent 4 2 3" xfId="51505" xr:uid="{5E51ADD9-70C5-45B4-A480-A59B165111A8}"/>
    <cellStyle name="Percent 4 2 4" xfId="52020" xr:uid="{36979B80-D5C8-4251-BE1B-D47B0E2B59BE}"/>
    <cellStyle name="Percent 4 3" xfId="51253" xr:uid="{39677FAE-0121-4D92-875B-9DE56DD51A5E}"/>
    <cellStyle name="Percent 4 3 2" xfId="51726" xr:uid="{97C97D7D-598C-4AED-B3E3-00FB09A0B25F}"/>
    <cellStyle name="Percent 4 3 3" xfId="52202" xr:uid="{5390C8AB-D3C2-4F22-BE66-4BFDE7551934}"/>
    <cellStyle name="Percent 4 4" xfId="51014" xr:uid="{41583530-1788-4F06-995F-5F7A47E89C6C}"/>
    <cellStyle name="Percent 4 5" xfId="51491" xr:uid="{41322BC2-F249-4CFB-9F29-F271C07311BB}"/>
    <cellStyle name="Percent 4 6" xfId="52005" xr:uid="{66D61553-16BB-4A46-B957-E26D9E9FEEDD}"/>
    <cellStyle name="Percent 4 7" xfId="756" xr:uid="{30750987-BADB-45F8-8EC5-04894A08337B}"/>
    <cellStyle name="Percent 5" xfId="174" xr:uid="{2C665F50-1C8B-48C3-9FD4-504BD33671B3}"/>
    <cellStyle name="Percent 6" xfId="175" xr:uid="{A5ACAD09-3AD2-44A9-968C-AB3D09897C1D}"/>
    <cellStyle name="Percent0Decimals" xfId="176" xr:uid="{0568EE88-67B9-4163-B474-C2058FC8F0EF}"/>
    <cellStyle name="Percent2Decimals" xfId="177" xr:uid="{5C0F9674-19D8-4195-B902-E2EA25BC0DA0}"/>
    <cellStyle name="PercentBoldwBorders" xfId="178" xr:uid="{4C023345-BEB0-41C3-83D3-F0623809F171}"/>
    <cellStyle name="PercentSS" xfId="179" xr:uid="{75472759-8F48-464F-9E33-CE02B2D81E0D}"/>
    <cellStyle name="PercentSSBoldwBorders" xfId="180" xr:uid="{1B02E715-DC7D-49C4-A6DD-0532D823A229}"/>
    <cellStyle name="PercentSSBoldwOutBorders" xfId="181" xr:uid="{F6CB30F9-C77D-4AF6-B3D0-5753EF0F7E7A}"/>
    <cellStyle name="Plain0Decimals" xfId="182" xr:uid="{E362FB10-4101-4994-AF5B-81F9F07897DD}"/>
    <cellStyle name="Plain1Decimals" xfId="183" xr:uid="{AFBF287B-BFF8-413B-A124-30FA1BE08A85}"/>
    <cellStyle name="Plain2Decimals" xfId="184" xr:uid="{2FCD17C2-2202-4890-8990-6E027C831FE0}"/>
    <cellStyle name="Plain3Decimals" xfId="185" xr:uid="{FCFFF295-FFCB-40FE-B00D-B381C60A4EFA}"/>
    <cellStyle name="Plain4Decimals" xfId="186" xr:uid="{468BF9D6-807D-45F3-9C4C-8C58192B2401}"/>
    <cellStyle name="PlainDollar" xfId="187" xr:uid="{77C4876C-16F5-475D-B405-64E2704BFC7E}"/>
    <cellStyle name="PlainDollarBoldwBorders" xfId="188" xr:uid="{A97168A3-32F7-479B-AD47-527743CAF6D8}"/>
    <cellStyle name="PlainDollarBoldwOutBorders" xfId="189" xr:uid="{6AAEE124-18E9-4557-94BC-0D5ADF4720E0}"/>
    <cellStyle name="PlainDollardBLUndLine" xfId="190" xr:uid="{6F3CC886-54BE-4D1A-B394-9E0B0ADC63E8}"/>
    <cellStyle name="PlainDollarSS" xfId="191" xr:uid="{85C2825B-63AC-4885-94A5-38102007F08E}"/>
    <cellStyle name="PlainDollarSSwBorders" xfId="192" xr:uid="{CED2B12D-F5D1-4A60-A145-CCB5FDB24A59}"/>
    <cellStyle name="PlainDollarUndLine" xfId="193" xr:uid="{408CB6E5-0873-45AE-90C5-30D70FDABE1C}"/>
    <cellStyle name="PlainPercent" xfId="194" xr:uid="{33C36DAA-3692-4348-8D52-71139D8AE7C7}"/>
    <cellStyle name="Product Title" xfId="195" xr:uid="{A2E5BAA0-64E6-497A-930B-BFE3A8F28D1B}"/>
    <cellStyle name="PropertyHeaderStyle" xfId="196" xr:uid="{3634CFD5-7134-47DE-B742-0729F0E1C59B}"/>
    <cellStyle name="PropertyValueStyle" xfId="197" xr:uid="{410C6C5B-695F-4879-BF1E-5153B6744102}"/>
    <cellStyle name="PSChar" xfId="198" xr:uid="{D7B2B5CB-C245-4D6A-8184-DBC31A15BC55}"/>
    <cellStyle name="ScratchPad" xfId="199" xr:uid="{3D819AFF-9B73-4835-8B14-6000679C85DD}"/>
    <cellStyle name="sectionHeader" xfId="200" xr:uid="{2DB8D988-149F-4D66-802F-D2A2A81B8B8A}"/>
    <cellStyle name="SectionTitleRow" xfId="201" xr:uid="{AE312D9C-A9C3-49BF-A937-6E5E8F7F17D5}"/>
    <cellStyle name="SSComma0" xfId="202" xr:uid="{7B9121CC-CF7D-4475-9B11-080186FE3636}"/>
    <cellStyle name="SSComma2" xfId="203" xr:uid="{D17B48E0-6F98-4B0A-819F-F030F6CB1641}"/>
    <cellStyle name="SSDecs3" xfId="204" xr:uid="{30C92C15-7E29-4F3A-BE10-B925CA9FABE9}"/>
    <cellStyle name="SSDflt" xfId="205" xr:uid="{A141C2CD-FEEA-48AD-9FDF-2E8EBF789866}"/>
    <cellStyle name="SSDfltPct" xfId="206" xr:uid="{5108CD6D-773F-42AD-9108-226EBD746DBF}"/>
    <cellStyle name="SSDfltPct0" xfId="207" xr:uid="{52156585-C692-4CE1-B05B-8C6ED6E5E6A1}"/>
    <cellStyle name="SSFixed2" xfId="208" xr:uid="{E4FD43B0-EC31-4390-AF86-57EA5400A030}"/>
    <cellStyle name="Style 1" xfId="261" xr:uid="{D3DD7258-E580-4025-8C5F-2EBCE141394B}"/>
    <cellStyle name="Style 1 2" xfId="757" xr:uid="{8A861486-A1DB-4098-9805-194C8151166E}"/>
    <cellStyle name="Style 1 2 2" xfId="2579" xr:uid="{57625C00-F091-41F3-9EF2-C5101635B06F}"/>
    <cellStyle name="Style 1 3" xfId="758" xr:uid="{F25055D0-E10F-4DE1-9659-5C39B6A0DDA4}"/>
    <cellStyle name="Style 1 3 2" xfId="2580" xr:uid="{06C992A0-1C61-470F-A5D0-596563142526}"/>
    <cellStyle name="STYLE1" xfId="254" xr:uid="{D10EF72B-510D-4C94-856B-D4CD21578B7C}"/>
    <cellStyle name="STYLE3" xfId="263" xr:uid="{807D8FB3-2117-4FDA-AFFA-9E7E4D65E1C7}"/>
    <cellStyle name="SystemDefaultHead" xfId="209" xr:uid="{CB0EA6A3-0009-46D5-8022-453A7AC77F3A}"/>
    <cellStyle name="SystemDefaultValue" xfId="210" xr:uid="{E8616F8A-54AA-4BFA-A20C-66F980AF4EFE}"/>
    <cellStyle name="Text" xfId="211" xr:uid="{B6DFFB48-2E7C-4D14-A726-2556488F2443}"/>
    <cellStyle name="Title" xfId="10" builtinId="15" customBuiltin="1"/>
    <cellStyle name="Title 2" xfId="759" xr:uid="{F671462D-CA9C-4EAC-A6C3-0CCE6AA03C13}"/>
    <cellStyle name="Title 3" xfId="50767" xr:uid="{A658F9C1-81B7-4755-9548-BDDC0FBDA7CD}"/>
    <cellStyle name="Total" xfId="26" builtinId="25" customBuiltin="1"/>
    <cellStyle name="Total 2" xfId="760" xr:uid="{17DEADD0-5EC7-4F31-A6D8-FAFAB099D0AD}"/>
    <cellStyle name="Total 2 2" xfId="50666" xr:uid="{462A5A55-AD14-4B82-9D71-EB7C9115A3EB}"/>
    <cellStyle name="Total 2 2 2" xfId="51836" xr:uid="{8BE8D804-96C7-4D0E-B354-E46F5D06769B}"/>
    <cellStyle name="Total 2 3" xfId="50821" xr:uid="{DF91207F-3BF2-4F12-AD56-E92F601AFE87}"/>
    <cellStyle name="Warning Text" xfId="23" builtinId="11" customBuiltin="1"/>
    <cellStyle name="Warning Text 2" xfId="761" xr:uid="{43577D67-3571-4763-A9FE-B529B87CFC49}"/>
  </cellStyles>
  <dxfs count="0"/>
  <tableStyles count="1" defaultTableStyle="TableStyleMedium2" defaultPivotStyle="PivotStyleLight16">
    <tableStyle name="Invisible" pivot="0" table="0" count="0" xr9:uid="{A4C7FD09-BAB6-4D6D-A256-4A2722892261}"/>
  </tableStyles>
  <colors>
    <mruColors>
      <color rgb="FF00FFFF"/>
      <color rgb="FFE1FFE1"/>
      <color rgb="FF008080"/>
      <color rgb="FFD1FFE0"/>
      <color rgb="FFAF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20</xdr:col>
      <xdr:colOff>326159</xdr:colOff>
      <xdr:row>119</xdr:row>
      <xdr:rowOff>105352</xdr:rowOff>
    </xdr:from>
    <xdr:to>
      <xdr:col>22</xdr:col>
      <xdr:colOff>267855</xdr:colOff>
      <xdr:row>125</xdr:row>
      <xdr:rowOff>139987</xdr:rowOff>
    </xdr:to>
    <xdr:sp macro="" textlink="">
      <xdr:nvSpPr>
        <xdr:cNvPr id="2" name="TextBox 1">
          <a:extLst>
            <a:ext uri="{FF2B5EF4-FFF2-40B4-BE49-F238E27FC236}">
              <a16:creationId xmlns:a16="http://schemas.microsoft.com/office/drawing/2014/main" id="{DFC77868-7218-4481-8367-AF6261FA1DEA}"/>
            </a:ext>
          </a:extLst>
        </xdr:cNvPr>
        <xdr:cNvSpPr txBox="1"/>
      </xdr:nvSpPr>
      <xdr:spPr>
        <a:xfrm>
          <a:off x="14346959" y="19383952"/>
          <a:ext cx="2008621" cy="100618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THIS</a:t>
          </a:r>
          <a:r>
            <a:rPr lang="en-US" sz="1100" b="1" baseline="0"/>
            <a:t> IS THE WC ADJUSTMENT ON THE TOP LEFT OF SCH 2-3-3</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357903</xdr:colOff>
      <xdr:row>6</xdr:row>
      <xdr:rowOff>25400</xdr:rowOff>
    </xdr:from>
    <xdr:to>
      <xdr:col>40</xdr:col>
      <xdr:colOff>38100</xdr:colOff>
      <xdr:row>38</xdr:row>
      <xdr:rowOff>172427</xdr:rowOff>
    </xdr:to>
    <xdr:pic>
      <xdr:nvPicPr>
        <xdr:cNvPr id="2" name="Picture 1">
          <a:extLst>
            <a:ext uri="{FF2B5EF4-FFF2-40B4-BE49-F238E27FC236}">
              <a16:creationId xmlns:a16="http://schemas.microsoft.com/office/drawing/2014/main" id="{EB7CD00C-3008-488A-B7C3-E3B1B92ADEAD}"/>
            </a:ext>
          </a:extLst>
        </xdr:cNvPr>
        <xdr:cNvPicPr>
          <a:picLocks noChangeAspect="1"/>
        </xdr:cNvPicPr>
      </xdr:nvPicPr>
      <xdr:blipFill>
        <a:blip xmlns:r="http://schemas.openxmlformats.org/officeDocument/2006/relationships" r:embed="rId1"/>
        <a:stretch>
          <a:fillRect/>
        </a:stretch>
      </xdr:blipFill>
      <xdr:spPr>
        <a:xfrm>
          <a:off x="27815303" y="904875"/>
          <a:ext cx="5169772" cy="59350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40</xdr:col>
      <xdr:colOff>504824</xdr:colOff>
      <xdr:row>3</xdr:row>
      <xdr:rowOff>35719</xdr:rowOff>
    </xdr:from>
    <xdr:to>
      <xdr:col>50</xdr:col>
      <xdr:colOff>488725</xdr:colOff>
      <xdr:row>41</xdr:row>
      <xdr:rowOff>0</xdr:rowOff>
    </xdr:to>
    <xdr:pic>
      <xdr:nvPicPr>
        <xdr:cNvPr id="3" name="Picture 2">
          <a:extLst>
            <a:ext uri="{FF2B5EF4-FFF2-40B4-BE49-F238E27FC236}">
              <a16:creationId xmlns:a16="http://schemas.microsoft.com/office/drawing/2014/main" id="{69B7C370-3CB4-46F2-B26A-64DECD6E15D9}"/>
            </a:ext>
          </a:extLst>
        </xdr:cNvPr>
        <xdr:cNvPicPr>
          <a:picLocks noChangeAspect="1"/>
        </xdr:cNvPicPr>
      </xdr:nvPicPr>
      <xdr:blipFill>
        <a:blip xmlns:r="http://schemas.openxmlformats.org/officeDocument/2006/relationships" r:embed="rId2"/>
        <a:stretch>
          <a:fillRect/>
        </a:stretch>
      </xdr:blipFill>
      <xdr:spPr>
        <a:xfrm>
          <a:off x="33454974" y="578644"/>
          <a:ext cx="6076726" cy="68413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32</xdr:col>
      <xdr:colOff>165117</xdr:colOff>
      <xdr:row>60</xdr:row>
      <xdr:rowOff>119484</xdr:rowOff>
    </xdr:from>
    <xdr:to>
      <xdr:col>37</xdr:col>
      <xdr:colOff>177817</xdr:colOff>
      <xdr:row>68</xdr:row>
      <xdr:rowOff>17884</xdr:rowOff>
    </xdr:to>
    <xdr:sp macro="" textlink="">
      <xdr:nvSpPr>
        <xdr:cNvPr id="4" name="Callout: Line 3">
          <a:extLst>
            <a:ext uri="{FF2B5EF4-FFF2-40B4-BE49-F238E27FC236}">
              <a16:creationId xmlns:a16="http://schemas.microsoft.com/office/drawing/2014/main" id="{7084DAC4-EEE8-4112-B7DE-B5F4127F78DD}"/>
            </a:ext>
          </a:extLst>
        </xdr:cNvPr>
        <xdr:cNvSpPr/>
      </xdr:nvSpPr>
      <xdr:spPr>
        <a:xfrm>
          <a:off x="28232117" y="7542634"/>
          <a:ext cx="3067050" cy="1343025"/>
        </a:xfrm>
        <a:prstGeom prst="borderCallout1">
          <a:avLst>
            <a:gd name="adj1" fmla="val 49226"/>
            <a:gd name="adj2" fmla="val -545"/>
            <a:gd name="adj3" fmla="val -69750"/>
            <a:gd name="adj4" fmla="val -5141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a:t>The prior</a:t>
          </a:r>
          <a:r>
            <a:rPr lang="en-US" sz="1100" baseline="0"/>
            <a:t> quarter columns </a:t>
          </a:r>
          <a:r>
            <a:rPr lang="en-US" sz="1100"/>
            <a:t>need to stay the same for the entire year.  Each quarter when we receive a new version of the PDF</a:t>
          </a:r>
          <a:r>
            <a:rPr lang="en-US" sz="1100" baseline="0"/>
            <a:t> file, make sure the prior quarters have not changed. </a:t>
          </a:r>
          <a:endParaRPr lang="en-US" sz="1100"/>
        </a:p>
      </xdr:txBody>
    </xdr:sp>
    <xdr:clientData/>
  </xdr:twoCellAnchor>
  <xdr:twoCellAnchor editAs="oneCell">
    <xdr:from>
      <xdr:col>31</xdr:col>
      <xdr:colOff>111092</xdr:colOff>
      <xdr:row>69</xdr:row>
      <xdr:rowOff>161100</xdr:rowOff>
    </xdr:from>
    <xdr:to>
      <xdr:col>42</xdr:col>
      <xdr:colOff>409595</xdr:colOff>
      <xdr:row>116</xdr:row>
      <xdr:rowOff>17065</xdr:rowOff>
    </xdr:to>
    <xdr:pic>
      <xdr:nvPicPr>
        <xdr:cNvPr id="6" name="Picture 5">
          <a:extLst>
            <a:ext uri="{FF2B5EF4-FFF2-40B4-BE49-F238E27FC236}">
              <a16:creationId xmlns:a16="http://schemas.microsoft.com/office/drawing/2014/main" id="{5DA7768E-95AF-455C-97CD-CE1283E5C04A}"/>
            </a:ext>
          </a:extLst>
        </xdr:cNvPr>
        <xdr:cNvPicPr>
          <a:picLocks noChangeAspect="1"/>
        </xdr:cNvPicPr>
      </xdr:nvPicPr>
      <xdr:blipFill>
        <a:blip xmlns:r="http://schemas.openxmlformats.org/officeDocument/2006/relationships" r:embed="rId3"/>
        <a:stretch>
          <a:fillRect/>
        </a:stretch>
      </xdr:blipFill>
      <xdr:spPr>
        <a:xfrm>
          <a:off x="27568492" y="9213025"/>
          <a:ext cx="7007278" cy="83586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44</xdr:col>
      <xdr:colOff>0</xdr:colOff>
      <xdr:row>70</xdr:row>
      <xdr:rowOff>0</xdr:rowOff>
    </xdr:from>
    <xdr:to>
      <xdr:col>52</xdr:col>
      <xdr:colOff>454297</xdr:colOff>
      <xdr:row>102</xdr:row>
      <xdr:rowOff>103857</xdr:rowOff>
    </xdr:to>
    <xdr:pic>
      <xdr:nvPicPr>
        <xdr:cNvPr id="7" name="Picture 6">
          <a:extLst>
            <a:ext uri="{FF2B5EF4-FFF2-40B4-BE49-F238E27FC236}">
              <a16:creationId xmlns:a16="http://schemas.microsoft.com/office/drawing/2014/main" id="{C3154C10-3020-4FC8-A0A5-56F8DD17A994}"/>
            </a:ext>
          </a:extLst>
        </xdr:cNvPr>
        <xdr:cNvPicPr>
          <a:picLocks noChangeAspect="1"/>
        </xdr:cNvPicPr>
      </xdr:nvPicPr>
      <xdr:blipFill>
        <a:blip xmlns:r="http://schemas.openxmlformats.org/officeDocument/2006/relationships" r:embed="rId4"/>
        <a:stretch>
          <a:fillRect/>
        </a:stretch>
      </xdr:blipFill>
      <xdr:spPr>
        <a:xfrm>
          <a:off x="35385375" y="9229725"/>
          <a:ext cx="5331097" cy="5895057"/>
        </a:xfrm>
        <a:prstGeom prst="rect">
          <a:avLst/>
        </a:prstGeom>
        <a:ln w="381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33</xdr:col>
      <xdr:colOff>226934</xdr:colOff>
      <xdr:row>4</xdr:row>
      <xdr:rowOff>28575</xdr:rowOff>
    </xdr:from>
    <xdr:to>
      <xdr:col>41</xdr:col>
      <xdr:colOff>514350</xdr:colOff>
      <xdr:row>36</xdr:row>
      <xdr:rowOff>169252</xdr:rowOff>
    </xdr:to>
    <xdr:pic>
      <xdr:nvPicPr>
        <xdr:cNvPr id="10" name="Picture 9">
          <a:extLst>
            <a:ext uri="{FF2B5EF4-FFF2-40B4-BE49-F238E27FC236}">
              <a16:creationId xmlns:a16="http://schemas.microsoft.com/office/drawing/2014/main" id="{A0E156A1-F43D-4691-A91F-F51A0A2FA0CB}"/>
            </a:ext>
          </a:extLst>
        </xdr:cNvPr>
        <xdr:cNvPicPr>
          <a:picLocks noChangeAspect="1"/>
        </xdr:cNvPicPr>
      </xdr:nvPicPr>
      <xdr:blipFill>
        <a:blip xmlns:r="http://schemas.openxmlformats.org/officeDocument/2006/relationships" r:embed="rId1"/>
        <a:stretch>
          <a:fillRect/>
        </a:stretch>
      </xdr:blipFill>
      <xdr:spPr>
        <a:xfrm>
          <a:off x="28659059" y="749300"/>
          <a:ext cx="5164216" cy="59350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45</xdr:col>
      <xdr:colOff>361949</xdr:colOff>
      <xdr:row>3</xdr:row>
      <xdr:rowOff>0</xdr:rowOff>
    </xdr:from>
    <xdr:to>
      <xdr:col>55</xdr:col>
      <xdr:colOff>345849</xdr:colOff>
      <xdr:row>40</xdr:row>
      <xdr:rowOff>139700</xdr:rowOff>
    </xdr:to>
    <xdr:pic>
      <xdr:nvPicPr>
        <xdr:cNvPr id="11" name="Picture 10">
          <a:extLst>
            <a:ext uri="{FF2B5EF4-FFF2-40B4-BE49-F238E27FC236}">
              <a16:creationId xmlns:a16="http://schemas.microsoft.com/office/drawing/2014/main" id="{3A2246A7-52F1-461C-AA10-8CF71BCC8741}"/>
            </a:ext>
          </a:extLst>
        </xdr:cNvPr>
        <xdr:cNvPicPr>
          <a:picLocks noChangeAspect="1"/>
        </xdr:cNvPicPr>
      </xdr:nvPicPr>
      <xdr:blipFill>
        <a:blip xmlns:r="http://schemas.openxmlformats.org/officeDocument/2006/relationships" r:embed="rId2"/>
        <a:stretch>
          <a:fillRect/>
        </a:stretch>
      </xdr:blipFill>
      <xdr:spPr>
        <a:xfrm>
          <a:off x="36109274" y="542925"/>
          <a:ext cx="6079901" cy="6838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32</xdr:col>
      <xdr:colOff>165117</xdr:colOff>
      <xdr:row>43</xdr:row>
      <xdr:rowOff>119484</xdr:rowOff>
    </xdr:from>
    <xdr:to>
      <xdr:col>37</xdr:col>
      <xdr:colOff>177817</xdr:colOff>
      <xdr:row>51</xdr:row>
      <xdr:rowOff>17884</xdr:rowOff>
    </xdr:to>
    <xdr:sp macro="" textlink="">
      <xdr:nvSpPr>
        <xdr:cNvPr id="12" name="Callout: Line 11">
          <a:extLst>
            <a:ext uri="{FF2B5EF4-FFF2-40B4-BE49-F238E27FC236}">
              <a16:creationId xmlns:a16="http://schemas.microsoft.com/office/drawing/2014/main" id="{880CF94D-9470-421E-B805-230E2D563F2C}"/>
            </a:ext>
          </a:extLst>
        </xdr:cNvPr>
        <xdr:cNvSpPr/>
      </xdr:nvSpPr>
      <xdr:spPr>
        <a:xfrm>
          <a:off x="27984467" y="8085559"/>
          <a:ext cx="3067050" cy="1343025"/>
        </a:xfrm>
        <a:prstGeom prst="borderCallout1">
          <a:avLst>
            <a:gd name="adj1" fmla="val 49226"/>
            <a:gd name="adj2" fmla="val -545"/>
            <a:gd name="adj3" fmla="val -69750"/>
            <a:gd name="adj4" fmla="val -5141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a:t>The prior</a:t>
          </a:r>
          <a:r>
            <a:rPr lang="en-US" sz="1100" baseline="0"/>
            <a:t> quarter columns </a:t>
          </a:r>
          <a:r>
            <a:rPr lang="en-US" sz="1100"/>
            <a:t>need to stay the same for the entire year.  Each quarter when we receive a new version of the PDF</a:t>
          </a:r>
          <a:r>
            <a:rPr lang="en-US" sz="1100" baseline="0"/>
            <a:t> file, make sure the prior quarters have not changed. </a:t>
          </a:r>
          <a:endParaRPr lang="en-US" sz="1100"/>
        </a:p>
      </xdr:txBody>
    </xdr:sp>
    <xdr:clientData/>
  </xdr:twoCellAnchor>
  <xdr:twoCellAnchor editAs="oneCell">
    <xdr:from>
      <xdr:col>32</xdr:col>
      <xdr:colOff>133350</xdr:colOff>
      <xdr:row>2</xdr:row>
      <xdr:rowOff>142875</xdr:rowOff>
    </xdr:from>
    <xdr:to>
      <xdr:col>43</xdr:col>
      <xdr:colOff>10730</xdr:colOff>
      <xdr:row>51</xdr:row>
      <xdr:rowOff>38734</xdr:rowOff>
    </xdr:to>
    <xdr:pic>
      <xdr:nvPicPr>
        <xdr:cNvPr id="13" name="Picture 12">
          <a:extLst>
            <a:ext uri="{FF2B5EF4-FFF2-40B4-BE49-F238E27FC236}">
              <a16:creationId xmlns:a16="http://schemas.microsoft.com/office/drawing/2014/main" id="{D15A6577-0B33-48A9-B680-662819F1AAB9}"/>
            </a:ext>
          </a:extLst>
        </xdr:cNvPr>
        <xdr:cNvPicPr>
          <a:picLocks noChangeAspect="1"/>
        </xdr:cNvPicPr>
      </xdr:nvPicPr>
      <xdr:blipFill>
        <a:blip xmlns:r="http://schemas.openxmlformats.org/officeDocument/2006/relationships" r:embed="rId5"/>
        <a:stretch>
          <a:fillRect/>
        </a:stretch>
      </xdr:blipFill>
      <xdr:spPr>
        <a:xfrm>
          <a:off x="27955875" y="501650"/>
          <a:ext cx="6579805" cy="73190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20</xdr:col>
      <xdr:colOff>152400</xdr:colOff>
      <xdr:row>53</xdr:row>
      <xdr:rowOff>9525</xdr:rowOff>
    </xdr:from>
    <xdr:to>
      <xdr:col>30</xdr:col>
      <xdr:colOff>239712</xdr:colOff>
      <xdr:row>90</xdr:row>
      <xdr:rowOff>9464</xdr:rowOff>
    </xdr:to>
    <xdr:pic>
      <xdr:nvPicPr>
        <xdr:cNvPr id="14" name="Picture 13">
          <a:extLst>
            <a:ext uri="{FF2B5EF4-FFF2-40B4-BE49-F238E27FC236}">
              <a16:creationId xmlns:a16="http://schemas.microsoft.com/office/drawing/2014/main" id="{797EF875-D953-47F3-B727-19E290AFC9B4}"/>
            </a:ext>
          </a:extLst>
        </xdr:cNvPr>
        <xdr:cNvPicPr>
          <a:picLocks noChangeAspect="1"/>
        </xdr:cNvPicPr>
      </xdr:nvPicPr>
      <xdr:blipFill>
        <a:blip xmlns:r="http://schemas.openxmlformats.org/officeDocument/2006/relationships" r:embed="rId6"/>
        <a:stretch>
          <a:fillRect/>
        </a:stretch>
      </xdr:blipFill>
      <xdr:spPr>
        <a:xfrm>
          <a:off x="20659725" y="9779000"/>
          <a:ext cx="6180137" cy="67023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20</xdr:col>
      <xdr:colOff>97343</xdr:colOff>
      <xdr:row>3</xdr:row>
      <xdr:rowOff>38099</xdr:rowOff>
    </xdr:from>
    <xdr:to>
      <xdr:col>31</xdr:col>
      <xdr:colOff>322136</xdr:colOff>
      <xdr:row>43</xdr:row>
      <xdr:rowOff>0</xdr:rowOff>
    </xdr:to>
    <xdr:pic>
      <xdr:nvPicPr>
        <xdr:cNvPr id="15" name="Picture 14">
          <a:extLst>
            <a:ext uri="{FF2B5EF4-FFF2-40B4-BE49-F238E27FC236}">
              <a16:creationId xmlns:a16="http://schemas.microsoft.com/office/drawing/2014/main" id="{F9879208-3BE6-473D-885A-DDC46D7867D2}"/>
            </a:ext>
          </a:extLst>
        </xdr:cNvPr>
        <xdr:cNvPicPr>
          <a:picLocks noChangeAspect="1"/>
        </xdr:cNvPicPr>
      </xdr:nvPicPr>
      <xdr:blipFill>
        <a:blip xmlns:r="http://schemas.openxmlformats.org/officeDocument/2006/relationships" r:embed="rId7"/>
        <a:stretch>
          <a:fillRect/>
        </a:stretch>
      </xdr:blipFill>
      <xdr:spPr>
        <a:xfrm>
          <a:off x="20604668" y="581024"/>
          <a:ext cx="6930393" cy="7213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31</xdr:col>
      <xdr:colOff>111092</xdr:colOff>
      <xdr:row>52</xdr:row>
      <xdr:rowOff>161100</xdr:rowOff>
    </xdr:from>
    <xdr:to>
      <xdr:col>42</xdr:col>
      <xdr:colOff>409595</xdr:colOff>
      <xdr:row>99</xdr:row>
      <xdr:rowOff>17065</xdr:rowOff>
    </xdr:to>
    <xdr:pic>
      <xdr:nvPicPr>
        <xdr:cNvPr id="16" name="Picture 15">
          <a:extLst>
            <a:ext uri="{FF2B5EF4-FFF2-40B4-BE49-F238E27FC236}">
              <a16:creationId xmlns:a16="http://schemas.microsoft.com/office/drawing/2014/main" id="{96312269-2BD5-4285-A971-519D58038F30}"/>
            </a:ext>
          </a:extLst>
        </xdr:cNvPr>
        <xdr:cNvPicPr>
          <a:picLocks noChangeAspect="1"/>
        </xdr:cNvPicPr>
      </xdr:nvPicPr>
      <xdr:blipFill>
        <a:blip xmlns:r="http://schemas.openxmlformats.org/officeDocument/2006/relationships" r:embed="rId3"/>
        <a:stretch>
          <a:fillRect/>
        </a:stretch>
      </xdr:blipFill>
      <xdr:spPr>
        <a:xfrm>
          <a:off x="27320842" y="9755950"/>
          <a:ext cx="7004103" cy="83586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44</xdr:col>
      <xdr:colOff>0</xdr:colOff>
      <xdr:row>53</xdr:row>
      <xdr:rowOff>0</xdr:rowOff>
    </xdr:from>
    <xdr:to>
      <xdr:col>52</xdr:col>
      <xdr:colOff>454297</xdr:colOff>
      <xdr:row>85</xdr:row>
      <xdr:rowOff>103857</xdr:rowOff>
    </xdr:to>
    <xdr:pic>
      <xdr:nvPicPr>
        <xdr:cNvPr id="17" name="Picture 16">
          <a:extLst>
            <a:ext uri="{FF2B5EF4-FFF2-40B4-BE49-F238E27FC236}">
              <a16:creationId xmlns:a16="http://schemas.microsoft.com/office/drawing/2014/main" id="{5642564F-E94B-4D64-8F02-FF32FF1CD061}"/>
            </a:ext>
          </a:extLst>
        </xdr:cNvPr>
        <xdr:cNvPicPr>
          <a:picLocks noChangeAspect="1"/>
        </xdr:cNvPicPr>
      </xdr:nvPicPr>
      <xdr:blipFill>
        <a:blip xmlns:r="http://schemas.openxmlformats.org/officeDocument/2006/relationships" r:embed="rId4"/>
        <a:stretch>
          <a:fillRect/>
        </a:stretch>
      </xdr:blipFill>
      <xdr:spPr>
        <a:xfrm>
          <a:off x="35137725" y="9772650"/>
          <a:ext cx="5331097" cy="5898232"/>
        </a:xfrm>
        <a:prstGeom prst="rect">
          <a:avLst/>
        </a:prstGeom>
        <a:ln w="381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7</xdr:col>
      <xdr:colOff>0</xdr:colOff>
      <xdr:row>22</xdr:row>
      <xdr:rowOff>0</xdr:rowOff>
    </xdr:from>
    <xdr:to>
      <xdr:col>13</xdr:col>
      <xdr:colOff>812088</xdr:colOff>
      <xdr:row>67</xdr:row>
      <xdr:rowOff>151501</xdr:rowOff>
    </xdr:to>
    <xdr:pic>
      <xdr:nvPicPr>
        <xdr:cNvPr id="18" name="Picture 17">
          <a:extLst>
            <a:ext uri="{FF2B5EF4-FFF2-40B4-BE49-F238E27FC236}">
              <a16:creationId xmlns:a16="http://schemas.microsoft.com/office/drawing/2014/main" id="{B1E4E466-1F77-4F73-A07D-1F67BE794A7D}"/>
            </a:ext>
          </a:extLst>
        </xdr:cNvPr>
        <xdr:cNvPicPr>
          <a:picLocks noChangeAspect="1"/>
        </xdr:cNvPicPr>
      </xdr:nvPicPr>
      <xdr:blipFill>
        <a:blip xmlns:r="http://schemas.openxmlformats.org/officeDocument/2006/relationships" r:embed="rId8"/>
        <a:stretch>
          <a:fillRect/>
        </a:stretch>
      </xdr:blipFill>
      <xdr:spPr>
        <a:xfrm>
          <a:off x="7781925" y="4162425"/>
          <a:ext cx="6854907" cy="684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357903</xdr:colOff>
      <xdr:row>6</xdr:row>
      <xdr:rowOff>25400</xdr:rowOff>
    </xdr:from>
    <xdr:to>
      <xdr:col>40</xdr:col>
      <xdr:colOff>38100</xdr:colOff>
      <xdr:row>57</xdr:row>
      <xdr:rowOff>143852</xdr:rowOff>
    </xdr:to>
    <xdr:pic>
      <xdr:nvPicPr>
        <xdr:cNvPr id="3" name="Picture 2">
          <a:extLst>
            <a:ext uri="{FF2B5EF4-FFF2-40B4-BE49-F238E27FC236}">
              <a16:creationId xmlns:a16="http://schemas.microsoft.com/office/drawing/2014/main" id="{01B06F6B-864E-4510-8AA3-96255D1D9594}"/>
            </a:ext>
          </a:extLst>
        </xdr:cNvPr>
        <xdr:cNvPicPr>
          <a:picLocks noChangeAspect="1"/>
        </xdr:cNvPicPr>
      </xdr:nvPicPr>
      <xdr:blipFill>
        <a:blip xmlns:r="http://schemas.openxmlformats.org/officeDocument/2006/relationships" r:embed="rId1"/>
        <a:stretch>
          <a:fillRect/>
        </a:stretch>
      </xdr:blipFill>
      <xdr:spPr>
        <a:xfrm>
          <a:off x="27815303" y="1114425"/>
          <a:ext cx="5169772" cy="59318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40</xdr:col>
      <xdr:colOff>504824</xdr:colOff>
      <xdr:row>3</xdr:row>
      <xdr:rowOff>35719</xdr:rowOff>
    </xdr:from>
    <xdr:to>
      <xdr:col>50</xdr:col>
      <xdr:colOff>488725</xdr:colOff>
      <xdr:row>61</xdr:row>
      <xdr:rowOff>0</xdr:rowOff>
    </xdr:to>
    <xdr:pic>
      <xdr:nvPicPr>
        <xdr:cNvPr id="4" name="Picture 3">
          <a:extLst>
            <a:ext uri="{FF2B5EF4-FFF2-40B4-BE49-F238E27FC236}">
              <a16:creationId xmlns:a16="http://schemas.microsoft.com/office/drawing/2014/main" id="{B32B1B18-C01B-4DFF-803D-F7454B4DCABA}"/>
            </a:ext>
          </a:extLst>
        </xdr:cNvPr>
        <xdr:cNvPicPr>
          <a:picLocks noChangeAspect="1"/>
        </xdr:cNvPicPr>
      </xdr:nvPicPr>
      <xdr:blipFill>
        <a:blip xmlns:r="http://schemas.openxmlformats.org/officeDocument/2006/relationships" r:embed="rId2"/>
        <a:stretch>
          <a:fillRect/>
        </a:stretch>
      </xdr:blipFill>
      <xdr:spPr>
        <a:xfrm>
          <a:off x="33454974" y="578644"/>
          <a:ext cx="6073551" cy="68413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32</xdr:col>
      <xdr:colOff>165117</xdr:colOff>
      <xdr:row>61</xdr:row>
      <xdr:rowOff>119484</xdr:rowOff>
    </xdr:from>
    <xdr:to>
      <xdr:col>37</xdr:col>
      <xdr:colOff>177817</xdr:colOff>
      <xdr:row>69</xdr:row>
      <xdr:rowOff>17884</xdr:rowOff>
    </xdr:to>
    <xdr:sp macro="" textlink="">
      <xdr:nvSpPr>
        <xdr:cNvPr id="5" name="Callout: Line 4">
          <a:extLst>
            <a:ext uri="{FF2B5EF4-FFF2-40B4-BE49-F238E27FC236}">
              <a16:creationId xmlns:a16="http://schemas.microsoft.com/office/drawing/2014/main" id="{A770484A-027F-4C5D-829F-6DB35C7034C4}"/>
            </a:ext>
          </a:extLst>
        </xdr:cNvPr>
        <xdr:cNvSpPr/>
      </xdr:nvSpPr>
      <xdr:spPr>
        <a:xfrm>
          <a:off x="28232117" y="11162134"/>
          <a:ext cx="3067050" cy="1343025"/>
        </a:xfrm>
        <a:prstGeom prst="borderCallout1">
          <a:avLst>
            <a:gd name="adj1" fmla="val 49226"/>
            <a:gd name="adj2" fmla="val -545"/>
            <a:gd name="adj3" fmla="val -69750"/>
            <a:gd name="adj4" fmla="val -5141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a:t>The prior</a:t>
          </a:r>
          <a:r>
            <a:rPr lang="en-US" sz="1100" baseline="0"/>
            <a:t> quarter columns </a:t>
          </a:r>
          <a:r>
            <a:rPr lang="en-US" sz="1100"/>
            <a:t>need to stay the same for the entire year.  Each quarter when we receive a new version of the PDF</a:t>
          </a:r>
          <a:r>
            <a:rPr lang="en-US" sz="1100" baseline="0"/>
            <a:t> file, make sure the prior quarters have not changed. </a:t>
          </a:r>
          <a:endParaRPr lang="en-US" sz="1100"/>
        </a:p>
      </xdr:txBody>
    </xdr:sp>
    <xdr:clientData/>
  </xdr:twoCellAnchor>
  <xdr:twoCellAnchor editAs="oneCell">
    <xdr:from>
      <xdr:col>19</xdr:col>
      <xdr:colOff>487363</xdr:colOff>
      <xdr:row>2</xdr:row>
      <xdr:rowOff>178220</xdr:rowOff>
    </xdr:from>
    <xdr:to>
      <xdr:col>30</xdr:col>
      <xdr:colOff>425451</xdr:colOff>
      <xdr:row>63</xdr:row>
      <xdr:rowOff>145319</xdr:rowOff>
    </xdr:to>
    <xdr:pic>
      <xdr:nvPicPr>
        <xdr:cNvPr id="6" name="Picture 5">
          <a:extLst>
            <a:ext uri="{FF2B5EF4-FFF2-40B4-BE49-F238E27FC236}">
              <a16:creationId xmlns:a16="http://schemas.microsoft.com/office/drawing/2014/main" id="{C16DF5C5-7829-419E-9495-2DA7EF47B025}"/>
            </a:ext>
          </a:extLst>
        </xdr:cNvPr>
        <xdr:cNvPicPr>
          <a:picLocks noChangeAspect="1"/>
        </xdr:cNvPicPr>
      </xdr:nvPicPr>
      <xdr:blipFill>
        <a:blip xmlns:r="http://schemas.openxmlformats.org/officeDocument/2006/relationships" r:embed="rId3"/>
        <a:stretch>
          <a:fillRect/>
        </a:stretch>
      </xdr:blipFill>
      <xdr:spPr>
        <a:xfrm>
          <a:off x="20629563" y="543345"/>
          <a:ext cx="6650038" cy="73807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31</xdr:col>
      <xdr:colOff>111092</xdr:colOff>
      <xdr:row>70</xdr:row>
      <xdr:rowOff>161100</xdr:rowOff>
    </xdr:from>
    <xdr:to>
      <xdr:col>42</xdr:col>
      <xdr:colOff>409595</xdr:colOff>
      <xdr:row>117</xdr:row>
      <xdr:rowOff>17065</xdr:rowOff>
    </xdr:to>
    <xdr:pic>
      <xdr:nvPicPr>
        <xdr:cNvPr id="7" name="Picture 6">
          <a:extLst>
            <a:ext uri="{FF2B5EF4-FFF2-40B4-BE49-F238E27FC236}">
              <a16:creationId xmlns:a16="http://schemas.microsoft.com/office/drawing/2014/main" id="{E32373FA-C68E-469D-9785-A95E2812D0F8}"/>
            </a:ext>
          </a:extLst>
        </xdr:cNvPr>
        <xdr:cNvPicPr>
          <a:picLocks noChangeAspect="1"/>
        </xdr:cNvPicPr>
      </xdr:nvPicPr>
      <xdr:blipFill>
        <a:blip xmlns:r="http://schemas.openxmlformats.org/officeDocument/2006/relationships" r:embed="rId4"/>
        <a:stretch>
          <a:fillRect/>
        </a:stretch>
      </xdr:blipFill>
      <xdr:spPr>
        <a:xfrm>
          <a:off x="27568492" y="12832525"/>
          <a:ext cx="7004103" cy="83586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44</xdr:col>
      <xdr:colOff>0</xdr:colOff>
      <xdr:row>71</xdr:row>
      <xdr:rowOff>0</xdr:rowOff>
    </xdr:from>
    <xdr:to>
      <xdr:col>52</xdr:col>
      <xdr:colOff>454297</xdr:colOff>
      <xdr:row>103</xdr:row>
      <xdr:rowOff>103857</xdr:rowOff>
    </xdr:to>
    <xdr:pic>
      <xdr:nvPicPr>
        <xdr:cNvPr id="8" name="Picture 7">
          <a:extLst>
            <a:ext uri="{FF2B5EF4-FFF2-40B4-BE49-F238E27FC236}">
              <a16:creationId xmlns:a16="http://schemas.microsoft.com/office/drawing/2014/main" id="{7A9B2943-BE08-4919-A467-441524D4A539}"/>
            </a:ext>
          </a:extLst>
        </xdr:cNvPr>
        <xdr:cNvPicPr>
          <a:picLocks noChangeAspect="1"/>
        </xdr:cNvPicPr>
      </xdr:nvPicPr>
      <xdr:blipFill>
        <a:blip xmlns:r="http://schemas.openxmlformats.org/officeDocument/2006/relationships" r:embed="rId5"/>
        <a:stretch>
          <a:fillRect/>
        </a:stretch>
      </xdr:blipFill>
      <xdr:spPr>
        <a:xfrm>
          <a:off x="35385375" y="12849225"/>
          <a:ext cx="5331097" cy="5898232"/>
        </a:xfrm>
        <a:prstGeom prst="rect">
          <a:avLst/>
        </a:prstGeom>
        <a:ln w="381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4</xdr:col>
      <xdr:colOff>780256</xdr:colOff>
      <xdr:row>52</xdr:row>
      <xdr:rowOff>95252</xdr:rowOff>
    </xdr:from>
    <xdr:to>
      <xdr:col>10</xdr:col>
      <xdr:colOff>312022</xdr:colOff>
      <xdr:row>87</xdr:row>
      <xdr:rowOff>154786</xdr:rowOff>
    </xdr:to>
    <xdr:pic>
      <xdr:nvPicPr>
        <xdr:cNvPr id="9" name="Picture 8">
          <a:extLst>
            <a:ext uri="{FF2B5EF4-FFF2-40B4-BE49-F238E27FC236}">
              <a16:creationId xmlns:a16="http://schemas.microsoft.com/office/drawing/2014/main" id="{A505CE10-F113-42D6-BE72-D8C1451FE0A6}"/>
            </a:ext>
          </a:extLst>
        </xdr:cNvPr>
        <xdr:cNvPicPr>
          <a:picLocks noChangeAspect="1"/>
        </xdr:cNvPicPr>
      </xdr:nvPicPr>
      <xdr:blipFill>
        <a:blip xmlns:r="http://schemas.openxmlformats.org/officeDocument/2006/relationships" r:embed="rId6"/>
        <a:stretch>
          <a:fillRect/>
        </a:stretch>
      </xdr:blipFill>
      <xdr:spPr>
        <a:xfrm>
          <a:off x="5435600" y="5810252"/>
          <a:ext cx="5726191" cy="6310315"/>
        </a:xfrm>
        <a:prstGeom prst="rect">
          <a:avLst/>
        </a:prstGeom>
      </xdr:spPr>
    </xdr:pic>
    <xdr:clientData/>
  </xdr:twoCellAnchor>
  <xdr:twoCellAnchor editAs="oneCell">
    <xdr:from>
      <xdr:col>11</xdr:col>
      <xdr:colOff>478631</xdr:colOff>
      <xdr:row>52</xdr:row>
      <xdr:rowOff>71438</xdr:rowOff>
    </xdr:from>
    <xdr:to>
      <xdr:col>16</xdr:col>
      <xdr:colOff>764829</xdr:colOff>
      <xdr:row>86</xdr:row>
      <xdr:rowOff>141920</xdr:rowOff>
    </xdr:to>
    <xdr:pic>
      <xdr:nvPicPr>
        <xdr:cNvPr id="10" name="Picture 9">
          <a:extLst>
            <a:ext uri="{FF2B5EF4-FFF2-40B4-BE49-F238E27FC236}">
              <a16:creationId xmlns:a16="http://schemas.microsoft.com/office/drawing/2014/main" id="{E76C30E2-AEC8-4929-AAFB-8CDAC35B1BD7}"/>
            </a:ext>
          </a:extLst>
        </xdr:cNvPr>
        <xdr:cNvPicPr>
          <a:picLocks noChangeAspect="1"/>
        </xdr:cNvPicPr>
      </xdr:nvPicPr>
      <xdr:blipFill>
        <a:blip xmlns:r="http://schemas.openxmlformats.org/officeDocument/2006/relationships" r:embed="rId7"/>
        <a:stretch>
          <a:fillRect/>
        </a:stretch>
      </xdr:blipFill>
      <xdr:spPr>
        <a:xfrm>
          <a:off x="12265819" y="5786438"/>
          <a:ext cx="6394104" cy="6145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35719</xdr:colOff>
      <xdr:row>53</xdr:row>
      <xdr:rowOff>11906</xdr:rowOff>
    </xdr:from>
    <xdr:to>
      <xdr:col>11</xdr:col>
      <xdr:colOff>849943</xdr:colOff>
      <xdr:row>98</xdr:row>
      <xdr:rowOff>115596</xdr:rowOff>
    </xdr:to>
    <xdr:pic>
      <xdr:nvPicPr>
        <xdr:cNvPr id="2" name="Picture 1" descr="A screenshot of a document&#10;&#10;Description automatically generated">
          <a:extLst>
            <a:ext uri="{FF2B5EF4-FFF2-40B4-BE49-F238E27FC236}">
              <a16:creationId xmlns:a16="http://schemas.microsoft.com/office/drawing/2014/main" id="{829A8143-E774-400E-93B1-CA26D2D60888}"/>
            </a:ext>
          </a:extLst>
        </xdr:cNvPr>
        <xdr:cNvPicPr>
          <a:picLocks noChangeAspect="1"/>
        </xdr:cNvPicPr>
      </xdr:nvPicPr>
      <xdr:blipFill>
        <a:blip xmlns:r="http://schemas.openxmlformats.org/officeDocument/2006/relationships" r:embed="rId1"/>
        <a:stretch>
          <a:fillRect/>
        </a:stretch>
      </xdr:blipFill>
      <xdr:spPr>
        <a:xfrm>
          <a:off x="4483894" y="8152606"/>
          <a:ext cx="7996074" cy="8250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523875</xdr:colOff>
      <xdr:row>54</xdr:row>
      <xdr:rowOff>130968</xdr:rowOff>
    </xdr:from>
    <xdr:to>
      <xdr:col>8</xdr:col>
      <xdr:colOff>180975</xdr:colOff>
      <xdr:row>101</xdr:row>
      <xdr:rowOff>88115</xdr:rowOff>
    </xdr:to>
    <xdr:pic>
      <xdr:nvPicPr>
        <xdr:cNvPr id="3" name="Picture 2">
          <a:extLst>
            <a:ext uri="{FF2B5EF4-FFF2-40B4-BE49-F238E27FC236}">
              <a16:creationId xmlns:a16="http://schemas.microsoft.com/office/drawing/2014/main" id="{06BF0DB7-A808-49F8-891E-6F8DF4A41D14}"/>
            </a:ext>
          </a:extLst>
        </xdr:cNvPr>
        <xdr:cNvPicPr>
          <a:picLocks noChangeAspect="1"/>
        </xdr:cNvPicPr>
      </xdr:nvPicPr>
      <xdr:blipFill>
        <a:blip xmlns:r="http://schemas.openxmlformats.org/officeDocument/2006/relationships" r:embed="rId1"/>
        <a:stretch>
          <a:fillRect/>
        </a:stretch>
      </xdr:blipFill>
      <xdr:spPr>
        <a:xfrm>
          <a:off x="1607344" y="8346281"/>
          <a:ext cx="7404894" cy="8347878"/>
        </a:xfrm>
        <a:prstGeom prst="rect">
          <a:avLst/>
        </a:prstGeom>
      </xdr:spPr>
    </xdr:pic>
    <xdr:clientData/>
  </xdr:twoCellAnchor>
  <xdr:twoCellAnchor editAs="oneCell">
    <xdr:from>
      <xdr:col>8</xdr:col>
      <xdr:colOff>547687</xdr:colOff>
      <xdr:row>55</xdr:row>
      <xdr:rowOff>26987</xdr:rowOff>
    </xdr:from>
    <xdr:to>
      <xdr:col>15</xdr:col>
      <xdr:colOff>373705</xdr:colOff>
      <xdr:row>101</xdr:row>
      <xdr:rowOff>145008</xdr:rowOff>
    </xdr:to>
    <xdr:pic>
      <xdr:nvPicPr>
        <xdr:cNvPr id="4" name="Picture 3">
          <a:extLst>
            <a:ext uri="{FF2B5EF4-FFF2-40B4-BE49-F238E27FC236}">
              <a16:creationId xmlns:a16="http://schemas.microsoft.com/office/drawing/2014/main" id="{0C718D38-573A-40C1-B400-0D3DEA3536D2}"/>
            </a:ext>
          </a:extLst>
        </xdr:cNvPr>
        <xdr:cNvPicPr>
          <a:picLocks noChangeAspect="1"/>
        </xdr:cNvPicPr>
      </xdr:nvPicPr>
      <xdr:blipFill>
        <a:blip xmlns:r="http://schemas.openxmlformats.org/officeDocument/2006/relationships" r:embed="rId2"/>
        <a:stretch>
          <a:fillRect/>
        </a:stretch>
      </xdr:blipFill>
      <xdr:spPr>
        <a:xfrm>
          <a:off x="9382125" y="8420893"/>
          <a:ext cx="7568255" cy="83301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borfs\PLZAFP1V\CLOSEOUT\PAGES\2006\JAN%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borfs.tec.net\PLZAFP1V\GF&amp;P%20Change\2007GF&amp;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eslh/Desktop/Book%20of%20Tabs%20Review/xSurv-2020%20MAR%20-%20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borfs.tec.net\PLZAFP1V\Users\jeslh\Desktop\Book%20of%20Tabs%20Review\xSurv-2020%20MAR%20-%20Final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FIN_REPT\REG_ACCT\SURV\BUDGET\2021%20SR%20BUDGET\2021%20SR%20Final%20for%20B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borfs\PLZAFP1V\FIN_REPT\FIN_REPT\RATE%20CASE%20TRIAL%20RUN\MFRTest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jfjxp/Desktop/DEC%202005%20New%20format%20tri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onsolidations\2018\06%2018\Emera%20HFM\BPC%20reports%20that%20tie%20to%20Emera\Energy%20Consol%20Detail%20YTD%20IS%20_BS_Emera%20Hierarchy_Jun%202018.xlt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FWHW/My%20Documents/2003%20Budget/Final%20Files%20for%202003%20Budget/SOP%20for%20Final%20Budget%20-%2005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ujls/AppData/Local/Microsoft/Windows/INetCache/Content.Outlook/S5LPI66L/Test%20Budget%20%20Forecast%20Workbo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borfs\PLZAFP1V\USERS\JKLAS\Plant%20Accting\OOR%201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borfs\PLAZA7\Documents%20and%20Settings\updxt\My%20Documents\elimj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LT_ACCT/Data%20&amp;%20Apps/DATA/2003%20Monthly%20Reports/May_ja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FIN_REPT\REG_ACCT\SURV\2021%20Rate%20Case\MFR_All%20Templat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FIN_REPT\REG_ACCT\SURV\ACTUAL\2019%20S.R\xSurv-2019%20SE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FIN_REPT\REG_ACCT\SURV\ACTUAL\2020%20S.R\xSurv-2020%20DEC%20-%20DRAFT%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ECACTG/SHARDATA/PLANT/4%20FORECAST/Monthly%20Forecast/SOP-Forecast/PGS/2018/2+10/CAPEX/REV%20CIBS%20DRAFT3_02+10%20PGS%20Capital%20Foreca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HARDATA\ELECTRIC\2018\Tax%20Accounting\18Budget%20&amp;%20Forecast%20Workbook.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JE%2090767%2005_31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wmxt/AppData/Local/Microsoft/Windows/Temporary%20Internet%20Files/Content.Outlook/RPCK79KB/2012_7_RECON%20Jul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borfs.tec.net\PLZAFP1V\Users\swmxt\AppData\Local\Microsoft\Windows\Temporary%20Internet%20Files\Content.Outlook\RPCK79KB\2012_7_RECON%20Jul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borfs\PLZAFP1V\CLOSEOUT\PAGES\2006\Cash%20Flows\Cash%20Flow%20Presentation%20&amp;%20Detail\CASH_FLOW_%20DETAIL_05_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borfs\PLZAFP1V\FIN_REPT\FIN_REPT\Phil\CASH_FLOW_DETAIL_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borfs\PLZAFP1V\CLOSEOUT\PAGES\2006\Cash%20Flows\2006%20Budget%20FINAL%20for%20CASH%20FLO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 VEHICLE DEPREC"/>
      <sheetName val="Download"/>
      <sheetName val="Reformat Cons"/>
      <sheetName val="New Template Consolidation"/>
      <sheetName val="DOWNLOAD05"/>
      <sheetName val="Consolidated BS"/>
      <sheetName val="Consolidated IS"/>
      <sheetName val="PEC Income Stmt"/>
      <sheetName val="IS Worksheet"/>
      <sheetName val="PEC Budg IS WKT"/>
      <sheetName val="BS Worksheet"/>
      <sheetName val="&quot;other&quot; RECON"/>
      <sheetName val="181 query"/>
      <sheetName val="CF-RANDY"/>
      <sheetName val="New CF Pres"/>
      <sheetName val="Page 3"/>
      <sheetName val="CONSOL. CF"/>
      <sheetName val="CF Template"/>
      <sheetName val="NEW CF"/>
      <sheetName val="REG. A. L."/>
      <sheetName val="Reg A.L. ST-LT"/>
      <sheetName val="Estimate"/>
      <sheetName val="Page 1"/>
      <sheetName val="Page 2"/>
      <sheetName val="Page 4"/>
      <sheetName val="Page 5"/>
      <sheetName val="Page 6"/>
      <sheetName val="Page 7"/>
      <sheetName val="Page 8"/>
      <sheetName val="Page 9"/>
      <sheetName val="Page 10"/>
      <sheetName val="Detail of Int Expense"/>
      <sheetName val="BUDGET"/>
      <sheetName val="ESOP GOALS"/>
      <sheetName val="2005 cash flow goal"/>
      <sheetName val="Page RE"/>
      <sheetName val="download03"/>
      <sheetName val="PEC Budget IS"/>
      <sheetName val="CJ 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Manual Data"/>
      <sheetName val="OR Info"/>
      <sheetName val="Sheet1"/>
      <sheetName val="JAN"/>
      <sheetName val="FEB"/>
      <sheetName val="MAR"/>
      <sheetName val="APR"/>
      <sheetName val="MAY"/>
      <sheetName val="JUN"/>
      <sheetName val="JUL"/>
      <sheetName val="AUG"/>
      <sheetName val="SEP"/>
      <sheetName val="OCT"/>
      <sheetName val="NOV"/>
      <sheetName val="DEC"/>
      <sheetName val="ANNUAL"/>
      <sheetName val="Surplus MWH"/>
      <sheetName val="Polk 1 Gasifier EAF"/>
      <sheetName val="Jan - Sep"/>
      <sheetName val="Oct - Dec"/>
      <sheetName val="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INPUTS"/>
      <sheetName val="WC"/>
      <sheetName val="SURV REPORT"/>
      <sheetName val="SR Sch 2-3-3"/>
      <sheetName val="cap struc adj"/>
      <sheetName val="cap struc adj yr end"/>
      <sheetName val="Cap struc avg"/>
      <sheetName val="Cap struc yer-end"/>
      <sheetName val="RB vs CAP"/>
      <sheetName val="TRANS SEP"/>
      <sheetName val="PRINTING"/>
      <sheetName val="2018-2019Jun"/>
      <sheetName val="COMP to Act"/>
      <sheetName val="COMP to monthly"/>
      <sheetName val="COMP to Budget"/>
      <sheetName val="COMP to forecast"/>
      <sheetName val="ROE Recon Actual"/>
      <sheetName val="ROE Recon Forecast"/>
      <sheetName val="ROE Recon Budget"/>
      <sheetName val="ROE Ratios"/>
      <sheetName val="ROR Adjustments"/>
      <sheetName val="Equity Adjustments"/>
      <sheetName val="ROE Detail"/>
      <sheetName val="Misc Adj's tab N"/>
      <sheetName val="OCI and Adj's Tab MC"/>
      <sheetName val="Cash Flow tab W"/>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INPUTS"/>
      <sheetName val="WC"/>
      <sheetName val="SURV REPORT"/>
      <sheetName val="SR Sch 2-3-3"/>
      <sheetName val="cap struc adj"/>
      <sheetName val="cap struc adj yr end"/>
      <sheetName val="Cap struc avg"/>
      <sheetName val="Cap struc yer-end"/>
      <sheetName val="RB vs CAP"/>
      <sheetName val="TRANS SEP"/>
      <sheetName val="PRINTING"/>
      <sheetName val="2018-2019Jun"/>
      <sheetName val="COMP to Act"/>
      <sheetName val="COMP to monthly"/>
      <sheetName val="COMP to Budget"/>
      <sheetName val="COMP to forecast"/>
      <sheetName val="ROE Recon Actual"/>
      <sheetName val="ROE Recon Forecast"/>
      <sheetName val="ROE Recon Budget"/>
      <sheetName val="ROE Ratios"/>
      <sheetName val="ROR Adjustments"/>
      <sheetName val="Equity Adjustments"/>
      <sheetName val="ROE Detail"/>
      <sheetName val="Misc Adj's tab N"/>
      <sheetName val="OCI and Adj's Tab MC"/>
      <sheetName val="Cash Flow tab W"/>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CCTS"/>
      <sheetName val="IS ACCTS"/>
      <sheetName val="DAT ACCOUNTS"/>
      <sheetName val="T.O.C."/>
      <sheetName val="SURV INPUTS"/>
      <sheetName val="WC"/>
      <sheetName val="WC INPUTS"/>
      <sheetName val="SURV REPORT"/>
      <sheetName val="Sch 2-3-3"/>
      <sheetName val="cap struc adj"/>
      <sheetName val="cap struc adj yr end"/>
      <sheetName val="Cap struc yer-end"/>
      <sheetName val="Cap struc avg"/>
      <sheetName val="RB vs CAP"/>
      <sheetName val="TRANS SEP"/>
      <sheetName val="PRINTING"/>
      <sheetName val="COMP Actual"/>
      <sheetName val="COMP Bud (filed)"/>
      <sheetName val="COMP Forecast"/>
      <sheetName val="COMP Forecast (2)"/>
      <sheetName val="ROE Recon Actual"/>
      <sheetName val="ROE Recon Forecast"/>
      <sheetName val="ROE Budget (FILED)"/>
      <sheetName val="ROE Recon Forecast (2)"/>
      <sheetName val="COMP TEMPLATE"/>
      <sheetName val="ROR Adjustments"/>
      <sheetName val="ROE Ratios"/>
      <sheetName val="ROE Recon (Presentation)"/>
      <sheetName val="Equity Adjustments"/>
      <sheetName val="OCI"/>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1"/>
      <sheetName val="A-2"/>
      <sheetName val="A-3"/>
      <sheetName val="A-4"/>
      <sheetName val="A-5"/>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B-23"/>
      <sheetName val="B-24"/>
      <sheetName val="B-25"/>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
      <sheetName val="C-33"/>
      <sheetName val="C-34"/>
      <sheetName val="C-35"/>
      <sheetName val="C-36"/>
      <sheetName val="C-37"/>
      <sheetName val="C-38"/>
      <sheetName val="C-39"/>
      <sheetName val="C-40"/>
      <sheetName val="C-41"/>
      <sheetName val="C-42"/>
      <sheetName val="C-43"/>
      <sheetName val="C-44"/>
      <sheetName val="D-1a"/>
      <sheetName val="D-1b"/>
      <sheetName val="D-2"/>
      <sheetName val="D-3"/>
      <sheetName val="D-4a"/>
      <sheetName val="D-4b"/>
      <sheetName val="D-5"/>
      <sheetName val="D-6"/>
      <sheetName val="D-7"/>
      <sheetName val="D-8"/>
      <sheetName val="D-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Download"/>
      <sheetName val=" VEHICLE DEPREC"/>
      <sheetName val="Reformat Cons"/>
      <sheetName val="New Template Consolidation"/>
      <sheetName val="DOWNLOAD04"/>
      <sheetName val="Consolidated BS"/>
      <sheetName val="Consolidated IS"/>
      <sheetName val="PEC Income Stmt"/>
      <sheetName val="IS Worksheet"/>
      <sheetName val="PEC Budg IS WKT"/>
      <sheetName val="BS Worksheet"/>
      <sheetName val="&quot;other&quot; RECON"/>
      <sheetName val="181 query"/>
      <sheetName val="CF-RANDY"/>
      <sheetName val="New CF Pres"/>
      <sheetName val="Page 3"/>
      <sheetName val="CF Template"/>
      <sheetName val="CONSOL. CF"/>
      <sheetName val="NEW CF"/>
      <sheetName val="REG. A. L."/>
      <sheetName val="Reg A.L. ST-LT"/>
      <sheetName val="Estimate"/>
      <sheetName val="Page 1"/>
      <sheetName val="Page 2"/>
      <sheetName val="Page 4"/>
      <sheetName val="Page 5"/>
      <sheetName val="Page 6"/>
      <sheetName val="Page 7"/>
      <sheetName val="Page 8"/>
      <sheetName val="Page 9"/>
      <sheetName val="Page 10"/>
      <sheetName val="Detail of Int Expense"/>
      <sheetName val="BUDGET"/>
      <sheetName val="ESOP GOALS"/>
      <sheetName val="2005 cash flow goal"/>
      <sheetName val="Page RE"/>
      <sheetName val="download03"/>
      <sheetName val="PEC Budget IS"/>
      <sheetName val="CJ 002"/>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Energy Consol_Emera Jun-18"/>
      <sheetName val="BS Energy Consol_Emera Jun-18"/>
      <sheetName val="BS Energy Consol_Emera Jun- (2)"/>
      <sheetName val="BS Energy Consol_Emera Jun- (3)"/>
      <sheetName val="April-18 IS Subconsol Values"/>
      <sheetName val="TECO_FORMAT"/>
      <sheetName val="EVDRE_VALUE"/>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A Spare Parts"/>
      <sheetName val="Rev Accts"/>
      <sheetName val="Procedures"/>
      <sheetName val="UPDATES"/>
      <sheetName val="2002 WS ACTUAL"/>
      <sheetName val="STMT OF PLT"/>
      <sheetName val="STMT OF PLT (Round)"/>
      <sheetName val="Page 34A"/>
      <sheetName val="Page 34B"/>
      <sheetName val="RWIP"/>
      <sheetName val="Trans Depr Clr"/>
      <sheetName val="105 Transfers"/>
      <sheetName val="BUDGET VS FORECAST"/>
      <sheetName val="CWIP 13mosDec"/>
      <sheetName val="CWIP 13mosMonthly"/>
      <sheetName val="AFUDC 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ORECAST"/>
      <sheetName val="BPC IS Accounts"/>
      <sheetName val="BPC BS Accounts"/>
      <sheetName val="TAX ACCOUNTS"/>
      <sheetName val="TAX PAYMENTS"/>
      <sheetName val="Income Tax BS Accts for Coal"/>
      <sheetName val="Income Tax Exp Accts for Coal"/>
      <sheetName val="Adjustment Months"/>
      <sheetName val="51014"/>
      <sheetName val="51004 Non Oper"/>
      <sheetName val="51014 Copy"/>
      <sheetName val="51013 FL"/>
      <sheetName val="51024"/>
      <sheetName val="51024 Copy"/>
      <sheetName val="51040"/>
      <sheetName val="51052"/>
      <sheetName val="51052 Copy"/>
      <sheetName val="545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R VP Assumptions"/>
      <sheetName val="PROCEDURES"/>
      <sheetName val="Dist List"/>
      <sheetName val="UPDATES"/>
      <sheetName val="DOWNLOAD"/>
      <sheetName val="TO for RESID."/>
      <sheetName val="MISC SRV REV BACKUP"/>
      <sheetName val="MISC SRV DATA"/>
      <sheetName val="OOR PKG"/>
      <sheetName val="MISC SRV PKG"/>
      <sheetName val="OOR PRESENT."/>
      <sheetName val="RENT REV PRESEN"/>
      <sheetName val="MISC SRV PRESEN"/>
      <sheetName val="OOR BACKUP"/>
      <sheetName val="Monthly Detail by VP "/>
      <sheetName val="Detail by VP"/>
      <sheetName val="Detail by Component"/>
      <sheetName val="Summary by VP"/>
      <sheetName val="Executive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ULTRAUS"/>
      <sheetName val="ULTCONSOL"/>
      <sheetName val="TCAEUS"/>
      <sheetName val="TCAEUS-QTR"/>
      <sheetName val="GOCONSOL"/>
      <sheetName val="SJCONSOL"/>
      <sheetName val="IPCONSOL"/>
      <sheetName val="TEJASCONSOL"/>
      <sheetName val="PVCONSOL"/>
      <sheetName val="TPSPVCONSO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A Spare Parts"/>
      <sheetName val="Rev Accts"/>
      <sheetName val="Procedures"/>
      <sheetName val="UPDATES"/>
      <sheetName val="2002 WS ACTUAL"/>
      <sheetName val="STMT OF PLT"/>
      <sheetName val="STMT OF PLT (Round)"/>
      <sheetName val="Page 34A"/>
      <sheetName val="Page 34B"/>
      <sheetName val="RWIP"/>
      <sheetName val="Trans Depr Clr"/>
      <sheetName val="105 Transfers"/>
      <sheetName val="BUDGET VS FORECAST"/>
      <sheetName val="CWIP 13mosDec"/>
      <sheetName val="CWIP 13mosMonthly"/>
      <sheetName val="AFUDC Month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Data"/>
      <sheetName val="Schedules"/>
      <sheetName val="A-1"/>
      <sheetName val="A-2"/>
      <sheetName val="A-3"/>
      <sheetName val="A-4"/>
      <sheetName val="A-5"/>
      <sheetName val="BalDat"/>
      <sheetName val="BsWksHY"/>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B-23"/>
      <sheetName val="B-24"/>
      <sheetName val="B-25"/>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
      <sheetName val="C-33"/>
      <sheetName val="C-34"/>
      <sheetName val="C-35"/>
      <sheetName val="C-36"/>
      <sheetName val="C-37"/>
      <sheetName val="C-38"/>
      <sheetName val="C-39"/>
      <sheetName val="C-40"/>
      <sheetName val="C-41"/>
      <sheetName val="C-42"/>
      <sheetName val="C-43"/>
      <sheetName val="C-44"/>
      <sheetName val="D-1a"/>
      <sheetName val="D-4a"/>
      <sheetName val="D-4b"/>
      <sheetName val="D-5"/>
      <sheetName val="D-6"/>
      <sheetName val="D-7"/>
      <sheetName val="D-8"/>
      <sheetName val="D-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sheetName val="SURV REPORT"/>
      <sheetName val="SR Sch 2-3-3"/>
      <sheetName val="cap struc adj"/>
      <sheetName val="cap struc adj yr end"/>
      <sheetName val="Cap struc avg"/>
      <sheetName val="Cap struc yer-end"/>
      <sheetName val="RB vs CAP"/>
      <sheetName val="TRANS SEP"/>
      <sheetName val="WC INPUTS"/>
      <sheetName val="PRINTING"/>
      <sheetName val="2018-2019Jun"/>
      <sheetName val="COMP to Act"/>
      <sheetName val="COMP to monthly"/>
      <sheetName val="COMP to Budget"/>
      <sheetName val="COMP to forecast"/>
      <sheetName val="ROE Recon Actual"/>
      <sheetName val="ROE Recon Mo Q1F"/>
      <sheetName val="ROE Recon Budget"/>
      <sheetName val="ROE Ratios"/>
      <sheetName val="ROR Adjustments"/>
      <sheetName val="Equity Adjustments"/>
      <sheetName val="ROE Detail"/>
      <sheetName val="OCI and Adj's Tab MC"/>
      <sheetName val="Misc Adj's tab N"/>
      <sheetName val="NOTE"/>
      <sheetName val="Cash Flow tab W"/>
      <sheetName val="Doc Review"/>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INPUTS"/>
      <sheetName val="WC"/>
      <sheetName val="SURV REPORT"/>
      <sheetName val="SR Sch 2-3-3"/>
      <sheetName val="cap struc adj"/>
      <sheetName val="cap struc adj yr end"/>
      <sheetName val="Cap struc avg"/>
      <sheetName val="Cap struc yer-end"/>
      <sheetName val="RB vs CAP"/>
      <sheetName val="TRANS SEP"/>
      <sheetName val="PRINTING"/>
      <sheetName val="2018-2019Jun"/>
      <sheetName val="COMP to Act"/>
      <sheetName val="COMP to monthly"/>
      <sheetName val="COMP to Budget"/>
      <sheetName val="COMP to forecast"/>
      <sheetName val="ROE Recon Actual"/>
      <sheetName val="ROE Recon Forecast"/>
      <sheetName val="ROE Recon Budget"/>
      <sheetName val="ROE Ratios"/>
      <sheetName val="ROR Adjustments"/>
      <sheetName val="Equity Adjustments"/>
      <sheetName val="ROE Detail"/>
      <sheetName val="Cash Flow tab W"/>
      <sheetName val="Misc Adj's tab N"/>
      <sheetName val="OCI and Adj's Tab MC"/>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take 1"/>
      <sheetName val="2018 Strat Plan"/>
      <sheetName val="2018 Forecast"/>
      <sheetName val="Specific FP"/>
      <sheetName val="Growth Initiatives"/>
      <sheetName val="2018 CIBS &amp; PPP"/>
      <sheetName val="FD 6"/>
      <sheetName val="Variance to 11+1 Summary"/>
      <sheetName val="Variance to 11+1 Detail"/>
      <sheetName val="FM 5"/>
      <sheetName val="FQ 6"/>
      <sheetName val="FY 5"/>
      <sheetName val="FF 5"/>
      <sheetName val="FM Summary"/>
      <sheetName val="FQ Summary"/>
      <sheetName val="FY Summary"/>
      <sheetName val="FF Summary"/>
      <sheetName val="Variance to Budget Detail"/>
      <sheetName val="Construction Plan"/>
      <sheetName val="Working Table"/>
      <sheetName val="Input"/>
      <sheetName val="Working"/>
      <sheetName val="Working Field Table"/>
      <sheetName val="PF Field Table"/>
      <sheetName val="Prior Forecast"/>
      <sheetName val="Q2 Forecast"/>
      <sheetName val="Q1 Forecast"/>
      <sheetName val="2018 Budget"/>
      <sheetName val="2017 Actuals"/>
      <sheetName val="2017 Budget"/>
      <sheetName val="Project Description"/>
      <sheetName val="PowerPlant ID"/>
      <sheetName val="FP Specific Cont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2 Month Summary"/>
      <sheetName val="IS ACCOUNTS"/>
      <sheetName val="BS ACCOUNTS"/>
      <sheetName val="CASH FLOW"/>
      <sheetName val="TEFIS"/>
      <sheetName val="Yearly Summary"/>
      <sheetName val="TEC NOL Utilization"/>
      <sheetName val="BUDGET VS REFORECAST YR"/>
      <sheetName val="RTP DATA"/>
      <sheetName val="MONTHS"/>
      <sheetName val="COMPARISONS ---&gt;"/>
      <sheetName val="YEAR COMPARISON TO BUDGETS"/>
      <sheetName val="MONTHLY COMPARISON TO BUDGETS"/>
      <sheetName val="ACTUAL"/>
      <sheetName val="CORP BUDGET"/>
      <sheetName val="CURRENT FORECAST"/>
      <sheetName val="2018 Q1F"/>
      <sheetName val="2018 Q3F"/>
      <sheetName val="2018 10+2"/>
      <sheetName val="FORECAST DETAILS ----&gt;"/>
      <sheetName val="2018 Income Tax Check"/>
      <sheetName val="FORECAST"/>
      <sheetName val="TAX PAYMENTS"/>
      <sheetName val="TAXES"/>
      <sheetName val="Production Deduction"/>
      <sheetName val="NU Payments"/>
      <sheetName val="51004"/>
      <sheetName val="51004 Non Oper"/>
      <sheetName val="51024"/>
      <sheetName val="51040"/>
      <sheetName val="51052"/>
      <sheetName val="51052 act 2820610 no Flowthr"/>
      <sheetName val="54530"/>
      <sheetName val="51004 NU Prior Yr"/>
      <sheetName val="2019 Income Tax Check"/>
      <sheetName val="FORECAST CB"/>
      <sheetName val="TAX PAYMENTS CB"/>
      <sheetName val="Production Deduction CB"/>
      <sheetName val="TAXES CB"/>
      <sheetName val="NU Payments CB"/>
      <sheetName val="51004 CB"/>
      <sheetName val="51004 Non Oper CB"/>
      <sheetName val="51024 CB"/>
      <sheetName val="51040 CB"/>
      <sheetName val="51052 CB"/>
      <sheetName val="51052 act 2820610 no Flowthr CB"/>
      <sheetName val="54530 CB"/>
      <sheetName val="51004 NU Prior Yr CB"/>
      <sheetName val="EXCESS CALCULATION"/>
      <sheetName val="Capex - Tax"/>
      <sheetName val="PLANT M-1 SUMMARY FOR STRAT"/>
      <sheetName val="2020 Forecast"/>
      <sheetName val="2020 Tax Payments"/>
      <sheetName val="2019 Production Deduction"/>
      <sheetName val="2021 Forecast"/>
      <sheetName val="2021 Tax Payments"/>
      <sheetName val="2020 Production Deduction"/>
      <sheetName val="2022 Forecast"/>
      <sheetName val="2022 Tax Payments"/>
      <sheetName val="2021 Production Deduction"/>
      <sheetName val="2023 Forecast"/>
      <sheetName val="2023 Tax Payments"/>
      <sheetName val="2022 Production Deduction"/>
      <sheetName val="2024 Forecast"/>
      <sheetName val="2024 Tax Payments"/>
      <sheetName val="2023 Production Deduction"/>
      <sheetName val="2025 Forecast"/>
      <sheetName val="2025 Tax Payments"/>
      <sheetName val="2024 Production Deduction"/>
      <sheetName val="2026 Forecast"/>
      <sheetName val="2026 Tax Payments"/>
      <sheetName val="2025 Production Deduction"/>
      <sheetName val="2027 Forecast"/>
      <sheetName val="2027 Tax Payments"/>
      <sheetName val="2026 Production Deduction"/>
      <sheetName val="2028 Forecast"/>
      <sheetName val="2028 Tax Payments"/>
      <sheetName val="2027 Production Deduction"/>
      <sheetName val="2029 Forecast"/>
      <sheetName val="2029 Tax Payments"/>
      <sheetName val="2028 Production Deduction"/>
      <sheetName val="Yearly 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FORMS"/>
      <sheetName val="May Payroll Query "/>
      <sheetName val="Apr True up"/>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OF CONTENTS"/>
      <sheetName val="CF 9&amp;3 VS BUDGET"/>
      <sheetName val="DATA 2011"/>
      <sheetName val="Data 2012"/>
      <sheetName val="GL Lookup"/>
      <sheetName val="RECON Detail"/>
      <sheetName val="Presentation pages"/>
      <sheetName val="RECONS Variance"/>
      <sheetName val="RECONS Variance (2)"/>
      <sheetName val="O&amp;M reconcile"/>
      <sheetName val="Sheet1"/>
      <sheetName val="MEMO"/>
      <sheetName val="DOWNLOAD"/>
      <sheetName val="New format"/>
      <sheetName val="MTHLY RECON"/>
      <sheetName val="OTHER"/>
      <sheetName val="QTR RECON"/>
      <sheetName val="OOR"/>
      <sheetName val="O_INC_DED"/>
      <sheetName val="OTHER (2)"/>
      <sheetName val="BALANCE SH."/>
      <sheetName val="INCOME STAT."/>
      <sheetName val="BS ACCTS"/>
      <sheetName val="Conversion file"/>
      <sheetName val="IS ACCTS"/>
      <sheetName val="CASH FLOWS"/>
      <sheetName val="CASH FLOWS BKUP"/>
      <sheetName val="New CF Pres"/>
      <sheetName val="CF impact"/>
      <sheetName val="CASH FLOWS (95)"/>
      <sheetName val="CASH FLOWS BKUP (95)"/>
      <sheetName val="PLANT"/>
      <sheetName val="CF Hybrid"/>
      <sheetName val="OTHER INC."/>
      <sheetName val="O M"/>
      <sheetName val="Cash Pres 1"/>
      <sheetName val="Cash Pres 2"/>
      <sheetName val="Cash Pres 3"/>
      <sheetName val="Cash Pres 4"/>
      <sheetName val="CF GOALS"/>
      <sheetName val="FOR INCENTIVE GOAL"/>
      <sheetName val="CF BKUP TECO ENERGY"/>
      <sheetName val="CAPITAL"/>
      <sheetName val="TEC_Earning Analysis"/>
      <sheetName val="Business Plan"/>
      <sheetName val="Estimates Recon"/>
      <sheetName val="STOCK"/>
      <sheetName val="REVENUE"/>
      <sheetName val="CONS ROI"/>
      <sheetName val="ENVIR ROI"/>
      <sheetName val="OBISACCTS"/>
      <sheetName val="VISACCTS"/>
      <sheetName val="PYISACCTS"/>
      <sheetName val="VPYISACCTS"/>
      <sheetName val="GOAL 7 BUD"/>
      <sheetName val="OOR TEFIS"/>
      <sheetName val="O_INC_DED TEFIS"/>
      <sheetName val="DEF REV INT 99"/>
      <sheetName val="DEF REV INT 98"/>
      <sheetName val="DEF REV JE"/>
      <sheetName val="REV REFUND "/>
      <sheetName val="INT ANALYSIS"/>
      <sheetName val="DEF REV INT 95"/>
      <sheetName val="DEF REV INT 96"/>
      <sheetName val="DEF REV INT 97"/>
      <sheetName val="OOR MEMO"/>
      <sheetName val="N E L"/>
      <sheetName val="OBBSACCTS"/>
      <sheetName val="VBSACCTS"/>
      <sheetName val="CF Recon "/>
      <sheetName val="HEADING"/>
      <sheetName val="RECONS"/>
      <sheetName val="RANGENAMES"/>
      <sheetName val="Polk_recon"/>
      <sheetName val="OBINCOME STAT."/>
      <sheetName val="OBREVENUE"/>
      <sheetName val="OOR VAR"/>
      <sheetName val="BUDGET RECON"/>
      <sheetName val="PROCEDURES"/>
      <sheetName val="EE Procedures"/>
      <sheetName val="2010 CF Budget"/>
      <sheetName val="10 CF BUD WKST"/>
      <sheetName val="2009 BS A Budget (FINAL)"/>
      <sheetName val="2009 BS L Budget (FINAL)"/>
      <sheetName val="TECO BS TEMPLATE"/>
      <sheetName val="2009 IS Budget  (FINAL)"/>
      <sheetName val="TECO IS TEMPLATE"/>
      <sheetName val="Review sheet"/>
      <sheetName val="CF detail"/>
      <sheetName val="BALANCE SH. (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OF CONTENTS"/>
      <sheetName val="CF 9&amp;3 VS BUDGET"/>
      <sheetName val="DATA 2011"/>
      <sheetName val="Data 2012"/>
      <sheetName val="GL Lookup"/>
      <sheetName val="RECON Detail"/>
      <sheetName val="Presentation pages"/>
      <sheetName val="RECONS Variance"/>
      <sheetName val="RECONS Variance (2)"/>
      <sheetName val="O&amp;M reconcile"/>
      <sheetName val="Sheet1"/>
      <sheetName val="MEMO"/>
      <sheetName val="DOWNLOAD"/>
      <sheetName val="New format"/>
      <sheetName val="MTHLY RECON"/>
      <sheetName val="OTHER"/>
      <sheetName val="QTR RECON"/>
      <sheetName val="OOR"/>
      <sheetName val="O_INC_DED"/>
      <sheetName val="OTHER (2)"/>
      <sheetName val="BALANCE SH."/>
      <sheetName val="INCOME STAT."/>
      <sheetName val="BS ACCTS"/>
      <sheetName val="Conversion file"/>
      <sheetName val="IS ACCTS"/>
      <sheetName val="CASH FLOWS"/>
      <sheetName val="CASH FLOWS BKUP"/>
      <sheetName val="New CF Pres"/>
      <sheetName val="CF impact"/>
      <sheetName val="CASH FLOWS (95)"/>
      <sheetName val="CASH FLOWS BKUP (95)"/>
      <sheetName val="PLANT"/>
      <sheetName val="CF Hybrid"/>
      <sheetName val="OTHER INC."/>
      <sheetName val="O M"/>
      <sheetName val="Cash Pres 1"/>
      <sheetName val="Cash Pres 2"/>
      <sheetName val="Cash Pres 3"/>
      <sheetName val="Cash Pres 4"/>
      <sheetName val="CF GOALS"/>
      <sheetName val="FOR INCENTIVE GOAL"/>
      <sheetName val="CF BKUP TECO ENERGY"/>
      <sheetName val="CAPITAL"/>
      <sheetName val="TEC_Earning Analysis"/>
      <sheetName val="Business Plan"/>
      <sheetName val="Estimates Recon"/>
      <sheetName val="STOCK"/>
      <sheetName val="REVENUE"/>
      <sheetName val="CONS ROI"/>
      <sheetName val="ENVIR ROI"/>
      <sheetName val="OBISACCTS"/>
      <sheetName val="VISACCTS"/>
      <sheetName val="PYISACCTS"/>
      <sheetName val="VPYISACCTS"/>
      <sheetName val="GOAL 7 BUD"/>
      <sheetName val="OOR TEFIS"/>
      <sheetName val="O_INC_DED TEFIS"/>
      <sheetName val="DEF REV INT 99"/>
      <sheetName val="DEF REV INT 98"/>
      <sheetName val="DEF REV JE"/>
      <sheetName val="REV REFUND "/>
      <sheetName val="INT ANALYSIS"/>
      <sheetName val="DEF REV INT 95"/>
      <sheetName val="DEF REV INT 96"/>
      <sheetName val="DEF REV INT 97"/>
      <sheetName val="OOR MEMO"/>
      <sheetName val="N E L"/>
      <sheetName val="OBBSACCTS"/>
      <sheetName val="VBSACCTS"/>
      <sheetName val="CF Recon "/>
      <sheetName val="HEADING"/>
      <sheetName val="RECONS"/>
      <sheetName val="RANGENAMES"/>
      <sheetName val="Polk_recon"/>
      <sheetName val="OBINCOME STAT."/>
      <sheetName val="OBREVENUE"/>
      <sheetName val="OOR VAR"/>
      <sheetName val="BUDGET RECON"/>
      <sheetName val="PROCEDURES"/>
      <sheetName val="EE Procedures"/>
      <sheetName val="2010 CF Budget"/>
      <sheetName val="10 CF BUD WKST"/>
      <sheetName val="2009 BS A Budget (FINAL)"/>
      <sheetName val="2009 BS L Budget (FINAL)"/>
      <sheetName val="TECO BS TEMPLATE"/>
      <sheetName val="2009 IS Budget  (FINAL)"/>
      <sheetName val="TECO IS TEMPLATE"/>
      <sheetName val="Review sheet"/>
      <sheetName val="CF detail"/>
      <sheetName val="BALANCE SH. (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2)"/>
      <sheetName val="Detail "/>
      <sheetName val="Sheet1"/>
      <sheetName val="Page 4"/>
      <sheetName val="DOWNLOAD"/>
      <sheetName val="2005_BUDGET"/>
      <sheetName val="DL1204"/>
      <sheetName val="DEC03 DOWNLOAD"/>
      <sheetName val="TEST Presentation"/>
      <sheetName val="CF Pres"/>
      <sheetName val="Presentation"/>
      <sheetName val="Detail (Old version)"/>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ENERGY"/>
      <sheetName val="DOWNLOAD"/>
      <sheetName val="Page 1"/>
      <sheetName val="Estimate"/>
      <sheetName val="PEC Income Stmt"/>
      <sheetName val="Consolidated IS"/>
      <sheetName val="PEC Budget IS"/>
      <sheetName val="IS Worksheet"/>
      <sheetName val="PEC Budg IS WKT"/>
      <sheetName val="Page 2"/>
      <sheetName val="Page 3"/>
      <sheetName val="Consolidated BS"/>
      <sheetName val="BS Worksheet"/>
      <sheetName val="Page 4"/>
      <sheetName val="CF Pres"/>
      <sheetName val="RECONCILATION"/>
      <sheetName val="2002_BUDGET"/>
      <sheetName val="Cons. CF"/>
      <sheetName val="TECO ENERGY"/>
      <sheetName val="DOWNLOAD01"/>
      <sheetName val="Page 5"/>
      <sheetName val="Page 6"/>
      <sheetName val="Page 7"/>
      <sheetName val="Page 8"/>
      <sheetName val="Page 9"/>
      <sheetName val="Page 10"/>
      <sheetName val="Page 11"/>
      <sheetName val="UPDATES"/>
      <sheetName val="Reformat Cons"/>
      <sheetName val="RegulatoryInfo"/>
      <sheetName val="ESOP GOALS"/>
      <sheetName val="REG. A. L."/>
      <sheetName val="Detail"/>
      <sheetName val="Presentation"/>
      <sheetName val="DOWNLOAD98"/>
      <sheetName val="1999_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OF CONTENTS"/>
      <sheetName val="PROCEDURES"/>
      <sheetName val="CF 9&amp;3 VS BUDGET"/>
      <sheetName val="DOWNLOAD"/>
      <sheetName val="MACRO"/>
      <sheetName val="MEMO"/>
      <sheetName val="Quarterly Recons Budget"/>
      <sheetName val="MTHLY RECON"/>
      <sheetName val="Estimates Recon"/>
      <sheetName val="Cash Pres 1"/>
      <sheetName val="Cash Pres 2"/>
      <sheetName val="Cash Pres 3"/>
      <sheetName val="Cash Pres 4"/>
      <sheetName val="CF GOALS"/>
      <sheetName val="FOR INCENTIVE GOAL"/>
      <sheetName val="INCOME STAT."/>
      <sheetName val="BALANCE SH."/>
      <sheetName val="CASH FLOWS"/>
      <sheetName val="CF BKUP TECO ENERGY"/>
      <sheetName val="CASH FLOWS BKUP"/>
      <sheetName val="CAPITAL"/>
      <sheetName val="OTHER INC."/>
      <sheetName val="BS ACCTS"/>
      <sheetName val="IS ACCTS"/>
      <sheetName val="GOAL 7 BUD"/>
      <sheetName val="OOR TEFIS"/>
      <sheetName val="OOR"/>
      <sheetName val="O_INC_DED"/>
      <sheetName val="O_INC_DED TEFIS"/>
      <sheetName val="DEF REV INT 99"/>
      <sheetName val="DEF REV INT 98"/>
      <sheetName val="DEF REV JE"/>
      <sheetName val="REV REFUND "/>
      <sheetName val="STOCK"/>
      <sheetName val="REVENUE"/>
      <sheetName val="O M"/>
      <sheetName val="CONS ROI"/>
      <sheetName val="ENVIR ROI"/>
      <sheetName val="INT ANALYSIS"/>
      <sheetName val="DEF REV INT 95"/>
      <sheetName val="DEF REV INT 96"/>
      <sheetName val="DEF REV INT 97"/>
      <sheetName val="OOR MEMO"/>
      <sheetName val="ROE"/>
      <sheetName val="PLANT"/>
      <sheetName val="OUTPUT TO LINES"/>
      <sheetName val="OTHER"/>
      <sheetName val="PE_C_actual"/>
      <sheetName val="PE_C Bud"/>
      <sheetName val="HEADING"/>
      <sheetName val="OBBSACCTS"/>
      <sheetName val="OBISACCTS"/>
      <sheetName val="VBSACCTS"/>
      <sheetName val="VISACCTS"/>
      <sheetName val="PYBSACCTS"/>
      <sheetName val="PYISACCTS"/>
      <sheetName val="Business Plan"/>
      <sheetName val="Fin. Stmts"/>
      <sheetName val="ENRGY PLAN BOOK"/>
      <sheetName val="RECONS"/>
      <sheetName val="RANGENAMES"/>
      <sheetName val="Polk_recon"/>
      <sheetName val="OBINCOME STAT."/>
      <sheetName val="OBREVENUE"/>
      <sheetName val="OOR VAR"/>
      <sheetName val="BUDGET RECON"/>
      <sheetName val="TECO Energy IS"/>
      <sheetName val="ENRGYCONSOL"/>
      <sheetName val="TECO Energy BS"/>
      <sheetName val="TECO Energy CF"/>
      <sheetName val="CASH"/>
      <sheetName val="Download Dec 2004"/>
      <sheetName val="ASSUMPTIONS"/>
      <sheetName val="INTEREST EXP"/>
      <sheetName val="INT EXP"/>
      <sheetName val="FUEL RECON"/>
      <sheetName val="TESAM FINANCIALS"/>
      <sheetName val="PE_C for TESAM"/>
      <sheetName val="TESAM TEMPLATE"/>
      <sheetName val="04Forecast"/>
      <sheetName val="05Total"/>
      <sheetName val="05Monthly"/>
      <sheetName val="06Total"/>
      <sheetName val="04BS"/>
      <sheetName val="05BS"/>
      <sheetName val="06BS"/>
      <sheetName val="04CF"/>
      <sheetName val="05CF"/>
      <sheetName val="05CFSTMT"/>
      <sheetName val="06CF"/>
      <sheetName val="RE"/>
      <sheetName val="Sheet1"/>
      <sheetName val="Cash Flow Goal"/>
      <sheetName val="Cash Flow Goal Rev"/>
      <sheetName val="CM Variance Explanations"/>
      <sheetName val="YTD Variance Explanations"/>
    </sheetNames>
    <sheetDataSet>
      <sheetData sheetId="0" refreshError="1"/>
      <sheetData sheetId="1" refreshError="1"/>
      <sheetData sheetId="2"/>
      <sheetData sheetId="3" refreshError="1"/>
      <sheetData sheetId="4"/>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sheetData sheetId="23" refreshError="1"/>
      <sheetData sheetId="24"/>
      <sheetData sheetId="25" refreshError="1"/>
      <sheetData sheetId="26" refreshError="1"/>
      <sheetData sheetId="27"/>
      <sheetData sheetId="28"/>
      <sheetData sheetId="29" refreshError="1"/>
      <sheetData sheetId="30"/>
      <sheetData sheetId="31"/>
      <sheetData sheetId="32"/>
      <sheetData sheetId="33" refreshError="1"/>
      <sheetData sheetId="34"/>
      <sheetData sheetId="35"/>
      <sheetData sheetId="36"/>
      <sheetData sheetId="37" refreshError="1"/>
      <sheetData sheetId="38" refreshError="1"/>
      <sheetData sheetId="39" refreshError="1"/>
      <sheetData sheetId="40"/>
      <sheetData sheetId="41"/>
      <sheetData sheetId="42"/>
      <sheetData sheetId="43" refreshError="1"/>
      <sheetData sheetId="44" refreshError="1"/>
      <sheetData sheetId="45"/>
      <sheetData sheetId="46" refreshError="1"/>
      <sheetData sheetId="47" refreshError="1"/>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sheetData sheetId="74" refreshError="1"/>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16.bin"/><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8.bin"/><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9.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0.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1.bin"/><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customProperty" Target="../customProperty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customProperty" Target="../customProperty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8DAF-BFC6-4669-8EC4-C2E0F631D559}">
  <sheetPr codeName="Sheet1">
    <tabColor rgb="FF00FFFF"/>
  </sheetPr>
  <dimension ref="A1:X282"/>
  <sheetViews>
    <sheetView tabSelected="1" view="pageBreakPreview" zoomScale="90" zoomScaleNormal="100" zoomScaleSheetLayoutView="90" workbookViewId="0">
      <selection activeCell="L150" sqref="L150"/>
    </sheetView>
  </sheetViews>
  <sheetFormatPr defaultColWidth="9.109375" defaultRowHeight="15" customHeight="1" zeroHeight="1"/>
  <cols>
    <col min="1" max="1" width="4.6640625" style="4" customWidth="1"/>
    <col min="2" max="2" width="8.6640625" style="4" customWidth="1"/>
    <col min="3" max="3" width="10.6640625" style="4" customWidth="1"/>
    <col min="4" max="4" width="4.6640625" style="4" customWidth="1"/>
    <col min="5" max="5" width="15.5546875" style="4" customWidth="1"/>
    <col min="6" max="6" width="4.6640625" style="4" customWidth="1"/>
    <col min="7" max="7" width="14.88671875" style="4" customWidth="1"/>
    <col min="8" max="8" width="4.6640625" style="4" customWidth="1"/>
    <col min="9" max="9" width="16.109375" style="4" customWidth="1"/>
    <col min="10" max="10" width="13.33203125" style="4" customWidth="1"/>
    <col min="11" max="11" width="4.6640625" style="4" customWidth="1"/>
    <col min="12" max="12" width="13.109375" style="4" customWidth="1"/>
    <col min="13" max="13" width="10.6640625" style="4" customWidth="1"/>
    <col min="14" max="14" width="4.6640625" style="4" customWidth="1"/>
    <col min="15" max="15" width="13.88671875" style="4" customWidth="1"/>
    <col min="16" max="16" width="4.6640625" style="4" customWidth="1"/>
    <col min="17" max="17" width="12.5546875" style="4" customWidth="1"/>
    <col min="18" max="18" width="10.6640625" style="4" customWidth="1"/>
    <col min="19" max="19" width="15.88671875" style="4" bestFit="1" customWidth="1"/>
    <col min="20" max="20" width="8.6640625" style="4" customWidth="1"/>
    <col min="21" max="22" width="9.109375" style="4"/>
    <col min="23" max="23" width="14" style="4" customWidth="1"/>
    <col min="24" max="24" width="5.5546875" style="4" customWidth="1"/>
    <col min="25" max="25" width="12.6640625" style="4" customWidth="1"/>
    <col min="26" max="16384" width="9.109375" style="4"/>
  </cols>
  <sheetData>
    <row r="1" spans="1:24" ht="15" customHeight="1" thickBot="1">
      <c r="A1" s="1" t="s">
        <v>0</v>
      </c>
      <c r="B1" s="1"/>
      <c r="C1" s="1"/>
      <c r="D1" s="1"/>
      <c r="E1" s="1"/>
      <c r="F1" s="1"/>
      <c r="G1" s="1"/>
      <c r="H1" s="1"/>
      <c r="I1" s="2" t="s">
        <v>1</v>
      </c>
      <c r="J1" s="1"/>
      <c r="K1" s="1"/>
      <c r="L1" s="1"/>
      <c r="M1" s="1"/>
      <c r="N1" s="1"/>
      <c r="O1" s="1"/>
      <c r="P1" s="1"/>
      <c r="Q1" s="1"/>
      <c r="R1" s="1"/>
      <c r="S1" s="3" t="s">
        <v>185</v>
      </c>
      <c r="T1" s="82" t="s">
        <v>71</v>
      </c>
    </row>
    <row r="2" spans="1:24" ht="15" customHeight="1">
      <c r="A2" s="4" t="s">
        <v>4</v>
      </c>
      <c r="E2" s="4" t="s">
        <v>5</v>
      </c>
      <c r="G2" s="5" t="s">
        <v>6</v>
      </c>
      <c r="H2" s="5"/>
      <c r="I2" s="5"/>
      <c r="J2" s="6"/>
      <c r="K2" s="6"/>
      <c r="M2" s="6"/>
      <c r="N2" s="6"/>
      <c r="O2" s="6"/>
      <c r="P2" s="6" t="s">
        <v>7</v>
      </c>
      <c r="S2" s="7"/>
      <c r="T2" s="7"/>
      <c r="V2" s="8"/>
    </row>
    <row r="3" spans="1:24" ht="15" customHeight="1">
      <c r="G3" s="5" t="s">
        <v>8</v>
      </c>
      <c r="H3" s="5"/>
      <c r="I3" s="5"/>
      <c r="J3" s="9"/>
      <c r="K3" s="7"/>
      <c r="O3" s="9"/>
      <c r="P3" s="9" t="s">
        <v>12</v>
      </c>
      <c r="Q3" s="7" t="str">
        <f>Q106</f>
        <v>Projected Test Year Ended 12/31/2025</v>
      </c>
      <c r="S3" s="9"/>
      <c r="T3" s="9"/>
    </row>
    <row r="4" spans="1:24" ht="15" customHeight="1">
      <c r="A4" s="4" t="s">
        <v>10</v>
      </c>
      <c r="J4" s="9"/>
      <c r="K4" s="7"/>
      <c r="L4" s="9"/>
      <c r="Q4" s="7" t="str">
        <f>Q107</f>
        <v>Projected Prior Year Ended 12/31/2024</v>
      </c>
      <c r="S4" s="9"/>
      <c r="T4" s="9"/>
    </row>
    <row r="5" spans="1:24" ht="15" customHeight="1">
      <c r="J5" s="9"/>
      <c r="K5" s="7"/>
      <c r="L5" s="9"/>
      <c r="Q5" s="7" t="str">
        <f>Q108</f>
        <v>Historical Prior Year Ended 12/31/2023</v>
      </c>
      <c r="S5" s="9"/>
      <c r="T5" s="9"/>
    </row>
    <row r="6" spans="1:24" ht="15" customHeight="1" thickBot="1">
      <c r="A6" s="2" t="str">
        <f>+A58</f>
        <v>DOCKET No. 20240026-EI</v>
      </c>
      <c r="B6" s="2"/>
      <c r="C6" s="1"/>
      <c r="D6" s="1"/>
      <c r="E6" s="1"/>
      <c r="F6" s="1"/>
      <c r="G6" s="1"/>
      <c r="H6" s="1"/>
      <c r="I6" s="2" t="s">
        <v>14</v>
      </c>
      <c r="J6" s="10"/>
      <c r="K6" s="1"/>
      <c r="L6" s="1"/>
      <c r="M6" s="1"/>
      <c r="N6" s="1"/>
      <c r="O6" s="1"/>
      <c r="P6" s="1"/>
      <c r="Q6" s="2" t="str">
        <f>+Q58</f>
        <v>Witness: J. Chronister / R. Latta / J. Williams</v>
      </c>
      <c r="R6" s="1"/>
      <c r="S6" s="1"/>
    </row>
    <row r="7" spans="1:24" ht="15" customHeight="1">
      <c r="A7" s="5"/>
      <c r="B7" s="5"/>
      <c r="C7" s="11"/>
      <c r="D7" s="11"/>
      <c r="E7" s="11" t="s">
        <v>16</v>
      </c>
      <c r="F7" s="11"/>
      <c r="G7" s="114" t="s">
        <v>17</v>
      </c>
      <c r="H7" s="11"/>
      <c r="I7" s="114" t="s">
        <v>18</v>
      </c>
      <c r="J7" s="11" t="s">
        <v>19</v>
      </c>
      <c r="K7" s="11"/>
      <c r="L7" s="11" t="s">
        <v>20</v>
      </c>
      <c r="M7" s="11" t="s">
        <v>21</v>
      </c>
      <c r="N7" s="11"/>
      <c r="O7" s="11" t="s">
        <v>22</v>
      </c>
      <c r="P7" s="11"/>
      <c r="Q7" s="11" t="s">
        <v>23</v>
      </c>
      <c r="R7" s="11" t="s">
        <v>24</v>
      </c>
      <c r="S7" s="11" t="s">
        <v>25</v>
      </c>
      <c r="T7" s="11"/>
    </row>
    <row r="8" spans="1:24" ht="15" customHeight="1">
      <c r="A8" s="5"/>
      <c r="B8" s="5"/>
      <c r="C8" s="11"/>
      <c r="D8" s="11"/>
      <c r="E8" s="11"/>
      <c r="F8" s="11"/>
      <c r="G8" s="11" t="s">
        <v>26</v>
      </c>
      <c r="H8" s="11"/>
      <c r="I8" s="11"/>
      <c r="J8" s="11"/>
      <c r="K8" s="11"/>
      <c r="L8" s="11"/>
      <c r="M8" s="11"/>
      <c r="N8" s="12"/>
      <c r="O8" s="12"/>
      <c r="P8" s="11"/>
      <c r="Q8" s="11"/>
      <c r="R8" s="11"/>
      <c r="S8" s="11"/>
      <c r="T8" s="11"/>
    </row>
    <row r="9" spans="1:24" ht="15" customHeight="1">
      <c r="A9" s="5"/>
      <c r="B9" s="5"/>
      <c r="C9" s="12"/>
      <c r="D9" s="12"/>
      <c r="E9" s="12"/>
      <c r="F9" s="12"/>
      <c r="G9" s="12" t="s">
        <v>27</v>
      </c>
      <c r="H9" s="12"/>
      <c r="I9" s="12" t="s">
        <v>28</v>
      </c>
      <c r="J9" s="11"/>
      <c r="K9" s="12"/>
      <c r="L9" s="11" t="s">
        <v>29</v>
      </c>
      <c r="M9" s="12" t="s">
        <v>30</v>
      </c>
      <c r="N9" s="11"/>
      <c r="O9" s="12" t="s">
        <v>31</v>
      </c>
      <c r="P9" s="12"/>
      <c r="Q9" s="12" t="s">
        <v>32</v>
      </c>
      <c r="R9" s="12" t="s">
        <v>33</v>
      </c>
      <c r="S9" s="12"/>
      <c r="T9" s="12"/>
    </row>
    <row r="10" spans="1:24" ht="15" customHeight="1">
      <c r="A10" s="12" t="s">
        <v>34</v>
      </c>
      <c r="B10" s="12"/>
      <c r="C10" s="12"/>
      <c r="D10" s="12"/>
      <c r="E10" s="12" t="s">
        <v>35</v>
      </c>
      <c r="F10" s="12"/>
      <c r="G10" s="12" t="s">
        <v>36</v>
      </c>
      <c r="H10" s="11"/>
      <c r="I10" s="11" t="s">
        <v>37</v>
      </c>
      <c r="J10" s="12" t="s">
        <v>38</v>
      </c>
      <c r="K10" s="12"/>
      <c r="L10" s="12" t="s">
        <v>39</v>
      </c>
      <c r="M10" s="12" t="s">
        <v>40</v>
      </c>
      <c r="N10" s="12"/>
      <c r="O10" s="11" t="s">
        <v>41</v>
      </c>
      <c r="P10" s="12"/>
      <c r="Q10" s="12" t="s">
        <v>42</v>
      </c>
      <c r="R10" s="12" t="s">
        <v>43</v>
      </c>
      <c r="S10" s="11" t="s">
        <v>44</v>
      </c>
      <c r="T10" s="11"/>
    </row>
    <row r="11" spans="1:24" ht="15" customHeight="1" thickBot="1">
      <c r="A11" s="115" t="s">
        <v>45</v>
      </c>
      <c r="B11" s="115"/>
      <c r="C11" s="115"/>
      <c r="D11" s="115"/>
      <c r="E11" s="115" t="s">
        <v>46</v>
      </c>
      <c r="F11" s="116"/>
      <c r="G11" s="115" t="s">
        <v>47</v>
      </c>
      <c r="H11" s="116"/>
      <c r="I11" s="115" t="s">
        <v>48</v>
      </c>
      <c r="J11" s="116"/>
      <c r="K11" s="116"/>
      <c r="L11" s="116" t="s">
        <v>49</v>
      </c>
      <c r="M11" s="117" t="s">
        <v>50</v>
      </c>
      <c r="N11" s="116"/>
      <c r="O11" s="117" t="s">
        <v>29</v>
      </c>
      <c r="P11" s="117"/>
      <c r="Q11" s="118" t="s">
        <v>51</v>
      </c>
      <c r="R11" s="118" t="s">
        <v>52</v>
      </c>
      <c r="S11" s="118" t="s">
        <v>43</v>
      </c>
      <c r="T11" s="11"/>
    </row>
    <row r="12" spans="1:24" ht="15" customHeight="1">
      <c r="A12" s="5">
        <v>1</v>
      </c>
      <c r="B12" s="119"/>
      <c r="C12" s="13"/>
      <c r="D12" s="13"/>
      <c r="E12" s="13"/>
      <c r="F12" s="14"/>
      <c r="G12" s="14"/>
      <c r="H12" s="14"/>
      <c r="I12" s="14"/>
      <c r="J12" s="13"/>
      <c r="K12" s="13"/>
      <c r="L12" s="13"/>
      <c r="M12" s="13"/>
      <c r="N12" s="13"/>
      <c r="O12" s="13"/>
      <c r="P12" s="13"/>
      <c r="Q12" s="13"/>
      <c r="R12" s="13"/>
      <c r="S12" s="13"/>
      <c r="T12" s="13"/>
    </row>
    <row r="13" spans="1:24" ht="15" customHeight="1">
      <c r="A13" s="5">
        <v>2</v>
      </c>
      <c r="B13" s="13" t="s">
        <v>53</v>
      </c>
      <c r="C13" s="13"/>
      <c r="E13" s="13">
        <f>'2025B Sch 1of3'!D13/1000</f>
        <v>14471335.398</v>
      </c>
      <c r="F13" s="14"/>
      <c r="G13" s="13">
        <f>-'2025B Sch 1of3'!F13/1000</f>
        <v>4169650.37</v>
      </c>
      <c r="H13" s="14"/>
      <c r="I13" s="14">
        <f>E13-G13</f>
        <v>10301685.028000001</v>
      </c>
      <c r="J13" s="13">
        <f>'2025B Sch 1of3'!L13/1000</f>
        <v>1050507.0120000001</v>
      </c>
      <c r="K13" s="14"/>
      <c r="L13" s="13">
        <f>'2025B Sch 1of3'!J13/1000</f>
        <v>69494.543000000005</v>
      </c>
      <c r="M13" s="14">
        <v>0</v>
      </c>
      <c r="N13" s="14"/>
      <c r="O13" s="13">
        <f>+I13+J13+L13</f>
        <v>11421686.583000001</v>
      </c>
      <c r="P13" s="5"/>
      <c r="Q13" s="14">
        <f>'2025B Sch 1of3'!R13/1000</f>
        <v>606832.55767902988</v>
      </c>
      <c r="R13" s="14">
        <v>0</v>
      </c>
      <c r="S13" s="14">
        <f>+O13+Q13</f>
        <v>12028519.14067903</v>
      </c>
      <c r="T13" s="14"/>
      <c r="U13" s="7" t="s">
        <v>54</v>
      </c>
      <c r="V13" s="15"/>
      <c r="W13" s="378" t="s">
        <v>55</v>
      </c>
      <c r="X13" s="16"/>
    </row>
    <row r="14" spans="1:24" ht="15" customHeight="1">
      <c r="A14" s="5">
        <v>3</v>
      </c>
      <c r="B14" s="5"/>
      <c r="C14" s="5"/>
      <c r="D14" s="5"/>
      <c r="E14" s="17"/>
      <c r="F14" s="18"/>
      <c r="G14" s="5"/>
      <c r="H14" s="5"/>
      <c r="I14" s="5"/>
      <c r="J14" s="5"/>
      <c r="K14" s="5"/>
      <c r="L14" s="5"/>
      <c r="M14" s="5"/>
      <c r="N14" s="5"/>
      <c r="O14" s="19"/>
      <c r="P14" s="5"/>
      <c r="Q14" s="5"/>
      <c r="R14" s="5"/>
      <c r="S14" s="5"/>
      <c r="T14" s="5"/>
      <c r="U14" s="7"/>
      <c r="V14" s="94" t="s">
        <v>56</v>
      </c>
      <c r="W14" s="20">
        <f>'2025B Sch 1of3'!T13/1000</f>
        <v>12028519.14067903</v>
      </c>
      <c r="X14" s="21"/>
    </row>
    <row r="15" spans="1:24" ht="15" customHeight="1">
      <c r="A15" s="5">
        <v>4</v>
      </c>
      <c r="B15" s="13" t="s">
        <v>57</v>
      </c>
      <c r="C15" s="13"/>
      <c r="E15" s="22">
        <f>+E17/E13</f>
        <v>0.99451296222386121</v>
      </c>
      <c r="F15" s="23"/>
      <c r="G15" s="22">
        <f>+G17/G13</f>
        <v>0.99533018784018568</v>
      </c>
      <c r="H15" s="23"/>
      <c r="I15" s="22">
        <f>+I17/I13</f>
        <v>0.99418218671633796</v>
      </c>
      <c r="J15" s="22">
        <f>+J17/J13</f>
        <v>0.99378663166886105</v>
      </c>
      <c r="K15" s="23"/>
      <c r="L15" s="22">
        <f>+L17/L13</f>
        <v>0.97897701118777047</v>
      </c>
      <c r="M15" s="22">
        <v>0</v>
      </c>
      <c r="N15" s="23"/>
      <c r="O15" s="22">
        <f>+O17/O13</f>
        <v>0.99405329068466164</v>
      </c>
      <c r="P15" s="23"/>
      <c r="Q15" s="22">
        <f>+Q17/Q13</f>
        <v>0.99655974180585394</v>
      </c>
      <c r="R15" s="22">
        <v>0</v>
      </c>
      <c r="S15" s="22">
        <f>+S17/S13</f>
        <v>0.99417973984492669</v>
      </c>
      <c r="T15" s="24"/>
      <c r="U15" s="7"/>
      <c r="V15" s="94" t="s">
        <v>58</v>
      </c>
      <c r="W15" s="25">
        <f>+S13</f>
        <v>12028519.14067903</v>
      </c>
      <c r="X15" s="21"/>
    </row>
    <row r="16" spans="1:24" ht="15" customHeight="1">
      <c r="A16" s="5">
        <f>+A15+1</f>
        <v>5</v>
      </c>
      <c r="B16" s="5"/>
      <c r="C16" s="5"/>
      <c r="D16" s="5"/>
      <c r="E16" s="5"/>
      <c r="F16" s="5"/>
      <c r="G16" s="5"/>
      <c r="H16" s="5"/>
      <c r="I16" s="5"/>
      <c r="J16" s="5"/>
      <c r="K16" s="5"/>
      <c r="L16" s="5"/>
      <c r="M16" s="5"/>
      <c r="N16" s="5"/>
      <c r="O16" s="5"/>
      <c r="P16" s="5"/>
      <c r="Q16" s="5"/>
      <c r="R16" s="5"/>
      <c r="S16" s="5"/>
      <c r="T16" s="5"/>
      <c r="U16" s="7"/>
      <c r="V16" s="94" t="s">
        <v>59</v>
      </c>
      <c r="W16" s="351">
        <f>+W14-W15</f>
        <v>0</v>
      </c>
      <c r="X16" s="21"/>
    </row>
    <row r="17" spans="1:24" ht="15" customHeight="1">
      <c r="A17" s="5">
        <f t="shared" ref="A17:A33" si="0">+A16+1</f>
        <v>6</v>
      </c>
      <c r="B17" s="13" t="s">
        <v>60</v>
      </c>
      <c r="C17" s="13"/>
      <c r="E17" s="13">
        <f>'2025B Sch 1of3'!D16/1000</f>
        <v>14391930.634</v>
      </c>
      <c r="F17" s="5"/>
      <c r="G17" s="13">
        <f>-'2025B Sch 1of3'!F16/1000</f>
        <v>4150178.8859999999</v>
      </c>
      <c r="H17" s="5"/>
      <c r="I17" s="14">
        <f>+E17-G17</f>
        <v>10241751.748</v>
      </c>
      <c r="J17" s="13">
        <f>'2025B Sch 1of3'!L16/1000</f>
        <v>1043979.825</v>
      </c>
      <c r="K17" s="5"/>
      <c r="L17" s="13">
        <f>'2025B Sch 1of3'!J16/1000</f>
        <v>68033.56</v>
      </c>
      <c r="M17" s="14">
        <v>0</v>
      </c>
      <c r="N17" s="5"/>
      <c r="O17" s="14">
        <f>+I17+J17+L17</f>
        <v>11353765.132999999</v>
      </c>
      <c r="P17" s="5"/>
      <c r="Q17" s="14">
        <f>'2025B Sch 1of3'!R16/1000</f>
        <v>604744.897</v>
      </c>
      <c r="R17" s="27">
        <v>0</v>
      </c>
      <c r="S17" s="14">
        <f>+O17+Q17+R17</f>
        <v>11958510.029999999</v>
      </c>
      <c r="T17" s="27"/>
      <c r="U17" s="7" t="s">
        <v>54</v>
      </c>
      <c r="V17" s="28"/>
      <c r="X17" s="21"/>
    </row>
    <row r="18" spans="1:24" ht="15" customHeight="1">
      <c r="A18" s="5">
        <f t="shared" si="0"/>
        <v>7</v>
      </c>
      <c r="B18" s="5"/>
      <c r="C18" s="5"/>
      <c r="D18" s="5"/>
      <c r="E18" s="5"/>
      <c r="F18" s="5"/>
      <c r="G18" s="5"/>
      <c r="H18" s="5"/>
      <c r="I18" s="5"/>
      <c r="J18" s="5"/>
      <c r="K18" s="5"/>
      <c r="L18" s="5"/>
      <c r="M18" s="5"/>
      <c r="N18" s="5"/>
      <c r="O18" s="5"/>
      <c r="P18" s="5"/>
      <c r="Q18" s="5"/>
      <c r="R18" s="5"/>
      <c r="S18" s="5"/>
      <c r="T18" s="5"/>
      <c r="V18" s="94" t="s">
        <v>56</v>
      </c>
      <c r="W18" s="20">
        <f>'2025B Sch 1of3'!T39/1000</f>
        <v>9798150.3404257763</v>
      </c>
      <c r="X18" s="31"/>
    </row>
    <row r="19" spans="1:24" ht="15" customHeight="1">
      <c r="A19" s="5">
        <f t="shared" si="0"/>
        <v>8</v>
      </c>
      <c r="B19" s="13" t="s">
        <v>61</v>
      </c>
      <c r="C19" s="13"/>
      <c r="E19" s="29">
        <f>'2025B Sch 1of3'!D37/1000</f>
        <v>-973852.13976118399</v>
      </c>
      <c r="F19" s="5"/>
      <c r="G19" s="29">
        <f>-'2025B Sch 1of3'!F37/1000</f>
        <v>-145371.82845269621</v>
      </c>
      <c r="H19" s="5"/>
      <c r="I19" s="27">
        <f>E19-G19</f>
        <v>-828480.31130848778</v>
      </c>
      <c r="J19" s="29">
        <f>'2025B Sch 1of3'!L37/1000</f>
        <v>-813805.00226573693</v>
      </c>
      <c r="K19" s="5"/>
      <c r="L19" s="17">
        <f>'2025B Sch 1of3'!J37/1000</f>
        <v>0</v>
      </c>
      <c r="M19" s="17">
        <v>0</v>
      </c>
      <c r="N19" s="5"/>
      <c r="O19" s="29">
        <f t="shared" ref="O19" si="1">+I19+J19+L19</f>
        <v>-1642285.3135742247</v>
      </c>
      <c r="P19" s="5"/>
      <c r="Q19" s="17">
        <f>'2025B Sch 1of3'!R37/1000</f>
        <v>-518074.37599999999</v>
      </c>
      <c r="R19" s="17">
        <v>0</v>
      </c>
      <c r="S19" s="27">
        <f>+O19+Q19+R19</f>
        <v>-2160359.6895742249</v>
      </c>
      <c r="T19" s="30"/>
      <c r="V19" s="94" t="s">
        <v>58</v>
      </c>
      <c r="W19" s="25">
        <f>+S25</f>
        <v>9798150.3404257745</v>
      </c>
      <c r="X19" s="31"/>
    </row>
    <row r="20" spans="1:24" ht="15" customHeight="1">
      <c r="A20" s="5">
        <f t="shared" si="0"/>
        <v>9</v>
      </c>
      <c r="B20" s="5"/>
      <c r="C20" s="5"/>
      <c r="D20" s="5"/>
      <c r="E20" s="5"/>
      <c r="F20" s="5"/>
      <c r="G20" s="5"/>
      <c r="H20" s="5"/>
      <c r="I20" s="5"/>
      <c r="J20" s="5"/>
      <c r="K20" s="5"/>
      <c r="L20" s="5"/>
      <c r="M20" s="5"/>
      <c r="N20" s="5"/>
      <c r="O20" s="5"/>
      <c r="P20" s="5"/>
      <c r="Q20" s="5"/>
      <c r="R20" s="5"/>
      <c r="S20" s="5"/>
      <c r="T20" s="5"/>
      <c r="V20" s="94" t="s">
        <v>59</v>
      </c>
      <c r="W20" s="351">
        <f>+W18-W19</f>
        <v>0</v>
      </c>
      <c r="X20" s="31"/>
    </row>
    <row r="21" spans="1:24" ht="15" customHeight="1">
      <c r="A21" s="5">
        <f t="shared" si="0"/>
        <v>10</v>
      </c>
      <c r="B21" s="13" t="s">
        <v>62</v>
      </c>
      <c r="C21" s="13"/>
      <c r="E21" s="32">
        <v>0</v>
      </c>
      <c r="F21" s="5"/>
      <c r="G21" s="32">
        <v>0</v>
      </c>
      <c r="H21" s="5"/>
      <c r="I21" s="32">
        <f>+E21-G21</f>
        <v>0</v>
      </c>
      <c r="J21" s="32">
        <v>0</v>
      </c>
      <c r="K21" s="5"/>
      <c r="L21" s="32">
        <v>0</v>
      </c>
      <c r="M21" s="32">
        <v>0</v>
      </c>
      <c r="N21" s="5"/>
      <c r="O21" s="32">
        <f>+I21+J21+L21+M21</f>
        <v>0</v>
      </c>
      <c r="P21" s="5"/>
      <c r="Q21" s="32">
        <v>0</v>
      </c>
      <c r="R21" s="32">
        <v>0</v>
      </c>
      <c r="S21" s="32">
        <f>+O21+Q21+R21</f>
        <v>0</v>
      </c>
      <c r="T21" s="27"/>
      <c r="V21" s="95"/>
      <c r="X21" s="31"/>
    </row>
    <row r="22" spans="1:24" ht="15" customHeight="1">
      <c r="A22" s="5">
        <f t="shared" si="0"/>
        <v>11</v>
      </c>
      <c r="B22" s="5"/>
      <c r="C22" s="5"/>
      <c r="D22" s="5"/>
      <c r="E22" s="5"/>
      <c r="F22" s="5"/>
      <c r="G22" s="5"/>
      <c r="H22" s="5"/>
      <c r="I22" s="5"/>
      <c r="J22" s="5"/>
      <c r="K22" s="5"/>
      <c r="L22" s="5"/>
      <c r="M22" s="5"/>
      <c r="N22" s="5"/>
      <c r="O22" s="5"/>
      <c r="P22" s="5"/>
      <c r="Q22" s="5"/>
      <c r="R22" s="5"/>
      <c r="S22" s="5"/>
      <c r="T22" s="5"/>
      <c r="V22" s="94" t="s">
        <v>63</v>
      </c>
      <c r="W22" s="20">
        <f>'B-2'!R46</f>
        <v>-2160359.6904414832</v>
      </c>
      <c r="X22" s="31"/>
    </row>
    <row r="23" spans="1:24" ht="15" customHeight="1">
      <c r="A23" s="5">
        <f t="shared" si="0"/>
        <v>12</v>
      </c>
      <c r="B23" s="13" t="s">
        <v>64</v>
      </c>
      <c r="C23" s="13"/>
      <c r="E23" s="32">
        <f>+E19+E21</f>
        <v>-973852.13976118399</v>
      </c>
      <c r="F23" s="27"/>
      <c r="G23" s="32">
        <f>+G19+G21</f>
        <v>-145371.82845269621</v>
      </c>
      <c r="H23" s="27"/>
      <c r="I23" s="32">
        <f>+I19+I21</f>
        <v>-828480.31130848778</v>
      </c>
      <c r="J23" s="32">
        <f>+J19+J21</f>
        <v>-813805.00226573693</v>
      </c>
      <c r="K23" s="27"/>
      <c r="L23" s="32">
        <f>+L19+L21</f>
        <v>0</v>
      </c>
      <c r="M23" s="32">
        <f>+M19+M21</f>
        <v>0</v>
      </c>
      <c r="N23" s="27"/>
      <c r="O23" s="32">
        <f>+I23+J23+L23</f>
        <v>-1642285.3135742247</v>
      </c>
      <c r="P23" s="27"/>
      <c r="Q23" s="32">
        <f>+Q19+Q21</f>
        <v>-518074.37599999999</v>
      </c>
      <c r="R23" s="32">
        <f>+R19+R21</f>
        <v>0</v>
      </c>
      <c r="S23" s="32">
        <f>+S19+S21</f>
        <v>-2160359.6895742249</v>
      </c>
      <c r="T23" s="27"/>
      <c r="V23" s="94" t="s">
        <v>58</v>
      </c>
      <c r="W23" s="25">
        <f>+S19</f>
        <v>-2160359.6895742249</v>
      </c>
      <c r="X23" s="31"/>
    </row>
    <row r="24" spans="1:24" ht="15" customHeight="1">
      <c r="A24" s="5">
        <f t="shared" si="0"/>
        <v>13</v>
      </c>
      <c r="B24" s="5"/>
      <c r="C24" s="5"/>
      <c r="D24" s="5"/>
      <c r="E24" s="5"/>
      <c r="F24" s="5"/>
      <c r="G24" s="5"/>
      <c r="H24" s="5"/>
      <c r="I24" s="5"/>
      <c r="J24" s="5"/>
      <c r="K24" s="5"/>
      <c r="L24" s="5"/>
      <c r="M24" s="5"/>
      <c r="N24" s="5"/>
      <c r="O24" s="5"/>
      <c r="P24" s="5"/>
      <c r="Q24" s="5"/>
      <c r="R24" s="5"/>
      <c r="S24" s="5"/>
      <c r="T24" s="5"/>
      <c r="V24" s="96" t="s">
        <v>59</v>
      </c>
      <c r="W24" s="444">
        <f>+W22-W23</f>
        <v>-8.6725829169154167E-4</v>
      </c>
      <c r="X24" s="36"/>
    </row>
    <row r="25" spans="1:24" ht="15" customHeight="1" thickBot="1">
      <c r="A25" s="5">
        <f t="shared" si="0"/>
        <v>14</v>
      </c>
      <c r="B25" s="13" t="s">
        <v>65</v>
      </c>
      <c r="C25" s="13"/>
      <c r="E25" s="33">
        <f>+E17+E23</f>
        <v>13418078.494238816</v>
      </c>
      <c r="F25" s="34"/>
      <c r="G25" s="33">
        <f>+G17+G23</f>
        <v>4004807.0575473038</v>
      </c>
      <c r="H25" s="34"/>
      <c r="I25" s="33">
        <f>+I17+I23</f>
        <v>9413271.4366915114</v>
      </c>
      <c r="J25" s="33">
        <f>+J17+J23</f>
        <v>230174.82273426303</v>
      </c>
      <c r="K25" s="34"/>
      <c r="L25" s="33">
        <f>+L17+L23</f>
        <v>68033.56</v>
      </c>
      <c r="M25" s="33">
        <f>+M17+M23</f>
        <v>0</v>
      </c>
      <c r="N25" s="34"/>
      <c r="O25" s="33">
        <f>+O17+O23</f>
        <v>9711479.8194257747</v>
      </c>
      <c r="P25" s="34"/>
      <c r="Q25" s="33">
        <f>+Q17+Q23</f>
        <v>86670.521000000008</v>
      </c>
      <c r="R25" s="33">
        <f>+R17+R23</f>
        <v>0</v>
      </c>
      <c r="S25" s="120">
        <f>+S17+S23</f>
        <v>9798150.3404257745</v>
      </c>
      <c r="T25" s="14"/>
    </row>
    <row r="26" spans="1:24" ht="15" customHeight="1" thickTop="1">
      <c r="A26" s="5">
        <f t="shared" si="0"/>
        <v>15</v>
      </c>
      <c r="B26" s="35"/>
      <c r="C26" s="13"/>
      <c r="T26" s="27"/>
    </row>
    <row r="27" spans="1:24" ht="15" customHeight="1">
      <c r="A27" s="5">
        <f t="shared" si="0"/>
        <v>16</v>
      </c>
      <c r="B27" s="5"/>
      <c r="C27" s="5"/>
      <c r="D27" s="5"/>
      <c r="E27" s="5"/>
      <c r="F27" s="5"/>
      <c r="G27" s="5"/>
      <c r="H27" s="5"/>
      <c r="I27" s="5"/>
      <c r="J27" s="5"/>
      <c r="K27" s="5"/>
      <c r="L27" s="5"/>
      <c r="M27" s="5"/>
      <c r="N27" s="5"/>
      <c r="O27" s="5"/>
      <c r="P27" s="5"/>
      <c r="Q27" s="5"/>
      <c r="R27" s="5"/>
      <c r="S27" s="5"/>
      <c r="T27" s="19"/>
      <c r="W27" s="37"/>
    </row>
    <row r="28" spans="1:24" ht="15" customHeight="1">
      <c r="A28" s="5">
        <f t="shared" si="0"/>
        <v>17</v>
      </c>
      <c r="B28" s="5"/>
      <c r="C28" s="5"/>
      <c r="D28" s="5"/>
      <c r="E28" s="5"/>
      <c r="F28" s="27"/>
      <c r="G28" s="5"/>
      <c r="H28" s="27"/>
      <c r="I28" s="19"/>
      <c r="J28" s="5"/>
      <c r="K28" s="27"/>
      <c r="L28" s="5"/>
      <c r="M28" s="5"/>
      <c r="N28" s="27"/>
      <c r="O28" s="38"/>
      <c r="P28" s="27"/>
      <c r="Q28" s="39"/>
      <c r="R28" s="27"/>
      <c r="S28" s="38"/>
      <c r="T28" s="38"/>
    </row>
    <row r="29" spans="1:24" ht="15" customHeight="1">
      <c r="A29" s="5">
        <f t="shared" si="0"/>
        <v>18</v>
      </c>
      <c r="B29" s="40"/>
      <c r="C29" s="5"/>
      <c r="D29" s="5"/>
      <c r="E29" s="41"/>
      <c r="F29" s="27"/>
      <c r="G29" s="41"/>
      <c r="H29" s="27"/>
      <c r="I29" s="41"/>
      <c r="J29" s="41"/>
      <c r="K29" s="27"/>
      <c r="L29" s="41"/>
      <c r="M29" s="41"/>
      <c r="N29" s="27"/>
      <c r="O29" s="41"/>
      <c r="P29" s="27"/>
      <c r="Q29" s="42"/>
      <c r="R29" s="27"/>
      <c r="S29" s="43"/>
      <c r="T29" s="44"/>
    </row>
    <row r="30" spans="1:24" ht="15" customHeight="1">
      <c r="A30" s="5">
        <f t="shared" si="0"/>
        <v>19</v>
      </c>
      <c r="B30" s="5"/>
      <c r="C30" s="45"/>
      <c r="D30" s="5"/>
      <c r="E30" s="46"/>
      <c r="F30" s="46"/>
      <c r="G30" s="46"/>
      <c r="H30" s="46"/>
      <c r="I30" s="46"/>
      <c r="J30" s="46"/>
      <c r="K30" s="46"/>
      <c r="L30" s="46"/>
      <c r="M30" s="46"/>
      <c r="N30" s="46"/>
      <c r="O30" s="46"/>
      <c r="P30" s="46"/>
      <c r="Q30" s="46"/>
      <c r="R30" s="27"/>
      <c r="S30" s="46"/>
      <c r="T30" s="46"/>
    </row>
    <row r="31" spans="1:24" ht="15" customHeight="1">
      <c r="A31" s="5">
        <f t="shared" si="0"/>
        <v>20</v>
      </c>
      <c r="B31" s="35"/>
      <c r="C31" s="14"/>
      <c r="E31" s="8"/>
      <c r="F31" s="27"/>
      <c r="G31" s="27"/>
      <c r="H31" s="27"/>
      <c r="I31" s="27"/>
      <c r="J31" s="27"/>
      <c r="K31" s="27"/>
      <c r="L31" s="27"/>
      <c r="M31" s="27"/>
      <c r="N31" s="27"/>
      <c r="O31" s="27"/>
      <c r="P31" s="27"/>
      <c r="Q31" s="27"/>
      <c r="R31" s="27"/>
      <c r="S31" s="27"/>
      <c r="T31" s="27"/>
      <c r="W31" s="47"/>
    </row>
    <row r="32" spans="1:24" ht="15" customHeight="1">
      <c r="A32" s="5">
        <f t="shared" si="0"/>
        <v>21</v>
      </c>
      <c r="B32" s="35"/>
      <c r="C32" s="14"/>
      <c r="F32" s="27"/>
      <c r="G32" s="27"/>
      <c r="H32" s="27"/>
      <c r="I32" s="27"/>
      <c r="J32" s="27"/>
      <c r="K32" s="27"/>
      <c r="L32" s="27"/>
      <c r="M32" s="27"/>
      <c r="N32" s="27"/>
      <c r="O32" s="27"/>
      <c r="P32" s="27"/>
      <c r="Q32" s="27"/>
      <c r="R32" s="27"/>
      <c r="S32" s="27"/>
      <c r="T32" s="27"/>
      <c r="W32" s="47"/>
    </row>
    <row r="33" spans="1:24" ht="15" customHeight="1">
      <c r="A33" s="5">
        <f t="shared" si="0"/>
        <v>22</v>
      </c>
      <c r="B33" s="48"/>
      <c r="D33" s="5"/>
      <c r="E33" s="18"/>
      <c r="F33" s="5"/>
      <c r="G33" s="18"/>
      <c r="H33" s="18"/>
      <c r="I33" s="18"/>
      <c r="J33" s="18"/>
      <c r="K33" s="18"/>
      <c r="L33" s="18"/>
      <c r="M33" s="18"/>
      <c r="N33" s="18"/>
      <c r="O33" s="18"/>
      <c r="P33" s="18"/>
      <c r="Q33" s="49"/>
      <c r="R33" s="5"/>
      <c r="S33" s="38"/>
      <c r="T33" s="27"/>
      <c r="U33" s="8"/>
      <c r="W33" s="37"/>
    </row>
    <row r="34" spans="1:24" ht="15" customHeight="1">
      <c r="A34" s="4">
        <v>23</v>
      </c>
      <c r="B34" s="50"/>
      <c r="C34" s="5"/>
      <c r="D34" s="5"/>
      <c r="E34" s="51"/>
      <c r="F34" s="52"/>
      <c r="G34" s="51"/>
      <c r="H34" s="52"/>
      <c r="I34" s="52"/>
      <c r="J34" s="51"/>
      <c r="K34" s="51"/>
      <c r="L34" s="51"/>
      <c r="M34" s="51"/>
      <c r="N34" s="51"/>
      <c r="O34" s="51"/>
      <c r="P34" s="51"/>
      <c r="Q34" s="51"/>
      <c r="R34" s="53"/>
      <c r="S34" s="53"/>
      <c r="V34" s="9"/>
    </row>
    <row r="35" spans="1:24" ht="15" customHeight="1">
      <c r="A35" s="4">
        <v>24</v>
      </c>
      <c r="B35" s="35"/>
      <c r="C35" s="5"/>
      <c r="D35" s="5"/>
      <c r="E35" s="54"/>
      <c r="F35" s="53"/>
      <c r="G35" s="54"/>
      <c r="H35" s="53"/>
      <c r="I35" s="53"/>
      <c r="J35" s="54"/>
      <c r="K35" s="53"/>
      <c r="L35" s="54"/>
      <c r="M35" s="53"/>
      <c r="N35" s="53"/>
      <c r="O35" s="53"/>
      <c r="P35" s="53"/>
      <c r="Q35" s="54"/>
      <c r="R35" s="53"/>
      <c r="S35" s="55"/>
      <c r="U35" s="50"/>
      <c r="W35" s="47"/>
    </row>
    <row r="36" spans="1:24" ht="15" customHeight="1">
      <c r="A36" s="4">
        <v>25</v>
      </c>
      <c r="B36" s="35"/>
      <c r="C36" s="14"/>
      <c r="F36" s="27"/>
      <c r="G36" s="27"/>
      <c r="H36" s="27"/>
      <c r="I36" s="27"/>
      <c r="J36" s="27"/>
      <c r="K36" s="27"/>
      <c r="L36" s="27"/>
      <c r="M36" s="27"/>
      <c r="N36" s="27"/>
      <c r="W36" s="47"/>
    </row>
    <row r="37" spans="1:24" ht="15" customHeight="1">
      <c r="A37" s="4">
        <v>26</v>
      </c>
      <c r="B37" s="35"/>
      <c r="C37" s="14"/>
      <c r="F37" s="27"/>
      <c r="G37" s="27"/>
      <c r="H37" s="27"/>
      <c r="I37" s="27"/>
      <c r="J37" s="27"/>
      <c r="K37" s="27"/>
      <c r="L37" s="27"/>
      <c r="M37" s="27"/>
      <c r="N37" s="27"/>
      <c r="W37" s="47"/>
    </row>
    <row r="38" spans="1:24" ht="15" customHeight="1">
      <c r="A38" s="4">
        <v>27</v>
      </c>
      <c r="B38" s="35"/>
      <c r="C38" s="14"/>
      <c r="F38" s="27"/>
      <c r="G38" s="27"/>
      <c r="H38" s="27"/>
      <c r="I38" s="27"/>
      <c r="J38" s="27"/>
      <c r="K38" s="27"/>
      <c r="L38" s="27"/>
      <c r="M38" s="27"/>
      <c r="N38" s="27"/>
      <c r="O38" s="27"/>
      <c r="P38" s="27"/>
      <c r="Q38" s="27"/>
      <c r="W38" s="47"/>
    </row>
    <row r="39" spans="1:24" ht="15" customHeight="1">
      <c r="A39" s="4">
        <v>28</v>
      </c>
      <c r="B39" s="35"/>
      <c r="C39" s="14"/>
      <c r="W39" s="47"/>
      <c r="X39" s="47"/>
    </row>
    <row r="40" spans="1:24" ht="15" customHeight="1">
      <c r="A40" s="4">
        <v>29</v>
      </c>
      <c r="B40" s="35"/>
      <c r="C40" s="14"/>
      <c r="F40" s="27"/>
      <c r="G40" s="27"/>
      <c r="H40" s="27"/>
      <c r="I40" s="27"/>
      <c r="J40" s="27"/>
      <c r="K40" s="27"/>
      <c r="L40" s="27"/>
      <c r="M40" s="27"/>
      <c r="N40" s="27"/>
      <c r="O40" s="27"/>
      <c r="P40" s="27"/>
      <c r="Q40" s="27"/>
      <c r="W40" s="47"/>
      <c r="X40" s="47"/>
    </row>
    <row r="41" spans="1:24" ht="15" customHeight="1">
      <c r="A41" s="4">
        <v>30</v>
      </c>
      <c r="B41" s="35"/>
      <c r="C41" s="14"/>
      <c r="F41" s="27"/>
      <c r="G41" s="27"/>
      <c r="H41" s="27"/>
      <c r="I41" s="27"/>
      <c r="J41" s="27"/>
      <c r="K41" s="27"/>
      <c r="L41" s="27"/>
      <c r="M41" s="27"/>
      <c r="N41" s="27"/>
      <c r="O41" s="27"/>
      <c r="P41" s="27"/>
      <c r="Q41" s="27"/>
      <c r="W41" s="47"/>
      <c r="X41" s="37"/>
    </row>
    <row r="42" spans="1:24" ht="15" customHeight="1">
      <c r="A42" s="4">
        <v>31</v>
      </c>
      <c r="B42" s="35"/>
      <c r="C42" s="14"/>
      <c r="F42" s="27"/>
      <c r="G42" s="27"/>
      <c r="H42" s="27"/>
      <c r="I42" s="27"/>
      <c r="J42" s="27"/>
      <c r="K42" s="27"/>
      <c r="L42" s="27"/>
      <c r="M42" s="27"/>
      <c r="N42" s="27"/>
      <c r="O42" s="27"/>
      <c r="P42" s="27"/>
      <c r="Q42" s="27"/>
    </row>
    <row r="43" spans="1:24" ht="15" customHeight="1">
      <c r="A43" s="4">
        <v>32</v>
      </c>
      <c r="B43" s="35"/>
      <c r="C43" s="14"/>
      <c r="F43" s="27"/>
      <c r="G43" s="27"/>
      <c r="H43" s="27"/>
      <c r="I43" s="27"/>
      <c r="J43" s="27"/>
      <c r="K43" s="27"/>
      <c r="L43" s="27"/>
      <c r="M43" s="27"/>
      <c r="N43" s="27"/>
      <c r="O43" s="27"/>
      <c r="P43" s="27"/>
      <c r="Q43" s="27"/>
      <c r="X43" s="47"/>
    </row>
    <row r="44" spans="1:24" ht="15" customHeight="1">
      <c r="A44" s="4">
        <v>33</v>
      </c>
      <c r="F44" s="37"/>
      <c r="G44" s="37"/>
      <c r="H44" s="37"/>
      <c r="I44" s="37"/>
      <c r="J44" s="37"/>
      <c r="K44" s="37"/>
      <c r="L44" s="37"/>
      <c r="M44" s="37"/>
      <c r="N44" s="37"/>
      <c r="O44" s="37"/>
      <c r="P44" s="37"/>
      <c r="Q44" s="37"/>
      <c r="X44" s="56"/>
    </row>
    <row r="45" spans="1:24" ht="15" customHeight="1">
      <c r="A45" s="4">
        <v>34</v>
      </c>
      <c r="F45" s="37"/>
      <c r="G45" s="37"/>
      <c r="H45" s="37"/>
      <c r="I45" s="37"/>
      <c r="J45" s="37"/>
      <c r="K45" s="37"/>
      <c r="L45" s="37"/>
      <c r="M45" s="37"/>
      <c r="N45" s="37"/>
      <c r="O45" s="37"/>
      <c r="P45" s="37"/>
      <c r="Q45" s="37"/>
      <c r="X45" s="47"/>
    </row>
    <row r="46" spans="1:24" ht="15" customHeight="1">
      <c r="A46" s="4">
        <v>35</v>
      </c>
      <c r="F46" s="37"/>
      <c r="G46" s="37"/>
      <c r="H46" s="37"/>
      <c r="I46" s="37"/>
      <c r="J46" s="37"/>
      <c r="K46" s="37"/>
      <c r="L46" s="37"/>
      <c r="M46" s="37"/>
      <c r="N46" s="37"/>
      <c r="O46" s="37"/>
      <c r="P46" s="37"/>
      <c r="Q46" s="37"/>
      <c r="X46" s="47"/>
    </row>
    <row r="47" spans="1:24" ht="15" customHeight="1">
      <c r="A47" s="4">
        <v>36</v>
      </c>
      <c r="F47" s="37"/>
      <c r="G47" s="37"/>
      <c r="H47" s="37"/>
      <c r="I47" s="37"/>
      <c r="J47" s="37"/>
      <c r="K47" s="37"/>
      <c r="L47" s="37"/>
      <c r="M47" s="37"/>
      <c r="N47" s="37"/>
      <c r="O47" s="37"/>
      <c r="P47" s="37"/>
      <c r="Q47" s="37"/>
    </row>
    <row r="48" spans="1:24" ht="15" customHeight="1">
      <c r="A48" s="4">
        <v>37</v>
      </c>
      <c r="F48" s="37"/>
      <c r="G48" s="37"/>
      <c r="H48" s="37"/>
      <c r="I48" s="37"/>
      <c r="J48" s="37"/>
      <c r="K48" s="37"/>
      <c r="L48" s="37"/>
      <c r="M48" s="37"/>
      <c r="N48" s="37"/>
      <c r="O48" s="37"/>
      <c r="P48" s="37"/>
      <c r="Q48" s="37"/>
    </row>
    <row r="49" spans="1:22" ht="15" customHeight="1">
      <c r="A49" s="4">
        <v>38</v>
      </c>
      <c r="F49" s="37"/>
      <c r="G49" s="37"/>
      <c r="H49" s="37"/>
      <c r="I49" s="37"/>
      <c r="J49" s="37"/>
      <c r="K49" s="37"/>
      <c r="L49" s="37"/>
      <c r="M49" s="37"/>
      <c r="N49" s="37"/>
      <c r="O49" s="37"/>
      <c r="P49" s="37"/>
      <c r="Q49" s="37"/>
    </row>
    <row r="50" spans="1:22" ht="15" customHeight="1" thickBot="1">
      <c r="A50" s="1">
        <v>39</v>
      </c>
      <c r="B50" s="57" t="s">
        <v>66</v>
      </c>
      <c r="C50" s="1"/>
      <c r="D50" s="1"/>
      <c r="E50" s="1"/>
      <c r="F50" s="1"/>
      <c r="G50" s="1"/>
      <c r="H50" s="1"/>
      <c r="I50" s="1"/>
      <c r="J50" s="1"/>
      <c r="K50" s="1"/>
      <c r="L50" s="1"/>
      <c r="M50" s="1"/>
      <c r="N50" s="1"/>
      <c r="O50" s="1"/>
      <c r="P50" s="1"/>
      <c r="Q50" s="1"/>
      <c r="R50" s="1"/>
      <c r="S50" s="1"/>
    </row>
    <row r="51" spans="1:22" ht="15" customHeight="1">
      <c r="A51" s="4" t="s">
        <v>72</v>
      </c>
      <c r="B51" s="5"/>
      <c r="C51" s="5"/>
      <c r="D51" s="5"/>
      <c r="E51" s="5"/>
      <c r="F51" s="5"/>
      <c r="G51" s="5"/>
      <c r="H51" s="5"/>
      <c r="I51" s="5"/>
      <c r="J51" s="5"/>
      <c r="K51" s="5"/>
      <c r="L51" s="5"/>
      <c r="M51" s="5"/>
      <c r="N51" s="5"/>
      <c r="O51" s="5"/>
      <c r="P51" s="5"/>
      <c r="Q51" s="5" t="s">
        <v>68</v>
      </c>
    </row>
    <row r="52" spans="1:22" s="245" customFormat="1" ht="15" hidden="1" customHeight="1">
      <c r="A52" s="244"/>
      <c r="B52" s="244"/>
      <c r="C52" s="244"/>
      <c r="D52" s="244"/>
      <c r="E52" s="244"/>
      <c r="F52" s="244"/>
      <c r="G52" s="244"/>
      <c r="H52" s="244"/>
      <c r="I52" s="244"/>
      <c r="J52" s="244"/>
      <c r="K52" s="244"/>
      <c r="L52" s="244"/>
      <c r="M52" s="244"/>
      <c r="N52" s="244"/>
      <c r="O52" s="244"/>
      <c r="P52" s="244"/>
      <c r="Q52" s="244"/>
    </row>
    <row r="53" spans="1:22" ht="15" customHeight="1" thickBot="1">
      <c r="A53" s="1" t="s">
        <v>0</v>
      </c>
      <c r="B53" s="1"/>
      <c r="C53" s="1"/>
      <c r="D53" s="1"/>
      <c r="E53" s="1"/>
      <c r="F53" s="1"/>
      <c r="G53" s="1"/>
      <c r="H53" s="1"/>
      <c r="I53" s="2" t="s">
        <v>1</v>
      </c>
      <c r="J53" s="1"/>
      <c r="K53" s="1"/>
      <c r="L53" s="1"/>
      <c r="M53" s="1"/>
      <c r="N53" s="1"/>
      <c r="O53" s="1"/>
      <c r="P53" s="1"/>
      <c r="Q53" s="1"/>
      <c r="R53" s="1"/>
      <c r="S53" s="3" t="s">
        <v>279</v>
      </c>
      <c r="T53" s="82" t="s">
        <v>69</v>
      </c>
    </row>
    <row r="54" spans="1:22" ht="15" customHeight="1">
      <c r="A54" s="4" t="s">
        <v>4</v>
      </c>
      <c r="E54" s="4" t="s">
        <v>5</v>
      </c>
      <c r="G54" s="5" t="s">
        <v>6</v>
      </c>
      <c r="H54" s="5"/>
      <c r="I54" s="5"/>
      <c r="J54" s="6"/>
      <c r="K54" s="6"/>
      <c r="M54" s="6"/>
      <c r="N54" s="6"/>
      <c r="O54" s="6"/>
      <c r="P54" s="6" t="s">
        <v>7</v>
      </c>
      <c r="S54" s="7"/>
      <c r="T54" s="7"/>
      <c r="V54" s="8"/>
    </row>
    <row r="55" spans="1:22" ht="15" customHeight="1">
      <c r="G55" s="5" t="s">
        <v>8</v>
      </c>
      <c r="H55" s="5"/>
      <c r="I55" s="5"/>
      <c r="J55" s="9"/>
      <c r="K55" s="7"/>
      <c r="O55" s="9"/>
      <c r="P55" s="9"/>
      <c r="Q55" s="7" t="str">
        <f>Q106</f>
        <v>Projected Test Year Ended 12/31/2025</v>
      </c>
      <c r="S55" s="9"/>
      <c r="T55" s="9"/>
    </row>
    <row r="56" spans="1:22" ht="15" customHeight="1">
      <c r="A56" s="4" t="s">
        <v>10</v>
      </c>
      <c r="J56" s="9"/>
      <c r="K56" s="7"/>
      <c r="L56" s="9"/>
      <c r="P56" s="9" t="s">
        <v>12</v>
      </c>
      <c r="Q56" s="7" t="str">
        <f>Q107</f>
        <v>Projected Prior Year Ended 12/31/2024</v>
      </c>
      <c r="S56" s="9"/>
      <c r="T56" s="9"/>
    </row>
    <row r="57" spans="1:22" ht="15" customHeight="1">
      <c r="J57" s="9"/>
      <c r="K57" s="7"/>
      <c r="L57" s="9"/>
      <c r="Q57" s="7" t="str">
        <f>Q108</f>
        <v>Historical Prior Year Ended 12/31/2023</v>
      </c>
      <c r="S57" s="9"/>
      <c r="T57" s="9"/>
    </row>
    <row r="58" spans="1:22" ht="15" customHeight="1" thickBot="1">
      <c r="A58" s="2" t="str">
        <f>+A109</f>
        <v>DOCKET No. 20240026-EI</v>
      </c>
      <c r="B58" s="2"/>
      <c r="C58" s="1"/>
      <c r="D58" s="1"/>
      <c r="E58" s="1"/>
      <c r="F58" s="1"/>
      <c r="G58" s="1"/>
      <c r="H58" s="1"/>
      <c r="I58" s="2" t="s">
        <v>14</v>
      </c>
      <c r="J58" s="10"/>
      <c r="K58" s="1"/>
      <c r="L58" s="1"/>
      <c r="M58" s="1"/>
      <c r="N58" s="1"/>
      <c r="O58" s="1"/>
      <c r="P58" s="1"/>
      <c r="Q58" s="1" t="str">
        <f>Q109</f>
        <v>Witness: J. Chronister / R. Latta / J. Williams</v>
      </c>
      <c r="R58" s="1"/>
      <c r="S58" s="1"/>
    </row>
    <row r="59" spans="1:22" ht="15" customHeight="1">
      <c r="A59" s="5"/>
      <c r="B59" s="5"/>
      <c r="C59" s="11"/>
      <c r="D59" s="11"/>
      <c r="E59" s="11" t="s">
        <v>16</v>
      </c>
      <c r="F59" s="11"/>
      <c r="G59" s="114" t="s">
        <v>17</v>
      </c>
      <c r="H59" s="11"/>
      <c r="I59" s="114" t="s">
        <v>18</v>
      </c>
      <c r="J59" s="11" t="s">
        <v>19</v>
      </c>
      <c r="K59" s="11"/>
      <c r="L59" s="11" t="s">
        <v>20</v>
      </c>
      <c r="M59" s="11" t="s">
        <v>21</v>
      </c>
      <c r="N59" s="11"/>
      <c r="O59" s="11" t="s">
        <v>22</v>
      </c>
      <c r="P59" s="11"/>
      <c r="Q59" s="11" t="s">
        <v>23</v>
      </c>
      <c r="R59" s="11" t="s">
        <v>24</v>
      </c>
      <c r="S59" s="11" t="s">
        <v>25</v>
      </c>
      <c r="T59" s="11"/>
    </row>
    <row r="60" spans="1:22" ht="15" customHeight="1">
      <c r="A60" s="5"/>
      <c r="B60" s="5"/>
      <c r="C60" s="11"/>
      <c r="D60" s="11"/>
      <c r="E60" s="11"/>
      <c r="F60" s="11"/>
      <c r="G60" s="11" t="s">
        <v>26</v>
      </c>
      <c r="H60" s="11"/>
      <c r="I60" s="11"/>
      <c r="J60" s="11"/>
      <c r="K60" s="11"/>
      <c r="L60" s="11"/>
      <c r="M60" s="11"/>
      <c r="N60" s="12"/>
      <c r="O60" s="12"/>
      <c r="P60" s="11"/>
      <c r="Q60" s="11"/>
      <c r="R60" s="11"/>
      <c r="S60" s="11"/>
      <c r="T60" s="11"/>
    </row>
    <row r="61" spans="1:22" ht="15" customHeight="1">
      <c r="A61" s="5"/>
      <c r="B61" s="5"/>
      <c r="C61" s="12"/>
      <c r="D61" s="12"/>
      <c r="E61" s="12"/>
      <c r="F61" s="12"/>
      <c r="G61" s="12" t="s">
        <v>27</v>
      </c>
      <c r="H61" s="12"/>
      <c r="I61" s="12" t="s">
        <v>28</v>
      </c>
      <c r="J61" s="11"/>
      <c r="K61" s="12"/>
      <c r="L61" s="11" t="s">
        <v>29</v>
      </c>
      <c r="M61" s="12" t="s">
        <v>30</v>
      </c>
      <c r="N61" s="11"/>
      <c r="O61" s="12" t="s">
        <v>31</v>
      </c>
      <c r="P61" s="12"/>
      <c r="Q61" s="12" t="s">
        <v>32</v>
      </c>
      <c r="R61" s="12" t="s">
        <v>33</v>
      </c>
      <c r="S61" s="12"/>
      <c r="T61" s="12"/>
    </row>
    <row r="62" spans="1:22" ht="15" customHeight="1">
      <c r="A62" s="12" t="s">
        <v>34</v>
      </c>
      <c r="B62" s="12"/>
      <c r="C62" s="12"/>
      <c r="D62" s="12"/>
      <c r="E62" s="12" t="s">
        <v>35</v>
      </c>
      <c r="F62" s="12"/>
      <c r="G62" s="12" t="s">
        <v>36</v>
      </c>
      <c r="H62" s="11"/>
      <c r="I62" s="11" t="s">
        <v>37</v>
      </c>
      <c r="J62" s="12" t="s">
        <v>38</v>
      </c>
      <c r="K62" s="12"/>
      <c r="L62" s="12" t="s">
        <v>39</v>
      </c>
      <c r="M62" s="12" t="s">
        <v>40</v>
      </c>
      <c r="N62" s="12"/>
      <c r="O62" s="11" t="s">
        <v>41</v>
      </c>
      <c r="P62" s="12"/>
      <c r="Q62" s="12" t="s">
        <v>42</v>
      </c>
      <c r="R62" s="12" t="s">
        <v>43</v>
      </c>
      <c r="S62" s="11" t="s">
        <v>44</v>
      </c>
      <c r="T62" s="11"/>
    </row>
    <row r="63" spans="1:22" ht="15" customHeight="1" thickBot="1">
      <c r="A63" s="115" t="s">
        <v>45</v>
      </c>
      <c r="B63" s="115"/>
      <c r="C63" s="115"/>
      <c r="D63" s="115"/>
      <c r="E63" s="115" t="s">
        <v>46</v>
      </c>
      <c r="F63" s="116"/>
      <c r="G63" s="115" t="s">
        <v>47</v>
      </c>
      <c r="H63" s="116"/>
      <c r="I63" s="115" t="s">
        <v>48</v>
      </c>
      <c r="J63" s="116"/>
      <c r="K63" s="116"/>
      <c r="L63" s="116" t="s">
        <v>49</v>
      </c>
      <c r="M63" s="117" t="s">
        <v>50</v>
      </c>
      <c r="N63" s="116"/>
      <c r="O63" s="117" t="s">
        <v>29</v>
      </c>
      <c r="P63" s="117"/>
      <c r="Q63" s="118" t="s">
        <v>51</v>
      </c>
      <c r="R63" s="118" t="s">
        <v>52</v>
      </c>
      <c r="S63" s="118" t="s">
        <v>43</v>
      </c>
      <c r="T63" s="11"/>
    </row>
    <row r="64" spans="1:22" ht="15" customHeight="1">
      <c r="A64" s="5">
        <v>1</v>
      </c>
      <c r="B64" s="119"/>
      <c r="C64" s="13"/>
      <c r="D64" s="13"/>
      <c r="E64" s="13"/>
      <c r="F64" s="14"/>
      <c r="G64" s="14"/>
      <c r="H64" s="14"/>
      <c r="I64" s="14"/>
      <c r="J64" s="13"/>
      <c r="K64" s="13"/>
      <c r="L64" s="13"/>
      <c r="M64" s="13"/>
      <c r="N64" s="13"/>
      <c r="O64" s="13"/>
      <c r="P64" s="13"/>
      <c r="Q64" s="13"/>
      <c r="R64" s="13"/>
      <c r="S64" s="13"/>
      <c r="T64" s="13"/>
    </row>
    <row r="65" spans="1:24" ht="15" customHeight="1">
      <c r="A65" s="5">
        <v>2</v>
      </c>
      <c r="B65" s="13" t="s">
        <v>53</v>
      </c>
      <c r="C65" s="13"/>
      <c r="E65" s="13">
        <f>'2024B Sch 1of3'!$D$13/1000</f>
        <v>13049530.694</v>
      </c>
      <c r="F65" s="14"/>
      <c r="G65" s="13">
        <f>-'2024B Sch 1of3'!$F$13/1000</f>
        <v>3830936.1519999998</v>
      </c>
      <c r="H65" s="14"/>
      <c r="I65" s="14">
        <f>+E65-G65</f>
        <v>9218594.5419999994</v>
      </c>
      <c r="J65" s="13">
        <f>'2024B Sch 1of3'!$L$13/1000</f>
        <v>1117495.683</v>
      </c>
      <c r="K65" s="14"/>
      <c r="L65" s="13">
        <f>'2024B Sch 1of3'!$J$13/1000</f>
        <v>63405.877</v>
      </c>
      <c r="M65" s="14">
        <v>0</v>
      </c>
      <c r="N65" s="14"/>
      <c r="O65" s="13">
        <f>+I65+J65+L65</f>
        <v>10399496.102</v>
      </c>
      <c r="P65" s="5"/>
      <c r="Q65" s="14">
        <f>ROUND(('2024B Sch 1of3'!$R$13)/1000,3)</f>
        <v>715899.39099999995</v>
      </c>
      <c r="R65" s="14">
        <v>0</v>
      </c>
      <c r="S65" s="14">
        <f>+O65+Q65</f>
        <v>11115395.493000001</v>
      </c>
      <c r="T65" s="14"/>
      <c r="U65" s="7" t="s">
        <v>54</v>
      </c>
      <c r="V65" s="15"/>
      <c r="W65" s="378" t="s">
        <v>55</v>
      </c>
      <c r="X65" s="16"/>
    </row>
    <row r="66" spans="1:24" ht="15" customHeight="1">
      <c r="A66" s="5">
        <v>3</v>
      </c>
      <c r="B66" s="5"/>
      <c r="C66" s="5"/>
      <c r="D66" s="5"/>
      <c r="E66" s="17"/>
      <c r="F66" s="18"/>
      <c r="G66" s="5"/>
      <c r="H66" s="5"/>
      <c r="I66" s="5"/>
      <c r="J66" s="5"/>
      <c r="K66" s="5"/>
      <c r="L66" s="5"/>
      <c r="M66" s="5"/>
      <c r="N66" s="5"/>
      <c r="O66" s="19"/>
      <c r="P66" s="5"/>
      <c r="Q66" s="5"/>
      <c r="R66" s="5"/>
      <c r="S66" s="5"/>
      <c r="T66" s="5"/>
      <c r="U66" s="7"/>
      <c r="V66" s="94" t="s">
        <v>56</v>
      </c>
      <c r="W66" s="20">
        <f>'2024B Sch 1of3'!T13/1000</f>
        <v>11115395.493184952</v>
      </c>
      <c r="X66" s="21"/>
    </row>
    <row r="67" spans="1:24" ht="15" customHeight="1">
      <c r="A67" s="5">
        <v>4</v>
      </c>
      <c r="B67" s="13" t="s">
        <v>57</v>
      </c>
      <c r="C67" s="13"/>
      <c r="E67" s="22">
        <f>+E69/E65</f>
        <v>0.99359794141574675</v>
      </c>
      <c r="F67" s="23"/>
      <c r="G67" s="22">
        <f>+G69/G65</f>
        <v>0.99460837529510471</v>
      </c>
      <c r="H67" s="23"/>
      <c r="I67" s="22">
        <f>+I69/I65</f>
        <v>0.99317803926471915</v>
      </c>
      <c r="J67" s="22">
        <f>+J69/J65</f>
        <v>0.99686119592821743</v>
      </c>
      <c r="K67" s="23"/>
      <c r="L67" s="22">
        <f>+L69/L65</f>
        <v>0.97449818413520239</v>
      </c>
      <c r="M67" s="22">
        <v>0</v>
      </c>
      <c r="N67" s="23"/>
      <c r="O67" s="22">
        <f>+O69/O65</f>
        <v>0.99345992783372283</v>
      </c>
      <c r="P67" s="23"/>
      <c r="Q67" s="22">
        <f>+Q69/Q65</f>
        <v>0.99473042295128877</v>
      </c>
      <c r="R67" s="22">
        <v>0</v>
      </c>
      <c r="S67" s="22">
        <f>+S69/S65</f>
        <v>0.99354175548272594</v>
      </c>
      <c r="T67" s="24"/>
      <c r="U67" s="7"/>
      <c r="V67" s="94" t="s">
        <v>58</v>
      </c>
      <c r="W67" s="25">
        <f>+S65</f>
        <v>11115395.493000001</v>
      </c>
      <c r="X67" s="21"/>
    </row>
    <row r="68" spans="1:24" ht="15" customHeight="1">
      <c r="A68" s="5">
        <f>+A67+1</f>
        <v>5</v>
      </c>
      <c r="B68" s="5"/>
      <c r="C68" s="5"/>
      <c r="D68" s="5"/>
      <c r="E68" s="5"/>
      <c r="F68" s="5"/>
      <c r="G68" s="5"/>
      <c r="H68" s="5"/>
      <c r="I68" s="5"/>
      <c r="J68" s="5"/>
      <c r="K68" s="5"/>
      <c r="L68" s="5"/>
      <c r="M68" s="5"/>
      <c r="N68" s="5"/>
      <c r="O68" s="5"/>
      <c r="P68" s="5"/>
      <c r="Q68" s="5"/>
      <c r="R68" s="5"/>
      <c r="S68" s="5"/>
      <c r="T68" s="5"/>
      <c r="U68" s="7"/>
      <c r="V68" s="94" t="s">
        <v>59</v>
      </c>
      <c r="W68" s="351">
        <f>+W66-W67</f>
        <v>1.8495135009288788E-4</v>
      </c>
      <c r="X68" s="21"/>
    </row>
    <row r="69" spans="1:24" ht="15" customHeight="1">
      <c r="A69" s="5">
        <f t="shared" ref="A69:A85" si="2">+A68+1</f>
        <v>6</v>
      </c>
      <c r="B69" s="13" t="s">
        <v>60</v>
      </c>
      <c r="C69" s="13"/>
      <c r="E69" s="13">
        <f>'2024B Sch 1of3'!$D$16/1000</f>
        <v>12965986.834000001</v>
      </c>
      <c r="F69" s="5"/>
      <c r="G69" s="13">
        <f>-'2024B Sch 1of3'!$F$16/1000</f>
        <v>3810281.182</v>
      </c>
      <c r="H69" s="5"/>
      <c r="I69" s="14">
        <f>+E69-G69</f>
        <v>9155705.6520000007</v>
      </c>
      <c r="J69" s="13">
        <f>'2024B Sch 1of3'!$L$16/1000</f>
        <v>1113988.0830000001</v>
      </c>
      <c r="K69" s="5"/>
      <c r="L69" s="13">
        <f>'2024B Sch 1of3'!$J$16/1000</f>
        <v>61788.911999999997</v>
      </c>
      <c r="M69" s="14">
        <v>0</v>
      </c>
      <c r="N69" s="5"/>
      <c r="O69" s="14">
        <f>+I69+J69+L69</f>
        <v>10331482.647000002</v>
      </c>
      <c r="P69" s="5"/>
      <c r="Q69" s="14">
        <f>ROUND('2024B Sch 1of3'!$R$16/1000,3)</f>
        <v>712126.90399999998</v>
      </c>
      <c r="R69" s="27">
        <v>0</v>
      </c>
      <c r="S69" s="14">
        <f>+O69+Q69+R69</f>
        <v>11043609.551000001</v>
      </c>
      <c r="T69" s="27"/>
      <c r="U69" s="7" t="s">
        <v>54</v>
      </c>
      <c r="V69" s="28"/>
      <c r="X69" s="21"/>
    </row>
    <row r="70" spans="1:24" ht="15" customHeight="1">
      <c r="A70" s="5">
        <f t="shared" si="2"/>
        <v>7</v>
      </c>
      <c r="B70" s="5"/>
      <c r="C70" s="5"/>
      <c r="D70" s="5"/>
      <c r="E70" s="5"/>
      <c r="F70" s="5"/>
      <c r="G70" s="5"/>
      <c r="H70" s="5"/>
      <c r="I70" s="5"/>
      <c r="J70" s="5"/>
      <c r="K70" s="5"/>
      <c r="L70" s="5"/>
      <c r="M70" s="5"/>
      <c r="N70" s="5"/>
      <c r="O70" s="5"/>
      <c r="P70" s="5"/>
      <c r="Q70" s="5"/>
      <c r="R70" s="5"/>
      <c r="S70" s="5"/>
      <c r="T70" s="5"/>
      <c r="V70" s="94" t="s">
        <v>56</v>
      </c>
      <c r="W70" s="20">
        <f>'2024B Sch 1of3'!$T$49/1000</f>
        <v>9100512.712085383</v>
      </c>
      <c r="X70" s="31"/>
    </row>
    <row r="71" spans="1:24" ht="15" customHeight="1">
      <c r="A71" s="5">
        <f t="shared" si="2"/>
        <v>8</v>
      </c>
      <c r="B71" s="13" t="s">
        <v>61</v>
      </c>
      <c r="C71" s="13"/>
      <c r="E71" s="29">
        <f>'2024B Sch 1of3'!$D$37/1000</f>
        <v>-687375.34196023503</v>
      </c>
      <c r="F71" s="5"/>
      <c r="G71" s="29">
        <f>-'2024B Sch 1of3'!$F$37/1000</f>
        <v>-120447.51744848123</v>
      </c>
      <c r="H71" s="5"/>
      <c r="I71" s="27">
        <f>E71-G71</f>
        <v>-566927.82451175386</v>
      </c>
      <c r="J71" s="29">
        <f>'2024B Sch 1of3'!$L$37/1000</f>
        <v>-842440.06640286325</v>
      </c>
      <c r="K71" s="5"/>
      <c r="L71" s="17">
        <f>'2024B Sch 1of3'!$J$37/1000</f>
        <v>0</v>
      </c>
      <c r="M71" s="17">
        <v>0</v>
      </c>
      <c r="N71" s="5"/>
      <c r="O71" s="29">
        <f t="shared" ref="O71" si="3">+I71+J71+L71</f>
        <v>-1409367.8909146171</v>
      </c>
      <c r="P71" s="5"/>
      <c r="Q71" s="17">
        <f>'2024B Sch 1of3'!$R$37/1000</f>
        <v>-533728.94799999997</v>
      </c>
      <c r="R71" s="17">
        <v>0</v>
      </c>
      <c r="S71" s="27">
        <f>+O71+Q71+R71</f>
        <v>-1943096.838914617</v>
      </c>
      <c r="T71" s="30"/>
      <c r="V71" s="94" t="s">
        <v>58</v>
      </c>
      <c r="W71" s="25">
        <f>+S77</f>
        <v>9100512.7120853849</v>
      </c>
      <c r="X71" s="31"/>
    </row>
    <row r="72" spans="1:24" ht="15" customHeight="1">
      <c r="A72" s="5">
        <f t="shared" si="2"/>
        <v>9</v>
      </c>
      <c r="B72" s="5"/>
      <c r="C72" s="5"/>
      <c r="D72" s="5"/>
      <c r="E72" s="5"/>
      <c r="F72" s="5"/>
      <c r="G72" s="5"/>
      <c r="H72" s="5"/>
      <c r="I72" s="5"/>
      <c r="J72" s="5"/>
      <c r="K72" s="5"/>
      <c r="L72" s="5"/>
      <c r="M72" s="5"/>
      <c r="N72" s="5"/>
      <c r="O72" s="5"/>
      <c r="P72" s="5"/>
      <c r="Q72" s="5"/>
      <c r="R72" s="5"/>
      <c r="S72" s="5"/>
      <c r="T72" s="5"/>
      <c r="V72" s="94" t="s">
        <v>59</v>
      </c>
      <c r="W72" s="351">
        <f>+W70-W71</f>
        <v>0</v>
      </c>
      <c r="X72" s="31"/>
    </row>
    <row r="73" spans="1:24" ht="15" customHeight="1">
      <c r="A73" s="5">
        <f t="shared" si="2"/>
        <v>10</v>
      </c>
      <c r="B73" s="13" t="s">
        <v>62</v>
      </c>
      <c r="C73" s="13"/>
      <c r="E73" s="32">
        <v>0</v>
      </c>
      <c r="F73" s="5"/>
      <c r="G73" s="32">
        <v>0</v>
      </c>
      <c r="H73" s="5"/>
      <c r="I73" s="32">
        <f>+E73-G73</f>
        <v>0</v>
      </c>
      <c r="J73" s="32">
        <v>0</v>
      </c>
      <c r="K73" s="5"/>
      <c r="L73" s="32">
        <v>0</v>
      </c>
      <c r="M73" s="32">
        <v>0</v>
      </c>
      <c r="N73" s="5"/>
      <c r="O73" s="32">
        <f>+I73+J73+L73+M73</f>
        <v>0</v>
      </c>
      <c r="P73" s="5"/>
      <c r="Q73" s="32">
        <v>0</v>
      </c>
      <c r="R73" s="32">
        <v>0</v>
      </c>
      <c r="S73" s="32">
        <f>+O73+Q73+R73</f>
        <v>0</v>
      </c>
      <c r="T73" s="27"/>
      <c r="V73" s="95"/>
      <c r="X73" s="31"/>
    </row>
    <row r="74" spans="1:24" ht="15" customHeight="1">
      <c r="A74" s="5">
        <f t="shared" si="2"/>
        <v>11</v>
      </c>
      <c r="B74" s="5"/>
      <c r="C74" s="5"/>
      <c r="D74" s="5"/>
      <c r="E74" s="5"/>
      <c r="F74" s="5"/>
      <c r="G74" s="5"/>
      <c r="H74" s="5"/>
      <c r="I74" s="5"/>
      <c r="J74" s="5"/>
      <c r="K74" s="5"/>
      <c r="L74" s="5"/>
      <c r="M74" s="5"/>
      <c r="N74" s="5"/>
      <c r="O74" s="5"/>
      <c r="P74" s="5"/>
      <c r="Q74" s="5"/>
      <c r="R74" s="5"/>
      <c r="S74" s="5"/>
      <c r="T74" s="5"/>
      <c r="V74" s="94" t="s">
        <v>63</v>
      </c>
      <c r="W74" s="20">
        <f>+'B-2'!R98</f>
        <v>-1943096.8395326214</v>
      </c>
      <c r="X74" s="31"/>
    </row>
    <row r="75" spans="1:24" ht="15" customHeight="1">
      <c r="A75" s="5">
        <f t="shared" si="2"/>
        <v>12</v>
      </c>
      <c r="B75" s="13" t="s">
        <v>64</v>
      </c>
      <c r="C75" s="13"/>
      <c r="E75" s="32">
        <f>+E71+E73</f>
        <v>-687375.34196023503</v>
      </c>
      <c r="F75" s="27"/>
      <c r="G75" s="32">
        <f>+G71+G73</f>
        <v>-120447.51744848123</v>
      </c>
      <c r="H75" s="27"/>
      <c r="I75" s="32">
        <f>+I71+I73</f>
        <v>-566927.82451175386</v>
      </c>
      <c r="J75" s="32">
        <f>+J71+J73</f>
        <v>-842440.06640286325</v>
      </c>
      <c r="K75" s="27"/>
      <c r="L75" s="32">
        <f>+L71+L73</f>
        <v>0</v>
      </c>
      <c r="M75" s="32">
        <f>+M71+M73</f>
        <v>0</v>
      </c>
      <c r="N75" s="27"/>
      <c r="O75" s="32">
        <f>+I75+J75+L75</f>
        <v>-1409367.8909146171</v>
      </c>
      <c r="P75" s="27"/>
      <c r="Q75" s="32">
        <f>+Q71+Q73</f>
        <v>-533728.94799999997</v>
      </c>
      <c r="R75" s="32">
        <f>+R71+R73</f>
        <v>0</v>
      </c>
      <c r="S75" s="32">
        <f>+S71+S73</f>
        <v>-1943096.838914617</v>
      </c>
      <c r="T75" s="27"/>
      <c r="V75" s="94" t="s">
        <v>58</v>
      </c>
      <c r="W75" s="25">
        <f>+S71</f>
        <v>-1943096.838914617</v>
      </c>
      <c r="X75" s="31"/>
    </row>
    <row r="76" spans="1:24" ht="15" customHeight="1">
      <c r="A76" s="5">
        <f t="shared" si="2"/>
        <v>13</v>
      </c>
      <c r="B76" s="5"/>
      <c r="C76" s="5"/>
      <c r="D76" s="5"/>
      <c r="E76" s="5"/>
      <c r="F76" s="5"/>
      <c r="G76" s="5"/>
      <c r="H76" s="5"/>
      <c r="I76" s="5"/>
      <c r="J76" s="5"/>
      <c r="K76" s="5"/>
      <c r="L76" s="5"/>
      <c r="M76" s="5"/>
      <c r="N76" s="5"/>
      <c r="O76" s="5"/>
      <c r="P76" s="5"/>
      <c r="Q76" s="5"/>
      <c r="R76" s="5"/>
      <c r="S76" s="5"/>
      <c r="T76" s="5"/>
      <c r="V76" s="96" t="s">
        <v>59</v>
      </c>
      <c r="W76" s="444">
        <f>+W74-W75</f>
        <v>-6.1800447292625904E-4</v>
      </c>
      <c r="X76" s="36"/>
    </row>
    <row r="77" spans="1:24" ht="15" customHeight="1" thickBot="1">
      <c r="A77" s="5">
        <f t="shared" si="2"/>
        <v>14</v>
      </c>
      <c r="B77" s="13" t="s">
        <v>65</v>
      </c>
      <c r="C77" s="13"/>
      <c r="E77" s="33">
        <f>+E69+E75</f>
        <v>12278611.492039766</v>
      </c>
      <c r="F77" s="34"/>
      <c r="G77" s="33">
        <f>+G69+G75</f>
        <v>3689833.6645515189</v>
      </c>
      <c r="H77" s="34"/>
      <c r="I77" s="33">
        <f>+I69+I75</f>
        <v>8588777.8274882473</v>
      </c>
      <c r="J77" s="33">
        <f>+J69+J75</f>
        <v>271548.01659713686</v>
      </c>
      <c r="K77" s="34"/>
      <c r="L77" s="33">
        <f>+L69+L75</f>
        <v>61788.911999999997</v>
      </c>
      <c r="M77" s="33">
        <f>+M69+M75</f>
        <v>0</v>
      </c>
      <c r="N77" s="34"/>
      <c r="O77" s="33">
        <f>+O69+O75</f>
        <v>8922114.7560853846</v>
      </c>
      <c r="P77" s="34"/>
      <c r="Q77" s="33">
        <f>+Q69+Q75</f>
        <v>178397.95600000001</v>
      </c>
      <c r="R77" s="33">
        <f>+R69+R75</f>
        <v>0</v>
      </c>
      <c r="S77" s="120">
        <f>+S69+S75</f>
        <v>9100512.7120853849</v>
      </c>
      <c r="T77" s="14"/>
    </row>
    <row r="78" spans="1:24" ht="15" customHeight="1" thickTop="1">
      <c r="A78" s="5">
        <f t="shared" si="2"/>
        <v>15</v>
      </c>
      <c r="B78" s="35"/>
      <c r="C78" s="13"/>
      <c r="F78" s="27"/>
      <c r="G78" s="27"/>
      <c r="H78" s="27"/>
      <c r="I78" s="27"/>
      <c r="J78" s="27"/>
      <c r="K78" s="27"/>
      <c r="L78" s="27"/>
      <c r="M78" s="27"/>
      <c r="N78" s="27"/>
      <c r="O78" s="27"/>
      <c r="P78" s="27"/>
      <c r="Q78" s="27"/>
      <c r="R78" s="27"/>
      <c r="S78" s="27"/>
      <c r="T78" s="27"/>
      <c r="W78" s="37"/>
    </row>
    <row r="79" spans="1:24" ht="15" customHeight="1">
      <c r="A79" s="5">
        <f t="shared" si="2"/>
        <v>16</v>
      </c>
      <c r="B79" s="5"/>
      <c r="C79" s="5"/>
      <c r="D79" s="5"/>
      <c r="E79" s="5"/>
      <c r="F79" s="5"/>
      <c r="G79" s="5"/>
      <c r="H79" s="5"/>
      <c r="I79" s="5"/>
      <c r="J79" s="5"/>
      <c r="K79" s="5"/>
      <c r="L79" s="5"/>
      <c r="M79" s="5"/>
      <c r="N79" s="5"/>
      <c r="O79" s="5"/>
      <c r="P79" s="5"/>
      <c r="Q79" s="5"/>
      <c r="R79" s="5"/>
      <c r="S79" s="5"/>
      <c r="T79" s="19"/>
    </row>
    <row r="80" spans="1:24" ht="15" customHeight="1">
      <c r="A80" s="5">
        <f t="shared" si="2"/>
        <v>17</v>
      </c>
      <c r="B80" s="5"/>
      <c r="C80" s="5"/>
      <c r="D80" s="5"/>
      <c r="E80" s="5"/>
      <c r="F80" s="27"/>
      <c r="G80" s="5"/>
      <c r="H80" s="27"/>
      <c r="I80" s="19"/>
      <c r="J80" s="5"/>
      <c r="K80" s="5"/>
      <c r="L80" s="5"/>
      <c r="M80" s="5"/>
      <c r="N80" s="27"/>
      <c r="O80" s="38"/>
      <c r="P80" s="27"/>
      <c r="Q80" s="39"/>
      <c r="R80" s="27"/>
      <c r="S80" s="38"/>
      <c r="T80" s="38"/>
    </row>
    <row r="81" spans="1:24" ht="15" customHeight="1">
      <c r="A81" s="5">
        <f t="shared" si="2"/>
        <v>18</v>
      </c>
      <c r="B81" s="40"/>
      <c r="C81" s="5"/>
      <c r="D81" s="5"/>
      <c r="E81" s="41"/>
      <c r="F81" s="41"/>
      <c r="G81" s="41"/>
      <c r="H81" s="27"/>
      <c r="I81" s="41"/>
      <c r="J81" s="41"/>
      <c r="K81" s="41"/>
      <c r="L81" s="41"/>
      <c r="M81" s="41"/>
      <c r="N81" s="27"/>
      <c r="O81" s="41"/>
      <c r="P81" s="27"/>
      <c r="Q81" s="42"/>
      <c r="R81" s="27"/>
      <c r="S81" s="43"/>
      <c r="T81" s="44"/>
    </row>
    <row r="82" spans="1:24" ht="15" customHeight="1">
      <c r="A82" s="5">
        <f t="shared" si="2"/>
        <v>19</v>
      </c>
      <c r="B82" s="5"/>
      <c r="C82" s="45"/>
      <c r="D82" s="5"/>
      <c r="E82" s="46"/>
      <c r="F82" s="46"/>
      <c r="G82" s="46"/>
      <c r="H82" s="46"/>
      <c r="I82" s="46"/>
      <c r="J82" s="46"/>
      <c r="K82" s="46"/>
      <c r="L82" s="46"/>
      <c r="M82" s="46"/>
      <c r="N82" s="46"/>
      <c r="O82" s="46"/>
      <c r="P82" s="46"/>
      <c r="Q82" s="46"/>
      <c r="R82" s="27"/>
      <c r="S82" s="46"/>
      <c r="T82" s="46"/>
    </row>
    <row r="83" spans="1:24" ht="15" customHeight="1">
      <c r="A83" s="5">
        <f t="shared" si="2"/>
        <v>20</v>
      </c>
      <c r="B83" s="35"/>
      <c r="C83" s="14"/>
      <c r="E83" s="8"/>
      <c r="F83" s="27"/>
      <c r="G83" s="27"/>
      <c r="H83" s="27"/>
      <c r="I83" s="27"/>
      <c r="J83" s="27"/>
      <c r="K83" s="27"/>
      <c r="L83" s="27"/>
      <c r="M83" s="27"/>
      <c r="N83" s="27"/>
      <c r="O83" s="27"/>
      <c r="P83" s="27"/>
      <c r="Q83" s="27"/>
      <c r="R83" s="27"/>
      <c r="S83" s="27"/>
      <c r="T83" s="27"/>
      <c r="W83" s="47"/>
    </row>
    <row r="84" spans="1:24" ht="15" customHeight="1">
      <c r="A84" s="5">
        <f t="shared" si="2"/>
        <v>21</v>
      </c>
      <c r="B84" s="35"/>
      <c r="C84" s="14"/>
      <c r="F84" s="27"/>
      <c r="G84" s="27"/>
      <c r="H84" s="27"/>
      <c r="I84" s="27"/>
      <c r="J84" s="27"/>
      <c r="K84" s="27"/>
      <c r="L84" s="27"/>
      <c r="M84" s="27"/>
      <c r="N84" s="27"/>
      <c r="O84" s="27"/>
      <c r="P84" s="27"/>
      <c r="Q84" s="27"/>
      <c r="R84" s="27"/>
      <c r="S84" s="27"/>
      <c r="T84" s="27"/>
      <c r="W84" s="47"/>
    </row>
    <row r="85" spans="1:24" ht="15" customHeight="1">
      <c r="A85" s="5">
        <f t="shared" si="2"/>
        <v>22</v>
      </c>
      <c r="B85" s="48"/>
      <c r="D85" s="5"/>
      <c r="E85" s="18"/>
      <c r="F85" s="5"/>
      <c r="G85" s="18"/>
      <c r="H85" s="18"/>
      <c r="I85" s="18"/>
      <c r="J85" s="18"/>
      <c r="K85" s="18"/>
      <c r="L85" s="18"/>
      <c r="M85" s="18"/>
      <c r="N85" s="18"/>
      <c r="O85" s="18"/>
      <c r="P85" s="18"/>
      <c r="Q85" s="49"/>
      <c r="R85" s="5"/>
      <c r="S85" s="38"/>
      <c r="T85" s="27"/>
      <c r="U85" s="8"/>
      <c r="W85" s="37"/>
    </row>
    <row r="86" spans="1:24" ht="15" customHeight="1">
      <c r="A86" s="4">
        <v>23</v>
      </c>
      <c r="B86" s="50"/>
      <c r="C86" s="5"/>
      <c r="D86" s="5"/>
      <c r="E86" s="51"/>
      <c r="F86" s="52"/>
      <c r="G86" s="51"/>
      <c r="H86" s="52"/>
      <c r="I86" s="52"/>
      <c r="J86" s="51"/>
      <c r="K86" s="51"/>
      <c r="L86" s="51"/>
      <c r="M86" s="51"/>
      <c r="N86" s="51"/>
      <c r="O86" s="51"/>
      <c r="P86" s="51"/>
      <c r="Q86" s="51"/>
      <c r="R86" s="53"/>
      <c r="S86" s="53"/>
      <c r="V86" s="9"/>
    </row>
    <row r="87" spans="1:24" ht="15" customHeight="1">
      <c r="A87" s="4">
        <v>24</v>
      </c>
      <c r="B87" s="35"/>
      <c r="C87" s="5"/>
      <c r="D87" s="5"/>
      <c r="E87" s="54"/>
      <c r="F87" s="53"/>
      <c r="G87" s="54"/>
      <c r="H87" s="53"/>
      <c r="I87" s="53"/>
      <c r="J87" s="54"/>
      <c r="K87" s="53"/>
      <c r="L87" s="54"/>
      <c r="M87" s="53"/>
      <c r="N87" s="53"/>
      <c r="O87" s="53"/>
      <c r="P87" s="53"/>
      <c r="Q87" s="54"/>
      <c r="R87" s="53"/>
      <c r="S87" s="55"/>
      <c r="U87" s="50"/>
      <c r="W87" s="47"/>
    </row>
    <row r="88" spans="1:24" ht="15" customHeight="1">
      <c r="A88" s="4">
        <v>25</v>
      </c>
      <c r="B88" s="35"/>
      <c r="C88" s="14"/>
      <c r="F88" s="27"/>
      <c r="G88" s="27"/>
      <c r="H88" s="27"/>
      <c r="I88" s="27"/>
      <c r="J88" s="27"/>
      <c r="K88" s="27"/>
      <c r="L88" s="27"/>
      <c r="M88" s="27"/>
      <c r="N88" s="27"/>
      <c r="W88" s="47"/>
    </row>
    <row r="89" spans="1:24" ht="15" customHeight="1">
      <c r="A89" s="4">
        <v>26</v>
      </c>
      <c r="B89" s="35"/>
      <c r="C89" s="14"/>
      <c r="F89" s="27"/>
      <c r="G89" s="27"/>
      <c r="H89" s="27"/>
      <c r="I89" s="27"/>
      <c r="J89" s="27"/>
      <c r="K89" s="27"/>
      <c r="L89" s="27"/>
      <c r="M89" s="27"/>
      <c r="N89" s="27"/>
      <c r="W89" s="47"/>
    </row>
    <row r="90" spans="1:24" ht="15" customHeight="1">
      <c r="A90" s="4">
        <v>27</v>
      </c>
      <c r="B90" s="35"/>
      <c r="C90" s="14"/>
      <c r="F90" s="27"/>
      <c r="G90" s="27"/>
      <c r="H90" s="27"/>
      <c r="I90" s="27"/>
      <c r="J90" s="27"/>
      <c r="K90" s="27"/>
      <c r="L90" s="27"/>
      <c r="M90" s="27"/>
      <c r="N90" s="27"/>
      <c r="O90" s="27"/>
      <c r="P90" s="27"/>
      <c r="Q90" s="27"/>
      <c r="W90" s="47"/>
    </row>
    <row r="91" spans="1:24" ht="15" customHeight="1">
      <c r="A91" s="4">
        <v>28</v>
      </c>
      <c r="B91" s="35"/>
      <c r="C91" s="14"/>
      <c r="W91" s="47"/>
      <c r="X91" s="47"/>
    </row>
    <row r="92" spans="1:24" ht="15" customHeight="1">
      <c r="A92" s="4">
        <v>29</v>
      </c>
      <c r="B92" s="35"/>
      <c r="C92" s="14"/>
      <c r="F92" s="27"/>
      <c r="G92" s="27"/>
      <c r="H92" s="27"/>
      <c r="I92" s="27"/>
      <c r="J92" s="27"/>
      <c r="K92" s="27"/>
      <c r="L92" s="27"/>
      <c r="M92" s="27"/>
      <c r="N92" s="27"/>
      <c r="O92" s="27"/>
      <c r="P92" s="27"/>
      <c r="Q92" s="27"/>
      <c r="W92" s="47"/>
      <c r="X92" s="47"/>
    </row>
    <row r="93" spans="1:24" ht="15" customHeight="1">
      <c r="A93" s="4">
        <v>30</v>
      </c>
      <c r="B93" s="35"/>
      <c r="C93" s="14"/>
      <c r="F93" s="27"/>
      <c r="G93" s="27"/>
      <c r="H93" s="27"/>
      <c r="I93" s="27"/>
      <c r="J93" s="27"/>
      <c r="K93" s="27"/>
      <c r="L93" s="27"/>
      <c r="M93" s="27"/>
      <c r="N93" s="27"/>
      <c r="O93" s="27"/>
      <c r="P93" s="27"/>
      <c r="Q93" s="27"/>
      <c r="W93" s="47"/>
      <c r="X93" s="37"/>
    </row>
    <row r="94" spans="1:24" ht="15" customHeight="1">
      <c r="A94" s="4">
        <v>31</v>
      </c>
      <c r="B94" s="35"/>
      <c r="C94" s="14"/>
      <c r="F94" s="27"/>
      <c r="G94" s="27"/>
      <c r="H94" s="27"/>
      <c r="I94" s="27"/>
      <c r="J94" s="27"/>
      <c r="K94" s="27"/>
      <c r="L94" s="27"/>
      <c r="M94" s="27"/>
      <c r="N94" s="27"/>
      <c r="O94" s="27"/>
      <c r="P94" s="27"/>
      <c r="Q94" s="27"/>
    </row>
    <row r="95" spans="1:24" ht="15" customHeight="1">
      <c r="A95" s="4">
        <v>32</v>
      </c>
      <c r="B95" s="35"/>
      <c r="C95" s="14"/>
      <c r="F95" s="27"/>
      <c r="G95" s="27"/>
      <c r="H95" s="27"/>
      <c r="I95" s="27"/>
      <c r="J95" s="27"/>
      <c r="K95" s="27"/>
      <c r="L95" s="27"/>
      <c r="M95" s="27"/>
      <c r="N95" s="27"/>
      <c r="O95" s="27"/>
      <c r="P95" s="27"/>
      <c r="Q95" s="27"/>
      <c r="X95" s="47"/>
    </row>
    <row r="96" spans="1:24" ht="15" customHeight="1">
      <c r="A96" s="4">
        <v>33</v>
      </c>
      <c r="F96" s="37"/>
      <c r="G96" s="37"/>
      <c r="H96" s="37"/>
      <c r="I96" s="37"/>
      <c r="J96" s="37"/>
      <c r="K96" s="37"/>
      <c r="L96" s="37"/>
      <c r="M96" s="37"/>
      <c r="N96" s="37"/>
      <c r="O96" s="37"/>
      <c r="P96" s="37"/>
      <c r="Q96" s="37"/>
      <c r="X96" s="56"/>
    </row>
    <row r="97" spans="1:24" ht="15" customHeight="1">
      <c r="A97" s="4">
        <v>34</v>
      </c>
      <c r="F97" s="37"/>
      <c r="G97" s="37"/>
      <c r="H97" s="37"/>
      <c r="I97" s="37"/>
      <c r="J97" s="37"/>
      <c r="K97" s="37"/>
      <c r="L97" s="37"/>
      <c r="M97" s="37"/>
      <c r="N97" s="37"/>
      <c r="O97" s="37"/>
      <c r="P97" s="37"/>
      <c r="Q97" s="37"/>
      <c r="X97" s="47"/>
    </row>
    <row r="98" spans="1:24" ht="15" customHeight="1">
      <c r="A98" s="4">
        <v>35</v>
      </c>
      <c r="F98" s="37"/>
      <c r="G98" s="37"/>
      <c r="H98" s="37"/>
      <c r="I98" s="37"/>
      <c r="J98" s="37"/>
      <c r="K98" s="37"/>
      <c r="L98" s="37"/>
      <c r="M98" s="37"/>
      <c r="N98" s="37"/>
      <c r="O98" s="37"/>
      <c r="P98" s="37"/>
      <c r="Q98" s="37"/>
      <c r="X98" s="47"/>
    </row>
    <row r="99" spans="1:24" ht="15" customHeight="1">
      <c r="A99" s="4">
        <v>36</v>
      </c>
      <c r="F99" s="37"/>
      <c r="G99" s="37"/>
      <c r="H99" s="37"/>
      <c r="I99" s="37"/>
      <c r="J99" s="37"/>
      <c r="K99" s="37"/>
      <c r="L99" s="37"/>
      <c r="M99" s="37"/>
      <c r="N99" s="37"/>
      <c r="O99" s="37"/>
      <c r="P99" s="37"/>
      <c r="Q99" s="37"/>
    </row>
    <row r="100" spans="1:24" ht="15" customHeight="1">
      <c r="A100" s="4">
        <v>37</v>
      </c>
      <c r="F100" s="37"/>
      <c r="G100" s="37"/>
      <c r="H100" s="37"/>
      <c r="I100" s="37"/>
      <c r="J100" s="37"/>
      <c r="K100" s="37"/>
      <c r="L100" s="37"/>
      <c r="M100" s="37"/>
      <c r="N100" s="37"/>
      <c r="O100" s="37"/>
      <c r="P100" s="37"/>
      <c r="Q100" s="37"/>
    </row>
    <row r="101" spans="1:24" ht="15" customHeight="1">
      <c r="A101" s="4">
        <v>38</v>
      </c>
      <c r="F101" s="37"/>
      <c r="G101" s="37"/>
      <c r="H101" s="37"/>
      <c r="I101" s="37"/>
      <c r="J101" s="37"/>
      <c r="K101" s="37"/>
      <c r="L101" s="37"/>
      <c r="M101" s="37"/>
      <c r="N101" s="37"/>
      <c r="O101" s="37"/>
      <c r="P101" s="37"/>
      <c r="Q101" s="37"/>
    </row>
    <row r="102" spans="1:24" ht="15" customHeight="1" thickBot="1">
      <c r="A102" s="1">
        <v>39</v>
      </c>
      <c r="B102" s="57" t="s">
        <v>66</v>
      </c>
      <c r="C102" s="1"/>
      <c r="D102" s="1"/>
      <c r="E102" s="1"/>
      <c r="F102" s="1"/>
      <c r="G102" s="1"/>
      <c r="H102" s="1"/>
      <c r="I102" s="1"/>
      <c r="J102" s="1"/>
      <c r="K102" s="1"/>
      <c r="L102" s="1"/>
      <c r="M102" s="1"/>
      <c r="N102" s="1"/>
      <c r="O102" s="1"/>
      <c r="P102" s="1"/>
      <c r="Q102" s="1"/>
      <c r="R102" s="1"/>
      <c r="S102" s="1"/>
    </row>
    <row r="103" spans="1:24" ht="15" customHeight="1">
      <c r="A103" s="4" t="s">
        <v>70</v>
      </c>
      <c r="B103" s="5"/>
      <c r="C103" s="5"/>
      <c r="D103" s="5"/>
      <c r="E103" s="5"/>
      <c r="F103" s="5"/>
      <c r="G103" s="5"/>
      <c r="H103" s="5"/>
      <c r="I103" s="5"/>
      <c r="J103" s="5"/>
      <c r="K103" s="5"/>
      <c r="L103" s="5"/>
      <c r="M103" s="5"/>
      <c r="N103" s="5"/>
      <c r="O103" s="5"/>
      <c r="P103" s="5"/>
      <c r="Q103" s="5" t="s">
        <v>68</v>
      </c>
    </row>
    <row r="104" spans="1:24" ht="15" customHeight="1" thickBot="1">
      <c r="A104" s="1" t="s">
        <v>0</v>
      </c>
      <c r="B104" s="1"/>
      <c r="C104" s="1"/>
      <c r="D104" s="1"/>
      <c r="E104" s="1"/>
      <c r="F104" s="1"/>
      <c r="G104" s="1"/>
      <c r="H104" s="1"/>
      <c r="I104" s="2" t="s">
        <v>1</v>
      </c>
      <c r="J104" s="1"/>
      <c r="K104" s="1"/>
      <c r="L104" s="1"/>
      <c r="M104" s="1"/>
      <c r="N104" s="1"/>
      <c r="O104" s="1"/>
      <c r="P104" s="1"/>
      <c r="Q104" s="1"/>
      <c r="R104" s="1"/>
      <c r="S104" s="3" t="s">
        <v>317</v>
      </c>
      <c r="T104" s="82" t="s">
        <v>3</v>
      </c>
    </row>
    <row r="105" spans="1:24" ht="15" customHeight="1">
      <c r="A105" s="4" t="s">
        <v>4</v>
      </c>
      <c r="E105" s="4" t="s">
        <v>5</v>
      </c>
      <c r="G105" s="5" t="s">
        <v>6</v>
      </c>
      <c r="H105" s="5"/>
      <c r="I105" s="5"/>
      <c r="J105" s="6"/>
      <c r="K105" s="6"/>
      <c r="M105" s="6"/>
      <c r="N105" s="6"/>
      <c r="O105" s="6"/>
      <c r="P105" s="6" t="s">
        <v>7</v>
      </c>
      <c r="S105" s="7"/>
      <c r="T105" s="7"/>
      <c r="V105" s="8"/>
    </row>
    <row r="106" spans="1:24" ht="15" customHeight="1">
      <c r="G106" s="5" t="s">
        <v>8</v>
      </c>
      <c r="H106" s="5"/>
      <c r="I106" s="5"/>
      <c r="J106" s="9"/>
      <c r="K106" s="7"/>
      <c r="O106" s="9"/>
      <c r="P106" s="9"/>
      <c r="Q106" s="7" t="s">
        <v>9</v>
      </c>
      <c r="S106" s="9"/>
      <c r="T106" s="9"/>
    </row>
    <row r="107" spans="1:24" ht="15" customHeight="1">
      <c r="A107" s="4" t="s">
        <v>10</v>
      </c>
      <c r="J107" s="9"/>
      <c r="K107" s="7"/>
      <c r="L107" s="9"/>
      <c r="P107" s="9"/>
      <c r="Q107" s="7" t="s">
        <v>11</v>
      </c>
      <c r="S107" s="9"/>
      <c r="T107" s="9"/>
    </row>
    <row r="108" spans="1:24" ht="15" customHeight="1">
      <c r="J108" s="9"/>
      <c r="K108" s="7"/>
      <c r="L108" s="9"/>
      <c r="P108" s="9" t="s">
        <v>12</v>
      </c>
      <c r="Q108" s="7" t="s">
        <v>13</v>
      </c>
      <c r="S108" s="9"/>
      <c r="T108" s="9"/>
    </row>
    <row r="109" spans="1:24" ht="15" customHeight="1" thickBot="1">
      <c r="A109" s="2" t="s">
        <v>1961</v>
      </c>
      <c r="B109" s="2"/>
      <c r="C109" s="1"/>
      <c r="D109" s="1"/>
      <c r="E109" s="1"/>
      <c r="F109" s="1"/>
      <c r="G109" s="1"/>
      <c r="H109" s="1"/>
      <c r="I109" s="2" t="s">
        <v>14</v>
      </c>
      <c r="J109" s="10"/>
      <c r="K109" s="1"/>
      <c r="L109" s="1"/>
      <c r="M109" s="1"/>
      <c r="N109" s="1"/>
      <c r="O109" s="1"/>
      <c r="P109" s="1"/>
      <c r="Q109" s="2" t="s">
        <v>1962</v>
      </c>
      <c r="R109" s="1"/>
      <c r="S109" s="1"/>
    </row>
    <row r="110" spans="1:24" ht="15" customHeight="1">
      <c r="A110" s="5"/>
      <c r="B110" s="5"/>
      <c r="C110" s="11"/>
      <c r="D110" s="11"/>
      <c r="E110" s="11" t="s">
        <v>16</v>
      </c>
      <c r="F110" s="11"/>
      <c r="G110" s="114" t="s">
        <v>17</v>
      </c>
      <c r="H110" s="11"/>
      <c r="I110" s="114" t="s">
        <v>18</v>
      </c>
      <c r="J110" s="11" t="s">
        <v>19</v>
      </c>
      <c r="K110" s="11"/>
      <c r="L110" s="11" t="s">
        <v>20</v>
      </c>
      <c r="M110" s="11" t="s">
        <v>21</v>
      </c>
      <c r="N110" s="11"/>
      <c r="O110" s="11" t="s">
        <v>22</v>
      </c>
      <c r="P110" s="11"/>
      <c r="Q110" s="11" t="s">
        <v>23</v>
      </c>
      <c r="R110" s="11" t="s">
        <v>24</v>
      </c>
      <c r="S110" s="11" t="s">
        <v>25</v>
      </c>
      <c r="T110" s="11"/>
    </row>
    <row r="111" spans="1:24" ht="15" customHeight="1">
      <c r="A111" s="5"/>
      <c r="B111" s="5"/>
      <c r="C111" s="11"/>
      <c r="D111" s="11"/>
      <c r="E111" s="11"/>
      <c r="F111" s="11"/>
      <c r="G111" s="11" t="s">
        <v>26</v>
      </c>
      <c r="H111" s="11"/>
      <c r="I111" s="11"/>
      <c r="J111" s="11"/>
      <c r="K111" s="11"/>
      <c r="L111" s="11"/>
      <c r="M111" s="11"/>
      <c r="N111" s="12"/>
      <c r="O111" s="12"/>
      <c r="P111" s="11"/>
      <c r="Q111" s="11"/>
      <c r="R111" s="11"/>
      <c r="S111" s="11"/>
      <c r="T111" s="11"/>
    </row>
    <row r="112" spans="1:24" ht="15" customHeight="1">
      <c r="A112" s="5"/>
      <c r="B112" s="5"/>
      <c r="C112" s="12"/>
      <c r="D112" s="12"/>
      <c r="E112" s="12"/>
      <c r="F112" s="12"/>
      <c r="G112" s="12" t="s">
        <v>27</v>
      </c>
      <c r="H112" s="12"/>
      <c r="I112" s="12" t="s">
        <v>28</v>
      </c>
      <c r="J112" s="11"/>
      <c r="K112" s="12"/>
      <c r="L112" s="11" t="s">
        <v>29</v>
      </c>
      <c r="M112" s="12" t="s">
        <v>30</v>
      </c>
      <c r="N112" s="11"/>
      <c r="O112" s="12" t="s">
        <v>31</v>
      </c>
      <c r="P112" s="12"/>
      <c r="Q112" s="12" t="s">
        <v>32</v>
      </c>
      <c r="R112" s="12" t="s">
        <v>33</v>
      </c>
      <c r="S112" s="12"/>
      <c r="T112" s="12"/>
    </row>
    <row r="113" spans="1:24" ht="15" customHeight="1">
      <c r="A113" s="12" t="s">
        <v>34</v>
      </c>
      <c r="B113" s="12"/>
      <c r="C113" s="12"/>
      <c r="D113" s="12"/>
      <c r="E113" s="12" t="s">
        <v>35</v>
      </c>
      <c r="F113" s="12"/>
      <c r="G113" s="12" t="s">
        <v>36</v>
      </c>
      <c r="H113" s="11"/>
      <c r="I113" s="11" t="s">
        <v>37</v>
      </c>
      <c r="J113" s="12" t="s">
        <v>38</v>
      </c>
      <c r="K113" s="12"/>
      <c r="L113" s="12" t="s">
        <v>39</v>
      </c>
      <c r="M113" s="12" t="s">
        <v>40</v>
      </c>
      <c r="N113" s="12"/>
      <c r="O113" s="11" t="s">
        <v>41</v>
      </c>
      <c r="P113" s="12"/>
      <c r="Q113" s="12" t="s">
        <v>42</v>
      </c>
      <c r="R113" s="12" t="s">
        <v>43</v>
      </c>
      <c r="S113" s="11" t="s">
        <v>44</v>
      </c>
      <c r="T113" s="11"/>
    </row>
    <row r="114" spans="1:24" ht="15" customHeight="1" thickBot="1">
      <c r="A114" s="115" t="s">
        <v>45</v>
      </c>
      <c r="B114" s="115"/>
      <c r="C114" s="115"/>
      <c r="D114" s="115"/>
      <c r="E114" s="115" t="s">
        <v>46</v>
      </c>
      <c r="F114" s="116"/>
      <c r="G114" s="115" t="s">
        <v>47</v>
      </c>
      <c r="H114" s="116"/>
      <c r="I114" s="115" t="s">
        <v>48</v>
      </c>
      <c r="J114" s="116"/>
      <c r="K114" s="116"/>
      <c r="L114" s="116" t="s">
        <v>49</v>
      </c>
      <c r="M114" s="117" t="s">
        <v>50</v>
      </c>
      <c r="N114" s="116"/>
      <c r="O114" s="117" t="s">
        <v>29</v>
      </c>
      <c r="P114" s="117"/>
      <c r="Q114" s="118" t="s">
        <v>51</v>
      </c>
      <c r="R114" s="118" t="s">
        <v>52</v>
      </c>
      <c r="S114" s="118" t="s">
        <v>43</v>
      </c>
      <c r="T114" s="11"/>
    </row>
    <row r="115" spans="1:24" ht="15" customHeight="1">
      <c r="A115" s="5">
        <v>1</v>
      </c>
      <c r="B115" s="119"/>
      <c r="C115" s="13"/>
      <c r="D115" s="13"/>
      <c r="E115" s="13"/>
      <c r="F115" s="14"/>
      <c r="G115" s="14"/>
      <c r="H115" s="14"/>
      <c r="I115" s="14"/>
      <c r="J115" s="13"/>
      <c r="K115" s="13"/>
      <c r="L115" s="13"/>
      <c r="M115" s="13"/>
      <c r="N115" s="13"/>
      <c r="O115" s="13"/>
      <c r="P115" s="13"/>
      <c r="Q115" s="13"/>
      <c r="R115" s="13"/>
      <c r="S115" s="13"/>
      <c r="T115" s="13"/>
    </row>
    <row r="116" spans="1:24" ht="15" customHeight="1">
      <c r="A116" s="5">
        <v>2</v>
      </c>
      <c r="B116" s="13" t="s">
        <v>53</v>
      </c>
      <c r="C116" s="13"/>
      <c r="E116" s="13">
        <f>'2023A Sch 1of3'!$D$13/1000</f>
        <v>11880413.225</v>
      </c>
      <c r="F116" s="14"/>
      <c r="G116" s="13">
        <f>-'2023A Sch 1of3'!$F$13/1000</f>
        <v>3574431.01</v>
      </c>
      <c r="H116" s="14"/>
      <c r="I116" s="14">
        <f>+E116-G116</f>
        <v>8305982.2149999999</v>
      </c>
      <c r="J116" s="13">
        <f>'2023A Sch 1of3'!$L$13/1000</f>
        <v>1098847.3049999999</v>
      </c>
      <c r="K116" s="14"/>
      <c r="L116" s="13">
        <f>'2023A Sch 1of3'!$J$13/1000</f>
        <v>55938.784</v>
      </c>
      <c r="M116" s="14">
        <v>0</v>
      </c>
      <c r="N116" s="14"/>
      <c r="O116" s="14">
        <f>+I116+J116+L116</f>
        <v>9460768.3039999995</v>
      </c>
      <c r="P116" s="14"/>
      <c r="Q116" s="14">
        <f>ROUND(('2023A Sch 1of3'!$R$13)/1000,3)</f>
        <v>1776069.2069999999</v>
      </c>
      <c r="R116" s="14">
        <v>0</v>
      </c>
      <c r="S116" s="14">
        <f>+O116+Q116</f>
        <v>11236837.511</v>
      </c>
      <c r="T116" s="14"/>
      <c r="U116" s="7" t="s">
        <v>54</v>
      </c>
      <c r="V116" s="15"/>
      <c r="W116" s="378" t="s">
        <v>55</v>
      </c>
      <c r="X116" s="16"/>
    </row>
    <row r="117" spans="1:24" ht="15" customHeight="1">
      <c r="A117" s="5">
        <v>3</v>
      </c>
      <c r="B117" s="5"/>
      <c r="C117" s="5"/>
      <c r="D117" s="5"/>
      <c r="E117" s="17"/>
      <c r="F117" s="18"/>
      <c r="G117" s="5"/>
      <c r="H117" s="5"/>
      <c r="I117" s="5"/>
      <c r="J117" s="5"/>
      <c r="K117" s="5"/>
      <c r="L117" s="5"/>
      <c r="M117" s="5"/>
      <c r="N117" s="5"/>
      <c r="O117" s="19"/>
      <c r="P117" s="5"/>
      <c r="Q117" s="5"/>
      <c r="R117" s="5"/>
      <c r="S117" s="5"/>
      <c r="T117" s="5"/>
      <c r="U117" s="7"/>
      <c r="V117" s="94" t="s">
        <v>56</v>
      </c>
      <c r="W117" s="20">
        <f>'2023A Sch 1of3'!T13/1000</f>
        <v>11236837.510712309</v>
      </c>
      <c r="X117" s="21"/>
    </row>
    <row r="118" spans="1:24" ht="15" customHeight="1">
      <c r="A118" s="5">
        <v>4</v>
      </c>
      <c r="B118" s="13" t="s">
        <v>57</v>
      </c>
      <c r="C118" s="13"/>
      <c r="E118" s="22">
        <f>+E120/E116</f>
        <v>0.99375659578541309</v>
      </c>
      <c r="F118" s="23"/>
      <c r="G118" s="22">
        <f>+G120/G116</f>
        <v>0.99474957274388698</v>
      </c>
      <c r="H118" s="23"/>
      <c r="I118" s="22">
        <f>+I120/I116</f>
        <v>0.99332927394186576</v>
      </c>
      <c r="J118" s="22">
        <f>+J120/J116</f>
        <v>0.99133010750752126</v>
      </c>
      <c r="K118" s="23"/>
      <c r="L118" s="22">
        <f>+L120/L116</f>
        <v>0.97308400554434649</v>
      </c>
      <c r="M118" s="22">
        <v>0</v>
      </c>
      <c r="N118" s="23"/>
      <c r="O118" s="22">
        <f>+O120/O116</f>
        <v>0.99297737077316328</v>
      </c>
      <c r="P118" s="23"/>
      <c r="Q118" s="22">
        <f>+Q120/Q116</f>
        <v>0.99452051251063667</v>
      </c>
      <c r="R118" s="22">
        <v>0</v>
      </c>
      <c r="S118" s="22">
        <f>+S120/S116</f>
        <v>0.99322127627765056</v>
      </c>
      <c r="T118" s="24"/>
      <c r="U118" s="7"/>
      <c r="V118" s="94" t="s">
        <v>58</v>
      </c>
      <c r="W118" s="25">
        <f>+S116</f>
        <v>11236837.511</v>
      </c>
      <c r="X118" s="21"/>
    </row>
    <row r="119" spans="1:24" ht="15" customHeight="1">
      <c r="A119" s="5">
        <f t="shared" ref="A119:A136" si="4">+A118+1</f>
        <v>5</v>
      </c>
      <c r="B119" s="5"/>
      <c r="C119" s="5"/>
      <c r="D119" s="5"/>
      <c r="E119" s="5"/>
      <c r="F119" s="5"/>
      <c r="G119" s="5"/>
      <c r="H119" s="5"/>
      <c r="I119" s="5"/>
      <c r="J119" s="5"/>
      <c r="K119" s="5"/>
      <c r="L119" s="5"/>
      <c r="M119" s="5"/>
      <c r="N119" s="5"/>
      <c r="O119" s="5"/>
      <c r="P119" s="5"/>
      <c r="Q119" s="5"/>
      <c r="R119" s="5"/>
      <c r="S119" s="5"/>
      <c r="T119" s="5"/>
      <c r="U119" s="7"/>
      <c r="V119" s="94" t="s">
        <v>59</v>
      </c>
      <c r="W119" s="351">
        <f>+W117-W118</f>
        <v>-2.8769113123416901E-4</v>
      </c>
      <c r="X119" s="21"/>
    </row>
    <row r="120" spans="1:24" ht="15" customHeight="1">
      <c r="A120" s="5">
        <f t="shared" si="4"/>
        <v>6</v>
      </c>
      <c r="B120" s="13" t="s">
        <v>60</v>
      </c>
      <c r="C120" s="13"/>
      <c r="E120" s="13">
        <f>'2023A Sch 1of3'!$D$16/1000</f>
        <v>11806239.003</v>
      </c>
      <c r="F120" s="14"/>
      <c r="G120" s="13">
        <f>-'2023A Sch 1of3'!$F$16/1000</f>
        <v>3555663.72</v>
      </c>
      <c r="H120" s="14"/>
      <c r="I120" s="14">
        <f>+E120-G120</f>
        <v>8250575.2829999998</v>
      </c>
      <c r="J120" s="13">
        <f>'2023A Sch 1of3'!$L$16/1000</f>
        <v>1089320.4169999999</v>
      </c>
      <c r="K120" s="14"/>
      <c r="L120" s="13">
        <f>'2023A Sch 1of3'!$J$16/1000</f>
        <v>54433.135999999999</v>
      </c>
      <c r="M120" s="14">
        <v>0</v>
      </c>
      <c r="N120" s="14"/>
      <c r="O120" s="14">
        <f>+I120+J120+L120</f>
        <v>9394328.8359999992</v>
      </c>
      <c r="P120" s="14"/>
      <c r="Q120" s="14">
        <f>ROUND('2023A Sch 1of3'!$R$16/1000,3)</f>
        <v>1766337.2579999999</v>
      </c>
      <c r="R120" s="27">
        <v>0</v>
      </c>
      <c r="S120" s="14">
        <f>+O120+Q120+R120</f>
        <v>11160666.093999999</v>
      </c>
      <c r="T120" s="27"/>
      <c r="U120" s="7" t="s">
        <v>54</v>
      </c>
      <c r="V120" s="28"/>
      <c r="X120" s="21"/>
    </row>
    <row r="121" spans="1:24" ht="15" customHeight="1">
      <c r="A121" s="5">
        <f t="shared" si="4"/>
        <v>7</v>
      </c>
      <c r="B121" s="5"/>
      <c r="C121" s="5"/>
      <c r="D121" s="5"/>
      <c r="E121" s="5"/>
      <c r="F121" s="5"/>
      <c r="G121" s="5"/>
      <c r="H121" s="5"/>
      <c r="I121" s="5"/>
      <c r="J121" s="5"/>
      <c r="K121" s="5"/>
      <c r="L121" s="5"/>
      <c r="M121" s="5"/>
      <c r="N121" s="5"/>
      <c r="O121" s="5"/>
      <c r="P121" s="5"/>
      <c r="Q121" s="5"/>
      <c r="R121" s="5"/>
      <c r="S121" s="5"/>
      <c r="T121" s="5"/>
      <c r="V121" s="94" t="s">
        <v>56</v>
      </c>
      <c r="W121" s="20">
        <f>'2023A Sch 1of3'!$T$49/1000</f>
        <v>8681759.3016382791</v>
      </c>
      <c r="X121" s="31"/>
    </row>
    <row r="122" spans="1:24" ht="15" customHeight="1">
      <c r="A122" s="5">
        <f t="shared" si="4"/>
        <v>8</v>
      </c>
      <c r="B122" s="13" t="s">
        <v>61</v>
      </c>
      <c r="C122" s="13"/>
      <c r="E122" s="29">
        <f>'2023A Sch 1of3'!$D$37/1000</f>
        <v>-353828.91130191809</v>
      </c>
      <c r="G122" s="29">
        <f>-'2023A Sch 1of3'!$F$37/1000</f>
        <v>-106255.36094028986</v>
      </c>
      <c r="I122" s="27">
        <f>E122-G122</f>
        <v>-247573.55036162824</v>
      </c>
      <c r="J122" s="29">
        <f>'2023A Sch 1of3'!$L$37/1000</f>
        <v>-710618.79600009206</v>
      </c>
      <c r="K122" s="27"/>
      <c r="L122" s="17">
        <f>'2023A Sch 1of3'!$J$37/1000</f>
        <v>0</v>
      </c>
      <c r="M122" s="17">
        <v>0</v>
      </c>
      <c r="N122" s="27"/>
      <c r="O122" s="27">
        <f t="shared" ref="O122" si="5">+I122+J122+L122</f>
        <v>-958192.34636172024</v>
      </c>
      <c r="Q122" s="17">
        <f>'2023A Sch 1of3'!$R$37/1000</f>
        <v>-1520714.446</v>
      </c>
      <c r="R122" s="17">
        <v>0</v>
      </c>
      <c r="S122" s="27">
        <f>+O122+Q122+R122</f>
        <v>-2478906.7923617205</v>
      </c>
      <c r="T122" s="30"/>
      <c r="V122" s="94" t="s">
        <v>58</v>
      </c>
      <c r="W122" s="25">
        <f>+S128</f>
        <v>8681759.3016382791</v>
      </c>
      <c r="X122" s="31"/>
    </row>
    <row r="123" spans="1:24" ht="15" customHeight="1">
      <c r="A123" s="5">
        <f t="shared" si="4"/>
        <v>9</v>
      </c>
      <c r="B123" s="5"/>
      <c r="C123" s="5"/>
      <c r="D123" s="5"/>
      <c r="E123" s="5"/>
      <c r="F123" s="5"/>
      <c r="G123" s="5"/>
      <c r="H123" s="5"/>
      <c r="I123" s="5"/>
      <c r="J123" s="5"/>
      <c r="K123" s="5"/>
      <c r="L123" s="5"/>
      <c r="M123" s="5"/>
      <c r="N123" s="5"/>
      <c r="O123" s="5"/>
      <c r="P123" s="5"/>
      <c r="Q123" s="5"/>
      <c r="R123" s="5"/>
      <c r="S123" s="5"/>
      <c r="T123" s="5"/>
      <c r="V123" s="94" t="s">
        <v>59</v>
      </c>
      <c r="W123" s="351">
        <f>+W121-W122</f>
        <v>0</v>
      </c>
      <c r="X123" s="31"/>
    </row>
    <row r="124" spans="1:24" ht="15" customHeight="1">
      <c r="A124" s="5">
        <f t="shared" si="4"/>
        <v>10</v>
      </c>
      <c r="B124" s="13" t="s">
        <v>62</v>
      </c>
      <c r="C124" s="13"/>
      <c r="E124" s="32">
        <v>0</v>
      </c>
      <c r="F124" s="27"/>
      <c r="G124" s="32">
        <v>0</v>
      </c>
      <c r="H124" s="27"/>
      <c r="I124" s="32">
        <f>+E124-G124</f>
        <v>0</v>
      </c>
      <c r="J124" s="32">
        <v>0</v>
      </c>
      <c r="K124" s="27"/>
      <c r="L124" s="32">
        <v>0</v>
      </c>
      <c r="M124" s="32">
        <v>0</v>
      </c>
      <c r="N124" s="27"/>
      <c r="O124" s="32">
        <f>+I124+J124+L124+M124</f>
        <v>0</v>
      </c>
      <c r="P124" s="27"/>
      <c r="Q124" s="32">
        <v>0</v>
      </c>
      <c r="R124" s="32">
        <v>0</v>
      </c>
      <c r="S124" s="32">
        <f>+O124+Q124+R124</f>
        <v>0</v>
      </c>
      <c r="T124" s="27"/>
      <c r="V124" s="95"/>
      <c r="X124" s="31"/>
    </row>
    <row r="125" spans="1:24" ht="15" customHeight="1">
      <c r="A125" s="5">
        <f t="shared" si="4"/>
        <v>11</v>
      </c>
      <c r="B125" s="5"/>
      <c r="C125" s="5"/>
      <c r="D125" s="5"/>
      <c r="E125" s="5"/>
      <c r="F125" s="5"/>
      <c r="G125" s="5"/>
      <c r="H125" s="5"/>
      <c r="I125" s="5"/>
      <c r="J125" s="5"/>
      <c r="K125" s="5"/>
      <c r="L125" s="5"/>
      <c r="M125" s="5"/>
      <c r="N125" s="5"/>
      <c r="O125" s="5"/>
      <c r="P125" s="5"/>
      <c r="Q125" s="5"/>
      <c r="R125" s="5"/>
      <c r="S125" s="5"/>
      <c r="T125" s="5"/>
      <c r="V125" s="94" t="s">
        <v>63</v>
      </c>
      <c r="W125" s="20">
        <f>+'B-2'!R153</f>
        <v>-2478906.7933700406</v>
      </c>
      <c r="X125" s="31"/>
    </row>
    <row r="126" spans="1:24" ht="15" customHeight="1">
      <c r="A126" s="5">
        <f t="shared" si="4"/>
        <v>12</v>
      </c>
      <c r="B126" s="13" t="s">
        <v>64</v>
      </c>
      <c r="C126" s="13"/>
      <c r="E126" s="32">
        <f>+E122+E124</f>
        <v>-353828.91130191809</v>
      </c>
      <c r="F126" s="27"/>
      <c r="G126" s="32">
        <f>+G122+G124</f>
        <v>-106255.36094028986</v>
      </c>
      <c r="H126" s="27"/>
      <c r="I126" s="32">
        <f>+I122+I124</f>
        <v>-247573.55036162824</v>
      </c>
      <c r="J126" s="32">
        <f>+J122+J124</f>
        <v>-710618.79600009206</v>
      </c>
      <c r="K126" s="27"/>
      <c r="L126" s="32">
        <f>+L122+L124</f>
        <v>0</v>
      </c>
      <c r="M126" s="32">
        <f>+M122+M124</f>
        <v>0</v>
      </c>
      <c r="N126" s="27"/>
      <c r="O126" s="32">
        <f>+I126+J126+L126</f>
        <v>-958192.34636172024</v>
      </c>
      <c r="P126" s="27"/>
      <c r="Q126" s="32">
        <f>+Q122+Q124</f>
        <v>-1520714.446</v>
      </c>
      <c r="R126" s="32">
        <f>+R122+R124</f>
        <v>0</v>
      </c>
      <c r="S126" s="32">
        <f>+S122+S124</f>
        <v>-2478906.7923617205</v>
      </c>
      <c r="T126" s="27"/>
      <c r="V126" s="94" t="s">
        <v>58</v>
      </c>
      <c r="W126" s="25">
        <f>+S122</f>
        <v>-2478906.7923617205</v>
      </c>
      <c r="X126" s="31"/>
    </row>
    <row r="127" spans="1:24" ht="15" customHeight="1">
      <c r="A127" s="5">
        <f t="shared" si="4"/>
        <v>13</v>
      </c>
      <c r="B127" s="5"/>
      <c r="C127" s="5"/>
      <c r="D127" s="5"/>
      <c r="E127" s="5"/>
      <c r="F127" s="5"/>
      <c r="G127" s="5"/>
      <c r="H127" s="5"/>
      <c r="I127" s="5"/>
      <c r="J127" s="5"/>
      <c r="K127" s="5"/>
      <c r="L127" s="5"/>
      <c r="M127" s="5"/>
      <c r="N127" s="5"/>
      <c r="O127" s="5"/>
      <c r="P127" s="5"/>
      <c r="Q127" s="5"/>
      <c r="R127" s="5"/>
      <c r="S127" s="5"/>
      <c r="T127" s="5"/>
      <c r="V127" s="96" t="s">
        <v>59</v>
      </c>
      <c r="W127" s="444">
        <f>+W125-W126</f>
        <v>-1.0083201341331005E-3</v>
      </c>
      <c r="X127" s="36"/>
    </row>
    <row r="128" spans="1:24" ht="15" customHeight="1" thickBot="1">
      <c r="A128" s="5">
        <f t="shared" si="4"/>
        <v>14</v>
      </c>
      <c r="B128" s="13" t="s">
        <v>65</v>
      </c>
      <c r="C128" s="13"/>
      <c r="E128" s="33">
        <f>+E120+E126</f>
        <v>11452410.091698082</v>
      </c>
      <c r="F128" s="34"/>
      <c r="G128" s="33">
        <f>+G120+G126</f>
        <v>3449408.3590597105</v>
      </c>
      <c r="H128" s="34"/>
      <c r="I128" s="33">
        <f>+I120+I126</f>
        <v>8003001.7326383712</v>
      </c>
      <c r="J128" s="33">
        <f>+J120+J126</f>
        <v>378701.62099990784</v>
      </c>
      <c r="K128" s="34"/>
      <c r="L128" s="33">
        <f>+L120+L126</f>
        <v>54433.135999999999</v>
      </c>
      <c r="M128" s="33">
        <f>+M120+M126</f>
        <v>0</v>
      </c>
      <c r="N128" s="34"/>
      <c r="O128" s="33">
        <f>+O120+O126</f>
        <v>8436136.4896382783</v>
      </c>
      <c r="P128" s="34"/>
      <c r="Q128" s="33">
        <f>+Q120+Q126</f>
        <v>245622.81199999992</v>
      </c>
      <c r="R128" s="33">
        <f>+R120+R126</f>
        <v>0</v>
      </c>
      <c r="S128" s="120">
        <f>+S120+S126</f>
        <v>8681759.3016382791</v>
      </c>
      <c r="T128" s="14"/>
    </row>
    <row r="129" spans="1:24" ht="15" customHeight="1" thickTop="1">
      <c r="A129" s="5">
        <f t="shared" si="4"/>
        <v>15</v>
      </c>
      <c r="B129" s="35"/>
      <c r="C129" s="13"/>
      <c r="F129" s="27"/>
      <c r="G129" s="27"/>
      <c r="H129" s="27"/>
      <c r="I129" s="27"/>
      <c r="J129" s="27"/>
      <c r="K129" s="27"/>
      <c r="L129" s="27"/>
      <c r="M129" s="27"/>
      <c r="N129" s="27"/>
      <c r="O129" s="27"/>
      <c r="P129" s="27"/>
      <c r="Q129" s="27"/>
      <c r="R129" s="27"/>
      <c r="S129" s="27"/>
      <c r="T129" s="27"/>
    </row>
    <row r="130" spans="1:24" ht="15" customHeight="1">
      <c r="A130" s="5">
        <f t="shared" si="4"/>
        <v>16</v>
      </c>
      <c r="B130" s="5"/>
      <c r="C130" s="5"/>
      <c r="D130" s="5"/>
      <c r="E130" s="19"/>
      <c r="F130" s="19"/>
      <c r="G130" s="19"/>
      <c r="H130" s="19"/>
      <c r="I130" s="19"/>
      <c r="J130" s="19"/>
      <c r="K130" s="19"/>
      <c r="L130" s="19"/>
      <c r="M130" s="19"/>
      <c r="N130" s="19"/>
      <c r="O130" s="19"/>
      <c r="P130" s="19"/>
      <c r="Q130" s="19"/>
      <c r="R130" s="19"/>
      <c r="S130" s="19"/>
      <c r="T130" s="19"/>
      <c r="W130" s="37"/>
    </row>
    <row r="131" spans="1:24" ht="15" customHeight="1">
      <c r="A131" s="5">
        <f t="shared" si="4"/>
        <v>17</v>
      </c>
      <c r="B131" s="5"/>
      <c r="C131" s="5"/>
      <c r="D131" s="5"/>
      <c r="E131" s="5"/>
      <c r="F131" s="5"/>
      <c r="G131" s="5"/>
      <c r="H131" s="5"/>
      <c r="I131" s="19"/>
      <c r="J131" s="5"/>
      <c r="K131" s="5"/>
      <c r="L131" s="5"/>
      <c r="M131" s="5"/>
      <c r="N131" s="5"/>
      <c r="O131" s="38"/>
      <c r="P131" s="5"/>
      <c r="Q131" s="39"/>
      <c r="R131" s="5"/>
      <c r="S131" s="38"/>
      <c r="T131" s="38"/>
    </row>
    <row r="132" spans="1:24" ht="15" customHeight="1">
      <c r="A132" s="5">
        <f t="shared" si="4"/>
        <v>18</v>
      </c>
      <c r="B132" s="40"/>
      <c r="C132" s="5"/>
      <c r="D132" s="5"/>
      <c r="E132" s="41"/>
      <c r="F132" s="41"/>
      <c r="G132" s="41"/>
      <c r="H132" s="41"/>
      <c r="I132" s="41"/>
      <c r="J132" s="41"/>
      <c r="K132" s="41"/>
      <c r="L132" s="41"/>
      <c r="M132" s="41"/>
      <c r="N132" s="41"/>
      <c r="O132" s="41"/>
      <c r="P132" s="41"/>
      <c r="Q132" s="42"/>
      <c r="R132" s="41"/>
      <c r="S132" s="43"/>
      <c r="T132" s="44"/>
    </row>
    <row r="133" spans="1:24" ht="15" customHeight="1">
      <c r="A133" s="5">
        <f t="shared" si="4"/>
        <v>19</v>
      </c>
      <c r="B133" s="5"/>
      <c r="C133" s="45"/>
      <c r="D133" s="5"/>
      <c r="E133" s="46"/>
      <c r="F133" s="46"/>
      <c r="G133" s="46"/>
      <c r="H133" s="46"/>
      <c r="I133" s="46"/>
      <c r="J133" s="46"/>
      <c r="K133" s="46"/>
      <c r="L133" s="46"/>
      <c r="M133" s="46"/>
      <c r="N133" s="46"/>
      <c r="O133" s="46"/>
      <c r="P133" s="46"/>
      <c r="Q133" s="46"/>
      <c r="R133" s="46"/>
      <c r="S133" s="46"/>
      <c r="T133" s="46"/>
    </row>
    <row r="134" spans="1:24" ht="15" customHeight="1">
      <c r="A134" s="5">
        <f t="shared" si="4"/>
        <v>20</v>
      </c>
      <c r="B134" s="35"/>
      <c r="C134" s="14"/>
      <c r="E134" s="8"/>
      <c r="F134" s="27"/>
      <c r="G134" s="27"/>
      <c r="H134" s="27"/>
      <c r="I134" s="27"/>
      <c r="J134" s="27"/>
      <c r="K134" s="27"/>
      <c r="L134" s="27"/>
      <c r="M134" s="27"/>
      <c r="N134" s="27"/>
      <c r="O134" s="27"/>
      <c r="P134" s="27"/>
      <c r="Q134" s="27"/>
      <c r="R134" s="27"/>
      <c r="S134" s="27"/>
      <c r="T134" s="27"/>
      <c r="W134" s="47"/>
    </row>
    <row r="135" spans="1:24" ht="15" customHeight="1">
      <c r="A135" s="5">
        <f t="shared" si="4"/>
        <v>21</v>
      </c>
      <c r="B135" s="35"/>
      <c r="C135" s="14"/>
      <c r="F135" s="27"/>
      <c r="G135" s="27"/>
      <c r="H135" s="27"/>
      <c r="I135" s="27"/>
      <c r="J135" s="27"/>
      <c r="K135" s="27"/>
      <c r="L135" s="27"/>
      <c r="M135" s="27"/>
      <c r="N135" s="27"/>
      <c r="O135" s="27"/>
      <c r="P135" s="27"/>
      <c r="Q135" s="27"/>
      <c r="R135" s="27"/>
      <c r="S135" s="27"/>
      <c r="T135" s="27"/>
      <c r="W135" s="47"/>
    </row>
    <row r="136" spans="1:24" ht="15" customHeight="1">
      <c r="A136" s="5">
        <f t="shared" si="4"/>
        <v>22</v>
      </c>
      <c r="B136" s="48"/>
      <c r="D136" s="5"/>
      <c r="E136" s="18"/>
      <c r="F136" s="5"/>
      <c r="G136" s="18"/>
      <c r="H136" s="18"/>
      <c r="I136" s="18"/>
      <c r="J136" s="18"/>
      <c r="K136" s="18"/>
      <c r="L136" s="18"/>
      <c r="M136" s="18"/>
      <c r="N136" s="18"/>
      <c r="O136" s="18"/>
      <c r="P136" s="18"/>
      <c r="Q136" s="49"/>
      <c r="R136" s="5"/>
      <c r="S136" s="38"/>
      <c r="T136" s="27"/>
      <c r="U136" s="8"/>
      <c r="W136" s="37"/>
    </row>
    <row r="137" spans="1:24" ht="15" customHeight="1">
      <c r="A137" s="4">
        <v>23</v>
      </c>
      <c r="B137" s="50"/>
      <c r="C137" s="5"/>
      <c r="D137" s="5"/>
      <c r="E137" s="51"/>
      <c r="F137" s="52"/>
      <c r="G137" s="51"/>
      <c r="H137" s="52"/>
      <c r="I137" s="52"/>
      <c r="J137" s="51"/>
      <c r="K137" s="51"/>
      <c r="L137" s="51"/>
      <c r="M137" s="51"/>
      <c r="N137" s="51"/>
      <c r="O137" s="51"/>
      <c r="P137" s="51"/>
      <c r="Q137" s="51"/>
      <c r="R137" s="53"/>
      <c r="S137" s="53"/>
      <c r="V137" s="9"/>
    </row>
    <row r="138" spans="1:24" ht="15" customHeight="1">
      <c r="A138" s="4">
        <v>24</v>
      </c>
      <c r="B138" s="35"/>
      <c r="C138" s="5"/>
      <c r="D138" s="5"/>
      <c r="E138" s="54"/>
      <c r="F138" s="53"/>
      <c r="G138" s="54"/>
      <c r="H138" s="53"/>
      <c r="I138" s="53"/>
      <c r="J138" s="54"/>
      <c r="K138" s="53"/>
      <c r="L138" s="54"/>
      <c r="M138" s="53"/>
      <c r="N138" s="53"/>
      <c r="O138" s="53"/>
      <c r="P138" s="53"/>
      <c r="Q138" s="54"/>
      <c r="R138" s="53"/>
      <c r="S138" s="55"/>
      <c r="U138" s="50"/>
      <c r="W138" s="47"/>
    </row>
    <row r="139" spans="1:24" ht="15" customHeight="1">
      <c r="A139" s="4">
        <v>25</v>
      </c>
      <c r="B139" s="35"/>
      <c r="C139" s="14"/>
      <c r="F139" s="27"/>
      <c r="G139" s="27"/>
      <c r="H139" s="27"/>
      <c r="I139" s="27"/>
      <c r="J139" s="27"/>
      <c r="K139" s="27"/>
      <c r="L139" s="27"/>
      <c r="M139" s="27"/>
      <c r="N139" s="27"/>
      <c r="W139" s="47"/>
    </row>
    <row r="140" spans="1:24" ht="15" customHeight="1">
      <c r="A140" s="4">
        <v>26</v>
      </c>
      <c r="B140" s="35"/>
      <c r="C140" s="14"/>
      <c r="F140" s="27"/>
      <c r="G140" s="27"/>
      <c r="H140" s="27"/>
      <c r="I140" s="27"/>
      <c r="J140" s="27"/>
      <c r="K140" s="27"/>
      <c r="L140" s="27"/>
      <c r="M140" s="27"/>
      <c r="N140" s="27"/>
      <c r="W140" s="47"/>
    </row>
    <row r="141" spans="1:24" ht="15" customHeight="1">
      <c r="A141" s="4">
        <v>27</v>
      </c>
      <c r="B141" s="35"/>
      <c r="C141" s="14"/>
      <c r="F141" s="27"/>
      <c r="G141" s="27"/>
      <c r="H141" s="27"/>
      <c r="I141" s="27"/>
      <c r="J141" s="27"/>
      <c r="K141" s="27"/>
      <c r="L141" s="27"/>
      <c r="M141" s="27"/>
      <c r="N141" s="27"/>
      <c r="O141" s="27"/>
      <c r="P141" s="27"/>
      <c r="Q141" s="27"/>
      <c r="W141" s="47"/>
    </row>
    <row r="142" spans="1:24" ht="15" customHeight="1">
      <c r="A142" s="4">
        <v>28</v>
      </c>
      <c r="B142" s="35"/>
      <c r="C142" s="14"/>
      <c r="W142" s="47"/>
      <c r="X142" s="47"/>
    </row>
    <row r="143" spans="1:24" ht="15" customHeight="1">
      <c r="A143" s="4">
        <v>29</v>
      </c>
      <c r="B143" s="35"/>
      <c r="C143" s="14"/>
      <c r="F143" s="27"/>
      <c r="G143" s="27"/>
      <c r="H143" s="27"/>
      <c r="I143" s="27"/>
      <c r="J143" s="27"/>
      <c r="K143" s="27"/>
      <c r="L143" s="27"/>
      <c r="M143" s="27"/>
      <c r="N143" s="27"/>
      <c r="O143" s="27"/>
      <c r="P143" s="27"/>
      <c r="Q143" s="27"/>
      <c r="W143" s="47"/>
      <c r="X143" s="47"/>
    </row>
    <row r="144" spans="1:24" ht="15" customHeight="1">
      <c r="A144" s="4">
        <v>30</v>
      </c>
      <c r="B144" s="35"/>
      <c r="C144" s="14"/>
      <c r="F144" s="27"/>
      <c r="G144" s="27"/>
      <c r="H144" s="27"/>
      <c r="I144" s="27"/>
      <c r="J144" s="27"/>
      <c r="K144" s="27"/>
      <c r="L144" s="27"/>
      <c r="M144" s="27"/>
      <c r="N144" s="27"/>
      <c r="O144" s="27"/>
      <c r="P144" s="27"/>
      <c r="Q144" s="27"/>
      <c r="W144" s="47"/>
      <c r="X144" s="37"/>
    </row>
    <row r="145" spans="1:24" ht="15" customHeight="1">
      <c r="A145" s="4">
        <v>31</v>
      </c>
      <c r="B145" s="35"/>
      <c r="C145" s="14"/>
      <c r="F145" s="27"/>
      <c r="G145" s="27"/>
      <c r="H145" s="27"/>
      <c r="I145" s="27"/>
      <c r="J145" s="27"/>
      <c r="K145" s="27"/>
      <c r="L145" s="27"/>
      <c r="M145" s="27"/>
      <c r="N145" s="27"/>
      <c r="O145" s="27"/>
      <c r="P145" s="27"/>
      <c r="Q145" s="27"/>
    </row>
    <row r="146" spans="1:24" ht="15" customHeight="1">
      <c r="A146" s="4">
        <v>32</v>
      </c>
      <c r="B146" s="35"/>
      <c r="C146" s="14"/>
      <c r="F146" s="27"/>
      <c r="G146" s="27"/>
      <c r="H146" s="27"/>
      <c r="I146" s="27"/>
      <c r="J146" s="27"/>
      <c r="K146" s="27"/>
      <c r="L146" s="27"/>
      <c r="M146" s="27"/>
      <c r="N146" s="27"/>
      <c r="O146" s="27"/>
      <c r="P146" s="27"/>
      <c r="Q146" s="27"/>
      <c r="X146" s="47"/>
    </row>
    <row r="147" spans="1:24" ht="15" customHeight="1">
      <c r="A147" s="4">
        <v>33</v>
      </c>
      <c r="F147" s="37"/>
      <c r="G147" s="37"/>
      <c r="H147" s="37"/>
      <c r="I147" s="37"/>
      <c r="J147" s="37"/>
      <c r="K147" s="37"/>
      <c r="L147" s="37"/>
      <c r="M147" s="37"/>
      <c r="N147" s="37"/>
      <c r="O147" s="37"/>
      <c r="P147" s="37"/>
      <c r="Q147" s="37"/>
      <c r="X147" s="56"/>
    </row>
    <row r="148" spans="1:24" ht="15" customHeight="1">
      <c r="A148" s="4">
        <v>34</v>
      </c>
      <c r="F148" s="37"/>
      <c r="G148" s="37"/>
      <c r="H148" s="37"/>
      <c r="I148" s="37"/>
      <c r="J148" s="37"/>
      <c r="K148" s="37"/>
      <c r="L148" s="37"/>
      <c r="M148" s="37"/>
      <c r="N148" s="37"/>
      <c r="O148" s="37"/>
      <c r="P148" s="37"/>
      <c r="Q148" s="37"/>
      <c r="X148" s="47"/>
    </row>
    <row r="149" spans="1:24" ht="15" customHeight="1">
      <c r="A149" s="4">
        <v>35</v>
      </c>
      <c r="F149" s="37"/>
      <c r="G149" s="37"/>
      <c r="H149" s="37"/>
      <c r="I149" s="37"/>
      <c r="J149" s="37"/>
      <c r="K149" s="37"/>
      <c r="L149" s="37"/>
      <c r="M149" s="37"/>
      <c r="N149" s="37"/>
      <c r="O149" s="37"/>
      <c r="P149" s="37"/>
      <c r="Q149" s="37"/>
      <c r="X149" s="47"/>
    </row>
    <row r="150" spans="1:24" ht="15" customHeight="1">
      <c r="A150" s="4">
        <v>36</v>
      </c>
      <c r="F150" s="37"/>
      <c r="G150" s="37"/>
      <c r="H150" s="37"/>
      <c r="I150" s="37"/>
      <c r="J150" s="37"/>
      <c r="K150" s="37"/>
      <c r="L150" s="37"/>
      <c r="M150" s="37"/>
      <c r="N150" s="37"/>
      <c r="O150" s="37"/>
      <c r="P150" s="37"/>
      <c r="Q150" s="37"/>
    </row>
    <row r="151" spans="1:24" ht="15" customHeight="1">
      <c r="A151" s="4">
        <v>37</v>
      </c>
      <c r="F151" s="37"/>
      <c r="G151" s="37"/>
      <c r="H151" s="37"/>
      <c r="I151" s="37"/>
      <c r="J151" s="37"/>
      <c r="K151" s="37"/>
      <c r="L151" s="37"/>
      <c r="M151" s="37"/>
      <c r="N151" s="37"/>
      <c r="O151" s="37"/>
      <c r="P151" s="37"/>
      <c r="Q151" s="37"/>
    </row>
    <row r="152" spans="1:24" ht="15" customHeight="1">
      <c r="A152" s="4">
        <v>38</v>
      </c>
      <c r="F152" s="37"/>
      <c r="G152" s="37"/>
      <c r="H152" s="37"/>
      <c r="I152" s="37"/>
      <c r="J152" s="37"/>
      <c r="K152" s="37"/>
      <c r="L152" s="37"/>
      <c r="M152" s="37"/>
      <c r="N152" s="37"/>
      <c r="O152" s="37"/>
      <c r="P152" s="37"/>
      <c r="Q152" s="37"/>
    </row>
    <row r="153" spans="1:24" ht="15" customHeight="1" thickBot="1">
      <c r="A153" s="1">
        <v>39</v>
      </c>
      <c r="B153" s="57" t="s">
        <v>66</v>
      </c>
      <c r="C153" s="1"/>
      <c r="D153" s="1"/>
      <c r="E153" s="1"/>
      <c r="F153" s="1"/>
      <c r="G153" s="1"/>
      <c r="H153" s="1"/>
      <c r="I153" s="1"/>
      <c r="J153" s="1"/>
      <c r="K153" s="1"/>
      <c r="L153" s="1"/>
      <c r="M153" s="1"/>
      <c r="N153" s="1"/>
      <c r="O153" s="1"/>
      <c r="P153" s="1"/>
      <c r="Q153" s="1"/>
      <c r="R153" s="1"/>
      <c r="S153" s="1"/>
    </row>
    <row r="154" spans="1:24" ht="10.199999999999999">
      <c r="A154" s="4" t="s">
        <v>67</v>
      </c>
      <c r="B154" s="5"/>
      <c r="C154" s="5"/>
      <c r="D154" s="5"/>
      <c r="E154" s="5"/>
      <c r="F154" s="5"/>
      <c r="G154" s="5"/>
      <c r="H154" s="5"/>
      <c r="I154" s="5"/>
      <c r="J154" s="5"/>
      <c r="K154" s="5"/>
      <c r="L154" s="5"/>
      <c r="M154" s="5"/>
      <c r="N154" s="5"/>
      <c r="O154" s="5"/>
      <c r="P154" s="5"/>
      <c r="Q154" s="5" t="s">
        <v>68</v>
      </c>
    </row>
    <row r="155" spans="1:24" s="245" customFormat="1" ht="15" hidden="1" customHeight="1" thickBot="1">
      <c r="A155" s="133"/>
      <c r="B155" s="133"/>
      <c r="C155" s="133"/>
      <c r="D155" s="133"/>
      <c r="E155" s="133"/>
      <c r="F155" s="133"/>
      <c r="G155" s="133"/>
      <c r="H155" s="133"/>
      <c r="I155" s="133"/>
      <c r="J155" s="133"/>
      <c r="K155" s="133"/>
      <c r="L155" s="133"/>
      <c r="M155" s="133"/>
      <c r="N155" s="133"/>
      <c r="O155" s="133"/>
      <c r="P155" s="133"/>
      <c r="Q155" s="133"/>
      <c r="R155" s="133"/>
      <c r="S155" s="133"/>
    </row>
    <row r="156" spans="1:24" ht="15" customHeight="1"/>
    <row r="157" spans="1:24" ht="15" customHeight="1"/>
    <row r="158" spans="1:24" ht="15" customHeight="1"/>
    <row r="159" spans="1:24" ht="15" customHeight="1"/>
    <row r="160" spans="1:24"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sheetData>
  <pageMargins left="1" right="0" top="1" bottom="0" header="0" footer="0"/>
  <pageSetup paperSize="9" scale="63" orientation="landscape" r:id="rId1"/>
  <rowBreaks count="3" manualBreakCount="3">
    <brk id="51" max="18" man="1"/>
    <brk id="103" max="18" man="1"/>
    <brk id="154" max="18" man="1"/>
  </rowBreaks>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C02CC-87D1-4B29-8CE2-654D126C0FDE}">
  <sheetPr>
    <tabColor rgb="FF66FF99"/>
  </sheetPr>
  <dimension ref="A1:V523"/>
  <sheetViews>
    <sheetView zoomScale="90" zoomScaleNormal="90" workbookViewId="0">
      <pane ySplit="4" topLeftCell="A421" activePane="bottomLeft" state="frozen"/>
      <selection activeCell="K169" sqref="K169"/>
      <selection pane="bottomLeft" activeCell="S508" sqref="S508"/>
    </sheetView>
  </sheetViews>
  <sheetFormatPr defaultRowHeight="14.4"/>
  <cols>
    <col min="1" max="2" width="10.33203125" customWidth="1"/>
    <col min="3" max="3" width="11.44140625" bestFit="1" customWidth="1"/>
    <col min="4" max="4" width="48.5546875" bestFit="1" customWidth="1"/>
    <col min="5" max="6" width="1" style="446" customWidth="1"/>
    <col min="7" max="19" width="15.44140625" bestFit="1" customWidth="1"/>
    <col min="20" max="20" width="1.88671875" bestFit="1" customWidth="1"/>
    <col min="21" max="21" width="18" style="173" bestFit="1" customWidth="1"/>
    <col min="22" max="22" width="16.109375" bestFit="1" customWidth="1"/>
  </cols>
  <sheetData>
    <row r="1" spans="1:21">
      <c r="C1" s="247" t="s">
        <v>1392</v>
      </c>
      <c r="D1" s="246"/>
      <c r="E1" s="445"/>
      <c r="F1" s="445"/>
      <c r="G1" s="438">
        <f>SUM(G6:G80)</f>
        <v>11855260230.330004</v>
      </c>
      <c r="H1" s="438">
        <f t="shared" ref="H1:S1" si="0">SUM(H6:H80)</f>
        <v>12652879275.379997</v>
      </c>
      <c r="I1" s="438">
        <f t="shared" si="0"/>
        <v>12659017203.030001</v>
      </c>
      <c r="J1" s="438">
        <f t="shared" si="0"/>
        <v>12715983840.449997</v>
      </c>
      <c r="K1" s="438">
        <f t="shared" si="0"/>
        <v>12806378686.679996</v>
      </c>
      <c r="L1" s="438">
        <f t="shared" si="0"/>
        <v>12871215935.140003</v>
      </c>
      <c r="M1" s="438">
        <f t="shared" si="0"/>
        <v>12916362072.419998</v>
      </c>
      <c r="N1" s="438">
        <f t="shared" si="0"/>
        <v>13021046097.610001</v>
      </c>
      <c r="O1" s="438">
        <f t="shared" si="0"/>
        <v>13088300949.470001</v>
      </c>
      <c r="P1" s="438">
        <f t="shared" si="0"/>
        <v>13083529405.059999</v>
      </c>
      <c r="Q1" s="438">
        <f t="shared" si="0"/>
        <v>13086208383.729996</v>
      </c>
      <c r="R1" s="438">
        <f t="shared" si="0"/>
        <v>13069915751.849998</v>
      </c>
      <c r="S1" s="438">
        <f t="shared" si="0"/>
        <v>12291169296.059998</v>
      </c>
      <c r="T1" s="439"/>
      <c r="U1" s="440">
        <f t="shared" ref="U1" si="1">SUM(U6:U80)</f>
        <v>12778251317.47769</v>
      </c>
    </row>
    <row r="2" spans="1:21">
      <c r="A2" s="174" t="s">
        <v>533</v>
      </c>
      <c r="B2" s="174" t="s">
        <v>533</v>
      </c>
      <c r="G2" s="438">
        <f>SUM(G81:G123)</f>
        <v>11855260230.329994</v>
      </c>
      <c r="H2" s="438">
        <f t="shared" ref="H2:S2" si="2">SUM(H81:H123)</f>
        <v>12652879275.379999</v>
      </c>
      <c r="I2" s="438">
        <f t="shared" si="2"/>
        <v>12659017203.029997</v>
      </c>
      <c r="J2" s="438">
        <f t="shared" si="2"/>
        <v>12715983840.450001</v>
      </c>
      <c r="K2" s="438">
        <f t="shared" si="2"/>
        <v>12806378686.679995</v>
      </c>
      <c r="L2" s="438">
        <f t="shared" si="2"/>
        <v>12871215935.139997</v>
      </c>
      <c r="M2" s="438">
        <f t="shared" si="2"/>
        <v>12916362072.419996</v>
      </c>
      <c r="N2" s="438">
        <f t="shared" si="2"/>
        <v>13021046097.610003</v>
      </c>
      <c r="O2" s="438">
        <f t="shared" si="2"/>
        <v>13088300949.470003</v>
      </c>
      <c r="P2" s="438">
        <f t="shared" si="2"/>
        <v>13083529405.059999</v>
      </c>
      <c r="Q2" s="438">
        <f t="shared" si="2"/>
        <v>13086208383.729996</v>
      </c>
      <c r="R2" s="438">
        <f t="shared" si="2"/>
        <v>13069915751.849997</v>
      </c>
      <c r="S2" s="438">
        <f t="shared" si="2"/>
        <v>12291169296.060003</v>
      </c>
      <c r="T2" s="439"/>
      <c r="U2" s="440">
        <f t="shared" ref="U2" si="3">SUM(U81:U123)</f>
        <v>12778251317.477686</v>
      </c>
    </row>
    <row r="3" spans="1:21" ht="15">
      <c r="A3" s="175"/>
      <c r="B3" s="175"/>
      <c r="G3" s="238" t="s">
        <v>1393</v>
      </c>
      <c r="H3" s="238" t="s">
        <v>1393</v>
      </c>
      <c r="I3" s="238" t="s">
        <v>1393</v>
      </c>
      <c r="J3" s="238" t="s">
        <v>1393</v>
      </c>
      <c r="K3" s="238" t="s">
        <v>1393</v>
      </c>
      <c r="L3" s="238" t="s">
        <v>1393</v>
      </c>
      <c r="M3" s="238" t="s">
        <v>1393</v>
      </c>
      <c r="N3" s="238" t="s">
        <v>1393</v>
      </c>
      <c r="O3" s="238" t="s">
        <v>1393</v>
      </c>
      <c r="P3" s="238" t="s">
        <v>1393</v>
      </c>
      <c r="Q3" s="238" t="s">
        <v>1393</v>
      </c>
      <c r="R3" s="238" t="s">
        <v>1393</v>
      </c>
      <c r="S3" s="238" t="s">
        <v>1393</v>
      </c>
      <c r="T3" s="238"/>
      <c r="U3" s="434" t="s">
        <v>1393</v>
      </c>
    </row>
    <row r="4" spans="1:21" ht="15">
      <c r="A4" s="177" t="s">
        <v>197</v>
      </c>
      <c r="B4" s="177" t="s">
        <v>197</v>
      </c>
      <c r="C4" s="178" t="s">
        <v>537</v>
      </c>
      <c r="D4" s="122" t="s">
        <v>538</v>
      </c>
      <c r="E4" s="447"/>
      <c r="F4" s="447"/>
      <c r="G4" s="435" t="s">
        <v>1394</v>
      </c>
      <c r="H4" s="435" t="s">
        <v>1395</v>
      </c>
      <c r="I4" s="435" t="s">
        <v>1396</v>
      </c>
      <c r="J4" s="435" t="s">
        <v>1397</v>
      </c>
      <c r="K4" s="435" t="s">
        <v>1398</v>
      </c>
      <c r="L4" s="435" t="s">
        <v>1399</v>
      </c>
      <c r="M4" s="435" t="s">
        <v>1400</v>
      </c>
      <c r="N4" s="435" t="s">
        <v>1401</v>
      </c>
      <c r="O4" s="435" t="s">
        <v>1402</v>
      </c>
      <c r="P4" s="435" t="s">
        <v>1403</v>
      </c>
      <c r="Q4" s="435" t="s">
        <v>1404</v>
      </c>
      <c r="R4" s="435" t="s">
        <v>1405</v>
      </c>
      <c r="S4" s="435" t="s">
        <v>1406</v>
      </c>
      <c r="T4" s="436"/>
      <c r="U4" s="437" t="s">
        <v>1407</v>
      </c>
    </row>
    <row r="5" spans="1:21">
      <c r="A5" s="179"/>
      <c r="B5" s="179"/>
      <c r="G5" s="180">
        <v>7</v>
      </c>
      <c r="H5" s="180">
        <v>8</v>
      </c>
      <c r="I5" s="180">
        <v>9</v>
      </c>
      <c r="J5" s="180">
        <v>10</v>
      </c>
      <c r="K5" s="180">
        <v>11</v>
      </c>
      <c r="L5" s="180">
        <v>12</v>
      </c>
      <c r="M5" s="180">
        <v>13</v>
      </c>
      <c r="N5" s="180">
        <v>14</v>
      </c>
      <c r="O5" s="180">
        <v>15</v>
      </c>
      <c r="P5" s="180">
        <v>16</v>
      </c>
      <c r="Q5" s="180">
        <v>17</v>
      </c>
      <c r="R5" s="180">
        <v>18</v>
      </c>
      <c r="S5" s="180">
        <v>19</v>
      </c>
    </row>
    <row r="6" spans="1:21">
      <c r="A6" s="181" t="str">
        <f>MID(C6,4,3)</f>
        <v>101</v>
      </c>
      <c r="B6" s="181" t="str">
        <f>MID(C6,4,3)&amp;"."&amp;MID(C6,7,1)</f>
        <v>101.0</v>
      </c>
      <c r="C6" t="s">
        <v>1408</v>
      </c>
      <c r="D6" t="s">
        <v>230</v>
      </c>
      <c r="G6">
        <v>10039841645.940001</v>
      </c>
      <c r="H6">
        <v>10051217021.440001</v>
      </c>
      <c r="I6">
        <v>10059089037.889999</v>
      </c>
      <c r="J6">
        <v>10085877637.4</v>
      </c>
      <c r="K6">
        <v>10107781525.780001</v>
      </c>
      <c r="L6">
        <v>10117136077.450001</v>
      </c>
      <c r="M6">
        <v>10177335824.93</v>
      </c>
      <c r="N6">
        <v>10186923941.219999</v>
      </c>
      <c r="O6">
        <v>10226671445.120001</v>
      </c>
      <c r="P6">
        <v>10276653729.27</v>
      </c>
      <c r="Q6">
        <v>10317435622.68</v>
      </c>
      <c r="R6">
        <v>10365026128.49</v>
      </c>
      <c r="S6">
        <v>10414173451.530001</v>
      </c>
      <c r="U6" s="173">
        <f>AVERAGE(G6:S6)</f>
        <v>10186551006.856922</v>
      </c>
    </row>
    <row r="7" spans="1:21">
      <c r="A7" s="181" t="str">
        <f t="shared" ref="A7:A70" si="4">MID(C7,4,3)</f>
        <v>101</v>
      </c>
      <c r="B7" s="181" t="str">
        <f t="shared" ref="B7:B70" si="5">MID(C7,4,3)&amp;"."&amp;MID(C7,7,1)</f>
        <v>101.1</v>
      </c>
      <c r="C7" t="s">
        <v>1409</v>
      </c>
      <c r="D7" t="s">
        <v>555</v>
      </c>
      <c r="G7">
        <v>25388678.699999999</v>
      </c>
      <c r="H7">
        <v>25344223.969999999</v>
      </c>
      <c r="I7">
        <v>25299466.43</v>
      </c>
      <c r="J7">
        <v>25903318.16</v>
      </c>
      <c r="K7">
        <v>25858511.390000001</v>
      </c>
      <c r="L7">
        <v>25813679.879999999</v>
      </c>
      <c r="M7">
        <v>25344748.649999999</v>
      </c>
      <c r="N7">
        <v>25299867.370000001</v>
      </c>
      <c r="O7">
        <v>25254957.91</v>
      </c>
      <c r="P7">
        <v>24781867.469999999</v>
      </c>
      <c r="Q7">
        <v>24736901.34</v>
      </c>
      <c r="R7">
        <v>24691906.719999999</v>
      </c>
      <c r="S7">
        <v>24214614.43</v>
      </c>
      <c r="U7" s="173">
        <f t="shared" ref="U7:U70" si="6">AVERAGE(G7:S7)</f>
        <v>25225595.570769232</v>
      </c>
    </row>
    <row r="8" spans="1:21">
      <c r="A8" s="181" t="str">
        <f t="shared" si="4"/>
        <v>102</v>
      </c>
      <c r="B8" s="181" t="str">
        <f t="shared" si="5"/>
        <v>102.0</v>
      </c>
      <c r="C8" t="s">
        <v>1410</v>
      </c>
      <c r="D8" t="s">
        <v>557</v>
      </c>
      <c r="G8">
        <v>218909.87</v>
      </c>
      <c r="H8">
        <v>218909.87</v>
      </c>
      <c r="I8">
        <v>225416.4</v>
      </c>
      <c r="J8">
        <v>226444.67</v>
      </c>
      <c r="K8">
        <v>229844.67</v>
      </c>
      <c r="L8">
        <v>232006.62</v>
      </c>
      <c r="M8">
        <v>232231.49</v>
      </c>
      <c r="N8">
        <v>88339.63</v>
      </c>
      <c r="O8">
        <v>395935.06</v>
      </c>
      <c r="P8">
        <v>369064.18</v>
      </c>
      <c r="Q8">
        <v>369064.18</v>
      </c>
      <c r="R8">
        <v>372248.24</v>
      </c>
      <c r="S8">
        <v>411071.06</v>
      </c>
      <c r="U8" s="173">
        <f t="shared" si="6"/>
        <v>276114.30307692313</v>
      </c>
    </row>
    <row r="9" spans="1:21">
      <c r="A9" s="181" t="str">
        <f t="shared" si="4"/>
        <v>103</v>
      </c>
      <c r="B9" s="181" t="str">
        <f t="shared" si="5"/>
        <v>103.0</v>
      </c>
      <c r="C9" t="s">
        <v>1411</v>
      </c>
      <c r="D9" t="s">
        <v>559</v>
      </c>
      <c r="G9">
        <v>0</v>
      </c>
      <c r="H9">
        <v>0</v>
      </c>
      <c r="I9">
        <v>0</v>
      </c>
      <c r="J9">
        <v>0</v>
      </c>
      <c r="K9">
        <v>0</v>
      </c>
      <c r="L9">
        <v>0</v>
      </c>
      <c r="M9">
        <v>0</v>
      </c>
      <c r="N9">
        <v>0</v>
      </c>
      <c r="O9">
        <v>0</v>
      </c>
      <c r="P9">
        <v>0</v>
      </c>
      <c r="Q9">
        <v>0</v>
      </c>
      <c r="R9">
        <v>0</v>
      </c>
      <c r="S9">
        <v>0</v>
      </c>
      <c r="U9" s="173">
        <f t="shared" si="6"/>
        <v>0</v>
      </c>
    </row>
    <row r="10" spans="1:21">
      <c r="A10" s="181" t="str">
        <f t="shared" si="4"/>
        <v>103</v>
      </c>
      <c r="B10" s="181" t="str">
        <f t="shared" si="5"/>
        <v>103.1</v>
      </c>
      <c r="C10" t="s">
        <v>1412</v>
      </c>
      <c r="D10" t="s">
        <v>561</v>
      </c>
      <c r="G10">
        <v>0</v>
      </c>
      <c r="H10">
        <v>0</v>
      </c>
      <c r="I10">
        <v>0</v>
      </c>
      <c r="J10">
        <v>0</v>
      </c>
      <c r="K10">
        <v>0</v>
      </c>
      <c r="L10">
        <v>0</v>
      </c>
      <c r="M10">
        <v>0</v>
      </c>
      <c r="N10">
        <v>0</v>
      </c>
      <c r="O10">
        <v>0</v>
      </c>
      <c r="P10">
        <v>0</v>
      </c>
      <c r="Q10">
        <v>0</v>
      </c>
      <c r="R10">
        <v>0</v>
      </c>
      <c r="S10">
        <v>0</v>
      </c>
      <c r="U10" s="173">
        <f t="shared" si="6"/>
        <v>0</v>
      </c>
    </row>
    <row r="11" spans="1:21">
      <c r="A11" s="181" t="str">
        <f t="shared" si="4"/>
        <v>104</v>
      </c>
      <c r="B11" s="181" t="str">
        <f t="shared" si="5"/>
        <v>104.0</v>
      </c>
      <c r="C11" t="s">
        <v>1413</v>
      </c>
      <c r="D11" t="s">
        <v>563</v>
      </c>
      <c r="G11">
        <v>0</v>
      </c>
      <c r="H11">
        <v>0</v>
      </c>
      <c r="I11">
        <v>0</v>
      </c>
      <c r="J11">
        <v>0</v>
      </c>
      <c r="K11">
        <v>0</v>
      </c>
      <c r="L11">
        <v>0</v>
      </c>
      <c r="M11">
        <v>0</v>
      </c>
      <c r="N11">
        <v>0</v>
      </c>
      <c r="O11">
        <v>0</v>
      </c>
      <c r="P11">
        <v>0</v>
      </c>
      <c r="Q11">
        <v>0</v>
      </c>
      <c r="R11">
        <v>0</v>
      </c>
      <c r="S11">
        <v>0</v>
      </c>
      <c r="U11" s="173">
        <f t="shared" si="6"/>
        <v>0</v>
      </c>
    </row>
    <row r="12" spans="1:21">
      <c r="A12" s="181" t="str">
        <f t="shared" si="4"/>
        <v>105</v>
      </c>
      <c r="B12" s="181" t="str">
        <f t="shared" si="5"/>
        <v>105.0</v>
      </c>
      <c r="C12" t="s">
        <v>1414</v>
      </c>
      <c r="D12" t="s">
        <v>565</v>
      </c>
      <c r="G12">
        <v>54570735.409999996</v>
      </c>
      <c r="H12">
        <v>54570735.409999996</v>
      </c>
      <c r="I12">
        <v>54570997.909999996</v>
      </c>
      <c r="J12">
        <v>54570735.409999996</v>
      </c>
      <c r="K12">
        <v>54570735.409999996</v>
      </c>
      <c r="L12">
        <v>54570735.409999996</v>
      </c>
      <c r="M12">
        <v>54570735.409999996</v>
      </c>
      <c r="N12">
        <v>54570735.409999996</v>
      </c>
      <c r="O12">
        <v>58127610.409999996</v>
      </c>
      <c r="P12">
        <v>58127610.409999996</v>
      </c>
      <c r="Q12">
        <v>58127610.409999996</v>
      </c>
      <c r="R12">
        <v>58127610.409999996</v>
      </c>
      <c r="S12">
        <v>58127610.409999996</v>
      </c>
      <c r="U12" s="173">
        <f t="shared" si="6"/>
        <v>55938784.448461518</v>
      </c>
    </row>
    <row r="13" spans="1:21">
      <c r="A13" s="181" t="str">
        <f t="shared" si="4"/>
        <v>105</v>
      </c>
      <c r="B13" s="181" t="str">
        <f t="shared" si="5"/>
        <v>105.1</v>
      </c>
      <c r="C13" t="s">
        <v>1415</v>
      </c>
      <c r="D13" t="s">
        <v>567</v>
      </c>
      <c r="G13">
        <v>0</v>
      </c>
      <c r="H13">
        <v>0</v>
      </c>
      <c r="I13">
        <v>0</v>
      </c>
      <c r="J13">
        <v>0</v>
      </c>
      <c r="K13">
        <v>0</v>
      </c>
      <c r="L13">
        <v>0</v>
      </c>
      <c r="M13">
        <v>0</v>
      </c>
      <c r="N13">
        <v>0</v>
      </c>
      <c r="O13">
        <v>0</v>
      </c>
      <c r="P13">
        <v>0</v>
      </c>
      <c r="Q13">
        <v>0</v>
      </c>
      <c r="R13">
        <v>0</v>
      </c>
      <c r="S13">
        <v>0</v>
      </c>
      <c r="U13" s="173">
        <f t="shared" si="6"/>
        <v>0</v>
      </c>
    </row>
    <row r="14" spans="1:21">
      <c r="A14" s="181" t="str">
        <f t="shared" si="4"/>
        <v>106</v>
      </c>
      <c r="B14" s="181" t="str">
        <f t="shared" si="5"/>
        <v>106.0</v>
      </c>
      <c r="C14" t="s">
        <v>1416</v>
      </c>
      <c r="D14" t="s">
        <v>569</v>
      </c>
      <c r="G14">
        <v>1535981028.8</v>
      </c>
      <c r="H14">
        <v>1558707133.1099999</v>
      </c>
      <c r="I14">
        <v>1599543352.5</v>
      </c>
      <c r="J14">
        <v>1618439059.98</v>
      </c>
      <c r="K14">
        <v>1626997509.5799999</v>
      </c>
      <c r="L14">
        <v>1639420478.3800001</v>
      </c>
      <c r="M14">
        <v>1625123264.3800001</v>
      </c>
      <c r="N14">
        <v>1649061418.8299999</v>
      </c>
      <c r="O14">
        <v>1675384633.24</v>
      </c>
      <c r="P14">
        <v>1659350763</v>
      </c>
      <c r="Q14">
        <v>1675422473.1199999</v>
      </c>
      <c r="R14">
        <v>1649571094.9000001</v>
      </c>
      <c r="S14">
        <v>2078381704.5999999</v>
      </c>
      <c r="U14" s="173">
        <f t="shared" si="6"/>
        <v>1660875685.7246153</v>
      </c>
    </row>
    <row r="15" spans="1:21">
      <c r="A15" s="181" t="str">
        <f t="shared" si="4"/>
        <v>107</v>
      </c>
      <c r="B15" s="181" t="str">
        <f t="shared" si="5"/>
        <v>107.0</v>
      </c>
      <c r="C15" t="s">
        <v>1417</v>
      </c>
      <c r="D15" t="s">
        <v>161</v>
      </c>
      <c r="G15">
        <v>894768621.66999996</v>
      </c>
      <c r="H15">
        <v>922778122.98000002</v>
      </c>
      <c r="I15">
        <v>925379876.38999999</v>
      </c>
      <c r="J15">
        <v>949370617.48000002</v>
      </c>
      <c r="K15">
        <v>1002657647.66</v>
      </c>
      <c r="L15">
        <v>1079336505.8699999</v>
      </c>
      <c r="M15">
        <v>1123863394.21</v>
      </c>
      <c r="N15">
        <v>1186787043.3099999</v>
      </c>
      <c r="O15">
        <v>1221328634.6800001</v>
      </c>
      <c r="P15">
        <v>1264523215.3900001</v>
      </c>
      <c r="Q15">
        <v>1274279141.9100001</v>
      </c>
      <c r="R15">
        <v>1346699933.4300001</v>
      </c>
      <c r="S15">
        <v>1093242214.55</v>
      </c>
      <c r="U15" s="173">
        <f t="shared" si="6"/>
        <v>1098847305.3484614</v>
      </c>
    </row>
    <row r="16" spans="1:21">
      <c r="A16" s="181" t="str">
        <f t="shared" si="4"/>
        <v>108</v>
      </c>
      <c r="B16" s="181" t="str">
        <f t="shared" si="5"/>
        <v>108.0</v>
      </c>
      <c r="C16" t="s">
        <v>1418</v>
      </c>
      <c r="D16" t="s">
        <v>445</v>
      </c>
      <c r="G16">
        <v>-3317745810.5999999</v>
      </c>
      <c r="H16">
        <v>-3338494110.4899998</v>
      </c>
      <c r="I16">
        <v>-3355912118.4200001</v>
      </c>
      <c r="J16">
        <v>-3353008132.3200002</v>
      </c>
      <c r="K16">
        <v>-3372143843.6599998</v>
      </c>
      <c r="L16">
        <v>-3393315116.46</v>
      </c>
      <c r="M16">
        <v>-3416816315.6300001</v>
      </c>
      <c r="N16">
        <v>-3442629620.9099998</v>
      </c>
      <c r="O16">
        <v>-3461538510.0799999</v>
      </c>
      <c r="P16">
        <v>-3487933327.6999998</v>
      </c>
      <c r="Q16">
        <v>-3502538944.6199999</v>
      </c>
      <c r="R16">
        <v>-3521955594.52</v>
      </c>
      <c r="S16">
        <v>-3539066630.0599999</v>
      </c>
      <c r="U16" s="173">
        <f t="shared" si="6"/>
        <v>-3423315236.574615</v>
      </c>
    </row>
    <row r="17" spans="1:21">
      <c r="A17" s="181" t="str">
        <f t="shared" si="4"/>
        <v>111</v>
      </c>
      <c r="B17" s="181" t="str">
        <f t="shared" si="5"/>
        <v>111.0</v>
      </c>
      <c r="C17" t="s">
        <v>1419</v>
      </c>
      <c r="D17" t="s">
        <v>573</v>
      </c>
      <c r="G17">
        <v>-128784270.09999999</v>
      </c>
      <c r="H17">
        <v>-131350286.20999999</v>
      </c>
      <c r="I17">
        <v>-133923224.55</v>
      </c>
      <c r="J17">
        <v>-136504426.06999999</v>
      </c>
      <c r="K17">
        <v>-139145759.38999999</v>
      </c>
      <c r="L17">
        <v>-141786812.99000001</v>
      </c>
      <c r="M17">
        <v>-144448299.11000001</v>
      </c>
      <c r="N17">
        <v>-147136444.74000001</v>
      </c>
      <c r="O17">
        <v>-149849135.19999999</v>
      </c>
      <c r="P17">
        <v>-152588499.90000001</v>
      </c>
      <c r="Q17">
        <v>-155311581.47999999</v>
      </c>
      <c r="R17">
        <v>-158040371.49000001</v>
      </c>
      <c r="S17">
        <v>-160768005.36000001</v>
      </c>
      <c r="U17" s="173">
        <f t="shared" si="6"/>
        <v>-144587470.50692308</v>
      </c>
    </row>
    <row r="18" spans="1:21">
      <c r="A18" s="181" t="str">
        <f t="shared" si="4"/>
        <v>114</v>
      </c>
      <c r="B18" s="181" t="str">
        <f t="shared" si="5"/>
        <v>114.0</v>
      </c>
      <c r="C18" t="s">
        <v>1420</v>
      </c>
      <c r="D18" t="s">
        <v>575</v>
      </c>
      <c r="G18">
        <v>7484822.7599999998</v>
      </c>
      <c r="H18">
        <v>7484822.7599999998</v>
      </c>
      <c r="I18">
        <v>7484822.7599999998</v>
      </c>
      <c r="J18">
        <v>7484822.7599999998</v>
      </c>
      <c r="K18">
        <v>7484822.7599999998</v>
      </c>
      <c r="L18">
        <v>7484822.7599999998</v>
      </c>
      <c r="M18">
        <v>7484822.7599999998</v>
      </c>
      <c r="N18">
        <v>7484822.7599999998</v>
      </c>
      <c r="O18">
        <v>7484822.7599999998</v>
      </c>
      <c r="P18">
        <v>7484822.7599999998</v>
      </c>
      <c r="Q18">
        <v>7484822.7599999998</v>
      </c>
      <c r="R18">
        <v>7484822.7599999998</v>
      </c>
      <c r="S18">
        <v>7484822.7599999998</v>
      </c>
      <c r="U18" s="173">
        <f t="shared" si="6"/>
        <v>7484822.7600000007</v>
      </c>
    </row>
    <row r="19" spans="1:21">
      <c r="A19" s="181" t="str">
        <f t="shared" si="4"/>
        <v>115</v>
      </c>
      <c r="B19" s="181" t="str">
        <f t="shared" si="5"/>
        <v>115.0</v>
      </c>
      <c r="C19" t="s">
        <v>1421</v>
      </c>
      <c r="D19" t="s">
        <v>577</v>
      </c>
      <c r="G19">
        <v>-6409948.71</v>
      </c>
      <c r="H19">
        <v>-6429674.4199999999</v>
      </c>
      <c r="I19">
        <v>-6449400.1600000001</v>
      </c>
      <c r="J19">
        <v>-6469125.8700000001</v>
      </c>
      <c r="K19">
        <v>-6488851.6100000003</v>
      </c>
      <c r="L19">
        <v>-6508577.3200000003</v>
      </c>
      <c r="M19">
        <v>-6528303.0599999996</v>
      </c>
      <c r="N19">
        <v>-6548028.7699999996</v>
      </c>
      <c r="O19">
        <v>-6567754.5099999998</v>
      </c>
      <c r="P19">
        <v>-6587480.2199999997</v>
      </c>
      <c r="Q19">
        <v>-6607205.9500000002</v>
      </c>
      <c r="R19">
        <v>-6626931.6699999999</v>
      </c>
      <c r="S19">
        <v>-6646657.4100000001</v>
      </c>
      <c r="U19" s="173">
        <f t="shared" si="6"/>
        <v>-6528303.0523076914</v>
      </c>
    </row>
    <row r="20" spans="1:21">
      <c r="A20" s="181" t="str">
        <f t="shared" si="4"/>
        <v>116</v>
      </c>
      <c r="B20" s="181" t="str">
        <f t="shared" si="5"/>
        <v>116.0</v>
      </c>
      <c r="C20" t="s">
        <v>1422</v>
      </c>
      <c r="D20" t="s">
        <v>579</v>
      </c>
      <c r="G20">
        <v>0</v>
      </c>
      <c r="H20">
        <v>0</v>
      </c>
      <c r="I20">
        <v>0</v>
      </c>
      <c r="J20">
        <v>0</v>
      </c>
      <c r="K20">
        <v>0</v>
      </c>
      <c r="L20">
        <v>0</v>
      </c>
      <c r="M20">
        <v>0</v>
      </c>
      <c r="N20">
        <v>0</v>
      </c>
      <c r="O20">
        <v>0</v>
      </c>
      <c r="P20">
        <v>0</v>
      </c>
      <c r="Q20">
        <v>0</v>
      </c>
      <c r="R20">
        <v>0</v>
      </c>
      <c r="S20">
        <v>0</v>
      </c>
      <c r="U20" s="173">
        <f t="shared" si="6"/>
        <v>0</v>
      </c>
    </row>
    <row r="21" spans="1:21">
      <c r="A21" s="181" t="str">
        <f t="shared" si="4"/>
        <v>117</v>
      </c>
      <c r="B21" s="181" t="str">
        <f t="shared" si="5"/>
        <v>117.1</v>
      </c>
      <c r="C21" t="s">
        <v>1423</v>
      </c>
      <c r="D21" t="s">
        <v>581</v>
      </c>
      <c r="G21">
        <v>0</v>
      </c>
      <c r="H21">
        <v>0</v>
      </c>
      <c r="I21">
        <v>0</v>
      </c>
      <c r="J21">
        <v>0</v>
      </c>
      <c r="K21">
        <v>0</v>
      </c>
      <c r="L21">
        <v>0</v>
      </c>
      <c r="M21">
        <v>0</v>
      </c>
      <c r="N21">
        <v>0</v>
      </c>
      <c r="O21">
        <v>0</v>
      </c>
      <c r="P21">
        <v>0</v>
      </c>
      <c r="Q21">
        <v>0</v>
      </c>
      <c r="R21">
        <v>0</v>
      </c>
      <c r="S21">
        <v>0</v>
      </c>
      <c r="U21" s="173">
        <f t="shared" si="6"/>
        <v>0</v>
      </c>
    </row>
    <row r="22" spans="1:21">
      <c r="A22" s="181" t="str">
        <f t="shared" si="4"/>
        <v>117</v>
      </c>
      <c r="B22" s="181" t="str">
        <f t="shared" si="5"/>
        <v>117.2</v>
      </c>
      <c r="C22" t="s">
        <v>1424</v>
      </c>
      <c r="D22" t="s">
        <v>583</v>
      </c>
      <c r="G22">
        <v>0</v>
      </c>
      <c r="H22">
        <v>0</v>
      </c>
      <c r="I22">
        <v>0</v>
      </c>
      <c r="J22">
        <v>0</v>
      </c>
      <c r="K22">
        <v>0</v>
      </c>
      <c r="L22">
        <v>0</v>
      </c>
      <c r="M22">
        <v>0</v>
      </c>
      <c r="N22">
        <v>0</v>
      </c>
      <c r="O22">
        <v>0</v>
      </c>
      <c r="P22">
        <v>0</v>
      </c>
      <c r="Q22">
        <v>0</v>
      </c>
      <c r="R22">
        <v>0</v>
      </c>
      <c r="S22">
        <v>0</v>
      </c>
      <c r="U22" s="173">
        <f t="shared" si="6"/>
        <v>0</v>
      </c>
    </row>
    <row r="23" spans="1:21">
      <c r="A23" s="181" t="str">
        <f t="shared" si="4"/>
        <v>117</v>
      </c>
      <c r="B23" s="181" t="str">
        <f t="shared" si="5"/>
        <v>117.3</v>
      </c>
      <c r="C23" t="s">
        <v>1425</v>
      </c>
      <c r="D23" t="s">
        <v>585</v>
      </c>
      <c r="G23">
        <v>0</v>
      </c>
      <c r="H23">
        <v>0</v>
      </c>
      <c r="I23">
        <v>0</v>
      </c>
      <c r="J23">
        <v>0</v>
      </c>
      <c r="K23">
        <v>0</v>
      </c>
      <c r="L23">
        <v>0</v>
      </c>
      <c r="M23">
        <v>0</v>
      </c>
      <c r="N23">
        <v>0</v>
      </c>
      <c r="O23">
        <v>0</v>
      </c>
      <c r="P23">
        <v>0</v>
      </c>
      <c r="Q23">
        <v>0</v>
      </c>
      <c r="R23">
        <v>0</v>
      </c>
      <c r="S23">
        <v>0</v>
      </c>
      <c r="U23" s="173">
        <f t="shared" si="6"/>
        <v>0</v>
      </c>
    </row>
    <row r="24" spans="1:21">
      <c r="A24" s="181" t="str">
        <f t="shared" si="4"/>
        <v>117</v>
      </c>
      <c r="B24" s="181" t="str">
        <f t="shared" si="5"/>
        <v>117.4</v>
      </c>
      <c r="C24" t="s">
        <v>1426</v>
      </c>
      <c r="D24" t="s">
        <v>587</v>
      </c>
      <c r="G24">
        <v>0</v>
      </c>
      <c r="H24">
        <v>0</v>
      </c>
      <c r="I24">
        <v>0</v>
      </c>
      <c r="J24">
        <v>0</v>
      </c>
      <c r="K24">
        <v>0</v>
      </c>
      <c r="L24">
        <v>0</v>
      </c>
      <c r="M24">
        <v>0</v>
      </c>
      <c r="N24">
        <v>0</v>
      </c>
      <c r="O24">
        <v>0</v>
      </c>
      <c r="P24">
        <v>0</v>
      </c>
      <c r="Q24">
        <v>0</v>
      </c>
      <c r="R24">
        <v>0</v>
      </c>
      <c r="S24">
        <v>0</v>
      </c>
      <c r="U24" s="173">
        <f t="shared" si="6"/>
        <v>0</v>
      </c>
    </row>
    <row r="25" spans="1:21">
      <c r="A25" s="181" t="str">
        <f t="shared" si="4"/>
        <v>118</v>
      </c>
      <c r="B25" s="181" t="str">
        <f t="shared" si="5"/>
        <v>118.0</v>
      </c>
      <c r="C25" t="s">
        <v>1427</v>
      </c>
      <c r="D25" t="s">
        <v>589</v>
      </c>
      <c r="G25">
        <v>0</v>
      </c>
      <c r="H25">
        <v>0</v>
      </c>
      <c r="I25">
        <v>0</v>
      </c>
      <c r="J25">
        <v>0</v>
      </c>
      <c r="K25">
        <v>0</v>
      </c>
      <c r="L25">
        <v>0</v>
      </c>
      <c r="M25">
        <v>0</v>
      </c>
      <c r="N25">
        <v>0</v>
      </c>
      <c r="O25">
        <v>0</v>
      </c>
      <c r="P25">
        <v>0</v>
      </c>
      <c r="Q25">
        <v>0</v>
      </c>
      <c r="R25">
        <v>0</v>
      </c>
      <c r="S25">
        <v>0</v>
      </c>
      <c r="U25" s="173">
        <f t="shared" si="6"/>
        <v>0</v>
      </c>
    </row>
    <row r="26" spans="1:21">
      <c r="A26" s="181" t="str">
        <f t="shared" si="4"/>
        <v>119</v>
      </c>
      <c r="B26" s="181" t="str">
        <f t="shared" si="5"/>
        <v>119.0</v>
      </c>
      <c r="C26" t="s">
        <v>1428</v>
      </c>
      <c r="D26" t="s">
        <v>591</v>
      </c>
      <c r="G26">
        <v>0</v>
      </c>
      <c r="H26">
        <v>0</v>
      </c>
      <c r="I26">
        <v>0</v>
      </c>
      <c r="J26">
        <v>0</v>
      </c>
      <c r="K26">
        <v>0</v>
      </c>
      <c r="L26">
        <v>0</v>
      </c>
      <c r="M26">
        <v>0</v>
      </c>
      <c r="N26">
        <v>0</v>
      </c>
      <c r="O26">
        <v>0</v>
      </c>
      <c r="P26">
        <v>0</v>
      </c>
      <c r="Q26">
        <v>0</v>
      </c>
      <c r="R26">
        <v>0</v>
      </c>
      <c r="S26">
        <v>0</v>
      </c>
      <c r="U26" s="173">
        <f t="shared" si="6"/>
        <v>0</v>
      </c>
    </row>
    <row r="27" spans="1:21">
      <c r="A27" s="181" t="str">
        <f t="shared" si="4"/>
        <v>121</v>
      </c>
      <c r="B27" s="181" t="str">
        <f t="shared" si="5"/>
        <v>121.0</v>
      </c>
      <c r="C27" t="s">
        <v>1429</v>
      </c>
      <c r="D27" t="s">
        <v>593</v>
      </c>
      <c r="G27">
        <v>20099786.539999999</v>
      </c>
      <c r="H27">
        <v>20275236.809999999</v>
      </c>
      <c r="I27">
        <v>20330970.32</v>
      </c>
      <c r="J27">
        <v>20449617.5</v>
      </c>
      <c r="K27">
        <v>20404922.18</v>
      </c>
      <c r="L27">
        <v>20431518.379999999</v>
      </c>
      <c r="M27">
        <v>21088334.16</v>
      </c>
      <c r="N27">
        <v>20609038.379999999</v>
      </c>
      <c r="O27">
        <v>20722564.559999999</v>
      </c>
      <c r="P27">
        <v>20582914.420000002</v>
      </c>
      <c r="Q27">
        <v>20621884.969999999</v>
      </c>
      <c r="R27">
        <v>20637962.329999998</v>
      </c>
      <c r="S27">
        <v>20624555.809999999</v>
      </c>
      <c r="U27" s="173">
        <f t="shared" si="6"/>
        <v>20529177.412307695</v>
      </c>
    </row>
    <row r="28" spans="1:21">
      <c r="A28" s="181" t="str">
        <f t="shared" si="4"/>
        <v>122</v>
      </c>
      <c r="B28" s="181" t="str">
        <f t="shared" si="5"/>
        <v>122.0</v>
      </c>
      <c r="C28" t="s">
        <v>1430</v>
      </c>
      <c r="D28" t="s">
        <v>595</v>
      </c>
      <c r="G28">
        <v>-7709451.3399999999</v>
      </c>
      <c r="H28">
        <v>-7808174.8700000001</v>
      </c>
      <c r="I28">
        <v>-7904804.2300000004</v>
      </c>
      <c r="J28">
        <v>-8005854.1699999999</v>
      </c>
      <c r="K28">
        <v>-8075982.3600000003</v>
      </c>
      <c r="L28">
        <v>-8132079.9800000004</v>
      </c>
      <c r="M28">
        <v>-8239435.1200000001</v>
      </c>
      <c r="N28">
        <v>-8305890.6500000004</v>
      </c>
      <c r="O28">
        <v>-8410516.0299999993</v>
      </c>
      <c r="P28">
        <v>-8350661.0999999996</v>
      </c>
      <c r="Q28">
        <v>-8422593.0999999996</v>
      </c>
      <c r="R28">
        <v>-8554023.7400000002</v>
      </c>
      <c r="S28">
        <v>-7144756.8499999996</v>
      </c>
      <c r="U28" s="173">
        <f t="shared" si="6"/>
        <v>-8081863.3492307672</v>
      </c>
    </row>
    <row r="29" spans="1:21">
      <c r="A29" s="181" t="str">
        <f t="shared" si="4"/>
        <v>123</v>
      </c>
      <c r="B29" s="181" t="str">
        <f t="shared" si="5"/>
        <v>123.0</v>
      </c>
      <c r="C29" t="s">
        <v>1431</v>
      </c>
      <c r="D29" t="s">
        <v>597</v>
      </c>
      <c r="G29">
        <v>0</v>
      </c>
      <c r="H29">
        <v>0</v>
      </c>
      <c r="I29">
        <v>0</v>
      </c>
      <c r="J29">
        <v>0</v>
      </c>
      <c r="K29">
        <v>0</v>
      </c>
      <c r="L29">
        <v>0</v>
      </c>
      <c r="M29">
        <v>0</v>
      </c>
      <c r="N29">
        <v>0</v>
      </c>
      <c r="O29">
        <v>0</v>
      </c>
      <c r="P29">
        <v>0</v>
      </c>
      <c r="Q29">
        <v>0</v>
      </c>
      <c r="R29">
        <v>0</v>
      </c>
      <c r="S29">
        <v>0</v>
      </c>
      <c r="U29" s="173">
        <f t="shared" si="6"/>
        <v>0</v>
      </c>
    </row>
    <row r="30" spans="1:21">
      <c r="A30" s="181" t="str">
        <f t="shared" si="4"/>
        <v>123</v>
      </c>
      <c r="B30" s="181" t="str">
        <f t="shared" si="5"/>
        <v>123.1</v>
      </c>
      <c r="C30" t="s">
        <v>1432</v>
      </c>
      <c r="D30" t="s">
        <v>599</v>
      </c>
      <c r="G30">
        <v>0</v>
      </c>
      <c r="H30">
        <v>0</v>
      </c>
      <c r="I30">
        <v>0</v>
      </c>
      <c r="J30">
        <v>0</v>
      </c>
      <c r="K30">
        <v>0</v>
      </c>
      <c r="L30">
        <v>0</v>
      </c>
      <c r="M30">
        <v>0</v>
      </c>
      <c r="N30">
        <v>0</v>
      </c>
      <c r="O30">
        <v>0</v>
      </c>
      <c r="P30">
        <v>0</v>
      </c>
      <c r="Q30">
        <v>0</v>
      </c>
      <c r="R30">
        <v>0</v>
      </c>
      <c r="S30">
        <v>0</v>
      </c>
      <c r="U30" s="173">
        <f t="shared" si="6"/>
        <v>0</v>
      </c>
    </row>
    <row r="31" spans="1:21">
      <c r="A31" s="181" t="str">
        <f t="shared" si="4"/>
        <v>124</v>
      </c>
      <c r="B31" s="181" t="str">
        <f t="shared" si="5"/>
        <v>124.0</v>
      </c>
      <c r="C31" t="s">
        <v>1433</v>
      </c>
      <c r="D31" t="s">
        <v>601</v>
      </c>
      <c r="G31">
        <v>0</v>
      </c>
      <c r="H31">
        <v>0</v>
      </c>
      <c r="I31">
        <v>0</v>
      </c>
      <c r="J31">
        <v>0</v>
      </c>
      <c r="K31">
        <v>0</v>
      </c>
      <c r="L31">
        <v>0</v>
      </c>
      <c r="M31">
        <v>0</v>
      </c>
      <c r="N31">
        <v>0</v>
      </c>
      <c r="O31">
        <v>0</v>
      </c>
      <c r="P31">
        <v>0</v>
      </c>
      <c r="Q31">
        <v>0</v>
      </c>
      <c r="R31">
        <v>0</v>
      </c>
      <c r="S31">
        <v>0</v>
      </c>
      <c r="U31" s="173">
        <f t="shared" si="6"/>
        <v>0</v>
      </c>
    </row>
    <row r="32" spans="1:21">
      <c r="A32" s="181" t="str">
        <f t="shared" si="4"/>
        <v>125</v>
      </c>
      <c r="B32" s="181" t="str">
        <f t="shared" si="5"/>
        <v>125.0</v>
      </c>
      <c r="C32" t="s">
        <v>1434</v>
      </c>
      <c r="D32" t="s">
        <v>603</v>
      </c>
      <c r="G32">
        <v>0</v>
      </c>
      <c r="H32">
        <v>0</v>
      </c>
      <c r="I32">
        <v>0</v>
      </c>
      <c r="J32">
        <v>0</v>
      </c>
      <c r="K32">
        <v>0</v>
      </c>
      <c r="L32">
        <v>0</v>
      </c>
      <c r="M32">
        <v>0</v>
      </c>
      <c r="N32">
        <v>0</v>
      </c>
      <c r="O32">
        <v>0</v>
      </c>
      <c r="P32">
        <v>0</v>
      </c>
      <c r="Q32">
        <v>0</v>
      </c>
      <c r="R32">
        <v>0</v>
      </c>
      <c r="S32">
        <v>0</v>
      </c>
      <c r="U32" s="173">
        <f t="shared" si="6"/>
        <v>0</v>
      </c>
    </row>
    <row r="33" spans="1:21">
      <c r="A33" s="181" t="str">
        <f t="shared" si="4"/>
        <v>126</v>
      </c>
      <c r="B33" s="181" t="str">
        <f t="shared" si="5"/>
        <v>126.0</v>
      </c>
      <c r="C33" t="s">
        <v>1435</v>
      </c>
      <c r="D33" t="s">
        <v>605</v>
      </c>
      <c r="G33">
        <v>0</v>
      </c>
      <c r="H33">
        <v>0</v>
      </c>
      <c r="I33">
        <v>0</v>
      </c>
      <c r="J33">
        <v>0</v>
      </c>
      <c r="K33">
        <v>0</v>
      </c>
      <c r="L33">
        <v>0</v>
      </c>
      <c r="M33">
        <v>0</v>
      </c>
      <c r="N33">
        <v>0</v>
      </c>
      <c r="O33">
        <v>0</v>
      </c>
      <c r="P33">
        <v>0</v>
      </c>
      <c r="Q33">
        <v>0</v>
      </c>
      <c r="R33">
        <v>0</v>
      </c>
      <c r="S33">
        <v>0</v>
      </c>
      <c r="U33" s="173">
        <f t="shared" si="6"/>
        <v>0</v>
      </c>
    </row>
    <row r="34" spans="1:21">
      <c r="A34" s="181" t="str">
        <f t="shared" si="4"/>
        <v>127</v>
      </c>
      <c r="B34" s="181" t="str">
        <f t="shared" si="5"/>
        <v>127.0</v>
      </c>
      <c r="C34" t="s">
        <v>1436</v>
      </c>
      <c r="D34" t="s">
        <v>607</v>
      </c>
      <c r="G34">
        <v>0</v>
      </c>
      <c r="H34">
        <v>0</v>
      </c>
      <c r="I34">
        <v>0</v>
      </c>
      <c r="J34">
        <v>0</v>
      </c>
      <c r="K34">
        <v>0</v>
      </c>
      <c r="L34">
        <v>0</v>
      </c>
      <c r="M34">
        <v>0</v>
      </c>
      <c r="N34">
        <v>0</v>
      </c>
      <c r="O34">
        <v>0</v>
      </c>
      <c r="P34">
        <v>0</v>
      </c>
      <c r="Q34">
        <v>0</v>
      </c>
      <c r="R34">
        <v>0</v>
      </c>
      <c r="S34">
        <v>0</v>
      </c>
      <c r="U34" s="173">
        <f t="shared" si="6"/>
        <v>0</v>
      </c>
    </row>
    <row r="35" spans="1:21">
      <c r="A35" s="181" t="str">
        <f t="shared" si="4"/>
        <v>128</v>
      </c>
      <c r="B35" s="181" t="str">
        <f t="shared" si="5"/>
        <v>128.0</v>
      </c>
      <c r="C35" t="s">
        <v>1437</v>
      </c>
      <c r="D35" t="s">
        <v>609</v>
      </c>
      <c r="G35">
        <v>0</v>
      </c>
      <c r="H35">
        <v>0</v>
      </c>
      <c r="I35">
        <v>0</v>
      </c>
      <c r="J35">
        <v>0</v>
      </c>
      <c r="K35">
        <v>0</v>
      </c>
      <c r="L35">
        <v>0</v>
      </c>
      <c r="M35">
        <v>0</v>
      </c>
      <c r="N35">
        <v>0</v>
      </c>
      <c r="O35">
        <v>0</v>
      </c>
      <c r="P35">
        <v>0</v>
      </c>
      <c r="Q35">
        <v>0</v>
      </c>
      <c r="R35">
        <v>0</v>
      </c>
      <c r="S35">
        <v>0</v>
      </c>
      <c r="U35" s="173">
        <f t="shared" si="6"/>
        <v>0</v>
      </c>
    </row>
    <row r="36" spans="1:21">
      <c r="A36" s="181" t="str">
        <f t="shared" si="4"/>
        <v>131</v>
      </c>
      <c r="B36" s="181" t="str">
        <f t="shared" si="5"/>
        <v>131.0</v>
      </c>
      <c r="C36" t="s">
        <v>1438</v>
      </c>
      <c r="D36" t="s">
        <v>242</v>
      </c>
      <c r="G36">
        <v>9902835</v>
      </c>
      <c r="H36">
        <v>10400810.279999999</v>
      </c>
      <c r="I36">
        <v>6073314.6200000001</v>
      </c>
      <c r="J36">
        <v>3481075.17</v>
      </c>
      <c r="K36">
        <v>1063506.83</v>
      </c>
      <c r="L36">
        <v>19193258.48</v>
      </c>
      <c r="M36">
        <v>5165955.51</v>
      </c>
      <c r="N36">
        <v>10929299.67</v>
      </c>
      <c r="O36">
        <v>7223621.3499999996</v>
      </c>
      <c r="P36">
        <v>7816324.6799999997</v>
      </c>
      <c r="Q36">
        <v>13837999.73</v>
      </c>
      <c r="R36">
        <v>2685056.36</v>
      </c>
      <c r="S36">
        <v>4766851.41</v>
      </c>
      <c r="U36" s="173">
        <f t="shared" si="6"/>
        <v>7887685.3146153847</v>
      </c>
    </row>
    <row r="37" spans="1:21">
      <c r="A37" s="181" t="str">
        <f t="shared" si="4"/>
        <v>132</v>
      </c>
      <c r="B37" s="181" t="str">
        <f t="shared" si="5"/>
        <v>132.0</v>
      </c>
      <c r="C37" t="s">
        <v>1439</v>
      </c>
      <c r="D37" t="s">
        <v>612</v>
      </c>
      <c r="G37">
        <v>0</v>
      </c>
      <c r="H37">
        <v>0</v>
      </c>
      <c r="I37">
        <v>0</v>
      </c>
      <c r="J37">
        <v>0</v>
      </c>
      <c r="K37">
        <v>0</v>
      </c>
      <c r="L37">
        <v>0</v>
      </c>
      <c r="M37">
        <v>0</v>
      </c>
      <c r="N37">
        <v>0</v>
      </c>
      <c r="O37">
        <v>0</v>
      </c>
      <c r="P37">
        <v>0</v>
      </c>
      <c r="Q37">
        <v>0</v>
      </c>
      <c r="R37">
        <v>0</v>
      </c>
      <c r="S37">
        <v>0</v>
      </c>
      <c r="U37" s="173">
        <f t="shared" si="6"/>
        <v>0</v>
      </c>
    </row>
    <row r="38" spans="1:21">
      <c r="A38" s="181" t="str">
        <f t="shared" si="4"/>
        <v>133</v>
      </c>
      <c r="B38" s="181" t="str">
        <f t="shared" si="5"/>
        <v>133.0</v>
      </c>
      <c r="C38" t="s">
        <v>1440</v>
      </c>
      <c r="D38" t="s">
        <v>614</v>
      </c>
      <c r="G38">
        <v>0</v>
      </c>
      <c r="H38">
        <v>0</v>
      </c>
      <c r="I38">
        <v>0</v>
      </c>
      <c r="J38">
        <v>0</v>
      </c>
      <c r="K38">
        <v>0</v>
      </c>
      <c r="L38">
        <v>0</v>
      </c>
      <c r="M38">
        <v>0</v>
      </c>
      <c r="N38">
        <v>0</v>
      </c>
      <c r="O38">
        <v>0</v>
      </c>
      <c r="P38">
        <v>0</v>
      </c>
      <c r="Q38">
        <v>0</v>
      </c>
      <c r="R38">
        <v>0</v>
      </c>
      <c r="S38">
        <v>0</v>
      </c>
      <c r="U38" s="173">
        <f t="shared" si="6"/>
        <v>0</v>
      </c>
    </row>
    <row r="39" spans="1:21">
      <c r="A39" s="181" t="str">
        <f t="shared" si="4"/>
        <v>134</v>
      </c>
      <c r="B39" s="181" t="str">
        <f t="shared" si="5"/>
        <v>134.0</v>
      </c>
      <c r="C39" t="s">
        <v>1441</v>
      </c>
      <c r="D39" t="s">
        <v>244</v>
      </c>
      <c r="G39">
        <v>0</v>
      </c>
      <c r="H39">
        <v>0</v>
      </c>
      <c r="I39">
        <v>0</v>
      </c>
      <c r="J39">
        <v>0</v>
      </c>
      <c r="K39">
        <v>0</v>
      </c>
      <c r="L39">
        <v>0</v>
      </c>
      <c r="M39">
        <v>0</v>
      </c>
      <c r="N39">
        <v>0</v>
      </c>
      <c r="O39">
        <v>0</v>
      </c>
      <c r="P39">
        <v>0</v>
      </c>
      <c r="Q39">
        <v>0</v>
      </c>
      <c r="R39">
        <v>0</v>
      </c>
      <c r="S39">
        <v>0</v>
      </c>
      <c r="U39" s="173">
        <f t="shared" si="6"/>
        <v>0</v>
      </c>
    </row>
    <row r="40" spans="1:21">
      <c r="A40" s="181" t="str">
        <f t="shared" si="4"/>
        <v>135</v>
      </c>
      <c r="B40" s="181" t="str">
        <f t="shared" si="5"/>
        <v>135.0</v>
      </c>
      <c r="C40" t="s">
        <v>1442</v>
      </c>
      <c r="D40" t="s">
        <v>453</v>
      </c>
      <c r="G40">
        <v>51065.39</v>
      </c>
      <c r="H40">
        <v>51065.39</v>
      </c>
      <c r="I40">
        <v>51065.39</v>
      </c>
      <c r="J40">
        <v>51065.39</v>
      </c>
      <c r="K40">
        <v>51065.39</v>
      </c>
      <c r="L40">
        <v>51065.39</v>
      </c>
      <c r="M40">
        <v>51065.39</v>
      </c>
      <c r="N40">
        <v>51065.39</v>
      </c>
      <c r="O40">
        <v>51065.39</v>
      </c>
      <c r="P40">
        <v>51065.39</v>
      </c>
      <c r="Q40">
        <v>51065.39</v>
      </c>
      <c r="R40">
        <v>51065.39</v>
      </c>
      <c r="S40">
        <v>51065.39</v>
      </c>
      <c r="U40" s="173">
        <f t="shared" si="6"/>
        <v>51065.390000000007</v>
      </c>
    </row>
    <row r="41" spans="1:21">
      <c r="A41" s="181" t="str">
        <f t="shared" si="4"/>
        <v>136</v>
      </c>
      <c r="B41" s="181" t="str">
        <f t="shared" si="5"/>
        <v>136.0</v>
      </c>
      <c r="C41" t="s">
        <v>1443</v>
      </c>
      <c r="D41" t="s">
        <v>454</v>
      </c>
      <c r="G41">
        <v>0</v>
      </c>
      <c r="H41">
        <v>0</v>
      </c>
      <c r="I41">
        <v>0</v>
      </c>
      <c r="J41">
        <v>0</v>
      </c>
      <c r="K41">
        <v>0</v>
      </c>
      <c r="L41">
        <v>0</v>
      </c>
      <c r="M41">
        <v>0</v>
      </c>
      <c r="N41">
        <v>0</v>
      </c>
      <c r="O41">
        <v>0</v>
      </c>
      <c r="P41">
        <v>0</v>
      </c>
      <c r="Q41">
        <v>0</v>
      </c>
      <c r="R41">
        <v>0</v>
      </c>
      <c r="S41">
        <v>0</v>
      </c>
      <c r="U41" s="173">
        <f t="shared" si="6"/>
        <v>0</v>
      </c>
    </row>
    <row r="42" spans="1:21">
      <c r="A42" s="181" t="str">
        <f t="shared" si="4"/>
        <v>141</v>
      </c>
      <c r="B42" s="181" t="str">
        <f t="shared" si="5"/>
        <v>141.0</v>
      </c>
      <c r="C42" t="s">
        <v>1444</v>
      </c>
      <c r="D42" t="s">
        <v>250</v>
      </c>
      <c r="G42">
        <v>0</v>
      </c>
      <c r="H42">
        <v>0</v>
      </c>
      <c r="I42">
        <v>0</v>
      </c>
      <c r="J42">
        <v>0</v>
      </c>
      <c r="K42">
        <v>0</v>
      </c>
      <c r="L42">
        <v>0</v>
      </c>
      <c r="M42">
        <v>0</v>
      </c>
      <c r="N42">
        <v>0</v>
      </c>
      <c r="O42">
        <v>0</v>
      </c>
      <c r="P42">
        <v>0</v>
      </c>
      <c r="Q42">
        <v>0</v>
      </c>
      <c r="R42">
        <v>0</v>
      </c>
      <c r="S42">
        <v>0</v>
      </c>
      <c r="U42" s="173">
        <f t="shared" si="6"/>
        <v>0</v>
      </c>
    </row>
    <row r="43" spans="1:21">
      <c r="A43" s="181" t="str">
        <f t="shared" si="4"/>
        <v>142</v>
      </c>
      <c r="B43" s="181" t="str">
        <f t="shared" si="5"/>
        <v>142.0</v>
      </c>
      <c r="C43" t="s">
        <v>1445</v>
      </c>
      <c r="D43" t="s">
        <v>455</v>
      </c>
      <c r="G43">
        <v>163872375.47999999</v>
      </c>
      <c r="H43">
        <v>189587787.66</v>
      </c>
      <c r="I43">
        <v>169142460.03999999</v>
      </c>
      <c r="J43">
        <v>154325023.93000001</v>
      </c>
      <c r="K43">
        <v>202062062.41</v>
      </c>
      <c r="L43">
        <v>194907320.62</v>
      </c>
      <c r="M43">
        <v>211215589.56999999</v>
      </c>
      <c r="N43">
        <v>251856428.06999999</v>
      </c>
      <c r="O43">
        <v>247211867.97</v>
      </c>
      <c r="P43">
        <v>278340172.16000003</v>
      </c>
      <c r="Q43">
        <v>239606739.21000001</v>
      </c>
      <c r="R43">
        <v>211412798.00999999</v>
      </c>
      <c r="S43">
        <v>212903081.16</v>
      </c>
      <c r="U43" s="173">
        <f t="shared" si="6"/>
        <v>209726438.94538462</v>
      </c>
    </row>
    <row r="44" spans="1:21">
      <c r="A44" s="181" t="str">
        <f t="shared" si="4"/>
        <v>143</v>
      </c>
      <c r="B44" s="181" t="str">
        <f t="shared" si="5"/>
        <v>143.0</v>
      </c>
      <c r="C44" t="s">
        <v>1446</v>
      </c>
      <c r="D44" t="s">
        <v>254</v>
      </c>
      <c r="G44">
        <v>16710606.970000001</v>
      </c>
      <c r="H44">
        <v>7155974.3099999996</v>
      </c>
      <c r="I44">
        <v>6985706.8300000001</v>
      </c>
      <c r="J44">
        <v>11498593.5</v>
      </c>
      <c r="K44">
        <v>9450269.0700000003</v>
      </c>
      <c r="L44">
        <v>7500786.6299999999</v>
      </c>
      <c r="M44">
        <v>12170917.84</v>
      </c>
      <c r="N44">
        <v>15817907.07</v>
      </c>
      <c r="O44">
        <v>17140051.890000001</v>
      </c>
      <c r="P44">
        <v>14970552.939999999</v>
      </c>
      <c r="Q44">
        <v>15166768.66</v>
      </c>
      <c r="R44">
        <v>11135400.58</v>
      </c>
      <c r="S44">
        <v>11189501.109999999</v>
      </c>
      <c r="U44" s="173">
        <f t="shared" si="6"/>
        <v>12068695.184615387</v>
      </c>
    </row>
    <row r="45" spans="1:21">
      <c r="A45" s="181" t="str">
        <f t="shared" si="4"/>
        <v>144</v>
      </c>
      <c r="B45" s="181" t="str">
        <f t="shared" si="5"/>
        <v>144.0</v>
      </c>
      <c r="C45" t="s">
        <v>1447</v>
      </c>
      <c r="D45" t="s">
        <v>622</v>
      </c>
      <c r="G45">
        <v>-2628410.31</v>
      </c>
      <c r="H45">
        <v>-2790671.31</v>
      </c>
      <c r="I45">
        <v>-2744745.29</v>
      </c>
      <c r="J45">
        <v>-2356231.88</v>
      </c>
      <c r="K45">
        <v>-2215175.44</v>
      </c>
      <c r="L45">
        <v>-2250556.9500000002</v>
      </c>
      <c r="M45">
        <v>-2319086.9300000002</v>
      </c>
      <c r="N45">
        <v>-2422537.64</v>
      </c>
      <c r="O45">
        <v>-2472349.42</v>
      </c>
      <c r="P45">
        <v>-2387485.04</v>
      </c>
      <c r="Q45">
        <v>-2189402.5299999998</v>
      </c>
      <c r="R45">
        <v>-2089075.69</v>
      </c>
      <c r="S45">
        <v>-1930107.35</v>
      </c>
      <c r="U45" s="173">
        <f t="shared" si="6"/>
        <v>-2368910.444615385</v>
      </c>
    </row>
    <row r="46" spans="1:21">
      <c r="A46" s="181" t="str">
        <f t="shared" si="4"/>
        <v>145</v>
      </c>
      <c r="B46" s="181" t="str">
        <f t="shared" si="5"/>
        <v>145.0</v>
      </c>
      <c r="C46" t="s">
        <v>1448</v>
      </c>
      <c r="D46" t="s">
        <v>624</v>
      </c>
      <c r="G46">
        <v>0</v>
      </c>
      <c r="H46">
        <v>768663714.58000004</v>
      </c>
      <c r="I46">
        <v>785599854.10000002</v>
      </c>
      <c r="J46">
        <v>805329548.30999994</v>
      </c>
      <c r="K46">
        <v>816720367.30999994</v>
      </c>
      <c r="L46">
        <v>830336818.73000002</v>
      </c>
      <c r="M46">
        <v>861048618.13999999</v>
      </c>
      <c r="N46">
        <v>868144634.12</v>
      </c>
      <c r="O46">
        <v>882382910</v>
      </c>
      <c r="P46">
        <v>889356711</v>
      </c>
      <c r="Q46">
        <v>935682810.75</v>
      </c>
      <c r="R46">
        <v>935853847.76999998</v>
      </c>
      <c r="S46">
        <v>0</v>
      </c>
      <c r="U46" s="173">
        <f t="shared" si="6"/>
        <v>721470756.52384615</v>
      </c>
    </row>
    <row r="47" spans="1:21">
      <c r="A47" s="181" t="str">
        <f t="shared" si="4"/>
        <v>146</v>
      </c>
      <c r="B47" s="181" t="str">
        <f t="shared" si="5"/>
        <v>146.0</v>
      </c>
      <c r="C47" t="s">
        <v>1449</v>
      </c>
      <c r="D47" t="s">
        <v>626</v>
      </c>
      <c r="G47">
        <v>25135738.690000001</v>
      </c>
      <c r="H47">
        <v>14885233.550000001</v>
      </c>
      <c r="I47">
        <v>19921694.370000001</v>
      </c>
      <c r="J47">
        <v>23813771.640000001</v>
      </c>
      <c r="K47">
        <v>32944203.16</v>
      </c>
      <c r="L47">
        <v>29543497.039999999</v>
      </c>
      <c r="M47">
        <v>12798981.27</v>
      </c>
      <c r="N47">
        <v>28629889.940000001</v>
      </c>
      <c r="O47">
        <v>16942319.699999999</v>
      </c>
      <c r="P47">
        <v>18200930.07</v>
      </c>
      <c r="Q47">
        <v>18507413.34</v>
      </c>
      <c r="R47">
        <v>17380824.989999998</v>
      </c>
      <c r="S47">
        <v>16583200.470000001</v>
      </c>
      <c r="U47" s="173">
        <f t="shared" si="6"/>
        <v>21175976.786923077</v>
      </c>
    </row>
    <row r="48" spans="1:21">
      <c r="A48" s="181" t="str">
        <f t="shared" si="4"/>
        <v>151</v>
      </c>
      <c r="B48" s="181" t="str">
        <f t="shared" si="5"/>
        <v>151.0</v>
      </c>
      <c r="C48" t="s">
        <v>1450</v>
      </c>
      <c r="D48" t="s">
        <v>261</v>
      </c>
      <c r="G48">
        <v>23065340.530000001</v>
      </c>
      <c r="H48">
        <v>28944547.34</v>
      </c>
      <c r="I48">
        <v>34514687.049999997</v>
      </c>
      <c r="J48">
        <v>30709999.149999999</v>
      </c>
      <c r="K48">
        <v>34930885.850000001</v>
      </c>
      <c r="L48">
        <v>39475797.159999996</v>
      </c>
      <c r="M48">
        <v>43058739.649999999</v>
      </c>
      <c r="N48">
        <v>44191355.25</v>
      </c>
      <c r="O48">
        <v>45429282.520000003</v>
      </c>
      <c r="P48">
        <v>48109283.579999998</v>
      </c>
      <c r="Q48">
        <v>43568175.689999998</v>
      </c>
      <c r="R48">
        <v>39308669.93</v>
      </c>
      <c r="S48">
        <v>35600010.369999997</v>
      </c>
      <c r="U48" s="173">
        <f t="shared" si="6"/>
        <v>37762059.543846153</v>
      </c>
    </row>
    <row r="49" spans="1:21">
      <c r="A49" s="181" t="str">
        <f t="shared" si="4"/>
        <v>152</v>
      </c>
      <c r="B49" s="181" t="str">
        <f t="shared" si="5"/>
        <v>152.0</v>
      </c>
      <c r="C49" t="s">
        <v>1451</v>
      </c>
      <c r="D49" t="s">
        <v>458</v>
      </c>
      <c r="G49">
        <v>0</v>
      </c>
      <c r="H49">
        <v>0</v>
      </c>
      <c r="I49">
        <v>0</v>
      </c>
      <c r="J49">
        <v>0</v>
      </c>
      <c r="K49">
        <v>0</v>
      </c>
      <c r="L49">
        <v>0</v>
      </c>
      <c r="M49">
        <v>0</v>
      </c>
      <c r="N49">
        <v>0</v>
      </c>
      <c r="O49">
        <v>0</v>
      </c>
      <c r="P49">
        <v>0</v>
      </c>
      <c r="Q49">
        <v>0</v>
      </c>
      <c r="R49">
        <v>0</v>
      </c>
      <c r="S49">
        <v>0</v>
      </c>
      <c r="U49" s="173">
        <f t="shared" si="6"/>
        <v>0</v>
      </c>
    </row>
    <row r="50" spans="1:21">
      <c r="A50" s="181" t="str">
        <f t="shared" si="4"/>
        <v>153</v>
      </c>
      <c r="B50" s="181" t="str">
        <f t="shared" si="5"/>
        <v>153.0</v>
      </c>
      <c r="C50" t="s">
        <v>1452</v>
      </c>
      <c r="D50" t="s">
        <v>630</v>
      </c>
      <c r="G50">
        <v>0</v>
      </c>
      <c r="H50">
        <v>0</v>
      </c>
      <c r="I50">
        <v>0</v>
      </c>
      <c r="J50">
        <v>0</v>
      </c>
      <c r="K50">
        <v>0</v>
      </c>
      <c r="L50">
        <v>0</v>
      </c>
      <c r="M50">
        <v>0</v>
      </c>
      <c r="N50">
        <v>0</v>
      </c>
      <c r="O50">
        <v>0</v>
      </c>
      <c r="P50">
        <v>0</v>
      </c>
      <c r="Q50">
        <v>0</v>
      </c>
      <c r="R50">
        <v>0</v>
      </c>
      <c r="S50">
        <v>0</v>
      </c>
      <c r="U50" s="173">
        <f t="shared" si="6"/>
        <v>0</v>
      </c>
    </row>
    <row r="51" spans="1:21">
      <c r="A51" s="181" t="str">
        <f t="shared" si="4"/>
        <v>154</v>
      </c>
      <c r="B51" s="181" t="str">
        <f t="shared" si="5"/>
        <v>154.0</v>
      </c>
      <c r="C51" t="s">
        <v>1453</v>
      </c>
      <c r="D51" t="s">
        <v>632</v>
      </c>
      <c r="G51">
        <v>154369560.02000001</v>
      </c>
      <c r="H51">
        <v>152956010.75</v>
      </c>
      <c r="I51">
        <v>153456985.03</v>
      </c>
      <c r="J51">
        <v>156985692.93000001</v>
      </c>
      <c r="K51">
        <v>158293895.61000001</v>
      </c>
      <c r="L51">
        <v>161834096.41999999</v>
      </c>
      <c r="M51">
        <v>164625809.58000001</v>
      </c>
      <c r="N51">
        <v>172014389.59</v>
      </c>
      <c r="O51">
        <v>175278727.28999999</v>
      </c>
      <c r="P51">
        <v>176473694.19999999</v>
      </c>
      <c r="Q51">
        <v>179008549.65000001</v>
      </c>
      <c r="R51">
        <v>180661611.38</v>
      </c>
      <c r="S51">
        <v>180913449.38999999</v>
      </c>
      <c r="U51" s="173">
        <f t="shared" si="6"/>
        <v>166682497.83384612</v>
      </c>
    </row>
    <row r="52" spans="1:21">
      <c r="A52" s="181" t="str">
        <f t="shared" si="4"/>
        <v>155</v>
      </c>
      <c r="B52" s="181" t="str">
        <f t="shared" si="5"/>
        <v>155.0</v>
      </c>
      <c r="C52" t="s">
        <v>1454</v>
      </c>
      <c r="D52" t="s">
        <v>634</v>
      </c>
      <c r="G52">
        <v>0</v>
      </c>
      <c r="H52">
        <v>0</v>
      </c>
      <c r="I52">
        <v>0</v>
      </c>
      <c r="J52">
        <v>0</v>
      </c>
      <c r="K52">
        <v>0</v>
      </c>
      <c r="L52">
        <v>0</v>
      </c>
      <c r="M52">
        <v>0</v>
      </c>
      <c r="N52">
        <v>0</v>
      </c>
      <c r="O52">
        <v>0</v>
      </c>
      <c r="P52">
        <v>0</v>
      </c>
      <c r="Q52">
        <v>0</v>
      </c>
      <c r="R52">
        <v>0</v>
      </c>
      <c r="S52">
        <v>0</v>
      </c>
      <c r="U52" s="173">
        <f t="shared" si="6"/>
        <v>0</v>
      </c>
    </row>
    <row r="53" spans="1:21">
      <c r="A53" s="181" t="str">
        <f t="shared" si="4"/>
        <v>156</v>
      </c>
      <c r="B53" s="181" t="str">
        <f t="shared" si="5"/>
        <v>156.0</v>
      </c>
      <c r="C53" t="s">
        <v>1455</v>
      </c>
      <c r="D53" t="s">
        <v>636</v>
      </c>
      <c r="G53">
        <v>0</v>
      </c>
      <c r="H53">
        <v>0</v>
      </c>
      <c r="I53">
        <v>0</v>
      </c>
      <c r="J53">
        <v>0</v>
      </c>
      <c r="K53">
        <v>0</v>
      </c>
      <c r="L53">
        <v>0</v>
      </c>
      <c r="M53">
        <v>0</v>
      </c>
      <c r="N53">
        <v>0</v>
      </c>
      <c r="O53">
        <v>0</v>
      </c>
      <c r="P53">
        <v>0</v>
      </c>
      <c r="Q53">
        <v>0</v>
      </c>
      <c r="R53">
        <v>0</v>
      </c>
      <c r="S53">
        <v>0</v>
      </c>
      <c r="U53" s="173">
        <f t="shared" si="6"/>
        <v>0</v>
      </c>
    </row>
    <row r="54" spans="1:21">
      <c r="A54" s="181" t="str">
        <f t="shared" si="4"/>
        <v>158</v>
      </c>
      <c r="B54" s="181" t="str">
        <f t="shared" si="5"/>
        <v>158.1</v>
      </c>
      <c r="C54" t="s">
        <v>1456</v>
      </c>
      <c r="D54" t="s">
        <v>638</v>
      </c>
      <c r="G54">
        <v>0</v>
      </c>
      <c r="H54">
        <v>0</v>
      </c>
      <c r="I54">
        <v>0</v>
      </c>
      <c r="J54">
        <v>0</v>
      </c>
      <c r="K54">
        <v>0</v>
      </c>
      <c r="L54">
        <v>0</v>
      </c>
      <c r="M54">
        <v>0</v>
      </c>
      <c r="N54">
        <v>0</v>
      </c>
      <c r="O54">
        <v>0</v>
      </c>
      <c r="P54">
        <v>0</v>
      </c>
      <c r="Q54">
        <v>0</v>
      </c>
      <c r="R54">
        <v>0</v>
      </c>
      <c r="S54">
        <v>0</v>
      </c>
      <c r="U54" s="173">
        <f t="shared" si="6"/>
        <v>0</v>
      </c>
    </row>
    <row r="55" spans="1:21">
      <c r="A55" s="181" t="str">
        <f t="shared" si="4"/>
        <v>158</v>
      </c>
      <c r="B55" s="181" t="str">
        <f t="shared" si="5"/>
        <v>158.2</v>
      </c>
      <c r="C55" t="s">
        <v>1457</v>
      </c>
      <c r="D55" t="s">
        <v>640</v>
      </c>
      <c r="G55">
        <v>0</v>
      </c>
      <c r="H55">
        <v>0</v>
      </c>
      <c r="I55">
        <v>0</v>
      </c>
      <c r="J55">
        <v>0</v>
      </c>
      <c r="K55">
        <v>0</v>
      </c>
      <c r="L55">
        <v>0</v>
      </c>
      <c r="M55">
        <v>0</v>
      </c>
      <c r="N55">
        <v>0</v>
      </c>
      <c r="O55">
        <v>0</v>
      </c>
      <c r="P55">
        <v>0</v>
      </c>
      <c r="Q55">
        <v>0</v>
      </c>
      <c r="R55">
        <v>0</v>
      </c>
      <c r="S55">
        <v>0</v>
      </c>
      <c r="U55" s="173">
        <f t="shared" si="6"/>
        <v>0</v>
      </c>
    </row>
    <row r="56" spans="1:21">
      <c r="A56" s="181" t="str">
        <f t="shared" si="4"/>
        <v>163</v>
      </c>
      <c r="B56" s="181" t="str">
        <f t="shared" si="5"/>
        <v>163.0</v>
      </c>
      <c r="C56" t="s">
        <v>1458</v>
      </c>
      <c r="D56" t="s">
        <v>642</v>
      </c>
      <c r="G56">
        <v>0</v>
      </c>
      <c r="H56">
        <v>0</v>
      </c>
      <c r="I56">
        <v>0</v>
      </c>
      <c r="J56">
        <v>0</v>
      </c>
      <c r="K56">
        <v>0</v>
      </c>
      <c r="L56">
        <v>0</v>
      </c>
      <c r="M56">
        <v>0</v>
      </c>
      <c r="N56">
        <v>0</v>
      </c>
      <c r="O56">
        <v>0</v>
      </c>
      <c r="P56">
        <v>0</v>
      </c>
      <c r="Q56">
        <v>0</v>
      </c>
      <c r="R56">
        <v>0</v>
      </c>
      <c r="S56">
        <v>0</v>
      </c>
      <c r="U56" s="173">
        <f t="shared" si="6"/>
        <v>0</v>
      </c>
    </row>
    <row r="57" spans="1:21">
      <c r="A57" s="181" t="str">
        <f t="shared" si="4"/>
        <v>164</v>
      </c>
      <c r="B57" s="181" t="str">
        <f t="shared" si="5"/>
        <v>164.1</v>
      </c>
      <c r="C57" t="s">
        <v>1459</v>
      </c>
      <c r="D57" t="s">
        <v>644</v>
      </c>
      <c r="G57">
        <v>0</v>
      </c>
      <c r="H57">
        <v>0</v>
      </c>
      <c r="I57">
        <v>0</v>
      </c>
      <c r="J57">
        <v>0</v>
      </c>
      <c r="K57">
        <v>0</v>
      </c>
      <c r="L57">
        <v>0</v>
      </c>
      <c r="M57">
        <v>0</v>
      </c>
      <c r="N57">
        <v>0</v>
      </c>
      <c r="O57">
        <v>0</v>
      </c>
      <c r="P57">
        <v>0</v>
      </c>
      <c r="Q57">
        <v>0</v>
      </c>
      <c r="R57">
        <v>0</v>
      </c>
      <c r="S57">
        <v>0</v>
      </c>
      <c r="U57" s="173">
        <f t="shared" si="6"/>
        <v>0</v>
      </c>
    </row>
    <row r="58" spans="1:21">
      <c r="A58" s="181" t="str">
        <f t="shared" si="4"/>
        <v>164</v>
      </c>
      <c r="B58" s="181" t="str">
        <f t="shared" si="5"/>
        <v>164.2</v>
      </c>
      <c r="C58" t="s">
        <v>1460</v>
      </c>
      <c r="D58" t="s">
        <v>646</v>
      </c>
      <c r="G58">
        <v>0</v>
      </c>
      <c r="H58">
        <v>0</v>
      </c>
      <c r="I58">
        <v>0</v>
      </c>
      <c r="J58">
        <v>0</v>
      </c>
      <c r="K58">
        <v>0</v>
      </c>
      <c r="L58">
        <v>0</v>
      </c>
      <c r="M58">
        <v>0</v>
      </c>
      <c r="N58">
        <v>0</v>
      </c>
      <c r="O58">
        <v>0</v>
      </c>
      <c r="P58">
        <v>0</v>
      </c>
      <c r="Q58">
        <v>0</v>
      </c>
      <c r="R58">
        <v>0</v>
      </c>
      <c r="S58">
        <v>0</v>
      </c>
      <c r="U58" s="173">
        <f t="shared" si="6"/>
        <v>0</v>
      </c>
    </row>
    <row r="59" spans="1:21">
      <c r="A59" s="181" t="str">
        <f t="shared" si="4"/>
        <v>164</v>
      </c>
      <c r="B59" s="181" t="str">
        <f t="shared" si="5"/>
        <v>164.3</v>
      </c>
      <c r="C59" t="s">
        <v>1461</v>
      </c>
      <c r="D59" t="s">
        <v>648</v>
      </c>
      <c r="G59">
        <v>0</v>
      </c>
      <c r="H59">
        <v>0</v>
      </c>
      <c r="I59">
        <v>0</v>
      </c>
      <c r="J59">
        <v>0</v>
      </c>
      <c r="K59">
        <v>0</v>
      </c>
      <c r="L59">
        <v>0</v>
      </c>
      <c r="M59">
        <v>0</v>
      </c>
      <c r="N59">
        <v>0</v>
      </c>
      <c r="O59">
        <v>0</v>
      </c>
      <c r="P59">
        <v>0</v>
      </c>
      <c r="Q59">
        <v>0</v>
      </c>
      <c r="R59">
        <v>0</v>
      </c>
      <c r="S59">
        <v>0</v>
      </c>
      <c r="U59" s="173">
        <f t="shared" si="6"/>
        <v>0</v>
      </c>
    </row>
    <row r="60" spans="1:21">
      <c r="A60" s="181" t="str">
        <f t="shared" si="4"/>
        <v>165</v>
      </c>
      <c r="B60" s="181" t="str">
        <f t="shared" si="5"/>
        <v>165.0</v>
      </c>
      <c r="C60" t="s">
        <v>1462</v>
      </c>
      <c r="D60" t="s">
        <v>271</v>
      </c>
      <c r="G60">
        <v>26186389.98</v>
      </c>
      <c r="H60">
        <v>25894951.82</v>
      </c>
      <c r="I60">
        <v>22054123.719999999</v>
      </c>
      <c r="J60">
        <v>22475881.629999999</v>
      </c>
      <c r="K60">
        <v>19655903.280000001</v>
      </c>
      <c r="L60">
        <v>18025731.109999999</v>
      </c>
      <c r="M60">
        <v>27734706.859999999</v>
      </c>
      <c r="N60">
        <v>37724925.200000003</v>
      </c>
      <c r="O60">
        <v>37841758.770000003</v>
      </c>
      <c r="P60">
        <v>38185730.25</v>
      </c>
      <c r="Q60">
        <v>34277962.140000001</v>
      </c>
      <c r="R60">
        <v>31955843.280000001</v>
      </c>
      <c r="S60">
        <v>32486033.239999998</v>
      </c>
      <c r="U60" s="173">
        <f t="shared" si="6"/>
        <v>28807687.790769227</v>
      </c>
    </row>
    <row r="61" spans="1:21">
      <c r="A61" s="181" t="str">
        <f t="shared" si="4"/>
        <v>171</v>
      </c>
      <c r="B61" s="181" t="str">
        <f t="shared" si="5"/>
        <v>171.0</v>
      </c>
      <c r="C61" t="s">
        <v>1463</v>
      </c>
      <c r="D61" t="s">
        <v>651</v>
      </c>
      <c r="G61">
        <v>0</v>
      </c>
      <c r="H61">
        <v>0</v>
      </c>
      <c r="I61">
        <v>0</v>
      </c>
      <c r="J61">
        <v>0</v>
      </c>
      <c r="K61">
        <v>0</v>
      </c>
      <c r="L61">
        <v>0</v>
      </c>
      <c r="M61">
        <v>0</v>
      </c>
      <c r="N61">
        <v>0</v>
      </c>
      <c r="O61">
        <v>0</v>
      </c>
      <c r="P61">
        <v>0</v>
      </c>
      <c r="Q61">
        <v>0</v>
      </c>
      <c r="R61">
        <v>0</v>
      </c>
      <c r="S61">
        <v>0</v>
      </c>
      <c r="U61" s="173">
        <f t="shared" si="6"/>
        <v>0</v>
      </c>
    </row>
    <row r="62" spans="1:21">
      <c r="A62" s="181" t="str">
        <f t="shared" si="4"/>
        <v>172</v>
      </c>
      <c r="B62" s="181" t="str">
        <f t="shared" si="5"/>
        <v>172.0</v>
      </c>
      <c r="C62" t="s">
        <v>1464</v>
      </c>
      <c r="D62" t="s">
        <v>653</v>
      </c>
      <c r="G62">
        <v>0</v>
      </c>
      <c r="H62">
        <v>0</v>
      </c>
      <c r="I62">
        <v>0</v>
      </c>
      <c r="J62">
        <v>0</v>
      </c>
      <c r="K62">
        <v>0</v>
      </c>
      <c r="L62">
        <v>0</v>
      </c>
      <c r="M62">
        <v>0</v>
      </c>
      <c r="N62">
        <v>0</v>
      </c>
      <c r="O62">
        <v>0</v>
      </c>
      <c r="P62">
        <v>0</v>
      </c>
      <c r="Q62">
        <v>0</v>
      </c>
      <c r="R62">
        <v>0</v>
      </c>
      <c r="S62">
        <v>0</v>
      </c>
      <c r="U62" s="173">
        <f t="shared" si="6"/>
        <v>0</v>
      </c>
    </row>
    <row r="63" spans="1:21">
      <c r="A63" s="181" t="str">
        <f t="shared" si="4"/>
        <v>173</v>
      </c>
      <c r="B63" s="181" t="str">
        <f t="shared" si="5"/>
        <v>173.0</v>
      </c>
      <c r="C63" t="s">
        <v>1465</v>
      </c>
      <c r="D63" t="s">
        <v>655</v>
      </c>
      <c r="G63">
        <v>65330194</v>
      </c>
      <c r="H63">
        <v>63073367</v>
      </c>
      <c r="I63">
        <v>59623658</v>
      </c>
      <c r="J63">
        <v>67807839</v>
      </c>
      <c r="K63">
        <v>69482951</v>
      </c>
      <c r="L63">
        <v>77079065</v>
      </c>
      <c r="M63">
        <v>89177746</v>
      </c>
      <c r="N63">
        <v>91221472</v>
      </c>
      <c r="O63">
        <v>99380372</v>
      </c>
      <c r="P63">
        <v>80927259</v>
      </c>
      <c r="Q63">
        <v>71770771</v>
      </c>
      <c r="R63">
        <v>65877638</v>
      </c>
      <c r="S63">
        <v>63361325</v>
      </c>
      <c r="U63" s="173">
        <f t="shared" si="6"/>
        <v>74162589</v>
      </c>
    </row>
    <row r="64" spans="1:21">
      <c r="A64" s="181" t="str">
        <f t="shared" si="4"/>
        <v>174</v>
      </c>
      <c r="B64" s="181" t="str">
        <f t="shared" si="5"/>
        <v>174.0</v>
      </c>
      <c r="C64" t="s">
        <v>1466</v>
      </c>
      <c r="D64" t="s">
        <v>657</v>
      </c>
      <c r="G64">
        <v>0</v>
      </c>
      <c r="H64">
        <v>0</v>
      </c>
      <c r="I64">
        <v>0</v>
      </c>
      <c r="J64">
        <v>0</v>
      </c>
      <c r="K64">
        <v>0</v>
      </c>
      <c r="L64">
        <v>0</v>
      </c>
      <c r="M64">
        <v>0</v>
      </c>
      <c r="N64">
        <v>0</v>
      </c>
      <c r="O64">
        <v>0</v>
      </c>
      <c r="P64">
        <v>0</v>
      </c>
      <c r="Q64">
        <v>0</v>
      </c>
      <c r="R64">
        <v>0</v>
      </c>
      <c r="S64">
        <v>0</v>
      </c>
      <c r="U64" s="173">
        <f t="shared" si="6"/>
        <v>0</v>
      </c>
    </row>
    <row r="65" spans="1:22">
      <c r="A65" s="181" t="str">
        <f t="shared" si="4"/>
        <v>176</v>
      </c>
      <c r="B65" s="181" t="str">
        <f t="shared" si="5"/>
        <v>176.0</v>
      </c>
      <c r="C65" t="s">
        <v>1467</v>
      </c>
      <c r="D65" t="s">
        <v>659</v>
      </c>
      <c r="G65">
        <v>4525000</v>
      </c>
      <c r="H65">
        <v>4525000</v>
      </c>
      <c r="I65">
        <v>4525000</v>
      </c>
      <c r="J65">
        <v>0</v>
      </c>
      <c r="K65">
        <v>0</v>
      </c>
      <c r="L65">
        <v>24007.58</v>
      </c>
      <c r="M65">
        <v>321859.03999999998</v>
      </c>
      <c r="N65">
        <v>527499.96</v>
      </c>
      <c r="O65">
        <v>499156.04</v>
      </c>
      <c r="P65">
        <v>775241.59</v>
      </c>
      <c r="Q65">
        <v>780776.92</v>
      </c>
      <c r="R65">
        <v>906631.74</v>
      </c>
      <c r="S65">
        <v>665079.21</v>
      </c>
      <c r="U65" s="173">
        <f t="shared" si="6"/>
        <v>1390404.0061538459</v>
      </c>
    </row>
    <row r="66" spans="1:22">
      <c r="A66" s="181" t="str">
        <f t="shared" si="4"/>
        <v>181</v>
      </c>
      <c r="B66" s="181" t="str">
        <f t="shared" si="5"/>
        <v>181.0</v>
      </c>
      <c r="C66" t="s">
        <v>1468</v>
      </c>
      <c r="D66" t="s">
        <v>282</v>
      </c>
      <c r="G66">
        <v>25769001.050000001</v>
      </c>
      <c r="H66">
        <v>30450811</v>
      </c>
      <c r="I66">
        <v>30249042.640000001</v>
      </c>
      <c r="J66">
        <v>30130264.879999999</v>
      </c>
      <c r="K66">
        <v>29922353.210000001</v>
      </c>
      <c r="L66">
        <v>29718626.370000001</v>
      </c>
      <c r="M66">
        <v>29508537.030000001</v>
      </c>
      <c r="N66">
        <v>29298447.690000001</v>
      </c>
      <c r="O66">
        <v>29088358.350000001</v>
      </c>
      <c r="P66">
        <v>28878269.010000002</v>
      </c>
      <c r="Q66">
        <v>28668179.670000002</v>
      </c>
      <c r="R66">
        <v>28458090.329999998</v>
      </c>
      <c r="S66">
        <v>28262912.219999999</v>
      </c>
      <c r="U66" s="173">
        <f t="shared" si="6"/>
        <v>29107914.880769234</v>
      </c>
    </row>
    <row r="67" spans="1:22">
      <c r="A67" s="181" t="str">
        <f t="shared" si="4"/>
        <v>182</v>
      </c>
      <c r="B67" s="181" t="str">
        <f t="shared" si="5"/>
        <v>182.1</v>
      </c>
      <c r="C67" t="s">
        <v>1469</v>
      </c>
      <c r="D67" t="s">
        <v>662</v>
      </c>
      <c r="G67">
        <v>0</v>
      </c>
      <c r="H67">
        <v>0</v>
      </c>
      <c r="I67">
        <v>0</v>
      </c>
      <c r="J67">
        <v>0</v>
      </c>
      <c r="K67">
        <v>0</v>
      </c>
      <c r="L67">
        <v>0</v>
      </c>
      <c r="M67">
        <v>0</v>
      </c>
      <c r="N67">
        <v>0</v>
      </c>
      <c r="O67">
        <v>0</v>
      </c>
      <c r="P67">
        <v>0</v>
      </c>
      <c r="Q67">
        <v>0</v>
      </c>
      <c r="R67">
        <v>0</v>
      </c>
      <c r="S67">
        <v>0</v>
      </c>
      <c r="U67" s="173">
        <f t="shared" si="6"/>
        <v>0</v>
      </c>
    </row>
    <row r="68" spans="1:22">
      <c r="A68" s="181" t="str">
        <f t="shared" si="4"/>
        <v>182</v>
      </c>
      <c r="B68" s="181" t="str">
        <f t="shared" si="5"/>
        <v>182.2</v>
      </c>
      <c r="C68" t="s">
        <v>1470</v>
      </c>
      <c r="D68" t="s">
        <v>664</v>
      </c>
      <c r="G68">
        <v>497407676.98000002</v>
      </c>
      <c r="H68">
        <v>495856678.31</v>
      </c>
      <c r="I68">
        <v>494637510.36000001</v>
      </c>
      <c r="J68">
        <v>493346918.08999997</v>
      </c>
      <c r="K68">
        <v>492760024.64999998</v>
      </c>
      <c r="L68">
        <v>492434471.77999997</v>
      </c>
      <c r="M68">
        <v>493725049.23000002</v>
      </c>
      <c r="N68">
        <v>494679843.92000002</v>
      </c>
      <c r="O68">
        <v>496293244.16000003</v>
      </c>
      <c r="P68">
        <v>498760163.49000001</v>
      </c>
      <c r="Q68">
        <v>499855133.06999999</v>
      </c>
      <c r="R68">
        <v>503333831.81999999</v>
      </c>
      <c r="S68">
        <v>507313063.85000002</v>
      </c>
      <c r="U68" s="173">
        <f t="shared" si="6"/>
        <v>496954123.82384616</v>
      </c>
      <c r="V68" s="139">
        <f>SUM(U68:U69)</f>
        <v>1254410024.0915384</v>
      </c>
    </row>
    <row r="69" spans="1:22">
      <c r="A69" s="181" t="str">
        <f t="shared" si="4"/>
        <v>182</v>
      </c>
      <c r="B69" s="181" t="str">
        <f t="shared" si="5"/>
        <v>182.3</v>
      </c>
      <c r="C69" t="s">
        <v>1471</v>
      </c>
      <c r="D69" t="s">
        <v>471</v>
      </c>
      <c r="G69">
        <v>988757439.61000001</v>
      </c>
      <c r="H69">
        <v>965769031.63999999</v>
      </c>
      <c r="I69">
        <v>944804517.03999996</v>
      </c>
      <c r="J69">
        <v>917404994.27999997</v>
      </c>
      <c r="K69">
        <v>873217374.04999995</v>
      </c>
      <c r="L69">
        <v>827382519.12</v>
      </c>
      <c r="M69">
        <v>767928341.25999999</v>
      </c>
      <c r="N69">
        <v>705940539.21000004</v>
      </c>
      <c r="O69">
        <v>682897604.44000006</v>
      </c>
      <c r="P69">
        <v>614214543.59000003</v>
      </c>
      <c r="Q69">
        <v>561506931.69000006</v>
      </c>
      <c r="R69">
        <v>519568691.45999998</v>
      </c>
      <c r="S69">
        <v>477534176.08999997</v>
      </c>
      <c r="U69" s="173">
        <f t="shared" si="6"/>
        <v>757455900.26769233</v>
      </c>
    </row>
    <row r="70" spans="1:22">
      <c r="A70" s="181" t="str">
        <f t="shared" si="4"/>
        <v>183</v>
      </c>
      <c r="B70" s="181" t="str">
        <f t="shared" si="5"/>
        <v>183.0</v>
      </c>
      <c r="C70" t="s">
        <v>1472</v>
      </c>
      <c r="D70" t="s">
        <v>667</v>
      </c>
      <c r="G70">
        <v>2061602.77</v>
      </c>
      <c r="H70">
        <v>2262806.96</v>
      </c>
      <c r="I70">
        <v>2198070.27</v>
      </c>
      <c r="J70">
        <v>3167369.31</v>
      </c>
      <c r="K70">
        <v>3897786.09</v>
      </c>
      <c r="L70">
        <v>3757362.08</v>
      </c>
      <c r="M70">
        <v>4137859.18</v>
      </c>
      <c r="N70">
        <v>4854782.5999999996</v>
      </c>
      <c r="O70">
        <v>5514525.04</v>
      </c>
      <c r="P70">
        <v>6932935.2300000004</v>
      </c>
      <c r="Q70">
        <v>8559210.1300000008</v>
      </c>
      <c r="R70">
        <v>9933603.1199999992</v>
      </c>
      <c r="S70">
        <v>10078821.82</v>
      </c>
      <c r="U70" s="173">
        <f t="shared" si="6"/>
        <v>5181287.2769230762</v>
      </c>
    </row>
    <row r="71" spans="1:22">
      <c r="A71" s="181" t="str">
        <f t="shared" ref="A71:A134" si="7">MID(C71,4,3)</f>
        <v>183</v>
      </c>
      <c r="B71" s="181" t="str">
        <f t="shared" ref="B71:B134" si="8">MID(C71,4,3)&amp;"."&amp;MID(C71,7,1)</f>
        <v>183.1</v>
      </c>
      <c r="C71" t="s">
        <v>1473</v>
      </c>
      <c r="D71" t="s">
        <v>669</v>
      </c>
      <c r="G71">
        <v>0</v>
      </c>
      <c r="H71">
        <v>0</v>
      </c>
      <c r="I71">
        <v>0</v>
      </c>
      <c r="J71">
        <v>0</v>
      </c>
      <c r="K71">
        <v>0</v>
      </c>
      <c r="L71">
        <v>0</v>
      </c>
      <c r="M71">
        <v>0</v>
      </c>
      <c r="N71">
        <v>0</v>
      </c>
      <c r="O71">
        <v>0</v>
      </c>
      <c r="P71">
        <v>0</v>
      </c>
      <c r="Q71">
        <v>0</v>
      </c>
      <c r="R71">
        <v>0</v>
      </c>
      <c r="S71">
        <v>0</v>
      </c>
      <c r="U71" s="173">
        <f t="shared" ref="U71:U134" si="9">AVERAGE(G71:S71)</f>
        <v>0</v>
      </c>
    </row>
    <row r="72" spans="1:22">
      <c r="A72" s="181" t="str">
        <f t="shared" si="7"/>
        <v>183</v>
      </c>
      <c r="B72" s="181" t="str">
        <f t="shared" si="8"/>
        <v>183.2</v>
      </c>
      <c r="C72" t="s">
        <v>1474</v>
      </c>
      <c r="D72" t="s">
        <v>671</v>
      </c>
      <c r="G72">
        <v>0</v>
      </c>
      <c r="H72">
        <v>0</v>
      </c>
      <c r="I72">
        <v>0</v>
      </c>
      <c r="J72">
        <v>0</v>
      </c>
      <c r="K72">
        <v>0</v>
      </c>
      <c r="L72">
        <v>0</v>
      </c>
      <c r="M72">
        <v>0</v>
      </c>
      <c r="N72">
        <v>0</v>
      </c>
      <c r="O72">
        <v>0</v>
      </c>
      <c r="P72">
        <v>0</v>
      </c>
      <c r="Q72">
        <v>0</v>
      </c>
      <c r="R72">
        <v>0</v>
      </c>
      <c r="S72">
        <v>0</v>
      </c>
      <c r="U72" s="173">
        <f t="shared" si="9"/>
        <v>0</v>
      </c>
    </row>
    <row r="73" spans="1:22">
      <c r="A73" s="181" t="str">
        <f t="shared" si="7"/>
        <v>184</v>
      </c>
      <c r="B73" s="181" t="str">
        <f t="shared" si="8"/>
        <v>184.0</v>
      </c>
      <c r="C73" t="s">
        <v>1475</v>
      </c>
      <c r="D73" t="s">
        <v>292</v>
      </c>
      <c r="G73">
        <v>67773.86</v>
      </c>
      <c r="H73">
        <v>67455.17</v>
      </c>
      <c r="I73">
        <v>68381.16</v>
      </c>
      <c r="J73">
        <v>69392.33</v>
      </c>
      <c r="K73">
        <v>70494.36</v>
      </c>
      <c r="L73">
        <v>70456.509999999995</v>
      </c>
      <c r="M73">
        <v>71892.42</v>
      </c>
      <c r="N73">
        <v>72053.320000000007</v>
      </c>
      <c r="O73">
        <v>73763.89</v>
      </c>
      <c r="P73">
        <v>74647.199999999997</v>
      </c>
      <c r="Q73">
        <v>75308.81</v>
      </c>
      <c r="R73">
        <v>75748.45</v>
      </c>
      <c r="S73">
        <v>76622.31</v>
      </c>
      <c r="U73" s="173">
        <f t="shared" si="9"/>
        <v>71845.36846153847</v>
      </c>
    </row>
    <row r="74" spans="1:22">
      <c r="A74" s="181" t="str">
        <f t="shared" si="7"/>
        <v>184</v>
      </c>
      <c r="B74" s="181" t="str">
        <f t="shared" si="8"/>
        <v>184.1</v>
      </c>
      <c r="C74" t="s">
        <v>1476</v>
      </c>
      <c r="D74" t="s">
        <v>674</v>
      </c>
      <c r="G74">
        <v>0</v>
      </c>
      <c r="H74">
        <v>0</v>
      </c>
      <c r="I74">
        <v>0</v>
      </c>
      <c r="J74">
        <v>0</v>
      </c>
      <c r="K74">
        <v>0</v>
      </c>
      <c r="L74">
        <v>0</v>
      </c>
      <c r="M74">
        <v>0</v>
      </c>
      <c r="N74">
        <v>0</v>
      </c>
      <c r="O74">
        <v>0</v>
      </c>
      <c r="P74">
        <v>0</v>
      </c>
      <c r="Q74">
        <v>0</v>
      </c>
      <c r="R74">
        <v>0</v>
      </c>
      <c r="S74">
        <v>0</v>
      </c>
      <c r="U74" s="173">
        <f t="shared" si="9"/>
        <v>0</v>
      </c>
    </row>
    <row r="75" spans="1:22">
      <c r="A75" s="181" t="str">
        <f t="shared" si="7"/>
        <v>186</v>
      </c>
      <c r="B75" s="181" t="str">
        <f t="shared" si="8"/>
        <v>186.0</v>
      </c>
      <c r="C75" t="s">
        <v>1477</v>
      </c>
      <c r="D75" t="s">
        <v>676</v>
      </c>
      <c r="G75">
        <v>12387669.57</v>
      </c>
      <c r="H75">
        <v>12823384.050000001</v>
      </c>
      <c r="I75">
        <v>12946700.1</v>
      </c>
      <c r="J75">
        <v>12407220.27</v>
      </c>
      <c r="K75">
        <v>12558118.24</v>
      </c>
      <c r="L75">
        <v>12266335.07</v>
      </c>
      <c r="M75">
        <v>8046842.3300000001</v>
      </c>
      <c r="N75">
        <v>7806208.4400000004</v>
      </c>
      <c r="O75">
        <v>10302964.300000001</v>
      </c>
      <c r="P75">
        <v>8979025.6400000006</v>
      </c>
      <c r="Q75">
        <v>10195414.119999999</v>
      </c>
      <c r="R75">
        <v>11467779.77</v>
      </c>
      <c r="S75">
        <v>8801280.9499999993</v>
      </c>
      <c r="U75" s="173">
        <f t="shared" si="9"/>
        <v>10845303.296153845</v>
      </c>
    </row>
    <row r="76" spans="1:22">
      <c r="A76" s="181" t="str">
        <f t="shared" si="7"/>
        <v>187</v>
      </c>
      <c r="B76" s="181" t="str">
        <f t="shared" si="8"/>
        <v>187.0</v>
      </c>
      <c r="C76" t="s">
        <v>1478</v>
      </c>
      <c r="D76" t="s">
        <v>678</v>
      </c>
      <c r="G76">
        <v>0</v>
      </c>
      <c r="H76">
        <v>0</v>
      </c>
      <c r="I76">
        <v>0</v>
      </c>
      <c r="J76">
        <v>0</v>
      </c>
      <c r="K76">
        <v>0</v>
      </c>
      <c r="L76">
        <v>0</v>
      </c>
      <c r="M76">
        <v>0</v>
      </c>
      <c r="N76">
        <v>0</v>
      </c>
      <c r="O76">
        <v>0</v>
      </c>
      <c r="P76">
        <v>0</v>
      </c>
      <c r="Q76">
        <v>0</v>
      </c>
      <c r="R76">
        <v>0</v>
      </c>
      <c r="S76">
        <v>0</v>
      </c>
      <c r="U76" s="173">
        <f t="shared" si="9"/>
        <v>0</v>
      </c>
    </row>
    <row r="77" spans="1:22">
      <c r="A77" s="181" t="str">
        <f t="shared" si="7"/>
        <v>188</v>
      </c>
      <c r="B77" s="181" t="str">
        <f t="shared" si="8"/>
        <v>188.0</v>
      </c>
      <c r="C77" t="s">
        <v>1479</v>
      </c>
      <c r="D77" t="s">
        <v>680</v>
      </c>
      <c r="G77">
        <v>0</v>
      </c>
      <c r="H77">
        <v>0</v>
      </c>
      <c r="I77">
        <v>0</v>
      </c>
      <c r="J77">
        <v>0</v>
      </c>
      <c r="K77">
        <v>0</v>
      </c>
      <c r="L77">
        <v>0</v>
      </c>
      <c r="M77">
        <v>0</v>
      </c>
      <c r="N77">
        <v>0</v>
      </c>
      <c r="O77">
        <v>0</v>
      </c>
      <c r="P77">
        <v>0</v>
      </c>
      <c r="Q77">
        <v>0</v>
      </c>
      <c r="R77">
        <v>0</v>
      </c>
      <c r="S77">
        <v>0</v>
      </c>
      <c r="U77" s="173">
        <f t="shared" si="9"/>
        <v>0</v>
      </c>
    </row>
    <row r="78" spans="1:22">
      <c r="A78" s="181" t="str">
        <f t="shared" si="7"/>
        <v>189</v>
      </c>
      <c r="B78" s="181" t="str">
        <f t="shared" si="8"/>
        <v>189.0</v>
      </c>
      <c r="C78" t="s">
        <v>1480</v>
      </c>
      <c r="D78" t="s">
        <v>295</v>
      </c>
      <c r="G78">
        <v>3367124.77</v>
      </c>
      <c r="H78">
        <v>3327730.07</v>
      </c>
      <c r="I78">
        <v>3288335.37</v>
      </c>
      <c r="J78">
        <v>3248940.67</v>
      </c>
      <c r="K78">
        <v>3209545.97</v>
      </c>
      <c r="L78">
        <v>3170151.27</v>
      </c>
      <c r="M78">
        <v>3130756.57</v>
      </c>
      <c r="N78">
        <v>3091361.87</v>
      </c>
      <c r="O78">
        <v>3051967.17</v>
      </c>
      <c r="P78">
        <v>3012572.47</v>
      </c>
      <c r="Q78">
        <v>2980725.9</v>
      </c>
      <c r="R78">
        <v>2948879.33</v>
      </c>
      <c r="S78">
        <v>2917032.76</v>
      </c>
      <c r="U78" s="173">
        <f t="shared" si="9"/>
        <v>3134240.3223076919</v>
      </c>
    </row>
    <row r="79" spans="1:22">
      <c r="A79" s="181" t="str">
        <f t="shared" si="7"/>
        <v>190</v>
      </c>
      <c r="B79" s="181" t="str">
        <f t="shared" si="8"/>
        <v>190.0</v>
      </c>
      <c r="C79" t="s">
        <v>1481</v>
      </c>
      <c r="D79" t="s">
        <v>683</v>
      </c>
      <c r="G79">
        <v>721216497.02999997</v>
      </c>
      <c r="H79">
        <v>722459626.45000005</v>
      </c>
      <c r="I79">
        <v>723886448.99000001</v>
      </c>
      <c r="J79">
        <v>723751766.91999996</v>
      </c>
      <c r="K79">
        <v>728171973.23000002</v>
      </c>
      <c r="L79">
        <v>732011887.73000002</v>
      </c>
      <c r="M79">
        <v>725750889.40999997</v>
      </c>
      <c r="N79">
        <v>730411310.10000002</v>
      </c>
      <c r="O79">
        <v>725165050.70000005</v>
      </c>
      <c r="P79">
        <v>715443750.63</v>
      </c>
      <c r="Q79">
        <v>718700654.16999996</v>
      </c>
      <c r="R79">
        <v>721554029.97000003</v>
      </c>
      <c r="S79">
        <v>716561901.19000006</v>
      </c>
      <c r="U79" s="173">
        <f t="shared" si="9"/>
        <v>723468137.42461538</v>
      </c>
    </row>
    <row r="80" spans="1:22">
      <c r="A80" s="181" t="str">
        <f t="shared" si="7"/>
        <v>191</v>
      </c>
      <c r="B80" s="181" t="str">
        <f t="shared" si="8"/>
        <v>191.0</v>
      </c>
      <c r="C80" t="s">
        <v>1482</v>
      </c>
      <c r="D80" t="s">
        <v>685</v>
      </c>
      <c r="G80">
        <v>0</v>
      </c>
      <c r="H80">
        <v>0</v>
      </c>
      <c r="I80">
        <v>0</v>
      </c>
      <c r="J80">
        <v>0</v>
      </c>
      <c r="K80">
        <v>0</v>
      </c>
      <c r="L80">
        <v>0</v>
      </c>
      <c r="M80">
        <v>0</v>
      </c>
      <c r="N80">
        <v>0</v>
      </c>
      <c r="O80">
        <v>0</v>
      </c>
      <c r="P80">
        <v>0</v>
      </c>
      <c r="Q80">
        <v>0</v>
      </c>
      <c r="R80">
        <v>0</v>
      </c>
      <c r="S80">
        <v>0</v>
      </c>
      <c r="U80" s="173">
        <f t="shared" si="9"/>
        <v>0</v>
      </c>
    </row>
    <row r="81" spans="1:21">
      <c r="A81" s="181" t="str">
        <f t="shared" si="7"/>
        <v>201</v>
      </c>
      <c r="B81" s="181" t="str">
        <f t="shared" si="8"/>
        <v>201.0</v>
      </c>
      <c r="C81" t="s">
        <v>1483</v>
      </c>
      <c r="D81" t="s">
        <v>687</v>
      </c>
      <c r="G81">
        <v>119696788.17</v>
      </c>
      <c r="H81">
        <v>119696788.17</v>
      </c>
      <c r="I81">
        <v>119696788.17</v>
      </c>
      <c r="J81">
        <v>119696788.17</v>
      </c>
      <c r="K81">
        <v>119696788.17</v>
      </c>
      <c r="L81">
        <v>119696788.17</v>
      </c>
      <c r="M81">
        <v>119696788.17</v>
      </c>
      <c r="N81">
        <v>119696788.17</v>
      </c>
      <c r="O81">
        <v>119696788.17</v>
      </c>
      <c r="P81">
        <v>119696788.17</v>
      </c>
      <c r="Q81">
        <v>119696788.17</v>
      </c>
      <c r="R81">
        <v>119696788.17</v>
      </c>
      <c r="S81">
        <v>119696788.17</v>
      </c>
      <c r="U81" s="173">
        <f t="shared" si="9"/>
        <v>119696788.17000002</v>
      </c>
    </row>
    <row r="82" spans="1:21">
      <c r="A82" s="181" t="str">
        <f t="shared" si="7"/>
        <v>207</v>
      </c>
      <c r="B82" s="181" t="str">
        <f t="shared" si="8"/>
        <v>207.0</v>
      </c>
      <c r="C82" t="s">
        <v>1484</v>
      </c>
      <c r="D82" t="s">
        <v>689</v>
      </c>
      <c r="G82">
        <v>0</v>
      </c>
      <c r="H82">
        <v>0</v>
      </c>
      <c r="I82">
        <v>0</v>
      </c>
      <c r="J82">
        <v>0</v>
      </c>
      <c r="K82">
        <v>0</v>
      </c>
      <c r="L82">
        <v>0</v>
      </c>
      <c r="M82">
        <v>0</v>
      </c>
      <c r="N82">
        <v>0</v>
      </c>
      <c r="O82">
        <v>0</v>
      </c>
      <c r="P82">
        <v>0</v>
      </c>
      <c r="Q82">
        <v>0</v>
      </c>
      <c r="R82">
        <v>0</v>
      </c>
      <c r="S82">
        <v>0</v>
      </c>
      <c r="U82" s="173">
        <f t="shared" si="9"/>
        <v>0</v>
      </c>
    </row>
    <row r="83" spans="1:21">
      <c r="A83" s="181" t="str">
        <f t="shared" si="7"/>
        <v>208</v>
      </c>
      <c r="B83" s="181" t="str">
        <f t="shared" si="8"/>
        <v>208.0</v>
      </c>
      <c r="C83" t="s">
        <v>1485</v>
      </c>
      <c r="D83" t="s">
        <v>691</v>
      </c>
      <c r="G83">
        <v>0</v>
      </c>
      <c r="H83">
        <v>0</v>
      </c>
      <c r="I83">
        <v>0</v>
      </c>
      <c r="J83">
        <v>0</v>
      </c>
      <c r="K83">
        <v>0</v>
      </c>
      <c r="L83">
        <v>0</v>
      </c>
      <c r="M83">
        <v>0</v>
      </c>
      <c r="N83">
        <v>0</v>
      </c>
      <c r="O83">
        <v>0</v>
      </c>
      <c r="P83">
        <v>0</v>
      </c>
      <c r="Q83">
        <v>0</v>
      </c>
      <c r="R83">
        <v>0</v>
      </c>
      <c r="S83">
        <v>0</v>
      </c>
      <c r="U83" s="173">
        <f t="shared" si="9"/>
        <v>0</v>
      </c>
    </row>
    <row r="84" spans="1:21">
      <c r="A84" s="181" t="str">
        <f t="shared" si="7"/>
        <v>211</v>
      </c>
      <c r="B84" s="181" t="str">
        <f t="shared" si="8"/>
        <v>211.0</v>
      </c>
      <c r="C84" t="s">
        <v>1486</v>
      </c>
      <c r="D84" t="s">
        <v>693</v>
      </c>
      <c r="G84">
        <v>4085840249.4899998</v>
      </c>
      <c r="H84">
        <v>4085840249.4899998</v>
      </c>
      <c r="I84">
        <v>4185840249.4899998</v>
      </c>
      <c r="J84">
        <v>4185840249.4899998</v>
      </c>
      <c r="K84">
        <v>4185840249.4899998</v>
      </c>
      <c r="L84">
        <v>4285840249.4899998</v>
      </c>
      <c r="M84">
        <v>4285840249.4899998</v>
      </c>
      <c r="N84">
        <v>4285840249.4899998</v>
      </c>
      <c r="O84">
        <v>4385840249.4899998</v>
      </c>
      <c r="P84">
        <v>4385840249.4899998</v>
      </c>
      <c r="Q84">
        <v>4385840249.4899998</v>
      </c>
      <c r="R84">
        <v>4385840249.4899998</v>
      </c>
      <c r="S84">
        <v>4385840249.4899998</v>
      </c>
      <c r="U84" s="173">
        <f t="shared" si="9"/>
        <v>4270455634.1053829</v>
      </c>
    </row>
    <row r="85" spans="1:21">
      <c r="A85" s="181" t="str">
        <f t="shared" si="7"/>
        <v>214</v>
      </c>
      <c r="B85" s="181" t="str">
        <f t="shared" si="8"/>
        <v>214.0</v>
      </c>
      <c r="C85" t="s">
        <v>1487</v>
      </c>
      <c r="D85" t="s">
        <v>305</v>
      </c>
      <c r="G85">
        <v>-700920.51</v>
      </c>
      <c r="H85">
        <v>-700920.51</v>
      </c>
      <c r="I85">
        <v>-700920.51</v>
      </c>
      <c r="J85">
        <v>-700920.51</v>
      </c>
      <c r="K85">
        <v>-700920.51</v>
      </c>
      <c r="L85">
        <v>-700920.51</v>
      </c>
      <c r="M85">
        <v>-700920.51</v>
      </c>
      <c r="N85">
        <v>-700920.51</v>
      </c>
      <c r="O85">
        <v>-700920.51</v>
      </c>
      <c r="P85">
        <v>-700920.51</v>
      </c>
      <c r="Q85">
        <v>-700920.51</v>
      </c>
      <c r="R85">
        <v>-700920.51</v>
      </c>
      <c r="S85">
        <v>-700920.51</v>
      </c>
      <c r="U85" s="173">
        <f t="shared" si="9"/>
        <v>-700920.50999999989</v>
      </c>
    </row>
    <row r="86" spans="1:21">
      <c r="A86" s="181" t="str">
        <f t="shared" si="7"/>
        <v>215</v>
      </c>
      <c r="B86" s="181" t="str">
        <f t="shared" si="8"/>
        <v>215.0</v>
      </c>
      <c r="C86" t="s">
        <v>1488</v>
      </c>
      <c r="D86" t="s">
        <v>696</v>
      </c>
      <c r="G86">
        <v>0</v>
      </c>
      <c r="H86">
        <v>0</v>
      </c>
      <c r="I86">
        <v>0</v>
      </c>
      <c r="J86">
        <v>0</v>
      </c>
      <c r="K86">
        <v>0</v>
      </c>
      <c r="L86">
        <v>0</v>
      </c>
      <c r="M86">
        <v>0</v>
      </c>
      <c r="N86">
        <v>0</v>
      </c>
      <c r="O86">
        <v>0</v>
      </c>
      <c r="P86">
        <v>0</v>
      </c>
      <c r="Q86">
        <v>0</v>
      </c>
      <c r="R86">
        <v>0</v>
      </c>
      <c r="S86">
        <v>0</v>
      </c>
      <c r="U86" s="173">
        <f t="shared" si="9"/>
        <v>0</v>
      </c>
    </row>
    <row r="87" spans="1:21">
      <c r="A87" s="181" t="str">
        <f t="shared" si="7"/>
        <v>215</v>
      </c>
      <c r="B87" s="181" t="str">
        <f t="shared" si="8"/>
        <v>215.1</v>
      </c>
      <c r="C87" t="s">
        <v>1489</v>
      </c>
      <c r="D87" t="s">
        <v>698</v>
      </c>
      <c r="G87">
        <v>0</v>
      </c>
      <c r="H87">
        <v>0</v>
      </c>
      <c r="I87">
        <v>0</v>
      </c>
      <c r="J87">
        <v>0</v>
      </c>
      <c r="K87">
        <v>0</v>
      </c>
      <c r="L87">
        <v>0</v>
      </c>
      <c r="M87">
        <v>0</v>
      </c>
      <c r="N87">
        <v>0</v>
      </c>
      <c r="O87">
        <v>0</v>
      </c>
      <c r="P87">
        <v>0</v>
      </c>
      <c r="Q87">
        <v>0</v>
      </c>
      <c r="R87">
        <v>0</v>
      </c>
      <c r="S87">
        <v>0</v>
      </c>
      <c r="U87" s="173">
        <f t="shared" si="9"/>
        <v>0</v>
      </c>
    </row>
    <row r="88" spans="1:21">
      <c r="A88" s="181" t="str">
        <f t="shared" si="7"/>
        <v>216</v>
      </c>
      <c r="B88" s="181" t="str">
        <f t="shared" si="8"/>
        <v>216.0</v>
      </c>
      <c r="C88" t="s">
        <v>1490</v>
      </c>
      <c r="D88" t="s">
        <v>700</v>
      </c>
      <c r="G88">
        <v>225276529.41</v>
      </c>
      <c r="H88">
        <v>257504587.68000001</v>
      </c>
      <c r="I88">
        <v>187957983.75</v>
      </c>
      <c r="J88">
        <v>213408199.78</v>
      </c>
      <c r="K88">
        <v>248262462.44999999</v>
      </c>
      <c r="L88">
        <v>212823494.81999999</v>
      </c>
      <c r="M88">
        <v>265545817.84999999</v>
      </c>
      <c r="N88">
        <v>322763443.83999997</v>
      </c>
      <c r="O88">
        <v>253237615.59</v>
      </c>
      <c r="P88">
        <v>303981431.95999998</v>
      </c>
      <c r="Q88">
        <v>341436991.25</v>
      </c>
      <c r="R88">
        <v>197437007.52000001</v>
      </c>
      <c r="S88">
        <v>218642898.91999999</v>
      </c>
      <c r="U88" s="173">
        <f t="shared" si="9"/>
        <v>249867574.21692306</v>
      </c>
    </row>
    <row r="89" spans="1:21">
      <c r="A89" s="181" t="str">
        <f t="shared" si="7"/>
        <v>216</v>
      </c>
      <c r="B89" s="181" t="str">
        <f t="shared" si="8"/>
        <v>216.1</v>
      </c>
      <c r="C89" t="s">
        <v>1491</v>
      </c>
      <c r="D89" t="s">
        <v>702</v>
      </c>
      <c r="G89">
        <v>0</v>
      </c>
      <c r="H89">
        <v>0</v>
      </c>
      <c r="I89">
        <v>0</v>
      </c>
      <c r="J89">
        <v>0</v>
      </c>
      <c r="K89">
        <v>0</v>
      </c>
      <c r="L89">
        <v>0</v>
      </c>
      <c r="M89">
        <v>0</v>
      </c>
      <c r="N89">
        <v>0</v>
      </c>
      <c r="O89">
        <v>0</v>
      </c>
      <c r="P89">
        <v>0</v>
      </c>
      <c r="Q89">
        <v>0</v>
      </c>
      <c r="R89">
        <v>0</v>
      </c>
      <c r="S89">
        <v>0</v>
      </c>
      <c r="U89" s="173">
        <f t="shared" si="9"/>
        <v>0</v>
      </c>
    </row>
    <row r="90" spans="1:21">
      <c r="A90" s="181" t="str">
        <f t="shared" si="7"/>
        <v>219</v>
      </c>
      <c r="B90" s="181" t="str">
        <f t="shared" si="8"/>
        <v>219.0</v>
      </c>
      <c r="C90" t="s">
        <v>1492</v>
      </c>
      <c r="D90" t="s">
        <v>704</v>
      </c>
      <c r="G90">
        <v>-714573.54</v>
      </c>
      <c r="H90">
        <v>-911523.57</v>
      </c>
      <c r="I90">
        <v>-856849.63</v>
      </c>
      <c r="J90">
        <v>-811145.5</v>
      </c>
      <c r="K90">
        <v>-802994.77</v>
      </c>
      <c r="L90">
        <v>-794843.95</v>
      </c>
      <c r="M90">
        <v>-786693.13</v>
      </c>
      <c r="N90">
        <v>-778542.31</v>
      </c>
      <c r="O90">
        <v>-770391.49</v>
      </c>
      <c r="P90">
        <v>-762240.66</v>
      </c>
      <c r="Q90">
        <v>-754089.87</v>
      </c>
      <c r="R90">
        <v>-745939.05</v>
      </c>
      <c r="S90">
        <v>-737788.26</v>
      </c>
      <c r="U90" s="173">
        <f t="shared" si="9"/>
        <v>-786739.67153846158</v>
      </c>
    </row>
    <row r="91" spans="1:21">
      <c r="A91" s="181" t="str">
        <f t="shared" si="7"/>
        <v>221</v>
      </c>
      <c r="B91" s="181" t="str">
        <f t="shared" si="8"/>
        <v>221.0</v>
      </c>
      <c r="C91" t="s">
        <v>1493</v>
      </c>
      <c r="D91" t="s">
        <v>706</v>
      </c>
      <c r="G91">
        <v>3205000000</v>
      </c>
      <c r="H91">
        <v>3775000000</v>
      </c>
      <c r="I91">
        <v>3775000000</v>
      </c>
      <c r="J91">
        <v>3775000000</v>
      </c>
      <c r="K91">
        <v>3775000000</v>
      </c>
      <c r="L91">
        <v>3775000000</v>
      </c>
      <c r="M91">
        <v>3775000000</v>
      </c>
      <c r="N91">
        <v>3775000000</v>
      </c>
      <c r="O91">
        <v>3775000000</v>
      </c>
      <c r="P91">
        <v>3775000000</v>
      </c>
      <c r="Q91">
        <v>3775000000</v>
      </c>
      <c r="R91">
        <v>3775000000</v>
      </c>
      <c r="S91">
        <v>3775000000</v>
      </c>
      <c r="U91" s="173">
        <f t="shared" si="9"/>
        <v>3731153846.1538463</v>
      </c>
    </row>
    <row r="92" spans="1:21">
      <c r="A92" s="181" t="str">
        <f t="shared" si="7"/>
        <v>223</v>
      </c>
      <c r="B92" s="181" t="str">
        <f t="shared" si="8"/>
        <v>223.0</v>
      </c>
      <c r="C92" t="s">
        <v>1494</v>
      </c>
      <c r="D92" t="s">
        <v>708</v>
      </c>
      <c r="G92">
        <v>0</v>
      </c>
      <c r="H92">
        <v>0</v>
      </c>
      <c r="I92">
        <v>0</v>
      </c>
      <c r="J92">
        <v>0</v>
      </c>
      <c r="K92">
        <v>0</v>
      </c>
      <c r="L92">
        <v>0</v>
      </c>
      <c r="M92">
        <v>0</v>
      </c>
      <c r="N92">
        <v>0</v>
      </c>
      <c r="O92">
        <v>0</v>
      </c>
      <c r="P92">
        <v>0</v>
      </c>
      <c r="Q92">
        <v>0</v>
      </c>
      <c r="R92">
        <v>0</v>
      </c>
      <c r="S92">
        <v>0</v>
      </c>
      <c r="U92" s="173">
        <f t="shared" si="9"/>
        <v>0</v>
      </c>
    </row>
    <row r="93" spans="1:21">
      <c r="A93" s="181" t="str">
        <f t="shared" si="7"/>
        <v>224</v>
      </c>
      <c r="B93" s="181" t="str">
        <f t="shared" si="8"/>
        <v>224.0</v>
      </c>
      <c r="C93" t="s">
        <v>1495</v>
      </c>
      <c r="D93" t="s">
        <v>710</v>
      </c>
      <c r="G93">
        <v>0</v>
      </c>
      <c r="H93">
        <v>0</v>
      </c>
      <c r="I93">
        <v>0</v>
      </c>
      <c r="J93">
        <v>0</v>
      </c>
      <c r="K93">
        <v>0</v>
      </c>
      <c r="L93">
        <v>0</v>
      </c>
      <c r="M93">
        <v>0</v>
      </c>
      <c r="N93">
        <v>0</v>
      </c>
      <c r="O93">
        <v>0</v>
      </c>
      <c r="P93">
        <v>0</v>
      </c>
      <c r="Q93">
        <v>0</v>
      </c>
      <c r="R93">
        <v>0</v>
      </c>
      <c r="S93">
        <v>0</v>
      </c>
      <c r="U93" s="173">
        <f t="shared" si="9"/>
        <v>0</v>
      </c>
    </row>
    <row r="94" spans="1:21">
      <c r="A94" s="181" t="str">
        <f t="shared" si="7"/>
        <v>225</v>
      </c>
      <c r="B94" s="181" t="str">
        <f t="shared" si="8"/>
        <v>225.0</v>
      </c>
      <c r="C94" t="s">
        <v>1496</v>
      </c>
      <c r="D94" t="s">
        <v>712</v>
      </c>
      <c r="G94">
        <v>0</v>
      </c>
      <c r="H94">
        <v>0</v>
      </c>
      <c r="I94">
        <v>0</v>
      </c>
      <c r="J94">
        <v>0</v>
      </c>
      <c r="K94">
        <v>0</v>
      </c>
      <c r="L94">
        <v>0</v>
      </c>
      <c r="M94">
        <v>0</v>
      </c>
      <c r="N94">
        <v>0</v>
      </c>
      <c r="O94">
        <v>0</v>
      </c>
      <c r="P94">
        <v>0</v>
      </c>
      <c r="Q94">
        <v>0</v>
      </c>
      <c r="R94">
        <v>0</v>
      </c>
      <c r="S94">
        <v>0</v>
      </c>
      <c r="U94" s="173">
        <f t="shared" si="9"/>
        <v>0</v>
      </c>
    </row>
    <row r="95" spans="1:21">
      <c r="A95" s="181" t="str">
        <f t="shared" si="7"/>
        <v>226</v>
      </c>
      <c r="B95" s="181" t="str">
        <f t="shared" si="8"/>
        <v>226.0</v>
      </c>
      <c r="C95" t="s">
        <v>1497</v>
      </c>
      <c r="D95" t="s">
        <v>714</v>
      </c>
      <c r="G95">
        <v>-9656549</v>
      </c>
      <c r="H95">
        <v>-11216674.83</v>
      </c>
      <c r="I95">
        <v>-11164769.800000001</v>
      </c>
      <c r="J95">
        <v>-11112864.77</v>
      </c>
      <c r="K95">
        <v>-11060959.74</v>
      </c>
      <c r="L95">
        <v>-11009054.710000001</v>
      </c>
      <c r="M95">
        <v>-10957149.68</v>
      </c>
      <c r="N95">
        <v>-10905244.65</v>
      </c>
      <c r="O95">
        <v>-10853339.619999999</v>
      </c>
      <c r="P95">
        <v>-10801434.59</v>
      </c>
      <c r="Q95">
        <v>-10749529.560000001</v>
      </c>
      <c r="R95">
        <v>-10697624.529999999</v>
      </c>
      <c r="S95">
        <v>-10645719.5</v>
      </c>
      <c r="U95" s="173">
        <f t="shared" si="9"/>
        <v>-10833147.306153847</v>
      </c>
    </row>
    <row r="96" spans="1:21">
      <c r="A96" s="181" t="str">
        <f t="shared" si="7"/>
        <v>227</v>
      </c>
      <c r="B96" s="181" t="str">
        <f t="shared" si="8"/>
        <v>227.0</v>
      </c>
      <c r="C96" t="s">
        <v>1498</v>
      </c>
      <c r="D96" t="s">
        <v>320</v>
      </c>
      <c r="G96">
        <v>24402978.280000001</v>
      </c>
      <c r="H96">
        <v>24371840.300000001</v>
      </c>
      <c r="I96">
        <v>24340663.120000001</v>
      </c>
      <c r="J96">
        <v>24697224.48</v>
      </c>
      <c r="K96">
        <v>24667373.809999999</v>
      </c>
      <c r="L96">
        <v>24619891.399999999</v>
      </c>
      <c r="M96">
        <v>24098833.649999999</v>
      </c>
      <c r="N96">
        <v>24050338.23</v>
      </c>
      <c r="O96">
        <v>24001757.100000001</v>
      </c>
      <c r="P96">
        <v>23492268.129999999</v>
      </c>
      <c r="Q96">
        <v>23443515.030000001</v>
      </c>
      <c r="R96">
        <v>23394675.670000002</v>
      </c>
      <c r="S96">
        <v>22880584.18</v>
      </c>
      <c r="U96" s="173">
        <f t="shared" si="9"/>
        <v>24035534.106153846</v>
      </c>
    </row>
    <row r="97" spans="1:21">
      <c r="A97" s="181" t="str">
        <f t="shared" si="7"/>
        <v>228</v>
      </c>
      <c r="B97" s="181" t="str">
        <f t="shared" si="8"/>
        <v>228.1</v>
      </c>
      <c r="C97" t="s">
        <v>1499</v>
      </c>
      <c r="D97" t="s">
        <v>717</v>
      </c>
      <c r="G97">
        <v>0</v>
      </c>
      <c r="H97">
        <v>0</v>
      </c>
      <c r="I97">
        <v>0</v>
      </c>
      <c r="J97">
        <v>0.21</v>
      </c>
      <c r="K97">
        <v>0</v>
      </c>
      <c r="L97">
        <v>0</v>
      </c>
      <c r="M97">
        <v>0</v>
      </c>
      <c r="N97">
        <v>30</v>
      </c>
      <c r="O97">
        <v>0</v>
      </c>
      <c r="P97">
        <v>0</v>
      </c>
      <c r="Q97">
        <v>0</v>
      </c>
      <c r="R97">
        <v>0</v>
      </c>
      <c r="S97">
        <v>0</v>
      </c>
      <c r="U97" s="173">
        <f t="shared" si="9"/>
        <v>2.3238461538461541</v>
      </c>
    </row>
    <row r="98" spans="1:21">
      <c r="A98" s="181" t="str">
        <f t="shared" si="7"/>
        <v>228</v>
      </c>
      <c r="B98" s="181" t="str">
        <f t="shared" si="8"/>
        <v>228.2</v>
      </c>
      <c r="C98" t="s">
        <v>1500</v>
      </c>
      <c r="D98" t="s">
        <v>719</v>
      </c>
      <c r="G98">
        <v>8188946</v>
      </c>
      <c r="H98">
        <v>8448016.9700000007</v>
      </c>
      <c r="I98">
        <v>8433668.0500000007</v>
      </c>
      <c r="J98">
        <v>7911723</v>
      </c>
      <c r="K98">
        <v>8095936.9199999999</v>
      </c>
      <c r="L98">
        <v>8116715.5700000003</v>
      </c>
      <c r="M98">
        <v>8063735</v>
      </c>
      <c r="N98">
        <v>8214019.6200000001</v>
      </c>
      <c r="O98">
        <v>8156349.7400000002</v>
      </c>
      <c r="P98">
        <v>8080573</v>
      </c>
      <c r="Q98">
        <v>8058108.6100000003</v>
      </c>
      <c r="R98">
        <v>8112165.7599999998</v>
      </c>
      <c r="S98">
        <v>7974627</v>
      </c>
      <c r="U98" s="173">
        <f t="shared" si="9"/>
        <v>8142660.4030769235</v>
      </c>
    </row>
    <row r="99" spans="1:21">
      <c r="A99" s="181" t="str">
        <f t="shared" si="7"/>
        <v>228</v>
      </c>
      <c r="B99" s="181" t="str">
        <f t="shared" si="8"/>
        <v>228.3</v>
      </c>
      <c r="C99" t="s">
        <v>1501</v>
      </c>
      <c r="D99" t="s">
        <v>721</v>
      </c>
      <c r="G99">
        <v>123309018.3</v>
      </c>
      <c r="H99">
        <v>119371093.45</v>
      </c>
      <c r="I99">
        <v>118462862.98</v>
      </c>
      <c r="J99">
        <v>116489462.73999999</v>
      </c>
      <c r="K99">
        <v>113142354.75</v>
      </c>
      <c r="L99">
        <v>112518530.95</v>
      </c>
      <c r="M99">
        <v>109484883.29000001</v>
      </c>
      <c r="N99">
        <v>105975565.12</v>
      </c>
      <c r="O99">
        <v>105816360.64</v>
      </c>
      <c r="P99">
        <v>106737870.78</v>
      </c>
      <c r="Q99">
        <v>104853196.25</v>
      </c>
      <c r="R99">
        <v>103606911.72</v>
      </c>
      <c r="S99">
        <v>102007176.86</v>
      </c>
      <c r="U99" s="173">
        <f t="shared" si="9"/>
        <v>110905791.37153846</v>
      </c>
    </row>
    <row r="100" spans="1:21">
      <c r="A100" s="181" t="str">
        <f t="shared" si="7"/>
        <v>228</v>
      </c>
      <c r="B100" s="181" t="str">
        <f t="shared" si="8"/>
        <v>228.4</v>
      </c>
      <c r="C100" t="s">
        <v>1502</v>
      </c>
      <c r="D100" t="s">
        <v>328</v>
      </c>
      <c r="G100">
        <v>33653.22</v>
      </c>
      <c r="H100">
        <v>33653.22</v>
      </c>
      <c r="I100">
        <v>33653.22</v>
      </c>
      <c r="J100">
        <v>493661.4</v>
      </c>
      <c r="K100">
        <v>493661.4</v>
      </c>
      <c r="L100">
        <v>493661.4</v>
      </c>
      <c r="M100">
        <v>421701.9</v>
      </c>
      <c r="N100">
        <v>421701.9</v>
      </c>
      <c r="O100">
        <v>421701.9</v>
      </c>
      <c r="P100">
        <v>967017.4</v>
      </c>
      <c r="Q100">
        <v>967017.4</v>
      </c>
      <c r="R100">
        <v>967017.4</v>
      </c>
      <c r="S100">
        <v>782704.03</v>
      </c>
      <c r="U100" s="173">
        <f t="shared" si="9"/>
        <v>502369.67615384614</v>
      </c>
    </row>
    <row r="101" spans="1:21">
      <c r="A101" s="181" t="str">
        <f t="shared" si="7"/>
        <v>229</v>
      </c>
      <c r="B101" s="181" t="str">
        <f t="shared" si="8"/>
        <v>229.0</v>
      </c>
      <c r="C101" t="s">
        <v>1503</v>
      </c>
      <c r="D101" t="s">
        <v>330</v>
      </c>
      <c r="G101">
        <v>0</v>
      </c>
      <c r="H101">
        <v>0</v>
      </c>
      <c r="I101">
        <v>0</v>
      </c>
      <c r="J101">
        <v>0</v>
      </c>
      <c r="K101">
        <v>0</v>
      </c>
      <c r="L101">
        <v>0</v>
      </c>
      <c r="M101">
        <v>0</v>
      </c>
      <c r="N101">
        <v>0</v>
      </c>
      <c r="O101">
        <v>0</v>
      </c>
      <c r="P101">
        <v>0</v>
      </c>
      <c r="Q101">
        <v>0</v>
      </c>
      <c r="R101">
        <v>0</v>
      </c>
      <c r="S101">
        <v>0</v>
      </c>
      <c r="U101" s="173">
        <f t="shared" si="9"/>
        <v>0</v>
      </c>
    </row>
    <row r="102" spans="1:21">
      <c r="A102" s="181" t="str">
        <f t="shared" si="7"/>
        <v>230</v>
      </c>
      <c r="B102" s="181" t="str">
        <f t="shared" si="8"/>
        <v>230.0</v>
      </c>
      <c r="C102" t="s">
        <v>1504</v>
      </c>
      <c r="D102" t="s">
        <v>725</v>
      </c>
      <c r="G102">
        <v>35307076.869999997</v>
      </c>
      <c r="H102">
        <v>35431131.07</v>
      </c>
      <c r="I102">
        <v>35555658.57</v>
      </c>
      <c r="J102">
        <v>32516236.219999999</v>
      </c>
      <c r="K102">
        <v>32630113.350000001</v>
      </c>
      <c r="L102">
        <v>32744427.039999999</v>
      </c>
      <c r="M102">
        <v>32859179.079999998</v>
      </c>
      <c r="N102">
        <v>32974371.260000002</v>
      </c>
      <c r="O102">
        <v>33090005.420000002</v>
      </c>
      <c r="P102">
        <v>33206083.289999999</v>
      </c>
      <c r="Q102">
        <v>33322606.75</v>
      </c>
      <c r="R102">
        <v>33439577.620000001</v>
      </c>
      <c r="S102">
        <v>32144872.23</v>
      </c>
      <c r="U102" s="173">
        <f t="shared" si="9"/>
        <v>33478564.520769235</v>
      </c>
    </row>
    <row r="103" spans="1:21">
      <c r="A103" s="181" t="str">
        <f t="shared" si="7"/>
        <v>231</v>
      </c>
      <c r="B103" s="181" t="str">
        <f t="shared" si="8"/>
        <v>231.0</v>
      </c>
      <c r="C103" t="s">
        <v>1505</v>
      </c>
      <c r="D103" t="s">
        <v>727</v>
      </c>
      <c r="G103">
        <v>853002849.89999998</v>
      </c>
      <c r="H103">
        <v>1130000000</v>
      </c>
      <c r="I103">
        <v>1128000000</v>
      </c>
      <c r="J103">
        <v>1182900000</v>
      </c>
      <c r="K103">
        <v>1196000000</v>
      </c>
      <c r="L103">
        <v>1201000000</v>
      </c>
      <c r="M103">
        <v>1224000000</v>
      </c>
      <c r="N103">
        <v>1234000000</v>
      </c>
      <c r="O103">
        <v>1186000000</v>
      </c>
      <c r="P103">
        <v>1158000000</v>
      </c>
      <c r="Q103">
        <v>1127500000</v>
      </c>
      <c r="R103">
        <v>1144000000</v>
      </c>
      <c r="S103">
        <v>706000000</v>
      </c>
      <c r="U103" s="173">
        <f t="shared" si="9"/>
        <v>1113107911.5307691</v>
      </c>
    </row>
    <row r="104" spans="1:21">
      <c r="A104" s="181" t="str">
        <f t="shared" si="7"/>
        <v>232</v>
      </c>
      <c r="B104" s="181" t="str">
        <f t="shared" si="8"/>
        <v>232.0</v>
      </c>
      <c r="C104" t="s">
        <v>1506</v>
      </c>
      <c r="D104" t="s">
        <v>337</v>
      </c>
      <c r="G104">
        <v>364873681.25999999</v>
      </c>
      <c r="H104">
        <v>293818078.88</v>
      </c>
      <c r="I104">
        <v>251262329.99000001</v>
      </c>
      <c r="J104">
        <v>219303436.37</v>
      </c>
      <c r="K104">
        <v>218308617.74000001</v>
      </c>
      <c r="L104">
        <v>232908482.25999999</v>
      </c>
      <c r="M104">
        <v>232257571.30000001</v>
      </c>
      <c r="N104">
        <v>229627204.44999999</v>
      </c>
      <c r="O104">
        <v>290999851.56</v>
      </c>
      <c r="P104">
        <v>286564155.12</v>
      </c>
      <c r="Q104">
        <v>258423356.75999999</v>
      </c>
      <c r="R104">
        <v>284695343.13</v>
      </c>
      <c r="S104">
        <v>320892311.77999997</v>
      </c>
      <c r="U104" s="173">
        <f t="shared" si="9"/>
        <v>267994955.43076918</v>
      </c>
    </row>
    <row r="105" spans="1:21">
      <c r="A105" s="181" t="str">
        <f t="shared" si="7"/>
        <v>233</v>
      </c>
      <c r="B105" s="181" t="str">
        <f t="shared" si="8"/>
        <v>233.0</v>
      </c>
      <c r="C105" t="s">
        <v>1507</v>
      </c>
      <c r="D105" t="s">
        <v>730</v>
      </c>
      <c r="G105">
        <v>195000000</v>
      </c>
      <c r="H105">
        <v>195000000</v>
      </c>
      <c r="I105">
        <v>195000000</v>
      </c>
      <c r="J105">
        <v>195000000</v>
      </c>
      <c r="K105">
        <v>195000000</v>
      </c>
      <c r="L105">
        <v>195000000</v>
      </c>
      <c r="M105">
        <v>195000000</v>
      </c>
      <c r="N105">
        <v>195000000</v>
      </c>
      <c r="O105">
        <v>195000000</v>
      </c>
      <c r="P105">
        <v>195000000</v>
      </c>
      <c r="Q105">
        <v>195000000</v>
      </c>
      <c r="R105">
        <v>195000000</v>
      </c>
      <c r="S105">
        <v>0</v>
      </c>
      <c r="U105" s="173">
        <f t="shared" si="9"/>
        <v>180000000</v>
      </c>
    </row>
    <row r="106" spans="1:21">
      <c r="A106" s="181" t="str">
        <f t="shared" si="7"/>
        <v>234</v>
      </c>
      <c r="B106" s="181" t="str">
        <f t="shared" si="8"/>
        <v>234.0</v>
      </c>
      <c r="C106" t="s">
        <v>1508</v>
      </c>
      <c r="D106" t="s">
        <v>732</v>
      </c>
      <c r="G106">
        <v>20807524.899999999</v>
      </c>
      <c r="H106">
        <v>17354466.289999999</v>
      </c>
      <c r="I106">
        <v>12045961.109999999</v>
      </c>
      <c r="J106">
        <v>18658820.289999999</v>
      </c>
      <c r="K106">
        <v>41043318.560000002</v>
      </c>
      <c r="L106">
        <v>15684230.949999999</v>
      </c>
      <c r="M106">
        <v>13637554.4</v>
      </c>
      <c r="N106">
        <v>16406306.369999999</v>
      </c>
      <c r="O106">
        <v>13657074.439999999</v>
      </c>
      <c r="P106">
        <v>14751879.390000001</v>
      </c>
      <c r="Q106">
        <v>12289311.93</v>
      </c>
      <c r="R106">
        <v>9045528.2100000009</v>
      </c>
      <c r="S106">
        <v>10201858.869999999</v>
      </c>
      <c r="U106" s="173">
        <f t="shared" si="9"/>
        <v>16583371.977692308</v>
      </c>
    </row>
    <row r="107" spans="1:21">
      <c r="A107" s="181" t="str">
        <f t="shared" si="7"/>
        <v>235</v>
      </c>
      <c r="B107" s="181" t="str">
        <f t="shared" si="8"/>
        <v>235.0</v>
      </c>
      <c r="C107" t="s">
        <v>1509</v>
      </c>
      <c r="D107" t="s">
        <v>343</v>
      </c>
      <c r="G107">
        <v>114803917.33</v>
      </c>
      <c r="H107">
        <v>116588139.98999999</v>
      </c>
      <c r="I107">
        <v>118062442.48</v>
      </c>
      <c r="J107">
        <v>119418997.5</v>
      </c>
      <c r="K107">
        <v>120370885.06</v>
      </c>
      <c r="L107">
        <v>121826567.34999999</v>
      </c>
      <c r="M107">
        <v>122838705.41</v>
      </c>
      <c r="N107">
        <v>123592240.5</v>
      </c>
      <c r="O107">
        <v>124815484.29000001</v>
      </c>
      <c r="P107">
        <v>118650839.42</v>
      </c>
      <c r="Q107">
        <v>118833528.97</v>
      </c>
      <c r="R107">
        <v>120058043.37</v>
      </c>
      <c r="S107">
        <v>120634376.44</v>
      </c>
      <c r="U107" s="173">
        <f t="shared" si="9"/>
        <v>120038012.93153848</v>
      </c>
    </row>
    <row r="108" spans="1:21" s="185" customFormat="1">
      <c r="A108" s="183" t="str">
        <f t="shared" si="7"/>
        <v>236</v>
      </c>
      <c r="B108" s="183" t="str">
        <f t="shared" si="8"/>
        <v>236.0</v>
      </c>
      <c r="C108" s="185" t="s">
        <v>1510</v>
      </c>
      <c r="D108" s="185" t="s">
        <v>479</v>
      </c>
      <c r="E108" s="446"/>
      <c r="F108" s="446"/>
      <c r="G108" s="185">
        <v>9718285.8000000007</v>
      </c>
      <c r="H108" s="185">
        <v>10537480.84</v>
      </c>
      <c r="I108" s="185">
        <v>20804548.300000001</v>
      </c>
      <c r="J108" s="185">
        <v>18441952.710000001</v>
      </c>
      <c r="K108" s="185">
        <v>18427966.870000001</v>
      </c>
      <c r="L108" s="185">
        <v>46598712.640000001</v>
      </c>
      <c r="M108" s="185">
        <v>36373954.060000002</v>
      </c>
      <c r="N108" s="185">
        <v>67894407.950000003</v>
      </c>
      <c r="O108" s="185">
        <v>90485218.010000005</v>
      </c>
      <c r="P108" s="185">
        <v>80643858.879999995</v>
      </c>
      <c r="Q108" s="185">
        <v>100970601.20999999</v>
      </c>
      <c r="R108" s="185">
        <v>35017802.909999996</v>
      </c>
      <c r="S108" s="185">
        <v>11208630.720000001</v>
      </c>
      <c r="U108" s="186">
        <f t="shared" si="9"/>
        <v>42086416.992307693</v>
      </c>
    </row>
    <row r="109" spans="1:21">
      <c r="A109" s="181" t="str">
        <f t="shared" si="7"/>
        <v>237</v>
      </c>
      <c r="B109" s="181" t="str">
        <f t="shared" si="8"/>
        <v>237.0</v>
      </c>
      <c r="C109" t="s">
        <v>1511</v>
      </c>
      <c r="D109" t="s">
        <v>347</v>
      </c>
      <c r="G109">
        <v>25147687</v>
      </c>
      <c r="H109">
        <v>29579958.100000001</v>
      </c>
      <c r="I109">
        <v>42996387.450000003</v>
      </c>
      <c r="J109">
        <v>45090694.18</v>
      </c>
      <c r="K109">
        <v>58629433.130000003</v>
      </c>
      <c r="L109">
        <v>44652349.479999997</v>
      </c>
      <c r="M109">
        <v>30525382.07</v>
      </c>
      <c r="N109">
        <v>30867957</v>
      </c>
      <c r="O109">
        <v>44358318.969999999</v>
      </c>
      <c r="P109">
        <v>46029324.390000001</v>
      </c>
      <c r="Q109">
        <v>59508835.460000001</v>
      </c>
      <c r="R109">
        <v>45417124.710000001</v>
      </c>
      <c r="S109">
        <v>28439716.84</v>
      </c>
      <c r="U109" s="173">
        <f t="shared" si="9"/>
        <v>40864859.136923067</v>
      </c>
    </row>
    <row r="110" spans="1:21">
      <c r="A110" s="181" t="str">
        <f t="shared" si="7"/>
        <v>238</v>
      </c>
      <c r="B110" s="181" t="str">
        <f t="shared" si="8"/>
        <v>238.0</v>
      </c>
      <c r="C110" t="s">
        <v>1512</v>
      </c>
      <c r="D110" t="s">
        <v>134</v>
      </c>
      <c r="G110">
        <v>0</v>
      </c>
      <c r="H110">
        <v>0</v>
      </c>
      <c r="I110">
        <v>0</v>
      </c>
      <c r="J110">
        <v>0</v>
      </c>
      <c r="K110">
        <v>0</v>
      </c>
      <c r="L110">
        <v>0</v>
      </c>
      <c r="M110">
        <v>0</v>
      </c>
      <c r="N110">
        <v>0</v>
      </c>
      <c r="O110">
        <v>0</v>
      </c>
      <c r="P110">
        <v>0</v>
      </c>
      <c r="Q110">
        <v>0</v>
      </c>
      <c r="R110">
        <v>169965146</v>
      </c>
      <c r="S110">
        <v>0</v>
      </c>
      <c r="U110" s="173">
        <f t="shared" si="9"/>
        <v>13074242</v>
      </c>
    </row>
    <row r="111" spans="1:21">
      <c r="A111" s="181" t="str">
        <f t="shared" si="7"/>
        <v>241</v>
      </c>
      <c r="B111" s="181" t="str">
        <f t="shared" si="8"/>
        <v>241.0</v>
      </c>
      <c r="C111" t="s">
        <v>1513</v>
      </c>
      <c r="D111" t="s">
        <v>351</v>
      </c>
      <c r="G111">
        <v>8273463.1600000001</v>
      </c>
      <c r="H111">
        <v>4961295.3600000003</v>
      </c>
      <c r="I111">
        <v>6336609.8700000001</v>
      </c>
      <c r="J111">
        <v>5900965.9100000001</v>
      </c>
      <c r="K111">
        <v>7520179.71</v>
      </c>
      <c r="L111">
        <v>9794711.0899999999</v>
      </c>
      <c r="M111">
        <v>12497076.800000001</v>
      </c>
      <c r="N111">
        <v>11953788.82</v>
      </c>
      <c r="O111">
        <v>12378407.890000001</v>
      </c>
      <c r="P111">
        <v>12634688.08</v>
      </c>
      <c r="Q111">
        <v>10294784.6</v>
      </c>
      <c r="R111">
        <v>10084166.130000001</v>
      </c>
      <c r="S111">
        <v>10948055.890000001</v>
      </c>
      <c r="U111" s="173">
        <f t="shared" si="9"/>
        <v>9506014.8699999992</v>
      </c>
    </row>
    <row r="112" spans="1:21">
      <c r="A112" s="181" t="str">
        <f t="shared" si="7"/>
        <v>242</v>
      </c>
      <c r="B112" s="181" t="str">
        <f t="shared" si="8"/>
        <v>242.0</v>
      </c>
      <c r="C112" t="s">
        <v>1514</v>
      </c>
      <c r="D112" t="s">
        <v>739</v>
      </c>
      <c r="G112">
        <v>46244545.740000002</v>
      </c>
      <c r="H112">
        <v>46247382.82</v>
      </c>
      <c r="I112">
        <v>46337225.619999997</v>
      </c>
      <c r="J112">
        <v>44351323.100000001</v>
      </c>
      <c r="K112">
        <v>44428639.590000004</v>
      </c>
      <c r="L112">
        <v>44481906.789999999</v>
      </c>
      <c r="M112">
        <v>45033915.329999998</v>
      </c>
      <c r="N112">
        <v>44718948.270000003</v>
      </c>
      <c r="O112">
        <v>44677947.450000003</v>
      </c>
      <c r="P112">
        <v>40212255.159999996</v>
      </c>
      <c r="Q112">
        <v>40000504.649999999</v>
      </c>
      <c r="R112">
        <v>39902357.890000001</v>
      </c>
      <c r="S112">
        <v>39977160.109999999</v>
      </c>
      <c r="U112" s="173">
        <f t="shared" si="9"/>
        <v>43585700.963076919</v>
      </c>
    </row>
    <row r="113" spans="1:21">
      <c r="A113" s="181" t="str">
        <f t="shared" si="7"/>
        <v>243</v>
      </c>
      <c r="B113" s="181" t="str">
        <f t="shared" si="8"/>
        <v>243.0</v>
      </c>
      <c r="C113" t="s">
        <v>1515</v>
      </c>
      <c r="D113" t="s">
        <v>355</v>
      </c>
      <c r="G113">
        <v>2116732.13</v>
      </c>
      <c r="H113">
        <v>2116732.13</v>
      </c>
      <c r="I113">
        <v>2116732.13</v>
      </c>
      <c r="J113">
        <v>2328767.4900000002</v>
      </c>
      <c r="K113">
        <v>2328767.4900000002</v>
      </c>
      <c r="L113">
        <v>2328767.4900000002</v>
      </c>
      <c r="M113">
        <v>2355008.7000000002</v>
      </c>
      <c r="N113">
        <v>2355008.7000000002</v>
      </c>
      <c r="O113">
        <v>2355008.7000000002</v>
      </c>
      <c r="P113">
        <v>2381348.7999999998</v>
      </c>
      <c r="Q113">
        <v>2381348.7999999998</v>
      </c>
      <c r="R113">
        <v>2381348.7999999998</v>
      </c>
      <c r="S113">
        <v>2408283.37</v>
      </c>
      <c r="U113" s="173">
        <f t="shared" si="9"/>
        <v>2304142.6715384615</v>
      </c>
    </row>
    <row r="114" spans="1:21">
      <c r="A114" s="181" t="str">
        <f t="shared" si="7"/>
        <v>245</v>
      </c>
      <c r="B114" s="181" t="str">
        <f t="shared" si="8"/>
        <v>245.0</v>
      </c>
      <c r="C114" t="s">
        <v>1516</v>
      </c>
      <c r="D114" t="s">
        <v>742</v>
      </c>
      <c r="G114">
        <v>1490119.05</v>
      </c>
      <c r="H114">
        <v>3080248.11</v>
      </c>
      <c r="I114">
        <v>2972674.16</v>
      </c>
      <c r="J114">
        <v>1079010.74</v>
      </c>
      <c r="K114">
        <v>95153.88</v>
      </c>
      <c r="L114">
        <v>0</v>
      </c>
      <c r="M114">
        <v>0</v>
      </c>
      <c r="N114">
        <v>0</v>
      </c>
      <c r="O114">
        <v>0</v>
      </c>
      <c r="P114">
        <v>0</v>
      </c>
      <c r="Q114">
        <v>0</v>
      </c>
      <c r="R114">
        <v>0</v>
      </c>
      <c r="S114">
        <v>0</v>
      </c>
      <c r="U114" s="173">
        <f t="shared" si="9"/>
        <v>670554.30307692313</v>
      </c>
    </row>
    <row r="115" spans="1:21">
      <c r="A115" s="181" t="str">
        <f t="shared" si="7"/>
        <v>252</v>
      </c>
      <c r="B115" s="181" t="str">
        <f t="shared" si="8"/>
        <v>252.0</v>
      </c>
      <c r="C115" t="s">
        <v>1517</v>
      </c>
      <c r="D115" t="s">
        <v>744</v>
      </c>
      <c r="G115">
        <v>0</v>
      </c>
      <c r="H115">
        <v>0</v>
      </c>
      <c r="I115">
        <v>0</v>
      </c>
      <c r="J115">
        <v>0</v>
      </c>
      <c r="K115">
        <v>0</v>
      </c>
      <c r="L115">
        <v>0</v>
      </c>
      <c r="M115">
        <v>0</v>
      </c>
      <c r="N115">
        <v>0</v>
      </c>
      <c r="O115">
        <v>0</v>
      </c>
      <c r="P115">
        <v>0</v>
      </c>
      <c r="Q115">
        <v>0</v>
      </c>
      <c r="R115">
        <v>0</v>
      </c>
      <c r="S115">
        <v>0</v>
      </c>
      <c r="U115" s="173">
        <f t="shared" si="9"/>
        <v>0</v>
      </c>
    </row>
    <row r="116" spans="1:21">
      <c r="A116" s="181" t="str">
        <f t="shared" si="7"/>
        <v>253</v>
      </c>
      <c r="B116" s="181" t="str">
        <f t="shared" si="8"/>
        <v>253.0</v>
      </c>
      <c r="C116" t="s">
        <v>1518</v>
      </c>
      <c r="D116" t="s">
        <v>359</v>
      </c>
      <c r="G116">
        <v>14644478.880000001</v>
      </c>
      <c r="H116">
        <v>15997391.01</v>
      </c>
      <c r="I116">
        <v>17112836.149999999</v>
      </c>
      <c r="J116">
        <v>13930392.67</v>
      </c>
      <c r="K116">
        <v>23578525.800000001</v>
      </c>
      <c r="L116">
        <v>16322578.300000001</v>
      </c>
      <c r="M116">
        <v>18817331.100000001</v>
      </c>
      <c r="N116">
        <v>30678873.940000001</v>
      </c>
      <c r="O116">
        <v>22773256.420000002</v>
      </c>
      <c r="P116">
        <v>25243088.82</v>
      </c>
      <c r="Q116">
        <v>26368637.579999998</v>
      </c>
      <c r="R116">
        <v>27616856.260000002</v>
      </c>
      <c r="S116">
        <v>30209508.5</v>
      </c>
      <c r="U116" s="173">
        <f t="shared" si="9"/>
        <v>21791827.340769228</v>
      </c>
    </row>
    <row r="117" spans="1:21">
      <c r="A117" s="181" t="str">
        <f t="shared" si="7"/>
        <v>254</v>
      </c>
      <c r="B117" s="181" t="str">
        <f t="shared" si="8"/>
        <v>254.0</v>
      </c>
      <c r="C117" t="s">
        <v>1519</v>
      </c>
      <c r="D117" t="s">
        <v>429</v>
      </c>
      <c r="G117">
        <v>549808332.34000003</v>
      </c>
      <c r="H117">
        <v>545655034.02999997</v>
      </c>
      <c r="I117">
        <v>541844560.13</v>
      </c>
      <c r="J117">
        <v>541917869.98000002</v>
      </c>
      <c r="K117">
        <v>539329595.33000004</v>
      </c>
      <c r="L117">
        <v>537026022.88999999</v>
      </c>
      <c r="M117">
        <v>532728373.27999997</v>
      </c>
      <c r="N117">
        <v>532692300.54000002</v>
      </c>
      <c r="O117">
        <v>531451949.94999999</v>
      </c>
      <c r="P117">
        <v>525038137.13</v>
      </c>
      <c r="Q117">
        <v>522219417.10000002</v>
      </c>
      <c r="R117">
        <v>518051448.56999999</v>
      </c>
      <c r="S117">
        <v>523312089.22000003</v>
      </c>
      <c r="U117" s="173">
        <f t="shared" si="9"/>
        <v>533928856.19153845</v>
      </c>
    </row>
    <row r="118" spans="1:21">
      <c r="A118" s="181" t="str">
        <f t="shared" si="7"/>
        <v>255</v>
      </c>
      <c r="B118" s="181" t="str">
        <f t="shared" si="8"/>
        <v>255.0</v>
      </c>
      <c r="C118" t="s">
        <v>1520</v>
      </c>
      <c r="D118" t="s">
        <v>748</v>
      </c>
      <c r="G118">
        <v>243216489.00999999</v>
      </c>
      <c r="H118">
        <v>242671624.88</v>
      </c>
      <c r="I118">
        <v>242126760.71000001</v>
      </c>
      <c r="J118">
        <v>242663723.19</v>
      </c>
      <c r="K118">
        <v>241762452.53</v>
      </c>
      <c r="L118">
        <v>241085856.94999999</v>
      </c>
      <c r="M118">
        <v>240445384.94999999</v>
      </c>
      <c r="N118">
        <v>239775624.40000001</v>
      </c>
      <c r="O118">
        <v>239108694.09999999</v>
      </c>
      <c r="P118">
        <v>238439404.78999999</v>
      </c>
      <c r="Q118">
        <v>237770115.56</v>
      </c>
      <c r="R118">
        <v>237496678.25999999</v>
      </c>
      <c r="S118">
        <v>237151599.27000001</v>
      </c>
      <c r="U118" s="173">
        <f t="shared" si="9"/>
        <v>240285723.73846152</v>
      </c>
    </row>
    <row r="119" spans="1:21">
      <c r="A119" s="181" t="str">
        <f t="shared" si="7"/>
        <v>256</v>
      </c>
      <c r="B119" s="181" t="str">
        <f t="shared" si="8"/>
        <v>256.0</v>
      </c>
      <c r="C119" t="s">
        <v>1521</v>
      </c>
      <c r="D119" t="s">
        <v>750</v>
      </c>
      <c r="G119">
        <v>-7876.12</v>
      </c>
      <c r="H119">
        <v>-7876.12</v>
      </c>
      <c r="I119">
        <v>-7876.12</v>
      </c>
      <c r="J119">
        <v>-7876.12</v>
      </c>
      <c r="K119">
        <v>-7876.12</v>
      </c>
      <c r="L119">
        <v>-7876.12</v>
      </c>
      <c r="M119">
        <v>-7876.12</v>
      </c>
      <c r="N119">
        <v>-7876.12</v>
      </c>
      <c r="O119">
        <v>-7876.12</v>
      </c>
      <c r="P119">
        <v>-7876.12</v>
      </c>
      <c r="Q119">
        <v>-7876.12</v>
      </c>
      <c r="R119">
        <v>-7876.12</v>
      </c>
      <c r="S119">
        <v>-7876.12</v>
      </c>
      <c r="U119" s="173">
        <f t="shared" si="9"/>
        <v>-7876.119999999999</v>
      </c>
    </row>
    <row r="120" spans="1:21">
      <c r="A120" s="181" t="str">
        <f t="shared" si="7"/>
        <v>257</v>
      </c>
      <c r="B120" s="181" t="str">
        <f t="shared" si="8"/>
        <v>257.0</v>
      </c>
      <c r="C120" t="s">
        <v>1522</v>
      </c>
      <c r="D120" t="s">
        <v>752</v>
      </c>
      <c r="G120">
        <v>0</v>
      </c>
      <c r="H120">
        <v>0</v>
      </c>
      <c r="I120">
        <v>0</v>
      </c>
      <c r="J120">
        <v>0</v>
      </c>
      <c r="K120">
        <v>0</v>
      </c>
      <c r="L120">
        <v>0</v>
      </c>
      <c r="M120">
        <v>0</v>
      </c>
      <c r="N120">
        <v>0</v>
      </c>
      <c r="O120">
        <v>0</v>
      </c>
      <c r="P120">
        <v>0</v>
      </c>
      <c r="Q120">
        <v>0</v>
      </c>
      <c r="R120">
        <v>0</v>
      </c>
      <c r="S120">
        <v>0</v>
      </c>
      <c r="U120" s="173">
        <f t="shared" si="9"/>
        <v>0</v>
      </c>
    </row>
    <row r="121" spans="1:21">
      <c r="A121" s="181" t="str">
        <f t="shared" si="7"/>
        <v>281</v>
      </c>
      <c r="B121" s="181" t="str">
        <f t="shared" si="8"/>
        <v>281.0</v>
      </c>
      <c r="C121" t="s">
        <v>1523</v>
      </c>
      <c r="D121" t="s">
        <v>754</v>
      </c>
      <c r="G121">
        <v>52270668.340000004</v>
      </c>
      <c r="H121">
        <v>52376513.880000003</v>
      </c>
      <c r="I121">
        <v>52475034.630000003</v>
      </c>
      <c r="J121">
        <v>52579695.039999999</v>
      </c>
      <c r="K121">
        <v>52682703.979999997</v>
      </c>
      <c r="L121">
        <v>52785712.909999996</v>
      </c>
      <c r="M121">
        <v>52944259.82</v>
      </c>
      <c r="N121">
        <v>53056525.090000004</v>
      </c>
      <c r="O121">
        <v>53169874.530000001</v>
      </c>
      <c r="P121">
        <v>53284958.689999998</v>
      </c>
      <c r="Q121">
        <v>53397657.630000003</v>
      </c>
      <c r="R121">
        <v>54880950.289999999</v>
      </c>
      <c r="S121">
        <v>55086302.539999999</v>
      </c>
      <c r="U121" s="173">
        <f t="shared" si="9"/>
        <v>53153142.874615379</v>
      </c>
    </row>
    <row r="122" spans="1:21">
      <c r="A122" s="181" t="str">
        <f t="shared" si="7"/>
        <v>282</v>
      </c>
      <c r="B122" s="181" t="str">
        <f t="shared" si="8"/>
        <v>282.0</v>
      </c>
      <c r="C122" t="s">
        <v>1524</v>
      </c>
      <c r="D122" t="s">
        <v>756</v>
      </c>
      <c r="G122">
        <v>1383921096.21</v>
      </c>
      <c r="H122">
        <v>1386062553.3199999</v>
      </c>
      <c r="I122">
        <v>1394473882.25</v>
      </c>
      <c r="J122">
        <v>1401537298.8199999</v>
      </c>
      <c r="K122">
        <v>1412656658.26</v>
      </c>
      <c r="L122">
        <v>1420620201.72</v>
      </c>
      <c r="M122">
        <v>1433400412.73</v>
      </c>
      <c r="N122">
        <v>1442823428.0599999</v>
      </c>
      <c r="O122">
        <v>1449445786.74</v>
      </c>
      <c r="P122">
        <v>1463500350.04</v>
      </c>
      <c r="Q122">
        <v>1472352325.52</v>
      </c>
      <c r="R122">
        <v>1479534846.4000001</v>
      </c>
      <c r="S122">
        <v>1483702467.6700001</v>
      </c>
      <c r="U122" s="173">
        <f t="shared" si="9"/>
        <v>1432617792.9030766</v>
      </c>
    </row>
    <row r="123" spans="1:21">
      <c r="A123" s="181" t="str">
        <f t="shared" si="7"/>
        <v>283</v>
      </c>
      <c r="B123" s="181" t="str">
        <f t="shared" si="8"/>
        <v>283.0</v>
      </c>
      <c r="C123" t="s">
        <v>1525</v>
      </c>
      <c r="D123" t="s">
        <v>758</v>
      </c>
      <c r="G123">
        <v>153945038.71000001</v>
      </c>
      <c r="H123">
        <v>147972010.41999999</v>
      </c>
      <c r="I123">
        <v>142458106.75999999</v>
      </c>
      <c r="J123">
        <v>147460153.87</v>
      </c>
      <c r="K123">
        <v>138959599.55000001</v>
      </c>
      <c r="L123">
        <v>129758770.77</v>
      </c>
      <c r="M123">
        <v>114948593.48</v>
      </c>
      <c r="N123">
        <v>103059559.48</v>
      </c>
      <c r="O123">
        <v>94695776.109999999</v>
      </c>
      <c r="P123">
        <v>78425306.010000005</v>
      </c>
      <c r="Q123">
        <v>68491901.069999993</v>
      </c>
      <c r="R123">
        <v>61426077.780000001</v>
      </c>
      <c r="S123">
        <v>58119338.350000001</v>
      </c>
      <c r="U123" s="173">
        <f t="shared" si="9"/>
        <v>110747710.18153843</v>
      </c>
    </row>
    <row r="124" spans="1:21">
      <c r="A124" s="181" t="str">
        <f t="shared" si="7"/>
        <v>400</v>
      </c>
      <c r="B124" s="181" t="str">
        <f t="shared" si="8"/>
        <v>400.0</v>
      </c>
      <c r="C124" t="s">
        <v>1526</v>
      </c>
      <c r="D124" t="s">
        <v>1527</v>
      </c>
      <c r="G124">
        <v>0</v>
      </c>
      <c r="H124">
        <v>0</v>
      </c>
      <c r="I124">
        <v>0</v>
      </c>
      <c r="J124">
        <v>0</v>
      </c>
      <c r="K124">
        <v>0</v>
      </c>
      <c r="L124">
        <v>0</v>
      </c>
      <c r="M124">
        <v>0</v>
      </c>
      <c r="N124">
        <v>0</v>
      </c>
      <c r="O124">
        <v>0</v>
      </c>
      <c r="P124">
        <v>0</v>
      </c>
      <c r="Q124">
        <v>0</v>
      </c>
      <c r="R124">
        <v>0</v>
      </c>
      <c r="S124">
        <v>0</v>
      </c>
      <c r="U124" s="173">
        <f t="shared" si="9"/>
        <v>0</v>
      </c>
    </row>
    <row r="125" spans="1:21">
      <c r="A125" s="181" t="str">
        <f t="shared" si="7"/>
        <v>401</v>
      </c>
      <c r="B125" s="181" t="str">
        <f t="shared" si="8"/>
        <v>401.0</v>
      </c>
      <c r="C125" t="s">
        <v>1528</v>
      </c>
      <c r="D125" t="s">
        <v>1529</v>
      </c>
      <c r="G125">
        <v>0</v>
      </c>
      <c r="H125">
        <v>0</v>
      </c>
      <c r="I125">
        <v>0</v>
      </c>
      <c r="J125">
        <v>0</v>
      </c>
      <c r="K125">
        <v>0</v>
      </c>
      <c r="L125">
        <v>0</v>
      </c>
      <c r="M125">
        <v>0</v>
      </c>
      <c r="N125">
        <v>0</v>
      </c>
      <c r="O125">
        <v>0</v>
      </c>
      <c r="P125">
        <v>0</v>
      </c>
      <c r="Q125">
        <v>0</v>
      </c>
      <c r="R125">
        <v>0</v>
      </c>
      <c r="S125">
        <v>0</v>
      </c>
      <c r="U125" s="173">
        <f t="shared" si="9"/>
        <v>0</v>
      </c>
    </row>
    <row r="126" spans="1:21">
      <c r="A126" s="181" t="str">
        <f t="shared" si="7"/>
        <v>402</v>
      </c>
      <c r="B126" s="181" t="str">
        <f t="shared" si="8"/>
        <v>402.0</v>
      </c>
      <c r="C126" t="s">
        <v>1530</v>
      </c>
      <c r="D126" t="s">
        <v>1531</v>
      </c>
      <c r="G126">
        <v>0</v>
      </c>
      <c r="H126">
        <v>0</v>
      </c>
      <c r="I126">
        <v>0</v>
      </c>
      <c r="J126">
        <v>0</v>
      </c>
      <c r="K126">
        <v>0</v>
      </c>
      <c r="L126">
        <v>0</v>
      </c>
      <c r="M126">
        <v>0</v>
      </c>
      <c r="N126">
        <v>0</v>
      </c>
      <c r="O126">
        <v>0</v>
      </c>
      <c r="P126">
        <v>0</v>
      </c>
      <c r="Q126">
        <v>0</v>
      </c>
      <c r="R126">
        <v>0</v>
      </c>
      <c r="S126">
        <v>0</v>
      </c>
      <c r="U126" s="173">
        <f t="shared" si="9"/>
        <v>0</v>
      </c>
    </row>
    <row r="127" spans="1:21">
      <c r="A127" s="181" t="str">
        <f t="shared" si="7"/>
        <v>403</v>
      </c>
      <c r="B127" s="181" t="str">
        <f t="shared" si="8"/>
        <v>403.0</v>
      </c>
      <c r="C127" t="s">
        <v>1532</v>
      </c>
      <c r="D127" t="s">
        <v>760</v>
      </c>
      <c r="G127">
        <v>30296392.239999998</v>
      </c>
      <c r="H127">
        <v>31832688.899999999</v>
      </c>
      <c r="I127">
        <v>31914955.629999999</v>
      </c>
      <c r="J127">
        <v>32075990.469999999</v>
      </c>
      <c r="K127">
        <v>32361565.600000001</v>
      </c>
      <c r="L127">
        <v>32364262.309999999</v>
      </c>
      <c r="M127">
        <v>32391448.449999999</v>
      </c>
      <c r="N127">
        <v>32621678.77</v>
      </c>
      <c r="O127">
        <v>32650065.359999999</v>
      </c>
      <c r="P127">
        <v>32723460.280000001</v>
      </c>
      <c r="Q127">
        <v>32879707.280000001</v>
      </c>
      <c r="R127">
        <v>33089234.309999999</v>
      </c>
      <c r="S127">
        <v>33020537.760000002</v>
      </c>
      <c r="U127" s="173">
        <f t="shared" si="9"/>
        <v>32324768.258461535</v>
      </c>
    </row>
    <row r="128" spans="1:21">
      <c r="A128" s="181" t="str">
        <f t="shared" si="7"/>
        <v>403</v>
      </c>
      <c r="B128" s="181" t="str">
        <f t="shared" si="8"/>
        <v>403.1</v>
      </c>
      <c r="C128" t="s">
        <v>1533</v>
      </c>
      <c r="D128" t="s">
        <v>762</v>
      </c>
      <c r="G128">
        <v>0</v>
      </c>
      <c r="H128">
        <v>0</v>
      </c>
      <c r="I128">
        <v>0</v>
      </c>
      <c r="J128">
        <v>0</v>
      </c>
      <c r="K128">
        <v>0</v>
      </c>
      <c r="L128">
        <v>0</v>
      </c>
      <c r="M128">
        <v>0</v>
      </c>
      <c r="N128">
        <v>0</v>
      </c>
      <c r="O128">
        <v>0</v>
      </c>
      <c r="P128">
        <v>0</v>
      </c>
      <c r="Q128">
        <v>0</v>
      </c>
      <c r="R128">
        <v>0</v>
      </c>
      <c r="S128">
        <v>0</v>
      </c>
      <c r="U128" s="173">
        <f t="shared" si="9"/>
        <v>0</v>
      </c>
    </row>
    <row r="129" spans="1:21">
      <c r="A129" s="181" t="str">
        <f t="shared" si="7"/>
        <v>404</v>
      </c>
      <c r="B129" s="181" t="str">
        <f t="shared" si="8"/>
        <v>404.0</v>
      </c>
      <c r="C129" t="s">
        <v>1534</v>
      </c>
      <c r="D129" t="s">
        <v>764</v>
      </c>
      <c r="G129">
        <v>2530413.2999999998</v>
      </c>
      <c r="H129">
        <v>2593564.1</v>
      </c>
      <c r="I129">
        <v>2610764.67</v>
      </c>
      <c r="J129">
        <v>2602057.56</v>
      </c>
      <c r="K129">
        <v>2679159.65</v>
      </c>
      <c r="L129">
        <v>2678879.9300000002</v>
      </c>
      <c r="M129">
        <v>2682464.56</v>
      </c>
      <c r="N129">
        <v>2725971.96</v>
      </c>
      <c r="O129">
        <v>2750516.79</v>
      </c>
      <c r="P129">
        <v>2777191.03</v>
      </c>
      <c r="Q129">
        <v>2760907.91</v>
      </c>
      <c r="R129">
        <v>2766616.34</v>
      </c>
      <c r="S129">
        <v>2765827.3</v>
      </c>
      <c r="U129" s="173">
        <f t="shared" si="9"/>
        <v>2686487.3153846157</v>
      </c>
    </row>
    <row r="130" spans="1:21">
      <c r="A130" s="181" t="str">
        <f t="shared" si="7"/>
        <v>404</v>
      </c>
      <c r="B130" s="181" t="str">
        <f t="shared" si="8"/>
        <v>404.1</v>
      </c>
      <c r="C130" t="s">
        <v>1535</v>
      </c>
      <c r="D130" t="s">
        <v>766</v>
      </c>
      <c r="G130">
        <v>0</v>
      </c>
      <c r="H130">
        <v>0</v>
      </c>
      <c r="I130">
        <v>0</v>
      </c>
      <c r="J130">
        <v>0</v>
      </c>
      <c r="K130">
        <v>0</v>
      </c>
      <c r="L130">
        <v>0</v>
      </c>
      <c r="M130">
        <v>0</v>
      </c>
      <c r="N130">
        <v>0</v>
      </c>
      <c r="O130">
        <v>0</v>
      </c>
      <c r="P130">
        <v>0</v>
      </c>
      <c r="Q130">
        <v>0</v>
      </c>
      <c r="R130">
        <v>0</v>
      </c>
      <c r="S130">
        <v>0</v>
      </c>
      <c r="U130" s="173">
        <f t="shared" si="9"/>
        <v>0</v>
      </c>
    </row>
    <row r="131" spans="1:21">
      <c r="A131" s="181" t="str">
        <f t="shared" si="7"/>
        <v>404</v>
      </c>
      <c r="B131" s="181" t="str">
        <f t="shared" si="8"/>
        <v>404.2</v>
      </c>
      <c r="C131" t="s">
        <v>1536</v>
      </c>
      <c r="D131" t="s">
        <v>768</v>
      </c>
      <c r="G131">
        <v>0</v>
      </c>
      <c r="H131">
        <v>0</v>
      </c>
      <c r="I131">
        <v>0</v>
      </c>
      <c r="J131">
        <v>0</v>
      </c>
      <c r="K131">
        <v>0</v>
      </c>
      <c r="L131">
        <v>0</v>
      </c>
      <c r="M131">
        <v>0</v>
      </c>
      <c r="N131">
        <v>0</v>
      </c>
      <c r="O131">
        <v>0</v>
      </c>
      <c r="P131">
        <v>0</v>
      </c>
      <c r="Q131">
        <v>0</v>
      </c>
      <c r="R131">
        <v>0</v>
      </c>
      <c r="S131">
        <v>0</v>
      </c>
      <c r="U131" s="173">
        <f t="shared" si="9"/>
        <v>0</v>
      </c>
    </row>
    <row r="132" spans="1:21">
      <c r="A132" s="181" t="str">
        <f t="shared" si="7"/>
        <v>404</v>
      </c>
      <c r="B132" s="181" t="str">
        <f t="shared" si="8"/>
        <v>404.3</v>
      </c>
      <c r="C132" t="s">
        <v>1537</v>
      </c>
      <c r="D132" t="s">
        <v>770</v>
      </c>
      <c r="G132">
        <v>0</v>
      </c>
      <c r="H132">
        <v>0</v>
      </c>
      <c r="I132">
        <v>0</v>
      </c>
      <c r="J132">
        <v>0</v>
      </c>
      <c r="K132">
        <v>0</v>
      </c>
      <c r="L132">
        <v>0</v>
      </c>
      <c r="M132">
        <v>0</v>
      </c>
      <c r="N132">
        <v>0</v>
      </c>
      <c r="O132">
        <v>0</v>
      </c>
      <c r="P132">
        <v>0</v>
      </c>
      <c r="Q132">
        <v>0</v>
      </c>
      <c r="R132">
        <v>0</v>
      </c>
      <c r="S132">
        <v>0</v>
      </c>
      <c r="U132" s="173">
        <f t="shared" si="9"/>
        <v>0</v>
      </c>
    </row>
    <row r="133" spans="1:21">
      <c r="A133" s="181" t="str">
        <f t="shared" si="7"/>
        <v>405</v>
      </c>
      <c r="B133" s="181" t="str">
        <f t="shared" si="8"/>
        <v>405.0</v>
      </c>
      <c r="C133" t="s">
        <v>1538</v>
      </c>
      <c r="D133" t="s">
        <v>772</v>
      </c>
      <c r="G133">
        <v>0</v>
      </c>
      <c r="H133">
        <v>0</v>
      </c>
      <c r="I133">
        <v>0</v>
      </c>
      <c r="J133">
        <v>0</v>
      </c>
      <c r="K133">
        <v>0</v>
      </c>
      <c r="L133">
        <v>0</v>
      </c>
      <c r="M133">
        <v>0</v>
      </c>
      <c r="N133">
        <v>0</v>
      </c>
      <c r="O133">
        <v>0</v>
      </c>
      <c r="P133">
        <v>0</v>
      </c>
      <c r="Q133">
        <v>0</v>
      </c>
      <c r="R133">
        <v>0</v>
      </c>
      <c r="S133">
        <v>0</v>
      </c>
      <c r="U133" s="173">
        <f t="shared" si="9"/>
        <v>0</v>
      </c>
    </row>
    <row r="134" spans="1:21">
      <c r="A134" s="181" t="str">
        <f t="shared" si="7"/>
        <v>406</v>
      </c>
      <c r="B134" s="181" t="str">
        <f t="shared" si="8"/>
        <v>406.0</v>
      </c>
      <c r="C134" t="s">
        <v>1539</v>
      </c>
      <c r="D134" t="s">
        <v>774</v>
      </c>
      <c r="G134">
        <v>15479.11</v>
      </c>
      <c r="H134">
        <v>15479.1</v>
      </c>
      <c r="I134">
        <v>15479.11</v>
      </c>
      <c r="J134">
        <v>15479.1</v>
      </c>
      <c r="K134">
        <v>15479.11</v>
      </c>
      <c r="L134">
        <v>15479.1</v>
      </c>
      <c r="M134">
        <v>15479.11</v>
      </c>
      <c r="N134">
        <v>15479.1</v>
      </c>
      <c r="O134">
        <v>15479.11</v>
      </c>
      <c r="P134">
        <v>15479.1</v>
      </c>
      <c r="Q134">
        <v>15479.11</v>
      </c>
      <c r="R134">
        <v>15479.1</v>
      </c>
      <c r="S134">
        <v>15479.11</v>
      </c>
      <c r="U134" s="173">
        <f t="shared" si="9"/>
        <v>15479.105384615388</v>
      </c>
    </row>
    <row r="135" spans="1:21">
      <c r="A135" s="181" t="str">
        <f t="shared" ref="A135:A198" si="10">MID(C135,4,3)</f>
        <v>407</v>
      </c>
      <c r="B135" s="181" t="str">
        <f t="shared" ref="B135:B198" si="11">MID(C135,4,3)&amp;"."&amp;MID(C135,7,1)</f>
        <v>407.0</v>
      </c>
      <c r="C135" t="s">
        <v>1540</v>
      </c>
      <c r="D135" t="s">
        <v>776</v>
      </c>
      <c r="G135">
        <v>2425774.0800000001</v>
      </c>
      <c r="H135">
        <v>2598881.14</v>
      </c>
      <c r="I135">
        <v>2598881.14</v>
      </c>
      <c r="J135">
        <v>2598881.14</v>
      </c>
      <c r="K135">
        <v>2598881.14</v>
      </c>
      <c r="L135">
        <v>2598881.14</v>
      </c>
      <c r="M135">
        <v>2598881.14</v>
      </c>
      <c r="N135">
        <v>2598881.14</v>
      </c>
      <c r="O135">
        <v>2598881.14</v>
      </c>
      <c r="P135">
        <v>2598881.14</v>
      </c>
      <c r="Q135">
        <v>2598881.14</v>
      </c>
      <c r="R135">
        <v>2598881.14</v>
      </c>
      <c r="S135">
        <v>2598881.23</v>
      </c>
      <c r="U135" s="173">
        <f t="shared" ref="U135:U198" si="12">AVERAGE(G135:S135)</f>
        <v>2585565.2192307692</v>
      </c>
    </row>
    <row r="136" spans="1:21">
      <c r="A136" s="181" t="str">
        <f t="shared" si="10"/>
        <v>407</v>
      </c>
      <c r="B136" s="181" t="str">
        <f t="shared" si="11"/>
        <v>407.1</v>
      </c>
      <c r="C136" t="s">
        <v>1541</v>
      </c>
      <c r="D136" t="s">
        <v>778</v>
      </c>
      <c r="G136">
        <v>0</v>
      </c>
      <c r="H136">
        <v>0</v>
      </c>
      <c r="I136">
        <v>0</v>
      </c>
      <c r="J136">
        <v>0</v>
      </c>
      <c r="K136">
        <v>0</v>
      </c>
      <c r="L136">
        <v>0</v>
      </c>
      <c r="M136">
        <v>0</v>
      </c>
      <c r="N136">
        <v>0</v>
      </c>
      <c r="O136">
        <v>0</v>
      </c>
      <c r="P136">
        <v>0</v>
      </c>
      <c r="Q136">
        <v>0</v>
      </c>
      <c r="R136">
        <v>0</v>
      </c>
      <c r="S136">
        <v>0</v>
      </c>
      <c r="U136" s="173">
        <f t="shared" si="12"/>
        <v>0</v>
      </c>
    </row>
    <row r="137" spans="1:21">
      <c r="A137" s="181" t="str">
        <f t="shared" si="10"/>
        <v>407</v>
      </c>
      <c r="B137" s="181" t="str">
        <f t="shared" si="11"/>
        <v>407.2</v>
      </c>
      <c r="C137" t="s">
        <v>1542</v>
      </c>
      <c r="D137" t="s">
        <v>780</v>
      </c>
      <c r="G137">
        <v>0</v>
      </c>
      <c r="H137">
        <v>0</v>
      </c>
      <c r="I137">
        <v>0</v>
      </c>
      <c r="J137">
        <v>0</v>
      </c>
      <c r="K137">
        <v>0</v>
      </c>
      <c r="L137">
        <v>0</v>
      </c>
      <c r="M137">
        <v>0</v>
      </c>
      <c r="N137">
        <v>0</v>
      </c>
      <c r="O137">
        <v>0</v>
      </c>
      <c r="P137">
        <v>0</v>
      </c>
      <c r="Q137">
        <v>0</v>
      </c>
      <c r="R137">
        <v>0</v>
      </c>
      <c r="S137">
        <v>0</v>
      </c>
      <c r="U137" s="173">
        <f t="shared" si="12"/>
        <v>0</v>
      </c>
    </row>
    <row r="138" spans="1:21">
      <c r="A138" s="181" t="str">
        <f t="shared" si="10"/>
        <v>407</v>
      </c>
      <c r="B138" s="181" t="str">
        <f t="shared" si="11"/>
        <v>407.3</v>
      </c>
      <c r="C138" t="s">
        <v>1543</v>
      </c>
      <c r="D138" t="s">
        <v>782</v>
      </c>
      <c r="G138">
        <v>19255652.309999999</v>
      </c>
      <c r="H138">
        <v>18971483.75</v>
      </c>
      <c r="I138">
        <v>26247439.440000001</v>
      </c>
      <c r="J138">
        <v>26595358.699999999</v>
      </c>
      <c r="K138">
        <v>39619849.619999997</v>
      </c>
      <c r="L138">
        <v>40205961.710000001</v>
      </c>
      <c r="M138">
        <v>50009902.880000003</v>
      </c>
      <c r="N138">
        <v>54289670.469999999</v>
      </c>
      <c r="O138">
        <v>52292507.43</v>
      </c>
      <c r="P138">
        <v>61485785.5</v>
      </c>
      <c r="Q138">
        <v>46580907.759999998</v>
      </c>
      <c r="R138">
        <v>36635350.229999997</v>
      </c>
      <c r="S138">
        <v>37331521.960000001</v>
      </c>
      <c r="U138" s="173">
        <f t="shared" si="12"/>
        <v>39193953.212307692</v>
      </c>
    </row>
    <row r="139" spans="1:21">
      <c r="A139" s="181" t="str">
        <f t="shared" si="10"/>
        <v>407</v>
      </c>
      <c r="B139" s="181" t="str">
        <f t="shared" si="11"/>
        <v>407.4</v>
      </c>
      <c r="C139" t="s">
        <v>1544</v>
      </c>
      <c r="D139" t="s">
        <v>784</v>
      </c>
      <c r="G139">
        <v>-39524182</v>
      </c>
      <c r="H139">
        <v>-3553494</v>
      </c>
      <c r="I139">
        <v>-4161709</v>
      </c>
      <c r="J139">
        <v>-3116718</v>
      </c>
      <c r="K139">
        <v>-3377798</v>
      </c>
      <c r="L139">
        <v>-2372101</v>
      </c>
      <c r="M139">
        <v>-1869834</v>
      </c>
      <c r="N139">
        <v>-1758728</v>
      </c>
      <c r="O139">
        <v>-1936212</v>
      </c>
      <c r="P139">
        <v>-1929175</v>
      </c>
      <c r="Q139">
        <v>-2187598</v>
      </c>
      <c r="R139">
        <v>-4584150</v>
      </c>
      <c r="S139">
        <v>-5355537</v>
      </c>
      <c r="U139" s="173">
        <f t="shared" si="12"/>
        <v>-5825172</v>
      </c>
    </row>
    <row r="140" spans="1:21">
      <c r="A140" s="181" t="str">
        <f t="shared" si="10"/>
        <v>408</v>
      </c>
      <c r="B140" s="181" t="str">
        <f t="shared" si="11"/>
        <v>408.1</v>
      </c>
      <c r="C140" t="s">
        <v>1545</v>
      </c>
      <c r="D140" t="s">
        <v>786</v>
      </c>
      <c r="G140">
        <v>18698537.859999999</v>
      </c>
      <c r="H140">
        <v>17928304.77</v>
      </c>
      <c r="I140">
        <v>16761712.32</v>
      </c>
      <c r="J140">
        <v>17028462.859999999</v>
      </c>
      <c r="K140">
        <v>18642490.469999999</v>
      </c>
      <c r="L140">
        <v>19152215.420000002</v>
      </c>
      <c r="M140">
        <v>20247347.039999999</v>
      </c>
      <c r="N140">
        <v>22039740.859999999</v>
      </c>
      <c r="O140">
        <v>21950102.68</v>
      </c>
      <c r="P140">
        <v>22575960.039999999</v>
      </c>
      <c r="Q140">
        <v>20153735.780000001</v>
      </c>
      <c r="R140">
        <v>18699687.940000001</v>
      </c>
      <c r="S140">
        <v>17618844.870000001</v>
      </c>
      <c r="U140" s="173">
        <f t="shared" si="12"/>
        <v>19345934.07</v>
      </c>
    </row>
    <row r="141" spans="1:21">
      <c r="A141" s="181" t="str">
        <f t="shared" si="10"/>
        <v>408</v>
      </c>
      <c r="B141" s="181" t="str">
        <f t="shared" si="11"/>
        <v>408.2</v>
      </c>
      <c r="C141" t="s">
        <v>1546</v>
      </c>
      <c r="D141" t="s">
        <v>788</v>
      </c>
      <c r="G141">
        <v>9000</v>
      </c>
      <c r="H141">
        <v>9000</v>
      </c>
      <c r="I141">
        <v>9000</v>
      </c>
      <c r="J141">
        <v>9000</v>
      </c>
      <c r="K141">
        <v>9000</v>
      </c>
      <c r="L141">
        <v>9000</v>
      </c>
      <c r="M141">
        <v>9000</v>
      </c>
      <c r="N141">
        <v>9000</v>
      </c>
      <c r="O141">
        <v>9000</v>
      </c>
      <c r="P141">
        <v>9000</v>
      </c>
      <c r="Q141">
        <v>11443.71</v>
      </c>
      <c r="R141">
        <v>12247.56</v>
      </c>
      <c r="S141">
        <v>35543.480000000003</v>
      </c>
      <c r="U141" s="173">
        <f t="shared" si="12"/>
        <v>11479.596153846154</v>
      </c>
    </row>
    <row r="142" spans="1:21">
      <c r="A142" s="181" t="str">
        <f t="shared" si="10"/>
        <v>409</v>
      </c>
      <c r="B142" s="181" t="str">
        <f t="shared" si="11"/>
        <v>409.1</v>
      </c>
      <c r="C142" t="s">
        <v>1547</v>
      </c>
      <c r="D142" t="s">
        <v>790</v>
      </c>
      <c r="G142">
        <v>-17323226.649999999</v>
      </c>
      <c r="H142">
        <v>4305517.21</v>
      </c>
      <c r="I142">
        <v>4126546.42</v>
      </c>
      <c r="J142">
        <v>-7451063.6299999999</v>
      </c>
      <c r="K142">
        <v>11325693.82</v>
      </c>
      <c r="L142">
        <v>17507280.25</v>
      </c>
      <c r="M142">
        <v>10911848.34</v>
      </c>
      <c r="N142">
        <v>24338550.600000001</v>
      </c>
      <c r="O142">
        <v>15809694.75</v>
      </c>
      <c r="P142">
        <v>7147001.2699999996</v>
      </c>
      <c r="Q142">
        <v>15577547.26</v>
      </c>
      <c r="R142">
        <v>5980413.0300000003</v>
      </c>
      <c r="S142">
        <v>-16500875.68</v>
      </c>
      <c r="U142" s="173">
        <f t="shared" si="12"/>
        <v>5827302.0761538465</v>
      </c>
    </row>
    <row r="143" spans="1:21">
      <c r="A143" s="181" t="str">
        <f t="shared" si="10"/>
        <v>409</v>
      </c>
      <c r="B143" s="181" t="str">
        <f t="shared" si="11"/>
        <v>409.2</v>
      </c>
      <c r="C143" t="s">
        <v>1548</v>
      </c>
      <c r="D143" t="s">
        <v>792</v>
      </c>
      <c r="G143">
        <v>2938727.19</v>
      </c>
      <c r="H143">
        <v>124007.94</v>
      </c>
      <c r="I143">
        <v>133273.89000000001</v>
      </c>
      <c r="J143">
        <v>153672.82</v>
      </c>
      <c r="K143">
        <v>134592.29999999999</v>
      </c>
      <c r="L143">
        <v>103494.93</v>
      </c>
      <c r="M143">
        <v>176809.04</v>
      </c>
      <c r="N143">
        <v>114134.25</v>
      </c>
      <c r="O143">
        <v>-159263.24</v>
      </c>
      <c r="P143">
        <v>405060.07</v>
      </c>
      <c r="Q143">
        <v>19011.71</v>
      </c>
      <c r="R143">
        <v>96882.28</v>
      </c>
      <c r="S143">
        <v>14645575.529999999</v>
      </c>
      <c r="U143" s="173">
        <f t="shared" si="12"/>
        <v>1452767.5930769232</v>
      </c>
    </row>
    <row r="144" spans="1:21">
      <c r="A144" s="181" t="str">
        <f t="shared" si="10"/>
        <v>409</v>
      </c>
      <c r="B144" s="181" t="str">
        <f t="shared" si="11"/>
        <v>409.3</v>
      </c>
      <c r="C144" t="s">
        <v>1549</v>
      </c>
      <c r="D144" t="s">
        <v>794</v>
      </c>
      <c r="G144">
        <v>0</v>
      </c>
      <c r="H144">
        <v>0</v>
      </c>
      <c r="I144">
        <v>0</v>
      </c>
      <c r="J144">
        <v>0</v>
      </c>
      <c r="K144">
        <v>0</v>
      </c>
      <c r="L144">
        <v>0</v>
      </c>
      <c r="M144">
        <v>0</v>
      </c>
      <c r="N144">
        <v>0</v>
      </c>
      <c r="O144">
        <v>0</v>
      </c>
      <c r="P144">
        <v>0</v>
      </c>
      <c r="Q144">
        <v>0</v>
      </c>
      <c r="R144">
        <v>0</v>
      </c>
      <c r="S144">
        <v>0</v>
      </c>
      <c r="U144" s="173">
        <f t="shared" si="12"/>
        <v>0</v>
      </c>
    </row>
    <row r="145" spans="1:21">
      <c r="A145" s="181" t="str">
        <f t="shared" si="10"/>
        <v>410</v>
      </c>
      <c r="B145" s="181" t="str">
        <f t="shared" si="11"/>
        <v>410.1</v>
      </c>
      <c r="C145" t="s">
        <v>1550</v>
      </c>
      <c r="D145" t="s">
        <v>796</v>
      </c>
      <c r="G145">
        <v>118212102.69</v>
      </c>
      <c r="H145">
        <v>12540252.789999999</v>
      </c>
      <c r="I145">
        <v>11538419.99</v>
      </c>
      <c r="J145">
        <v>28064469.989999998</v>
      </c>
      <c r="K145">
        <v>13797952.859999999</v>
      </c>
      <c r="L145">
        <v>12193366.779999999</v>
      </c>
      <c r="M145">
        <v>25794511.289999999</v>
      </c>
      <c r="N145">
        <v>13025156.83</v>
      </c>
      <c r="O145">
        <v>22017393.449999999</v>
      </c>
      <c r="P145">
        <v>29713111.440000001</v>
      </c>
      <c r="Q145">
        <v>13229395.84</v>
      </c>
      <c r="R145">
        <v>94457471.549999997</v>
      </c>
      <c r="S145">
        <v>28220711.41</v>
      </c>
      <c r="U145" s="173">
        <f t="shared" si="12"/>
        <v>32523408.993076924</v>
      </c>
    </row>
    <row r="146" spans="1:21">
      <c r="A146" s="181" t="str">
        <f t="shared" si="10"/>
        <v>410</v>
      </c>
      <c r="B146" s="181" t="str">
        <f t="shared" si="11"/>
        <v>410.2</v>
      </c>
      <c r="C146" t="s">
        <v>1551</v>
      </c>
      <c r="D146" t="s">
        <v>798</v>
      </c>
      <c r="G146">
        <v>124.73</v>
      </c>
      <c r="H146">
        <v>33.619999999999997</v>
      </c>
      <c r="I146">
        <v>5775.11</v>
      </c>
      <c r="J146">
        <v>413.34</v>
      </c>
      <c r="K146">
        <v>8572.1299999999992</v>
      </c>
      <c r="L146">
        <v>253.52</v>
      </c>
      <c r="M146">
        <v>466.16</v>
      </c>
      <c r="N146">
        <v>3612.34</v>
      </c>
      <c r="O146">
        <v>1364.72</v>
      </c>
      <c r="P146">
        <v>2662.15</v>
      </c>
      <c r="Q146">
        <v>3836.21</v>
      </c>
      <c r="R146">
        <v>3477.78</v>
      </c>
      <c r="S146">
        <v>243.06</v>
      </c>
      <c r="U146" s="173">
        <f t="shared" si="12"/>
        <v>2371.9130769230769</v>
      </c>
    </row>
    <row r="147" spans="1:21">
      <c r="A147" s="181" t="str">
        <f t="shared" si="10"/>
        <v>411</v>
      </c>
      <c r="B147" s="181" t="str">
        <f t="shared" si="11"/>
        <v>411.1</v>
      </c>
      <c r="C147" t="s">
        <v>1552</v>
      </c>
      <c r="D147" t="s">
        <v>800</v>
      </c>
      <c r="G147">
        <v>-49318908.75</v>
      </c>
      <c r="H147">
        <v>-10182985.49</v>
      </c>
      <c r="I147">
        <v>-12693600.33</v>
      </c>
      <c r="J147">
        <v>-14883177.75</v>
      </c>
      <c r="K147">
        <v>-18497308.859999999</v>
      </c>
      <c r="L147">
        <v>-20229978.77</v>
      </c>
      <c r="M147">
        <v>-27613479.010000002</v>
      </c>
      <c r="N147">
        <v>-23188722.609999999</v>
      </c>
      <c r="O147">
        <v>-21586124.399999999</v>
      </c>
      <c r="P147">
        <v>-33383298.84</v>
      </c>
      <c r="Q147">
        <v>-20740768.82</v>
      </c>
      <c r="R147">
        <v>-98684384.379999995</v>
      </c>
      <c r="S147">
        <v>-18696371.210000001</v>
      </c>
      <c r="U147" s="173">
        <f t="shared" si="12"/>
        <v>-28438393.016923074</v>
      </c>
    </row>
    <row r="148" spans="1:21">
      <c r="A148" s="181" t="str">
        <f t="shared" si="10"/>
        <v>411</v>
      </c>
      <c r="B148" s="181" t="str">
        <f t="shared" si="11"/>
        <v>411.2</v>
      </c>
      <c r="C148" t="s">
        <v>1553</v>
      </c>
      <c r="D148" t="s">
        <v>802</v>
      </c>
      <c r="G148">
        <v>-2861.9</v>
      </c>
      <c r="H148">
        <v>-771.33</v>
      </c>
      <c r="I148">
        <v>-251.71</v>
      </c>
      <c r="J148">
        <v>-9483.4699999999993</v>
      </c>
      <c r="K148">
        <v>-373.62</v>
      </c>
      <c r="L148">
        <v>-11.05</v>
      </c>
      <c r="M148">
        <v>-10695.39</v>
      </c>
      <c r="N148">
        <v>-157.44</v>
      </c>
      <c r="O148">
        <v>-59.48</v>
      </c>
      <c r="P148">
        <v>-116.03</v>
      </c>
      <c r="Q148">
        <v>-167.2</v>
      </c>
      <c r="R148">
        <v>-6078.9</v>
      </c>
      <c r="S148">
        <v>-5576.63</v>
      </c>
      <c r="U148" s="173">
        <f t="shared" si="12"/>
        <v>-2815.7038461538459</v>
      </c>
    </row>
    <row r="149" spans="1:21">
      <c r="A149" s="181" t="str">
        <f t="shared" si="10"/>
        <v>411</v>
      </c>
      <c r="B149" s="181" t="str">
        <f t="shared" si="11"/>
        <v>411.4</v>
      </c>
      <c r="C149" t="s">
        <v>1554</v>
      </c>
      <c r="D149" t="s">
        <v>804</v>
      </c>
      <c r="G149">
        <v>-59725891.899999999</v>
      </c>
      <c r="H149">
        <v>-544862.68999999994</v>
      </c>
      <c r="I149">
        <v>-544862.73</v>
      </c>
      <c r="J149">
        <v>536963.93000000005</v>
      </c>
      <c r="K149">
        <v>-901269.22</v>
      </c>
      <c r="L149">
        <v>-676594.14</v>
      </c>
      <c r="M149">
        <v>-640470.56000000006</v>
      </c>
      <c r="N149">
        <v>-669759.11</v>
      </c>
      <c r="O149">
        <v>-666928.86</v>
      </c>
      <c r="P149">
        <v>-669287.86</v>
      </c>
      <c r="Q149">
        <v>-669287.79</v>
      </c>
      <c r="R149">
        <v>-273435.86</v>
      </c>
      <c r="S149">
        <v>-345077.55</v>
      </c>
      <c r="U149" s="173">
        <f t="shared" si="12"/>
        <v>-5060828.0261538457</v>
      </c>
    </row>
    <row r="150" spans="1:21">
      <c r="A150" s="181" t="str">
        <f t="shared" si="10"/>
        <v>411</v>
      </c>
      <c r="B150" s="181" t="str">
        <f t="shared" si="11"/>
        <v>411.5</v>
      </c>
      <c r="C150" t="s">
        <v>1555</v>
      </c>
      <c r="D150" t="s">
        <v>806</v>
      </c>
      <c r="G150">
        <v>-1.44</v>
      </c>
      <c r="H150">
        <v>-1.44</v>
      </c>
      <c r="I150">
        <v>-1.44</v>
      </c>
      <c r="J150">
        <v>-1.45</v>
      </c>
      <c r="K150">
        <v>-1.44</v>
      </c>
      <c r="L150">
        <v>-1.44</v>
      </c>
      <c r="M150">
        <v>-1.44</v>
      </c>
      <c r="N150">
        <v>-1.44</v>
      </c>
      <c r="O150">
        <v>-1.44</v>
      </c>
      <c r="P150">
        <v>-1.45</v>
      </c>
      <c r="Q150">
        <v>-1.44</v>
      </c>
      <c r="R150">
        <v>-1.44</v>
      </c>
      <c r="S150">
        <v>-1.44</v>
      </c>
      <c r="U150" s="173">
        <f t="shared" si="12"/>
        <v>-1.4415384615384614</v>
      </c>
    </row>
    <row r="151" spans="1:21">
      <c r="A151" s="181" t="str">
        <f t="shared" si="10"/>
        <v>411</v>
      </c>
      <c r="B151" s="181" t="str">
        <f t="shared" si="11"/>
        <v>411.6</v>
      </c>
      <c r="C151" t="s">
        <v>1556</v>
      </c>
      <c r="D151" t="s">
        <v>808</v>
      </c>
      <c r="G151">
        <v>0</v>
      </c>
      <c r="H151">
        <v>0</v>
      </c>
      <c r="I151">
        <v>0</v>
      </c>
      <c r="J151">
        <v>0</v>
      </c>
      <c r="K151">
        <v>0</v>
      </c>
      <c r="L151">
        <v>0</v>
      </c>
      <c r="M151">
        <v>0</v>
      </c>
      <c r="N151">
        <v>0</v>
      </c>
      <c r="O151">
        <v>0</v>
      </c>
      <c r="P151">
        <v>0</v>
      </c>
      <c r="Q151">
        <v>0</v>
      </c>
      <c r="R151">
        <v>0</v>
      </c>
      <c r="S151">
        <v>0</v>
      </c>
      <c r="U151" s="173">
        <f t="shared" si="12"/>
        <v>0</v>
      </c>
    </row>
    <row r="152" spans="1:21">
      <c r="A152" s="181" t="str">
        <f t="shared" si="10"/>
        <v>411</v>
      </c>
      <c r="B152" s="181" t="str">
        <f t="shared" si="11"/>
        <v>411.7</v>
      </c>
      <c r="C152" t="s">
        <v>1557</v>
      </c>
      <c r="D152" t="s">
        <v>810</v>
      </c>
      <c r="G152">
        <v>0</v>
      </c>
      <c r="H152">
        <v>0</v>
      </c>
      <c r="I152">
        <v>0</v>
      </c>
      <c r="J152">
        <v>0</v>
      </c>
      <c r="K152">
        <v>0</v>
      </c>
      <c r="L152">
        <v>0</v>
      </c>
      <c r="M152">
        <v>0</v>
      </c>
      <c r="N152">
        <v>0</v>
      </c>
      <c r="O152">
        <v>0</v>
      </c>
      <c r="P152">
        <v>0</v>
      </c>
      <c r="Q152">
        <v>0</v>
      </c>
      <c r="R152">
        <v>0</v>
      </c>
      <c r="S152">
        <v>0</v>
      </c>
      <c r="U152" s="173">
        <f t="shared" si="12"/>
        <v>0</v>
      </c>
    </row>
    <row r="153" spans="1:21">
      <c r="A153" s="181" t="str">
        <f t="shared" si="10"/>
        <v>411</v>
      </c>
      <c r="B153" s="181" t="str">
        <f t="shared" si="11"/>
        <v>411.8</v>
      </c>
      <c r="C153" t="s">
        <v>1558</v>
      </c>
      <c r="D153" t="s">
        <v>812</v>
      </c>
      <c r="G153">
        <v>0</v>
      </c>
      <c r="H153">
        <v>0</v>
      </c>
      <c r="I153">
        <v>0</v>
      </c>
      <c r="J153">
        <v>0</v>
      </c>
      <c r="K153">
        <v>0</v>
      </c>
      <c r="L153">
        <v>53.4</v>
      </c>
      <c r="M153">
        <v>0</v>
      </c>
      <c r="N153">
        <v>0</v>
      </c>
      <c r="O153">
        <v>0</v>
      </c>
      <c r="P153">
        <v>0</v>
      </c>
      <c r="Q153">
        <v>0</v>
      </c>
      <c r="R153">
        <v>1216800</v>
      </c>
      <c r="S153">
        <v>2256347.85</v>
      </c>
      <c r="U153" s="173">
        <f t="shared" si="12"/>
        <v>267169.32692307694</v>
      </c>
    </row>
    <row r="154" spans="1:21">
      <c r="A154" s="181" t="str">
        <f t="shared" si="10"/>
        <v>411</v>
      </c>
      <c r="B154" s="181" t="str">
        <f t="shared" si="11"/>
        <v>411.9</v>
      </c>
      <c r="C154" t="s">
        <v>1559</v>
      </c>
      <c r="D154" t="s">
        <v>814</v>
      </c>
      <c r="G154">
        <v>0</v>
      </c>
      <c r="H154">
        <v>0</v>
      </c>
      <c r="I154">
        <v>0</v>
      </c>
      <c r="J154">
        <v>0</v>
      </c>
      <c r="K154">
        <v>0</v>
      </c>
      <c r="L154">
        <v>0</v>
      </c>
      <c r="M154">
        <v>0</v>
      </c>
      <c r="N154">
        <v>0</v>
      </c>
      <c r="O154">
        <v>0</v>
      </c>
      <c r="P154">
        <v>0</v>
      </c>
      <c r="Q154">
        <v>0</v>
      </c>
      <c r="R154">
        <v>0</v>
      </c>
      <c r="S154">
        <v>0</v>
      </c>
      <c r="U154" s="173">
        <f t="shared" si="12"/>
        <v>0</v>
      </c>
    </row>
    <row r="155" spans="1:21">
      <c r="A155" s="181" t="str">
        <f t="shared" si="10"/>
        <v>412</v>
      </c>
      <c r="B155" s="181" t="str">
        <f t="shared" si="11"/>
        <v>412.0</v>
      </c>
      <c r="C155" t="s">
        <v>1560</v>
      </c>
      <c r="D155" t="s">
        <v>816</v>
      </c>
      <c r="G155">
        <v>0</v>
      </c>
      <c r="H155">
        <v>0</v>
      </c>
      <c r="I155">
        <v>0</v>
      </c>
      <c r="J155">
        <v>0</v>
      </c>
      <c r="K155">
        <v>0</v>
      </c>
      <c r="L155">
        <v>0</v>
      </c>
      <c r="M155">
        <v>0</v>
      </c>
      <c r="N155">
        <v>0</v>
      </c>
      <c r="O155">
        <v>0</v>
      </c>
      <c r="P155">
        <v>0</v>
      </c>
      <c r="Q155">
        <v>0</v>
      </c>
      <c r="R155">
        <v>0</v>
      </c>
      <c r="S155">
        <v>0</v>
      </c>
      <c r="U155" s="173">
        <f t="shared" si="12"/>
        <v>0</v>
      </c>
    </row>
    <row r="156" spans="1:21">
      <c r="A156" s="181" t="str">
        <f t="shared" si="10"/>
        <v>413</v>
      </c>
      <c r="B156" s="181" t="str">
        <f t="shared" si="11"/>
        <v>413.0</v>
      </c>
      <c r="C156" t="s">
        <v>1561</v>
      </c>
      <c r="D156" t="s">
        <v>818</v>
      </c>
      <c r="G156">
        <v>0</v>
      </c>
      <c r="H156">
        <v>0</v>
      </c>
      <c r="I156">
        <v>0</v>
      </c>
      <c r="J156">
        <v>0</v>
      </c>
      <c r="K156">
        <v>0</v>
      </c>
      <c r="L156">
        <v>0</v>
      </c>
      <c r="M156">
        <v>0</v>
      </c>
      <c r="N156">
        <v>0</v>
      </c>
      <c r="O156">
        <v>0</v>
      </c>
      <c r="P156">
        <v>0</v>
      </c>
      <c r="Q156">
        <v>0</v>
      </c>
      <c r="R156">
        <v>0</v>
      </c>
      <c r="S156">
        <v>0</v>
      </c>
      <c r="U156" s="173">
        <f t="shared" si="12"/>
        <v>0</v>
      </c>
    </row>
    <row r="157" spans="1:21">
      <c r="A157" s="181" t="str">
        <f t="shared" si="10"/>
        <v>414</v>
      </c>
      <c r="B157" s="181" t="str">
        <f t="shared" si="11"/>
        <v>414.0</v>
      </c>
      <c r="C157" t="s">
        <v>1562</v>
      </c>
      <c r="D157" t="s">
        <v>820</v>
      </c>
      <c r="G157">
        <v>0</v>
      </c>
      <c r="H157">
        <v>0</v>
      </c>
      <c r="I157">
        <v>0</v>
      </c>
      <c r="J157">
        <v>0</v>
      </c>
      <c r="K157">
        <v>0</v>
      </c>
      <c r="L157">
        <v>0</v>
      </c>
      <c r="M157">
        <v>0</v>
      </c>
      <c r="N157">
        <v>0</v>
      </c>
      <c r="O157">
        <v>0</v>
      </c>
      <c r="P157">
        <v>0</v>
      </c>
      <c r="Q157">
        <v>0</v>
      </c>
      <c r="R157">
        <v>0</v>
      </c>
      <c r="S157">
        <v>0</v>
      </c>
      <c r="U157" s="173">
        <f t="shared" si="12"/>
        <v>0</v>
      </c>
    </row>
    <row r="158" spans="1:21">
      <c r="A158" s="181" t="str">
        <f t="shared" si="10"/>
        <v>415</v>
      </c>
      <c r="B158" s="181" t="str">
        <f t="shared" si="11"/>
        <v>415.0</v>
      </c>
      <c r="C158" t="s">
        <v>1563</v>
      </c>
      <c r="D158" t="s">
        <v>822</v>
      </c>
      <c r="G158">
        <v>1204234.01</v>
      </c>
      <c r="H158">
        <v>494448.66</v>
      </c>
      <c r="I158">
        <v>507028.47999999998</v>
      </c>
      <c r="J158">
        <v>488841.56</v>
      </c>
      <c r="K158">
        <v>489419.42</v>
      </c>
      <c r="L158">
        <v>1352439.6</v>
      </c>
      <c r="M158">
        <v>491966.86</v>
      </c>
      <c r="N158">
        <v>493308.41</v>
      </c>
      <c r="O158">
        <v>579713.74</v>
      </c>
      <c r="P158">
        <v>495289.12</v>
      </c>
      <c r="Q158">
        <v>500074.87</v>
      </c>
      <c r="R158">
        <v>489905.32</v>
      </c>
      <c r="S158">
        <v>535852.80000000005</v>
      </c>
      <c r="U158" s="173">
        <f t="shared" si="12"/>
        <v>624809.45000000007</v>
      </c>
    </row>
    <row r="159" spans="1:21">
      <c r="A159" s="181" t="str">
        <f t="shared" si="10"/>
        <v>416</v>
      </c>
      <c r="B159" s="181" t="str">
        <f t="shared" si="11"/>
        <v>416.0</v>
      </c>
      <c r="C159" t="s">
        <v>1564</v>
      </c>
      <c r="D159" t="s">
        <v>824</v>
      </c>
      <c r="G159">
        <v>207847.86</v>
      </c>
      <c r="H159">
        <v>175124.92</v>
      </c>
      <c r="I159">
        <v>160778.09</v>
      </c>
      <c r="J159">
        <v>212878.66</v>
      </c>
      <c r="K159">
        <v>206619.48</v>
      </c>
      <c r="L159">
        <v>216661.61</v>
      </c>
      <c r="M159">
        <v>196864.32</v>
      </c>
      <c r="N159">
        <v>217184.32</v>
      </c>
      <c r="O159">
        <v>1554011.1</v>
      </c>
      <c r="P159">
        <v>184215.67999999999</v>
      </c>
      <c r="Q159">
        <v>217452.29</v>
      </c>
      <c r="R159">
        <v>227443.45</v>
      </c>
      <c r="S159">
        <v>-1196506.8500000001</v>
      </c>
      <c r="U159" s="173">
        <f t="shared" si="12"/>
        <v>198505.76384615389</v>
      </c>
    </row>
    <row r="160" spans="1:21">
      <c r="A160" s="181" t="str">
        <f t="shared" si="10"/>
        <v>417</v>
      </c>
      <c r="B160" s="181" t="str">
        <f t="shared" si="11"/>
        <v>417.0</v>
      </c>
      <c r="C160" t="s">
        <v>1565</v>
      </c>
      <c r="D160" t="s">
        <v>826</v>
      </c>
      <c r="G160">
        <v>0</v>
      </c>
      <c r="H160">
        <v>0</v>
      </c>
      <c r="I160">
        <v>0</v>
      </c>
      <c r="J160">
        <v>0</v>
      </c>
      <c r="K160">
        <v>0</v>
      </c>
      <c r="L160">
        <v>0</v>
      </c>
      <c r="M160">
        <v>0</v>
      </c>
      <c r="N160">
        <v>0</v>
      </c>
      <c r="O160">
        <v>0</v>
      </c>
      <c r="P160">
        <v>0</v>
      </c>
      <c r="Q160">
        <v>0</v>
      </c>
      <c r="R160">
        <v>0</v>
      </c>
      <c r="S160">
        <v>0</v>
      </c>
      <c r="U160" s="173">
        <f t="shared" si="12"/>
        <v>0</v>
      </c>
    </row>
    <row r="161" spans="1:21">
      <c r="A161" s="181" t="str">
        <f t="shared" si="10"/>
        <v>417</v>
      </c>
      <c r="B161" s="181" t="str">
        <f t="shared" si="11"/>
        <v>417.1</v>
      </c>
      <c r="C161" t="s">
        <v>1566</v>
      </c>
      <c r="D161" t="s">
        <v>828</v>
      </c>
      <c r="G161">
        <v>0</v>
      </c>
      <c r="H161">
        <v>0</v>
      </c>
      <c r="I161">
        <v>0</v>
      </c>
      <c r="J161">
        <v>0</v>
      </c>
      <c r="K161">
        <v>0</v>
      </c>
      <c r="L161">
        <v>0</v>
      </c>
      <c r="M161">
        <v>0</v>
      </c>
      <c r="N161">
        <v>0</v>
      </c>
      <c r="O161">
        <v>0</v>
      </c>
      <c r="P161">
        <v>0</v>
      </c>
      <c r="Q161">
        <v>0</v>
      </c>
      <c r="R161">
        <v>0</v>
      </c>
      <c r="S161">
        <v>0</v>
      </c>
      <c r="U161" s="173">
        <f t="shared" si="12"/>
        <v>0</v>
      </c>
    </row>
    <row r="162" spans="1:21">
      <c r="A162" s="181" t="str">
        <f t="shared" si="10"/>
        <v>418</v>
      </c>
      <c r="B162" s="181" t="str">
        <f t="shared" si="11"/>
        <v>418.0</v>
      </c>
      <c r="C162" t="s">
        <v>1567</v>
      </c>
      <c r="D162" t="s">
        <v>830</v>
      </c>
      <c r="G162">
        <v>-5090.04</v>
      </c>
      <c r="H162">
        <v>-5090.04</v>
      </c>
      <c r="I162">
        <v>-5090.04</v>
      </c>
      <c r="J162">
        <v>-5090.04</v>
      </c>
      <c r="K162">
        <v>-5090.04</v>
      </c>
      <c r="L162">
        <v>-5090.04</v>
      </c>
      <c r="M162">
        <v>-5090.04</v>
      </c>
      <c r="N162">
        <v>-5090.04</v>
      </c>
      <c r="O162">
        <v>-5090.04</v>
      </c>
      <c r="P162">
        <v>-5090.04</v>
      </c>
      <c r="Q162">
        <v>-5090.04</v>
      </c>
      <c r="R162">
        <v>-5090.04</v>
      </c>
      <c r="S162">
        <v>-5090.04</v>
      </c>
      <c r="U162" s="173">
        <f t="shared" si="12"/>
        <v>-5090.04</v>
      </c>
    </row>
    <row r="163" spans="1:21">
      <c r="A163" s="181" t="str">
        <f t="shared" si="10"/>
        <v>418</v>
      </c>
      <c r="B163" s="181" t="str">
        <f t="shared" si="11"/>
        <v>418.1</v>
      </c>
      <c r="C163" t="s">
        <v>1568</v>
      </c>
      <c r="D163" t="s">
        <v>832</v>
      </c>
      <c r="G163">
        <v>0</v>
      </c>
      <c r="H163">
        <v>0</v>
      </c>
      <c r="I163">
        <v>0</v>
      </c>
      <c r="J163">
        <v>0</v>
      </c>
      <c r="K163">
        <v>0</v>
      </c>
      <c r="L163">
        <v>0</v>
      </c>
      <c r="M163">
        <v>0</v>
      </c>
      <c r="N163">
        <v>0</v>
      </c>
      <c r="O163">
        <v>0</v>
      </c>
      <c r="P163">
        <v>0</v>
      </c>
      <c r="Q163">
        <v>0</v>
      </c>
      <c r="R163">
        <v>0</v>
      </c>
      <c r="S163">
        <v>0</v>
      </c>
      <c r="U163" s="173">
        <f t="shared" si="12"/>
        <v>0</v>
      </c>
    </row>
    <row r="164" spans="1:21">
      <c r="A164" s="181" t="str">
        <f t="shared" si="10"/>
        <v>419</v>
      </c>
      <c r="B164" s="181" t="str">
        <f t="shared" si="11"/>
        <v>419.0</v>
      </c>
      <c r="C164" t="s">
        <v>1569</v>
      </c>
      <c r="D164" t="s">
        <v>834</v>
      </c>
      <c r="G164">
        <v>678361.98</v>
      </c>
      <c r="H164">
        <v>3461945.32</v>
      </c>
      <c r="I164">
        <v>3473085.33</v>
      </c>
      <c r="J164">
        <v>3733272.99</v>
      </c>
      <c r="K164">
        <v>3814678.68</v>
      </c>
      <c r="L164">
        <v>3998575.58</v>
      </c>
      <c r="M164">
        <v>4036748.46</v>
      </c>
      <c r="N164">
        <v>4169019.08</v>
      </c>
      <c r="O164">
        <v>4235284.99</v>
      </c>
      <c r="P164">
        <v>4535395.1900000004</v>
      </c>
      <c r="Q164">
        <v>4431568.88</v>
      </c>
      <c r="R164">
        <v>4335032.21</v>
      </c>
      <c r="S164">
        <v>3137285.87</v>
      </c>
      <c r="U164" s="173">
        <f t="shared" si="12"/>
        <v>3695404.1969230771</v>
      </c>
    </row>
    <row r="165" spans="1:21">
      <c r="A165" s="181" t="str">
        <f t="shared" si="10"/>
        <v>419</v>
      </c>
      <c r="B165" s="181" t="str">
        <f t="shared" si="11"/>
        <v>419.1</v>
      </c>
      <c r="C165" t="s">
        <v>1570</v>
      </c>
      <c r="D165" t="s">
        <v>836</v>
      </c>
      <c r="G165">
        <v>2010452.73</v>
      </c>
      <c r="H165">
        <v>996048.69</v>
      </c>
      <c r="I165">
        <v>1061893.3500000001</v>
      </c>
      <c r="J165">
        <v>1138225.8</v>
      </c>
      <c r="K165">
        <v>1262349.8799999999</v>
      </c>
      <c r="L165">
        <v>1378224.42</v>
      </c>
      <c r="M165">
        <v>1511920.13</v>
      </c>
      <c r="N165">
        <v>1673165.29</v>
      </c>
      <c r="O165">
        <v>1824489.26</v>
      </c>
      <c r="P165">
        <v>1952360.84</v>
      </c>
      <c r="Q165">
        <v>2081313.69</v>
      </c>
      <c r="R165">
        <v>2190714.2000000002</v>
      </c>
      <c r="S165">
        <v>1859640.88</v>
      </c>
      <c r="U165" s="173">
        <f t="shared" si="12"/>
        <v>1610830.7046153843</v>
      </c>
    </row>
    <row r="166" spans="1:21">
      <c r="A166" s="181" t="str">
        <f t="shared" si="10"/>
        <v>420</v>
      </c>
      <c r="B166" s="181" t="str">
        <f t="shared" si="11"/>
        <v>420.0</v>
      </c>
      <c r="C166" t="s">
        <v>1571</v>
      </c>
      <c r="D166" t="s">
        <v>838</v>
      </c>
      <c r="G166">
        <v>0</v>
      </c>
      <c r="H166">
        <v>0</v>
      </c>
      <c r="I166">
        <v>0</v>
      </c>
      <c r="J166">
        <v>0</v>
      </c>
      <c r="K166">
        <v>0</v>
      </c>
      <c r="L166">
        <v>0</v>
      </c>
      <c r="M166">
        <v>0</v>
      </c>
      <c r="N166">
        <v>0</v>
      </c>
      <c r="O166">
        <v>0</v>
      </c>
      <c r="P166">
        <v>0</v>
      </c>
      <c r="Q166">
        <v>0</v>
      </c>
      <c r="R166">
        <v>0</v>
      </c>
      <c r="S166">
        <v>0</v>
      </c>
      <c r="U166" s="173">
        <f t="shared" si="12"/>
        <v>0</v>
      </c>
    </row>
    <row r="167" spans="1:21">
      <c r="A167" s="181" t="str">
        <f t="shared" si="10"/>
        <v>421</v>
      </c>
      <c r="B167" s="181" t="str">
        <f t="shared" si="11"/>
        <v>421.0</v>
      </c>
      <c r="C167" t="s">
        <v>1572</v>
      </c>
      <c r="D167" t="s">
        <v>840</v>
      </c>
      <c r="G167">
        <v>1758623.42</v>
      </c>
      <c r="H167">
        <v>1906385</v>
      </c>
      <c r="I167">
        <v>1924059.66</v>
      </c>
      <c r="J167">
        <v>1879450.41</v>
      </c>
      <c r="K167">
        <v>1814086.67</v>
      </c>
      <c r="L167">
        <v>1715293.56</v>
      </c>
      <c r="M167">
        <v>1581388</v>
      </c>
      <c r="N167">
        <v>1402041.48</v>
      </c>
      <c r="O167">
        <v>1277524.06</v>
      </c>
      <c r="P167">
        <v>1005837.79</v>
      </c>
      <c r="Q167">
        <v>833455.49</v>
      </c>
      <c r="R167">
        <v>611044.16</v>
      </c>
      <c r="S167">
        <v>480441</v>
      </c>
      <c r="U167" s="173">
        <f t="shared" si="12"/>
        <v>1399202.3615384614</v>
      </c>
    </row>
    <row r="168" spans="1:21">
      <c r="A168" s="181" t="str">
        <f t="shared" si="10"/>
        <v>421</v>
      </c>
      <c r="B168" s="181" t="str">
        <f t="shared" si="11"/>
        <v>421.1</v>
      </c>
      <c r="C168" t="s">
        <v>1573</v>
      </c>
      <c r="D168" t="s">
        <v>842</v>
      </c>
      <c r="G168">
        <v>12208.05</v>
      </c>
      <c r="H168">
        <v>23830.38</v>
      </c>
      <c r="I168">
        <v>585.72</v>
      </c>
      <c r="J168">
        <v>12205.03</v>
      </c>
      <c r="K168">
        <v>12205.03</v>
      </c>
      <c r="L168">
        <v>12205.03</v>
      </c>
      <c r="M168">
        <v>12205.03</v>
      </c>
      <c r="N168">
        <v>12205.03</v>
      </c>
      <c r="O168">
        <v>12205.03</v>
      </c>
      <c r="P168">
        <v>12205.03</v>
      </c>
      <c r="Q168">
        <v>12205.03</v>
      </c>
      <c r="R168">
        <v>582.70000000000005</v>
      </c>
      <c r="S168">
        <v>612.9</v>
      </c>
      <c r="U168" s="173">
        <f t="shared" si="12"/>
        <v>10419.999230769232</v>
      </c>
    </row>
    <row r="169" spans="1:21">
      <c r="A169" s="181" t="str">
        <f t="shared" si="10"/>
        <v>421</v>
      </c>
      <c r="B169" s="181" t="str">
        <f t="shared" si="11"/>
        <v>421.2</v>
      </c>
      <c r="C169" t="s">
        <v>1574</v>
      </c>
      <c r="D169" t="s">
        <v>844</v>
      </c>
      <c r="G169">
        <v>0</v>
      </c>
      <c r="H169">
        <v>0</v>
      </c>
      <c r="I169">
        <v>0</v>
      </c>
      <c r="J169">
        <v>0</v>
      </c>
      <c r="K169">
        <v>0</v>
      </c>
      <c r="L169">
        <v>0</v>
      </c>
      <c r="M169">
        <v>0</v>
      </c>
      <c r="N169">
        <v>0</v>
      </c>
      <c r="O169">
        <v>0</v>
      </c>
      <c r="P169">
        <v>0</v>
      </c>
      <c r="Q169">
        <v>0</v>
      </c>
      <c r="R169">
        <v>0</v>
      </c>
      <c r="S169">
        <v>0</v>
      </c>
      <c r="U169" s="173">
        <f t="shared" si="12"/>
        <v>0</v>
      </c>
    </row>
    <row r="170" spans="1:21">
      <c r="A170" s="181" t="str">
        <f t="shared" si="10"/>
        <v>425</v>
      </c>
      <c r="B170" s="181" t="str">
        <f t="shared" si="11"/>
        <v>425.0</v>
      </c>
      <c r="C170" t="s">
        <v>1575</v>
      </c>
      <c r="D170" t="s">
        <v>846</v>
      </c>
      <c r="G170">
        <v>4246.63</v>
      </c>
      <c r="H170">
        <v>4246.6099999999997</v>
      </c>
      <c r="I170">
        <v>4246.63</v>
      </c>
      <c r="J170">
        <v>4246.6099999999997</v>
      </c>
      <c r="K170">
        <v>4246.63</v>
      </c>
      <c r="L170">
        <v>4246.6099999999997</v>
      </c>
      <c r="M170">
        <v>4246.63</v>
      </c>
      <c r="N170">
        <v>4246.6099999999997</v>
      </c>
      <c r="O170">
        <v>4246.63</v>
      </c>
      <c r="P170">
        <v>4246.6099999999997</v>
      </c>
      <c r="Q170">
        <v>4246.62</v>
      </c>
      <c r="R170">
        <v>4246.62</v>
      </c>
      <c r="S170">
        <v>4246.63</v>
      </c>
      <c r="U170" s="173">
        <f t="shared" si="12"/>
        <v>4246.6207692307689</v>
      </c>
    </row>
    <row r="171" spans="1:21">
      <c r="A171" s="181" t="str">
        <f t="shared" si="10"/>
        <v>426</v>
      </c>
      <c r="B171" s="181" t="str">
        <f t="shared" si="11"/>
        <v>426.1</v>
      </c>
      <c r="C171" t="s">
        <v>1576</v>
      </c>
      <c r="D171" t="s">
        <v>848</v>
      </c>
      <c r="G171">
        <v>590068.86</v>
      </c>
      <c r="H171">
        <v>294411.63</v>
      </c>
      <c r="I171">
        <v>310238.13</v>
      </c>
      <c r="J171">
        <v>194078.23</v>
      </c>
      <c r="K171">
        <v>245129.54</v>
      </c>
      <c r="L171">
        <v>465299.87</v>
      </c>
      <c r="M171">
        <v>155638.94</v>
      </c>
      <c r="N171">
        <v>334457.88</v>
      </c>
      <c r="O171">
        <v>1606441.44</v>
      </c>
      <c r="P171">
        <v>293789.5</v>
      </c>
      <c r="Q171">
        <v>651353.82999999996</v>
      </c>
      <c r="R171">
        <v>262612.8</v>
      </c>
      <c r="S171">
        <v>198605.15</v>
      </c>
      <c r="U171" s="173">
        <f t="shared" si="12"/>
        <v>430932.75384615385</v>
      </c>
    </row>
    <row r="172" spans="1:21">
      <c r="A172" s="181" t="str">
        <f t="shared" si="10"/>
        <v>426</v>
      </c>
      <c r="B172" s="181" t="str">
        <f t="shared" si="11"/>
        <v>426.2</v>
      </c>
      <c r="C172" t="s">
        <v>1577</v>
      </c>
      <c r="D172" t="s">
        <v>850</v>
      </c>
      <c r="G172">
        <v>0</v>
      </c>
      <c r="H172">
        <v>0</v>
      </c>
      <c r="I172">
        <v>0</v>
      </c>
      <c r="J172">
        <v>0</v>
      </c>
      <c r="K172">
        <v>0</v>
      </c>
      <c r="L172">
        <v>0</v>
      </c>
      <c r="M172">
        <v>0</v>
      </c>
      <c r="N172">
        <v>0</v>
      </c>
      <c r="O172">
        <v>0</v>
      </c>
      <c r="P172">
        <v>0</v>
      </c>
      <c r="Q172">
        <v>0</v>
      </c>
      <c r="R172">
        <v>0</v>
      </c>
      <c r="S172">
        <v>0</v>
      </c>
      <c r="U172" s="173">
        <f t="shared" si="12"/>
        <v>0</v>
      </c>
    </row>
    <row r="173" spans="1:21">
      <c r="A173" s="181" t="str">
        <f t="shared" si="10"/>
        <v>426</v>
      </c>
      <c r="B173" s="181" t="str">
        <f t="shared" si="11"/>
        <v>426.3</v>
      </c>
      <c r="C173" t="s">
        <v>1578</v>
      </c>
      <c r="D173" t="s">
        <v>852</v>
      </c>
      <c r="G173">
        <v>-199950</v>
      </c>
      <c r="H173">
        <v>0</v>
      </c>
      <c r="I173">
        <v>-17999.57</v>
      </c>
      <c r="J173">
        <v>0</v>
      </c>
      <c r="K173">
        <v>0</v>
      </c>
      <c r="L173">
        <v>0</v>
      </c>
      <c r="M173">
        <v>5077.54</v>
      </c>
      <c r="N173">
        <v>5000</v>
      </c>
      <c r="O173">
        <v>2107.5700000000002</v>
      </c>
      <c r="P173">
        <v>1856.64</v>
      </c>
      <c r="Q173">
        <v>59.55</v>
      </c>
      <c r="R173">
        <v>344.06</v>
      </c>
      <c r="S173">
        <v>85683</v>
      </c>
      <c r="U173" s="173">
        <f t="shared" si="12"/>
        <v>-9063.17</v>
      </c>
    </row>
    <row r="174" spans="1:21">
      <c r="A174" s="181" t="str">
        <f t="shared" si="10"/>
        <v>426</v>
      </c>
      <c r="B174" s="181" t="str">
        <f t="shared" si="11"/>
        <v>426.4</v>
      </c>
      <c r="C174" t="s">
        <v>1579</v>
      </c>
      <c r="D174" t="s">
        <v>854</v>
      </c>
      <c r="G174">
        <v>14695.05</v>
      </c>
      <c r="H174">
        <v>115021</v>
      </c>
      <c r="I174">
        <v>1669.34</v>
      </c>
      <c r="J174">
        <v>1731.79</v>
      </c>
      <c r="K174">
        <v>9395.1</v>
      </c>
      <c r="L174">
        <v>2582.7600000000002</v>
      </c>
      <c r="M174">
        <v>6620.63</v>
      </c>
      <c r="N174">
        <v>773.33</v>
      </c>
      <c r="O174">
        <v>3771.73</v>
      </c>
      <c r="P174">
        <v>557.70000000000005</v>
      </c>
      <c r="Q174">
        <v>1733.08</v>
      </c>
      <c r="R174">
        <v>1727.47</v>
      </c>
      <c r="S174">
        <v>79868.55</v>
      </c>
      <c r="U174" s="173">
        <f t="shared" si="12"/>
        <v>18472.886923076927</v>
      </c>
    </row>
    <row r="175" spans="1:21">
      <c r="A175" s="181" t="str">
        <f t="shared" si="10"/>
        <v>426</v>
      </c>
      <c r="B175" s="181" t="str">
        <f t="shared" si="11"/>
        <v>426.5</v>
      </c>
      <c r="C175" t="s">
        <v>1580</v>
      </c>
      <c r="D175" t="s">
        <v>856</v>
      </c>
      <c r="G175">
        <v>11425.93</v>
      </c>
      <c r="H175">
        <v>38518.53</v>
      </c>
      <c r="I175">
        <v>2463.88</v>
      </c>
      <c r="J175">
        <v>37735.69</v>
      </c>
      <c r="K175">
        <v>5542.11</v>
      </c>
      <c r="L175">
        <v>11383.8</v>
      </c>
      <c r="M175">
        <v>80404.61</v>
      </c>
      <c r="N175">
        <v>27187.599999999999</v>
      </c>
      <c r="O175">
        <v>-8409.61</v>
      </c>
      <c r="P175">
        <v>8855.1299999999992</v>
      </c>
      <c r="Q175">
        <v>2150.54</v>
      </c>
      <c r="R175">
        <v>12034.99</v>
      </c>
      <c r="S175">
        <v>75119.13</v>
      </c>
      <c r="U175" s="173">
        <f t="shared" si="12"/>
        <v>23416.333076923074</v>
      </c>
    </row>
    <row r="176" spans="1:21">
      <c r="A176" s="181" t="str">
        <f t="shared" si="10"/>
        <v>427</v>
      </c>
      <c r="B176" s="181" t="str">
        <f t="shared" si="11"/>
        <v>427.0</v>
      </c>
      <c r="C176" t="s">
        <v>1581</v>
      </c>
      <c r="D176" t="s">
        <v>858</v>
      </c>
      <c r="G176">
        <v>11493593.76</v>
      </c>
      <c r="H176">
        <v>13353125</v>
      </c>
      <c r="I176">
        <v>13353125</v>
      </c>
      <c r="J176">
        <v>13353125</v>
      </c>
      <c r="K176">
        <v>13353125</v>
      </c>
      <c r="L176">
        <v>13353125</v>
      </c>
      <c r="M176">
        <v>13353125</v>
      </c>
      <c r="N176">
        <v>13353125</v>
      </c>
      <c r="O176">
        <v>13353125</v>
      </c>
      <c r="P176">
        <v>13353125</v>
      </c>
      <c r="Q176">
        <v>13353125</v>
      </c>
      <c r="R176">
        <v>13353125</v>
      </c>
      <c r="S176">
        <v>13353125</v>
      </c>
      <c r="U176" s="173">
        <f t="shared" si="12"/>
        <v>13210084.135384616</v>
      </c>
    </row>
    <row r="177" spans="1:21">
      <c r="A177" s="181" t="str">
        <f t="shared" si="10"/>
        <v>428</v>
      </c>
      <c r="B177" s="181" t="str">
        <f t="shared" si="11"/>
        <v>428.0</v>
      </c>
      <c r="C177" t="s">
        <v>1582</v>
      </c>
      <c r="D177" t="s">
        <v>860</v>
      </c>
      <c r="G177">
        <v>202618.05</v>
      </c>
      <c r="H177">
        <v>301727.55</v>
      </c>
      <c r="I177">
        <v>249680.13</v>
      </c>
      <c r="J177">
        <v>249680.13</v>
      </c>
      <c r="K177">
        <v>249680.13</v>
      </c>
      <c r="L177">
        <v>249680.13</v>
      </c>
      <c r="M177">
        <v>249680.13</v>
      </c>
      <c r="N177">
        <v>249680.13</v>
      </c>
      <c r="O177">
        <v>249680.13</v>
      </c>
      <c r="P177">
        <v>249680.13</v>
      </c>
      <c r="Q177">
        <v>249680.13</v>
      </c>
      <c r="R177">
        <v>249680.13</v>
      </c>
      <c r="S177">
        <v>249680.13</v>
      </c>
      <c r="U177" s="173">
        <f t="shared" si="12"/>
        <v>250063.61769230763</v>
      </c>
    </row>
    <row r="178" spans="1:21">
      <c r="A178" s="181" t="str">
        <f t="shared" si="10"/>
        <v>428</v>
      </c>
      <c r="B178" s="181" t="str">
        <f t="shared" si="11"/>
        <v>428.1</v>
      </c>
      <c r="C178" t="s">
        <v>1583</v>
      </c>
      <c r="D178" t="s">
        <v>862</v>
      </c>
      <c r="G178">
        <v>39394.699999999997</v>
      </c>
      <c r="H178">
        <v>39394.699999999997</v>
      </c>
      <c r="I178">
        <v>39394.699999999997</v>
      </c>
      <c r="J178">
        <v>39394.699999999997</v>
      </c>
      <c r="K178">
        <v>39394.699999999997</v>
      </c>
      <c r="L178">
        <v>39394.699999999997</v>
      </c>
      <c r="M178">
        <v>39394.699999999997</v>
      </c>
      <c r="N178">
        <v>39394.699999999997</v>
      </c>
      <c r="O178">
        <v>39394.699999999997</v>
      </c>
      <c r="P178">
        <v>39394.699999999997</v>
      </c>
      <c r="Q178">
        <v>31846.57</v>
      </c>
      <c r="R178">
        <v>31846.57</v>
      </c>
      <c r="S178">
        <v>31846.57</v>
      </c>
      <c r="U178" s="173">
        <f t="shared" si="12"/>
        <v>37652.823846153849</v>
      </c>
    </row>
    <row r="179" spans="1:21">
      <c r="A179" s="181" t="str">
        <f t="shared" si="10"/>
        <v>429</v>
      </c>
      <c r="B179" s="181" t="str">
        <f t="shared" si="11"/>
        <v>429.0</v>
      </c>
      <c r="C179" t="s">
        <v>1584</v>
      </c>
      <c r="D179" t="s">
        <v>864</v>
      </c>
      <c r="G179">
        <v>0</v>
      </c>
      <c r="H179">
        <v>0</v>
      </c>
      <c r="I179">
        <v>0</v>
      </c>
      <c r="J179">
        <v>0</v>
      </c>
      <c r="K179">
        <v>0</v>
      </c>
      <c r="L179">
        <v>0</v>
      </c>
      <c r="M179">
        <v>0</v>
      </c>
      <c r="N179">
        <v>0</v>
      </c>
      <c r="O179">
        <v>0</v>
      </c>
      <c r="P179">
        <v>0</v>
      </c>
      <c r="Q179">
        <v>0</v>
      </c>
      <c r="R179">
        <v>0</v>
      </c>
      <c r="S179">
        <v>0</v>
      </c>
      <c r="U179" s="173">
        <f t="shared" si="12"/>
        <v>0</v>
      </c>
    </row>
    <row r="180" spans="1:21">
      <c r="A180" s="181" t="str">
        <f t="shared" si="10"/>
        <v>429</v>
      </c>
      <c r="B180" s="181" t="str">
        <f t="shared" si="11"/>
        <v>429.1</v>
      </c>
      <c r="C180" t="s">
        <v>1585</v>
      </c>
      <c r="D180" t="s">
        <v>866</v>
      </c>
      <c r="G180">
        <v>0</v>
      </c>
      <c r="H180">
        <v>0</v>
      </c>
      <c r="I180">
        <v>0</v>
      </c>
      <c r="J180">
        <v>0</v>
      </c>
      <c r="K180">
        <v>0</v>
      </c>
      <c r="L180">
        <v>0</v>
      </c>
      <c r="M180">
        <v>0</v>
      </c>
      <c r="N180">
        <v>0</v>
      </c>
      <c r="O180">
        <v>0</v>
      </c>
      <c r="P180">
        <v>0</v>
      </c>
      <c r="Q180">
        <v>0</v>
      </c>
      <c r="R180">
        <v>0</v>
      </c>
      <c r="S180">
        <v>0</v>
      </c>
      <c r="U180" s="173">
        <f t="shared" si="12"/>
        <v>0</v>
      </c>
    </row>
    <row r="181" spans="1:21">
      <c r="A181" s="181" t="str">
        <f t="shared" si="10"/>
        <v>430</v>
      </c>
      <c r="B181" s="181" t="str">
        <f t="shared" si="11"/>
        <v>430.0</v>
      </c>
      <c r="C181" t="s">
        <v>1586</v>
      </c>
      <c r="D181" t="s">
        <v>868</v>
      </c>
      <c r="G181">
        <v>0</v>
      </c>
      <c r="H181">
        <v>0</v>
      </c>
      <c r="I181">
        <v>0</v>
      </c>
      <c r="J181">
        <v>0</v>
      </c>
      <c r="K181">
        <v>0</v>
      </c>
      <c r="L181">
        <v>0</v>
      </c>
      <c r="M181">
        <v>0</v>
      </c>
      <c r="N181">
        <v>0</v>
      </c>
      <c r="O181">
        <v>0</v>
      </c>
      <c r="P181">
        <v>0</v>
      </c>
      <c r="Q181">
        <v>0</v>
      </c>
      <c r="R181">
        <v>0</v>
      </c>
      <c r="S181">
        <v>0</v>
      </c>
      <c r="U181" s="173">
        <f t="shared" si="12"/>
        <v>0</v>
      </c>
    </row>
    <row r="182" spans="1:21">
      <c r="A182" s="181" t="str">
        <f t="shared" si="10"/>
        <v>431</v>
      </c>
      <c r="B182" s="181" t="str">
        <f t="shared" si="11"/>
        <v>431.0</v>
      </c>
      <c r="C182" t="s">
        <v>1587</v>
      </c>
      <c r="D182" t="s">
        <v>870</v>
      </c>
      <c r="G182">
        <v>4145837.54</v>
      </c>
      <c r="H182">
        <v>5270445.29</v>
      </c>
      <c r="I182">
        <v>6666665.7199999997</v>
      </c>
      <c r="J182">
        <v>6624389.1500000004</v>
      </c>
      <c r="K182">
        <v>7131758.3499999996</v>
      </c>
      <c r="L182">
        <v>7139282.8499999996</v>
      </c>
      <c r="M182">
        <v>6963831.6799999997</v>
      </c>
      <c r="N182">
        <v>7843634.7300000004</v>
      </c>
      <c r="O182">
        <v>7332372.9800000004</v>
      </c>
      <c r="P182">
        <v>6787913.6500000004</v>
      </c>
      <c r="Q182">
        <v>7505789.8600000003</v>
      </c>
      <c r="R182">
        <v>6847039.29</v>
      </c>
      <c r="S182">
        <v>6246011.1699999999</v>
      </c>
      <c r="U182" s="173">
        <f t="shared" si="12"/>
        <v>6654228.6353846174</v>
      </c>
    </row>
    <row r="183" spans="1:21">
      <c r="A183" s="181" t="str">
        <f t="shared" si="10"/>
        <v>432</v>
      </c>
      <c r="B183" s="181" t="str">
        <f t="shared" si="11"/>
        <v>432.0</v>
      </c>
      <c r="C183" t="s">
        <v>1588</v>
      </c>
      <c r="D183" t="s">
        <v>872</v>
      </c>
      <c r="G183">
        <v>-655171.9</v>
      </c>
      <c r="H183">
        <v>-324591.24</v>
      </c>
      <c r="I183">
        <v>-346051.99</v>
      </c>
      <c r="J183">
        <v>-370927.38</v>
      </c>
      <c r="K183">
        <v>-411377.17</v>
      </c>
      <c r="L183">
        <v>-449138.58</v>
      </c>
      <c r="M183">
        <v>-492707.55</v>
      </c>
      <c r="N183">
        <v>-545254.56999999995</v>
      </c>
      <c r="O183">
        <v>-594568.30000000005</v>
      </c>
      <c r="P183">
        <v>-636239.31999999995</v>
      </c>
      <c r="Q183">
        <v>-678262.65</v>
      </c>
      <c r="R183">
        <v>-713914.38</v>
      </c>
      <c r="S183">
        <v>-606023.59</v>
      </c>
      <c r="U183" s="173">
        <f t="shared" si="12"/>
        <v>-524940.66307692311</v>
      </c>
    </row>
    <row r="184" spans="1:21">
      <c r="A184" s="181" t="str">
        <f t="shared" si="10"/>
        <v>433</v>
      </c>
      <c r="B184" s="181" t="str">
        <f t="shared" si="11"/>
        <v>433.0</v>
      </c>
      <c r="C184" t="s">
        <v>1589</v>
      </c>
      <c r="D184" t="s">
        <v>874</v>
      </c>
      <c r="G184">
        <v>-21361656.039999999</v>
      </c>
      <c r="H184">
        <v>-32228058.27</v>
      </c>
      <c r="I184">
        <v>69546603.930000007</v>
      </c>
      <c r="J184">
        <v>-25450216.030000001</v>
      </c>
      <c r="K184">
        <v>-34854262.670000002</v>
      </c>
      <c r="L184">
        <v>35438967.630000003</v>
      </c>
      <c r="M184">
        <v>-52722323.030000001</v>
      </c>
      <c r="N184">
        <v>-57217625.990000002</v>
      </c>
      <c r="O184">
        <v>69525828.25</v>
      </c>
      <c r="P184">
        <v>-50743816.369999997</v>
      </c>
      <c r="Q184">
        <v>-37455559.289999999</v>
      </c>
      <c r="R184">
        <v>143999983.72999999</v>
      </c>
      <c r="S184">
        <v>-21205891.399999999</v>
      </c>
      <c r="U184" s="173">
        <f t="shared" si="12"/>
        <v>-1132925.0423076926</v>
      </c>
    </row>
    <row r="185" spans="1:21">
      <c r="A185" s="181" t="str">
        <f t="shared" si="10"/>
        <v>434</v>
      </c>
      <c r="B185" s="181" t="str">
        <f t="shared" si="11"/>
        <v>434.0</v>
      </c>
      <c r="C185" t="s">
        <v>1590</v>
      </c>
      <c r="D185" t="s">
        <v>876</v>
      </c>
      <c r="G185">
        <v>0</v>
      </c>
      <c r="H185">
        <v>0</v>
      </c>
      <c r="I185">
        <v>0</v>
      </c>
      <c r="J185">
        <v>0</v>
      </c>
      <c r="K185">
        <v>0</v>
      </c>
      <c r="L185">
        <v>0</v>
      </c>
      <c r="M185">
        <v>0</v>
      </c>
      <c r="N185">
        <v>0</v>
      </c>
      <c r="O185">
        <v>0</v>
      </c>
      <c r="P185">
        <v>0</v>
      </c>
      <c r="Q185">
        <v>0</v>
      </c>
      <c r="R185">
        <v>0</v>
      </c>
      <c r="S185">
        <v>0</v>
      </c>
      <c r="U185" s="173">
        <f t="shared" si="12"/>
        <v>0</v>
      </c>
    </row>
    <row r="186" spans="1:21">
      <c r="A186" s="181" t="str">
        <f t="shared" si="10"/>
        <v>435</v>
      </c>
      <c r="B186" s="181" t="str">
        <f t="shared" si="11"/>
        <v>435.0</v>
      </c>
      <c r="C186" t="s">
        <v>1591</v>
      </c>
      <c r="D186" t="s">
        <v>878</v>
      </c>
      <c r="G186">
        <v>0</v>
      </c>
      <c r="H186">
        <v>0</v>
      </c>
      <c r="I186">
        <v>0</v>
      </c>
      <c r="J186">
        <v>0</v>
      </c>
      <c r="K186">
        <v>0</v>
      </c>
      <c r="L186">
        <v>0</v>
      </c>
      <c r="M186">
        <v>0</v>
      </c>
      <c r="N186">
        <v>0</v>
      </c>
      <c r="O186">
        <v>0</v>
      </c>
      <c r="P186">
        <v>0</v>
      </c>
      <c r="Q186">
        <v>0</v>
      </c>
      <c r="R186">
        <v>0</v>
      </c>
      <c r="S186">
        <v>0</v>
      </c>
      <c r="U186" s="173">
        <f t="shared" si="12"/>
        <v>0</v>
      </c>
    </row>
    <row r="187" spans="1:21">
      <c r="A187" s="181" t="str">
        <f t="shared" si="10"/>
        <v>436</v>
      </c>
      <c r="B187" s="181" t="str">
        <f t="shared" si="11"/>
        <v>436.0</v>
      </c>
      <c r="C187" t="s">
        <v>1592</v>
      </c>
      <c r="D187" t="s">
        <v>1593</v>
      </c>
      <c r="G187">
        <v>0</v>
      </c>
      <c r="H187">
        <v>0</v>
      </c>
      <c r="I187">
        <v>0</v>
      </c>
      <c r="J187">
        <v>0</v>
      </c>
      <c r="K187">
        <v>0</v>
      </c>
      <c r="L187">
        <v>0</v>
      </c>
      <c r="M187">
        <v>0</v>
      </c>
      <c r="N187">
        <v>0</v>
      </c>
      <c r="O187">
        <v>0</v>
      </c>
      <c r="P187">
        <v>0</v>
      </c>
      <c r="Q187">
        <v>0</v>
      </c>
      <c r="R187">
        <v>0</v>
      </c>
      <c r="S187">
        <v>0</v>
      </c>
      <c r="U187" s="173">
        <f t="shared" si="12"/>
        <v>0</v>
      </c>
    </row>
    <row r="188" spans="1:21">
      <c r="A188" s="181" t="str">
        <f t="shared" si="10"/>
        <v>437</v>
      </c>
      <c r="B188" s="181" t="str">
        <f t="shared" si="11"/>
        <v>437.0</v>
      </c>
      <c r="C188" t="s">
        <v>1594</v>
      </c>
      <c r="D188" t="s">
        <v>1595</v>
      </c>
      <c r="G188">
        <v>0</v>
      </c>
      <c r="H188">
        <v>0</v>
      </c>
      <c r="I188">
        <v>0</v>
      </c>
      <c r="J188">
        <v>0</v>
      </c>
      <c r="K188">
        <v>0</v>
      </c>
      <c r="L188">
        <v>0</v>
      </c>
      <c r="M188">
        <v>0</v>
      </c>
      <c r="N188">
        <v>0</v>
      </c>
      <c r="O188">
        <v>0</v>
      </c>
      <c r="P188">
        <v>0</v>
      </c>
      <c r="Q188">
        <v>0</v>
      </c>
      <c r="R188">
        <v>0</v>
      </c>
      <c r="S188">
        <v>0</v>
      </c>
      <c r="U188" s="173">
        <f t="shared" si="12"/>
        <v>0</v>
      </c>
    </row>
    <row r="189" spans="1:21">
      <c r="A189" s="181" t="str">
        <f t="shared" si="10"/>
        <v>438</v>
      </c>
      <c r="B189" s="181" t="str">
        <f t="shared" si="11"/>
        <v>438.0</v>
      </c>
      <c r="C189" t="s">
        <v>1596</v>
      </c>
      <c r="D189" t="s">
        <v>880</v>
      </c>
      <c r="G189">
        <v>0</v>
      </c>
      <c r="H189">
        <v>0</v>
      </c>
      <c r="I189">
        <v>-91260244</v>
      </c>
      <c r="J189">
        <v>0</v>
      </c>
      <c r="K189">
        <v>0</v>
      </c>
      <c r="L189">
        <v>-79391914</v>
      </c>
      <c r="M189">
        <v>0</v>
      </c>
      <c r="N189">
        <v>0</v>
      </c>
      <c r="O189">
        <v>-131529532</v>
      </c>
      <c r="P189">
        <v>0</v>
      </c>
      <c r="Q189">
        <v>0</v>
      </c>
      <c r="R189">
        <v>-169965146</v>
      </c>
      <c r="S189">
        <v>0</v>
      </c>
      <c r="U189" s="173">
        <f t="shared" si="12"/>
        <v>-36318987.384615384</v>
      </c>
    </row>
    <row r="190" spans="1:21">
      <c r="A190" s="181" t="str">
        <f t="shared" si="10"/>
        <v>439</v>
      </c>
      <c r="B190" s="181" t="str">
        <f t="shared" si="11"/>
        <v>439.0</v>
      </c>
      <c r="C190" t="s">
        <v>1597</v>
      </c>
      <c r="D190" t="s">
        <v>1598</v>
      </c>
      <c r="G190">
        <v>0</v>
      </c>
      <c r="H190">
        <v>0</v>
      </c>
      <c r="I190">
        <v>0</v>
      </c>
      <c r="J190">
        <v>0</v>
      </c>
      <c r="K190">
        <v>0</v>
      </c>
      <c r="L190">
        <v>0</v>
      </c>
      <c r="M190">
        <v>0</v>
      </c>
      <c r="N190">
        <v>0</v>
      </c>
      <c r="O190">
        <v>0</v>
      </c>
      <c r="P190">
        <v>0</v>
      </c>
      <c r="Q190">
        <v>0</v>
      </c>
      <c r="R190">
        <v>0</v>
      </c>
      <c r="S190">
        <v>0</v>
      </c>
      <c r="U190" s="173">
        <f t="shared" si="12"/>
        <v>0</v>
      </c>
    </row>
    <row r="191" spans="1:21">
      <c r="A191" s="181" t="str">
        <f t="shared" si="10"/>
        <v>440</v>
      </c>
      <c r="B191" s="181" t="str">
        <f t="shared" si="11"/>
        <v>440.0</v>
      </c>
      <c r="C191" t="s">
        <v>1599</v>
      </c>
      <c r="D191" t="s">
        <v>882</v>
      </c>
      <c r="G191">
        <v>98698357.180000007</v>
      </c>
      <c r="H191">
        <v>119983562.44</v>
      </c>
      <c r="I191">
        <v>100796281.45999999</v>
      </c>
      <c r="J191">
        <v>104486720.66</v>
      </c>
      <c r="K191">
        <v>130825079.03</v>
      </c>
      <c r="L191">
        <v>139761723.50999999</v>
      </c>
      <c r="M191">
        <v>159161872.49000001</v>
      </c>
      <c r="N191">
        <v>186240066.06999999</v>
      </c>
      <c r="O191">
        <v>186698582.72</v>
      </c>
      <c r="P191">
        <v>193652503.72</v>
      </c>
      <c r="Q191">
        <v>153995928.41999999</v>
      </c>
      <c r="R191">
        <v>119361954.69</v>
      </c>
      <c r="S191">
        <v>115903382.06</v>
      </c>
      <c r="U191" s="173">
        <f t="shared" si="12"/>
        <v>139197385.72692308</v>
      </c>
    </row>
    <row r="192" spans="1:21">
      <c r="A192" s="181" t="str">
        <f t="shared" si="10"/>
        <v>442</v>
      </c>
      <c r="B192" s="181" t="str">
        <f t="shared" si="11"/>
        <v>442.0</v>
      </c>
      <c r="C192" t="s">
        <v>1600</v>
      </c>
      <c r="D192" t="s">
        <v>884</v>
      </c>
      <c r="G192">
        <v>72461409.450000003</v>
      </c>
      <c r="H192">
        <v>72313728.599999994</v>
      </c>
      <c r="I192">
        <v>70707663.75</v>
      </c>
      <c r="J192">
        <v>73351911.060000002</v>
      </c>
      <c r="K192">
        <v>80686276.829999998</v>
      </c>
      <c r="L192">
        <v>84284992.109999999</v>
      </c>
      <c r="M192">
        <v>86079180.170000002</v>
      </c>
      <c r="N192">
        <v>95571399.739999995</v>
      </c>
      <c r="O192">
        <v>96295913.849999994</v>
      </c>
      <c r="P192">
        <v>97755928.579999998</v>
      </c>
      <c r="Q192">
        <v>89654898.879999995</v>
      </c>
      <c r="R192">
        <v>81079434.599999994</v>
      </c>
      <c r="S192">
        <v>77720365.129999995</v>
      </c>
      <c r="U192" s="173">
        <f t="shared" si="12"/>
        <v>82920238.673076928</v>
      </c>
    </row>
    <row r="193" spans="1:21">
      <c r="A193" s="181" t="str">
        <f t="shared" si="10"/>
        <v>444</v>
      </c>
      <c r="B193" s="181" t="str">
        <f t="shared" si="11"/>
        <v>444.0</v>
      </c>
      <c r="C193" t="s">
        <v>1601</v>
      </c>
      <c r="D193" t="s">
        <v>886</v>
      </c>
      <c r="G193">
        <v>3057664.8</v>
      </c>
      <c r="H193">
        <v>3338233.86</v>
      </c>
      <c r="I193">
        <v>3358317.5</v>
      </c>
      <c r="J193">
        <v>3322801.69</v>
      </c>
      <c r="K193">
        <v>3389262.46</v>
      </c>
      <c r="L193">
        <v>3372625.47</v>
      </c>
      <c r="M193">
        <v>3361749.52</v>
      </c>
      <c r="N193">
        <v>3371776.57</v>
      </c>
      <c r="O193">
        <v>3355001.54</v>
      </c>
      <c r="P193">
        <v>3388144.17</v>
      </c>
      <c r="Q193">
        <v>3371686.98</v>
      </c>
      <c r="R193">
        <v>3398339.99</v>
      </c>
      <c r="S193">
        <v>3396576.35</v>
      </c>
      <c r="U193" s="173">
        <f t="shared" si="12"/>
        <v>3344783.1461538458</v>
      </c>
    </row>
    <row r="194" spans="1:21">
      <c r="A194" s="181" t="str">
        <f t="shared" si="10"/>
        <v>445</v>
      </c>
      <c r="B194" s="181" t="str">
        <f t="shared" si="11"/>
        <v>445.0</v>
      </c>
      <c r="C194" t="s">
        <v>1602</v>
      </c>
      <c r="D194" t="s">
        <v>888</v>
      </c>
      <c r="G194">
        <v>15275290.560000001</v>
      </c>
      <c r="H194">
        <v>16212666.439999999</v>
      </c>
      <c r="I194">
        <v>15037188.800000001</v>
      </c>
      <c r="J194">
        <v>15315637.65</v>
      </c>
      <c r="K194">
        <v>16569335.369999999</v>
      </c>
      <c r="L194">
        <v>16420564.08</v>
      </c>
      <c r="M194">
        <v>17281965.219999999</v>
      </c>
      <c r="N194">
        <v>18196948.289999999</v>
      </c>
      <c r="O194">
        <v>18848077.949999999</v>
      </c>
      <c r="P194">
        <v>20897683.780000001</v>
      </c>
      <c r="Q194">
        <v>18834621.780000001</v>
      </c>
      <c r="R194">
        <v>17366917.5</v>
      </c>
      <c r="S194">
        <v>16572843.359999999</v>
      </c>
      <c r="U194" s="173">
        <f t="shared" si="12"/>
        <v>17140749.290769227</v>
      </c>
    </row>
    <row r="195" spans="1:21">
      <c r="A195" s="181" t="str">
        <f t="shared" si="10"/>
        <v>446</v>
      </c>
      <c r="B195" s="181" t="str">
        <f t="shared" si="11"/>
        <v>446.0</v>
      </c>
      <c r="C195" t="s">
        <v>1603</v>
      </c>
      <c r="D195" t="s">
        <v>890</v>
      </c>
      <c r="G195">
        <v>0</v>
      </c>
      <c r="H195">
        <v>0</v>
      </c>
      <c r="I195">
        <v>0</v>
      </c>
      <c r="J195">
        <v>0</v>
      </c>
      <c r="K195">
        <v>0</v>
      </c>
      <c r="L195">
        <v>0</v>
      </c>
      <c r="M195">
        <v>0</v>
      </c>
      <c r="N195">
        <v>0</v>
      </c>
      <c r="O195">
        <v>0</v>
      </c>
      <c r="P195">
        <v>0</v>
      </c>
      <c r="Q195">
        <v>0</v>
      </c>
      <c r="R195">
        <v>0</v>
      </c>
      <c r="S195">
        <v>0</v>
      </c>
      <c r="U195" s="173">
        <f t="shared" si="12"/>
        <v>0</v>
      </c>
    </row>
    <row r="196" spans="1:21">
      <c r="A196" s="181" t="str">
        <f t="shared" si="10"/>
        <v>447</v>
      </c>
      <c r="B196" s="181" t="str">
        <f t="shared" si="11"/>
        <v>447.0</v>
      </c>
      <c r="C196" t="s">
        <v>1604</v>
      </c>
      <c r="D196" t="s">
        <v>892</v>
      </c>
      <c r="G196">
        <v>1208643.93</v>
      </c>
      <c r="H196">
        <v>535871.04</v>
      </c>
      <c r="I196">
        <v>696274.09</v>
      </c>
      <c r="J196">
        <v>437272.12</v>
      </c>
      <c r="K196">
        <v>932885.48</v>
      </c>
      <c r="L196">
        <v>77694.460000000006</v>
      </c>
      <c r="M196">
        <v>105419.26</v>
      </c>
      <c r="N196">
        <v>1021618.13</v>
      </c>
      <c r="O196">
        <v>1565943.43</v>
      </c>
      <c r="P196">
        <v>580310.21</v>
      </c>
      <c r="Q196">
        <v>605960.11</v>
      </c>
      <c r="R196">
        <v>794148.64</v>
      </c>
      <c r="S196">
        <v>801897.31</v>
      </c>
      <c r="U196" s="173">
        <f t="shared" si="12"/>
        <v>720302.93923076929</v>
      </c>
    </row>
    <row r="197" spans="1:21">
      <c r="A197" s="181" t="str">
        <f t="shared" si="10"/>
        <v>448</v>
      </c>
      <c r="B197" s="181" t="str">
        <f t="shared" si="11"/>
        <v>448.0</v>
      </c>
      <c r="C197" t="s">
        <v>1605</v>
      </c>
      <c r="D197" t="s">
        <v>894</v>
      </c>
      <c r="G197">
        <v>0</v>
      </c>
      <c r="H197">
        <v>0</v>
      </c>
      <c r="I197">
        <v>0</v>
      </c>
      <c r="J197">
        <v>0</v>
      </c>
      <c r="K197">
        <v>0</v>
      </c>
      <c r="L197">
        <v>0</v>
      </c>
      <c r="M197">
        <v>0</v>
      </c>
      <c r="N197">
        <v>0</v>
      </c>
      <c r="O197">
        <v>0</v>
      </c>
      <c r="P197">
        <v>0</v>
      </c>
      <c r="Q197">
        <v>0</v>
      </c>
      <c r="R197">
        <v>0</v>
      </c>
      <c r="S197">
        <v>0</v>
      </c>
      <c r="U197" s="173">
        <f t="shared" si="12"/>
        <v>0</v>
      </c>
    </row>
    <row r="198" spans="1:21">
      <c r="A198" s="181" t="str">
        <f t="shared" si="10"/>
        <v>449</v>
      </c>
      <c r="B198" s="181" t="str">
        <f t="shared" si="11"/>
        <v>449.1</v>
      </c>
      <c r="C198" t="s">
        <v>1606</v>
      </c>
      <c r="D198" t="s">
        <v>896</v>
      </c>
      <c r="G198">
        <v>0</v>
      </c>
      <c r="H198">
        <v>0</v>
      </c>
      <c r="I198">
        <v>0</v>
      </c>
      <c r="J198">
        <v>0</v>
      </c>
      <c r="K198">
        <v>0</v>
      </c>
      <c r="L198">
        <v>0</v>
      </c>
      <c r="M198">
        <v>0</v>
      </c>
      <c r="N198">
        <v>0</v>
      </c>
      <c r="O198">
        <v>0</v>
      </c>
      <c r="P198">
        <v>0</v>
      </c>
      <c r="Q198">
        <v>0</v>
      </c>
      <c r="R198">
        <v>0</v>
      </c>
      <c r="S198">
        <v>0</v>
      </c>
      <c r="U198" s="173">
        <f t="shared" si="12"/>
        <v>0</v>
      </c>
    </row>
    <row r="199" spans="1:21">
      <c r="A199" s="181" t="str">
        <f t="shared" ref="A199:A262" si="13">MID(C199,4,3)</f>
        <v>450</v>
      </c>
      <c r="B199" s="181" t="str">
        <f t="shared" ref="B199:B262" si="14">MID(C199,4,3)&amp;"."&amp;MID(C199,7,1)</f>
        <v>450.0</v>
      </c>
      <c r="C199" t="s">
        <v>1607</v>
      </c>
      <c r="D199" t="s">
        <v>898</v>
      </c>
      <c r="G199">
        <v>0</v>
      </c>
      <c r="H199">
        <v>0</v>
      </c>
      <c r="I199">
        <v>0</v>
      </c>
      <c r="J199">
        <v>0</v>
      </c>
      <c r="K199">
        <v>0</v>
      </c>
      <c r="L199">
        <v>0</v>
      </c>
      <c r="M199">
        <v>0</v>
      </c>
      <c r="N199">
        <v>0</v>
      </c>
      <c r="O199">
        <v>0</v>
      </c>
      <c r="P199">
        <v>0</v>
      </c>
      <c r="Q199">
        <v>0</v>
      </c>
      <c r="R199">
        <v>0</v>
      </c>
      <c r="S199">
        <v>0</v>
      </c>
      <c r="U199" s="173">
        <f t="shared" ref="U199:U262" si="15">AVERAGE(G199:S199)</f>
        <v>0</v>
      </c>
    </row>
    <row r="200" spans="1:21">
      <c r="A200" s="181" t="str">
        <f t="shared" si="13"/>
        <v>451</v>
      </c>
      <c r="B200" s="181" t="str">
        <f t="shared" si="14"/>
        <v>451.0</v>
      </c>
      <c r="C200" t="s">
        <v>1608</v>
      </c>
      <c r="D200" t="s">
        <v>900</v>
      </c>
      <c r="G200">
        <v>1670164.86</v>
      </c>
      <c r="H200">
        <v>1715825.84</v>
      </c>
      <c r="I200">
        <v>1604099.15</v>
      </c>
      <c r="J200">
        <v>1621857.39</v>
      </c>
      <c r="K200">
        <v>1158858.3999999999</v>
      </c>
      <c r="L200">
        <v>1605854.81</v>
      </c>
      <c r="M200">
        <v>1721124.42</v>
      </c>
      <c r="N200">
        <v>1701640.16</v>
      </c>
      <c r="O200">
        <v>1535859.44</v>
      </c>
      <c r="P200">
        <v>1706570.68</v>
      </c>
      <c r="Q200">
        <v>1940911</v>
      </c>
      <c r="R200">
        <v>1858088.84</v>
      </c>
      <c r="S200">
        <v>1639963.69</v>
      </c>
      <c r="U200" s="173">
        <f t="shared" si="15"/>
        <v>1652370.6676923076</v>
      </c>
    </row>
    <row r="201" spans="1:21">
      <c r="A201" s="181" t="str">
        <f t="shared" si="13"/>
        <v>453</v>
      </c>
      <c r="B201" s="181" t="str">
        <f t="shared" si="14"/>
        <v>453.0</v>
      </c>
      <c r="C201" t="s">
        <v>1609</v>
      </c>
      <c r="D201" t="s">
        <v>902</v>
      </c>
      <c r="G201">
        <v>0</v>
      </c>
      <c r="H201">
        <v>0</v>
      </c>
      <c r="I201">
        <v>0</v>
      </c>
      <c r="J201">
        <v>0</v>
      </c>
      <c r="K201">
        <v>0</v>
      </c>
      <c r="L201">
        <v>0</v>
      </c>
      <c r="M201">
        <v>0</v>
      </c>
      <c r="N201">
        <v>0</v>
      </c>
      <c r="O201">
        <v>0</v>
      </c>
      <c r="P201">
        <v>0</v>
      </c>
      <c r="Q201">
        <v>0</v>
      </c>
      <c r="R201">
        <v>0</v>
      </c>
      <c r="S201">
        <v>0</v>
      </c>
      <c r="U201" s="173">
        <f t="shared" si="15"/>
        <v>0</v>
      </c>
    </row>
    <row r="202" spans="1:21">
      <c r="A202" s="181" t="str">
        <f t="shared" si="13"/>
        <v>454</v>
      </c>
      <c r="B202" s="181" t="str">
        <f t="shared" si="14"/>
        <v>454.0</v>
      </c>
      <c r="C202" t="s">
        <v>1610</v>
      </c>
      <c r="D202" t="s">
        <v>904</v>
      </c>
      <c r="G202">
        <v>759232.73</v>
      </c>
      <c r="H202">
        <v>787071.67</v>
      </c>
      <c r="I202">
        <v>1219021.8600000001</v>
      </c>
      <c r="J202">
        <v>820369.29</v>
      </c>
      <c r="K202">
        <v>850226.09</v>
      </c>
      <c r="L202">
        <v>582426.56000000006</v>
      </c>
      <c r="M202">
        <v>924186.41</v>
      </c>
      <c r="N202">
        <v>823112.86</v>
      </c>
      <c r="O202">
        <v>864614.91</v>
      </c>
      <c r="P202">
        <v>778978.17</v>
      </c>
      <c r="Q202">
        <v>915566.74</v>
      </c>
      <c r="R202">
        <v>805926.21</v>
      </c>
      <c r="S202">
        <v>791137.3</v>
      </c>
      <c r="U202" s="173">
        <f t="shared" si="15"/>
        <v>840143.90769230772</v>
      </c>
    </row>
    <row r="203" spans="1:21">
      <c r="A203" s="181" t="str">
        <f t="shared" si="13"/>
        <v>455</v>
      </c>
      <c r="B203" s="181" t="str">
        <f t="shared" si="14"/>
        <v>455.0</v>
      </c>
      <c r="C203" t="s">
        <v>1611</v>
      </c>
      <c r="D203" t="s">
        <v>906</v>
      </c>
      <c r="G203">
        <v>325159.02</v>
      </c>
      <c r="H203">
        <v>325228.96999999997</v>
      </c>
      <c r="I203">
        <v>348815.31</v>
      </c>
      <c r="J203">
        <v>348929</v>
      </c>
      <c r="K203">
        <v>349030.47</v>
      </c>
      <c r="L203">
        <v>350025.59</v>
      </c>
      <c r="M203">
        <v>350135.98</v>
      </c>
      <c r="N203">
        <v>350135.98</v>
      </c>
      <c r="O203">
        <v>353549.34</v>
      </c>
      <c r="P203">
        <v>349039.05</v>
      </c>
      <c r="Q203">
        <v>349039.05</v>
      </c>
      <c r="R203">
        <v>349125.96</v>
      </c>
      <c r="S203">
        <v>348593.84</v>
      </c>
      <c r="U203" s="173">
        <f t="shared" si="15"/>
        <v>345908.27384615381</v>
      </c>
    </row>
    <row r="204" spans="1:21">
      <c r="A204" s="181" t="str">
        <f t="shared" si="13"/>
        <v>456</v>
      </c>
      <c r="B204" s="181" t="str">
        <f t="shared" si="14"/>
        <v>456.0</v>
      </c>
      <c r="C204" t="s">
        <v>1612</v>
      </c>
      <c r="D204" t="s">
        <v>908</v>
      </c>
      <c r="G204">
        <v>729736.89</v>
      </c>
      <c r="H204">
        <v>-2053931.33</v>
      </c>
      <c r="I204">
        <v>-3251088.24</v>
      </c>
      <c r="J204">
        <v>8356819.2300000004</v>
      </c>
      <c r="K204">
        <v>1865004.92</v>
      </c>
      <c r="L204">
        <v>8098261.25</v>
      </c>
      <c r="M204">
        <v>12023480.529999999</v>
      </c>
      <c r="N204">
        <v>2126605.62</v>
      </c>
      <c r="O204">
        <v>8509939.7899999991</v>
      </c>
      <c r="P204">
        <v>-17658488.77</v>
      </c>
      <c r="Q204">
        <v>-6937383.0599999996</v>
      </c>
      <c r="R204">
        <v>-5505537.2599999998</v>
      </c>
      <c r="S204">
        <v>-1581218.52</v>
      </c>
      <c r="U204" s="173">
        <f t="shared" si="15"/>
        <v>363246.23461538454</v>
      </c>
    </row>
    <row r="205" spans="1:21">
      <c r="A205" s="181" t="str">
        <f t="shared" si="13"/>
        <v>456</v>
      </c>
      <c r="B205" s="181" t="str">
        <f t="shared" si="14"/>
        <v>456.1</v>
      </c>
      <c r="C205" t="s">
        <v>1613</v>
      </c>
      <c r="D205" t="s">
        <v>910</v>
      </c>
      <c r="G205">
        <v>1053381.52</v>
      </c>
      <c r="H205">
        <v>965991.61</v>
      </c>
      <c r="I205">
        <v>1049432.58</v>
      </c>
      <c r="J205">
        <v>778303.71</v>
      </c>
      <c r="K205">
        <v>833448.06</v>
      </c>
      <c r="L205">
        <v>768665.76</v>
      </c>
      <c r="M205">
        <v>820152.64</v>
      </c>
      <c r="N205">
        <v>835284.14</v>
      </c>
      <c r="O205">
        <v>738138.45</v>
      </c>
      <c r="P205">
        <v>762891.91</v>
      </c>
      <c r="Q205">
        <v>741424.92</v>
      </c>
      <c r="R205">
        <v>809904.73</v>
      </c>
      <c r="S205">
        <v>232375.18</v>
      </c>
      <c r="U205" s="173">
        <f t="shared" si="15"/>
        <v>799184.2469230768</v>
      </c>
    </row>
    <row r="206" spans="1:21">
      <c r="A206" s="181" t="str">
        <f t="shared" si="13"/>
        <v>457</v>
      </c>
      <c r="B206" s="181" t="str">
        <f t="shared" si="14"/>
        <v>457.1</v>
      </c>
      <c r="C206" t="s">
        <v>1614</v>
      </c>
      <c r="D206" t="s">
        <v>912</v>
      </c>
      <c r="G206">
        <v>0</v>
      </c>
      <c r="H206">
        <v>0</v>
      </c>
      <c r="I206">
        <v>0</v>
      </c>
      <c r="J206">
        <v>0</v>
      </c>
      <c r="K206">
        <v>0</v>
      </c>
      <c r="L206">
        <v>0</v>
      </c>
      <c r="M206">
        <v>0</v>
      </c>
      <c r="N206">
        <v>0</v>
      </c>
      <c r="O206">
        <v>0</v>
      </c>
      <c r="P206">
        <v>0</v>
      </c>
      <c r="Q206">
        <v>0</v>
      </c>
      <c r="R206">
        <v>0</v>
      </c>
      <c r="S206">
        <v>0</v>
      </c>
      <c r="U206" s="173">
        <f t="shared" si="15"/>
        <v>0</v>
      </c>
    </row>
    <row r="207" spans="1:21">
      <c r="A207" s="181" t="str">
        <f t="shared" si="13"/>
        <v>457</v>
      </c>
      <c r="B207" s="181" t="str">
        <f t="shared" si="14"/>
        <v>457.2</v>
      </c>
      <c r="C207" t="s">
        <v>1615</v>
      </c>
      <c r="D207" t="s">
        <v>914</v>
      </c>
      <c r="G207">
        <v>0</v>
      </c>
      <c r="H207">
        <v>0</v>
      </c>
      <c r="I207">
        <v>0</v>
      </c>
      <c r="J207">
        <v>0</v>
      </c>
      <c r="K207">
        <v>0</v>
      </c>
      <c r="L207">
        <v>0</v>
      </c>
      <c r="M207">
        <v>0</v>
      </c>
      <c r="N207">
        <v>0</v>
      </c>
      <c r="O207">
        <v>0</v>
      </c>
      <c r="P207">
        <v>0</v>
      </c>
      <c r="Q207">
        <v>0</v>
      </c>
      <c r="R207">
        <v>0</v>
      </c>
      <c r="S207">
        <v>0</v>
      </c>
      <c r="U207" s="173">
        <f t="shared" si="15"/>
        <v>0</v>
      </c>
    </row>
    <row r="208" spans="1:21">
      <c r="A208" s="181" t="str">
        <f t="shared" si="13"/>
        <v>458</v>
      </c>
      <c r="B208" s="181" t="str">
        <f t="shared" si="14"/>
        <v>458.1</v>
      </c>
      <c r="C208" t="s">
        <v>1616</v>
      </c>
      <c r="D208" t="s">
        <v>916</v>
      </c>
      <c r="G208">
        <v>0</v>
      </c>
      <c r="H208">
        <v>0</v>
      </c>
      <c r="I208">
        <v>0</v>
      </c>
      <c r="J208">
        <v>0</v>
      </c>
      <c r="K208">
        <v>0</v>
      </c>
      <c r="L208">
        <v>0</v>
      </c>
      <c r="M208">
        <v>0</v>
      </c>
      <c r="N208">
        <v>0</v>
      </c>
      <c r="O208">
        <v>0</v>
      </c>
      <c r="P208">
        <v>0</v>
      </c>
      <c r="Q208">
        <v>0</v>
      </c>
      <c r="R208">
        <v>0</v>
      </c>
      <c r="S208">
        <v>0</v>
      </c>
      <c r="U208" s="173">
        <f t="shared" si="15"/>
        <v>0</v>
      </c>
    </row>
    <row r="209" spans="1:21">
      <c r="A209" s="181" t="str">
        <f t="shared" si="13"/>
        <v>480</v>
      </c>
      <c r="B209" s="181" t="str">
        <f t="shared" si="14"/>
        <v>480.0</v>
      </c>
      <c r="C209" t="s">
        <v>1617</v>
      </c>
      <c r="D209" t="s">
        <v>918</v>
      </c>
      <c r="G209">
        <v>0</v>
      </c>
      <c r="H209">
        <v>0</v>
      </c>
      <c r="I209">
        <v>0</v>
      </c>
      <c r="J209">
        <v>0</v>
      </c>
      <c r="K209">
        <v>0</v>
      </c>
      <c r="L209">
        <v>0</v>
      </c>
      <c r="M209">
        <v>0</v>
      </c>
      <c r="N209">
        <v>0</v>
      </c>
      <c r="O209">
        <v>0</v>
      </c>
      <c r="P209">
        <v>0</v>
      </c>
      <c r="Q209">
        <v>0</v>
      </c>
      <c r="R209">
        <v>0</v>
      </c>
      <c r="S209">
        <v>0</v>
      </c>
      <c r="U209" s="173">
        <f t="shared" si="15"/>
        <v>0</v>
      </c>
    </row>
    <row r="210" spans="1:21">
      <c r="A210" s="181" t="str">
        <f t="shared" si="13"/>
        <v>481</v>
      </c>
      <c r="B210" s="181" t="str">
        <f t="shared" si="14"/>
        <v>481.0</v>
      </c>
      <c r="C210" t="s">
        <v>1618</v>
      </c>
      <c r="D210" t="s">
        <v>920</v>
      </c>
      <c r="G210">
        <v>0</v>
      </c>
      <c r="H210">
        <v>0</v>
      </c>
      <c r="I210">
        <v>0</v>
      </c>
      <c r="J210">
        <v>0</v>
      </c>
      <c r="K210">
        <v>0</v>
      </c>
      <c r="L210">
        <v>0</v>
      </c>
      <c r="M210">
        <v>0</v>
      </c>
      <c r="N210">
        <v>0</v>
      </c>
      <c r="O210">
        <v>0</v>
      </c>
      <c r="P210">
        <v>0</v>
      </c>
      <c r="Q210">
        <v>0</v>
      </c>
      <c r="R210">
        <v>0</v>
      </c>
      <c r="S210">
        <v>0</v>
      </c>
      <c r="U210" s="173">
        <f t="shared" si="15"/>
        <v>0</v>
      </c>
    </row>
    <row r="211" spans="1:21">
      <c r="A211" s="181" t="str">
        <f t="shared" si="13"/>
        <v>482</v>
      </c>
      <c r="B211" s="181" t="str">
        <f t="shared" si="14"/>
        <v>482.0</v>
      </c>
      <c r="C211" t="s">
        <v>1619</v>
      </c>
      <c r="D211" t="s">
        <v>922</v>
      </c>
      <c r="G211">
        <v>0</v>
      </c>
      <c r="H211">
        <v>0</v>
      </c>
      <c r="I211">
        <v>0</v>
      </c>
      <c r="J211">
        <v>0</v>
      </c>
      <c r="K211">
        <v>0</v>
      </c>
      <c r="L211">
        <v>0</v>
      </c>
      <c r="M211">
        <v>0</v>
      </c>
      <c r="N211">
        <v>0</v>
      </c>
      <c r="O211">
        <v>0</v>
      </c>
      <c r="P211">
        <v>0</v>
      </c>
      <c r="Q211">
        <v>0</v>
      </c>
      <c r="R211">
        <v>0</v>
      </c>
      <c r="S211">
        <v>0</v>
      </c>
      <c r="U211" s="173">
        <f t="shared" si="15"/>
        <v>0</v>
      </c>
    </row>
    <row r="212" spans="1:21">
      <c r="A212" s="181" t="str">
        <f t="shared" si="13"/>
        <v>483</v>
      </c>
      <c r="B212" s="181" t="str">
        <f t="shared" si="14"/>
        <v>483.0</v>
      </c>
      <c r="C212" t="s">
        <v>1620</v>
      </c>
      <c r="D212" t="s">
        <v>924</v>
      </c>
      <c r="G212">
        <v>0</v>
      </c>
      <c r="H212">
        <v>0</v>
      </c>
      <c r="I212">
        <v>0</v>
      </c>
      <c r="J212">
        <v>0</v>
      </c>
      <c r="K212">
        <v>0</v>
      </c>
      <c r="L212">
        <v>0</v>
      </c>
      <c r="M212">
        <v>0</v>
      </c>
      <c r="N212">
        <v>0</v>
      </c>
      <c r="O212">
        <v>0</v>
      </c>
      <c r="P212">
        <v>0</v>
      </c>
      <c r="Q212">
        <v>0</v>
      </c>
      <c r="R212">
        <v>0</v>
      </c>
      <c r="S212">
        <v>0</v>
      </c>
      <c r="U212" s="173">
        <f t="shared" si="15"/>
        <v>0</v>
      </c>
    </row>
    <row r="213" spans="1:21">
      <c r="A213" s="181" t="str">
        <f t="shared" si="13"/>
        <v>484</v>
      </c>
      <c r="B213" s="181" t="str">
        <f t="shared" si="14"/>
        <v>484.0</v>
      </c>
      <c r="C213" t="s">
        <v>1621</v>
      </c>
      <c r="D213" t="s">
        <v>926</v>
      </c>
      <c r="G213">
        <v>0</v>
      </c>
      <c r="H213">
        <v>0</v>
      </c>
      <c r="I213">
        <v>0</v>
      </c>
      <c r="J213">
        <v>0</v>
      </c>
      <c r="K213">
        <v>0</v>
      </c>
      <c r="L213">
        <v>0</v>
      </c>
      <c r="M213">
        <v>0</v>
      </c>
      <c r="N213">
        <v>0</v>
      </c>
      <c r="O213">
        <v>0</v>
      </c>
      <c r="P213">
        <v>0</v>
      </c>
      <c r="Q213">
        <v>0</v>
      </c>
      <c r="R213">
        <v>0</v>
      </c>
      <c r="S213">
        <v>0</v>
      </c>
      <c r="U213" s="173">
        <f t="shared" si="15"/>
        <v>0</v>
      </c>
    </row>
    <row r="214" spans="1:21">
      <c r="A214" s="181" t="str">
        <f t="shared" si="13"/>
        <v>485</v>
      </c>
      <c r="B214" s="181" t="str">
        <f t="shared" si="14"/>
        <v>485.0</v>
      </c>
      <c r="C214" t="s">
        <v>1622</v>
      </c>
      <c r="D214" t="s">
        <v>928</v>
      </c>
      <c r="G214">
        <v>0</v>
      </c>
      <c r="H214">
        <v>0</v>
      </c>
      <c r="I214">
        <v>0</v>
      </c>
      <c r="J214">
        <v>0</v>
      </c>
      <c r="K214">
        <v>0</v>
      </c>
      <c r="L214">
        <v>0</v>
      </c>
      <c r="M214">
        <v>0</v>
      </c>
      <c r="N214">
        <v>0</v>
      </c>
      <c r="O214">
        <v>0</v>
      </c>
      <c r="P214">
        <v>0</v>
      </c>
      <c r="Q214">
        <v>0</v>
      </c>
      <c r="R214">
        <v>0</v>
      </c>
      <c r="S214">
        <v>0</v>
      </c>
      <c r="U214" s="173">
        <f t="shared" si="15"/>
        <v>0</v>
      </c>
    </row>
    <row r="215" spans="1:21">
      <c r="A215" s="181" t="str">
        <f t="shared" si="13"/>
        <v>487</v>
      </c>
      <c r="B215" s="181" t="str">
        <f t="shared" si="14"/>
        <v>487.0</v>
      </c>
      <c r="C215" t="s">
        <v>1623</v>
      </c>
      <c r="D215" t="s">
        <v>930</v>
      </c>
      <c r="G215">
        <v>0</v>
      </c>
      <c r="H215">
        <v>0</v>
      </c>
      <c r="I215">
        <v>0</v>
      </c>
      <c r="J215">
        <v>0</v>
      </c>
      <c r="K215">
        <v>0</v>
      </c>
      <c r="L215">
        <v>0</v>
      </c>
      <c r="M215">
        <v>0</v>
      </c>
      <c r="N215">
        <v>0</v>
      </c>
      <c r="O215">
        <v>0</v>
      </c>
      <c r="P215">
        <v>0</v>
      </c>
      <c r="Q215">
        <v>0</v>
      </c>
      <c r="R215">
        <v>0</v>
      </c>
      <c r="S215">
        <v>0</v>
      </c>
      <c r="U215" s="173">
        <f t="shared" si="15"/>
        <v>0</v>
      </c>
    </row>
    <row r="216" spans="1:21">
      <c r="A216" s="181" t="str">
        <f t="shared" si="13"/>
        <v>488</v>
      </c>
      <c r="B216" s="181" t="str">
        <f t="shared" si="14"/>
        <v>488.0</v>
      </c>
      <c r="C216" t="s">
        <v>1624</v>
      </c>
      <c r="D216" t="s">
        <v>932</v>
      </c>
      <c r="G216">
        <v>0</v>
      </c>
      <c r="H216">
        <v>0</v>
      </c>
      <c r="I216">
        <v>0</v>
      </c>
      <c r="J216">
        <v>0</v>
      </c>
      <c r="K216">
        <v>0</v>
      </c>
      <c r="L216">
        <v>0</v>
      </c>
      <c r="M216">
        <v>0</v>
      </c>
      <c r="N216">
        <v>0</v>
      </c>
      <c r="O216">
        <v>0</v>
      </c>
      <c r="P216">
        <v>0</v>
      </c>
      <c r="Q216">
        <v>0</v>
      </c>
      <c r="R216">
        <v>0</v>
      </c>
      <c r="S216">
        <v>0</v>
      </c>
      <c r="U216" s="173">
        <f t="shared" si="15"/>
        <v>0</v>
      </c>
    </row>
    <row r="217" spans="1:21">
      <c r="A217" s="181" t="str">
        <f t="shared" si="13"/>
        <v>489</v>
      </c>
      <c r="B217" s="181" t="str">
        <f t="shared" si="14"/>
        <v>489.1</v>
      </c>
      <c r="C217" t="s">
        <v>1625</v>
      </c>
      <c r="D217" t="s">
        <v>934</v>
      </c>
      <c r="G217">
        <v>0</v>
      </c>
      <c r="H217">
        <v>0</v>
      </c>
      <c r="I217">
        <v>0</v>
      </c>
      <c r="J217">
        <v>0</v>
      </c>
      <c r="K217">
        <v>0</v>
      </c>
      <c r="L217">
        <v>0</v>
      </c>
      <c r="M217">
        <v>0</v>
      </c>
      <c r="N217">
        <v>0</v>
      </c>
      <c r="O217">
        <v>0</v>
      </c>
      <c r="P217">
        <v>0</v>
      </c>
      <c r="Q217">
        <v>0</v>
      </c>
      <c r="R217">
        <v>0</v>
      </c>
      <c r="S217">
        <v>0</v>
      </c>
      <c r="U217" s="173">
        <f t="shared" si="15"/>
        <v>0</v>
      </c>
    </row>
    <row r="218" spans="1:21">
      <c r="A218" s="181" t="str">
        <f t="shared" si="13"/>
        <v>489</v>
      </c>
      <c r="B218" s="181" t="str">
        <f t="shared" si="14"/>
        <v>489.2</v>
      </c>
      <c r="C218" t="s">
        <v>1626</v>
      </c>
      <c r="D218" t="s">
        <v>936</v>
      </c>
      <c r="G218">
        <v>0</v>
      </c>
      <c r="H218">
        <v>0</v>
      </c>
      <c r="I218">
        <v>0</v>
      </c>
      <c r="J218">
        <v>0</v>
      </c>
      <c r="K218">
        <v>0</v>
      </c>
      <c r="L218">
        <v>0</v>
      </c>
      <c r="M218">
        <v>0</v>
      </c>
      <c r="N218">
        <v>0</v>
      </c>
      <c r="O218">
        <v>0</v>
      </c>
      <c r="P218">
        <v>0</v>
      </c>
      <c r="Q218">
        <v>0</v>
      </c>
      <c r="R218">
        <v>0</v>
      </c>
      <c r="S218">
        <v>0</v>
      </c>
      <c r="U218" s="173">
        <f t="shared" si="15"/>
        <v>0</v>
      </c>
    </row>
    <row r="219" spans="1:21">
      <c r="A219" s="181" t="str">
        <f t="shared" si="13"/>
        <v>489</v>
      </c>
      <c r="B219" s="181" t="str">
        <f t="shared" si="14"/>
        <v>489.3</v>
      </c>
      <c r="C219" t="s">
        <v>1627</v>
      </c>
      <c r="D219" t="s">
        <v>938</v>
      </c>
      <c r="G219">
        <v>0</v>
      </c>
      <c r="H219">
        <v>0</v>
      </c>
      <c r="I219">
        <v>0</v>
      </c>
      <c r="J219">
        <v>0</v>
      </c>
      <c r="K219">
        <v>0</v>
      </c>
      <c r="L219">
        <v>0</v>
      </c>
      <c r="M219">
        <v>0</v>
      </c>
      <c r="N219">
        <v>0</v>
      </c>
      <c r="O219">
        <v>0</v>
      </c>
      <c r="P219">
        <v>0</v>
      </c>
      <c r="Q219">
        <v>0</v>
      </c>
      <c r="R219">
        <v>0</v>
      </c>
      <c r="S219">
        <v>0</v>
      </c>
      <c r="U219" s="173">
        <f t="shared" si="15"/>
        <v>0</v>
      </c>
    </row>
    <row r="220" spans="1:21">
      <c r="A220" s="181" t="str">
        <f t="shared" si="13"/>
        <v>489</v>
      </c>
      <c r="B220" s="181" t="str">
        <f t="shared" si="14"/>
        <v>489.4</v>
      </c>
      <c r="C220" t="s">
        <v>1628</v>
      </c>
      <c r="D220" t="s">
        <v>940</v>
      </c>
      <c r="G220">
        <v>0</v>
      </c>
      <c r="H220">
        <v>0</v>
      </c>
      <c r="I220">
        <v>0</v>
      </c>
      <c r="J220">
        <v>0</v>
      </c>
      <c r="K220">
        <v>0</v>
      </c>
      <c r="L220">
        <v>0</v>
      </c>
      <c r="M220">
        <v>0</v>
      </c>
      <c r="N220">
        <v>0</v>
      </c>
      <c r="O220">
        <v>0</v>
      </c>
      <c r="P220">
        <v>0</v>
      </c>
      <c r="Q220">
        <v>0</v>
      </c>
      <c r="R220">
        <v>0</v>
      </c>
      <c r="S220">
        <v>0</v>
      </c>
      <c r="U220" s="173">
        <f t="shared" si="15"/>
        <v>0</v>
      </c>
    </row>
    <row r="221" spans="1:21">
      <c r="A221" s="181" t="str">
        <f t="shared" si="13"/>
        <v>490</v>
      </c>
      <c r="B221" s="181" t="str">
        <f t="shared" si="14"/>
        <v>490.0</v>
      </c>
      <c r="C221" t="s">
        <v>1629</v>
      </c>
      <c r="D221" t="s">
        <v>942</v>
      </c>
      <c r="G221">
        <v>0</v>
      </c>
      <c r="H221">
        <v>0</v>
      </c>
      <c r="I221">
        <v>0</v>
      </c>
      <c r="J221">
        <v>0</v>
      </c>
      <c r="K221">
        <v>0</v>
      </c>
      <c r="L221">
        <v>0</v>
      </c>
      <c r="M221">
        <v>0</v>
      </c>
      <c r="N221">
        <v>0</v>
      </c>
      <c r="O221">
        <v>0</v>
      </c>
      <c r="P221">
        <v>0</v>
      </c>
      <c r="Q221">
        <v>0</v>
      </c>
      <c r="R221">
        <v>0</v>
      </c>
      <c r="S221">
        <v>0</v>
      </c>
      <c r="U221" s="173">
        <f t="shared" si="15"/>
        <v>0</v>
      </c>
    </row>
    <row r="222" spans="1:21">
      <c r="A222" s="181" t="str">
        <f t="shared" si="13"/>
        <v>491</v>
      </c>
      <c r="B222" s="181" t="str">
        <f t="shared" si="14"/>
        <v>491.0</v>
      </c>
      <c r="C222" t="s">
        <v>1630</v>
      </c>
      <c r="D222" t="s">
        <v>944</v>
      </c>
      <c r="G222">
        <v>0</v>
      </c>
      <c r="H222">
        <v>0</v>
      </c>
      <c r="I222">
        <v>0</v>
      </c>
      <c r="J222">
        <v>0</v>
      </c>
      <c r="K222">
        <v>0</v>
      </c>
      <c r="L222">
        <v>0</v>
      </c>
      <c r="M222">
        <v>0</v>
      </c>
      <c r="N222">
        <v>0</v>
      </c>
      <c r="O222">
        <v>0</v>
      </c>
      <c r="P222">
        <v>0</v>
      </c>
      <c r="Q222">
        <v>0</v>
      </c>
      <c r="R222">
        <v>0</v>
      </c>
      <c r="S222">
        <v>0</v>
      </c>
      <c r="U222" s="173">
        <f t="shared" si="15"/>
        <v>0</v>
      </c>
    </row>
    <row r="223" spans="1:21">
      <c r="A223" s="181" t="str">
        <f t="shared" si="13"/>
        <v>492</v>
      </c>
      <c r="B223" s="181" t="str">
        <f t="shared" si="14"/>
        <v>492.0</v>
      </c>
      <c r="C223" t="s">
        <v>1631</v>
      </c>
      <c r="D223" t="s">
        <v>946</v>
      </c>
      <c r="G223">
        <v>0</v>
      </c>
      <c r="H223">
        <v>0</v>
      </c>
      <c r="I223">
        <v>0</v>
      </c>
      <c r="J223">
        <v>0</v>
      </c>
      <c r="K223">
        <v>0</v>
      </c>
      <c r="L223">
        <v>0</v>
      </c>
      <c r="M223">
        <v>0</v>
      </c>
      <c r="N223">
        <v>0</v>
      </c>
      <c r="O223">
        <v>0</v>
      </c>
      <c r="P223">
        <v>0</v>
      </c>
      <c r="Q223">
        <v>0</v>
      </c>
      <c r="R223">
        <v>0</v>
      </c>
      <c r="S223">
        <v>0</v>
      </c>
      <c r="U223" s="173">
        <f t="shared" si="15"/>
        <v>0</v>
      </c>
    </row>
    <row r="224" spans="1:21">
      <c r="A224" s="181" t="str">
        <f t="shared" si="13"/>
        <v>493</v>
      </c>
      <c r="B224" s="181" t="str">
        <f t="shared" si="14"/>
        <v>493.0</v>
      </c>
      <c r="C224" t="s">
        <v>1632</v>
      </c>
      <c r="D224" t="s">
        <v>948</v>
      </c>
      <c r="G224">
        <v>0</v>
      </c>
      <c r="H224">
        <v>0</v>
      </c>
      <c r="I224">
        <v>0</v>
      </c>
      <c r="J224">
        <v>0</v>
      </c>
      <c r="K224">
        <v>0</v>
      </c>
      <c r="L224">
        <v>0</v>
      </c>
      <c r="M224">
        <v>0</v>
      </c>
      <c r="N224">
        <v>0</v>
      </c>
      <c r="O224">
        <v>0</v>
      </c>
      <c r="P224">
        <v>0</v>
      </c>
      <c r="Q224">
        <v>0</v>
      </c>
      <c r="R224">
        <v>0</v>
      </c>
      <c r="S224">
        <v>0</v>
      </c>
      <c r="U224" s="173">
        <f t="shared" si="15"/>
        <v>0</v>
      </c>
    </row>
    <row r="225" spans="1:21">
      <c r="A225" s="181" t="str">
        <f t="shared" si="13"/>
        <v>494</v>
      </c>
      <c r="B225" s="181" t="str">
        <f t="shared" si="14"/>
        <v>494.0</v>
      </c>
      <c r="C225" t="s">
        <v>1633</v>
      </c>
      <c r="D225" t="s">
        <v>950</v>
      </c>
      <c r="G225">
        <v>0</v>
      </c>
      <c r="H225">
        <v>0</v>
      </c>
      <c r="I225">
        <v>0</v>
      </c>
      <c r="J225">
        <v>0</v>
      </c>
      <c r="K225">
        <v>0</v>
      </c>
      <c r="L225">
        <v>0</v>
      </c>
      <c r="M225">
        <v>0</v>
      </c>
      <c r="N225">
        <v>0</v>
      </c>
      <c r="O225">
        <v>0</v>
      </c>
      <c r="P225">
        <v>0</v>
      </c>
      <c r="Q225">
        <v>0</v>
      </c>
      <c r="R225">
        <v>0</v>
      </c>
      <c r="S225">
        <v>0</v>
      </c>
      <c r="U225" s="173">
        <f t="shared" si="15"/>
        <v>0</v>
      </c>
    </row>
    <row r="226" spans="1:21">
      <c r="A226" s="181" t="str">
        <f t="shared" si="13"/>
        <v>495</v>
      </c>
      <c r="B226" s="181" t="str">
        <f t="shared" si="14"/>
        <v>495.0</v>
      </c>
      <c r="C226" t="s">
        <v>1634</v>
      </c>
      <c r="D226" t="s">
        <v>952</v>
      </c>
      <c r="G226">
        <v>0</v>
      </c>
      <c r="H226">
        <v>0</v>
      </c>
      <c r="I226">
        <v>0</v>
      </c>
      <c r="J226">
        <v>0</v>
      </c>
      <c r="K226">
        <v>0</v>
      </c>
      <c r="L226">
        <v>0</v>
      </c>
      <c r="M226">
        <v>0</v>
      </c>
      <c r="N226">
        <v>0</v>
      </c>
      <c r="O226">
        <v>0</v>
      </c>
      <c r="P226">
        <v>0</v>
      </c>
      <c r="Q226">
        <v>0</v>
      </c>
      <c r="R226">
        <v>0</v>
      </c>
      <c r="S226">
        <v>0</v>
      </c>
      <c r="U226" s="173">
        <f t="shared" si="15"/>
        <v>0</v>
      </c>
    </row>
    <row r="227" spans="1:21">
      <c r="A227" s="181" t="str">
        <f t="shared" si="13"/>
        <v>496</v>
      </c>
      <c r="B227" s="181" t="str">
        <f t="shared" si="14"/>
        <v>496.0</v>
      </c>
      <c r="C227" t="s">
        <v>1635</v>
      </c>
      <c r="D227" t="s">
        <v>954</v>
      </c>
      <c r="G227">
        <v>0</v>
      </c>
      <c r="H227">
        <v>0</v>
      </c>
      <c r="I227">
        <v>0</v>
      </c>
      <c r="J227">
        <v>0</v>
      </c>
      <c r="K227">
        <v>0</v>
      </c>
      <c r="L227">
        <v>0</v>
      </c>
      <c r="M227">
        <v>0</v>
      </c>
      <c r="N227">
        <v>0</v>
      </c>
      <c r="O227">
        <v>0</v>
      </c>
      <c r="P227">
        <v>0</v>
      </c>
      <c r="Q227">
        <v>0</v>
      </c>
      <c r="R227">
        <v>0</v>
      </c>
      <c r="S227">
        <v>0</v>
      </c>
      <c r="U227" s="173">
        <f t="shared" si="15"/>
        <v>0</v>
      </c>
    </row>
    <row r="228" spans="1:21">
      <c r="A228" s="181" t="str">
        <f t="shared" si="13"/>
        <v>500</v>
      </c>
      <c r="B228" s="181" t="str">
        <f t="shared" si="14"/>
        <v>500.0</v>
      </c>
      <c r="C228" t="s">
        <v>1636</v>
      </c>
      <c r="D228" t="s">
        <v>956</v>
      </c>
      <c r="G228">
        <v>713666.94</v>
      </c>
      <c r="H228">
        <v>409826.25</v>
      </c>
      <c r="I228">
        <v>516954.71</v>
      </c>
      <c r="J228">
        <v>448428.21</v>
      </c>
      <c r="K228">
        <v>583479.03</v>
      </c>
      <c r="L228">
        <v>556201.94999999995</v>
      </c>
      <c r="M228">
        <v>516923.52</v>
      </c>
      <c r="N228">
        <v>559921.38</v>
      </c>
      <c r="O228">
        <v>677127.99</v>
      </c>
      <c r="P228">
        <v>581422.9</v>
      </c>
      <c r="Q228">
        <v>557713.94999999995</v>
      </c>
      <c r="R228">
        <v>578298.71</v>
      </c>
      <c r="S228">
        <v>-503811.55</v>
      </c>
      <c r="U228" s="173">
        <f t="shared" si="15"/>
        <v>476627.2300000001</v>
      </c>
    </row>
    <row r="229" spans="1:21">
      <c r="A229" s="181" t="str">
        <f t="shared" si="13"/>
        <v>501</v>
      </c>
      <c r="B229" s="181" t="str">
        <f t="shared" si="14"/>
        <v>501.0</v>
      </c>
      <c r="C229" t="s">
        <v>1637</v>
      </c>
      <c r="D229" t="s">
        <v>958</v>
      </c>
      <c r="G229">
        <v>9873754.0099999998</v>
      </c>
      <c r="H229">
        <v>7731799.0099999998</v>
      </c>
      <c r="I229">
        <v>8211676.9199999999</v>
      </c>
      <c r="J229">
        <v>8320640.1900000004</v>
      </c>
      <c r="K229">
        <v>3119771.83</v>
      </c>
      <c r="L229">
        <v>191504.94</v>
      </c>
      <c r="M229">
        <v>201205.79</v>
      </c>
      <c r="N229">
        <v>5441827.6100000003</v>
      </c>
      <c r="O229">
        <v>4533259.76</v>
      </c>
      <c r="P229">
        <v>3642119.4</v>
      </c>
      <c r="Q229">
        <v>6889022.6600000001</v>
      </c>
      <c r="R229">
        <v>6178504.8099999996</v>
      </c>
      <c r="S229">
        <v>7504276.2300000004</v>
      </c>
      <c r="U229" s="173">
        <f t="shared" si="15"/>
        <v>5526104.8584615383</v>
      </c>
    </row>
    <row r="230" spans="1:21">
      <c r="A230" s="181" t="str">
        <f t="shared" si="13"/>
        <v>502</v>
      </c>
      <c r="B230" s="181" t="str">
        <f t="shared" si="14"/>
        <v>502.0</v>
      </c>
      <c r="C230" t="s">
        <v>1638</v>
      </c>
      <c r="D230" t="s">
        <v>960</v>
      </c>
      <c r="G230">
        <v>792190.17</v>
      </c>
      <c r="H230">
        <v>880846.95</v>
      </c>
      <c r="I230">
        <v>594354.42000000004</v>
      </c>
      <c r="J230">
        <v>925399.97</v>
      </c>
      <c r="K230">
        <v>735888.74</v>
      </c>
      <c r="L230">
        <v>384752.65</v>
      </c>
      <c r="M230">
        <v>415771.41</v>
      </c>
      <c r="N230">
        <v>487121.13</v>
      </c>
      <c r="O230">
        <v>475700.11</v>
      </c>
      <c r="P230">
        <v>963068.23</v>
      </c>
      <c r="Q230">
        <v>867444.76</v>
      </c>
      <c r="R230">
        <v>813816.61</v>
      </c>
      <c r="S230">
        <v>717484.46</v>
      </c>
      <c r="U230" s="173">
        <f t="shared" si="15"/>
        <v>696449.20076923084</v>
      </c>
    </row>
    <row r="231" spans="1:21">
      <c r="A231" s="181" t="str">
        <f t="shared" si="13"/>
        <v>503</v>
      </c>
      <c r="B231" s="181" t="str">
        <f t="shared" si="14"/>
        <v>503.0</v>
      </c>
      <c r="C231" t="s">
        <v>1639</v>
      </c>
      <c r="D231" t="s">
        <v>962</v>
      </c>
      <c r="G231">
        <v>0</v>
      </c>
      <c r="H231">
        <v>0</v>
      </c>
      <c r="I231">
        <v>0</v>
      </c>
      <c r="J231">
        <v>0</v>
      </c>
      <c r="K231">
        <v>0</v>
      </c>
      <c r="L231">
        <v>0</v>
      </c>
      <c r="M231">
        <v>0</v>
      </c>
      <c r="N231">
        <v>0</v>
      </c>
      <c r="O231">
        <v>0</v>
      </c>
      <c r="P231">
        <v>0</v>
      </c>
      <c r="Q231">
        <v>0</v>
      </c>
      <c r="R231">
        <v>0</v>
      </c>
      <c r="S231">
        <v>0</v>
      </c>
      <c r="U231" s="173">
        <f t="shared" si="15"/>
        <v>0</v>
      </c>
    </row>
    <row r="232" spans="1:21">
      <c r="A232" s="181" t="str">
        <f t="shared" si="13"/>
        <v>504</v>
      </c>
      <c r="B232" s="181" t="str">
        <f t="shared" si="14"/>
        <v>504.0</v>
      </c>
      <c r="C232" t="s">
        <v>1640</v>
      </c>
      <c r="D232" t="s">
        <v>964</v>
      </c>
      <c r="G232">
        <v>0</v>
      </c>
      <c r="H232">
        <v>0</v>
      </c>
      <c r="I232">
        <v>0</v>
      </c>
      <c r="J232">
        <v>0</v>
      </c>
      <c r="K232">
        <v>0</v>
      </c>
      <c r="L232">
        <v>0</v>
      </c>
      <c r="M232">
        <v>0</v>
      </c>
      <c r="N232">
        <v>0</v>
      </c>
      <c r="O232">
        <v>0</v>
      </c>
      <c r="P232">
        <v>0</v>
      </c>
      <c r="Q232">
        <v>0</v>
      </c>
      <c r="R232">
        <v>0</v>
      </c>
      <c r="S232">
        <v>0</v>
      </c>
      <c r="U232" s="173">
        <f t="shared" si="15"/>
        <v>0</v>
      </c>
    </row>
    <row r="233" spans="1:21">
      <c r="A233" s="181" t="str">
        <f t="shared" si="13"/>
        <v>505</v>
      </c>
      <c r="B233" s="181" t="str">
        <f t="shared" si="14"/>
        <v>505.0</v>
      </c>
      <c r="C233" t="s">
        <v>1641</v>
      </c>
      <c r="D233" t="s">
        <v>966</v>
      </c>
      <c r="G233">
        <v>248505.82</v>
      </c>
      <c r="H233">
        <v>209920.04</v>
      </c>
      <c r="I233">
        <v>177354.41</v>
      </c>
      <c r="J233">
        <v>219412.97</v>
      </c>
      <c r="K233">
        <v>161125.47</v>
      </c>
      <c r="L233">
        <v>162596.1</v>
      </c>
      <c r="M233">
        <v>252670.86</v>
      </c>
      <c r="N233">
        <v>318618.40999999997</v>
      </c>
      <c r="O233">
        <v>196017.98</v>
      </c>
      <c r="P233">
        <v>254671.79</v>
      </c>
      <c r="Q233">
        <v>220331.73</v>
      </c>
      <c r="R233">
        <v>233122.8</v>
      </c>
      <c r="S233">
        <v>246749.09</v>
      </c>
      <c r="U233" s="173">
        <f t="shared" si="15"/>
        <v>223161.34384615379</v>
      </c>
    </row>
    <row r="234" spans="1:21">
      <c r="A234" s="181" t="str">
        <f t="shared" si="13"/>
        <v>506</v>
      </c>
      <c r="B234" s="181" t="str">
        <f t="shared" si="14"/>
        <v>506.0</v>
      </c>
      <c r="C234" t="s">
        <v>1642</v>
      </c>
      <c r="D234" t="s">
        <v>968</v>
      </c>
      <c r="G234">
        <v>-621153.55000000005</v>
      </c>
      <c r="H234">
        <v>301500.3</v>
      </c>
      <c r="I234">
        <v>494817.18</v>
      </c>
      <c r="J234">
        <v>342219.35</v>
      </c>
      <c r="K234">
        <v>317841.91999999998</v>
      </c>
      <c r="L234">
        <v>431257.54</v>
      </c>
      <c r="M234">
        <v>540217.49</v>
      </c>
      <c r="N234">
        <v>422081.41</v>
      </c>
      <c r="O234">
        <v>371975.01</v>
      </c>
      <c r="P234">
        <v>530306.80000000005</v>
      </c>
      <c r="Q234">
        <v>400182.29</v>
      </c>
      <c r="R234">
        <v>338267.49</v>
      </c>
      <c r="S234">
        <v>441493.14</v>
      </c>
      <c r="U234" s="173">
        <f t="shared" si="15"/>
        <v>331615.87461538462</v>
      </c>
    </row>
    <row r="235" spans="1:21">
      <c r="A235" s="181" t="str">
        <f t="shared" si="13"/>
        <v>507</v>
      </c>
      <c r="B235" s="181" t="str">
        <f t="shared" si="14"/>
        <v>507.0</v>
      </c>
      <c r="C235" t="s">
        <v>1643</v>
      </c>
      <c r="D235" t="s">
        <v>970</v>
      </c>
      <c r="G235">
        <v>0</v>
      </c>
      <c r="H235">
        <v>0</v>
      </c>
      <c r="I235">
        <v>26948.12</v>
      </c>
      <c r="J235">
        <v>0</v>
      </c>
      <c r="K235">
        <v>0</v>
      </c>
      <c r="L235">
        <v>0</v>
      </c>
      <c r="M235">
        <v>0</v>
      </c>
      <c r="N235">
        <v>0</v>
      </c>
      <c r="O235">
        <v>0</v>
      </c>
      <c r="P235">
        <v>0</v>
      </c>
      <c r="Q235">
        <v>0</v>
      </c>
      <c r="R235">
        <v>0</v>
      </c>
      <c r="S235">
        <v>0</v>
      </c>
      <c r="U235" s="173">
        <f t="shared" si="15"/>
        <v>2072.9323076923074</v>
      </c>
    </row>
    <row r="236" spans="1:21">
      <c r="A236" s="181" t="str">
        <f t="shared" si="13"/>
        <v>509</v>
      </c>
      <c r="B236" s="181" t="str">
        <f t="shared" si="14"/>
        <v>509.0</v>
      </c>
      <c r="C236" t="s">
        <v>1644</v>
      </c>
      <c r="D236" t="s">
        <v>972</v>
      </c>
      <c r="G236">
        <v>0</v>
      </c>
      <c r="H236">
        <v>-4.4000000000000004</v>
      </c>
      <c r="I236">
        <v>0</v>
      </c>
      <c r="J236">
        <v>0</v>
      </c>
      <c r="K236">
        <v>-5.83</v>
      </c>
      <c r="L236">
        <v>0</v>
      </c>
      <c r="M236">
        <v>0</v>
      </c>
      <c r="N236">
        <v>-1.37</v>
      </c>
      <c r="O236">
        <v>0</v>
      </c>
      <c r="P236">
        <v>0</v>
      </c>
      <c r="Q236">
        <v>-4.8</v>
      </c>
      <c r="R236">
        <v>48100.41</v>
      </c>
      <c r="S236">
        <v>0</v>
      </c>
      <c r="U236" s="173">
        <f t="shared" si="15"/>
        <v>3698.77</v>
      </c>
    </row>
    <row r="237" spans="1:21">
      <c r="A237" s="181" t="str">
        <f t="shared" si="13"/>
        <v>510</v>
      </c>
      <c r="B237" s="181" t="str">
        <f t="shared" si="14"/>
        <v>510.0</v>
      </c>
      <c r="C237" t="s">
        <v>1645</v>
      </c>
      <c r="D237" t="s">
        <v>974</v>
      </c>
      <c r="G237">
        <v>0</v>
      </c>
      <c r="H237">
        <v>0</v>
      </c>
      <c r="I237">
        <v>0</v>
      </c>
      <c r="J237">
        <v>0</v>
      </c>
      <c r="K237">
        <v>0</v>
      </c>
      <c r="L237">
        <v>0</v>
      </c>
      <c r="M237">
        <v>0</v>
      </c>
      <c r="N237">
        <v>134.38999999999999</v>
      </c>
      <c r="O237">
        <v>2965.32</v>
      </c>
      <c r="P237">
        <v>-3681.25</v>
      </c>
      <c r="Q237">
        <v>0</v>
      </c>
      <c r="R237">
        <v>0</v>
      </c>
      <c r="S237">
        <v>0</v>
      </c>
      <c r="U237" s="173">
        <f t="shared" si="15"/>
        <v>-44.733846153846152</v>
      </c>
    </row>
    <row r="238" spans="1:21">
      <c r="A238" s="181" t="str">
        <f t="shared" si="13"/>
        <v>511</v>
      </c>
      <c r="B238" s="181" t="str">
        <f t="shared" si="14"/>
        <v>511.0</v>
      </c>
      <c r="C238" t="s">
        <v>1646</v>
      </c>
      <c r="D238" t="s">
        <v>976</v>
      </c>
      <c r="G238">
        <v>841959.73</v>
      </c>
      <c r="H238">
        <v>-44454.25</v>
      </c>
      <c r="I238">
        <v>251034.4</v>
      </c>
      <c r="J238">
        <v>339413.44</v>
      </c>
      <c r="K238">
        <v>153953.35</v>
      </c>
      <c r="L238">
        <v>512386.7</v>
      </c>
      <c r="M238">
        <v>548170.54</v>
      </c>
      <c r="N238">
        <v>463955.15</v>
      </c>
      <c r="O238">
        <v>257389.63</v>
      </c>
      <c r="P238">
        <v>312062.21000000002</v>
      </c>
      <c r="Q238">
        <v>302855.15999999997</v>
      </c>
      <c r="R238">
        <v>341008.13</v>
      </c>
      <c r="S238">
        <v>657160.77</v>
      </c>
      <c r="U238" s="173">
        <f t="shared" si="15"/>
        <v>379761.15076923085</v>
      </c>
    </row>
    <row r="239" spans="1:21">
      <c r="A239" s="181" t="str">
        <f t="shared" si="13"/>
        <v>512</v>
      </c>
      <c r="B239" s="181" t="str">
        <f t="shared" si="14"/>
        <v>512.0</v>
      </c>
      <c r="C239" t="s">
        <v>1647</v>
      </c>
      <c r="D239" t="s">
        <v>978</v>
      </c>
      <c r="G239">
        <v>694000.2</v>
      </c>
      <c r="H239">
        <v>1121838.3</v>
      </c>
      <c r="I239">
        <v>1325065.07</v>
      </c>
      <c r="J239">
        <v>479732.32</v>
      </c>
      <c r="K239">
        <v>2023321.18</v>
      </c>
      <c r="L239">
        <v>2077856.02</v>
      </c>
      <c r="M239">
        <v>1196931.98</v>
      </c>
      <c r="N239">
        <v>1045013.58</v>
      </c>
      <c r="O239">
        <v>1769555.75</v>
      </c>
      <c r="P239">
        <v>1199942.51</v>
      </c>
      <c r="Q239">
        <v>878214.43</v>
      </c>
      <c r="R239">
        <v>931509.05</v>
      </c>
      <c r="S239">
        <v>1109031.02</v>
      </c>
      <c r="U239" s="173">
        <f t="shared" si="15"/>
        <v>1219385.4930769231</v>
      </c>
    </row>
    <row r="240" spans="1:21">
      <c r="A240" s="181" t="str">
        <f t="shared" si="13"/>
        <v>513</v>
      </c>
      <c r="B240" s="181" t="str">
        <f t="shared" si="14"/>
        <v>513.0</v>
      </c>
      <c r="C240" t="s">
        <v>1648</v>
      </c>
      <c r="D240" t="s">
        <v>980</v>
      </c>
      <c r="G240">
        <v>397774.65</v>
      </c>
      <c r="H240">
        <v>394606.21</v>
      </c>
      <c r="I240">
        <v>254596.09</v>
      </c>
      <c r="J240">
        <v>39380.49</v>
      </c>
      <c r="K240">
        <v>959233.36</v>
      </c>
      <c r="L240">
        <v>-65123.839999999997</v>
      </c>
      <c r="M240">
        <v>143662.54999999999</v>
      </c>
      <c r="N240">
        <v>628550.78</v>
      </c>
      <c r="O240">
        <v>-100781.15</v>
      </c>
      <c r="P240">
        <v>290581.08</v>
      </c>
      <c r="Q240">
        <v>-267941.96999999997</v>
      </c>
      <c r="R240">
        <v>404369.86</v>
      </c>
      <c r="S240">
        <v>42704.3</v>
      </c>
      <c r="U240" s="173">
        <f t="shared" si="15"/>
        <v>240124.03153846151</v>
      </c>
    </row>
    <row r="241" spans="1:21">
      <c r="A241" s="181" t="str">
        <f t="shared" si="13"/>
        <v>514</v>
      </c>
      <c r="B241" s="181" t="str">
        <f t="shared" si="14"/>
        <v>514.0</v>
      </c>
      <c r="C241" t="s">
        <v>1649</v>
      </c>
      <c r="D241" t="s">
        <v>982</v>
      </c>
      <c r="G241">
        <v>403623.27</v>
      </c>
      <c r="H241">
        <v>112078.69</v>
      </c>
      <c r="I241">
        <v>279406.71999999997</v>
      </c>
      <c r="J241">
        <v>412700.9</v>
      </c>
      <c r="K241">
        <v>-143877.32</v>
      </c>
      <c r="L241">
        <v>196862.23</v>
      </c>
      <c r="M241">
        <v>167966.78</v>
      </c>
      <c r="N241">
        <v>279838.03000000003</v>
      </c>
      <c r="O241">
        <v>124575.61</v>
      </c>
      <c r="P241">
        <v>320805.12</v>
      </c>
      <c r="Q241">
        <v>378836.54</v>
      </c>
      <c r="R241">
        <v>311085.68</v>
      </c>
      <c r="S241">
        <v>271703.40999999997</v>
      </c>
      <c r="U241" s="173">
        <f t="shared" si="15"/>
        <v>239661.97384615388</v>
      </c>
    </row>
    <row r="242" spans="1:21">
      <c r="A242" s="181" t="str">
        <f t="shared" si="13"/>
        <v>517</v>
      </c>
      <c r="B242" s="181" t="str">
        <f t="shared" si="14"/>
        <v>517.0</v>
      </c>
      <c r="C242" t="s">
        <v>1650</v>
      </c>
      <c r="D242" t="s">
        <v>984</v>
      </c>
      <c r="G242">
        <v>0</v>
      </c>
      <c r="H242">
        <v>0</v>
      </c>
      <c r="I242">
        <v>0</v>
      </c>
      <c r="J242">
        <v>0</v>
      </c>
      <c r="K242">
        <v>0</v>
      </c>
      <c r="L242">
        <v>0</v>
      </c>
      <c r="M242">
        <v>0</v>
      </c>
      <c r="N242">
        <v>0</v>
      </c>
      <c r="O242">
        <v>0</v>
      </c>
      <c r="P242">
        <v>0</v>
      </c>
      <c r="Q242">
        <v>0</v>
      </c>
      <c r="R242">
        <v>0</v>
      </c>
      <c r="S242">
        <v>0</v>
      </c>
      <c r="U242" s="173">
        <f t="shared" si="15"/>
        <v>0</v>
      </c>
    </row>
    <row r="243" spans="1:21">
      <c r="A243" s="181" t="str">
        <f t="shared" si="13"/>
        <v>518</v>
      </c>
      <c r="B243" s="181" t="str">
        <f t="shared" si="14"/>
        <v>518.0</v>
      </c>
      <c r="C243" t="s">
        <v>1651</v>
      </c>
      <c r="D243" t="s">
        <v>986</v>
      </c>
      <c r="G243">
        <v>0</v>
      </c>
      <c r="H243">
        <v>0</v>
      </c>
      <c r="I243">
        <v>0</v>
      </c>
      <c r="J243">
        <v>0</v>
      </c>
      <c r="K243">
        <v>0</v>
      </c>
      <c r="L243">
        <v>0</v>
      </c>
      <c r="M243">
        <v>0</v>
      </c>
      <c r="N243">
        <v>0</v>
      </c>
      <c r="O243">
        <v>0</v>
      </c>
      <c r="P243">
        <v>0</v>
      </c>
      <c r="Q243">
        <v>0</v>
      </c>
      <c r="R243">
        <v>0</v>
      </c>
      <c r="S243">
        <v>0</v>
      </c>
      <c r="U243" s="173">
        <f t="shared" si="15"/>
        <v>0</v>
      </c>
    </row>
    <row r="244" spans="1:21">
      <c r="A244" s="181" t="str">
        <f t="shared" si="13"/>
        <v>519</v>
      </c>
      <c r="B244" s="181" t="str">
        <f t="shared" si="14"/>
        <v>519.0</v>
      </c>
      <c r="C244" t="s">
        <v>1652</v>
      </c>
      <c r="D244" t="s">
        <v>988</v>
      </c>
      <c r="G244">
        <v>0</v>
      </c>
      <c r="H244">
        <v>0</v>
      </c>
      <c r="I244">
        <v>0</v>
      </c>
      <c r="J244">
        <v>0</v>
      </c>
      <c r="K244">
        <v>0</v>
      </c>
      <c r="L244">
        <v>0</v>
      </c>
      <c r="M244">
        <v>0</v>
      </c>
      <c r="N244">
        <v>0</v>
      </c>
      <c r="O244">
        <v>0</v>
      </c>
      <c r="P244">
        <v>0</v>
      </c>
      <c r="Q244">
        <v>0</v>
      </c>
      <c r="R244">
        <v>0</v>
      </c>
      <c r="S244">
        <v>0</v>
      </c>
      <c r="U244" s="173">
        <f t="shared" si="15"/>
        <v>0</v>
      </c>
    </row>
    <row r="245" spans="1:21">
      <c r="A245" s="181" t="str">
        <f t="shared" si="13"/>
        <v>520</v>
      </c>
      <c r="B245" s="181" t="str">
        <f t="shared" si="14"/>
        <v>520.0</v>
      </c>
      <c r="C245" t="s">
        <v>1653</v>
      </c>
      <c r="D245" t="s">
        <v>990</v>
      </c>
      <c r="G245">
        <v>0</v>
      </c>
      <c r="H245">
        <v>0</v>
      </c>
      <c r="I245">
        <v>0</v>
      </c>
      <c r="J245">
        <v>0</v>
      </c>
      <c r="K245">
        <v>0</v>
      </c>
      <c r="L245">
        <v>0</v>
      </c>
      <c r="M245">
        <v>0</v>
      </c>
      <c r="N245">
        <v>0</v>
      </c>
      <c r="O245">
        <v>0</v>
      </c>
      <c r="P245">
        <v>0</v>
      </c>
      <c r="Q245">
        <v>0</v>
      </c>
      <c r="R245">
        <v>0</v>
      </c>
      <c r="S245">
        <v>0</v>
      </c>
      <c r="U245" s="173">
        <f t="shared" si="15"/>
        <v>0</v>
      </c>
    </row>
    <row r="246" spans="1:21">
      <c r="A246" s="181" t="str">
        <f t="shared" si="13"/>
        <v>521</v>
      </c>
      <c r="B246" s="181" t="str">
        <f t="shared" si="14"/>
        <v>521.0</v>
      </c>
      <c r="C246" t="s">
        <v>1654</v>
      </c>
      <c r="D246" t="s">
        <v>992</v>
      </c>
      <c r="G246">
        <v>0</v>
      </c>
      <c r="H246">
        <v>0</v>
      </c>
      <c r="I246">
        <v>0</v>
      </c>
      <c r="J246">
        <v>0</v>
      </c>
      <c r="K246">
        <v>0</v>
      </c>
      <c r="L246">
        <v>0</v>
      </c>
      <c r="M246">
        <v>0</v>
      </c>
      <c r="N246">
        <v>0</v>
      </c>
      <c r="O246">
        <v>0</v>
      </c>
      <c r="P246">
        <v>0</v>
      </c>
      <c r="Q246">
        <v>0</v>
      </c>
      <c r="R246">
        <v>0</v>
      </c>
      <c r="S246">
        <v>0</v>
      </c>
      <c r="U246" s="173">
        <f t="shared" si="15"/>
        <v>0</v>
      </c>
    </row>
    <row r="247" spans="1:21">
      <c r="A247" s="181" t="str">
        <f t="shared" si="13"/>
        <v>522</v>
      </c>
      <c r="B247" s="181" t="str">
        <f t="shared" si="14"/>
        <v>522.0</v>
      </c>
      <c r="C247" t="s">
        <v>1655</v>
      </c>
      <c r="D247" t="s">
        <v>994</v>
      </c>
      <c r="G247">
        <v>0</v>
      </c>
      <c r="H247">
        <v>0</v>
      </c>
      <c r="I247">
        <v>0</v>
      </c>
      <c r="J247">
        <v>0</v>
      </c>
      <c r="K247">
        <v>0</v>
      </c>
      <c r="L247">
        <v>0</v>
      </c>
      <c r="M247">
        <v>0</v>
      </c>
      <c r="N247">
        <v>0</v>
      </c>
      <c r="O247">
        <v>0</v>
      </c>
      <c r="P247">
        <v>0</v>
      </c>
      <c r="Q247">
        <v>0</v>
      </c>
      <c r="R247">
        <v>0</v>
      </c>
      <c r="S247">
        <v>0</v>
      </c>
      <c r="U247" s="173">
        <f t="shared" si="15"/>
        <v>0</v>
      </c>
    </row>
    <row r="248" spans="1:21">
      <c r="A248" s="181" t="str">
        <f t="shared" si="13"/>
        <v>523</v>
      </c>
      <c r="B248" s="181" t="str">
        <f t="shared" si="14"/>
        <v>523.0</v>
      </c>
      <c r="C248" t="s">
        <v>1656</v>
      </c>
      <c r="D248" t="s">
        <v>996</v>
      </c>
      <c r="G248">
        <v>0</v>
      </c>
      <c r="H248">
        <v>0</v>
      </c>
      <c r="I248">
        <v>0</v>
      </c>
      <c r="J248">
        <v>0</v>
      </c>
      <c r="K248">
        <v>0</v>
      </c>
      <c r="L248">
        <v>0</v>
      </c>
      <c r="M248">
        <v>0</v>
      </c>
      <c r="N248">
        <v>0</v>
      </c>
      <c r="O248">
        <v>0</v>
      </c>
      <c r="P248">
        <v>0</v>
      </c>
      <c r="Q248">
        <v>0</v>
      </c>
      <c r="R248">
        <v>0</v>
      </c>
      <c r="S248">
        <v>0</v>
      </c>
      <c r="U248" s="173">
        <f t="shared" si="15"/>
        <v>0</v>
      </c>
    </row>
    <row r="249" spans="1:21">
      <c r="A249" s="181" t="str">
        <f t="shared" si="13"/>
        <v>524</v>
      </c>
      <c r="B249" s="181" t="str">
        <f t="shared" si="14"/>
        <v>524.0</v>
      </c>
      <c r="C249" t="s">
        <v>1657</v>
      </c>
      <c r="D249" t="s">
        <v>998</v>
      </c>
      <c r="G249">
        <v>0</v>
      </c>
      <c r="H249">
        <v>0</v>
      </c>
      <c r="I249">
        <v>0</v>
      </c>
      <c r="J249">
        <v>0</v>
      </c>
      <c r="K249">
        <v>0</v>
      </c>
      <c r="L249">
        <v>0</v>
      </c>
      <c r="M249">
        <v>0</v>
      </c>
      <c r="N249">
        <v>0</v>
      </c>
      <c r="O249">
        <v>0</v>
      </c>
      <c r="P249">
        <v>0</v>
      </c>
      <c r="Q249">
        <v>0</v>
      </c>
      <c r="R249">
        <v>0</v>
      </c>
      <c r="S249">
        <v>0</v>
      </c>
      <c r="U249" s="173">
        <f t="shared" si="15"/>
        <v>0</v>
      </c>
    </row>
    <row r="250" spans="1:21">
      <c r="A250" s="181" t="str">
        <f t="shared" si="13"/>
        <v>525</v>
      </c>
      <c r="B250" s="181" t="str">
        <f t="shared" si="14"/>
        <v>525.0</v>
      </c>
      <c r="C250" t="s">
        <v>1658</v>
      </c>
      <c r="D250" t="s">
        <v>1000</v>
      </c>
      <c r="G250">
        <v>0</v>
      </c>
      <c r="H250">
        <v>0</v>
      </c>
      <c r="I250">
        <v>0</v>
      </c>
      <c r="J250">
        <v>0</v>
      </c>
      <c r="K250">
        <v>0</v>
      </c>
      <c r="L250">
        <v>0</v>
      </c>
      <c r="M250">
        <v>0</v>
      </c>
      <c r="N250">
        <v>0</v>
      </c>
      <c r="O250">
        <v>0</v>
      </c>
      <c r="P250">
        <v>0</v>
      </c>
      <c r="Q250">
        <v>0</v>
      </c>
      <c r="R250">
        <v>0</v>
      </c>
      <c r="S250">
        <v>0</v>
      </c>
      <c r="U250" s="173">
        <f t="shared" si="15"/>
        <v>0</v>
      </c>
    </row>
    <row r="251" spans="1:21">
      <c r="A251" s="181" t="str">
        <f t="shared" si="13"/>
        <v>528</v>
      </c>
      <c r="B251" s="181" t="str">
        <f t="shared" si="14"/>
        <v>528.0</v>
      </c>
      <c r="C251" t="s">
        <v>1659</v>
      </c>
      <c r="D251" t="s">
        <v>1002</v>
      </c>
      <c r="G251">
        <v>0</v>
      </c>
      <c r="H251">
        <v>0</v>
      </c>
      <c r="I251">
        <v>0</v>
      </c>
      <c r="J251">
        <v>0</v>
      </c>
      <c r="K251">
        <v>0</v>
      </c>
      <c r="L251">
        <v>0</v>
      </c>
      <c r="M251">
        <v>0</v>
      </c>
      <c r="N251">
        <v>0</v>
      </c>
      <c r="O251">
        <v>0</v>
      </c>
      <c r="P251">
        <v>0</v>
      </c>
      <c r="Q251">
        <v>0</v>
      </c>
      <c r="R251">
        <v>0</v>
      </c>
      <c r="S251">
        <v>0</v>
      </c>
      <c r="U251" s="173">
        <f t="shared" si="15"/>
        <v>0</v>
      </c>
    </row>
    <row r="252" spans="1:21">
      <c r="A252" s="181" t="str">
        <f t="shared" si="13"/>
        <v>529</v>
      </c>
      <c r="B252" s="181" t="str">
        <f t="shared" si="14"/>
        <v>529.0</v>
      </c>
      <c r="C252" t="s">
        <v>1660</v>
      </c>
      <c r="D252" t="s">
        <v>1004</v>
      </c>
      <c r="G252">
        <v>0</v>
      </c>
      <c r="H252">
        <v>0</v>
      </c>
      <c r="I252">
        <v>0</v>
      </c>
      <c r="J252">
        <v>0</v>
      </c>
      <c r="K252">
        <v>0</v>
      </c>
      <c r="L252">
        <v>0</v>
      </c>
      <c r="M252">
        <v>0</v>
      </c>
      <c r="N252">
        <v>0</v>
      </c>
      <c r="O252">
        <v>0</v>
      </c>
      <c r="P252">
        <v>0</v>
      </c>
      <c r="Q252">
        <v>0</v>
      </c>
      <c r="R252">
        <v>0</v>
      </c>
      <c r="S252">
        <v>0</v>
      </c>
      <c r="U252" s="173">
        <f t="shared" si="15"/>
        <v>0</v>
      </c>
    </row>
    <row r="253" spans="1:21">
      <c r="A253" s="181" t="str">
        <f t="shared" si="13"/>
        <v>530</v>
      </c>
      <c r="B253" s="181" t="str">
        <f t="shared" si="14"/>
        <v>530.0</v>
      </c>
      <c r="C253" t="s">
        <v>1661</v>
      </c>
      <c r="D253" t="s">
        <v>1006</v>
      </c>
      <c r="G253">
        <v>0</v>
      </c>
      <c r="H253">
        <v>0</v>
      </c>
      <c r="I253">
        <v>0</v>
      </c>
      <c r="J253">
        <v>0</v>
      </c>
      <c r="K253">
        <v>0</v>
      </c>
      <c r="L253">
        <v>0</v>
      </c>
      <c r="M253">
        <v>0</v>
      </c>
      <c r="N253">
        <v>0</v>
      </c>
      <c r="O253">
        <v>0</v>
      </c>
      <c r="P253">
        <v>0</v>
      </c>
      <c r="Q253">
        <v>0</v>
      </c>
      <c r="R253">
        <v>0</v>
      </c>
      <c r="S253">
        <v>0</v>
      </c>
      <c r="U253" s="173">
        <f t="shared" si="15"/>
        <v>0</v>
      </c>
    </row>
    <row r="254" spans="1:21">
      <c r="A254" s="181" t="str">
        <f t="shared" si="13"/>
        <v>531</v>
      </c>
      <c r="B254" s="181" t="str">
        <f t="shared" si="14"/>
        <v>531.0</v>
      </c>
      <c r="C254" t="s">
        <v>1662</v>
      </c>
      <c r="D254" t="s">
        <v>1008</v>
      </c>
      <c r="G254">
        <v>0</v>
      </c>
      <c r="H254">
        <v>0</v>
      </c>
      <c r="I254">
        <v>0</v>
      </c>
      <c r="J254">
        <v>0</v>
      </c>
      <c r="K254">
        <v>0</v>
      </c>
      <c r="L254">
        <v>0</v>
      </c>
      <c r="M254">
        <v>0</v>
      </c>
      <c r="N254">
        <v>0</v>
      </c>
      <c r="O254">
        <v>0</v>
      </c>
      <c r="P254">
        <v>0</v>
      </c>
      <c r="Q254">
        <v>0</v>
      </c>
      <c r="R254">
        <v>0</v>
      </c>
      <c r="S254">
        <v>0</v>
      </c>
      <c r="U254" s="173">
        <f t="shared" si="15"/>
        <v>0</v>
      </c>
    </row>
    <row r="255" spans="1:21">
      <c r="A255" s="181" t="str">
        <f t="shared" si="13"/>
        <v>532</v>
      </c>
      <c r="B255" s="181" t="str">
        <f t="shared" si="14"/>
        <v>532.0</v>
      </c>
      <c r="C255" t="s">
        <v>1663</v>
      </c>
      <c r="D255" t="s">
        <v>1010</v>
      </c>
      <c r="G255">
        <v>0</v>
      </c>
      <c r="H255">
        <v>0</v>
      </c>
      <c r="I255">
        <v>0</v>
      </c>
      <c r="J255">
        <v>0</v>
      </c>
      <c r="K255">
        <v>0</v>
      </c>
      <c r="L255">
        <v>0</v>
      </c>
      <c r="M255">
        <v>0</v>
      </c>
      <c r="N255">
        <v>0</v>
      </c>
      <c r="O255">
        <v>0</v>
      </c>
      <c r="P255">
        <v>0</v>
      </c>
      <c r="Q255">
        <v>0</v>
      </c>
      <c r="R255">
        <v>0</v>
      </c>
      <c r="S255">
        <v>0</v>
      </c>
      <c r="U255" s="173">
        <f t="shared" si="15"/>
        <v>0</v>
      </c>
    </row>
    <row r="256" spans="1:21">
      <c r="A256" s="181" t="str">
        <f t="shared" si="13"/>
        <v>535</v>
      </c>
      <c r="B256" s="181" t="str">
        <f t="shared" si="14"/>
        <v>535.0</v>
      </c>
      <c r="C256" t="s">
        <v>1664</v>
      </c>
      <c r="D256" t="s">
        <v>1012</v>
      </c>
      <c r="G256">
        <v>0</v>
      </c>
      <c r="H256">
        <v>0</v>
      </c>
      <c r="I256">
        <v>0</v>
      </c>
      <c r="J256">
        <v>0</v>
      </c>
      <c r="K256">
        <v>0</v>
      </c>
      <c r="L256">
        <v>0</v>
      </c>
      <c r="M256">
        <v>0</v>
      </c>
      <c r="N256">
        <v>0</v>
      </c>
      <c r="O256">
        <v>0</v>
      </c>
      <c r="P256">
        <v>0</v>
      </c>
      <c r="Q256">
        <v>0</v>
      </c>
      <c r="R256">
        <v>0</v>
      </c>
      <c r="S256">
        <v>0</v>
      </c>
      <c r="U256" s="173">
        <f t="shared" si="15"/>
        <v>0</v>
      </c>
    </row>
    <row r="257" spans="1:21">
      <c r="A257" s="181" t="str">
        <f t="shared" si="13"/>
        <v>536</v>
      </c>
      <c r="B257" s="181" t="str">
        <f t="shared" si="14"/>
        <v>536.0</v>
      </c>
      <c r="C257" t="s">
        <v>1665</v>
      </c>
      <c r="D257" t="s">
        <v>1014</v>
      </c>
      <c r="G257">
        <v>0</v>
      </c>
      <c r="H257">
        <v>0</v>
      </c>
      <c r="I257">
        <v>0</v>
      </c>
      <c r="J257">
        <v>0</v>
      </c>
      <c r="K257">
        <v>0</v>
      </c>
      <c r="L257">
        <v>0</v>
      </c>
      <c r="M257">
        <v>0</v>
      </c>
      <c r="N257">
        <v>0</v>
      </c>
      <c r="O257">
        <v>0</v>
      </c>
      <c r="P257">
        <v>0</v>
      </c>
      <c r="Q257">
        <v>0</v>
      </c>
      <c r="R257">
        <v>0</v>
      </c>
      <c r="S257">
        <v>0</v>
      </c>
      <c r="U257" s="173">
        <f t="shared" si="15"/>
        <v>0</v>
      </c>
    </row>
    <row r="258" spans="1:21">
      <c r="A258" s="181" t="str">
        <f t="shared" si="13"/>
        <v>537</v>
      </c>
      <c r="B258" s="181" t="str">
        <f t="shared" si="14"/>
        <v>537.0</v>
      </c>
      <c r="C258" t="s">
        <v>1666</v>
      </c>
      <c r="D258" t="s">
        <v>1016</v>
      </c>
      <c r="G258">
        <v>0</v>
      </c>
      <c r="H258">
        <v>0</v>
      </c>
      <c r="I258">
        <v>0</v>
      </c>
      <c r="J258">
        <v>0</v>
      </c>
      <c r="K258">
        <v>0</v>
      </c>
      <c r="L258">
        <v>0</v>
      </c>
      <c r="M258">
        <v>0</v>
      </c>
      <c r="N258">
        <v>0</v>
      </c>
      <c r="O258">
        <v>0</v>
      </c>
      <c r="P258">
        <v>0</v>
      </c>
      <c r="Q258">
        <v>0</v>
      </c>
      <c r="R258">
        <v>0</v>
      </c>
      <c r="S258">
        <v>0</v>
      </c>
      <c r="U258" s="173">
        <f t="shared" si="15"/>
        <v>0</v>
      </c>
    </row>
    <row r="259" spans="1:21">
      <c r="A259" s="181" t="str">
        <f t="shared" si="13"/>
        <v>538</v>
      </c>
      <c r="B259" s="181" t="str">
        <f t="shared" si="14"/>
        <v>538.0</v>
      </c>
      <c r="C259" t="s">
        <v>1667</v>
      </c>
      <c r="D259" t="s">
        <v>1018</v>
      </c>
      <c r="G259">
        <v>0</v>
      </c>
      <c r="H259">
        <v>0</v>
      </c>
      <c r="I259">
        <v>0</v>
      </c>
      <c r="J259">
        <v>0</v>
      </c>
      <c r="K259">
        <v>0</v>
      </c>
      <c r="L259">
        <v>0</v>
      </c>
      <c r="M259">
        <v>0</v>
      </c>
      <c r="N259">
        <v>0</v>
      </c>
      <c r="O259">
        <v>0</v>
      </c>
      <c r="P259">
        <v>0</v>
      </c>
      <c r="Q259">
        <v>0</v>
      </c>
      <c r="R259">
        <v>0</v>
      </c>
      <c r="S259">
        <v>0</v>
      </c>
      <c r="U259" s="173">
        <f t="shared" si="15"/>
        <v>0</v>
      </c>
    </row>
    <row r="260" spans="1:21">
      <c r="A260" s="181" t="str">
        <f t="shared" si="13"/>
        <v>539</v>
      </c>
      <c r="B260" s="181" t="str">
        <f t="shared" si="14"/>
        <v>539.0</v>
      </c>
      <c r="C260" t="s">
        <v>1668</v>
      </c>
      <c r="D260" t="s">
        <v>1020</v>
      </c>
      <c r="G260">
        <v>0</v>
      </c>
      <c r="H260">
        <v>0</v>
      </c>
      <c r="I260">
        <v>0</v>
      </c>
      <c r="J260">
        <v>0</v>
      </c>
      <c r="K260">
        <v>0</v>
      </c>
      <c r="L260">
        <v>0</v>
      </c>
      <c r="M260">
        <v>0</v>
      </c>
      <c r="N260">
        <v>0</v>
      </c>
      <c r="O260">
        <v>0</v>
      </c>
      <c r="P260">
        <v>0</v>
      </c>
      <c r="Q260">
        <v>0</v>
      </c>
      <c r="R260">
        <v>0</v>
      </c>
      <c r="S260">
        <v>0</v>
      </c>
      <c r="U260" s="173">
        <f t="shared" si="15"/>
        <v>0</v>
      </c>
    </row>
    <row r="261" spans="1:21">
      <c r="A261" s="181" t="str">
        <f t="shared" si="13"/>
        <v>540</v>
      </c>
      <c r="B261" s="181" t="str">
        <f t="shared" si="14"/>
        <v>540.0</v>
      </c>
      <c r="C261" t="s">
        <v>1669</v>
      </c>
      <c r="D261" t="s">
        <v>1022</v>
      </c>
      <c r="G261">
        <v>0</v>
      </c>
      <c r="H261">
        <v>0</v>
      </c>
      <c r="I261">
        <v>0</v>
      </c>
      <c r="J261">
        <v>0</v>
      </c>
      <c r="K261">
        <v>0</v>
      </c>
      <c r="L261">
        <v>0</v>
      </c>
      <c r="M261">
        <v>0</v>
      </c>
      <c r="N261">
        <v>0</v>
      </c>
      <c r="O261">
        <v>0</v>
      </c>
      <c r="P261">
        <v>0</v>
      </c>
      <c r="Q261">
        <v>0</v>
      </c>
      <c r="R261">
        <v>0</v>
      </c>
      <c r="S261">
        <v>0</v>
      </c>
      <c r="U261" s="173">
        <f t="shared" si="15"/>
        <v>0</v>
      </c>
    </row>
    <row r="262" spans="1:21">
      <c r="A262" s="181" t="str">
        <f t="shared" si="13"/>
        <v>541</v>
      </c>
      <c r="B262" s="181" t="str">
        <f t="shared" si="14"/>
        <v>541.0</v>
      </c>
      <c r="C262" t="s">
        <v>1670</v>
      </c>
      <c r="D262" t="s">
        <v>1024</v>
      </c>
      <c r="G262">
        <v>0</v>
      </c>
      <c r="H262">
        <v>0</v>
      </c>
      <c r="I262">
        <v>0</v>
      </c>
      <c r="J262">
        <v>0</v>
      </c>
      <c r="K262">
        <v>0</v>
      </c>
      <c r="L262">
        <v>0</v>
      </c>
      <c r="M262">
        <v>0</v>
      </c>
      <c r="N262">
        <v>0</v>
      </c>
      <c r="O262">
        <v>0</v>
      </c>
      <c r="P262">
        <v>0</v>
      </c>
      <c r="Q262">
        <v>0</v>
      </c>
      <c r="R262">
        <v>0</v>
      </c>
      <c r="S262">
        <v>0</v>
      </c>
      <c r="U262" s="173">
        <f t="shared" si="15"/>
        <v>0</v>
      </c>
    </row>
    <row r="263" spans="1:21">
      <c r="A263" s="181" t="str">
        <f t="shared" ref="A263:A326" si="16">MID(C263,4,3)</f>
        <v>542</v>
      </c>
      <c r="B263" s="181" t="str">
        <f t="shared" ref="B263:B326" si="17">MID(C263,4,3)&amp;"."&amp;MID(C263,7,1)</f>
        <v>542.0</v>
      </c>
      <c r="C263" t="s">
        <v>1671</v>
      </c>
      <c r="D263" t="s">
        <v>1026</v>
      </c>
      <c r="G263">
        <v>0</v>
      </c>
      <c r="H263">
        <v>0</v>
      </c>
      <c r="I263">
        <v>0</v>
      </c>
      <c r="J263">
        <v>0</v>
      </c>
      <c r="K263">
        <v>0</v>
      </c>
      <c r="L263">
        <v>0</v>
      </c>
      <c r="M263">
        <v>0</v>
      </c>
      <c r="N263">
        <v>0</v>
      </c>
      <c r="O263">
        <v>0</v>
      </c>
      <c r="P263">
        <v>0</v>
      </c>
      <c r="Q263">
        <v>0</v>
      </c>
      <c r="R263">
        <v>0</v>
      </c>
      <c r="S263">
        <v>0</v>
      </c>
      <c r="U263" s="173">
        <f t="shared" ref="U263:U326" si="18">AVERAGE(G263:S263)</f>
        <v>0</v>
      </c>
    </row>
    <row r="264" spans="1:21">
      <c r="A264" s="181" t="str">
        <f t="shared" si="16"/>
        <v>543</v>
      </c>
      <c r="B264" s="181" t="str">
        <f t="shared" si="17"/>
        <v>543.0</v>
      </c>
      <c r="C264" t="s">
        <v>1672</v>
      </c>
      <c r="D264" t="s">
        <v>1028</v>
      </c>
      <c r="G264">
        <v>0</v>
      </c>
      <c r="H264">
        <v>0</v>
      </c>
      <c r="I264">
        <v>0</v>
      </c>
      <c r="J264">
        <v>0</v>
      </c>
      <c r="K264">
        <v>0</v>
      </c>
      <c r="L264">
        <v>0</v>
      </c>
      <c r="M264">
        <v>0</v>
      </c>
      <c r="N264">
        <v>0</v>
      </c>
      <c r="O264">
        <v>0</v>
      </c>
      <c r="P264">
        <v>0</v>
      </c>
      <c r="Q264">
        <v>0</v>
      </c>
      <c r="R264">
        <v>0</v>
      </c>
      <c r="S264">
        <v>0</v>
      </c>
      <c r="U264" s="173">
        <f t="shared" si="18"/>
        <v>0</v>
      </c>
    </row>
    <row r="265" spans="1:21">
      <c r="A265" s="181" t="str">
        <f t="shared" si="16"/>
        <v>544</v>
      </c>
      <c r="B265" s="181" t="str">
        <f t="shared" si="17"/>
        <v>544.0</v>
      </c>
      <c r="C265" t="s">
        <v>1673</v>
      </c>
      <c r="D265" t="s">
        <v>1030</v>
      </c>
      <c r="G265">
        <v>0</v>
      </c>
      <c r="H265">
        <v>0</v>
      </c>
      <c r="I265">
        <v>0</v>
      </c>
      <c r="J265">
        <v>0</v>
      </c>
      <c r="K265">
        <v>0</v>
      </c>
      <c r="L265">
        <v>0</v>
      </c>
      <c r="M265">
        <v>0</v>
      </c>
      <c r="N265">
        <v>0</v>
      </c>
      <c r="O265">
        <v>0</v>
      </c>
      <c r="P265">
        <v>0</v>
      </c>
      <c r="Q265">
        <v>0</v>
      </c>
      <c r="R265">
        <v>0</v>
      </c>
      <c r="S265">
        <v>0</v>
      </c>
      <c r="U265" s="173">
        <f t="shared" si="18"/>
        <v>0</v>
      </c>
    </row>
    <row r="266" spans="1:21">
      <c r="A266" s="181" t="str">
        <f t="shared" si="16"/>
        <v>545</v>
      </c>
      <c r="B266" s="181" t="str">
        <f t="shared" si="17"/>
        <v>545.0</v>
      </c>
      <c r="C266" t="s">
        <v>1674</v>
      </c>
      <c r="D266" t="s">
        <v>1032</v>
      </c>
      <c r="G266">
        <v>0</v>
      </c>
      <c r="H266">
        <v>0</v>
      </c>
      <c r="I266">
        <v>0</v>
      </c>
      <c r="J266">
        <v>0</v>
      </c>
      <c r="K266">
        <v>0</v>
      </c>
      <c r="L266">
        <v>0</v>
      </c>
      <c r="M266">
        <v>0</v>
      </c>
      <c r="N266">
        <v>0</v>
      </c>
      <c r="O266">
        <v>0</v>
      </c>
      <c r="P266">
        <v>0</v>
      </c>
      <c r="Q266">
        <v>0</v>
      </c>
      <c r="R266">
        <v>0</v>
      </c>
      <c r="S266">
        <v>0</v>
      </c>
      <c r="U266" s="173">
        <f t="shared" si="18"/>
        <v>0</v>
      </c>
    </row>
    <row r="267" spans="1:21">
      <c r="A267" s="181" t="str">
        <f t="shared" si="16"/>
        <v>546</v>
      </c>
      <c r="B267" s="181" t="str">
        <f t="shared" si="17"/>
        <v>546.0</v>
      </c>
      <c r="C267" t="s">
        <v>1675</v>
      </c>
      <c r="D267" t="s">
        <v>1034</v>
      </c>
      <c r="G267">
        <v>0</v>
      </c>
      <c r="H267">
        <v>0</v>
      </c>
      <c r="I267">
        <v>0</v>
      </c>
      <c r="J267">
        <v>0</v>
      </c>
      <c r="K267">
        <v>0</v>
      </c>
      <c r="L267">
        <v>0</v>
      </c>
      <c r="M267">
        <v>0</v>
      </c>
      <c r="N267">
        <v>0</v>
      </c>
      <c r="O267">
        <v>7612.94</v>
      </c>
      <c r="P267">
        <v>0</v>
      </c>
      <c r="Q267">
        <v>0</v>
      </c>
      <c r="R267">
        <v>1966.27</v>
      </c>
      <c r="S267">
        <v>4879.5600000000004</v>
      </c>
      <c r="U267" s="173">
        <f t="shared" si="18"/>
        <v>1112.2130769230769</v>
      </c>
    </row>
    <row r="268" spans="1:21">
      <c r="A268" s="181" t="str">
        <f t="shared" si="16"/>
        <v>547</v>
      </c>
      <c r="B268" s="181" t="str">
        <f t="shared" si="17"/>
        <v>547.0</v>
      </c>
      <c r="C268" t="s">
        <v>1676</v>
      </c>
      <c r="D268" t="s">
        <v>1036</v>
      </c>
      <c r="G268">
        <v>75198953.239999995</v>
      </c>
      <c r="H268">
        <v>50240492.719999999</v>
      </c>
      <c r="I268">
        <v>32673227.670000002</v>
      </c>
      <c r="J268">
        <v>33434167.07</v>
      </c>
      <c r="K268">
        <v>32863162.710000001</v>
      </c>
      <c r="L268">
        <v>40468362.100000001</v>
      </c>
      <c r="M268">
        <v>42715983.770000003</v>
      </c>
      <c r="N268">
        <v>51114230.219999999</v>
      </c>
      <c r="O268">
        <v>51836176.020000003</v>
      </c>
      <c r="P268">
        <v>41356801.840000004</v>
      </c>
      <c r="Q268">
        <v>39104697.780000001</v>
      </c>
      <c r="R268">
        <v>35271844.759999998</v>
      </c>
      <c r="S268">
        <v>34447368.649999999</v>
      </c>
      <c r="U268" s="173">
        <f t="shared" si="18"/>
        <v>43132728.349999994</v>
      </c>
    </row>
    <row r="269" spans="1:21">
      <c r="A269" s="181" t="str">
        <f t="shared" si="16"/>
        <v>548</v>
      </c>
      <c r="B269" s="181" t="str">
        <f t="shared" si="17"/>
        <v>548.0</v>
      </c>
      <c r="C269" t="s">
        <v>1677</v>
      </c>
      <c r="D269" t="s">
        <v>1038</v>
      </c>
      <c r="G269">
        <v>2268076.9</v>
      </c>
      <c r="H269">
        <v>2328209.42</v>
      </c>
      <c r="I269">
        <v>1861814.81</v>
      </c>
      <c r="J269">
        <v>2314187.9500000002</v>
      </c>
      <c r="K269">
        <v>2018698.19</v>
      </c>
      <c r="L269">
        <v>1947403.83</v>
      </c>
      <c r="M269">
        <v>1699006.33</v>
      </c>
      <c r="N269">
        <v>2305226.5699999998</v>
      </c>
      <c r="O269">
        <v>2354604.4500000002</v>
      </c>
      <c r="P269">
        <v>2718807.89</v>
      </c>
      <c r="Q269">
        <v>2928709.92</v>
      </c>
      <c r="R269">
        <v>2842167.34</v>
      </c>
      <c r="S269">
        <v>220348.29</v>
      </c>
      <c r="U269" s="173">
        <f t="shared" si="18"/>
        <v>2139020.1453846158</v>
      </c>
    </row>
    <row r="270" spans="1:21">
      <c r="A270" s="181" t="str">
        <f t="shared" si="16"/>
        <v>548</v>
      </c>
      <c r="B270" s="181" t="str">
        <f t="shared" si="17"/>
        <v>548.1</v>
      </c>
      <c r="C270" t="s">
        <v>1678</v>
      </c>
      <c r="D270" t="s">
        <v>1040</v>
      </c>
      <c r="G270">
        <v>0</v>
      </c>
      <c r="H270">
        <v>0</v>
      </c>
      <c r="I270">
        <v>0</v>
      </c>
      <c r="J270">
        <v>0</v>
      </c>
      <c r="K270">
        <v>0</v>
      </c>
      <c r="L270">
        <v>0</v>
      </c>
      <c r="M270">
        <v>0</v>
      </c>
      <c r="N270">
        <v>0</v>
      </c>
      <c r="O270">
        <v>0</v>
      </c>
      <c r="P270">
        <v>0</v>
      </c>
      <c r="Q270">
        <v>0</v>
      </c>
      <c r="R270">
        <v>0</v>
      </c>
      <c r="S270">
        <v>0</v>
      </c>
      <c r="U270" s="173">
        <f t="shared" si="18"/>
        <v>0</v>
      </c>
    </row>
    <row r="271" spans="1:21">
      <c r="A271" s="181" t="str">
        <f t="shared" si="16"/>
        <v>549</v>
      </c>
      <c r="B271" s="181" t="str">
        <f t="shared" si="17"/>
        <v>549.0</v>
      </c>
      <c r="C271" t="s">
        <v>1679</v>
      </c>
      <c r="D271" t="s">
        <v>1042</v>
      </c>
      <c r="G271">
        <v>972562.7</v>
      </c>
      <c r="H271">
        <v>707055.27</v>
      </c>
      <c r="I271">
        <v>802142.89</v>
      </c>
      <c r="J271">
        <v>623624.11</v>
      </c>
      <c r="K271">
        <v>645299.78</v>
      </c>
      <c r="L271">
        <v>756222.51</v>
      </c>
      <c r="M271">
        <v>645736.93000000005</v>
      </c>
      <c r="N271">
        <v>817975.87</v>
      </c>
      <c r="O271">
        <v>595931.27</v>
      </c>
      <c r="P271">
        <v>654539.44999999995</v>
      </c>
      <c r="Q271">
        <v>805900.78</v>
      </c>
      <c r="R271">
        <v>-399755.02</v>
      </c>
      <c r="S271">
        <v>750854.24</v>
      </c>
      <c r="U271" s="173">
        <f t="shared" si="18"/>
        <v>644468.52153846167</v>
      </c>
    </row>
    <row r="272" spans="1:21">
      <c r="A272" s="181" t="str">
        <f t="shared" si="16"/>
        <v>550</v>
      </c>
      <c r="B272" s="181" t="str">
        <f t="shared" si="17"/>
        <v>550.0</v>
      </c>
      <c r="C272" t="s">
        <v>1680</v>
      </c>
      <c r="D272" t="s">
        <v>1044</v>
      </c>
      <c r="G272">
        <v>0</v>
      </c>
      <c r="H272">
        <v>0</v>
      </c>
      <c r="I272">
        <v>0</v>
      </c>
      <c r="J272">
        <v>0</v>
      </c>
      <c r="K272">
        <v>0</v>
      </c>
      <c r="L272">
        <v>0</v>
      </c>
      <c r="M272">
        <v>0</v>
      </c>
      <c r="N272">
        <v>0</v>
      </c>
      <c r="O272">
        <v>0</v>
      </c>
      <c r="P272">
        <v>0</v>
      </c>
      <c r="Q272">
        <v>0</v>
      </c>
      <c r="R272">
        <v>0</v>
      </c>
      <c r="S272">
        <v>0</v>
      </c>
      <c r="U272" s="173">
        <f t="shared" si="18"/>
        <v>0</v>
      </c>
    </row>
    <row r="273" spans="1:21">
      <c r="A273" s="181" t="str">
        <f t="shared" si="16"/>
        <v>551</v>
      </c>
      <c r="B273" s="181" t="str">
        <f t="shared" si="17"/>
        <v>551.0</v>
      </c>
      <c r="C273" t="s">
        <v>1681</v>
      </c>
      <c r="D273" t="s">
        <v>1046</v>
      </c>
      <c r="G273">
        <v>0</v>
      </c>
      <c r="H273">
        <v>0</v>
      </c>
      <c r="I273">
        <v>0</v>
      </c>
      <c r="J273">
        <v>0</v>
      </c>
      <c r="K273">
        <v>0</v>
      </c>
      <c r="L273">
        <v>0</v>
      </c>
      <c r="M273">
        <v>0</v>
      </c>
      <c r="N273">
        <v>0</v>
      </c>
      <c r="O273">
        <v>0</v>
      </c>
      <c r="P273">
        <v>0</v>
      </c>
      <c r="Q273">
        <v>0</v>
      </c>
      <c r="R273">
        <v>0</v>
      </c>
      <c r="S273">
        <v>0</v>
      </c>
      <c r="U273" s="173">
        <f t="shared" si="18"/>
        <v>0</v>
      </c>
    </row>
    <row r="274" spans="1:21">
      <c r="A274" s="181" t="str">
        <f t="shared" si="16"/>
        <v>552</v>
      </c>
      <c r="B274" s="181" t="str">
        <f t="shared" si="17"/>
        <v>552.0</v>
      </c>
      <c r="C274" t="s">
        <v>1682</v>
      </c>
      <c r="D274" t="s">
        <v>1048</v>
      </c>
      <c r="G274">
        <v>185201.16</v>
      </c>
      <c r="H274">
        <v>276541.3</v>
      </c>
      <c r="I274">
        <v>123488.77</v>
      </c>
      <c r="J274">
        <v>157784.03</v>
      </c>
      <c r="K274">
        <v>114956.21</v>
      </c>
      <c r="L274">
        <v>113927.27</v>
      </c>
      <c r="M274">
        <v>133445.57</v>
      </c>
      <c r="N274">
        <v>118585.44</v>
      </c>
      <c r="O274">
        <v>174610.14</v>
      </c>
      <c r="P274">
        <v>90517.18</v>
      </c>
      <c r="Q274">
        <v>40762.269999999997</v>
      </c>
      <c r="R274">
        <v>121061.81</v>
      </c>
      <c r="S274">
        <v>43612.61</v>
      </c>
      <c r="U274" s="173">
        <f t="shared" si="18"/>
        <v>130345.67384615386</v>
      </c>
    </row>
    <row r="275" spans="1:21">
      <c r="A275" s="181" t="str">
        <f t="shared" si="16"/>
        <v>553</v>
      </c>
      <c r="B275" s="181" t="str">
        <f t="shared" si="17"/>
        <v>553.0</v>
      </c>
      <c r="C275" t="s">
        <v>1683</v>
      </c>
      <c r="D275" t="s">
        <v>1050</v>
      </c>
      <c r="G275">
        <v>1369939.65</v>
      </c>
      <c r="H275">
        <v>1627401.36</v>
      </c>
      <c r="I275">
        <v>248339.4</v>
      </c>
      <c r="J275">
        <v>1624464.31</v>
      </c>
      <c r="K275">
        <v>1657399.13</v>
      </c>
      <c r="L275">
        <v>1322940.78</v>
      </c>
      <c r="M275">
        <v>1912951.11</v>
      </c>
      <c r="N275">
        <v>1102565.75</v>
      </c>
      <c r="O275">
        <v>1227696.57</v>
      </c>
      <c r="P275">
        <v>1914314.63</v>
      </c>
      <c r="Q275">
        <v>1942690.2</v>
      </c>
      <c r="R275">
        <v>2226319.15</v>
      </c>
      <c r="S275">
        <v>2417400.63</v>
      </c>
      <c r="U275" s="173">
        <f t="shared" si="18"/>
        <v>1584186.3592307691</v>
      </c>
    </row>
    <row r="276" spans="1:21">
      <c r="A276" s="181" t="str">
        <f t="shared" si="16"/>
        <v>553</v>
      </c>
      <c r="B276" s="181" t="str">
        <f t="shared" si="17"/>
        <v>553.1</v>
      </c>
      <c r="C276" t="s">
        <v>1684</v>
      </c>
      <c r="D276" t="s">
        <v>1052</v>
      </c>
      <c r="G276">
        <v>0</v>
      </c>
      <c r="H276">
        <v>0</v>
      </c>
      <c r="I276">
        <v>0</v>
      </c>
      <c r="J276">
        <v>0</v>
      </c>
      <c r="K276">
        <v>0</v>
      </c>
      <c r="L276">
        <v>0</v>
      </c>
      <c r="M276">
        <v>0</v>
      </c>
      <c r="N276">
        <v>0</v>
      </c>
      <c r="O276">
        <v>0</v>
      </c>
      <c r="P276">
        <v>0</v>
      </c>
      <c r="Q276">
        <v>0</v>
      </c>
      <c r="R276">
        <v>0</v>
      </c>
      <c r="S276">
        <v>0</v>
      </c>
      <c r="U276" s="173">
        <f t="shared" si="18"/>
        <v>0</v>
      </c>
    </row>
    <row r="277" spans="1:21">
      <c r="A277" s="181" t="str">
        <f t="shared" si="16"/>
        <v>554</v>
      </c>
      <c r="B277" s="181" t="str">
        <f t="shared" si="17"/>
        <v>554.0</v>
      </c>
      <c r="C277" t="s">
        <v>1685</v>
      </c>
      <c r="D277" t="s">
        <v>1054</v>
      </c>
      <c r="G277">
        <v>62276.08</v>
      </c>
      <c r="H277">
        <v>110564.18</v>
      </c>
      <c r="I277">
        <v>147938.25</v>
      </c>
      <c r="J277">
        <v>27267.1</v>
      </c>
      <c r="K277">
        <v>126151.83</v>
      </c>
      <c r="L277">
        <v>44139.7</v>
      </c>
      <c r="M277">
        <v>225927.71</v>
      </c>
      <c r="N277">
        <v>130141.38</v>
      </c>
      <c r="O277">
        <v>134354.20000000001</v>
      </c>
      <c r="P277">
        <v>84103.58</v>
      </c>
      <c r="Q277">
        <v>106396.02</v>
      </c>
      <c r="R277">
        <v>51901.41</v>
      </c>
      <c r="S277">
        <v>127042.52</v>
      </c>
      <c r="U277" s="173">
        <f t="shared" si="18"/>
        <v>106015.68923076923</v>
      </c>
    </row>
    <row r="278" spans="1:21">
      <c r="A278" s="181" t="str">
        <f t="shared" si="16"/>
        <v>555</v>
      </c>
      <c r="B278" s="181" t="str">
        <f t="shared" si="17"/>
        <v>555.0</v>
      </c>
      <c r="C278" t="s">
        <v>1686</v>
      </c>
      <c r="D278" t="s">
        <v>1056</v>
      </c>
      <c r="G278">
        <v>4689938.04</v>
      </c>
      <c r="H278">
        <v>2489910.41</v>
      </c>
      <c r="I278">
        <v>2765893.8</v>
      </c>
      <c r="J278">
        <v>4009525.67</v>
      </c>
      <c r="K278">
        <v>11199479.76</v>
      </c>
      <c r="L278">
        <v>8733450.5099999998</v>
      </c>
      <c r="M278">
        <v>4928107.9000000004</v>
      </c>
      <c r="N278">
        <v>7064061.2000000002</v>
      </c>
      <c r="O278">
        <v>7736922.2300000004</v>
      </c>
      <c r="P278">
        <v>16248431.810000001</v>
      </c>
      <c r="Q278">
        <v>6423163.1799999997</v>
      </c>
      <c r="R278">
        <v>3968945.4</v>
      </c>
      <c r="S278">
        <v>2207516.41</v>
      </c>
      <c r="U278" s="173">
        <f t="shared" si="18"/>
        <v>6343488.1784615377</v>
      </c>
    </row>
    <row r="279" spans="1:21">
      <c r="A279" s="181" t="str">
        <f t="shared" si="16"/>
        <v>556</v>
      </c>
      <c r="B279" s="181" t="str">
        <f t="shared" si="17"/>
        <v>556.0</v>
      </c>
      <c r="C279" t="s">
        <v>1687</v>
      </c>
      <c r="D279" t="s">
        <v>1058</v>
      </c>
      <c r="G279">
        <v>59793.58</v>
      </c>
      <c r="H279">
        <v>55374.01</v>
      </c>
      <c r="I279">
        <v>41213.040000000001</v>
      </c>
      <c r="J279">
        <v>55103.15</v>
      </c>
      <c r="K279">
        <v>47187.9</v>
      </c>
      <c r="L279">
        <v>51754.92</v>
      </c>
      <c r="M279">
        <v>48320.36</v>
      </c>
      <c r="N279">
        <v>57629.49</v>
      </c>
      <c r="O279">
        <v>52555.92</v>
      </c>
      <c r="P279">
        <v>48431.199999999997</v>
      </c>
      <c r="Q279">
        <v>53702.83</v>
      </c>
      <c r="R279">
        <v>60393.27</v>
      </c>
      <c r="S279">
        <v>54250.11</v>
      </c>
      <c r="U279" s="173">
        <f t="shared" si="18"/>
        <v>52746.906153846146</v>
      </c>
    </row>
    <row r="280" spans="1:21">
      <c r="A280" s="181" t="str">
        <f t="shared" si="16"/>
        <v>557</v>
      </c>
      <c r="B280" s="181" t="str">
        <f t="shared" si="17"/>
        <v>557.0</v>
      </c>
      <c r="C280" t="s">
        <v>1688</v>
      </c>
      <c r="D280" t="s">
        <v>1060</v>
      </c>
      <c r="G280">
        <v>0</v>
      </c>
      <c r="H280">
        <v>0</v>
      </c>
      <c r="I280">
        <v>0</v>
      </c>
      <c r="J280">
        <v>0</v>
      </c>
      <c r="K280">
        <v>0</v>
      </c>
      <c r="L280">
        <v>0</v>
      </c>
      <c r="M280">
        <v>0</v>
      </c>
      <c r="N280">
        <v>0</v>
      </c>
      <c r="O280">
        <v>0</v>
      </c>
      <c r="P280">
        <v>0</v>
      </c>
      <c r="Q280">
        <v>0</v>
      </c>
      <c r="R280">
        <v>0</v>
      </c>
      <c r="S280">
        <v>0</v>
      </c>
      <c r="U280" s="173">
        <f t="shared" si="18"/>
        <v>0</v>
      </c>
    </row>
    <row r="281" spans="1:21">
      <c r="A281" s="181" t="str">
        <f t="shared" si="16"/>
        <v>560</v>
      </c>
      <c r="B281" s="181" t="str">
        <f t="shared" si="17"/>
        <v>560.0</v>
      </c>
      <c r="C281" t="s">
        <v>1689</v>
      </c>
      <c r="D281" t="s">
        <v>1062</v>
      </c>
      <c r="G281">
        <v>66873.27</v>
      </c>
      <c r="H281">
        <v>188727.84</v>
      </c>
      <c r="I281">
        <v>162547.98000000001</v>
      </c>
      <c r="J281">
        <v>-41004.28</v>
      </c>
      <c r="K281">
        <v>113728.17</v>
      </c>
      <c r="L281">
        <v>72885.03</v>
      </c>
      <c r="M281">
        <v>96772.479999999996</v>
      </c>
      <c r="N281">
        <v>96693.53</v>
      </c>
      <c r="O281">
        <v>72628.23</v>
      </c>
      <c r="P281">
        <v>89815.44</v>
      </c>
      <c r="Q281">
        <v>83379.12</v>
      </c>
      <c r="R281">
        <v>71641.960000000006</v>
      </c>
      <c r="S281">
        <v>44187.81</v>
      </c>
      <c r="U281" s="173">
        <f t="shared" si="18"/>
        <v>86067.429230769238</v>
      </c>
    </row>
    <row r="282" spans="1:21">
      <c r="A282" s="181" t="str">
        <f t="shared" si="16"/>
        <v>561</v>
      </c>
      <c r="B282" s="181" t="str">
        <f t="shared" si="17"/>
        <v>561.0</v>
      </c>
      <c r="C282" t="s">
        <v>1690</v>
      </c>
      <c r="D282" t="s">
        <v>1064</v>
      </c>
      <c r="G282">
        <v>0</v>
      </c>
      <c r="H282">
        <v>0</v>
      </c>
      <c r="I282">
        <v>0</v>
      </c>
      <c r="J282">
        <v>0</v>
      </c>
      <c r="K282">
        <v>0</v>
      </c>
      <c r="L282">
        <v>0</v>
      </c>
      <c r="M282">
        <v>0</v>
      </c>
      <c r="N282">
        <v>0</v>
      </c>
      <c r="O282">
        <v>0</v>
      </c>
      <c r="P282">
        <v>0</v>
      </c>
      <c r="Q282">
        <v>0</v>
      </c>
      <c r="R282">
        <v>0</v>
      </c>
      <c r="S282">
        <v>0</v>
      </c>
      <c r="U282" s="173">
        <f t="shared" si="18"/>
        <v>0</v>
      </c>
    </row>
    <row r="283" spans="1:21">
      <c r="A283" s="181" t="str">
        <f t="shared" si="16"/>
        <v>561</v>
      </c>
      <c r="B283" s="181" t="str">
        <f t="shared" si="17"/>
        <v>561.1</v>
      </c>
      <c r="C283" t="s">
        <v>1691</v>
      </c>
      <c r="D283" t="s">
        <v>1066</v>
      </c>
      <c r="G283">
        <v>7898.42</v>
      </c>
      <c r="H283">
        <v>7713.49</v>
      </c>
      <c r="I283">
        <v>5439.17</v>
      </c>
      <c r="J283">
        <v>7542.16</v>
      </c>
      <c r="K283">
        <v>6055.93</v>
      </c>
      <c r="L283">
        <v>6664.94</v>
      </c>
      <c r="M283">
        <v>6153.17</v>
      </c>
      <c r="N283">
        <v>7633.18</v>
      </c>
      <c r="O283">
        <v>6628.58</v>
      </c>
      <c r="P283">
        <v>6134.13</v>
      </c>
      <c r="Q283">
        <v>6560.56</v>
      </c>
      <c r="R283">
        <v>7762.3</v>
      </c>
      <c r="S283">
        <v>8355.2800000000007</v>
      </c>
      <c r="U283" s="173">
        <f t="shared" si="18"/>
        <v>6964.7161538461532</v>
      </c>
    </row>
    <row r="284" spans="1:21">
      <c r="A284" s="181" t="str">
        <f t="shared" si="16"/>
        <v>561</v>
      </c>
      <c r="B284" s="181" t="str">
        <f t="shared" si="17"/>
        <v>561.2</v>
      </c>
      <c r="C284" t="s">
        <v>1692</v>
      </c>
      <c r="D284" t="s">
        <v>1068</v>
      </c>
      <c r="G284">
        <v>150173.9</v>
      </c>
      <c r="H284">
        <v>139020.1</v>
      </c>
      <c r="I284">
        <v>101412.54</v>
      </c>
      <c r="J284">
        <v>132880.75</v>
      </c>
      <c r="K284">
        <v>113144.97</v>
      </c>
      <c r="L284">
        <v>134392.91</v>
      </c>
      <c r="M284">
        <v>113319.56</v>
      </c>
      <c r="N284">
        <v>123041.88</v>
      </c>
      <c r="O284">
        <v>120294.62</v>
      </c>
      <c r="P284">
        <v>107196.07</v>
      </c>
      <c r="Q284">
        <v>131673.88</v>
      </c>
      <c r="R284">
        <v>154637.07999999999</v>
      </c>
      <c r="S284">
        <v>136933.29</v>
      </c>
      <c r="U284" s="173">
        <f t="shared" si="18"/>
        <v>127547.81153846157</v>
      </c>
    </row>
    <row r="285" spans="1:21">
      <c r="A285" s="181" t="str">
        <f t="shared" si="16"/>
        <v>561</v>
      </c>
      <c r="B285" s="181" t="str">
        <f t="shared" si="17"/>
        <v>561.3</v>
      </c>
      <c r="C285" t="s">
        <v>1693</v>
      </c>
      <c r="D285" t="s">
        <v>1070</v>
      </c>
      <c r="G285">
        <v>92068.46</v>
      </c>
      <c r="H285">
        <v>84427.5</v>
      </c>
      <c r="I285">
        <v>69533.990000000005</v>
      </c>
      <c r="J285">
        <v>85617.59</v>
      </c>
      <c r="K285">
        <v>74289.98</v>
      </c>
      <c r="L285">
        <v>82447.73</v>
      </c>
      <c r="M285">
        <v>75405.97</v>
      </c>
      <c r="N285">
        <v>88362.48</v>
      </c>
      <c r="O285">
        <v>83445.100000000006</v>
      </c>
      <c r="P285">
        <v>71978.44</v>
      </c>
      <c r="Q285">
        <v>81008.28</v>
      </c>
      <c r="R285">
        <v>91788.78</v>
      </c>
      <c r="S285">
        <v>81303.87</v>
      </c>
      <c r="U285" s="173">
        <f t="shared" si="18"/>
        <v>81667.551538461528</v>
      </c>
    </row>
    <row r="286" spans="1:21">
      <c r="A286" s="181" t="str">
        <f t="shared" si="16"/>
        <v>561</v>
      </c>
      <c r="B286" s="181" t="str">
        <f t="shared" si="17"/>
        <v>561.4</v>
      </c>
      <c r="C286" t="s">
        <v>1694</v>
      </c>
      <c r="D286" t="s">
        <v>1072</v>
      </c>
      <c r="G286">
        <v>0</v>
      </c>
      <c r="H286">
        <v>0</v>
      </c>
      <c r="I286">
        <v>0</v>
      </c>
      <c r="J286">
        <v>0</v>
      </c>
      <c r="K286">
        <v>0</v>
      </c>
      <c r="L286">
        <v>0</v>
      </c>
      <c r="M286">
        <v>0</v>
      </c>
      <c r="N286">
        <v>0</v>
      </c>
      <c r="O286">
        <v>0</v>
      </c>
      <c r="P286">
        <v>0</v>
      </c>
      <c r="Q286">
        <v>0</v>
      </c>
      <c r="R286">
        <v>0</v>
      </c>
      <c r="S286">
        <v>0</v>
      </c>
      <c r="U286" s="173">
        <f t="shared" si="18"/>
        <v>0</v>
      </c>
    </row>
    <row r="287" spans="1:21">
      <c r="A287" s="181" t="str">
        <f t="shared" si="16"/>
        <v>561</v>
      </c>
      <c r="B287" s="181" t="str">
        <f t="shared" si="17"/>
        <v>561.5</v>
      </c>
      <c r="C287" t="s">
        <v>1695</v>
      </c>
      <c r="D287" t="s">
        <v>1074</v>
      </c>
      <c r="G287">
        <v>0</v>
      </c>
      <c r="H287">
        <v>0</v>
      </c>
      <c r="I287">
        <v>0</v>
      </c>
      <c r="J287">
        <v>0</v>
      </c>
      <c r="K287">
        <v>0</v>
      </c>
      <c r="L287">
        <v>0</v>
      </c>
      <c r="M287">
        <v>0</v>
      </c>
      <c r="N287">
        <v>0</v>
      </c>
      <c r="O287">
        <v>0</v>
      </c>
      <c r="P287">
        <v>0</v>
      </c>
      <c r="Q287">
        <v>0</v>
      </c>
      <c r="R287">
        <v>0</v>
      </c>
      <c r="S287">
        <v>0</v>
      </c>
      <c r="U287" s="173">
        <f t="shared" si="18"/>
        <v>0</v>
      </c>
    </row>
    <row r="288" spans="1:21">
      <c r="A288" s="181" t="str">
        <f t="shared" si="16"/>
        <v>561</v>
      </c>
      <c r="B288" s="181" t="str">
        <f t="shared" si="17"/>
        <v>561.6</v>
      </c>
      <c r="C288" t="s">
        <v>1696</v>
      </c>
      <c r="D288" t="s">
        <v>1076</v>
      </c>
      <c r="G288">
        <v>0</v>
      </c>
      <c r="H288">
        <v>0</v>
      </c>
      <c r="I288">
        <v>0</v>
      </c>
      <c r="J288">
        <v>0</v>
      </c>
      <c r="K288">
        <v>0</v>
      </c>
      <c r="L288">
        <v>0</v>
      </c>
      <c r="M288">
        <v>0</v>
      </c>
      <c r="N288">
        <v>0</v>
      </c>
      <c r="O288">
        <v>0</v>
      </c>
      <c r="P288">
        <v>0</v>
      </c>
      <c r="Q288">
        <v>0</v>
      </c>
      <c r="R288">
        <v>0</v>
      </c>
      <c r="S288">
        <v>0</v>
      </c>
      <c r="U288" s="173">
        <f t="shared" si="18"/>
        <v>0</v>
      </c>
    </row>
    <row r="289" spans="1:21">
      <c r="A289" s="181" t="str">
        <f t="shared" si="16"/>
        <v>561</v>
      </c>
      <c r="B289" s="181" t="str">
        <f t="shared" si="17"/>
        <v>561.7</v>
      </c>
      <c r="C289" t="s">
        <v>1697</v>
      </c>
      <c r="D289" t="s">
        <v>1078</v>
      </c>
      <c r="G289">
        <v>0</v>
      </c>
      <c r="H289">
        <v>0</v>
      </c>
      <c r="I289">
        <v>0</v>
      </c>
      <c r="J289">
        <v>0</v>
      </c>
      <c r="K289">
        <v>0</v>
      </c>
      <c r="L289">
        <v>0</v>
      </c>
      <c r="M289">
        <v>0</v>
      </c>
      <c r="N289">
        <v>0</v>
      </c>
      <c r="O289">
        <v>0</v>
      </c>
      <c r="P289">
        <v>0</v>
      </c>
      <c r="Q289">
        <v>0</v>
      </c>
      <c r="R289">
        <v>0</v>
      </c>
      <c r="S289">
        <v>0</v>
      </c>
      <c r="U289" s="173">
        <f t="shared" si="18"/>
        <v>0</v>
      </c>
    </row>
    <row r="290" spans="1:21">
      <c r="A290" s="181" t="str">
        <f t="shared" si="16"/>
        <v>561</v>
      </c>
      <c r="B290" s="181" t="str">
        <f t="shared" si="17"/>
        <v>561.8</v>
      </c>
      <c r="C290" t="s">
        <v>1698</v>
      </c>
      <c r="D290" t="s">
        <v>1080</v>
      </c>
      <c r="G290">
        <v>0</v>
      </c>
      <c r="H290">
        <v>207873.91</v>
      </c>
      <c r="I290">
        <v>0</v>
      </c>
      <c r="J290">
        <v>207873.91</v>
      </c>
      <c r="K290">
        <v>0</v>
      </c>
      <c r="L290">
        <v>0</v>
      </c>
      <c r="M290">
        <v>207873.91</v>
      </c>
      <c r="N290">
        <v>0</v>
      </c>
      <c r="O290">
        <v>0</v>
      </c>
      <c r="P290">
        <v>207873.91</v>
      </c>
      <c r="Q290">
        <v>0</v>
      </c>
      <c r="R290">
        <v>0</v>
      </c>
      <c r="S290">
        <v>0</v>
      </c>
      <c r="U290" s="173">
        <f t="shared" si="18"/>
        <v>63961.203076923077</v>
      </c>
    </row>
    <row r="291" spans="1:21">
      <c r="A291" s="181" t="str">
        <f t="shared" si="16"/>
        <v>562</v>
      </c>
      <c r="B291" s="181" t="str">
        <f t="shared" si="17"/>
        <v>562.0</v>
      </c>
      <c r="C291" t="s">
        <v>1699</v>
      </c>
      <c r="D291" t="s">
        <v>1082</v>
      </c>
      <c r="G291">
        <v>163612.74</v>
      </c>
      <c r="H291">
        <v>126318.19</v>
      </c>
      <c r="I291">
        <v>102937.49</v>
      </c>
      <c r="J291">
        <v>108490.65</v>
      </c>
      <c r="K291">
        <v>78865.42</v>
      </c>
      <c r="L291">
        <v>117433.59</v>
      </c>
      <c r="M291">
        <v>121772.48</v>
      </c>
      <c r="N291">
        <v>160415.14000000001</v>
      </c>
      <c r="O291">
        <v>139388.87</v>
      </c>
      <c r="P291">
        <v>179314.34</v>
      </c>
      <c r="Q291">
        <v>171200.56</v>
      </c>
      <c r="R291">
        <v>127124.21</v>
      </c>
      <c r="S291">
        <v>181130.12</v>
      </c>
      <c r="U291" s="173">
        <f t="shared" si="18"/>
        <v>136769.52307692307</v>
      </c>
    </row>
    <row r="292" spans="1:21">
      <c r="A292" s="181" t="str">
        <f t="shared" si="16"/>
        <v>563</v>
      </c>
      <c r="B292" s="181" t="str">
        <f t="shared" si="17"/>
        <v>563.0</v>
      </c>
      <c r="C292" t="s">
        <v>1700</v>
      </c>
      <c r="D292" t="s">
        <v>1084</v>
      </c>
      <c r="G292">
        <v>9302.4599999999991</v>
      </c>
      <c r="H292">
        <v>8809.58</v>
      </c>
      <c r="I292">
        <v>4553.92</v>
      </c>
      <c r="J292">
        <v>8004.27</v>
      </c>
      <c r="K292">
        <v>14574.54</v>
      </c>
      <c r="L292">
        <v>15977.75</v>
      </c>
      <c r="M292">
        <v>146876.01</v>
      </c>
      <c r="N292">
        <v>9594.26</v>
      </c>
      <c r="O292">
        <v>33633.769999999997</v>
      </c>
      <c r="P292">
        <v>229455.52</v>
      </c>
      <c r="Q292">
        <v>13451.49</v>
      </c>
      <c r="R292">
        <v>12011.03</v>
      </c>
      <c r="S292">
        <v>16595.77</v>
      </c>
      <c r="U292" s="173">
        <f t="shared" si="18"/>
        <v>40218.490000000005</v>
      </c>
    </row>
    <row r="293" spans="1:21">
      <c r="A293" s="181" t="str">
        <f t="shared" si="16"/>
        <v>564</v>
      </c>
      <c r="B293" s="181" t="str">
        <f t="shared" si="17"/>
        <v>564.0</v>
      </c>
      <c r="C293" t="s">
        <v>1701</v>
      </c>
      <c r="D293" t="s">
        <v>1086</v>
      </c>
      <c r="G293">
        <v>0</v>
      </c>
      <c r="H293">
        <v>0</v>
      </c>
      <c r="I293">
        <v>0</v>
      </c>
      <c r="J293">
        <v>0</v>
      </c>
      <c r="K293">
        <v>0</v>
      </c>
      <c r="L293">
        <v>0</v>
      </c>
      <c r="M293">
        <v>0</v>
      </c>
      <c r="N293">
        <v>0</v>
      </c>
      <c r="O293">
        <v>0</v>
      </c>
      <c r="P293">
        <v>0</v>
      </c>
      <c r="Q293">
        <v>0</v>
      </c>
      <c r="R293">
        <v>0</v>
      </c>
      <c r="S293">
        <v>0</v>
      </c>
      <c r="U293" s="173">
        <f t="shared" si="18"/>
        <v>0</v>
      </c>
    </row>
    <row r="294" spans="1:21">
      <c r="A294" s="181" t="str">
        <f t="shared" si="16"/>
        <v>565</v>
      </c>
      <c r="B294" s="181" t="str">
        <f t="shared" si="17"/>
        <v>565.0</v>
      </c>
      <c r="C294" t="s">
        <v>1702</v>
      </c>
      <c r="D294" t="s">
        <v>1088</v>
      </c>
      <c r="G294">
        <v>0</v>
      </c>
      <c r="H294">
        <v>0</v>
      </c>
      <c r="I294">
        <v>0</v>
      </c>
      <c r="J294">
        <v>0</v>
      </c>
      <c r="K294">
        <v>0</v>
      </c>
      <c r="L294">
        <v>0</v>
      </c>
      <c r="M294">
        <v>0</v>
      </c>
      <c r="N294">
        <v>0</v>
      </c>
      <c r="O294">
        <v>0</v>
      </c>
      <c r="P294">
        <v>0</v>
      </c>
      <c r="Q294">
        <v>0</v>
      </c>
      <c r="R294">
        <v>0</v>
      </c>
      <c r="S294">
        <v>0</v>
      </c>
      <c r="U294" s="173">
        <f t="shared" si="18"/>
        <v>0</v>
      </c>
    </row>
    <row r="295" spans="1:21">
      <c r="A295" s="181" t="str">
        <f t="shared" si="16"/>
        <v>566</v>
      </c>
      <c r="B295" s="181" t="str">
        <f t="shared" si="17"/>
        <v>566.0</v>
      </c>
      <c r="C295" t="s">
        <v>1703</v>
      </c>
      <c r="D295" t="s">
        <v>1090</v>
      </c>
      <c r="G295">
        <v>102219.64</v>
      </c>
      <c r="H295">
        <v>103851.27</v>
      </c>
      <c r="I295">
        <v>102942.68</v>
      </c>
      <c r="J295">
        <v>150689.69</v>
      </c>
      <c r="K295">
        <v>303454.34000000003</v>
      </c>
      <c r="L295">
        <v>349036.83</v>
      </c>
      <c r="M295">
        <v>-99971.86</v>
      </c>
      <c r="N295">
        <v>116004.1</v>
      </c>
      <c r="O295">
        <v>123036.87</v>
      </c>
      <c r="P295">
        <v>296630.49</v>
      </c>
      <c r="Q295">
        <v>126291.18</v>
      </c>
      <c r="R295">
        <v>119145.44</v>
      </c>
      <c r="S295">
        <v>282308.78999999998</v>
      </c>
      <c r="U295" s="173">
        <f t="shared" si="18"/>
        <v>159664.57384615386</v>
      </c>
    </row>
    <row r="296" spans="1:21">
      <c r="A296" s="181" t="str">
        <f t="shared" si="16"/>
        <v>567</v>
      </c>
      <c r="B296" s="181" t="str">
        <f t="shared" si="17"/>
        <v>567.0</v>
      </c>
      <c r="C296" t="s">
        <v>1704</v>
      </c>
      <c r="D296" t="s">
        <v>1092</v>
      </c>
      <c r="G296">
        <v>0</v>
      </c>
      <c r="H296">
        <v>0</v>
      </c>
      <c r="I296">
        <v>0</v>
      </c>
      <c r="J296">
        <v>0</v>
      </c>
      <c r="K296">
        <v>0</v>
      </c>
      <c r="L296">
        <v>2308.92</v>
      </c>
      <c r="M296">
        <v>0</v>
      </c>
      <c r="N296">
        <v>19204</v>
      </c>
      <c r="O296">
        <v>0</v>
      </c>
      <c r="P296">
        <v>0</v>
      </c>
      <c r="Q296">
        <v>0</v>
      </c>
      <c r="R296">
        <v>0</v>
      </c>
      <c r="S296">
        <v>0</v>
      </c>
      <c r="U296" s="173">
        <f t="shared" si="18"/>
        <v>1654.84</v>
      </c>
    </row>
    <row r="297" spans="1:21">
      <c r="A297" s="181" t="str">
        <f t="shared" si="16"/>
        <v>568</v>
      </c>
      <c r="B297" s="181" t="str">
        <f t="shared" si="17"/>
        <v>568.0</v>
      </c>
      <c r="C297" t="s">
        <v>1705</v>
      </c>
      <c r="D297" t="s">
        <v>1094</v>
      </c>
      <c r="G297">
        <v>0</v>
      </c>
      <c r="H297">
        <v>0</v>
      </c>
      <c r="I297">
        <v>0</v>
      </c>
      <c r="J297">
        <v>0</v>
      </c>
      <c r="K297">
        <v>0</v>
      </c>
      <c r="L297">
        <v>0</v>
      </c>
      <c r="M297">
        <v>0</v>
      </c>
      <c r="N297">
        <v>0</v>
      </c>
      <c r="O297">
        <v>0</v>
      </c>
      <c r="P297">
        <v>0</v>
      </c>
      <c r="Q297">
        <v>0</v>
      </c>
      <c r="R297">
        <v>0</v>
      </c>
      <c r="S297">
        <v>0</v>
      </c>
      <c r="U297" s="173">
        <f t="shared" si="18"/>
        <v>0</v>
      </c>
    </row>
    <row r="298" spans="1:21">
      <c r="A298" s="181" t="str">
        <f t="shared" si="16"/>
        <v>569</v>
      </c>
      <c r="B298" s="181" t="str">
        <f t="shared" si="17"/>
        <v>569.0</v>
      </c>
      <c r="C298" t="s">
        <v>1706</v>
      </c>
      <c r="D298" t="s">
        <v>1096</v>
      </c>
      <c r="G298">
        <v>-217817.38</v>
      </c>
      <c r="H298">
        <v>427.39</v>
      </c>
      <c r="I298">
        <v>200.47</v>
      </c>
      <c r="J298">
        <v>200.47</v>
      </c>
      <c r="K298">
        <v>221.39</v>
      </c>
      <c r="L298">
        <v>221.39</v>
      </c>
      <c r="M298">
        <v>162.22</v>
      </c>
      <c r="N298">
        <v>280.56</v>
      </c>
      <c r="O298">
        <v>221.39</v>
      </c>
      <c r="P298">
        <v>226778.93</v>
      </c>
      <c r="Q298">
        <v>-226336.15</v>
      </c>
      <c r="R298">
        <v>221.39</v>
      </c>
      <c r="S298">
        <v>161.86000000000001</v>
      </c>
      <c r="U298" s="173">
        <f t="shared" si="18"/>
        <v>-16542.774615384613</v>
      </c>
    </row>
    <row r="299" spans="1:21">
      <c r="A299" s="181" t="str">
        <f t="shared" si="16"/>
        <v>569</v>
      </c>
      <c r="B299" s="181" t="str">
        <f t="shared" si="17"/>
        <v>569.1</v>
      </c>
      <c r="C299" t="s">
        <v>1707</v>
      </c>
      <c r="D299" t="s">
        <v>1098</v>
      </c>
      <c r="G299">
        <v>0</v>
      </c>
      <c r="H299">
        <v>0</v>
      </c>
      <c r="I299">
        <v>0</v>
      </c>
      <c r="J299">
        <v>0</v>
      </c>
      <c r="K299">
        <v>0</v>
      </c>
      <c r="L299">
        <v>0</v>
      </c>
      <c r="M299">
        <v>0</v>
      </c>
      <c r="N299">
        <v>0</v>
      </c>
      <c r="O299">
        <v>0</v>
      </c>
      <c r="P299">
        <v>0</v>
      </c>
      <c r="Q299">
        <v>0</v>
      </c>
      <c r="R299">
        <v>0</v>
      </c>
      <c r="S299">
        <v>0</v>
      </c>
      <c r="U299" s="173">
        <f t="shared" si="18"/>
        <v>0</v>
      </c>
    </row>
    <row r="300" spans="1:21">
      <c r="A300" s="181" t="str">
        <f t="shared" si="16"/>
        <v>569</v>
      </c>
      <c r="B300" s="181" t="str">
        <f t="shared" si="17"/>
        <v>569.2</v>
      </c>
      <c r="C300" t="s">
        <v>1708</v>
      </c>
      <c r="D300" t="s">
        <v>1100</v>
      </c>
      <c r="G300">
        <v>390009.2</v>
      </c>
      <c r="H300">
        <v>73951.05</v>
      </c>
      <c r="I300">
        <v>-87497.17</v>
      </c>
      <c r="J300">
        <v>69439.12</v>
      </c>
      <c r="K300">
        <v>310132.92</v>
      </c>
      <c r="L300">
        <v>132854.88</v>
      </c>
      <c r="M300">
        <v>128639.82</v>
      </c>
      <c r="N300">
        <v>127467.35</v>
      </c>
      <c r="O300">
        <v>167702.37</v>
      </c>
      <c r="P300">
        <v>124780.58</v>
      </c>
      <c r="Q300">
        <v>156366.97</v>
      </c>
      <c r="R300">
        <v>136127.39000000001</v>
      </c>
      <c r="S300">
        <v>213989.14</v>
      </c>
      <c r="U300" s="173">
        <f t="shared" si="18"/>
        <v>149535.66307692308</v>
      </c>
    </row>
    <row r="301" spans="1:21">
      <c r="A301" s="181" t="str">
        <f t="shared" si="16"/>
        <v>569</v>
      </c>
      <c r="B301" s="181" t="str">
        <f t="shared" si="17"/>
        <v>569.3</v>
      </c>
      <c r="C301" t="s">
        <v>1709</v>
      </c>
      <c r="D301" t="s">
        <v>1102</v>
      </c>
      <c r="G301">
        <v>25393.79</v>
      </c>
      <c r="H301">
        <v>61173.05</v>
      </c>
      <c r="I301">
        <v>28088.240000000002</v>
      </c>
      <c r="J301">
        <v>33477.230000000003</v>
      </c>
      <c r="K301">
        <v>13078.64</v>
      </c>
      <c r="L301">
        <v>25288.79</v>
      </c>
      <c r="M301">
        <v>20576.53</v>
      </c>
      <c r="N301">
        <v>19614.89</v>
      </c>
      <c r="O301">
        <v>17270.79</v>
      </c>
      <c r="P301">
        <v>21046.240000000002</v>
      </c>
      <c r="Q301">
        <v>43972.800000000003</v>
      </c>
      <c r="R301">
        <v>19402.57</v>
      </c>
      <c r="S301">
        <v>12754.16</v>
      </c>
      <c r="U301" s="173">
        <f t="shared" si="18"/>
        <v>26241.36307692308</v>
      </c>
    </row>
    <row r="302" spans="1:21">
      <c r="A302" s="181" t="str">
        <f t="shared" si="16"/>
        <v>569</v>
      </c>
      <c r="B302" s="181" t="str">
        <f t="shared" si="17"/>
        <v>569.4</v>
      </c>
      <c r="C302" t="s">
        <v>1710</v>
      </c>
      <c r="D302" t="s">
        <v>1104</v>
      </c>
      <c r="G302">
        <v>0</v>
      </c>
      <c r="H302">
        <v>0</v>
      </c>
      <c r="I302">
        <v>0</v>
      </c>
      <c r="J302">
        <v>0</v>
      </c>
      <c r="K302">
        <v>0</v>
      </c>
      <c r="L302">
        <v>0</v>
      </c>
      <c r="M302">
        <v>0</v>
      </c>
      <c r="N302">
        <v>0</v>
      </c>
      <c r="O302">
        <v>0</v>
      </c>
      <c r="P302">
        <v>0</v>
      </c>
      <c r="Q302">
        <v>0</v>
      </c>
      <c r="R302">
        <v>0</v>
      </c>
      <c r="S302">
        <v>0</v>
      </c>
      <c r="U302" s="173">
        <f t="shared" si="18"/>
        <v>0</v>
      </c>
    </row>
    <row r="303" spans="1:21">
      <c r="A303" s="181" t="str">
        <f t="shared" si="16"/>
        <v>570</v>
      </c>
      <c r="B303" s="181" t="str">
        <f t="shared" si="17"/>
        <v>570.0</v>
      </c>
      <c r="C303" t="s">
        <v>1711</v>
      </c>
      <c r="D303" t="s">
        <v>1106</v>
      </c>
      <c r="G303">
        <v>57459.16</v>
      </c>
      <c r="H303">
        <v>87702.65</v>
      </c>
      <c r="I303">
        <v>86625.64</v>
      </c>
      <c r="J303">
        <v>149050.51999999999</v>
      </c>
      <c r="K303">
        <v>89491.51</v>
      </c>
      <c r="L303">
        <v>122991.46</v>
      </c>
      <c r="M303">
        <v>97776.74</v>
      </c>
      <c r="N303">
        <v>94482.37</v>
      </c>
      <c r="O303">
        <v>96676.18</v>
      </c>
      <c r="P303">
        <v>78905.69</v>
      </c>
      <c r="Q303">
        <v>113285.34</v>
      </c>
      <c r="R303">
        <v>143700</v>
      </c>
      <c r="S303">
        <v>60330.1</v>
      </c>
      <c r="U303" s="173">
        <f t="shared" si="18"/>
        <v>98344.412307692313</v>
      </c>
    </row>
    <row r="304" spans="1:21">
      <c r="A304" s="181" t="str">
        <f t="shared" si="16"/>
        <v>571</v>
      </c>
      <c r="B304" s="181" t="str">
        <f t="shared" si="17"/>
        <v>571.0</v>
      </c>
      <c r="C304" t="s">
        <v>1712</v>
      </c>
      <c r="D304" t="s">
        <v>1108</v>
      </c>
      <c r="G304">
        <v>2371120.54</v>
      </c>
      <c r="H304">
        <v>392978.71</v>
      </c>
      <c r="I304">
        <v>631999.18000000005</v>
      </c>
      <c r="J304">
        <v>737911.06</v>
      </c>
      <c r="K304">
        <v>359384.31</v>
      </c>
      <c r="L304">
        <v>274945.19</v>
      </c>
      <c r="M304">
        <v>299780.55</v>
      </c>
      <c r="N304">
        <v>627111.61</v>
      </c>
      <c r="O304">
        <v>910107.54</v>
      </c>
      <c r="P304">
        <v>542758.1</v>
      </c>
      <c r="Q304">
        <v>567589.30000000005</v>
      </c>
      <c r="R304">
        <v>559745.96</v>
      </c>
      <c r="S304">
        <v>338161.65</v>
      </c>
      <c r="U304" s="173">
        <f t="shared" si="18"/>
        <v>662584.13076923066</v>
      </c>
    </row>
    <row r="305" spans="1:21">
      <c r="A305" s="181" t="str">
        <f t="shared" si="16"/>
        <v>572</v>
      </c>
      <c r="B305" s="181" t="str">
        <f t="shared" si="17"/>
        <v>572.0</v>
      </c>
      <c r="C305" t="s">
        <v>1713</v>
      </c>
      <c r="D305" t="s">
        <v>1110</v>
      </c>
      <c r="G305">
        <v>0</v>
      </c>
      <c r="H305">
        <v>0</v>
      </c>
      <c r="I305">
        <v>0</v>
      </c>
      <c r="J305">
        <v>0</v>
      </c>
      <c r="K305">
        <v>0</v>
      </c>
      <c r="L305">
        <v>0</v>
      </c>
      <c r="M305">
        <v>0</v>
      </c>
      <c r="N305">
        <v>0</v>
      </c>
      <c r="O305">
        <v>0</v>
      </c>
      <c r="P305">
        <v>0</v>
      </c>
      <c r="Q305">
        <v>0</v>
      </c>
      <c r="R305">
        <v>0</v>
      </c>
      <c r="S305">
        <v>0</v>
      </c>
      <c r="U305" s="173">
        <f t="shared" si="18"/>
        <v>0</v>
      </c>
    </row>
    <row r="306" spans="1:21">
      <c r="A306" s="181" t="str">
        <f t="shared" si="16"/>
        <v>573</v>
      </c>
      <c r="B306" s="181" t="str">
        <f t="shared" si="17"/>
        <v>573.0</v>
      </c>
      <c r="C306" t="s">
        <v>1714</v>
      </c>
      <c r="D306" t="s">
        <v>1112</v>
      </c>
      <c r="G306">
        <v>0</v>
      </c>
      <c r="H306">
        <v>0</v>
      </c>
      <c r="I306">
        <v>0</v>
      </c>
      <c r="J306">
        <v>0</v>
      </c>
      <c r="K306">
        <v>0</v>
      </c>
      <c r="L306">
        <v>0</v>
      </c>
      <c r="M306">
        <v>0</v>
      </c>
      <c r="N306">
        <v>0</v>
      </c>
      <c r="O306">
        <v>0</v>
      </c>
      <c r="P306">
        <v>0</v>
      </c>
      <c r="Q306">
        <v>0</v>
      </c>
      <c r="R306">
        <v>0</v>
      </c>
      <c r="S306">
        <v>0</v>
      </c>
      <c r="U306" s="173">
        <f t="shared" si="18"/>
        <v>0</v>
      </c>
    </row>
    <row r="307" spans="1:21">
      <c r="A307" s="181" t="str">
        <f t="shared" si="16"/>
        <v>575</v>
      </c>
      <c r="B307" s="181" t="str">
        <f t="shared" si="17"/>
        <v>575.1</v>
      </c>
      <c r="C307" t="s">
        <v>1715</v>
      </c>
      <c r="D307" t="s">
        <v>1114</v>
      </c>
      <c r="G307">
        <v>0</v>
      </c>
      <c r="H307">
        <v>0</v>
      </c>
      <c r="I307">
        <v>0</v>
      </c>
      <c r="J307">
        <v>0</v>
      </c>
      <c r="K307">
        <v>0</v>
      </c>
      <c r="L307">
        <v>0</v>
      </c>
      <c r="M307">
        <v>0</v>
      </c>
      <c r="N307">
        <v>0</v>
      </c>
      <c r="O307">
        <v>0</v>
      </c>
      <c r="P307">
        <v>0</v>
      </c>
      <c r="Q307">
        <v>0</v>
      </c>
      <c r="R307">
        <v>0</v>
      </c>
      <c r="S307">
        <v>0</v>
      </c>
      <c r="U307" s="173">
        <f t="shared" si="18"/>
        <v>0</v>
      </c>
    </row>
    <row r="308" spans="1:21">
      <c r="A308" s="181" t="str">
        <f t="shared" si="16"/>
        <v>575</v>
      </c>
      <c r="B308" s="181" t="str">
        <f t="shared" si="17"/>
        <v>575.2</v>
      </c>
      <c r="C308" t="s">
        <v>1716</v>
      </c>
      <c r="D308" t="s">
        <v>1116</v>
      </c>
      <c r="G308">
        <v>0</v>
      </c>
      <c r="H308">
        <v>0</v>
      </c>
      <c r="I308">
        <v>0</v>
      </c>
      <c r="J308">
        <v>0</v>
      </c>
      <c r="K308">
        <v>0</v>
      </c>
      <c r="L308">
        <v>0</v>
      </c>
      <c r="M308">
        <v>0</v>
      </c>
      <c r="N308">
        <v>0</v>
      </c>
      <c r="O308">
        <v>0</v>
      </c>
      <c r="P308">
        <v>0</v>
      </c>
      <c r="Q308">
        <v>0</v>
      </c>
      <c r="R308">
        <v>0</v>
      </c>
      <c r="S308">
        <v>0</v>
      </c>
      <c r="U308" s="173">
        <f t="shared" si="18"/>
        <v>0</v>
      </c>
    </row>
    <row r="309" spans="1:21">
      <c r="A309" s="181" t="str">
        <f t="shared" si="16"/>
        <v>575</v>
      </c>
      <c r="B309" s="181" t="str">
        <f t="shared" si="17"/>
        <v>575.3</v>
      </c>
      <c r="C309" t="s">
        <v>1717</v>
      </c>
      <c r="D309" t="s">
        <v>1118</v>
      </c>
      <c r="G309">
        <v>0</v>
      </c>
      <c r="H309">
        <v>0</v>
      </c>
      <c r="I309">
        <v>0</v>
      </c>
      <c r="J309">
        <v>0</v>
      </c>
      <c r="K309">
        <v>0</v>
      </c>
      <c r="L309">
        <v>0</v>
      </c>
      <c r="M309">
        <v>0</v>
      </c>
      <c r="N309">
        <v>0</v>
      </c>
      <c r="O309">
        <v>0</v>
      </c>
      <c r="P309">
        <v>0</v>
      </c>
      <c r="Q309">
        <v>0</v>
      </c>
      <c r="R309">
        <v>0</v>
      </c>
      <c r="S309">
        <v>0</v>
      </c>
      <c r="U309" s="173">
        <f t="shared" si="18"/>
        <v>0</v>
      </c>
    </row>
    <row r="310" spans="1:21">
      <c r="A310" s="181" t="str">
        <f t="shared" si="16"/>
        <v>575</v>
      </c>
      <c r="B310" s="181" t="str">
        <f t="shared" si="17"/>
        <v>575.4</v>
      </c>
      <c r="C310" t="s">
        <v>1718</v>
      </c>
      <c r="D310" t="s">
        <v>1120</v>
      </c>
      <c r="G310">
        <v>0</v>
      </c>
      <c r="H310">
        <v>0</v>
      </c>
      <c r="I310">
        <v>0</v>
      </c>
      <c r="J310">
        <v>0</v>
      </c>
      <c r="K310">
        <v>0</v>
      </c>
      <c r="L310">
        <v>0</v>
      </c>
      <c r="M310">
        <v>0</v>
      </c>
      <c r="N310">
        <v>0</v>
      </c>
      <c r="O310">
        <v>0</v>
      </c>
      <c r="P310">
        <v>0</v>
      </c>
      <c r="Q310">
        <v>0</v>
      </c>
      <c r="R310">
        <v>0</v>
      </c>
      <c r="S310">
        <v>0</v>
      </c>
      <c r="U310" s="173">
        <f t="shared" si="18"/>
        <v>0</v>
      </c>
    </row>
    <row r="311" spans="1:21">
      <c r="A311" s="181" t="str">
        <f t="shared" si="16"/>
        <v>575</v>
      </c>
      <c r="B311" s="181" t="str">
        <f t="shared" si="17"/>
        <v>575.5</v>
      </c>
      <c r="C311" t="s">
        <v>1719</v>
      </c>
      <c r="D311" t="s">
        <v>1122</v>
      </c>
      <c r="G311">
        <v>0</v>
      </c>
      <c r="H311">
        <v>0</v>
      </c>
      <c r="I311">
        <v>0</v>
      </c>
      <c r="J311">
        <v>0</v>
      </c>
      <c r="K311">
        <v>0</v>
      </c>
      <c r="L311">
        <v>0</v>
      </c>
      <c r="M311">
        <v>0</v>
      </c>
      <c r="N311">
        <v>0</v>
      </c>
      <c r="O311">
        <v>0</v>
      </c>
      <c r="P311">
        <v>0</v>
      </c>
      <c r="Q311">
        <v>0</v>
      </c>
      <c r="R311">
        <v>0</v>
      </c>
      <c r="S311">
        <v>0</v>
      </c>
      <c r="U311" s="173">
        <f t="shared" si="18"/>
        <v>0</v>
      </c>
    </row>
    <row r="312" spans="1:21">
      <c r="A312" s="181" t="str">
        <f t="shared" si="16"/>
        <v>575</v>
      </c>
      <c r="B312" s="181" t="str">
        <f t="shared" si="17"/>
        <v>575.6</v>
      </c>
      <c r="C312" t="s">
        <v>1720</v>
      </c>
      <c r="D312" t="s">
        <v>1124</v>
      </c>
      <c r="G312">
        <v>0</v>
      </c>
      <c r="H312">
        <v>0</v>
      </c>
      <c r="I312">
        <v>0</v>
      </c>
      <c r="J312">
        <v>0</v>
      </c>
      <c r="K312">
        <v>0</v>
      </c>
      <c r="L312">
        <v>0</v>
      </c>
      <c r="M312">
        <v>0</v>
      </c>
      <c r="N312">
        <v>0</v>
      </c>
      <c r="O312">
        <v>0</v>
      </c>
      <c r="P312">
        <v>0</v>
      </c>
      <c r="Q312">
        <v>0</v>
      </c>
      <c r="R312">
        <v>0</v>
      </c>
      <c r="S312">
        <v>0</v>
      </c>
      <c r="U312" s="173">
        <f t="shared" si="18"/>
        <v>0</v>
      </c>
    </row>
    <row r="313" spans="1:21">
      <c r="A313" s="181" t="str">
        <f t="shared" si="16"/>
        <v>575</v>
      </c>
      <c r="B313" s="181" t="str">
        <f t="shared" si="17"/>
        <v>575.7</v>
      </c>
      <c r="C313" t="s">
        <v>1721</v>
      </c>
      <c r="D313" t="s">
        <v>1126</v>
      </c>
      <c r="G313">
        <v>0</v>
      </c>
      <c r="H313">
        <v>0</v>
      </c>
      <c r="I313">
        <v>0</v>
      </c>
      <c r="J313">
        <v>0</v>
      </c>
      <c r="K313">
        <v>0</v>
      </c>
      <c r="L313">
        <v>0</v>
      </c>
      <c r="M313">
        <v>0</v>
      </c>
      <c r="N313">
        <v>0</v>
      </c>
      <c r="O313">
        <v>0</v>
      </c>
      <c r="P313">
        <v>0</v>
      </c>
      <c r="Q313">
        <v>0</v>
      </c>
      <c r="R313">
        <v>0</v>
      </c>
      <c r="S313">
        <v>0</v>
      </c>
      <c r="U313" s="173">
        <f t="shared" si="18"/>
        <v>0</v>
      </c>
    </row>
    <row r="314" spans="1:21">
      <c r="A314" s="181" t="str">
        <f t="shared" si="16"/>
        <v>575</v>
      </c>
      <c r="B314" s="181" t="str">
        <f t="shared" si="17"/>
        <v>575.8</v>
      </c>
      <c r="C314" t="s">
        <v>1722</v>
      </c>
      <c r="D314" t="s">
        <v>1128</v>
      </c>
      <c r="G314">
        <v>0</v>
      </c>
      <c r="H314">
        <v>0</v>
      </c>
      <c r="I314">
        <v>0</v>
      </c>
      <c r="J314">
        <v>0</v>
      </c>
      <c r="K314">
        <v>0</v>
      </c>
      <c r="L314">
        <v>0</v>
      </c>
      <c r="M314">
        <v>0</v>
      </c>
      <c r="N314">
        <v>0</v>
      </c>
      <c r="O314">
        <v>0</v>
      </c>
      <c r="P314">
        <v>0</v>
      </c>
      <c r="Q314">
        <v>0</v>
      </c>
      <c r="R314">
        <v>0</v>
      </c>
      <c r="S314">
        <v>0</v>
      </c>
      <c r="U314" s="173">
        <f t="shared" si="18"/>
        <v>0</v>
      </c>
    </row>
    <row r="315" spans="1:21">
      <c r="A315" s="181" t="str">
        <f t="shared" si="16"/>
        <v>576</v>
      </c>
      <c r="B315" s="181" t="str">
        <f t="shared" si="17"/>
        <v>576.1</v>
      </c>
      <c r="C315" t="s">
        <v>1723</v>
      </c>
      <c r="D315" t="s">
        <v>1130</v>
      </c>
      <c r="G315">
        <v>0</v>
      </c>
      <c r="H315">
        <v>0</v>
      </c>
      <c r="I315">
        <v>0</v>
      </c>
      <c r="J315">
        <v>0</v>
      </c>
      <c r="K315">
        <v>0</v>
      </c>
      <c r="L315">
        <v>0</v>
      </c>
      <c r="M315">
        <v>0</v>
      </c>
      <c r="N315">
        <v>0</v>
      </c>
      <c r="O315">
        <v>0</v>
      </c>
      <c r="P315">
        <v>0</v>
      </c>
      <c r="Q315">
        <v>0</v>
      </c>
      <c r="R315">
        <v>0</v>
      </c>
      <c r="S315">
        <v>0</v>
      </c>
      <c r="U315" s="173">
        <f t="shared" si="18"/>
        <v>0</v>
      </c>
    </row>
    <row r="316" spans="1:21">
      <c r="A316" s="181" t="str">
        <f t="shared" si="16"/>
        <v>576</v>
      </c>
      <c r="B316" s="181" t="str">
        <f t="shared" si="17"/>
        <v>576.2</v>
      </c>
      <c r="C316" t="s">
        <v>1724</v>
      </c>
      <c r="D316" t="s">
        <v>1132</v>
      </c>
      <c r="G316">
        <v>0</v>
      </c>
      <c r="H316">
        <v>0</v>
      </c>
      <c r="I316">
        <v>0</v>
      </c>
      <c r="J316">
        <v>0</v>
      </c>
      <c r="K316">
        <v>0</v>
      </c>
      <c r="L316">
        <v>0</v>
      </c>
      <c r="M316">
        <v>0</v>
      </c>
      <c r="N316">
        <v>0</v>
      </c>
      <c r="O316">
        <v>0</v>
      </c>
      <c r="P316">
        <v>0</v>
      </c>
      <c r="Q316">
        <v>0</v>
      </c>
      <c r="R316">
        <v>0</v>
      </c>
      <c r="S316">
        <v>0</v>
      </c>
      <c r="U316" s="173">
        <f t="shared" si="18"/>
        <v>0</v>
      </c>
    </row>
    <row r="317" spans="1:21">
      <c r="A317" s="181" t="str">
        <f t="shared" si="16"/>
        <v>576</v>
      </c>
      <c r="B317" s="181" t="str">
        <f t="shared" si="17"/>
        <v>576.3</v>
      </c>
      <c r="C317" t="s">
        <v>1725</v>
      </c>
      <c r="D317" t="s">
        <v>1134</v>
      </c>
      <c r="G317">
        <v>0</v>
      </c>
      <c r="H317">
        <v>0</v>
      </c>
      <c r="I317">
        <v>0</v>
      </c>
      <c r="J317">
        <v>0</v>
      </c>
      <c r="K317">
        <v>0</v>
      </c>
      <c r="L317">
        <v>0</v>
      </c>
      <c r="M317">
        <v>0</v>
      </c>
      <c r="N317">
        <v>0</v>
      </c>
      <c r="O317">
        <v>0</v>
      </c>
      <c r="P317">
        <v>0</v>
      </c>
      <c r="Q317">
        <v>0</v>
      </c>
      <c r="R317">
        <v>0</v>
      </c>
      <c r="S317">
        <v>0</v>
      </c>
      <c r="U317" s="173">
        <f t="shared" si="18"/>
        <v>0</v>
      </c>
    </row>
    <row r="318" spans="1:21">
      <c r="A318" s="181" t="str">
        <f t="shared" si="16"/>
        <v>576</v>
      </c>
      <c r="B318" s="181" t="str">
        <f t="shared" si="17"/>
        <v>576.4</v>
      </c>
      <c r="C318" t="s">
        <v>1726</v>
      </c>
      <c r="D318" t="s">
        <v>1136</v>
      </c>
      <c r="G318">
        <v>0</v>
      </c>
      <c r="H318">
        <v>0</v>
      </c>
      <c r="I318">
        <v>0</v>
      </c>
      <c r="J318">
        <v>0</v>
      </c>
      <c r="K318">
        <v>0</v>
      </c>
      <c r="L318">
        <v>0</v>
      </c>
      <c r="M318">
        <v>0</v>
      </c>
      <c r="N318">
        <v>0</v>
      </c>
      <c r="O318">
        <v>0</v>
      </c>
      <c r="P318">
        <v>0</v>
      </c>
      <c r="Q318">
        <v>0</v>
      </c>
      <c r="R318">
        <v>0</v>
      </c>
      <c r="S318">
        <v>0</v>
      </c>
      <c r="U318" s="173">
        <f t="shared" si="18"/>
        <v>0</v>
      </c>
    </row>
    <row r="319" spans="1:21">
      <c r="A319" s="181" t="str">
        <f t="shared" si="16"/>
        <v>576</v>
      </c>
      <c r="B319" s="181" t="str">
        <f t="shared" si="17"/>
        <v>576.5</v>
      </c>
      <c r="C319" t="s">
        <v>1727</v>
      </c>
      <c r="D319" t="s">
        <v>1138</v>
      </c>
      <c r="G319">
        <v>0</v>
      </c>
      <c r="H319">
        <v>0</v>
      </c>
      <c r="I319">
        <v>0</v>
      </c>
      <c r="J319">
        <v>0</v>
      </c>
      <c r="K319">
        <v>0</v>
      </c>
      <c r="L319">
        <v>0</v>
      </c>
      <c r="M319">
        <v>0</v>
      </c>
      <c r="N319">
        <v>0</v>
      </c>
      <c r="O319">
        <v>0</v>
      </c>
      <c r="P319">
        <v>0</v>
      </c>
      <c r="Q319">
        <v>0</v>
      </c>
      <c r="R319">
        <v>0</v>
      </c>
      <c r="S319">
        <v>0</v>
      </c>
      <c r="U319" s="173">
        <f t="shared" si="18"/>
        <v>0</v>
      </c>
    </row>
    <row r="320" spans="1:21">
      <c r="A320" s="181" t="str">
        <f t="shared" si="16"/>
        <v>580</v>
      </c>
      <c r="B320" s="181" t="str">
        <f t="shared" si="17"/>
        <v>580.0</v>
      </c>
      <c r="C320" t="s">
        <v>1728</v>
      </c>
      <c r="D320" t="s">
        <v>1140</v>
      </c>
      <c r="G320">
        <v>41555.949999999997</v>
      </c>
      <c r="H320">
        <v>81399.41</v>
      </c>
      <c r="I320">
        <v>675520.51</v>
      </c>
      <c r="J320">
        <v>738047.45</v>
      </c>
      <c r="K320">
        <v>-686258.58</v>
      </c>
      <c r="L320">
        <v>-165039.45000000001</v>
      </c>
      <c r="M320">
        <v>99735.99</v>
      </c>
      <c r="N320">
        <v>34271.480000000003</v>
      </c>
      <c r="O320">
        <v>161409.09</v>
      </c>
      <c r="P320">
        <v>86526.23</v>
      </c>
      <c r="Q320">
        <v>132179.63</v>
      </c>
      <c r="R320">
        <v>233987.89</v>
      </c>
      <c r="S320">
        <v>136833.47</v>
      </c>
      <c r="U320" s="173">
        <f t="shared" si="18"/>
        <v>120782.23615384616</v>
      </c>
    </row>
    <row r="321" spans="1:21">
      <c r="A321" s="181" t="str">
        <f t="shared" si="16"/>
        <v>581</v>
      </c>
      <c r="B321" s="181" t="str">
        <f t="shared" si="17"/>
        <v>581.0</v>
      </c>
      <c r="C321" t="s">
        <v>1729</v>
      </c>
      <c r="D321" t="s">
        <v>1142</v>
      </c>
      <c r="G321">
        <v>111004.74</v>
      </c>
      <c r="H321">
        <v>137968.76999999999</v>
      </c>
      <c r="I321">
        <v>103360.91</v>
      </c>
      <c r="J321">
        <v>33184.07</v>
      </c>
      <c r="K321">
        <v>112969.94</v>
      </c>
      <c r="L321">
        <v>65662.81</v>
      </c>
      <c r="M321">
        <v>120468.83</v>
      </c>
      <c r="N321">
        <v>110950.21</v>
      </c>
      <c r="O321">
        <v>78530.55</v>
      </c>
      <c r="P321">
        <v>59271.75</v>
      </c>
      <c r="Q321">
        <v>77840.84</v>
      </c>
      <c r="R321">
        <v>25395.5</v>
      </c>
      <c r="S321">
        <v>113063.84</v>
      </c>
      <c r="U321" s="173">
        <f t="shared" si="18"/>
        <v>88436.36615384616</v>
      </c>
    </row>
    <row r="322" spans="1:21">
      <c r="A322" s="181" t="str">
        <f t="shared" si="16"/>
        <v>581</v>
      </c>
      <c r="B322" s="181" t="str">
        <f t="shared" si="17"/>
        <v>581.1</v>
      </c>
      <c r="C322" t="s">
        <v>1730</v>
      </c>
      <c r="D322" t="s">
        <v>1144</v>
      </c>
      <c r="G322">
        <v>0</v>
      </c>
      <c r="H322">
        <v>0</v>
      </c>
      <c r="I322">
        <v>0</v>
      </c>
      <c r="J322">
        <v>0</v>
      </c>
      <c r="K322">
        <v>0</v>
      </c>
      <c r="L322">
        <v>0</v>
      </c>
      <c r="M322">
        <v>0</v>
      </c>
      <c r="N322">
        <v>0</v>
      </c>
      <c r="O322">
        <v>0</v>
      </c>
      <c r="P322">
        <v>0</v>
      </c>
      <c r="Q322">
        <v>0</v>
      </c>
      <c r="R322">
        <v>0</v>
      </c>
      <c r="S322">
        <v>0</v>
      </c>
      <c r="U322" s="173">
        <f t="shared" si="18"/>
        <v>0</v>
      </c>
    </row>
    <row r="323" spans="1:21">
      <c r="A323" s="181" t="str">
        <f t="shared" si="16"/>
        <v>582</v>
      </c>
      <c r="B323" s="181" t="str">
        <f t="shared" si="17"/>
        <v>582.0</v>
      </c>
      <c r="C323" t="s">
        <v>1731</v>
      </c>
      <c r="D323" t="s">
        <v>1146</v>
      </c>
      <c r="G323">
        <v>133869.31</v>
      </c>
      <c r="H323">
        <v>100990.39999999999</v>
      </c>
      <c r="I323">
        <v>119031.34</v>
      </c>
      <c r="J323">
        <v>176395.94</v>
      </c>
      <c r="K323">
        <v>155469.69</v>
      </c>
      <c r="L323">
        <v>198617.09</v>
      </c>
      <c r="M323">
        <v>122349.82</v>
      </c>
      <c r="N323">
        <v>168547.75</v>
      </c>
      <c r="O323">
        <v>196483.85</v>
      </c>
      <c r="P323">
        <v>173199.6</v>
      </c>
      <c r="Q323">
        <v>178385.66</v>
      </c>
      <c r="R323">
        <v>152705.13</v>
      </c>
      <c r="S323">
        <v>221096.15</v>
      </c>
      <c r="U323" s="173">
        <f t="shared" si="18"/>
        <v>161318.59461538462</v>
      </c>
    </row>
    <row r="324" spans="1:21">
      <c r="A324" s="181" t="str">
        <f t="shared" si="16"/>
        <v>583</v>
      </c>
      <c r="B324" s="181" t="str">
        <f t="shared" si="17"/>
        <v>583.0</v>
      </c>
      <c r="C324" t="s">
        <v>1732</v>
      </c>
      <c r="D324" t="s">
        <v>1148</v>
      </c>
      <c r="G324">
        <v>1926159.72</v>
      </c>
      <c r="H324">
        <v>536397.36</v>
      </c>
      <c r="I324">
        <v>457572.06</v>
      </c>
      <c r="J324">
        <v>519648.88</v>
      </c>
      <c r="K324">
        <v>518562.17</v>
      </c>
      <c r="L324">
        <v>878634.13</v>
      </c>
      <c r="M324">
        <v>466136.12</v>
      </c>
      <c r="N324">
        <v>712570</v>
      </c>
      <c r="O324">
        <v>615329.94999999995</v>
      </c>
      <c r="P324">
        <v>578346.74</v>
      </c>
      <c r="Q324">
        <v>1116389.08</v>
      </c>
      <c r="R324">
        <v>137027.13</v>
      </c>
      <c r="S324">
        <v>2036467.73</v>
      </c>
      <c r="U324" s="173">
        <f t="shared" si="18"/>
        <v>807633.92846153863</v>
      </c>
    </row>
    <row r="325" spans="1:21">
      <c r="A325" s="181" t="str">
        <f t="shared" si="16"/>
        <v>584</v>
      </c>
      <c r="B325" s="181" t="str">
        <f t="shared" si="17"/>
        <v>584.0</v>
      </c>
      <c r="C325" t="s">
        <v>1733</v>
      </c>
      <c r="D325" t="s">
        <v>1150</v>
      </c>
      <c r="G325">
        <v>67182.42</v>
      </c>
      <c r="H325">
        <v>71281.34</v>
      </c>
      <c r="I325">
        <v>54937.49</v>
      </c>
      <c r="J325">
        <v>62951.33</v>
      </c>
      <c r="K325">
        <v>62877.43</v>
      </c>
      <c r="L325">
        <v>63392.04</v>
      </c>
      <c r="M325">
        <v>64628.72</v>
      </c>
      <c r="N325">
        <v>54258.54</v>
      </c>
      <c r="O325">
        <v>78107.81</v>
      </c>
      <c r="P325">
        <v>60187.34</v>
      </c>
      <c r="Q325">
        <v>63506.94</v>
      </c>
      <c r="R325">
        <v>60689.94</v>
      </c>
      <c r="S325">
        <v>60767.89</v>
      </c>
      <c r="U325" s="173">
        <f t="shared" si="18"/>
        <v>63443.786923076914</v>
      </c>
    </row>
    <row r="326" spans="1:21">
      <c r="A326" s="181" t="str">
        <f t="shared" si="16"/>
        <v>585</v>
      </c>
      <c r="B326" s="181" t="str">
        <f t="shared" si="17"/>
        <v>585.0</v>
      </c>
      <c r="C326" t="s">
        <v>1734</v>
      </c>
      <c r="D326" t="s">
        <v>1152</v>
      </c>
      <c r="G326">
        <v>34199.97</v>
      </c>
      <c r="H326">
        <v>270389.01</v>
      </c>
      <c r="I326">
        <v>174546.73</v>
      </c>
      <c r="J326">
        <v>232975.04</v>
      </c>
      <c r="K326">
        <v>213542.32</v>
      </c>
      <c r="L326">
        <v>178109.49</v>
      </c>
      <c r="M326">
        <v>196194.87</v>
      </c>
      <c r="N326">
        <v>226197.87</v>
      </c>
      <c r="O326">
        <v>234693.25</v>
      </c>
      <c r="P326">
        <v>181531.92</v>
      </c>
      <c r="Q326">
        <v>252044.86</v>
      </c>
      <c r="R326">
        <v>211718.95</v>
      </c>
      <c r="S326">
        <v>122180.41</v>
      </c>
      <c r="U326" s="173">
        <f t="shared" si="18"/>
        <v>194486.51461538466</v>
      </c>
    </row>
    <row r="327" spans="1:21">
      <c r="A327" s="181" t="str">
        <f t="shared" ref="A327:A390" si="19">MID(C327,4,3)</f>
        <v>586</v>
      </c>
      <c r="B327" s="181" t="str">
        <f t="shared" ref="B327:B390" si="20">MID(C327,4,3)&amp;"."&amp;MID(C327,7,1)</f>
        <v>586.0</v>
      </c>
      <c r="C327" t="s">
        <v>1735</v>
      </c>
      <c r="D327" t="s">
        <v>1154</v>
      </c>
      <c r="G327">
        <v>600257.09</v>
      </c>
      <c r="H327">
        <v>-697411.86</v>
      </c>
      <c r="I327">
        <v>1911309.86</v>
      </c>
      <c r="J327">
        <v>580755.79</v>
      </c>
      <c r="K327">
        <v>466132.2</v>
      </c>
      <c r="L327">
        <v>568553.47</v>
      </c>
      <c r="M327">
        <v>587616.55000000005</v>
      </c>
      <c r="N327">
        <v>221556.82</v>
      </c>
      <c r="O327">
        <v>570895.28</v>
      </c>
      <c r="P327">
        <v>284409.59000000003</v>
      </c>
      <c r="Q327">
        <v>452840.71</v>
      </c>
      <c r="R327">
        <v>452219.27</v>
      </c>
      <c r="S327">
        <v>332649.38</v>
      </c>
      <c r="U327" s="173">
        <f t="shared" ref="U327:U390" si="21">AVERAGE(G327:S327)</f>
        <v>487060.31923076918</v>
      </c>
    </row>
    <row r="328" spans="1:21">
      <c r="A328" s="181" t="str">
        <f t="shared" si="19"/>
        <v>587</v>
      </c>
      <c r="B328" s="181" t="str">
        <f t="shared" si="20"/>
        <v>587.0</v>
      </c>
      <c r="C328" t="s">
        <v>1736</v>
      </c>
      <c r="D328" t="s">
        <v>1156</v>
      </c>
      <c r="G328">
        <v>55740.65</v>
      </c>
      <c r="H328">
        <v>62213.82</v>
      </c>
      <c r="I328">
        <v>57530.13</v>
      </c>
      <c r="J328">
        <v>7415.92</v>
      </c>
      <c r="K328">
        <v>29539.48</v>
      </c>
      <c r="L328">
        <v>36944.43</v>
      </c>
      <c r="M328">
        <v>38060.31</v>
      </c>
      <c r="N328">
        <v>37080.15</v>
      </c>
      <c r="O328">
        <v>44246.59</v>
      </c>
      <c r="P328">
        <v>40850.300000000003</v>
      </c>
      <c r="Q328">
        <v>42857.74</v>
      </c>
      <c r="R328">
        <v>49180.23</v>
      </c>
      <c r="S328">
        <v>33477.43</v>
      </c>
      <c r="U328" s="173">
        <f t="shared" si="21"/>
        <v>41164.398461538454</v>
      </c>
    </row>
    <row r="329" spans="1:21">
      <c r="A329" s="181" t="str">
        <f t="shared" si="19"/>
        <v>588</v>
      </c>
      <c r="B329" s="181" t="str">
        <f t="shared" si="20"/>
        <v>588.0</v>
      </c>
      <c r="C329" t="s">
        <v>1737</v>
      </c>
      <c r="D329" t="s">
        <v>1158</v>
      </c>
      <c r="G329">
        <v>-609292.5</v>
      </c>
      <c r="H329">
        <v>498049.06</v>
      </c>
      <c r="I329">
        <v>93892.44</v>
      </c>
      <c r="J329">
        <v>588845.38</v>
      </c>
      <c r="K329">
        <v>-213529.42</v>
      </c>
      <c r="L329">
        <v>338575.62</v>
      </c>
      <c r="M329">
        <v>255209.63</v>
      </c>
      <c r="N329">
        <v>188432.44</v>
      </c>
      <c r="O329">
        <v>1241466</v>
      </c>
      <c r="P329">
        <v>318316.59000000003</v>
      </c>
      <c r="Q329">
        <v>600217</v>
      </c>
      <c r="R329">
        <v>895537.19</v>
      </c>
      <c r="S329">
        <v>458215.27</v>
      </c>
      <c r="U329" s="173">
        <f t="shared" si="21"/>
        <v>357994.97692307684</v>
      </c>
    </row>
    <row r="330" spans="1:21">
      <c r="A330" s="181" t="str">
        <f t="shared" si="19"/>
        <v>589</v>
      </c>
      <c r="B330" s="181" t="str">
        <f t="shared" si="20"/>
        <v>589.0</v>
      </c>
      <c r="C330" t="s">
        <v>1738</v>
      </c>
      <c r="D330" t="s">
        <v>1160</v>
      </c>
      <c r="G330">
        <v>29509.01</v>
      </c>
      <c r="H330">
        <v>29509.01</v>
      </c>
      <c r="I330">
        <v>29509.01</v>
      </c>
      <c r="J330">
        <v>30091.3</v>
      </c>
      <c r="K330">
        <v>30091.3</v>
      </c>
      <c r="L330">
        <v>30380.15</v>
      </c>
      <c r="M330">
        <v>30276.36</v>
      </c>
      <c r="N330">
        <v>30091.3</v>
      </c>
      <c r="O330">
        <v>30091.3</v>
      </c>
      <c r="P330">
        <v>30091.3</v>
      </c>
      <c r="Q330">
        <v>30091.3</v>
      </c>
      <c r="R330">
        <v>30091.3</v>
      </c>
      <c r="S330">
        <v>30091.3</v>
      </c>
      <c r="U330" s="173">
        <f t="shared" si="21"/>
        <v>29993.379999999997</v>
      </c>
    </row>
    <row r="331" spans="1:21">
      <c r="A331" s="181" t="str">
        <f t="shared" si="19"/>
        <v>590</v>
      </c>
      <c r="B331" s="181" t="str">
        <f t="shared" si="20"/>
        <v>590.0</v>
      </c>
      <c r="C331" t="s">
        <v>1739</v>
      </c>
      <c r="D331" t="s">
        <v>1162</v>
      </c>
      <c r="G331">
        <v>0</v>
      </c>
      <c r="H331">
        <v>0</v>
      </c>
      <c r="I331">
        <v>0</v>
      </c>
      <c r="J331">
        <v>0</v>
      </c>
      <c r="K331">
        <v>0</v>
      </c>
      <c r="L331">
        <v>0</v>
      </c>
      <c r="M331">
        <v>0</v>
      </c>
      <c r="N331">
        <v>0</v>
      </c>
      <c r="O331">
        <v>0</v>
      </c>
      <c r="P331">
        <v>0</v>
      </c>
      <c r="Q331">
        <v>0</v>
      </c>
      <c r="R331">
        <v>0</v>
      </c>
      <c r="S331">
        <v>0</v>
      </c>
      <c r="U331" s="173">
        <f t="shared" si="21"/>
        <v>0</v>
      </c>
    </row>
    <row r="332" spans="1:21">
      <c r="A332" s="181" t="str">
        <f t="shared" si="19"/>
        <v>591</v>
      </c>
      <c r="B332" s="181" t="str">
        <f t="shared" si="20"/>
        <v>591.0</v>
      </c>
      <c r="C332" t="s">
        <v>1740</v>
      </c>
      <c r="D332" t="s">
        <v>1164</v>
      </c>
      <c r="G332">
        <v>146339.1</v>
      </c>
      <c r="H332">
        <v>52223.94</v>
      </c>
      <c r="I332">
        <v>42629.18</v>
      </c>
      <c r="J332">
        <v>29938.82</v>
      </c>
      <c r="K332">
        <v>54760.55</v>
      </c>
      <c r="L332">
        <v>28544.84</v>
      </c>
      <c r="M332">
        <v>11627.01</v>
      </c>
      <c r="N332">
        <v>26257.88</v>
      </c>
      <c r="O332">
        <v>38907.81</v>
      </c>
      <c r="P332">
        <v>86492.61</v>
      </c>
      <c r="Q332">
        <v>4429.41</v>
      </c>
      <c r="R332">
        <v>73171.48</v>
      </c>
      <c r="S332">
        <v>17223.900000000001</v>
      </c>
      <c r="U332" s="173">
        <f t="shared" si="21"/>
        <v>47118.963846153849</v>
      </c>
    </row>
    <row r="333" spans="1:21">
      <c r="A333" s="181" t="str">
        <f t="shared" si="19"/>
        <v>592</v>
      </c>
      <c r="B333" s="181" t="str">
        <f t="shared" si="20"/>
        <v>592.0</v>
      </c>
      <c r="C333" t="s">
        <v>1741</v>
      </c>
      <c r="D333" t="s">
        <v>1166</v>
      </c>
      <c r="G333">
        <v>156452.91</v>
      </c>
      <c r="H333">
        <v>224818.17</v>
      </c>
      <c r="I333">
        <v>167971.97</v>
      </c>
      <c r="J333">
        <v>279757.67</v>
      </c>
      <c r="K333">
        <v>206774.97</v>
      </c>
      <c r="L333">
        <v>277917.3</v>
      </c>
      <c r="M333">
        <v>275544.49</v>
      </c>
      <c r="N333">
        <v>199391.86</v>
      </c>
      <c r="O333">
        <v>293529.5</v>
      </c>
      <c r="P333">
        <v>207175.31</v>
      </c>
      <c r="Q333">
        <v>323795.18</v>
      </c>
      <c r="R333">
        <v>190727.47</v>
      </c>
      <c r="S333">
        <v>172824.02</v>
      </c>
      <c r="U333" s="173">
        <f t="shared" si="21"/>
        <v>228975.4476923077</v>
      </c>
    </row>
    <row r="334" spans="1:21">
      <c r="A334" s="181" t="str">
        <f t="shared" si="19"/>
        <v>592</v>
      </c>
      <c r="B334" s="181" t="str">
        <f t="shared" si="20"/>
        <v>592.1</v>
      </c>
      <c r="C334" t="s">
        <v>1742</v>
      </c>
      <c r="D334" t="s">
        <v>1168</v>
      </c>
      <c r="G334">
        <v>0</v>
      </c>
      <c r="H334">
        <v>0</v>
      </c>
      <c r="I334">
        <v>0</v>
      </c>
      <c r="J334">
        <v>0</v>
      </c>
      <c r="K334">
        <v>0</v>
      </c>
      <c r="L334">
        <v>0</v>
      </c>
      <c r="M334">
        <v>0</v>
      </c>
      <c r="N334">
        <v>0</v>
      </c>
      <c r="O334">
        <v>0</v>
      </c>
      <c r="P334">
        <v>0</v>
      </c>
      <c r="Q334">
        <v>0</v>
      </c>
      <c r="R334">
        <v>0</v>
      </c>
      <c r="S334">
        <v>0</v>
      </c>
      <c r="U334" s="173">
        <f t="shared" si="21"/>
        <v>0</v>
      </c>
    </row>
    <row r="335" spans="1:21">
      <c r="A335" s="181" t="str">
        <f t="shared" si="19"/>
        <v>593</v>
      </c>
      <c r="B335" s="181" t="str">
        <f t="shared" si="20"/>
        <v>593.0</v>
      </c>
      <c r="C335" t="s">
        <v>1743</v>
      </c>
      <c r="D335" t="s">
        <v>1170</v>
      </c>
      <c r="G335">
        <v>2762913.56</v>
      </c>
      <c r="H335">
        <v>2570271.38</v>
      </c>
      <c r="I335">
        <v>3089619.52</v>
      </c>
      <c r="J335">
        <v>3414558.79</v>
      </c>
      <c r="K335">
        <v>3059794.12</v>
      </c>
      <c r="L335">
        <v>3489399.94</v>
      </c>
      <c r="M335">
        <v>3680280.55</v>
      </c>
      <c r="N335">
        <v>3683156.3</v>
      </c>
      <c r="O335">
        <v>3625520.29</v>
      </c>
      <c r="P335">
        <v>2875735.93</v>
      </c>
      <c r="Q335">
        <v>3555859.1</v>
      </c>
      <c r="R335">
        <v>3787786.08</v>
      </c>
      <c r="S335">
        <v>3634535.96</v>
      </c>
      <c r="U335" s="173">
        <f t="shared" si="21"/>
        <v>3325340.8861538465</v>
      </c>
    </row>
    <row r="336" spans="1:21">
      <c r="A336" s="181" t="str">
        <f t="shared" si="19"/>
        <v>594</v>
      </c>
      <c r="B336" s="181" t="str">
        <f t="shared" si="20"/>
        <v>594.0</v>
      </c>
      <c r="C336" t="s">
        <v>1744</v>
      </c>
      <c r="D336" t="s">
        <v>1172</v>
      </c>
      <c r="G336">
        <v>292075.17</v>
      </c>
      <c r="H336">
        <v>322790.24</v>
      </c>
      <c r="I336">
        <v>535530.31999999995</v>
      </c>
      <c r="J336">
        <v>99758.44</v>
      </c>
      <c r="K336">
        <v>333390.45</v>
      </c>
      <c r="L336">
        <v>403252.27</v>
      </c>
      <c r="M336">
        <v>462714.94</v>
      </c>
      <c r="N336">
        <v>509195.42</v>
      </c>
      <c r="O336">
        <v>530885.64</v>
      </c>
      <c r="P336">
        <v>500886.57</v>
      </c>
      <c r="Q336">
        <v>500883.47</v>
      </c>
      <c r="R336">
        <v>1401801.31</v>
      </c>
      <c r="S336">
        <v>401398.77</v>
      </c>
      <c r="U336" s="173">
        <f t="shared" si="21"/>
        <v>484197.15461538458</v>
      </c>
    </row>
    <row r="337" spans="1:21">
      <c r="A337" s="181" t="str">
        <f t="shared" si="19"/>
        <v>595</v>
      </c>
      <c r="B337" s="181" t="str">
        <f t="shared" si="20"/>
        <v>595.0</v>
      </c>
      <c r="C337" t="s">
        <v>1745</v>
      </c>
      <c r="D337" t="s">
        <v>1174</v>
      </c>
      <c r="G337">
        <v>18917.240000000002</v>
      </c>
      <c r="H337">
        <v>22712.54</v>
      </c>
      <c r="I337">
        <v>24846.560000000001</v>
      </c>
      <c r="J337">
        <v>29927</v>
      </c>
      <c r="K337">
        <v>48277.96</v>
      </c>
      <c r="L337">
        <v>41154.18</v>
      </c>
      <c r="M337">
        <v>21981.21</v>
      </c>
      <c r="N337">
        <v>44865.47</v>
      </c>
      <c r="O337">
        <v>23323.06</v>
      </c>
      <c r="P337">
        <v>17406.79</v>
      </c>
      <c r="Q337">
        <v>29167.29</v>
      </c>
      <c r="R337">
        <v>22142.03</v>
      </c>
      <c r="S337">
        <v>1687</v>
      </c>
      <c r="U337" s="173">
        <f t="shared" si="21"/>
        <v>26646.794615384613</v>
      </c>
    </row>
    <row r="338" spans="1:21">
      <c r="A338" s="181" t="str">
        <f t="shared" si="19"/>
        <v>596</v>
      </c>
      <c r="B338" s="181" t="str">
        <f t="shared" si="20"/>
        <v>596.0</v>
      </c>
      <c r="C338" t="s">
        <v>1746</v>
      </c>
      <c r="D338" t="s">
        <v>1176</v>
      </c>
      <c r="G338">
        <v>154158.88</v>
      </c>
      <c r="H338">
        <v>158960.92000000001</v>
      </c>
      <c r="I338">
        <v>101994.64</v>
      </c>
      <c r="J338">
        <v>249262.06</v>
      </c>
      <c r="K338">
        <v>34484.86</v>
      </c>
      <c r="L338">
        <v>196965.73</v>
      </c>
      <c r="M338">
        <v>133128.53</v>
      </c>
      <c r="N338">
        <v>99876.43</v>
      </c>
      <c r="O338">
        <v>137783.71</v>
      </c>
      <c r="P338">
        <v>51134.68</v>
      </c>
      <c r="Q338">
        <v>67853.17</v>
      </c>
      <c r="R338">
        <v>80637.240000000005</v>
      </c>
      <c r="S338">
        <v>147100.07999999999</v>
      </c>
      <c r="U338" s="173">
        <f t="shared" si="21"/>
        <v>124103.14846153845</v>
      </c>
    </row>
    <row r="339" spans="1:21">
      <c r="A339" s="181" t="str">
        <f t="shared" si="19"/>
        <v>597</v>
      </c>
      <c r="B339" s="181" t="str">
        <f t="shared" si="20"/>
        <v>597.0</v>
      </c>
      <c r="C339" t="s">
        <v>1747</v>
      </c>
      <c r="D339" t="s">
        <v>1178</v>
      </c>
      <c r="G339">
        <v>57074.03</v>
      </c>
      <c r="H339">
        <v>39012.21</v>
      </c>
      <c r="I339">
        <v>32107.94</v>
      </c>
      <c r="J339">
        <v>44864.84</v>
      </c>
      <c r="K339">
        <v>40954.83</v>
      </c>
      <c r="L339">
        <v>48068.72</v>
      </c>
      <c r="M339">
        <v>26928.03</v>
      </c>
      <c r="N339">
        <v>37377.29</v>
      </c>
      <c r="O339">
        <v>44363.18</v>
      </c>
      <c r="P339">
        <v>28321.72</v>
      </c>
      <c r="Q339">
        <v>36172.370000000003</v>
      </c>
      <c r="R339">
        <v>43210.37</v>
      </c>
      <c r="S339">
        <v>28195.26</v>
      </c>
      <c r="U339" s="173">
        <f t="shared" si="21"/>
        <v>38973.13769230769</v>
      </c>
    </row>
    <row r="340" spans="1:21">
      <c r="A340" s="181" t="str">
        <f t="shared" si="19"/>
        <v>598</v>
      </c>
      <c r="B340" s="181" t="str">
        <f t="shared" si="20"/>
        <v>598.0</v>
      </c>
      <c r="C340" t="s">
        <v>1748</v>
      </c>
      <c r="D340" t="s">
        <v>1180</v>
      </c>
      <c r="G340">
        <v>0</v>
      </c>
      <c r="H340">
        <v>0</v>
      </c>
      <c r="I340">
        <v>0</v>
      </c>
      <c r="J340">
        <v>0</v>
      </c>
      <c r="K340">
        <v>0</v>
      </c>
      <c r="L340">
        <v>0</v>
      </c>
      <c r="M340">
        <v>0</v>
      </c>
      <c r="N340">
        <v>0</v>
      </c>
      <c r="O340">
        <v>0</v>
      </c>
      <c r="P340">
        <v>0</v>
      </c>
      <c r="Q340">
        <v>0</v>
      </c>
      <c r="R340">
        <v>0</v>
      </c>
      <c r="S340">
        <v>0</v>
      </c>
      <c r="U340" s="173">
        <f t="shared" si="21"/>
        <v>0</v>
      </c>
    </row>
    <row r="341" spans="1:21">
      <c r="A341" s="181" t="str">
        <f t="shared" si="19"/>
        <v>800</v>
      </c>
      <c r="B341" s="181" t="str">
        <f t="shared" si="20"/>
        <v>800.0</v>
      </c>
      <c r="C341" t="s">
        <v>1749</v>
      </c>
      <c r="D341" t="s">
        <v>1182</v>
      </c>
      <c r="G341">
        <v>0</v>
      </c>
      <c r="H341">
        <v>0</v>
      </c>
      <c r="I341">
        <v>0</v>
      </c>
      <c r="J341">
        <v>0</v>
      </c>
      <c r="K341">
        <v>0</v>
      </c>
      <c r="L341">
        <v>0</v>
      </c>
      <c r="M341">
        <v>0</v>
      </c>
      <c r="N341">
        <v>0</v>
      </c>
      <c r="O341">
        <v>0</v>
      </c>
      <c r="P341">
        <v>0</v>
      </c>
      <c r="Q341">
        <v>0</v>
      </c>
      <c r="R341">
        <v>0</v>
      </c>
      <c r="S341">
        <v>0</v>
      </c>
      <c r="U341" s="173">
        <f t="shared" si="21"/>
        <v>0</v>
      </c>
    </row>
    <row r="342" spans="1:21">
      <c r="A342" s="181" t="str">
        <f t="shared" si="19"/>
        <v>800</v>
      </c>
      <c r="B342" s="181" t="str">
        <f t="shared" si="20"/>
        <v>800.1</v>
      </c>
      <c r="C342" t="s">
        <v>1750</v>
      </c>
      <c r="D342" t="s">
        <v>1184</v>
      </c>
      <c r="G342">
        <v>0</v>
      </c>
      <c r="H342">
        <v>0</v>
      </c>
      <c r="I342">
        <v>0</v>
      </c>
      <c r="J342">
        <v>0</v>
      </c>
      <c r="K342">
        <v>0</v>
      </c>
      <c r="L342">
        <v>0</v>
      </c>
      <c r="M342">
        <v>0</v>
      </c>
      <c r="N342">
        <v>0</v>
      </c>
      <c r="O342">
        <v>0</v>
      </c>
      <c r="P342">
        <v>0</v>
      </c>
      <c r="Q342">
        <v>0</v>
      </c>
      <c r="R342">
        <v>0</v>
      </c>
      <c r="S342">
        <v>0</v>
      </c>
      <c r="U342" s="173">
        <f t="shared" si="21"/>
        <v>0</v>
      </c>
    </row>
    <row r="343" spans="1:21">
      <c r="A343" s="181" t="str">
        <f t="shared" si="19"/>
        <v>801</v>
      </c>
      <c r="B343" s="181" t="str">
        <f t="shared" si="20"/>
        <v>801.0</v>
      </c>
      <c r="C343" t="s">
        <v>1751</v>
      </c>
      <c r="D343" t="s">
        <v>1186</v>
      </c>
      <c r="G343">
        <v>0</v>
      </c>
      <c r="H343">
        <v>0</v>
      </c>
      <c r="I343">
        <v>0</v>
      </c>
      <c r="J343">
        <v>0</v>
      </c>
      <c r="K343">
        <v>0</v>
      </c>
      <c r="L343">
        <v>0</v>
      </c>
      <c r="M343">
        <v>0</v>
      </c>
      <c r="N343">
        <v>0</v>
      </c>
      <c r="O343">
        <v>0</v>
      </c>
      <c r="P343">
        <v>0</v>
      </c>
      <c r="Q343">
        <v>0</v>
      </c>
      <c r="R343">
        <v>0</v>
      </c>
      <c r="S343">
        <v>0</v>
      </c>
      <c r="U343" s="173">
        <f t="shared" si="21"/>
        <v>0</v>
      </c>
    </row>
    <row r="344" spans="1:21">
      <c r="A344" s="181" t="str">
        <f t="shared" si="19"/>
        <v>802</v>
      </c>
      <c r="B344" s="181" t="str">
        <f t="shared" si="20"/>
        <v>802.0</v>
      </c>
      <c r="C344" t="s">
        <v>1752</v>
      </c>
      <c r="D344" t="s">
        <v>1188</v>
      </c>
      <c r="G344">
        <v>0</v>
      </c>
      <c r="H344">
        <v>0</v>
      </c>
      <c r="I344">
        <v>0</v>
      </c>
      <c r="J344">
        <v>0</v>
      </c>
      <c r="K344">
        <v>0</v>
      </c>
      <c r="L344">
        <v>0</v>
      </c>
      <c r="M344">
        <v>0</v>
      </c>
      <c r="N344">
        <v>0</v>
      </c>
      <c r="O344">
        <v>0</v>
      </c>
      <c r="P344">
        <v>0</v>
      </c>
      <c r="Q344">
        <v>0</v>
      </c>
      <c r="R344">
        <v>0</v>
      </c>
      <c r="S344">
        <v>0</v>
      </c>
      <c r="U344" s="173">
        <f t="shared" si="21"/>
        <v>0</v>
      </c>
    </row>
    <row r="345" spans="1:21">
      <c r="A345" s="181" t="str">
        <f t="shared" si="19"/>
        <v>803</v>
      </c>
      <c r="B345" s="181" t="str">
        <f t="shared" si="20"/>
        <v>803.0</v>
      </c>
      <c r="C345" t="s">
        <v>1753</v>
      </c>
      <c r="D345" t="s">
        <v>1190</v>
      </c>
      <c r="G345">
        <v>0</v>
      </c>
      <c r="H345">
        <v>0</v>
      </c>
      <c r="I345">
        <v>0</v>
      </c>
      <c r="J345">
        <v>0</v>
      </c>
      <c r="K345">
        <v>0</v>
      </c>
      <c r="L345">
        <v>0</v>
      </c>
      <c r="M345">
        <v>0</v>
      </c>
      <c r="N345">
        <v>0</v>
      </c>
      <c r="O345">
        <v>0</v>
      </c>
      <c r="P345">
        <v>0</v>
      </c>
      <c r="Q345">
        <v>0</v>
      </c>
      <c r="R345">
        <v>0</v>
      </c>
      <c r="S345">
        <v>0</v>
      </c>
      <c r="U345" s="173">
        <f t="shared" si="21"/>
        <v>0</v>
      </c>
    </row>
    <row r="346" spans="1:21">
      <c r="A346" s="181" t="str">
        <f t="shared" si="19"/>
        <v>804</v>
      </c>
      <c r="B346" s="181" t="str">
        <f t="shared" si="20"/>
        <v>804.0</v>
      </c>
      <c r="C346" t="s">
        <v>1754</v>
      </c>
      <c r="D346" t="s">
        <v>1192</v>
      </c>
      <c r="G346">
        <v>0</v>
      </c>
      <c r="H346">
        <v>0</v>
      </c>
      <c r="I346">
        <v>0</v>
      </c>
      <c r="J346">
        <v>0</v>
      </c>
      <c r="K346">
        <v>0</v>
      </c>
      <c r="L346">
        <v>0</v>
      </c>
      <c r="M346">
        <v>0</v>
      </c>
      <c r="N346">
        <v>0</v>
      </c>
      <c r="O346">
        <v>0</v>
      </c>
      <c r="P346">
        <v>0</v>
      </c>
      <c r="Q346">
        <v>0</v>
      </c>
      <c r="R346">
        <v>0</v>
      </c>
      <c r="S346">
        <v>0</v>
      </c>
      <c r="U346" s="173">
        <f t="shared" si="21"/>
        <v>0</v>
      </c>
    </row>
    <row r="347" spans="1:21">
      <c r="A347" s="181" t="str">
        <f t="shared" si="19"/>
        <v>804</v>
      </c>
      <c r="B347" s="181" t="str">
        <f t="shared" si="20"/>
        <v>804.1</v>
      </c>
      <c r="C347" t="s">
        <v>1755</v>
      </c>
      <c r="D347" t="s">
        <v>1194</v>
      </c>
      <c r="G347">
        <v>0</v>
      </c>
      <c r="H347">
        <v>0</v>
      </c>
      <c r="I347">
        <v>0</v>
      </c>
      <c r="J347">
        <v>0</v>
      </c>
      <c r="K347">
        <v>0</v>
      </c>
      <c r="L347">
        <v>0</v>
      </c>
      <c r="M347">
        <v>0</v>
      </c>
      <c r="N347">
        <v>0</v>
      </c>
      <c r="O347">
        <v>0</v>
      </c>
      <c r="P347">
        <v>0</v>
      </c>
      <c r="Q347">
        <v>0</v>
      </c>
      <c r="R347">
        <v>0</v>
      </c>
      <c r="S347">
        <v>0</v>
      </c>
      <c r="U347" s="173">
        <f t="shared" si="21"/>
        <v>0</v>
      </c>
    </row>
    <row r="348" spans="1:21">
      <c r="A348" s="181" t="str">
        <f t="shared" si="19"/>
        <v>805</v>
      </c>
      <c r="B348" s="181" t="str">
        <f t="shared" si="20"/>
        <v>805.0</v>
      </c>
      <c r="C348" t="s">
        <v>1756</v>
      </c>
      <c r="D348" t="s">
        <v>1196</v>
      </c>
      <c r="G348">
        <v>0</v>
      </c>
      <c r="H348">
        <v>0</v>
      </c>
      <c r="I348">
        <v>0</v>
      </c>
      <c r="J348">
        <v>0</v>
      </c>
      <c r="K348">
        <v>0</v>
      </c>
      <c r="L348">
        <v>0</v>
      </c>
      <c r="M348">
        <v>0</v>
      </c>
      <c r="N348">
        <v>0</v>
      </c>
      <c r="O348">
        <v>0</v>
      </c>
      <c r="P348">
        <v>0</v>
      </c>
      <c r="Q348">
        <v>0</v>
      </c>
      <c r="R348">
        <v>0</v>
      </c>
      <c r="S348">
        <v>0</v>
      </c>
      <c r="U348" s="173">
        <f t="shared" si="21"/>
        <v>0</v>
      </c>
    </row>
    <row r="349" spans="1:21">
      <c r="A349" s="181" t="str">
        <f t="shared" si="19"/>
        <v>805</v>
      </c>
      <c r="B349" s="181" t="str">
        <f t="shared" si="20"/>
        <v>805.1</v>
      </c>
      <c r="C349" t="s">
        <v>1757</v>
      </c>
      <c r="D349" t="s">
        <v>1198</v>
      </c>
      <c r="G349">
        <v>0</v>
      </c>
      <c r="H349">
        <v>0</v>
      </c>
      <c r="I349">
        <v>0</v>
      </c>
      <c r="J349">
        <v>0</v>
      </c>
      <c r="K349">
        <v>0</v>
      </c>
      <c r="L349">
        <v>0</v>
      </c>
      <c r="M349">
        <v>0</v>
      </c>
      <c r="N349">
        <v>0</v>
      </c>
      <c r="O349">
        <v>0</v>
      </c>
      <c r="P349">
        <v>0</v>
      </c>
      <c r="Q349">
        <v>0</v>
      </c>
      <c r="R349">
        <v>0</v>
      </c>
      <c r="S349">
        <v>0</v>
      </c>
      <c r="U349" s="173">
        <f t="shared" si="21"/>
        <v>0</v>
      </c>
    </row>
    <row r="350" spans="1:21">
      <c r="A350" s="181" t="str">
        <f t="shared" si="19"/>
        <v>806</v>
      </c>
      <c r="B350" s="181" t="str">
        <f t="shared" si="20"/>
        <v>806.0</v>
      </c>
      <c r="C350" t="s">
        <v>1758</v>
      </c>
      <c r="D350" t="s">
        <v>1200</v>
      </c>
      <c r="G350">
        <v>0</v>
      </c>
      <c r="H350">
        <v>0</v>
      </c>
      <c r="I350">
        <v>0</v>
      </c>
      <c r="J350">
        <v>0</v>
      </c>
      <c r="K350">
        <v>0</v>
      </c>
      <c r="L350">
        <v>0</v>
      </c>
      <c r="M350">
        <v>0</v>
      </c>
      <c r="N350">
        <v>0</v>
      </c>
      <c r="O350">
        <v>0</v>
      </c>
      <c r="P350">
        <v>0</v>
      </c>
      <c r="Q350">
        <v>0</v>
      </c>
      <c r="R350">
        <v>0</v>
      </c>
      <c r="S350">
        <v>0</v>
      </c>
      <c r="U350" s="173">
        <f t="shared" si="21"/>
        <v>0</v>
      </c>
    </row>
    <row r="351" spans="1:21">
      <c r="A351" s="181" t="str">
        <f t="shared" si="19"/>
        <v>807</v>
      </c>
      <c r="B351" s="181" t="str">
        <f t="shared" si="20"/>
        <v>807.1</v>
      </c>
      <c r="C351" t="s">
        <v>1759</v>
      </c>
      <c r="D351" t="s">
        <v>1202</v>
      </c>
      <c r="G351">
        <v>0</v>
      </c>
      <c r="H351">
        <v>0</v>
      </c>
      <c r="I351">
        <v>0</v>
      </c>
      <c r="J351">
        <v>0</v>
      </c>
      <c r="K351">
        <v>0</v>
      </c>
      <c r="L351">
        <v>0</v>
      </c>
      <c r="M351">
        <v>0</v>
      </c>
      <c r="N351">
        <v>0</v>
      </c>
      <c r="O351">
        <v>0</v>
      </c>
      <c r="P351">
        <v>0</v>
      </c>
      <c r="Q351">
        <v>0</v>
      </c>
      <c r="R351">
        <v>0</v>
      </c>
      <c r="S351">
        <v>0</v>
      </c>
      <c r="U351" s="173">
        <f t="shared" si="21"/>
        <v>0</v>
      </c>
    </row>
    <row r="352" spans="1:21">
      <c r="A352" s="181" t="str">
        <f t="shared" si="19"/>
        <v>807</v>
      </c>
      <c r="B352" s="181" t="str">
        <f t="shared" si="20"/>
        <v>807.2</v>
      </c>
      <c r="C352" t="s">
        <v>1760</v>
      </c>
      <c r="D352" t="s">
        <v>1204</v>
      </c>
      <c r="G352">
        <v>0</v>
      </c>
      <c r="H352">
        <v>0</v>
      </c>
      <c r="I352">
        <v>0</v>
      </c>
      <c r="J352">
        <v>0</v>
      </c>
      <c r="K352">
        <v>0</v>
      </c>
      <c r="L352">
        <v>0</v>
      </c>
      <c r="M352">
        <v>0</v>
      </c>
      <c r="N352">
        <v>0</v>
      </c>
      <c r="O352">
        <v>0</v>
      </c>
      <c r="P352">
        <v>0</v>
      </c>
      <c r="Q352">
        <v>0</v>
      </c>
      <c r="R352">
        <v>0</v>
      </c>
      <c r="S352">
        <v>0</v>
      </c>
      <c r="U352" s="173">
        <f t="shared" si="21"/>
        <v>0</v>
      </c>
    </row>
    <row r="353" spans="1:21">
      <c r="A353" s="181" t="str">
        <f t="shared" si="19"/>
        <v>807</v>
      </c>
      <c r="B353" s="181" t="str">
        <f t="shared" si="20"/>
        <v>807.3</v>
      </c>
      <c r="C353" t="s">
        <v>1761</v>
      </c>
      <c r="D353" t="s">
        <v>1206</v>
      </c>
      <c r="G353">
        <v>0</v>
      </c>
      <c r="H353">
        <v>0</v>
      </c>
      <c r="I353">
        <v>0</v>
      </c>
      <c r="J353">
        <v>0</v>
      </c>
      <c r="K353">
        <v>0</v>
      </c>
      <c r="L353">
        <v>0</v>
      </c>
      <c r="M353">
        <v>0</v>
      </c>
      <c r="N353">
        <v>0</v>
      </c>
      <c r="O353">
        <v>0</v>
      </c>
      <c r="P353">
        <v>0</v>
      </c>
      <c r="Q353">
        <v>0</v>
      </c>
      <c r="R353">
        <v>0</v>
      </c>
      <c r="S353">
        <v>0</v>
      </c>
      <c r="U353" s="173">
        <f t="shared" si="21"/>
        <v>0</v>
      </c>
    </row>
    <row r="354" spans="1:21">
      <c r="A354" s="181" t="str">
        <f t="shared" si="19"/>
        <v>807</v>
      </c>
      <c r="B354" s="181" t="str">
        <f t="shared" si="20"/>
        <v>807.4</v>
      </c>
      <c r="C354" t="s">
        <v>1762</v>
      </c>
      <c r="D354" t="s">
        <v>1208</v>
      </c>
      <c r="G354">
        <v>0</v>
      </c>
      <c r="H354">
        <v>0</v>
      </c>
      <c r="I354">
        <v>0</v>
      </c>
      <c r="J354">
        <v>0</v>
      </c>
      <c r="K354">
        <v>0</v>
      </c>
      <c r="L354">
        <v>0</v>
      </c>
      <c r="M354">
        <v>0</v>
      </c>
      <c r="N354">
        <v>0</v>
      </c>
      <c r="O354">
        <v>0</v>
      </c>
      <c r="P354">
        <v>0</v>
      </c>
      <c r="Q354">
        <v>0</v>
      </c>
      <c r="R354">
        <v>0</v>
      </c>
      <c r="S354">
        <v>0</v>
      </c>
      <c r="U354" s="173">
        <f t="shared" si="21"/>
        <v>0</v>
      </c>
    </row>
    <row r="355" spans="1:21">
      <c r="A355" s="181" t="str">
        <f t="shared" si="19"/>
        <v>807</v>
      </c>
      <c r="B355" s="181" t="str">
        <f t="shared" si="20"/>
        <v>807.5</v>
      </c>
      <c r="C355" t="s">
        <v>1763</v>
      </c>
      <c r="D355" t="s">
        <v>1210</v>
      </c>
      <c r="G355">
        <v>0</v>
      </c>
      <c r="H355">
        <v>0</v>
      </c>
      <c r="I355">
        <v>0</v>
      </c>
      <c r="J355">
        <v>0</v>
      </c>
      <c r="K355">
        <v>0</v>
      </c>
      <c r="L355">
        <v>0</v>
      </c>
      <c r="M355">
        <v>0</v>
      </c>
      <c r="N355">
        <v>0</v>
      </c>
      <c r="O355">
        <v>0</v>
      </c>
      <c r="P355">
        <v>0</v>
      </c>
      <c r="Q355">
        <v>0</v>
      </c>
      <c r="R355">
        <v>0</v>
      </c>
      <c r="S355">
        <v>0</v>
      </c>
      <c r="U355" s="173">
        <f t="shared" si="21"/>
        <v>0</v>
      </c>
    </row>
    <row r="356" spans="1:21">
      <c r="A356" s="181" t="str">
        <f t="shared" si="19"/>
        <v>808</v>
      </c>
      <c r="B356" s="181" t="str">
        <f t="shared" si="20"/>
        <v>808.1</v>
      </c>
      <c r="C356" t="s">
        <v>1764</v>
      </c>
      <c r="D356" t="s">
        <v>1212</v>
      </c>
      <c r="G356">
        <v>0</v>
      </c>
      <c r="H356">
        <v>0</v>
      </c>
      <c r="I356">
        <v>0</v>
      </c>
      <c r="J356">
        <v>0</v>
      </c>
      <c r="K356">
        <v>0</v>
      </c>
      <c r="L356">
        <v>0</v>
      </c>
      <c r="M356">
        <v>0</v>
      </c>
      <c r="N356">
        <v>0</v>
      </c>
      <c r="O356">
        <v>0</v>
      </c>
      <c r="P356">
        <v>0</v>
      </c>
      <c r="Q356">
        <v>0</v>
      </c>
      <c r="R356">
        <v>0</v>
      </c>
      <c r="S356">
        <v>0</v>
      </c>
      <c r="U356" s="173">
        <f t="shared" si="21"/>
        <v>0</v>
      </c>
    </row>
    <row r="357" spans="1:21">
      <c r="A357" s="181" t="str">
        <f t="shared" si="19"/>
        <v>808</v>
      </c>
      <c r="B357" s="181" t="str">
        <f t="shared" si="20"/>
        <v>808.2</v>
      </c>
      <c r="C357" t="s">
        <v>1765</v>
      </c>
      <c r="D357" t="s">
        <v>1214</v>
      </c>
      <c r="G357">
        <v>0</v>
      </c>
      <c r="H357">
        <v>0</v>
      </c>
      <c r="I357">
        <v>0</v>
      </c>
      <c r="J357">
        <v>0</v>
      </c>
      <c r="K357">
        <v>0</v>
      </c>
      <c r="L357">
        <v>0</v>
      </c>
      <c r="M357">
        <v>0</v>
      </c>
      <c r="N357">
        <v>0</v>
      </c>
      <c r="O357">
        <v>0</v>
      </c>
      <c r="P357">
        <v>0</v>
      </c>
      <c r="Q357">
        <v>0</v>
      </c>
      <c r="R357">
        <v>0</v>
      </c>
      <c r="S357">
        <v>0</v>
      </c>
      <c r="U357" s="173">
        <f t="shared" si="21"/>
        <v>0</v>
      </c>
    </row>
    <row r="358" spans="1:21">
      <c r="A358" s="181" t="str">
        <f t="shared" si="19"/>
        <v>809</v>
      </c>
      <c r="B358" s="181" t="str">
        <f t="shared" si="20"/>
        <v>809.1</v>
      </c>
      <c r="C358" t="s">
        <v>1766</v>
      </c>
      <c r="D358" t="s">
        <v>1216</v>
      </c>
      <c r="G358">
        <v>0</v>
      </c>
      <c r="H358">
        <v>0</v>
      </c>
      <c r="I358">
        <v>0</v>
      </c>
      <c r="J358">
        <v>0</v>
      </c>
      <c r="K358">
        <v>0</v>
      </c>
      <c r="L358">
        <v>0</v>
      </c>
      <c r="M358">
        <v>0</v>
      </c>
      <c r="N358">
        <v>0</v>
      </c>
      <c r="O358">
        <v>0</v>
      </c>
      <c r="P358">
        <v>0</v>
      </c>
      <c r="Q358">
        <v>0</v>
      </c>
      <c r="R358">
        <v>0</v>
      </c>
      <c r="S358">
        <v>0</v>
      </c>
      <c r="U358" s="173">
        <f t="shared" si="21"/>
        <v>0</v>
      </c>
    </row>
    <row r="359" spans="1:21">
      <c r="A359" s="181" t="str">
        <f t="shared" si="19"/>
        <v>809</v>
      </c>
      <c r="B359" s="181" t="str">
        <f t="shared" si="20"/>
        <v>809.2</v>
      </c>
      <c r="C359" t="s">
        <v>1767</v>
      </c>
      <c r="D359" t="s">
        <v>1218</v>
      </c>
      <c r="G359">
        <v>0</v>
      </c>
      <c r="H359">
        <v>0</v>
      </c>
      <c r="I359">
        <v>0</v>
      </c>
      <c r="J359">
        <v>0</v>
      </c>
      <c r="K359">
        <v>0</v>
      </c>
      <c r="L359">
        <v>0</v>
      </c>
      <c r="M359">
        <v>0</v>
      </c>
      <c r="N359">
        <v>0</v>
      </c>
      <c r="O359">
        <v>0</v>
      </c>
      <c r="P359">
        <v>0</v>
      </c>
      <c r="Q359">
        <v>0</v>
      </c>
      <c r="R359">
        <v>0</v>
      </c>
      <c r="S359">
        <v>0</v>
      </c>
      <c r="U359" s="173">
        <f t="shared" si="21"/>
        <v>0</v>
      </c>
    </row>
    <row r="360" spans="1:21">
      <c r="A360" s="181" t="str">
        <f t="shared" si="19"/>
        <v>810</v>
      </c>
      <c r="B360" s="181" t="str">
        <f t="shared" si="20"/>
        <v>810.0</v>
      </c>
      <c r="C360" t="s">
        <v>1768</v>
      </c>
      <c r="D360" t="s">
        <v>1220</v>
      </c>
      <c r="G360">
        <v>0</v>
      </c>
      <c r="H360">
        <v>0</v>
      </c>
      <c r="I360">
        <v>0</v>
      </c>
      <c r="J360">
        <v>0</v>
      </c>
      <c r="K360">
        <v>0</v>
      </c>
      <c r="L360">
        <v>0</v>
      </c>
      <c r="M360">
        <v>0</v>
      </c>
      <c r="N360">
        <v>0</v>
      </c>
      <c r="O360">
        <v>0</v>
      </c>
      <c r="P360">
        <v>0</v>
      </c>
      <c r="Q360">
        <v>0</v>
      </c>
      <c r="R360">
        <v>0</v>
      </c>
      <c r="S360">
        <v>0</v>
      </c>
      <c r="U360" s="173">
        <f t="shared" si="21"/>
        <v>0</v>
      </c>
    </row>
    <row r="361" spans="1:21">
      <c r="A361" s="181" t="str">
        <f t="shared" si="19"/>
        <v>811</v>
      </c>
      <c r="B361" s="181" t="str">
        <f t="shared" si="20"/>
        <v>811.0</v>
      </c>
      <c r="C361" t="s">
        <v>1769</v>
      </c>
      <c r="D361" t="s">
        <v>1222</v>
      </c>
      <c r="G361">
        <v>0</v>
      </c>
      <c r="H361">
        <v>0</v>
      </c>
      <c r="I361">
        <v>0</v>
      </c>
      <c r="J361">
        <v>0</v>
      </c>
      <c r="K361">
        <v>0</v>
      </c>
      <c r="L361">
        <v>0</v>
      </c>
      <c r="M361">
        <v>0</v>
      </c>
      <c r="N361">
        <v>0</v>
      </c>
      <c r="O361">
        <v>0</v>
      </c>
      <c r="P361">
        <v>0</v>
      </c>
      <c r="Q361">
        <v>0</v>
      </c>
      <c r="R361">
        <v>0</v>
      </c>
      <c r="S361">
        <v>0</v>
      </c>
      <c r="U361" s="173">
        <f t="shared" si="21"/>
        <v>0</v>
      </c>
    </row>
    <row r="362" spans="1:21">
      <c r="A362" s="181" t="str">
        <f t="shared" si="19"/>
        <v>812</v>
      </c>
      <c r="B362" s="181" t="str">
        <f t="shared" si="20"/>
        <v>812.0</v>
      </c>
      <c r="C362" t="s">
        <v>1770</v>
      </c>
      <c r="D362" t="s">
        <v>1224</v>
      </c>
      <c r="G362">
        <v>0</v>
      </c>
      <c r="H362">
        <v>0</v>
      </c>
      <c r="I362">
        <v>0</v>
      </c>
      <c r="J362">
        <v>0</v>
      </c>
      <c r="K362">
        <v>0</v>
      </c>
      <c r="L362">
        <v>0</v>
      </c>
      <c r="M362">
        <v>0</v>
      </c>
      <c r="N362">
        <v>0</v>
      </c>
      <c r="O362">
        <v>0</v>
      </c>
      <c r="P362">
        <v>0</v>
      </c>
      <c r="Q362">
        <v>0</v>
      </c>
      <c r="R362">
        <v>0</v>
      </c>
      <c r="S362">
        <v>0</v>
      </c>
      <c r="U362" s="173">
        <f t="shared" si="21"/>
        <v>0</v>
      </c>
    </row>
    <row r="363" spans="1:21">
      <c r="A363" s="181" t="str">
        <f t="shared" si="19"/>
        <v>813</v>
      </c>
      <c r="B363" s="181" t="str">
        <f t="shared" si="20"/>
        <v>813.0</v>
      </c>
      <c r="C363" t="s">
        <v>1771</v>
      </c>
      <c r="D363" t="s">
        <v>1226</v>
      </c>
      <c r="G363">
        <v>0</v>
      </c>
      <c r="H363">
        <v>0</v>
      </c>
      <c r="I363">
        <v>0</v>
      </c>
      <c r="J363">
        <v>0</v>
      </c>
      <c r="K363">
        <v>0</v>
      </c>
      <c r="L363">
        <v>0</v>
      </c>
      <c r="M363">
        <v>0</v>
      </c>
      <c r="N363">
        <v>0</v>
      </c>
      <c r="O363">
        <v>0</v>
      </c>
      <c r="P363">
        <v>0</v>
      </c>
      <c r="Q363">
        <v>0</v>
      </c>
      <c r="R363">
        <v>0</v>
      </c>
      <c r="S363">
        <v>0</v>
      </c>
      <c r="U363" s="173">
        <f t="shared" si="21"/>
        <v>0</v>
      </c>
    </row>
    <row r="364" spans="1:21">
      <c r="A364" s="181" t="str">
        <f t="shared" si="19"/>
        <v>826</v>
      </c>
      <c r="B364" s="181" t="str">
        <f t="shared" si="20"/>
        <v>826.0</v>
      </c>
      <c r="C364" t="s">
        <v>1772</v>
      </c>
      <c r="D364" t="s">
        <v>1228</v>
      </c>
      <c r="G364">
        <v>0</v>
      </c>
      <c r="H364">
        <v>0</v>
      </c>
      <c r="I364">
        <v>0</v>
      </c>
      <c r="J364">
        <v>0</v>
      </c>
      <c r="K364">
        <v>0</v>
      </c>
      <c r="L364">
        <v>0</v>
      </c>
      <c r="M364">
        <v>0</v>
      </c>
      <c r="N364">
        <v>0</v>
      </c>
      <c r="O364">
        <v>0</v>
      </c>
      <c r="P364">
        <v>0</v>
      </c>
      <c r="Q364">
        <v>0</v>
      </c>
      <c r="R364">
        <v>0</v>
      </c>
      <c r="S364">
        <v>0</v>
      </c>
      <c r="U364" s="173">
        <f t="shared" si="21"/>
        <v>0</v>
      </c>
    </row>
    <row r="365" spans="1:21">
      <c r="A365" s="181" t="str">
        <f t="shared" si="19"/>
        <v>850</v>
      </c>
      <c r="B365" s="181" t="str">
        <f t="shared" si="20"/>
        <v>850.0</v>
      </c>
      <c r="C365" t="s">
        <v>1773</v>
      </c>
      <c r="D365" t="s">
        <v>1230</v>
      </c>
      <c r="G365">
        <v>0</v>
      </c>
      <c r="H365">
        <v>0</v>
      </c>
      <c r="I365">
        <v>0</v>
      </c>
      <c r="J365">
        <v>0</v>
      </c>
      <c r="K365">
        <v>0</v>
      </c>
      <c r="L365">
        <v>0</v>
      </c>
      <c r="M365">
        <v>0</v>
      </c>
      <c r="N365">
        <v>0</v>
      </c>
      <c r="O365">
        <v>0</v>
      </c>
      <c r="P365">
        <v>0</v>
      </c>
      <c r="Q365">
        <v>0</v>
      </c>
      <c r="R365">
        <v>0</v>
      </c>
      <c r="S365">
        <v>0</v>
      </c>
      <c r="U365" s="173">
        <f t="shared" si="21"/>
        <v>0</v>
      </c>
    </row>
    <row r="366" spans="1:21">
      <c r="A366" s="181" t="str">
        <f t="shared" si="19"/>
        <v>851</v>
      </c>
      <c r="B366" s="181" t="str">
        <f t="shared" si="20"/>
        <v>851.0</v>
      </c>
      <c r="C366" t="s">
        <v>1774</v>
      </c>
      <c r="D366" t="s">
        <v>1232</v>
      </c>
      <c r="G366">
        <v>0</v>
      </c>
      <c r="H366">
        <v>0</v>
      </c>
      <c r="I366">
        <v>0</v>
      </c>
      <c r="J366">
        <v>0</v>
      </c>
      <c r="K366">
        <v>0</v>
      </c>
      <c r="L366">
        <v>0</v>
      </c>
      <c r="M366">
        <v>0</v>
      </c>
      <c r="N366">
        <v>0</v>
      </c>
      <c r="O366">
        <v>0</v>
      </c>
      <c r="P366">
        <v>0</v>
      </c>
      <c r="Q366">
        <v>0</v>
      </c>
      <c r="R366">
        <v>0</v>
      </c>
      <c r="S366">
        <v>0</v>
      </c>
      <c r="U366" s="173">
        <f t="shared" si="21"/>
        <v>0</v>
      </c>
    </row>
    <row r="367" spans="1:21">
      <c r="A367" s="181" t="str">
        <f t="shared" si="19"/>
        <v>852</v>
      </c>
      <c r="B367" s="181" t="str">
        <f t="shared" si="20"/>
        <v>852.0</v>
      </c>
      <c r="C367" t="s">
        <v>1775</v>
      </c>
      <c r="D367" t="s">
        <v>1234</v>
      </c>
      <c r="G367">
        <v>0</v>
      </c>
      <c r="H367">
        <v>0</v>
      </c>
      <c r="I367">
        <v>0</v>
      </c>
      <c r="J367">
        <v>0</v>
      </c>
      <c r="K367">
        <v>0</v>
      </c>
      <c r="L367">
        <v>0</v>
      </c>
      <c r="M367">
        <v>0</v>
      </c>
      <c r="N367">
        <v>0</v>
      </c>
      <c r="O367">
        <v>0</v>
      </c>
      <c r="P367">
        <v>0</v>
      </c>
      <c r="Q367">
        <v>0</v>
      </c>
      <c r="R367">
        <v>0</v>
      </c>
      <c r="S367">
        <v>0</v>
      </c>
      <c r="U367" s="173">
        <f t="shared" si="21"/>
        <v>0</v>
      </c>
    </row>
    <row r="368" spans="1:21">
      <c r="A368" s="181" t="str">
        <f t="shared" si="19"/>
        <v>853</v>
      </c>
      <c r="B368" s="181" t="str">
        <f t="shared" si="20"/>
        <v>853.0</v>
      </c>
      <c r="C368" t="s">
        <v>1776</v>
      </c>
      <c r="D368" t="s">
        <v>1236</v>
      </c>
      <c r="G368">
        <v>0</v>
      </c>
      <c r="H368">
        <v>0</v>
      </c>
      <c r="I368">
        <v>0</v>
      </c>
      <c r="J368">
        <v>0</v>
      </c>
      <c r="K368">
        <v>0</v>
      </c>
      <c r="L368">
        <v>0</v>
      </c>
      <c r="M368">
        <v>0</v>
      </c>
      <c r="N368">
        <v>0</v>
      </c>
      <c r="O368">
        <v>0</v>
      </c>
      <c r="P368">
        <v>0</v>
      </c>
      <c r="Q368">
        <v>0</v>
      </c>
      <c r="R368">
        <v>0</v>
      </c>
      <c r="S368">
        <v>0</v>
      </c>
      <c r="U368" s="173">
        <f t="shared" si="21"/>
        <v>0</v>
      </c>
    </row>
    <row r="369" spans="1:21">
      <c r="A369" s="181" t="str">
        <f t="shared" si="19"/>
        <v>854</v>
      </c>
      <c r="B369" s="181" t="str">
        <f t="shared" si="20"/>
        <v>854.0</v>
      </c>
      <c r="C369" t="s">
        <v>1777</v>
      </c>
      <c r="D369" t="s">
        <v>1238</v>
      </c>
      <c r="G369">
        <v>0</v>
      </c>
      <c r="H369">
        <v>0</v>
      </c>
      <c r="I369">
        <v>0</v>
      </c>
      <c r="J369">
        <v>0</v>
      </c>
      <c r="K369">
        <v>0</v>
      </c>
      <c r="L369">
        <v>0</v>
      </c>
      <c r="M369">
        <v>0</v>
      </c>
      <c r="N369">
        <v>0</v>
      </c>
      <c r="O369">
        <v>0</v>
      </c>
      <c r="P369">
        <v>0</v>
      </c>
      <c r="Q369">
        <v>0</v>
      </c>
      <c r="R369">
        <v>0</v>
      </c>
      <c r="S369">
        <v>0</v>
      </c>
      <c r="U369" s="173">
        <f t="shared" si="21"/>
        <v>0</v>
      </c>
    </row>
    <row r="370" spans="1:21">
      <c r="A370" s="181" t="str">
        <f t="shared" si="19"/>
        <v>855</v>
      </c>
      <c r="B370" s="181" t="str">
        <f t="shared" si="20"/>
        <v>855.0</v>
      </c>
      <c r="C370" t="s">
        <v>1778</v>
      </c>
      <c r="D370" t="s">
        <v>1240</v>
      </c>
      <c r="G370">
        <v>0</v>
      </c>
      <c r="H370">
        <v>0</v>
      </c>
      <c r="I370">
        <v>0</v>
      </c>
      <c r="J370">
        <v>0</v>
      </c>
      <c r="K370">
        <v>0</v>
      </c>
      <c r="L370">
        <v>0</v>
      </c>
      <c r="M370">
        <v>0</v>
      </c>
      <c r="N370">
        <v>0</v>
      </c>
      <c r="O370">
        <v>0</v>
      </c>
      <c r="P370">
        <v>0</v>
      </c>
      <c r="Q370">
        <v>0</v>
      </c>
      <c r="R370">
        <v>0</v>
      </c>
      <c r="S370">
        <v>0</v>
      </c>
      <c r="U370" s="173">
        <f t="shared" si="21"/>
        <v>0</v>
      </c>
    </row>
    <row r="371" spans="1:21">
      <c r="A371" s="181" t="str">
        <f t="shared" si="19"/>
        <v>856</v>
      </c>
      <c r="B371" s="181" t="str">
        <f t="shared" si="20"/>
        <v>856.0</v>
      </c>
      <c r="C371" t="s">
        <v>1779</v>
      </c>
      <c r="D371" t="s">
        <v>1242</v>
      </c>
      <c r="G371">
        <v>0</v>
      </c>
      <c r="H371">
        <v>0</v>
      </c>
      <c r="I371">
        <v>0</v>
      </c>
      <c r="J371">
        <v>0</v>
      </c>
      <c r="K371">
        <v>0</v>
      </c>
      <c r="L371">
        <v>0</v>
      </c>
      <c r="M371">
        <v>0</v>
      </c>
      <c r="N371">
        <v>0</v>
      </c>
      <c r="O371">
        <v>0</v>
      </c>
      <c r="P371">
        <v>0</v>
      </c>
      <c r="Q371">
        <v>0</v>
      </c>
      <c r="R371">
        <v>0</v>
      </c>
      <c r="S371">
        <v>0</v>
      </c>
      <c r="U371" s="173">
        <f t="shared" si="21"/>
        <v>0</v>
      </c>
    </row>
    <row r="372" spans="1:21">
      <c r="A372" s="181" t="str">
        <f t="shared" si="19"/>
        <v>857</v>
      </c>
      <c r="B372" s="181" t="str">
        <f t="shared" si="20"/>
        <v>857.0</v>
      </c>
      <c r="C372" t="s">
        <v>1780</v>
      </c>
      <c r="D372" t="s">
        <v>1244</v>
      </c>
      <c r="G372">
        <v>0</v>
      </c>
      <c r="H372">
        <v>0</v>
      </c>
      <c r="I372">
        <v>0</v>
      </c>
      <c r="J372">
        <v>0</v>
      </c>
      <c r="K372">
        <v>0</v>
      </c>
      <c r="L372">
        <v>0</v>
      </c>
      <c r="M372">
        <v>0</v>
      </c>
      <c r="N372">
        <v>0</v>
      </c>
      <c r="O372">
        <v>0</v>
      </c>
      <c r="P372">
        <v>0</v>
      </c>
      <c r="Q372">
        <v>0</v>
      </c>
      <c r="R372">
        <v>0</v>
      </c>
      <c r="S372">
        <v>0</v>
      </c>
      <c r="U372" s="173">
        <f t="shared" si="21"/>
        <v>0</v>
      </c>
    </row>
    <row r="373" spans="1:21">
      <c r="A373" s="181" t="str">
        <f t="shared" si="19"/>
        <v>858</v>
      </c>
      <c r="B373" s="181" t="str">
        <f t="shared" si="20"/>
        <v>858.0</v>
      </c>
      <c r="C373" t="s">
        <v>1781</v>
      </c>
      <c r="D373" t="s">
        <v>1246</v>
      </c>
      <c r="G373">
        <v>0</v>
      </c>
      <c r="H373">
        <v>0</v>
      </c>
      <c r="I373">
        <v>0</v>
      </c>
      <c r="J373">
        <v>0</v>
      </c>
      <c r="K373">
        <v>0</v>
      </c>
      <c r="L373">
        <v>0</v>
      </c>
      <c r="M373">
        <v>0</v>
      </c>
      <c r="N373">
        <v>0</v>
      </c>
      <c r="O373">
        <v>0</v>
      </c>
      <c r="P373">
        <v>0</v>
      </c>
      <c r="Q373">
        <v>0</v>
      </c>
      <c r="R373">
        <v>0</v>
      </c>
      <c r="S373">
        <v>0</v>
      </c>
      <c r="U373" s="173">
        <f t="shared" si="21"/>
        <v>0</v>
      </c>
    </row>
    <row r="374" spans="1:21">
      <c r="A374" s="181" t="str">
        <f t="shared" si="19"/>
        <v>859</v>
      </c>
      <c r="B374" s="181" t="str">
        <f t="shared" si="20"/>
        <v>859.0</v>
      </c>
      <c r="C374" t="s">
        <v>1782</v>
      </c>
      <c r="D374" t="s">
        <v>1248</v>
      </c>
      <c r="G374">
        <v>0</v>
      </c>
      <c r="H374">
        <v>0</v>
      </c>
      <c r="I374">
        <v>0</v>
      </c>
      <c r="J374">
        <v>0</v>
      </c>
      <c r="K374">
        <v>0</v>
      </c>
      <c r="L374">
        <v>0</v>
      </c>
      <c r="M374">
        <v>0</v>
      </c>
      <c r="N374">
        <v>0</v>
      </c>
      <c r="O374">
        <v>0</v>
      </c>
      <c r="P374">
        <v>0</v>
      </c>
      <c r="Q374">
        <v>0</v>
      </c>
      <c r="R374">
        <v>0</v>
      </c>
      <c r="S374">
        <v>0</v>
      </c>
      <c r="U374" s="173">
        <f t="shared" si="21"/>
        <v>0</v>
      </c>
    </row>
    <row r="375" spans="1:21">
      <c r="A375" s="181" t="str">
        <f t="shared" si="19"/>
        <v>860</v>
      </c>
      <c r="B375" s="181" t="str">
        <f t="shared" si="20"/>
        <v>860.0</v>
      </c>
      <c r="C375" t="s">
        <v>1783</v>
      </c>
      <c r="D375" t="s">
        <v>1250</v>
      </c>
      <c r="G375">
        <v>0</v>
      </c>
      <c r="H375">
        <v>0</v>
      </c>
      <c r="I375">
        <v>0</v>
      </c>
      <c r="J375">
        <v>0</v>
      </c>
      <c r="K375">
        <v>0</v>
      </c>
      <c r="L375">
        <v>0</v>
      </c>
      <c r="M375">
        <v>0</v>
      </c>
      <c r="N375">
        <v>0</v>
      </c>
      <c r="O375">
        <v>0</v>
      </c>
      <c r="P375">
        <v>0</v>
      </c>
      <c r="Q375">
        <v>0</v>
      </c>
      <c r="R375">
        <v>0</v>
      </c>
      <c r="S375">
        <v>0</v>
      </c>
      <c r="U375" s="173">
        <f t="shared" si="21"/>
        <v>0</v>
      </c>
    </row>
    <row r="376" spans="1:21">
      <c r="A376" s="181" t="str">
        <f t="shared" si="19"/>
        <v>861</v>
      </c>
      <c r="B376" s="181" t="str">
        <f t="shared" si="20"/>
        <v>861.0</v>
      </c>
      <c r="C376" t="s">
        <v>1784</v>
      </c>
      <c r="D376" t="s">
        <v>1252</v>
      </c>
      <c r="G376">
        <v>0</v>
      </c>
      <c r="H376">
        <v>0</v>
      </c>
      <c r="I376">
        <v>0</v>
      </c>
      <c r="J376">
        <v>0</v>
      </c>
      <c r="K376">
        <v>0</v>
      </c>
      <c r="L376">
        <v>0</v>
      </c>
      <c r="M376">
        <v>0</v>
      </c>
      <c r="N376">
        <v>0</v>
      </c>
      <c r="O376">
        <v>0</v>
      </c>
      <c r="P376">
        <v>0</v>
      </c>
      <c r="Q376">
        <v>0</v>
      </c>
      <c r="R376">
        <v>0</v>
      </c>
      <c r="S376">
        <v>0</v>
      </c>
      <c r="U376" s="173">
        <f t="shared" si="21"/>
        <v>0</v>
      </c>
    </row>
    <row r="377" spans="1:21">
      <c r="A377" s="181" t="str">
        <f t="shared" si="19"/>
        <v>862</v>
      </c>
      <c r="B377" s="181" t="str">
        <f t="shared" si="20"/>
        <v>862.0</v>
      </c>
      <c r="C377" t="s">
        <v>1785</v>
      </c>
      <c r="D377" t="s">
        <v>1254</v>
      </c>
      <c r="G377">
        <v>0</v>
      </c>
      <c r="H377">
        <v>0</v>
      </c>
      <c r="I377">
        <v>0</v>
      </c>
      <c r="J377">
        <v>0</v>
      </c>
      <c r="K377">
        <v>0</v>
      </c>
      <c r="L377">
        <v>0</v>
      </c>
      <c r="M377">
        <v>0</v>
      </c>
      <c r="N377">
        <v>0</v>
      </c>
      <c r="O377">
        <v>0</v>
      </c>
      <c r="P377">
        <v>0</v>
      </c>
      <c r="Q377">
        <v>0</v>
      </c>
      <c r="R377">
        <v>0</v>
      </c>
      <c r="S377">
        <v>0</v>
      </c>
      <c r="U377" s="173">
        <f t="shared" si="21"/>
        <v>0</v>
      </c>
    </row>
    <row r="378" spans="1:21">
      <c r="A378" s="181" t="str">
        <f t="shared" si="19"/>
        <v>863</v>
      </c>
      <c r="B378" s="181" t="str">
        <f t="shared" si="20"/>
        <v>863.0</v>
      </c>
      <c r="C378" t="s">
        <v>1786</v>
      </c>
      <c r="D378" t="s">
        <v>1256</v>
      </c>
      <c r="G378">
        <v>0</v>
      </c>
      <c r="H378">
        <v>0</v>
      </c>
      <c r="I378">
        <v>0</v>
      </c>
      <c r="J378">
        <v>0</v>
      </c>
      <c r="K378">
        <v>0</v>
      </c>
      <c r="L378">
        <v>0</v>
      </c>
      <c r="M378">
        <v>0</v>
      </c>
      <c r="N378">
        <v>0</v>
      </c>
      <c r="O378">
        <v>0</v>
      </c>
      <c r="P378">
        <v>0</v>
      </c>
      <c r="Q378">
        <v>0</v>
      </c>
      <c r="R378">
        <v>0</v>
      </c>
      <c r="S378">
        <v>0</v>
      </c>
      <c r="U378" s="173">
        <f t="shared" si="21"/>
        <v>0</v>
      </c>
    </row>
    <row r="379" spans="1:21">
      <c r="A379" s="181" t="str">
        <f t="shared" si="19"/>
        <v>864</v>
      </c>
      <c r="B379" s="181" t="str">
        <f t="shared" si="20"/>
        <v>864.0</v>
      </c>
      <c r="C379" t="s">
        <v>1787</v>
      </c>
      <c r="D379" t="s">
        <v>1258</v>
      </c>
      <c r="G379">
        <v>0</v>
      </c>
      <c r="H379">
        <v>0</v>
      </c>
      <c r="I379">
        <v>0</v>
      </c>
      <c r="J379">
        <v>0</v>
      </c>
      <c r="K379">
        <v>0</v>
      </c>
      <c r="L379">
        <v>0</v>
      </c>
      <c r="M379">
        <v>0</v>
      </c>
      <c r="N379">
        <v>0</v>
      </c>
      <c r="O379">
        <v>0</v>
      </c>
      <c r="P379">
        <v>0</v>
      </c>
      <c r="Q379">
        <v>0</v>
      </c>
      <c r="R379">
        <v>0</v>
      </c>
      <c r="S379">
        <v>0</v>
      </c>
      <c r="U379" s="173">
        <f t="shared" si="21"/>
        <v>0</v>
      </c>
    </row>
    <row r="380" spans="1:21">
      <c r="A380" s="181" t="str">
        <f t="shared" si="19"/>
        <v>865</v>
      </c>
      <c r="B380" s="181" t="str">
        <f t="shared" si="20"/>
        <v>865.0</v>
      </c>
      <c r="C380" t="s">
        <v>1788</v>
      </c>
      <c r="D380" t="s">
        <v>1260</v>
      </c>
      <c r="G380">
        <v>0</v>
      </c>
      <c r="H380">
        <v>0</v>
      </c>
      <c r="I380">
        <v>0</v>
      </c>
      <c r="J380">
        <v>0</v>
      </c>
      <c r="K380">
        <v>0</v>
      </c>
      <c r="L380">
        <v>0</v>
      </c>
      <c r="M380">
        <v>0</v>
      </c>
      <c r="N380">
        <v>0</v>
      </c>
      <c r="O380">
        <v>0</v>
      </c>
      <c r="P380">
        <v>0</v>
      </c>
      <c r="Q380">
        <v>0</v>
      </c>
      <c r="R380">
        <v>0</v>
      </c>
      <c r="S380">
        <v>0</v>
      </c>
      <c r="U380" s="173">
        <f t="shared" si="21"/>
        <v>0</v>
      </c>
    </row>
    <row r="381" spans="1:21">
      <c r="A381" s="181" t="str">
        <f t="shared" si="19"/>
        <v>866</v>
      </c>
      <c r="B381" s="181" t="str">
        <f t="shared" si="20"/>
        <v>866.0</v>
      </c>
      <c r="C381" t="s">
        <v>1789</v>
      </c>
      <c r="D381" t="s">
        <v>1262</v>
      </c>
      <c r="G381">
        <v>0</v>
      </c>
      <c r="H381">
        <v>0</v>
      </c>
      <c r="I381">
        <v>0</v>
      </c>
      <c r="J381">
        <v>0</v>
      </c>
      <c r="K381">
        <v>0</v>
      </c>
      <c r="L381">
        <v>0</v>
      </c>
      <c r="M381">
        <v>0</v>
      </c>
      <c r="N381">
        <v>0</v>
      </c>
      <c r="O381">
        <v>0</v>
      </c>
      <c r="P381">
        <v>0</v>
      </c>
      <c r="Q381">
        <v>0</v>
      </c>
      <c r="R381">
        <v>0</v>
      </c>
      <c r="S381">
        <v>0</v>
      </c>
      <c r="U381" s="173">
        <f t="shared" si="21"/>
        <v>0</v>
      </c>
    </row>
    <row r="382" spans="1:21">
      <c r="A382" s="181" t="str">
        <f t="shared" si="19"/>
        <v>867</v>
      </c>
      <c r="B382" s="181" t="str">
        <f t="shared" si="20"/>
        <v>867.0</v>
      </c>
      <c r="C382" t="s">
        <v>1790</v>
      </c>
      <c r="D382" t="s">
        <v>1264</v>
      </c>
      <c r="G382">
        <v>0</v>
      </c>
      <c r="H382">
        <v>0</v>
      </c>
      <c r="I382">
        <v>0</v>
      </c>
      <c r="J382">
        <v>0</v>
      </c>
      <c r="K382">
        <v>0</v>
      </c>
      <c r="L382">
        <v>0</v>
      </c>
      <c r="M382">
        <v>0</v>
      </c>
      <c r="N382">
        <v>0</v>
      </c>
      <c r="O382">
        <v>0</v>
      </c>
      <c r="P382">
        <v>0</v>
      </c>
      <c r="Q382">
        <v>0</v>
      </c>
      <c r="R382">
        <v>0</v>
      </c>
      <c r="S382">
        <v>0</v>
      </c>
      <c r="U382" s="173">
        <f t="shared" si="21"/>
        <v>0</v>
      </c>
    </row>
    <row r="383" spans="1:21">
      <c r="A383" s="181" t="str">
        <f t="shared" si="19"/>
        <v>870</v>
      </c>
      <c r="B383" s="181" t="str">
        <f t="shared" si="20"/>
        <v>870.0</v>
      </c>
      <c r="C383" t="s">
        <v>1791</v>
      </c>
      <c r="D383" t="s">
        <v>1266</v>
      </c>
      <c r="G383">
        <v>0</v>
      </c>
      <c r="H383">
        <v>0</v>
      </c>
      <c r="I383">
        <v>0</v>
      </c>
      <c r="J383">
        <v>0</v>
      </c>
      <c r="K383">
        <v>0</v>
      </c>
      <c r="L383">
        <v>0</v>
      </c>
      <c r="M383">
        <v>0</v>
      </c>
      <c r="N383">
        <v>0</v>
      </c>
      <c r="O383">
        <v>0</v>
      </c>
      <c r="P383">
        <v>0</v>
      </c>
      <c r="Q383">
        <v>0</v>
      </c>
      <c r="R383">
        <v>0</v>
      </c>
      <c r="S383">
        <v>0</v>
      </c>
      <c r="U383" s="173">
        <f t="shared" si="21"/>
        <v>0</v>
      </c>
    </row>
    <row r="384" spans="1:21">
      <c r="A384" s="181" t="str">
        <f t="shared" si="19"/>
        <v>871</v>
      </c>
      <c r="B384" s="181" t="str">
        <f t="shared" si="20"/>
        <v>871.0</v>
      </c>
      <c r="C384" t="s">
        <v>1792</v>
      </c>
      <c r="D384" t="s">
        <v>1268</v>
      </c>
      <c r="G384">
        <v>0</v>
      </c>
      <c r="H384">
        <v>0</v>
      </c>
      <c r="I384">
        <v>0</v>
      </c>
      <c r="J384">
        <v>0</v>
      </c>
      <c r="K384">
        <v>0</v>
      </c>
      <c r="L384">
        <v>0</v>
      </c>
      <c r="M384">
        <v>0</v>
      </c>
      <c r="N384">
        <v>0</v>
      </c>
      <c r="O384">
        <v>0</v>
      </c>
      <c r="P384">
        <v>0</v>
      </c>
      <c r="Q384">
        <v>0</v>
      </c>
      <c r="R384">
        <v>0</v>
      </c>
      <c r="S384">
        <v>0</v>
      </c>
      <c r="U384" s="173">
        <f t="shared" si="21"/>
        <v>0</v>
      </c>
    </row>
    <row r="385" spans="1:21">
      <c r="A385" s="181" t="str">
        <f t="shared" si="19"/>
        <v>872</v>
      </c>
      <c r="B385" s="181" t="str">
        <f t="shared" si="20"/>
        <v>872.0</v>
      </c>
      <c r="C385" t="s">
        <v>1793</v>
      </c>
      <c r="D385" t="s">
        <v>1270</v>
      </c>
      <c r="G385">
        <v>0</v>
      </c>
      <c r="H385">
        <v>0</v>
      </c>
      <c r="I385">
        <v>0</v>
      </c>
      <c r="J385">
        <v>0</v>
      </c>
      <c r="K385">
        <v>0</v>
      </c>
      <c r="L385">
        <v>0</v>
      </c>
      <c r="M385">
        <v>0</v>
      </c>
      <c r="N385">
        <v>0</v>
      </c>
      <c r="O385">
        <v>0</v>
      </c>
      <c r="P385">
        <v>0</v>
      </c>
      <c r="Q385">
        <v>0</v>
      </c>
      <c r="R385">
        <v>0</v>
      </c>
      <c r="S385">
        <v>0</v>
      </c>
      <c r="U385" s="173">
        <f t="shared" si="21"/>
        <v>0</v>
      </c>
    </row>
    <row r="386" spans="1:21">
      <c r="A386" s="181" t="str">
        <f t="shared" si="19"/>
        <v>873</v>
      </c>
      <c r="B386" s="181" t="str">
        <f t="shared" si="20"/>
        <v>873.0</v>
      </c>
      <c r="C386" t="s">
        <v>1794</v>
      </c>
      <c r="D386" t="s">
        <v>1272</v>
      </c>
      <c r="G386">
        <v>0</v>
      </c>
      <c r="H386">
        <v>0</v>
      </c>
      <c r="I386">
        <v>0</v>
      </c>
      <c r="J386">
        <v>0</v>
      </c>
      <c r="K386">
        <v>0</v>
      </c>
      <c r="L386">
        <v>0</v>
      </c>
      <c r="M386">
        <v>0</v>
      </c>
      <c r="N386">
        <v>0</v>
      </c>
      <c r="O386">
        <v>0</v>
      </c>
      <c r="P386">
        <v>0</v>
      </c>
      <c r="Q386">
        <v>0</v>
      </c>
      <c r="R386">
        <v>0</v>
      </c>
      <c r="S386">
        <v>0</v>
      </c>
      <c r="U386" s="173">
        <f t="shared" si="21"/>
        <v>0</v>
      </c>
    </row>
    <row r="387" spans="1:21">
      <c r="A387" s="181" t="str">
        <f t="shared" si="19"/>
        <v>874</v>
      </c>
      <c r="B387" s="181" t="str">
        <f t="shared" si="20"/>
        <v>874.0</v>
      </c>
      <c r="C387" t="s">
        <v>1795</v>
      </c>
      <c r="D387" t="s">
        <v>1274</v>
      </c>
      <c r="G387">
        <v>0</v>
      </c>
      <c r="H387">
        <v>0</v>
      </c>
      <c r="I387">
        <v>0</v>
      </c>
      <c r="J387">
        <v>0</v>
      </c>
      <c r="K387">
        <v>0</v>
      </c>
      <c r="L387">
        <v>0</v>
      </c>
      <c r="M387">
        <v>0</v>
      </c>
      <c r="N387">
        <v>0</v>
      </c>
      <c r="O387">
        <v>0</v>
      </c>
      <c r="P387">
        <v>0</v>
      </c>
      <c r="Q387">
        <v>0</v>
      </c>
      <c r="R387">
        <v>0</v>
      </c>
      <c r="S387">
        <v>0</v>
      </c>
      <c r="U387" s="173">
        <f t="shared" si="21"/>
        <v>0</v>
      </c>
    </row>
    <row r="388" spans="1:21">
      <c r="A388" s="181" t="str">
        <f t="shared" si="19"/>
        <v>875</v>
      </c>
      <c r="B388" s="181" t="str">
        <f t="shared" si="20"/>
        <v>875.0</v>
      </c>
      <c r="C388" t="s">
        <v>1796</v>
      </c>
      <c r="D388" t="s">
        <v>1276</v>
      </c>
      <c r="G388">
        <v>0</v>
      </c>
      <c r="H388">
        <v>0</v>
      </c>
      <c r="I388">
        <v>0</v>
      </c>
      <c r="J388">
        <v>0</v>
      </c>
      <c r="K388">
        <v>0</v>
      </c>
      <c r="L388">
        <v>0</v>
      </c>
      <c r="M388">
        <v>0</v>
      </c>
      <c r="N388">
        <v>0</v>
      </c>
      <c r="O388">
        <v>0</v>
      </c>
      <c r="P388">
        <v>0</v>
      </c>
      <c r="Q388">
        <v>0</v>
      </c>
      <c r="R388">
        <v>0</v>
      </c>
      <c r="S388">
        <v>0</v>
      </c>
      <c r="U388" s="173">
        <f t="shared" si="21"/>
        <v>0</v>
      </c>
    </row>
    <row r="389" spans="1:21">
      <c r="A389" s="181" t="str">
        <f t="shared" si="19"/>
        <v>876</v>
      </c>
      <c r="B389" s="181" t="str">
        <f t="shared" si="20"/>
        <v>876.0</v>
      </c>
      <c r="C389" t="s">
        <v>1797</v>
      </c>
      <c r="D389" t="s">
        <v>1278</v>
      </c>
      <c r="G389">
        <v>0</v>
      </c>
      <c r="H389">
        <v>0</v>
      </c>
      <c r="I389">
        <v>0</v>
      </c>
      <c r="J389">
        <v>0</v>
      </c>
      <c r="K389">
        <v>0</v>
      </c>
      <c r="L389">
        <v>0</v>
      </c>
      <c r="M389">
        <v>0</v>
      </c>
      <c r="N389">
        <v>0</v>
      </c>
      <c r="O389">
        <v>0</v>
      </c>
      <c r="P389">
        <v>0</v>
      </c>
      <c r="Q389">
        <v>0</v>
      </c>
      <c r="R389">
        <v>0</v>
      </c>
      <c r="S389">
        <v>0</v>
      </c>
      <c r="U389" s="173">
        <f t="shared" si="21"/>
        <v>0</v>
      </c>
    </row>
    <row r="390" spans="1:21">
      <c r="A390" s="181" t="str">
        <f t="shared" si="19"/>
        <v>877</v>
      </c>
      <c r="B390" s="181" t="str">
        <f t="shared" si="20"/>
        <v>877.0</v>
      </c>
      <c r="C390" t="s">
        <v>1798</v>
      </c>
      <c r="D390" t="s">
        <v>1280</v>
      </c>
      <c r="G390">
        <v>0</v>
      </c>
      <c r="H390">
        <v>0</v>
      </c>
      <c r="I390">
        <v>0</v>
      </c>
      <c r="J390">
        <v>0</v>
      </c>
      <c r="K390">
        <v>0</v>
      </c>
      <c r="L390">
        <v>0</v>
      </c>
      <c r="M390">
        <v>0</v>
      </c>
      <c r="N390">
        <v>0</v>
      </c>
      <c r="O390">
        <v>0</v>
      </c>
      <c r="P390">
        <v>0</v>
      </c>
      <c r="Q390">
        <v>0</v>
      </c>
      <c r="R390">
        <v>0</v>
      </c>
      <c r="S390">
        <v>0</v>
      </c>
      <c r="U390" s="173">
        <f t="shared" si="21"/>
        <v>0</v>
      </c>
    </row>
    <row r="391" spans="1:21">
      <c r="A391" s="181" t="str">
        <f t="shared" ref="A391:A436" si="22">MID(C391,4,3)</f>
        <v>878</v>
      </c>
      <c r="B391" s="181" t="str">
        <f t="shared" ref="B391:B436" si="23">MID(C391,4,3)&amp;"."&amp;MID(C391,7,1)</f>
        <v>878.0</v>
      </c>
      <c r="C391" t="s">
        <v>1799</v>
      </c>
      <c r="D391" t="s">
        <v>1282</v>
      </c>
      <c r="G391">
        <v>0</v>
      </c>
      <c r="H391">
        <v>0</v>
      </c>
      <c r="I391">
        <v>0</v>
      </c>
      <c r="J391">
        <v>0</v>
      </c>
      <c r="K391">
        <v>0</v>
      </c>
      <c r="L391">
        <v>0</v>
      </c>
      <c r="M391">
        <v>0</v>
      </c>
      <c r="N391">
        <v>0</v>
      </c>
      <c r="O391">
        <v>0</v>
      </c>
      <c r="P391">
        <v>0</v>
      </c>
      <c r="Q391">
        <v>0</v>
      </c>
      <c r="R391">
        <v>0</v>
      </c>
      <c r="S391">
        <v>0</v>
      </c>
      <c r="U391" s="173">
        <f t="shared" ref="U391:U433" si="24">AVERAGE(G391:S391)</f>
        <v>0</v>
      </c>
    </row>
    <row r="392" spans="1:21">
      <c r="A392" s="181" t="str">
        <f t="shared" si="22"/>
        <v>879</v>
      </c>
      <c r="B392" s="181" t="str">
        <f t="shared" si="23"/>
        <v>879.0</v>
      </c>
      <c r="C392" t="s">
        <v>1800</v>
      </c>
      <c r="D392" t="s">
        <v>1284</v>
      </c>
      <c r="G392">
        <v>0</v>
      </c>
      <c r="H392">
        <v>0</v>
      </c>
      <c r="I392">
        <v>0</v>
      </c>
      <c r="J392">
        <v>0</v>
      </c>
      <c r="K392">
        <v>0</v>
      </c>
      <c r="L392">
        <v>0</v>
      </c>
      <c r="M392">
        <v>0</v>
      </c>
      <c r="N392">
        <v>0</v>
      </c>
      <c r="O392">
        <v>0</v>
      </c>
      <c r="P392">
        <v>0</v>
      </c>
      <c r="Q392">
        <v>0</v>
      </c>
      <c r="R392">
        <v>0</v>
      </c>
      <c r="S392">
        <v>0</v>
      </c>
      <c r="U392" s="173">
        <f t="shared" si="24"/>
        <v>0</v>
      </c>
    </row>
    <row r="393" spans="1:21">
      <c r="A393" s="181" t="str">
        <f t="shared" si="22"/>
        <v>880</v>
      </c>
      <c r="B393" s="181" t="str">
        <f t="shared" si="23"/>
        <v>880.0</v>
      </c>
      <c r="C393" t="s">
        <v>1801</v>
      </c>
      <c r="D393" t="s">
        <v>1286</v>
      </c>
      <c r="G393">
        <v>0</v>
      </c>
      <c r="H393">
        <v>0</v>
      </c>
      <c r="I393">
        <v>0</v>
      </c>
      <c r="J393">
        <v>0</v>
      </c>
      <c r="K393">
        <v>0</v>
      </c>
      <c r="L393">
        <v>0</v>
      </c>
      <c r="M393">
        <v>0</v>
      </c>
      <c r="N393">
        <v>0</v>
      </c>
      <c r="O393">
        <v>0</v>
      </c>
      <c r="P393">
        <v>0</v>
      </c>
      <c r="Q393">
        <v>0</v>
      </c>
      <c r="R393">
        <v>0</v>
      </c>
      <c r="S393">
        <v>0</v>
      </c>
      <c r="U393" s="173">
        <f t="shared" si="24"/>
        <v>0</v>
      </c>
    </row>
    <row r="394" spans="1:21">
      <c r="A394" s="181" t="str">
        <f t="shared" si="22"/>
        <v>881</v>
      </c>
      <c r="B394" s="181" t="str">
        <f t="shared" si="23"/>
        <v>881.0</v>
      </c>
      <c r="C394" t="s">
        <v>1802</v>
      </c>
      <c r="D394" t="s">
        <v>1288</v>
      </c>
      <c r="G394">
        <v>0</v>
      </c>
      <c r="H394">
        <v>0</v>
      </c>
      <c r="I394">
        <v>0</v>
      </c>
      <c r="J394">
        <v>0</v>
      </c>
      <c r="K394">
        <v>0</v>
      </c>
      <c r="L394">
        <v>0</v>
      </c>
      <c r="M394">
        <v>0</v>
      </c>
      <c r="N394">
        <v>0</v>
      </c>
      <c r="O394">
        <v>0</v>
      </c>
      <c r="P394">
        <v>0</v>
      </c>
      <c r="Q394">
        <v>0</v>
      </c>
      <c r="R394">
        <v>0</v>
      </c>
      <c r="S394">
        <v>0</v>
      </c>
      <c r="U394" s="173">
        <f t="shared" si="24"/>
        <v>0</v>
      </c>
    </row>
    <row r="395" spans="1:21">
      <c r="A395" s="181" t="str">
        <f t="shared" si="22"/>
        <v>885</v>
      </c>
      <c r="B395" s="181" t="str">
        <f t="shared" si="23"/>
        <v>885.0</v>
      </c>
      <c r="C395" t="s">
        <v>1803</v>
      </c>
      <c r="D395" t="s">
        <v>1290</v>
      </c>
      <c r="G395">
        <v>0</v>
      </c>
      <c r="H395">
        <v>0</v>
      </c>
      <c r="I395">
        <v>0</v>
      </c>
      <c r="J395">
        <v>0</v>
      </c>
      <c r="K395">
        <v>0</v>
      </c>
      <c r="L395">
        <v>0</v>
      </c>
      <c r="M395">
        <v>0</v>
      </c>
      <c r="N395">
        <v>0</v>
      </c>
      <c r="O395">
        <v>0</v>
      </c>
      <c r="P395">
        <v>0</v>
      </c>
      <c r="Q395">
        <v>0</v>
      </c>
      <c r="R395">
        <v>0</v>
      </c>
      <c r="S395">
        <v>0</v>
      </c>
      <c r="U395" s="173">
        <f t="shared" si="24"/>
        <v>0</v>
      </c>
    </row>
    <row r="396" spans="1:21">
      <c r="A396" s="181" t="str">
        <f t="shared" si="22"/>
        <v>886</v>
      </c>
      <c r="B396" s="181" t="str">
        <f t="shared" si="23"/>
        <v>886.0</v>
      </c>
      <c r="C396" t="s">
        <v>1804</v>
      </c>
      <c r="D396" t="s">
        <v>1292</v>
      </c>
      <c r="G396">
        <v>0</v>
      </c>
      <c r="H396">
        <v>0</v>
      </c>
      <c r="I396">
        <v>0</v>
      </c>
      <c r="J396">
        <v>0</v>
      </c>
      <c r="K396">
        <v>0</v>
      </c>
      <c r="L396">
        <v>0</v>
      </c>
      <c r="M396">
        <v>0</v>
      </c>
      <c r="N396">
        <v>0</v>
      </c>
      <c r="O396">
        <v>0</v>
      </c>
      <c r="P396">
        <v>0</v>
      </c>
      <c r="Q396">
        <v>0</v>
      </c>
      <c r="R396">
        <v>0</v>
      </c>
      <c r="S396">
        <v>0</v>
      </c>
      <c r="U396" s="173">
        <f t="shared" si="24"/>
        <v>0</v>
      </c>
    </row>
    <row r="397" spans="1:21">
      <c r="A397" s="181" t="str">
        <f t="shared" si="22"/>
        <v>887</v>
      </c>
      <c r="B397" s="181" t="str">
        <f t="shared" si="23"/>
        <v>887.0</v>
      </c>
      <c r="C397" t="s">
        <v>1805</v>
      </c>
      <c r="D397" t="s">
        <v>1294</v>
      </c>
      <c r="G397">
        <v>0</v>
      </c>
      <c r="H397">
        <v>0</v>
      </c>
      <c r="I397">
        <v>0</v>
      </c>
      <c r="J397">
        <v>0</v>
      </c>
      <c r="K397">
        <v>0</v>
      </c>
      <c r="L397">
        <v>0</v>
      </c>
      <c r="M397">
        <v>0</v>
      </c>
      <c r="N397">
        <v>0</v>
      </c>
      <c r="O397">
        <v>0</v>
      </c>
      <c r="P397">
        <v>0</v>
      </c>
      <c r="Q397">
        <v>0</v>
      </c>
      <c r="R397">
        <v>0</v>
      </c>
      <c r="S397">
        <v>0</v>
      </c>
      <c r="U397" s="173">
        <f t="shared" si="24"/>
        <v>0</v>
      </c>
    </row>
    <row r="398" spans="1:21">
      <c r="A398" s="181" t="str">
        <f t="shared" si="22"/>
        <v>888</v>
      </c>
      <c r="B398" s="181" t="str">
        <f t="shared" si="23"/>
        <v>888.0</v>
      </c>
      <c r="C398" t="s">
        <v>1806</v>
      </c>
      <c r="D398" t="s">
        <v>1296</v>
      </c>
      <c r="G398">
        <v>0</v>
      </c>
      <c r="H398">
        <v>0</v>
      </c>
      <c r="I398">
        <v>0</v>
      </c>
      <c r="J398">
        <v>0</v>
      </c>
      <c r="K398">
        <v>0</v>
      </c>
      <c r="L398">
        <v>0</v>
      </c>
      <c r="M398">
        <v>0</v>
      </c>
      <c r="N398">
        <v>0</v>
      </c>
      <c r="O398">
        <v>0</v>
      </c>
      <c r="P398">
        <v>0</v>
      </c>
      <c r="Q398">
        <v>0</v>
      </c>
      <c r="R398">
        <v>0</v>
      </c>
      <c r="S398">
        <v>0</v>
      </c>
      <c r="U398" s="173">
        <f t="shared" si="24"/>
        <v>0</v>
      </c>
    </row>
    <row r="399" spans="1:21">
      <c r="A399" s="181" t="str">
        <f t="shared" si="22"/>
        <v>889</v>
      </c>
      <c r="B399" s="181" t="str">
        <f t="shared" si="23"/>
        <v>889.0</v>
      </c>
      <c r="C399" t="s">
        <v>1807</v>
      </c>
      <c r="D399" t="s">
        <v>1298</v>
      </c>
      <c r="G399">
        <v>0</v>
      </c>
      <c r="H399">
        <v>0</v>
      </c>
      <c r="I399">
        <v>0</v>
      </c>
      <c r="J399">
        <v>0</v>
      </c>
      <c r="K399">
        <v>0</v>
      </c>
      <c r="L399">
        <v>0</v>
      </c>
      <c r="M399">
        <v>0</v>
      </c>
      <c r="N399">
        <v>0</v>
      </c>
      <c r="O399">
        <v>0</v>
      </c>
      <c r="P399">
        <v>0</v>
      </c>
      <c r="Q399">
        <v>0</v>
      </c>
      <c r="R399">
        <v>0</v>
      </c>
      <c r="S399">
        <v>0</v>
      </c>
      <c r="U399" s="173">
        <f t="shared" si="24"/>
        <v>0</v>
      </c>
    </row>
    <row r="400" spans="1:21">
      <c r="A400" s="181" t="str">
        <f t="shared" si="22"/>
        <v>890</v>
      </c>
      <c r="B400" s="181" t="str">
        <f t="shared" si="23"/>
        <v>890.0</v>
      </c>
      <c r="C400" t="s">
        <v>1808</v>
      </c>
      <c r="D400" t="s">
        <v>1300</v>
      </c>
      <c r="G400">
        <v>0</v>
      </c>
      <c r="H400">
        <v>0</v>
      </c>
      <c r="I400">
        <v>0</v>
      </c>
      <c r="J400">
        <v>0</v>
      </c>
      <c r="K400">
        <v>0</v>
      </c>
      <c r="L400">
        <v>0</v>
      </c>
      <c r="M400">
        <v>0</v>
      </c>
      <c r="N400">
        <v>0</v>
      </c>
      <c r="O400">
        <v>0</v>
      </c>
      <c r="P400">
        <v>0</v>
      </c>
      <c r="Q400">
        <v>0</v>
      </c>
      <c r="R400">
        <v>0</v>
      </c>
      <c r="S400">
        <v>0</v>
      </c>
      <c r="U400" s="173">
        <f t="shared" si="24"/>
        <v>0</v>
      </c>
    </row>
    <row r="401" spans="1:21">
      <c r="A401" s="181" t="str">
        <f t="shared" si="22"/>
        <v>891</v>
      </c>
      <c r="B401" s="181" t="str">
        <f t="shared" si="23"/>
        <v>891.0</v>
      </c>
      <c r="C401" t="s">
        <v>1809</v>
      </c>
      <c r="D401" t="s">
        <v>1302</v>
      </c>
      <c r="G401">
        <v>0</v>
      </c>
      <c r="H401">
        <v>0</v>
      </c>
      <c r="I401">
        <v>0</v>
      </c>
      <c r="J401">
        <v>0</v>
      </c>
      <c r="K401">
        <v>0</v>
      </c>
      <c r="L401">
        <v>0</v>
      </c>
      <c r="M401">
        <v>0</v>
      </c>
      <c r="N401">
        <v>0</v>
      </c>
      <c r="O401">
        <v>0</v>
      </c>
      <c r="P401">
        <v>0</v>
      </c>
      <c r="Q401">
        <v>0</v>
      </c>
      <c r="R401">
        <v>0</v>
      </c>
      <c r="S401">
        <v>0</v>
      </c>
      <c r="U401" s="173">
        <f t="shared" si="24"/>
        <v>0</v>
      </c>
    </row>
    <row r="402" spans="1:21">
      <c r="A402" s="181" t="str">
        <f t="shared" si="22"/>
        <v>892</v>
      </c>
      <c r="B402" s="181" t="str">
        <f t="shared" si="23"/>
        <v>892.0</v>
      </c>
      <c r="C402" t="s">
        <v>1810</v>
      </c>
      <c r="D402" t="s">
        <v>1304</v>
      </c>
      <c r="G402">
        <v>0</v>
      </c>
      <c r="H402">
        <v>0</v>
      </c>
      <c r="I402">
        <v>0</v>
      </c>
      <c r="J402">
        <v>0</v>
      </c>
      <c r="K402">
        <v>0</v>
      </c>
      <c r="L402">
        <v>0</v>
      </c>
      <c r="M402">
        <v>0</v>
      </c>
      <c r="N402">
        <v>0</v>
      </c>
      <c r="O402">
        <v>0</v>
      </c>
      <c r="P402">
        <v>0</v>
      </c>
      <c r="Q402">
        <v>0</v>
      </c>
      <c r="R402">
        <v>0</v>
      </c>
      <c r="S402">
        <v>0</v>
      </c>
      <c r="U402" s="173">
        <f t="shared" si="24"/>
        <v>0</v>
      </c>
    </row>
    <row r="403" spans="1:21">
      <c r="A403" s="181" t="str">
        <f t="shared" si="22"/>
        <v>893</v>
      </c>
      <c r="B403" s="181" t="str">
        <f t="shared" si="23"/>
        <v>893.0</v>
      </c>
      <c r="C403" t="s">
        <v>1811</v>
      </c>
      <c r="D403" t="s">
        <v>1306</v>
      </c>
      <c r="G403">
        <v>0</v>
      </c>
      <c r="H403">
        <v>0</v>
      </c>
      <c r="I403">
        <v>0</v>
      </c>
      <c r="J403">
        <v>0</v>
      </c>
      <c r="K403">
        <v>0</v>
      </c>
      <c r="L403">
        <v>0</v>
      </c>
      <c r="M403">
        <v>0</v>
      </c>
      <c r="N403">
        <v>0</v>
      </c>
      <c r="O403">
        <v>0</v>
      </c>
      <c r="P403">
        <v>0</v>
      </c>
      <c r="Q403">
        <v>0</v>
      </c>
      <c r="R403">
        <v>0</v>
      </c>
      <c r="S403">
        <v>0</v>
      </c>
      <c r="U403" s="173">
        <f t="shared" si="24"/>
        <v>0</v>
      </c>
    </row>
    <row r="404" spans="1:21">
      <c r="A404" s="181" t="str">
        <f t="shared" si="22"/>
        <v>894</v>
      </c>
      <c r="B404" s="181" t="str">
        <f t="shared" si="23"/>
        <v>894.0</v>
      </c>
      <c r="C404" t="s">
        <v>1812</v>
      </c>
      <c r="D404" t="s">
        <v>1308</v>
      </c>
      <c r="G404">
        <v>0</v>
      </c>
      <c r="H404">
        <v>0</v>
      </c>
      <c r="I404">
        <v>0</v>
      </c>
      <c r="J404">
        <v>0</v>
      </c>
      <c r="K404">
        <v>0</v>
      </c>
      <c r="L404">
        <v>0</v>
      </c>
      <c r="M404">
        <v>0</v>
      </c>
      <c r="N404">
        <v>0</v>
      </c>
      <c r="O404">
        <v>0</v>
      </c>
      <c r="P404">
        <v>0</v>
      </c>
      <c r="Q404">
        <v>0</v>
      </c>
      <c r="R404">
        <v>0</v>
      </c>
      <c r="S404">
        <v>0</v>
      </c>
      <c r="U404" s="173">
        <f t="shared" si="24"/>
        <v>0</v>
      </c>
    </row>
    <row r="405" spans="1:21">
      <c r="A405" s="181" t="str">
        <f t="shared" si="22"/>
        <v>901</v>
      </c>
      <c r="B405" s="181" t="str">
        <f t="shared" si="23"/>
        <v>901.0</v>
      </c>
      <c r="C405" t="s">
        <v>1813</v>
      </c>
      <c r="D405" t="s">
        <v>1310</v>
      </c>
      <c r="G405">
        <v>63072.79</v>
      </c>
      <c r="H405">
        <v>47064.65</v>
      </c>
      <c r="I405">
        <v>55463.43</v>
      </c>
      <c r="J405">
        <v>35814.31</v>
      </c>
      <c r="K405">
        <v>38063.379999999997</v>
      </c>
      <c r="L405">
        <v>38667.03</v>
      </c>
      <c r="M405">
        <v>48379.47</v>
      </c>
      <c r="N405">
        <v>29842.080000000002</v>
      </c>
      <c r="O405">
        <v>40226.769999999997</v>
      </c>
      <c r="P405">
        <v>18717.240000000002</v>
      </c>
      <c r="Q405">
        <v>29057.93</v>
      </c>
      <c r="R405">
        <v>24254.18</v>
      </c>
      <c r="S405">
        <v>26639.34</v>
      </c>
      <c r="U405" s="173">
        <f t="shared" si="24"/>
        <v>38097.123076923075</v>
      </c>
    </row>
    <row r="406" spans="1:21">
      <c r="A406" s="181" t="str">
        <f t="shared" si="22"/>
        <v>902</v>
      </c>
      <c r="B406" s="181" t="str">
        <f t="shared" si="23"/>
        <v>902.0</v>
      </c>
      <c r="C406" t="s">
        <v>1814</v>
      </c>
      <c r="D406" t="s">
        <v>1312</v>
      </c>
      <c r="G406">
        <v>85378.27</v>
      </c>
      <c r="H406">
        <v>278913.06</v>
      </c>
      <c r="I406">
        <v>103566.11</v>
      </c>
      <c r="J406">
        <v>369245.36</v>
      </c>
      <c r="K406">
        <v>167290.29999999999</v>
      </c>
      <c r="L406">
        <v>446805.79</v>
      </c>
      <c r="M406">
        <v>215596.35</v>
      </c>
      <c r="N406">
        <v>427659.74</v>
      </c>
      <c r="O406">
        <v>189512.04</v>
      </c>
      <c r="P406">
        <v>184628.44</v>
      </c>
      <c r="Q406">
        <v>520969.75</v>
      </c>
      <c r="R406">
        <v>196421.67</v>
      </c>
      <c r="S406">
        <v>182722.98</v>
      </c>
      <c r="U406" s="173">
        <f t="shared" si="24"/>
        <v>259131.52769230769</v>
      </c>
    </row>
    <row r="407" spans="1:21">
      <c r="A407" s="181" t="str">
        <f t="shared" si="22"/>
        <v>903</v>
      </c>
      <c r="B407" s="181" t="str">
        <f t="shared" si="23"/>
        <v>903.0</v>
      </c>
      <c r="C407" t="s">
        <v>1815</v>
      </c>
      <c r="D407" t="s">
        <v>1314</v>
      </c>
      <c r="G407">
        <v>2977831.66</v>
      </c>
      <c r="H407">
        <v>2172472.63</v>
      </c>
      <c r="I407">
        <v>2978416.95</v>
      </c>
      <c r="J407">
        <v>2501704.0099999998</v>
      </c>
      <c r="K407">
        <v>2589261.27</v>
      </c>
      <c r="L407">
        <v>2607036.85</v>
      </c>
      <c r="M407">
        <v>2493264.0499999998</v>
      </c>
      <c r="N407">
        <v>2718586.28</v>
      </c>
      <c r="O407">
        <v>2529531.64</v>
      </c>
      <c r="P407">
        <v>1576532.47</v>
      </c>
      <c r="Q407">
        <v>3750272.62</v>
      </c>
      <c r="R407">
        <v>2465137.6800000002</v>
      </c>
      <c r="S407">
        <v>2538311.62</v>
      </c>
      <c r="U407" s="173">
        <f t="shared" si="24"/>
        <v>2607566.133076923</v>
      </c>
    </row>
    <row r="408" spans="1:21">
      <c r="A408" s="181" t="str">
        <f t="shared" si="22"/>
        <v>904</v>
      </c>
      <c r="B408" s="181" t="str">
        <f t="shared" si="23"/>
        <v>904.0</v>
      </c>
      <c r="C408" t="s">
        <v>1816</v>
      </c>
      <c r="D408" t="s">
        <v>1316</v>
      </c>
      <c r="G408">
        <v>678720</v>
      </c>
      <c r="H408">
        <v>850510</v>
      </c>
      <c r="I408">
        <v>539739</v>
      </c>
      <c r="J408">
        <v>394069.73</v>
      </c>
      <c r="K408">
        <v>420774.16</v>
      </c>
      <c r="L408">
        <v>562876</v>
      </c>
      <c r="M408">
        <v>538236</v>
      </c>
      <c r="N408">
        <v>571657</v>
      </c>
      <c r="O408">
        <v>953036.11</v>
      </c>
      <c r="P408">
        <v>689304</v>
      </c>
      <c r="Q408">
        <v>816301</v>
      </c>
      <c r="R408">
        <v>1061952</v>
      </c>
      <c r="S408">
        <v>1565228</v>
      </c>
      <c r="U408" s="173">
        <f t="shared" si="24"/>
        <v>741723.30769230775</v>
      </c>
    </row>
    <row r="409" spans="1:21">
      <c r="A409" s="181" t="str">
        <f t="shared" si="22"/>
        <v>905</v>
      </c>
      <c r="B409" s="181" t="str">
        <f t="shared" si="23"/>
        <v>905.0</v>
      </c>
      <c r="C409" t="s">
        <v>1817</v>
      </c>
      <c r="D409" t="s">
        <v>1318</v>
      </c>
      <c r="G409">
        <v>0</v>
      </c>
      <c r="H409">
        <v>0</v>
      </c>
      <c r="I409">
        <v>0</v>
      </c>
      <c r="J409">
        <v>0</v>
      </c>
      <c r="K409">
        <v>0</v>
      </c>
      <c r="L409">
        <v>0</v>
      </c>
      <c r="M409">
        <v>0</v>
      </c>
      <c r="N409">
        <v>0</v>
      </c>
      <c r="O409">
        <v>0</v>
      </c>
      <c r="P409">
        <v>0</v>
      </c>
      <c r="Q409">
        <v>0</v>
      </c>
      <c r="R409">
        <v>0</v>
      </c>
      <c r="S409">
        <v>0</v>
      </c>
      <c r="U409" s="173">
        <f t="shared" si="24"/>
        <v>0</v>
      </c>
    </row>
    <row r="410" spans="1:21">
      <c r="A410" s="181" t="str">
        <f t="shared" si="22"/>
        <v>907</v>
      </c>
      <c r="B410" s="181" t="str">
        <f t="shared" si="23"/>
        <v>907.0</v>
      </c>
      <c r="C410" t="s">
        <v>1818</v>
      </c>
      <c r="D410" t="s">
        <v>1320</v>
      </c>
      <c r="G410">
        <v>0</v>
      </c>
      <c r="H410">
        <v>0</v>
      </c>
      <c r="I410">
        <v>0</v>
      </c>
      <c r="J410">
        <v>0</v>
      </c>
      <c r="K410">
        <v>0</v>
      </c>
      <c r="L410">
        <v>0</v>
      </c>
      <c r="M410">
        <v>0</v>
      </c>
      <c r="N410">
        <v>0</v>
      </c>
      <c r="O410">
        <v>0</v>
      </c>
      <c r="P410">
        <v>0</v>
      </c>
      <c r="Q410">
        <v>0</v>
      </c>
      <c r="R410">
        <v>0</v>
      </c>
      <c r="S410">
        <v>0</v>
      </c>
      <c r="U410" s="173">
        <f t="shared" si="24"/>
        <v>0</v>
      </c>
    </row>
    <row r="411" spans="1:21">
      <c r="A411" s="181" t="str">
        <f t="shared" si="22"/>
        <v>908</v>
      </c>
      <c r="B411" s="181" t="str">
        <f t="shared" si="23"/>
        <v>908.0</v>
      </c>
      <c r="C411" t="s">
        <v>1819</v>
      </c>
      <c r="D411" t="s">
        <v>1322</v>
      </c>
      <c r="G411">
        <v>3988844.62</v>
      </c>
      <c r="H411">
        <v>3586281.67</v>
      </c>
      <c r="I411">
        <v>3577730.13</v>
      </c>
      <c r="J411">
        <v>3803506.7</v>
      </c>
      <c r="K411">
        <v>3657960.36</v>
      </c>
      <c r="L411">
        <v>3575402.98</v>
      </c>
      <c r="M411">
        <v>3791111.75</v>
      </c>
      <c r="N411">
        <v>3922491.78</v>
      </c>
      <c r="O411">
        <v>4191049.6</v>
      </c>
      <c r="P411">
        <v>3568834.27</v>
      </c>
      <c r="Q411">
        <v>3726718.99</v>
      </c>
      <c r="R411">
        <v>3370710.01</v>
      </c>
      <c r="S411">
        <v>3936734.09</v>
      </c>
      <c r="U411" s="173">
        <f t="shared" si="24"/>
        <v>3745952.0730769234</v>
      </c>
    </row>
    <row r="412" spans="1:21">
      <c r="A412" s="181" t="str">
        <f t="shared" si="22"/>
        <v>909</v>
      </c>
      <c r="B412" s="181" t="str">
        <f t="shared" si="23"/>
        <v>909.0</v>
      </c>
      <c r="C412" t="s">
        <v>1820</v>
      </c>
      <c r="D412" t="s">
        <v>1324</v>
      </c>
      <c r="G412">
        <v>517828.81</v>
      </c>
      <c r="H412">
        <v>2857.23</v>
      </c>
      <c r="I412">
        <v>8553.49</v>
      </c>
      <c r="J412">
        <v>208692.31</v>
      </c>
      <c r="K412">
        <v>86372.67</v>
      </c>
      <c r="L412">
        <v>216823.82</v>
      </c>
      <c r="M412">
        <v>163789.62</v>
      </c>
      <c r="N412">
        <v>54135.41</v>
      </c>
      <c r="O412">
        <v>204560.32</v>
      </c>
      <c r="P412">
        <v>274094.15000000002</v>
      </c>
      <c r="Q412">
        <v>246341.93</v>
      </c>
      <c r="R412">
        <v>345268.9</v>
      </c>
      <c r="S412">
        <v>202970.43</v>
      </c>
      <c r="U412" s="173">
        <f t="shared" si="24"/>
        <v>194791.46846153849</v>
      </c>
    </row>
    <row r="413" spans="1:21">
      <c r="A413" s="181" t="str">
        <f t="shared" si="22"/>
        <v>910</v>
      </c>
      <c r="B413" s="181" t="str">
        <f t="shared" si="23"/>
        <v>910.0</v>
      </c>
      <c r="C413" t="s">
        <v>1821</v>
      </c>
      <c r="D413" t="s">
        <v>1326</v>
      </c>
      <c r="G413">
        <v>0</v>
      </c>
      <c r="H413">
        <v>0</v>
      </c>
      <c r="I413">
        <v>0</v>
      </c>
      <c r="J413">
        <v>0</v>
      </c>
      <c r="K413">
        <v>0</v>
      </c>
      <c r="L413">
        <v>0</v>
      </c>
      <c r="M413">
        <v>0</v>
      </c>
      <c r="N413">
        <v>0</v>
      </c>
      <c r="O413">
        <v>0</v>
      </c>
      <c r="P413">
        <v>0</v>
      </c>
      <c r="Q413">
        <v>0</v>
      </c>
      <c r="R413">
        <v>0</v>
      </c>
      <c r="S413">
        <v>0</v>
      </c>
      <c r="U413" s="173">
        <f t="shared" si="24"/>
        <v>0</v>
      </c>
    </row>
    <row r="414" spans="1:21">
      <c r="A414" s="181" t="str">
        <f t="shared" si="22"/>
        <v>911</v>
      </c>
      <c r="B414" s="181" t="str">
        <f t="shared" si="23"/>
        <v>911.0</v>
      </c>
      <c r="C414" t="s">
        <v>1822</v>
      </c>
      <c r="D414" t="s">
        <v>1328</v>
      </c>
      <c r="G414">
        <v>0</v>
      </c>
      <c r="H414">
        <v>0</v>
      </c>
      <c r="I414">
        <v>0</v>
      </c>
      <c r="J414">
        <v>0</v>
      </c>
      <c r="K414">
        <v>0</v>
      </c>
      <c r="L414">
        <v>0</v>
      </c>
      <c r="M414">
        <v>0</v>
      </c>
      <c r="N414">
        <v>0</v>
      </c>
      <c r="O414">
        <v>0</v>
      </c>
      <c r="P414">
        <v>0</v>
      </c>
      <c r="Q414">
        <v>0</v>
      </c>
      <c r="R414">
        <v>0</v>
      </c>
      <c r="S414">
        <v>0</v>
      </c>
      <c r="U414" s="173">
        <f t="shared" si="24"/>
        <v>0</v>
      </c>
    </row>
    <row r="415" spans="1:21">
      <c r="A415" s="181" t="str">
        <f t="shared" si="22"/>
        <v>912</v>
      </c>
      <c r="B415" s="181" t="str">
        <f t="shared" si="23"/>
        <v>912.0</v>
      </c>
      <c r="C415" t="s">
        <v>1823</v>
      </c>
      <c r="D415" t="s">
        <v>1330</v>
      </c>
      <c r="G415">
        <v>-54159.4</v>
      </c>
      <c r="H415">
        <v>-3665.6</v>
      </c>
      <c r="I415">
        <v>600</v>
      </c>
      <c r="J415">
        <v>20030</v>
      </c>
      <c r="K415">
        <v>32695</v>
      </c>
      <c r="L415">
        <v>-2445</v>
      </c>
      <c r="M415">
        <v>95231</v>
      </c>
      <c r="N415">
        <v>32500</v>
      </c>
      <c r="O415">
        <v>237.17</v>
      </c>
      <c r="P415">
        <v>58809.46</v>
      </c>
      <c r="Q415">
        <v>10145</v>
      </c>
      <c r="R415">
        <v>85405</v>
      </c>
      <c r="S415">
        <v>26535</v>
      </c>
      <c r="U415" s="173">
        <f t="shared" si="24"/>
        <v>23224.433076923076</v>
      </c>
    </row>
    <row r="416" spans="1:21">
      <c r="A416" s="181" t="str">
        <f t="shared" si="22"/>
        <v>913</v>
      </c>
      <c r="B416" s="181" t="str">
        <f t="shared" si="23"/>
        <v>913.0</v>
      </c>
      <c r="C416" t="s">
        <v>1824</v>
      </c>
      <c r="D416" t="s">
        <v>1332</v>
      </c>
      <c r="G416">
        <v>0</v>
      </c>
      <c r="H416">
        <v>0</v>
      </c>
      <c r="I416">
        <v>0</v>
      </c>
      <c r="J416">
        <v>0</v>
      </c>
      <c r="K416">
        <v>0</v>
      </c>
      <c r="L416">
        <v>0</v>
      </c>
      <c r="M416">
        <v>0</v>
      </c>
      <c r="N416">
        <v>0</v>
      </c>
      <c r="O416">
        <v>156818.5</v>
      </c>
      <c r="P416">
        <v>19474.48</v>
      </c>
      <c r="Q416">
        <v>20305.82</v>
      </c>
      <c r="R416">
        <v>33118.22</v>
      </c>
      <c r="S416">
        <v>121118.73</v>
      </c>
      <c r="U416" s="173">
        <f t="shared" si="24"/>
        <v>26987.365384615383</v>
      </c>
    </row>
    <row r="417" spans="1:21">
      <c r="A417" s="181" t="str">
        <f t="shared" si="22"/>
        <v>916</v>
      </c>
      <c r="B417" s="181" t="str">
        <f t="shared" si="23"/>
        <v>916.0</v>
      </c>
      <c r="C417" t="s">
        <v>1825</v>
      </c>
      <c r="D417" t="s">
        <v>1334</v>
      </c>
      <c r="G417">
        <v>0</v>
      </c>
      <c r="H417">
        <v>0</v>
      </c>
      <c r="I417">
        <v>0</v>
      </c>
      <c r="J417">
        <v>0</v>
      </c>
      <c r="K417">
        <v>0</v>
      </c>
      <c r="L417">
        <v>0</v>
      </c>
      <c r="M417">
        <v>0</v>
      </c>
      <c r="N417">
        <v>0</v>
      </c>
      <c r="O417">
        <v>0</v>
      </c>
      <c r="P417">
        <v>0</v>
      </c>
      <c r="Q417">
        <v>0</v>
      </c>
      <c r="R417">
        <v>0</v>
      </c>
      <c r="S417">
        <v>0</v>
      </c>
      <c r="U417" s="173">
        <f t="shared" si="24"/>
        <v>0</v>
      </c>
    </row>
    <row r="418" spans="1:21">
      <c r="A418" s="181" t="str">
        <f t="shared" si="22"/>
        <v>920</v>
      </c>
      <c r="B418" s="181" t="str">
        <f t="shared" si="23"/>
        <v>920.0</v>
      </c>
      <c r="C418" t="s">
        <v>1826</v>
      </c>
      <c r="D418" t="s">
        <v>1336</v>
      </c>
      <c r="G418">
        <v>7973371.0599999996</v>
      </c>
      <c r="H418">
        <v>6727080.9500000002</v>
      </c>
      <c r="I418">
        <v>5965168.3899999997</v>
      </c>
      <c r="J418">
        <v>6645175.7400000002</v>
      </c>
      <c r="K418">
        <v>5965354.04</v>
      </c>
      <c r="L418">
        <v>6475745.2400000002</v>
      </c>
      <c r="M418">
        <v>5764111.1399999997</v>
      </c>
      <c r="N418">
        <v>6298220.8300000001</v>
      </c>
      <c r="O418">
        <v>5926689.7300000004</v>
      </c>
      <c r="P418">
        <v>7000910.6699999999</v>
      </c>
      <c r="Q418">
        <v>6470589.4100000001</v>
      </c>
      <c r="R418">
        <v>6331126.7699999996</v>
      </c>
      <c r="S418">
        <v>4787881.21</v>
      </c>
      <c r="U418" s="173">
        <f t="shared" si="24"/>
        <v>6333186.5523076914</v>
      </c>
    </row>
    <row r="419" spans="1:21">
      <c r="A419" s="181" t="str">
        <f t="shared" si="22"/>
        <v>921</v>
      </c>
      <c r="B419" s="181" t="str">
        <f t="shared" si="23"/>
        <v>921.0</v>
      </c>
      <c r="C419" t="s">
        <v>1827</v>
      </c>
      <c r="D419" t="s">
        <v>1338</v>
      </c>
      <c r="G419">
        <v>954683.71</v>
      </c>
      <c r="H419">
        <v>373137.91</v>
      </c>
      <c r="I419">
        <v>411799.55</v>
      </c>
      <c r="J419">
        <v>528152.92000000004</v>
      </c>
      <c r="K419">
        <v>389270.36</v>
      </c>
      <c r="L419">
        <v>461623.56</v>
      </c>
      <c r="M419">
        <v>557420.66</v>
      </c>
      <c r="N419">
        <v>490776.74</v>
      </c>
      <c r="O419">
        <v>481189.37</v>
      </c>
      <c r="P419">
        <v>628272.73</v>
      </c>
      <c r="Q419">
        <v>552330.27</v>
      </c>
      <c r="R419">
        <v>602513.89</v>
      </c>
      <c r="S419">
        <v>602093.14</v>
      </c>
      <c r="U419" s="173">
        <f t="shared" si="24"/>
        <v>541020.36999999988</v>
      </c>
    </row>
    <row r="420" spans="1:21">
      <c r="A420" s="181" t="str">
        <f t="shared" si="22"/>
        <v>922</v>
      </c>
      <c r="B420" s="181" t="str">
        <f t="shared" si="23"/>
        <v>922.0</v>
      </c>
      <c r="C420" t="s">
        <v>1828</v>
      </c>
      <c r="D420" t="s">
        <v>1340</v>
      </c>
      <c r="G420">
        <v>-5330006.1100000003</v>
      </c>
      <c r="H420">
        <v>-4891678.93</v>
      </c>
      <c r="I420">
        <v>-4649841.51</v>
      </c>
      <c r="J420">
        <v>-4721604.38</v>
      </c>
      <c r="K420">
        <v>-4784419.9000000004</v>
      </c>
      <c r="L420">
        <v>-4765775.3899999997</v>
      </c>
      <c r="M420">
        <v>-5103712.24</v>
      </c>
      <c r="N420">
        <v>-4833426.4400000004</v>
      </c>
      <c r="O420">
        <v>-4801101.59</v>
      </c>
      <c r="P420">
        <v>-5075662.93</v>
      </c>
      <c r="Q420">
        <v>-4733935.9400000004</v>
      </c>
      <c r="R420">
        <v>-4727036.05</v>
      </c>
      <c r="S420">
        <v>-4759914.6399999997</v>
      </c>
      <c r="U420" s="173">
        <f t="shared" si="24"/>
        <v>-4859855.0807692297</v>
      </c>
    </row>
    <row r="421" spans="1:21">
      <c r="A421" s="181" t="str">
        <f t="shared" si="22"/>
        <v>923</v>
      </c>
      <c r="B421" s="181" t="str">
        <f t="shared" si="23"/>
        <v>923.0</v>
      </c>
      <c r="C421" t="s">
        <v>1829</v>
      </c>
      <c r="D421" t="s">
        <v>1342</v>
      </c>
      <c r="G421">
        <v>3671833.61</v>
      </c>
      <c r="H421">
        <v>2627534.7599999998</v>
      </c>
      <c r="I421">
        <v>2165086.86</v>
      </c>
      <c r="J421">
        <v>2942025.38</v>
      </c>
      <c r="K421">
        <v>2727709.48</v>
      </c>
      <c r="L421">
        <v>1614165.82</v>
      </c>
      <c r="M421">
        <v>3552925.93</v>
      </c>
      <c r="N421">
        <v>2182190.4300000002</v>
      </c>
      <c r="O421">
        <v>3100474.87</v>
      </c>
      <c r="P421">
        <v>3618200.57</v>
      </c>
      <c r="Q421">
        <v>2367352.65</v>
      </c>
      <c r="R421">
        <v>2637394.33</v>
      </c>
      <c r="S421">
        <v>2875031.87</v>
      </c>
      <c r="U421" s="173">
        <f t="shared" si="24"/>
        <v>2775532.8123076921</v>
      </c>
    </row>
    <row r="422" spans="1:21">
      <c r="A422" s="181" t="str">
        <f t="shared" si="22"/>
        <v>924</v>
      </c>
      <c r="B422" s="181" t="str">
        <f t="shared" si="23"/>
        <v>924.0</v>
      </c>
      <c r="C422" t="s">
        <v>1830</v>
      </c>
      <c r="D422" t="s">
        <v>1344</v>
      </c>
      <c r="G422">
        <v>1119395.95</v>
      </c>
      <c r="H422">
        <v>985258.12</v>
      </c>
      <c r="I422">
        <v>1052470.74</v>
      </c>
      <c r="J422">
        <v>1154567.07</v>
      </c>
      <c r="K422">
        <v>11568661.49</v>
      </c>
      <c r="L422">
        <v>12551615.390000001</v>
      </c>
      <c r="M422">
        <v>13088006.1</v>
      </c>
      <c r="N422">
        <v>15398147</v>
      </c>
      <c r="O422">
        <v>15225181.33</v>
      </c>
      <c r="P422">
        <v>15949242.140000001</v>
      </c>
      <c r="Q422">
        <v>13136194.16</v>
      </c>
      <c r="R422">
        <v>10554984.92</v>
      </c>
      <c r="S422">
        <v>10152316.01</v>
      </c>
      <c r="U422" s="173">
        <f t="shared" si="24"/>
        <v>9379695.4169230778</v>
      </c>
    </row>
    <row r="423" spans="1:21">
      <c r="A423" s="181" t="str">
        <f t="shared" si="22"/>
        <v>925</v>
      </c>
      <c r="B423" s="181" t="str">
        <f t="shared" si="23"/>
        <v>925.0</v>
      </c>
      <c r="C423" t="s">
        <v>1831</v>
      </c>
      <c r="D423" t="s">
        <v>1346</v>
      </c>
      <c r="G423">
        <v>1624485.53</v>
      </c>
      <c r="H423">
        <v>1540852.54</v>
      </c>
      <c r="I423">
        <v>1699307.24</v>
      </c>
      <c r="J423">
        <v>1145197.1299999999</v>
      </c>
      <c r="K423">
        <v>1703712.99</v>
      </c>
      <c r="L423">
        <v>1690564.03</v>
      </c>
      <c r="M423">
        <v>1635034.99</v>
      </c>
      <c r="N423">
        <v>1725831.49</v>
      </c>
      <c r="O423">
        <v>1802267.15</v>
      </c>
      <c r="P423">
        <v>1539686.35</v>
      </c>
      <c r="Q423">
        <v>1676434.12</v>
      </c>
      <c r="R423">
        <v>1760403.61</v>
      </c>
      <c r="S423">
        <v>2225195.9700000002</v>
      </c>
      <c r="U423" s="173">
        <f t="shared" si="24"/>
        <v>1674536.3953846155</v>
      </c>
    </row>
    <row r="424" spans="1:21">
      <c r="A424" s="181" t="str">
        <f t="shared" si="22"/>
        <v>926</v>
      </c>
      <c r="B424" s="181" t="str">
        <f t="shared" si="23"/>
        <v>926.0</v>
      </c>
      <c r="C424" t="s">
        <v>1832</v>
      </c>
      <c r="D424" t="s">
        <v>1348</v>
      </c>
      <c r="G424">
        <v>7059995.4299999997</v>
      </c>
      <c r="H424">
        <v>1974045.92</v>
      </c>
      <c r="I424">
        <v>2294443.87</v>
      </c>
      <c r="J424">
        <v>4970753.6100000003</v>
      </c>
      <c r="K424">
        <v>1922791.03</v>
      </c>
      <c r="L424">
        <v>1850282.88</v>
      </c>
      <c r="M424">
        <v>7506843.9199999999</v>
      </c>
      <c r="N424">
        <v>2150210.19</v>
      </c>
      <c r="O424">
        <v>2044356.23</v>
      </c>
      <c r="P424">
        <v>4478146.04</v>
      </c>
      <c r="Q424">
        <v>2234879.33</v>
      </c>
      <c r="R424">
        <v>2570742.4300000002</v>
      </c>
      <c r="S424">
        <v>2064381.41</v>
      </c>
      <c r="U424" s="173">
        <f t="shared" si="24"/>
        <v>3317067.0992307686</v>
      </c>
    </row>
    <row r="425" spans="1:21">
      <c r="A425" s="181" t="str">
        <f t="shared" si="22"/>
        <v>927</v>
      </c>
      <c r="B425" s="181" t="str">
        <f t="shared" si="23"/>
        <v>927.0</v>
      </c>
      <c r="C425" t="s">
        <v>1833</v>
      </c>
      <c r="D425" t="s">
        <v>1350</v>
      </c>
      <c r="G425">
        <v>0</v>
      </c>
      <c r="H425">
        <v>0</v>
      </c>
      <c r="I425">
        <v>0</v>
      </c>
      <c r="J425">
        <v>0</v>
      </c>
      <c r="K425">
        <v>0</v>
      </c>
      <c r="L425">
        <v>0</v>
      </c>
      <c r="M425">
        <v>0</v>
      </c>
      <c r="N425">
        <v>0</v>
      </c>
      <c r="O425">
        <v>0</v>
      </c>
      <c r="P425">
        <v>0</v>
      </c>
      <c r="Q425">
        <v>0</v>
      </c>
      <c r="R425">
        <v>0</v>
      </c>
      <c r="S425">
        <v>0</v>
      </c>
      <c r="U425" s="173">
        <f t="shared" si="24"/>
        <v>0</v>
      </c>
    </row>
    <row r="426" spans="1:21">
      <c r="A426" s="181" t="str">
        <f t="shared" si="22"/>
        <v>928</v>
      </c>
      <c r="B426" s="181" t="str">
        <f t="shared" si="23"/>
        <v>928.0</v>
      </c>
      <c r="C426" t="s">
        <v>1834</v>
      </c>
      <c r="D426" t="s">
        <v>1352</v>
      </c>
      <c r="G426">
        <v>308609.89</v>
      </c>
      <c r="H426">
        <v>18558.5</v>
      </c>
      <c r="I426">
        <v>105678.25</v>
      </c>
      <c r="J426">
        <v>126979.65</v>
      </c>
      <c r="K426">
        <v>99275.05</v>
      </c>
      <c r="L426">
        <v>207085.89</v>
      </c>
      <c r="M426">
        <v>96206.58</v>
      </c>
      <c r="N426">
        <v>170513.62</v>
      </c>
      <c r="O426">
        <v>99638.02</v>
      </c>
      <c r="P426">
        <v>124152.42</v>
      </c>
      <c r="Q426">
        <v>89698.16</v>
      </c>
      <c r="R426">
        <v>165731.76999999999</v>
      </c>
      <c r="S426">
        <v>213447.83</v>
      </c>
      <c r="U426" s="173">
        <f t="shared" si="24"/>
        <v>140428.89461538463</v>
      </c>
    </row>
    <row r="427" spans="1:21">
      <c r="A427" s="181" t="str">
        <f t="shared" si="22"/>
        <v>929</v>
      </c>
      <c r="B427" s="181" t="str">
        <f t="shared" si="23"/>
        <v>929.0</v>
      </c>
      <c r="C427" t="s">
        <v>1835</v>
      </c>
      <c r="D427" t="s">
        <v>1354</v>
      </c>
      <c r="G427">
        <v>0</v>
      </c>
      <c r="H427">
        <v>0</v>
      </c>
      <c r="I427">
        <v>0</v>
      </c>
      <c r="J427">
        <v>0</v>
      </c>
      <c r="K427">
        <v>0</v>
      </c>
      <c r="L427">
        <v>0</v>
      </c>
      <c r="M427">
        <v>0</v>
      </c>
      <c r="N427">
        <v>0</v>
      </c>
      <c r="O427">
        <v>0</v>
      </c>
      <c r="P427">
        <v>0</v>
      </c>
      <c r="Q427">
        <v>0</v>
      </c>
      <c r="R427">
        <v>0</v>
      </c>
      <c r="S427">
        <v>0</v>
      </c>
    </row>
    <row r="428" spans="1:21">
      <c r="A428" s="181" t="str">
        <f t="shared" si="22"/>
        <v>930</v>
      </c>
      <c r="B428" s="181" t="str">
        <f t="shared" si="23"/>
        <v>930.1</v>
      </c>
      <c r="C428" t="s">
        <v>1836</v>
      </c>
      <c r="D428" t="s">
        <v>1356</v>
      </c>
      <c r="G428">
        <v>11223.14</v>
      </c>
      <c r="H428">
        <v>9418.9</v>
      </c>
      <c r="I428">
        <v>10189.42</v>
      </c>
      <c r="J428">
        <v>17034.18</v>
      </c>
      <c r="K428">
        <v>32505.87</v>
      </c>
      <c r="L428">
        <v>17778.310000000001</v>
      </c>
      <c r="M428">
        <v>11487.47</v>
      </c>
      <c r="N428">
        <v>10485.14</v>
      </c>
      <c r="O428">
        <v>7197.95</v>
      </c>
      <c r="P428">
        <v>8210.9699999999993</v>
      </c>
      <c r="Q428">
        <v>3020.13</v>
      </c>
      <c r="R428">
        <v>767809.58</v>
      </c>
      <c r="S428">
        <v>913.02</v>
      </c>
    </row>
    <row r="429" spans="1:21">
      <c r="A429" s="181" t="str">
        <f t="shared" si="22"/>
        <v>930</v>
      </c>
      <c r="B429" s="181" t="str">
        <f t="shared" si="23"/>
        <v>930.2</v>
      </c>
      <c r="C429" t="s">
        <v>1837</v>
      </c>
      <c r="D429" t="s">
        <v>1358</v>
      </c>
      <c r="G429">
        <v>1843220.16</v>
      </c>
      <c r="H429">
        <v>1362044.86</v>
      </c>
      <c r="I429">
        <v>1541153.75</v>
      </c>
      <c r="J429">
        <v>3077698.12</v>
      </c>
      <c r="K429">
        <v>1322712.03</v>
      </c>
      <c r="L429">
        <v>1579908.52</v>
      </c>
      <c r="M429">
        <v>2673449.9900000002</v>
      </c>
      <c r="N429">
        <v>1261763.72</v>
      </c>
      <c r="O429">
        <v>860142.67</v>
      </c>
      <c r="P429">
        <v>1868415.63</v>
      </c>
      <c r="Q429">
        <v>789055.72</v>
      </c>
      <c r="R429">
        <v>112256.88</v>
      </c>
      <c r="S429">
        <v>1987424.57</v>
      </c>
      <c r="U429" s="173">
        <f t="shared" si="24"/>
        <v>1559942.0476923075</v>
      </c>
    </row>
    <row r="430" spans="1:21">
      <c r="A430" s="181" t="str">
        <f t="shared" si="22"/>
        <v>931</v>
      </c>
      <c r="B430" s="181" t="str">
        <f t="shared" si="23"/>
        <v>931.0</v>
      </c>
      <c r="C430" t="s">
        <v>1838</v>
      </c>
      <c r="D430" t="s">
        <v>1360</v>
      </c>
      <c r="G430">
        <v>131905.88</v>
      </c>
      <c r="H430">
        <v>140055.31</v>
      </c>
      <c r="I430">
        <v>140055.31</v>
      </c>
      <c r="J430">
        <v>134506.18</v>
      </c>
      <c r="K430">
        <v>140055.31</v>
      </c>
      <c r="L430">
        <v>140055.31</v>
      </c>
      <c r="M430">
        <v>133726.16</v>
      </c>
      <c r="N430">
        <v>144855.32999999999</v>
      </c>
      <c r="O430">
        <v>140055.32</v>
      </c>
      <c r="P430">
        <v>137451.13</v>
      </c>
      <c r="Q430">
        <v>145023.32999999999</v>
      </c>
      <c r="R430">
        <v>156255.82999999999</v>
      </c>
      <c r="S430">
        <v>136294.17000000001</v>
      </c>
      <c r="U430" s="173">
        <f t="shared" si="24"/>
        <v>140022.65923076926</v>
      </c>
    </row>
    <row r="431" spans="1:21">
      <c r="A431" s="181" t="str">
        <f t="shared" si="22"/>
        <v>932</v>
      </c>
      <c r="B431" s="181" t="str">
        <f t="shared" si="23"/>
        <v>932.0</v>
      </c>
      <c r="C431" t="s">
        <v>1839</v>
      </c>
      <c r="D431" t="s">
        <v>1362</v>
      </c>
      <c r="G431">
        <v>0</v>
      </c>
      <c r="H431">
        <v>0</v>
      </c>
      <c r="I431">
        <v>0</v>
      </c>
      <c r="J431">
        <v>0</v>
      </c>
      <c r="K431">
        <v>0</v>
      </c>
      <c r="L431">
        <v>0</v>
      </c>
      <c r="M431">
        <v>0</v>
      </c>
      <c r="N431">
        <v>0</v>
      </c>
      <c r="O431">
        <v>0</v>
      </c>
      <c r="P431">
        <v>0</v>
      </c>
      <c r="Q431">
        <v>0</v>
      </c>
      <c r="R431">
        <v>0</v>
      </c>
      <c r="S431">
        <v>0</v>
      </c>
      <c r="U431" s="186">
        <f t="shared" si="24"/>
        <v>0</v>
      </c>
    </row>
    <row r="432" spans="1:21">
      <c r="A432" s="181" t="str">
        <f t="shared" si="22"/>
        <v>935</v>
      </c>
      <c r="B432" s="181" t="str">
        <f t="shared" si="23"/>
        <v>935.0</v>
      </c>
      <c r="C432" t="s">
        <v>1840</v>
      </c>
      <c r="D432" t="s">
        <v>1364</v>
      </c>
      <c r="G432">
        <v>220708.66</v>
      </c>
      <c r="H432">
        <v>150437.82</v>
      </c>
      <c r="I432">
        <v>151353.73000000001</v>
      </c>
      <c r="J432">
        <v>175122.22</v>
      </c>
      <c r="K432">
        <v>135426.13</v>
      </c>
      <c r="L432">
        <v>67386.23</v>
      </c>
      <c r="M432">
        <v>108098.73</v>
      </c>
      <c r="N432">
        <v>83774.05</v>
      </c>
      <c r="O432">
        <v>101541.21</v>
      </c>
      <c r="P432">
        <v>69415.350000000006</v>
      </c>
      <c r="Q432">
        <v>82028.98</v>
      </c>
      <c r="R432">
        <v>-20462.68</v>
      </c>
      <c r="S432">
        <v>44326.13</v>
      </c>
      <c r="U432" s="173">
        <f t="shared" si="24"/>
        <v>105319.73538461537</v>
      </c>
    </row>
    <row r="433" spans="1:21">
      <c r="A433" s="181" t="str">
        <f t="shared" si="22"/>
        <v>999</v>
      </c>
      <c r="B433" s="181" t="str">
        <f t="shared" si="23"/>
        <v>999.9</v>
      </c>
      <c r="C433" t="s">
        <v>1841</v>
      </c>
      <c r="D433" t="s">
        <v>1842</v>
      </c>
      <c r="G433">
        <v>260836.03</v>
      </c>
      <c r="H433">
        <v>60656778.149999999</v>
      </c>
      <c r="I433">
        <v>176856.38</v>
      </c>
      <c r="J433">
        <v>168150.97</v>
      </c>
      <c r="K433">
        <v>160791.17000000001</v>
      </c>
      <c r="L433">
        <v>177817.15</v>
      </c>
      <c r="M433">
        <v>149243.37</v>
      </c>
      <c r="N433">
        <v>158742.67000000001</v>
      </c>
      <c r="O433">
        <v>184614.09</v>
      </c>
      <c r="P433">
        <v>206837.05</v>
      </c>
      <c r="Q433">
        <v>166517.88</v>
      </c>
      <c r="R433">
        <v>144084.44</v>
      </c>
      <c r="S433">
        <v>129497.86</v>
      </c>
      <c r="U433" s="173">
        <f t="shared" si="24"/>
        <v>4826212.8623076919</v>
      </c>
    </row>
    <row r="434" spans="1:21">
      <c r="A434" s="181" t="str">
        <f t="shared" si="22"/>
        <v>999</v>
      </c>
      <c r="B434" s="181" t="str">
        <f t="shared" si="23"/>
        <v>999.9</v>
      </c>
      <c r="C434" t="s">
        <v>1843</v>
      </c>
      <c r="D434" t="s">
        <v>1844</v>
      </c>
      <c r="G434">
        <v>-260836.03</v>
      </c>
      <c r="H434">
        <v>-60656778.149999999</v>
      </c>
      <c r="I434">
        <v>-176856.38</v>
      </c>
      <c r="J434">
        <v>-168150.97</v>
      </c>
      <c r="K434">
        <v>-160791.17000000001</v>
      </c>
      <c r="L434">
        <v>-177817.15</v>
      </c>
      <c r="M434">
        <v>-149243.37</v>
      </c>
      <c r="N434">
        <v>-158742.67000000001</v>
      </c>
      <c r="O434">
        <v>-184614.09</v>
      </c>
      <c r="P434">
        <v>-206837.05</v>
      </c>
      <c r="Q434">
        <v>-166517.88</v>
      </c>
      <c r="R434">
        <v>-144084.44</v>
      </c>
      <c r="S434">
        <v>-129497.86</v>
      </c>
    </row>
    <row r="435" spans="1:21">
      <c r="A435" s="181" t="str">
        <f t="shared" si="22"/>
        <v>999</v>
      </c>
      <c r="B435" s="181" t="str">
        <f t="shared" si="23"/>
        <v>999.9</v>
      </c>
      <c r="C435" t="s">
        <v>1845</v>
      </c>
      <c r="D435" t="s">
        <v>1846</v>
      </c>
      <c r="G435">
        <v>-11151279.869999999</v>
      </c>
      <c r="H435">
        <v>-3267183722.8200002</v>
      </c>
      <c r="I435">
        <v>-17774775.699999999</v>
      </c>
      <c r="J435">
        <v>-21480616.359999999</v>
      </c>
      <c r="K435">
        <v>-30853839.940000001</v>
      </c>
      <c r="L435">
        <v>-39511786.079999998</v>
      </c>
      <c r="M435">
        <v>-47940112.43</v>
      </c>
      <c r="N435">
        <v>-52132984.93</v>
      </c>
      <c r="O435">
        <v>-56947771.979999997</v>
      </c>
      <c r="P435">
        <v>-46137011.030000001</v>
      </c>
      <c r="Q435">
        <v>-32285716.120000001</v>
      </c>
      <c r="R435">
        <v>-21691278.780000001</v>
      </c>
      <c r="S435">
        <v>-14526717.300000001</v>
      </c>
      <c r="U435" s="173">
        <f t="shared" ref="U435" si="25">U429</f>
        <v>1559942.0476923075</v>
      </c>
    </row>
    <row r="436" spans="1:21">
      <c r="A436" s="181" t="str">
        <f t="shared" si="22"/>
        <v>999</v>
      </c>
      <c r="B436" s="181" t="str">
        <f t="shared" si="23"/>
        <v>999.9</v>
      </c>
      <c r="C436" t="s">
        <v>1847</v>
      </c>
      <c r="D436" t="s">
        <v>1848</v>
      </c>
      <c r="G436">
        <v>11151279.869999999</v>
      </c>
      <c r="H436">
        <v>3267183722.8200002</v>
      </c>
      <c r="I436">
        <v>17774775.699999999</v>
      </c>
      <c r="J436">
        <v>21480616.359999999</v>
      </c>
      <c r="K436">
        <v>30853839.940000001</v>
      </c>
      <c r="L436">
        <v>39511786.079999998</v>
      </c>
      <c r="M436">
        <v>47940112.43</v>
      </c>
      <c r="N436">
        <v>52132984.93</v>
      </c>
      <c r="O436">
        <v>56947771.979999997</v>
      </c>
      <c r="P436">
        <v>46137011.030000001</v>
      </c>
      <c r="Q436">
        <v>32285716.120000001</v>
      </c>
      <c r="R436">
        <v>21691278.780000001</v>
      </c>
      <c r="S436">
        <v>14526717.300000001</v>
      </c>
      <c r="U436" s="173">
        <f t="shared" ref="U436" si="26">SUM(U432:U433,U430)</f>
        <v>5071555.2569230767</v>
      </c>
    </row>
    <row r="437" spans="1:21">
      <c r="A437" s="179"/>
      <c r="B437" s="179"/>
      <c r="U437" s="189">
        <f t="shared" ref="U437" si="27">U435-U436</f>
        <v>-3511613.2092307694</v>
      </c>
    </row>
    <row r="438" spans="1:21" hidden="1">
      <c r="A438" s="179"/>
      <c r="B438" s="179"/>
    </row>
    <row r="439" spans="1:21" hidden="1">
      <c r="A439" s="179"/>
      <c r="B439" s="179"/>
    </row>
    <row r="440" spans="1:21" hidden="1">
      <c r="A440" s="179"/>
      <c r="B440" s="179"/>
    </row>
    <row r="441" spans="1:21" hidden="1">
      <c r="A441" s="179"/>
      <c r="B441" s="179"/>
    </row>
    <row r="442" spans="1:21" hidden="1">
      <c r="A442" s="179"/>
      <c r="B442" s="179"/>
    </row>
    <row r="443" spans="1:21" hidden="1">
      <c r="A443" s="179"/>
      <c r="B443" s="179"/>
    </row>
    <row r="444" spans="1:21" hidden="1">
      <c r="A444" s="179"/>
      <c r="B444" s="179"/>
    </row>
    <row r="445" spans="1:21" hidden="1">
      <c r="A445" s="179"/>
      <c r="B445" s="179"/>
    </row>
    <row r="446" spans="1:21" hidden="1">
      <c r="A446" s="179"/>
      <c r="B446" s="179"/>
    </row>
    <row r="447" spans="1:21" hidden="1">
      <c r="A447" s="179"/>
      <c r="B447" s="179"/>
    </row>
    <row r="448" spans="1:21" hidden="1">
      <c r="A448" s="179"/>
      <c r="B448" s="179"/>
    </row>
    <row r="449" spans="1:2" hidden="1">
      <c r="A449" s="179"/>
      <c r="B449" s="179"/>
    </row>
    <row r="450" spans="1:2" hidden="1">
      <c r="A450" s="179"/>
      <c r="B450" s="179"/>
    </row>
    <row r="451" spans="1:2" hidden="1">
      <c r="A451" s="179"/>
      <c r="B451" s="179"/>
    </row>
    <row r="452" spans="1:2" hidden="1">
      <c r="A452" s="179"/>
      <c r="B452" s="179"/>
    </row>
    <row r="453" spans="1:2" hidden="1">
      <c r="A453" s="179"/>
      <c r="B453" s="179"/>
    </row>
    <row r="454" spans="1:2" hidden="1">
      <c r="A454" s="179"/>
      <c r="B454" s="179"/>
    </row>
    <row r="455" spans="1:2" hidden="1">
      <c r="A455" s="179"/>
      <c r="B455" s="179"/>
    </row>
    <row r="456" spans="1:2" hidden="1">
      <c r="A456" s="179"/>
      <c r="B456" s="179"/>
    </row>
    <row r="457" spans="1:2" hidden="1">
      <c r="A457" s="179"/>
      <c r="B457" s="179"/>
    </row>
    <row r="458" spans="1:2" hidden="1">
      <c r="A458" s="179"/>
      <c r="B458" s="179"/>
    </row>
    <row r="459" spans="1:2" hidden="1">
      <c r="A459" s="179"/>
      <c r="B459" s="179"/>
    </row>
    <row r="460" spans="1:2" hidden="1">
      <c r="A460" s="179"/>
      <c r="B460" s="179"/>
    </row>
    <row r="461" spans="1:2" hidden="1">
      <c r="A461" s="179"/>
      <c r="B461" s="179"/>
    </row>
    <row r="462" spans="1:2" hidden="1">
      <c r="A462" s="179"/>
      <c r="B462" s="179"/>
    </row>
    <row r="463" spans="1:2" hidden="1">
      <c r="A463" s="179"/>
      <c r="B463" s="179"/>
    </row>
    <row r="464" spans="1:2" hidden="1">
      <c r="A464" s="179"/>
      <c r="B464" s="179"/>
    </row>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334">
        <v>1823610</v>
      </c>
      <c r="B501" s="181" t="s">
        <v>1365</v>
      </c>
      <c r="C501" s="334">
        <v>1823610</v>
      </c>
      <c r="D501" s="190" t="s">
        <v>1366</v>
      </c>
      <c r="E501" s="448"/>
      <c r="F501" s="448"/>
      <c r="G501" s="190">
        <v>119087132.54000001</v>
      </c>
      <c r="H501" s="190">
        <v>108747046.63</v>
      </c>
      <c r="I501" s="190">
        <v>108724236.83</v>
      </c>
      <c r="J501" s="190">
        <v>108730218.40000001</v>
      </c>
      <c r="K501" s="190">
        <v>108778335.11</v>
      </c>
      <c r="L501" s="190">
        <v>108865790.61</v>
      </c>
      <c r="M501" s="190">
        <v>109191624.98</v>
      </c>
      <c r="N501" s="190">
        <v>109378274.84</v>
      </c>
      <c r="O501" s="190">
        <v>109620562.14</v>
      </c>
      <c r="P501" s="190">
        <v>109905353.69</v>
      </c>
      <c r="Q501" s="190">
        <v>110231414.58</v>
      </c>
      <c r="R501" s="190">
        <v>110838903.76000001</v>
      </c>
      <c r="S501" s="190">
        <v>111138803.81</v>
      </c>
      <c r="U501" s="173">
        <f t="shared" ref="U501:U508" si="28">AVERAGE(G501:S501)</f>
        <v>110249053.68615383</v>
      </c>
    </row>
    <row r="502" spans="1:21">
      <c r="A502" t="s">
        <v>1849</v>
      </c>
      <c r="B502" s="222" t="s">
        <v>1849</v>
      </c>
      <c r="C502" s="515"/>
      <c r="D502" s="515" t="s">
        <v>1367</v>
      </c>
      <c r="G502">
        <v>-68415327.290000007</v>
      </c>
      <c r="H502">
        <v>-68262060.310000002</v>
      </c>
      <c r="I502">
        <v>-68108793.379999995</v>
      </c>
      <c r="J502">
        <v>-68259837.640000001</v>
      </c>
      <c r="K502">
        <v>-68006315.640000001</v>
      </c>
      <c r="L502">
        <v>-67815993.420000002</v>
      </c>
      <c r="M502">
        <v>-67635832.480000004</v>
      </c>
      <c r="N502">
        <v>-67447432.950000003</v>
      </c>
      <c r="O502">
        <v>-67259829.510000005</v>
      </c>
      <c r="P502">
        <v>-67071562.43</v>
      </c>
      <c r="Q502">
        <v>-66883295.43</v>
      </c>
      <c r="R502">
        <v>-66806379.170000002</v>
      </c>
      <c r="S502">
        <v>-66709310.520000003</v>
      </c>
      <c r="U502" s="173">
        <f t="shared" si="28"/>
        <v>-67590920.782307684</v>
      </c>
    </row>
    <row r="503" spans="1:21">
      <c r="A503" t="s">
        <v>1850</v>
      </c>
      <c r="B503" s="179" t="s">
        <v>1850</v>
      </c>
      <c r="C503" s="126" t="s">
        <v>1850</v>
      </c>
      <c r="D503" t="s">
        <v>1368</v>
      </c>
      <c r="E503" s="448"/>
      <c r="F503" s="448"/>
      <c r="G503" s="190">
        <v>512586444.26999998</v>
      </c>
      <c r="H503" s="190">
        <v>509482638.62</v>
      </c>
      <c r="I503" s="190">
        <v>506675051.57999998</v>
      </c>
      <c r="J503" s="190">
        <v>507491422.12</v>
      </c>
      <c r="K503" s="190">
        <v>504195572.00999999</v>
      </c>
      <c r="L503" s="190">
        <v>501201375.19999999</v>
      </c>
      <c r="M503" s="190">
        <v>495288959.98000002</v>
      </c>
      <c r="N503" s="190">
        <v>492310199.36000001</v>
      </c>
      <c r="O503" s="190">
        <v>489347403.12</v>
      </c>
      <c r="P503" s="190">
        <v>478324602.25999999</v>
      </c>
      <c r="Q503" s="190">
        <v>475349119.58999997</v>
      </c>
      <c r="R503" s="190">
        <v>472961006.68000001</v>
      </c>
      <c r="S503" s="190">
        <v>476702076.82999998</v>
      </c>
      <c r="U503" s="173">
        <f t="shared" si="28"/>
        <v>493993528.58615392</v>
      </c>
    </row>
    <row r="504" spans="1:21">
      <c r="A504" t="s">
        <v>1851</v>
      </c>
      <c r="B504" s="514" t="s">
        <v>1851</v>
      </c>
      <c r="C504" s="515"/>
      <c r="D504" s="515" t="s">
        <v>1369</v>
      </c>
      <c r="G504">
        <v>-242513617.96000001</v>
      </c>
      <c r="H504">
        <v>-248029509.16999999</v>
      </c>
      <c r="I504">
        <v>-246064179.84999999</v>
      </c>
      <c r="J504">
        <v>-246555638.31999999</v>
      </c>
      <c r="K504">
        <v>-244247691.41</v>
      </c>
      <c r="L504">
        <v>-242088393.61000001</v>
      </c>
      <c r="M504">
        <v>-237564952.25999999</v>
      </c>
      <c r="N504">
        <v>-235341689.43000001</v>
      </c>
      <c r="O504">
        <v>-233088214.36000001</v>
      </c>
      <c r="P504">
        <v>-224786306.74000001</v>
      </c>
      <c r="Q504">
        <v>-222461314.81999999</v>
      </c>
      <c r="R504">
        <v>-220281594.58000001</v>
      </c>
      <c r="S504">
        <v>-222922291.34999999</v>
      </c>
      <c r="U504" s="173">
        <f t="shared" si="28"/>
        <v>-235841953.3738462</v>
      </c>
    </row>
    <row r="505" spans="1:21">
      <c r="A505" t="s">
        <v>1852</v>
      </c>
      <c r="B505" s="514" t="s">
        <v>1852</v>
      </c>
      <c r="C505" s="515"/>
      <c r="D505" s="515" t="s">
        <v>1370</v>
      </c>
      <c r="G505">
        <v>-82570366.879999995</v>
      </c>
      <c r="H505">
        <v>-84444022.909999996</v>
      </c>
      <c r="I505">
        <v>-83777841.920000002</v>
      </c>
      <c r="J505">
        <v>-83945728.159999996</v>
      </c>
      <c r="K505">
        <v>-83163230.25</v>
      </c>
      <c r="L505">
        <v>-82431197.959999993</v>
      </c>
      <c r="M505">
        <v>-80896550.659999996</v>
      </c>
      <c r="N505">
        <v>-80142802.540000007</v>
      </c>
      <c r="O505">
        <v>-79378797.510000005</v>
      </c>
      <c r="P505">
        <v>-76561379.799999997</v>
      </c>
      <c r="Q505">
        <v>-75773095.159999996</v>
      </c>
      <c r="R505">
        <v>-75034129.569999993</v>
      </c>
      <c r="S505">
        <v>-75931671.549999997</v>
      </c>
      <c r="U505" s="173">
        <f t="shared" si="28"/>
        <v>-80311601.143846139</v>
      </c>
    </row>
    <row r="506" spans="1:21">
      <c r="A506" t="s">
        <v>1371</v>
      </c>
      <c r="B506" s="187" t="s">
        <v>1371</v>
      </c>
      <c r="D506" s="188" t="s">
        <v>1372</v>
      </c>
      <c r="E506" s="449"/>
      <c r="F506" s="449"/>
      <c r="G506" s="172">
        <v>0</v>
      </c>
      <c r="H506" s="172">
        <v>0</v>
      </c>
      <c r="I506" s="172">
        <v>0</v>
      </c>
      <c r="J506" s="172">
        <v>0</v>
      </c>
      <c r="K506" s="172">
        <v>0</v>
      </c>
      <c r="L506" s="172">
        <v>0</v>
      </c>
      <c r="M506" s="172">
        <v>0</v>
      </c>
      <c r="N506" s="172">
        <v>0</v>
      </c>
      <c r="O506" s="172">
        <v>0</v>
      </c>
      <c r="P506" s="172">
        <v>0</v>
      </c>
      <c r="Q506" s="172">
        <v>0</v>
      </c>
      <c r="R506" s="172">
        <v>0</v>
      </c>
      <c r="S506" s="172">
        <v>0</v>
      </c>
      <c r="U506" s="173">
        <f t="shared" si="28"/>
        <v>0</v>
      </c>
    </row>
    <row r="507" spans="1:21">
      <c r="A507" t="s">
        <v>1373</v>
      </c>
      <c r="B507" s="188" t="s">
        <v>1373</v>
      </c>
      <c r="D507" s="188" t="s">
        <v>1374</v>
      </c>
      <c r="E507" s="449"/>
      <c r="F507" s="449"/>
      <c r="G507" s="172">
        <v>0</v>
      </c>
      <c r="H507" s="172">
        <v>0</v>
      </c>
      <c r="I507" s="172">
        <v>0</v>
      </c>
      <c r="J507" s="172">
        <v>0</v>
      </c>
      <c r="K507" s="172">
        <v>0</v>
      </c>
      <c r="L507" s="172">
        <v>0</v>
      </c>
      <c r="M507" s="172">
        <v>0</v>
      </c>
      <c r="N507" s="172">
        <v>0</v>
      </c>
      <c r="O507" s="172">
        <v>0</v>
      </c>
      <c r="P507" s="172">
        <v>0</v>
      </c>
      <c r="Q507" s="172">
        <v>0</v>
      </c>
      <c r="R507" s="172">
        <v>0</v>
      </c>
      <c r="S507" s="172">
        <v>0</v>
      </c>
      <c r="U507" s="173">
        <f t="shared" si="28"/>
        <v>0</v>
      </c>
    </row>
    <row r="508" spans="1:21">
      <c r="A508" t="s">
        <v>1375</v>
      </c>
      <c r="B508" s="188" t="s">
        <v>1375</v>
      </c>
      <c r="D508" s="188" t="s">
        <v>1376</v>
      </c>
      <c r="E508" s="449"/>
      <c r="F508" s="449"/>
      <c r="G508">
        <v>128719.8000000021</v>
      </c>
      <c r="H508">
        <v>-4288.1399999979039</v>
      </c>
      <c r="I508">
        <v>-146562.02999999793</v>
      </c>
      <c r="J508">
        <v>949232.15000000212</v>
      </c>
      <c r="K508">
        <v>1555910.8500000022</v>
      </c>
      <c r="L508">
        <v>1443415.9200000023</v>
      </c>
      <c r="M508">
        <v>1646343.8800000022</v>
      </c>
      <c r="N508">
        <v>1523209.6300000022</v>
      </c>
      <c r="O508">
        <v>1673472.8700000022</v>
      </c>
      <c r="P508">
        <v>1660438.8000000021</v>
      </c>
      <c r="Q508">
        <v>1632427.0900000022</v>
      </c>
      <c r="R508">
        <v>-411981.18999999791</v>
      </c>
      <c r="S508">
        <v>-14616289.719999999</v>
      </c>
      <c r="U508" s="173">
        <f t="shared" si="28"/>
        <v>-228150.00692307478</v>
      </c>
    </row>
    <row r="510" spans="1:21">
      <c r="T510" s="173"/>
      <c r="U510"/>
    </row>
    <row r="511" spans="1:21">
      <c r="T511" s="173"/>
      <c r="U511"/>
    </row>
    <row r="512" spans="1:21">
      <c r="T512" s="173"/>
      <c r="U512"/>
    </row>
    <row r="513" spans="20:21">
      <c r="T513" s="173"/>
      <c r="U513"/>
    </row>
    <row r="514" spans="20:21">
      <c r="T514" s="173"/>
      <c r="U514"/>
    </row>
    <row r="515" spans="20:21">
      <c r="T515" s="173"/>
      <c r="U515"/>
    </row>
    <row r="516" spans="20:21">
      <c r="T516" s="173"/>
      <c r="U516"/>
    </row>
    <row r="517" spans="20:21">
      <c r="T517" s="173"/>
      <c r="U517"/>
    </row>
    <row r="518" spans="20:21">
      <c r="T518" s="173"/>
      <c r="U518"/>
    </row>
    <row r="519" spans="20:21">
      <c r="T519" s="173"/>
      <c r="U519"/>
    </row>
    <row r="520" spans="20:21">
      <c r="T520" s="173"/>
      <c r="U520"/>
    </row>
    <row r="521" spans="20:21">
      <c r="T521" s="173"/>
      <c r="U521"/>
    </row>
    <row r="522" spans="20:21">
      <c r="T522" s="173"/>
      <c r="U522"/>
    </row>
    <row r="523" spans="20:21">
      <c r="T523" s="173"/>
      <c r="U523"/>
    </row>
  </sheetData>
  <phoneticPr fontId="119" type="noConversion"/>
  <pageMargins left="0.7" right="0.7" top="0.75" bottom="0.75" header="0.3" footer="0.3"/>
  <customProperties>
    <customPr name="EpmWorksheetKeyString_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4E20-C769-4746-B82A-A0375516ACC2}">
  <sheetPr>
    <tabColor rgb="FF008080"/>
  </sheetPr>
  <dimension ref="A1:V523"/>
  <sheetViews>
    <sheetView zoomScale="90" zoomScaleNormal="90" workbookViewId="0">
      <pane ySplit="4" topLeftCell="A415" activePane="bottomLeft" state="frozen"/>
      <selection activeCell="K169" sqref="K169"/>
      <selection pane="bottomLeft" activeCell="D436" sqref="D436"/>
    </sheetView>
  </sheetViews>
  <sheetFormatPr defaultRowHeight="14.4"/>
  <cols>
    <col min="1" max="2" width="10.33203125" customWidth="1"/>
    <col min="3" max="3" width="11.44140625" bestFit="1" customWidth="1"/>
    <col min="4" max="4" width="54" customWidth="1"/>
    <col min="5" max="6" width="1" style="446" customWidth="1"/>
    <col min="7" max="19" width="15.44140625" bestFit="1" customWidth="1"/>
    <col min="20" max="20" width="1.88671875" bestFit="1" customWidth="1"/>
    <col min="21" max="21" width="18" style="173" bestFit="1" customWidth="1"/>
    <col min="22" max="22" width="16.109375" bestFit="1" customWidth="1"/>
  </cols>
  <sheetData>
    <row r="1" spans="1:21">
      <c r="C1" s="247" t="s">
        <v>1853</v>
      </c>
      <c r="D1" s="246"/>
      <c r="E1" s="445"/>
      <c r="F1" s="445"/>
      <c r="G1" s="438">
        <f>SUM(G6:G80)</f>
        <v>10395566873.820002</v>
      </c>
      <c r="H1" s="438">
        <f t="shared" ref="H1:S1" si="0">SUM(H6:H80)</f>
        <v>10461957680.749998</v>
      </c>
      <c r="I1" s="438">
        <f t="shared" si="0"/>
        <v>10534562244.790001</v>
      </c>
      <c r="J1" s="438">
        <f t="shared" si="0"/>
        <v>10617753173.860003</v>
      </c>
      <c r="K1" s="438">
        <f t="shared" si="0"/>
        <v>10695325641.73</v>
      </c>
      <c r="L1" s="438">
        <f t="shared" si="0"/>
        <v>10829710129.819998</v>
      </c>
      <c r="M1" s="438">
        <f t="shared" si="0"/>
        <v>10979783213.4</v>
      </c>
      <c r="N1" s="438">
        <f t="shared" si="0"/>
        <v>11223105065.339998</v>
      </c>
      <c r="O1" s="438">
        <f t="shared" si="0"/>
        <v>11412796101.25</v>
      </c>
      <c r="P1" s="438">
        <f t="shared" si="0"/>
        <v>11529268286.179998</v>
      </c>
      <c r="Q1" s="438">
        <f t="shared" si="0"/>
        <v>11523219458.730001</v>
      </c>
      <c r="R1" s="438">
        <f t="shared" si="0"/>
        <v>11609276663.269997</v>
      </c>
      <c r="S1" s="438">
        <f t="shared" si="0"/>
        <v>11855260230.330004</v>
      </c>
      <c r="T1" s="439"/>
      <c r="U1" s="440">
        <f t="shared" ref="U1" si="1">SUM(U6:U80)</f>
        <v>11051352674.097692</v>
      </c>
    </row>
    <row r="2" spans="1:21">
      <c r="A2" s="174" t="s">
        <v>533</v>
      </c>
      <c r="B2" s="174" t="s">
        <v>533</v>
      </c>
      <c r="G2" s="438">
        <f>SUM(G81:G123)</f>
        <v>10395566873.819996</v>
      </c>
      <c r="H2" s="438">
        <f t="shared" ref="H2:S2" si="2">SUM(H81:H123)</f>
        <v>10461957680.749998</v>
      </c>
      <c r="I2" s="438">
        <f t="shared" si="2"/>
        <v>10534562244.789997</v>
      </c>
      <c r="J2" s="438">
        <f t="shared" si="2"/>
        <v>10617753173.860003</v>
      </c>
      <c r="K2" s="438">
        <f t="shared" si="2"/>
        <v>10695325641.730001</v>
      </c>
      <c r="L2" s="438">
        <f t="shared" si="2"/>
        <v>10829710129.82</v>
      </c>
      <c r="M2" s="438">
        <f t="shared" si="2"/>
        <v>10979783213.399998</v>
      </c>
      <c r="N2" s="438">
        <f t="shared" si="2"/>
        <v>11223105065.34</v>
      </c>
      <c r="O2" s="438">
        <f t="shared" si="2"/>
        <v>11412796101.249998</v>
      </c>
      <c r="P2" s="438">
        <f t="shared" si="2"/>
        <v>11529268286.179996</v>
      </c>
      <c r="Q2" s="438">
        <f t="shared" si="2"/>
        <v>11523219458.730003</v>
      </c>
      <c r="R2" s="438">
        <f t="shared" si="2"/>
        <v>11609276663.27</v>
      </c>
      <c r="S2" s="438">
        <f t="shared" si="2"/>
        <v>11855260230.329994</v>
      </c>
      <c r="T2" s="439"/>
      <c r="U2" s="440">
        <f t="shared" ref="U2" si="3">SUM(U81:U123)</f>
        <v>11051352674.097691</v>
      </c>
    </row>
    <row r="3" spans="1:21" ht="15">
      <c r="A3" s="175"/>
      <c r="B3" s="175"/>
      <c r="G3" s="238" t="s">
        <v>1393</v>
      </c>
      <c r="H3" s="238" t="s">
        <v>1393</v>
      </c>
      <c r="I3" s="238" t="s">
        <v>1393</v>
      </c>
      <c r="J3" s="238" t="s">
        <v>1393</v>
      </c>
      <c r="K3" s="238" t="s">
        <v>1393</v>
      </c>
      <c r="L3" s="238" t="s">
        <v>1393</v>
      </c>
      <c r="M3" s="238" t="s">
        <v>1393</v>
      </c>
      <c r="N3" s="238" t="s">
        <v>1393</v>
      </c>
      <c r="O3" s="238" t="s">
        <v>1393</v>
      </c>
      <c r="P3" s="238" t="s">
        <v>1393</v>
      </c>
      <c r="Q3" s="238" t="s">
        <v>1393</v>
      </c>
      <c r="R3" s="238" t="s">
        <v>1393</v>
      </c>
      <c r="S3" s="238" t="s">
        <v>1393</v>
      </c>
      <c r="T3" s="238"/>
      <c r="U3" s="434" t="s">
        <v>1393</v>
      </c>
    </row>
    <row r="4" spans="1:21" ht="15">
      <c r="A4" s="177" t="s">
        <v>197</v>
      </c>
      <c r="B4" s="177" t="s">
        <v>197</v>
      </c>
      <c r="C4" s="178" t="s">
        <v>537</v>
      </c>
      <c r="D4" s="122" t="s">
        <v>538</v>
      </c>
      <c r="E4" s="447"/>
      <c r="F4" s="447"/>
      <c r="G4" s="435" t="s">
        <v>1854</v>
      </c>
      <c r="H4" s="435" t="s">
        <v>1855</v>
      </c>
      <c r="I4" s="435" t="s">
        <v>1856</v>
      </c>
      <c r="J4" s="435" t="s">
        <v>1857</v>
      </c>
      <c r="K4" s="435" t="s">
        <v>1858</v>
      </c>
      <c r="L4" s="435" t="s">
        <v>1859</v>
      </c>
      <c r="M4" s="435" t="s">
        <v>1860</v>
      </c>
      <c r="N4" s="435" t="s">
        <v>1861</v>
      </c>
      <c r="O4" s="435" t="s">
        <v>1862</v>
      </c>
      <c r="P4" s="435" t="s">
        <v>1863</v>
      </c>
      <c r="Q4" s="435" t="s">
        <v>1864</v>
      </c>
      <c r="R4" s="435" t="s">
        <v>1865</v>
      </c>
      <c r="S4" s="435" t="s">
        <v>1866</v>
      </c>
      <c r="T4" s="436"/>
      <c r="U4" s="437" t="s">
        <v>1867</v>
      </c>
    </row>
    <row r="5" spans="1:21">
      <c r="A5" s="179"/>
      <c r="B5" s="179"/>
      <c r="G5" s="180">
        <v>7</v>
      </c>
      <c r="H5" s="180">
        <v>8</v>
      </c>
      <c r="I5" s="180">
        <v>9</v>
      </c>
      <c r="J5" s="180">
        <v>10</v>
      </c>
      <c r="K5" s="180">
        <v>11</v>
      </c>
      <c r="L5" s="180">
        <v>12</v>
      </c>
      <c r="M5" s="180">
        <v>13</v>
      </c>
      <c r="N5" s="180">
        <v>14</v>
      </c>
      <c r="O5" s="180">
        <v>15</v>
      </c>
      <c r="P5" s="180">
        <v>16</v>
      </c>
      <c r="Q5" s="180">
        <v>17</v>
      </c>
      <c r="R5" s="180">
        <v>18</v>
      </c>
      <c r="S5" s="180">
        <v>19</v>
      </c>
    </row>
    <row r="6" spans="1:21">
      <c r="A6" s="181" t="str">
        <f>MID(C6,4,3)</f>
        <v>101</v>
      </c>
      <c r="B6" s="181" t="str">
        <f>MID(C6,4,3)&amp;"."&amp;MID(C6,7,1)</f>
        <v>101.0</v>
      </c>
      <c r="C6" t="s">
        <v>1408</v>
      </c>
      <c r="D6" t="s">
        <v>230</v>
      </c>
      <c r="G6">
        <v>9441135031.2900009</v>
      </c>
      <c r="H6">
        <v>9441323772.4200001</v>
      </c>
      <c r="I6">
        <v>9449200095.9300003</v>
      </c>
      <c r="J6">
        <v>9643818063.3899994</v>
      </c>
      <c r="K6">
        <v>9648825963.9599991</v>
      </c>
      <c r="L6">
        <v>9671031772.7700005</v>
      </c>
      <c r="M6">
        <v>9725235554.2099991</v>
      </c>
      <c r="N6">
        <v>9826318020.9099998</v>
      </c>
      <c r="O6">
        <v>9832467950.5499992</v>
      </c>
      <c r="P6">
        <v>9896040488.6599998</v>
      </c>
      <c r="Q6">
        <v>9922670897.3299999</v>
      </c>
      <c r="R6">
        <v>9951979501.0599995</v>
      </c>
      <c r="S6">
        <v>10039841645.940001</v>
      </c>
      <c r="U6" s="173">
        <f>AVERAGE(G6:S6)</f>
        <v>9729991442.9553852</v>
      </c>
    </row>
    <row r="7" spans="1:21">
      <c r="A7" s="181" t="str">
        <f t="shared" ref="A7:A70" si="4">MID(C7,4,3)</f>
        <v>101</v>
      </c>
      <c r="B7" s="181" t="str">
        <f t="shared" ref="B7:B70" si="5">MID(C7,4,3)&amp;"."&amp;MID(C7,7,1)</f>
        <v>101.1</v>
      </c>
      <c r="C7" t="s">
        <v>1409</v>
      </c>
      <c r="D7" t="s">
        <v>555</v>
      </c>
      <c r="G7">
        <v>27433495.02</v>
      </c>
      <c r="H7">
        <v>27400981.510000002</v>
      </c>
      <c r="I7">
        <v>27366774.77</v>
      </c>
      <c r="J7">
        <v>26932859.149999999</v>
      </c>
      <c r="K7">
        <v>26898611.43</v>
      </c>
      <c r="L7">
        <v>26864343.100000001</v>
      </c>
      <c r="M7">
        <v>26422271.079999998</v>
      </c>
      <c r="N7">
        <v>26387961.300000001</v>
      </c>
      <c r="O7">
        <v>26353627.579999998</v>
      </c>
      <c r="P7">
        <v>25907563.600000001</v>
      </c>
      <c r="Q7">
        <v>25873181.75</v>
      </c>
      <c r="R7">
        <v>25838775.690000001</v>
      </c>
      <c r="S7">
        <v>25388678.699999999</v>
      </c>
      <c r="U7" s="173">
        <f t="shared" ref="U7:U70" si="6">AVERAGE(G7:S7)</f>
        <v>26543778.821538456</v>
      </c>
    </row>
    <row r="8" spans="1:21">
      <c r="A8" s="181" t="str">
        <f t="shared" si="4"/>
        <v>102</v>
      </c>
      <c r="B8" s="181" t="str">
        <f t="shared" si="5"/>
        <v>102.0</v>
      </c>
      <c r="C8" t="s">
        <v>1410</v>
      </c>
      <c r="D8" t="s">
        <v>557</v>
      </c>
      <c r="G8">
        <v>14933.73</v>
      </c>
      <c r="H8">
        <v>33357.17</v>
      </c>
      <c r="I8">
        <v>1144068.75</v>
      </c>
      <c r="J8">
        <v>1145909.54</v>
      </c>
      <c r="K8">
        <v>1147365.1399999999</v>
      </c>
      <c r="L8">
        <v>1156927.6399999999</v>
      </c>
      <c r="M8">
        <v>1164553.8899999999</v>
      </c>
      <c r="N8">
        <v>1190190.8500000001</v>
      </c>
      <c r="O8">
        <v>1322174.24</v>
      </c>
      <c r="P8">
        <v>1316649.47</v>
      </c>
      <c r="Q8">
        <v>1316832.43</v>
      </c>
      <c r="R8">
        <v>216993.81</v>
      </c>
      <c r="S8">
        <v>218909.87</v>
      </c>
      <c r="U8" s="173">
        <f t="shared" si="6"/>
        <v>876066.65615384607</v>
      </c>
    </row>
    <row r="9" spans="1:21">
      <c r="A9" s="181" t="str">
        <f t="shared" si="4"/>
        <v>103</v>
      </c>
      <c r="B9" s="181" t="str">
        <f t="shared" si="5"/>
        <v>103.0</v>
      </c>
      <c r="C9" t="s">
        <v>1411</v>
      </c>
      <c r="D9" t="s">
        <v>559</v>
      </c>
      <c r="G9">
        <v>0</v>
      </c>
      <c r="H9">
        <v>0</v>
      </c>
      <c r="I9">
        <v>0</v>
      </c>
      <c r="J9">
        <v>0</v>
      </c>
      <c r="K9">
        <v>0</v>
      </c>
      <c r="L9">
        <v>0</v>
      </c>
      <c r="M9">
        <v>0</v>
      </c>
      <c r="N9">
        <v>0</v>
      </c>
      <c r="O9">
        <v>0</v>
      </c>
      <c r="P9">
        <v>0</v>
      </c>
      <c r="Q9">
        <v>0</v>
      </c>
      <c r="R9">
        <v>0</v>
      </c>
      <c r="S9">
        <v>0</v>
      </c>
      <c r="U9" s="173">
        <f t="shared" si="6"/>
        <v>0</v>
      </c>
    </row>
    <row r="10" spans="1:21">
      <c r="A10" s="181" t="str">
        <f t="shared" si="4"/>
        <v>103</v>
      </c>
      <c r="B10" s="181" t="str">
        <f t="shared" si="5"/>
        <v>103.1</v>
      </c>
      <c r="C10" t="s">
        <v>1412</v>
      </c>
      <c r="D10" t="s">
        <v>561</v>
      </c>
      <c r="G10">
        <v>0</v>
      </c>
      <c r="H10">
        <v>0</v>
      </c>
      <c r="I10">
        <v>0</v>
      </c>
      <c r="J10">
        <v>0</v>
      </c>
      <c r="K10">
        <v>0</v>
      </c>
      <c r="L10">
        <v>0</v>
      </c>
      <c r="M10">
        <v>0</v>
      </c>
      <c r="N10">
        <v>0</v>
      </c>
      <c r="O10">
        <v>0</v>
      </c>
      <c r="P10">
        <v>0</v>
      </c>
      <c r="Q10">
        <v>0</v>
      </c>
      <c r="R10">
        <v>0</v>
      </c>
      <c r="S10">
        <v>0</v>
      </c>
      <c r="U10" s="173">
        <f t="shared" si="6"/>
        <v>0</v>
      </c>
    </row>
    <row r="11" spans="1:21">
      <c r="A11" s="181" t="str">
        <f t="shared" si="4"/>
        <v>104</v>
      </c>
      <c r="B11" s="181" t="str">
        <f t="shared" si="5"/>
        <v>104.0</v>
      </c>
      <c r="C11" t="s">
        <v>1413</v>
      </c>
      <c r="D11" t="s">
        <v>563</v>
      </c>
      <c r="G11">
        <v>0</v>
      </c>
      <c r="H11">
        <v>0</v>
      </c>
      <c r="I11">
        <v>0</v>
      </c>
      <c r="J11">
        <v>0</v>
      </c>
      <c r="K11">
        <v>0</v>
      </c>
      <c r="L11">
        <v>0</v>
      </c>
      <c r="M11">
        <v>0</v>
      </c>
      <c r="N11">
        <v>0</v>
      </c>
      <c r="O11">
        <v>0</v>
      </c>
      <c r="P11">
        <v>0</v>
      </c>
      <c r="Q11">
        <v>0</v>
      </c>
      <c r="R11">
        <v>0</v>
      </c>
      <c r="S11">
        <v>0</v>
      </c>
      <c r="U11" s="173">
        <f t="shared" si="6"/>
        <v>0</v>
      </c>
    </row>
    <row r="12" spans="1:21">
      <c r="A12" s="181" t="str">
        <f t="shared" si="4"/>
        <v>105</v>
      </c>
      <c r="B12" s="181" t="str">
        <f t="shared" si="5"/>
        <v>105.0</v>
      </c>
      <c r="C12" t="s">
        <v>1414</v>
      </c>
      <c r="D12" t="s">
        <v>565</v>
      </c>
      <c r="G12">
        <v>54564529.460000001</v>
      </c>
      <c r="H12">
        <v>54562029.460000001</v>
      </c>
      <c r="I12">
        <v>54562029.460000001</v>
      </c>
      <c r="J12">
        <v>54562029.460000001</v>
      </c>
      <c r="K12">
        <v>63660794.229999997</v>
      </c>
      <c r="L12">
        <v>54569015.409999996</v>
      </c>
      <c r="M12">
        <v>54569597.909999996</v>
      </c>
      <c r="N12">
        <v>54569597.909999996</v>
      </c>
      <c r="O12">
        <v>54570472.909999996</v>
      </c>
      <c r="P12">
        <v>54570472.909999996</v>
      </c>
      <c r="Q12">
        <v>54570472.909999996</v>
      </c>
      <c r="R12">
        <v>54570472.909999996</v>
      </c>
      <c r="S12">
        <v>54570735.409999996</v>
      </c>
      <c r="U12" s="173">
        <f t="shared" si="6"/>
        <v>55267096.180769213</v>
      </c>
    </row>
    <row r="13" spans="1:21">
      <c r="A13" s="181" t="str">
        <f t="shared" si="4"/>
        <v>105</v>
      </c>
      <c r="B13" s="181" t="str">
        <f t="shared" si="5"/>
        <v>105.1</v>
      </c>
      <c r="C13" t="s">
        <v>1415</v>
      </c>
      <c r="D13" t="s">
        <v>567</v>
      </c>
      <c r="G13">
        <v>0</v>
      </c>
      <c r="H13">
        <v>0</v>
      </c>
      <c r="I13">
        <v>0</v>
      </c>
      <c r="J13">
        <v>0</v>
      </c>
      <c r="K13">
        <v>0</v>
      </c>
      <c r="L13">
        <v>0</v>
      </c>
      <c r="M13">
        <v>0</v>
      </c>
      <c r="N13">
        <v>0</v>
      </c>
      <c r="O13">
        <v>0</v>
      </c>
      <c r="P13">
        <v>0</v>
      </c>
      <c r="Q13">
        <v>0</v>
      </c>
      <c r="R13">
        <v>0</v>
      </c>
      <c r="S13">
        <v>0</v>
      </c>
      <c r="U13" s="173">
        <f t="shared" si="6"/>
        <v>0</v>
      </c>
    </row>
    <row r="14" spans="1:21">
      <c r="A14" s="181" t="str">
        <f t="shared" si="4"/>
        <v>106</v>
      </c>
      <c r="B14" s="181" t="str">
        <f t="shared" si="5"/>
        <v>106.0</v>
      </c>
      <c r="C14" t="s">
        <v>1416</v>
      </c>
      <c r="D14" t="s">
        <v>569</v>
      </c>
      <c r="G14">
        <v>893385836.72000003</v>
      </c>
      <c r="H14">
        <v>955770118.69000006</v>
      </c>
      <c r="I14">
        <v>971791906.17999995</v>
      </c>
      <c r="J14">
        <v>798707327.88999999</v>
      </c>
      <c r="K14">
        <v>993681079.49000001</v>
      </c>
      <c r="L14">
        <v>1006642223.9</v>
      </c>
      <c r="M14">
        <v>1012527076.67</v>
      </c>
      <c r="N14">
        <v>927018924.17999995</v>
      </c>
      <c r="O14">
        <v>953998310.42999995</v>
      </c>
      <c r="P14">
        <v>917261400.41999996</v>
      </c>
      <c r="Q14">
        <v>916433218.07000005</v>
      </c>
      <c r="R14">
        <v>939731511.74000001</v>
      </c>
      <c r="S14">
        <v>1535981028.8</v>
      </c>
      <c r="U14" s="173">
        <f t="shared" si="6"/>
        <v>986379227.93692291</v>
      </c>
    </row>
    <row r="15" spans="1:21">
      <c r="A15" s="181" t="str">
        <f t="shared" si="4"/>
        <v>107</v>
      </c>
      <c r="B15" s="181" t="str">
        <f t="shared" si="5"/>
        <v>107.0</v>
      </c>
      <c r="C15" t="s">
        <v>1417</v>
      </c>
      <c r="D15" t="s">
        <v>161</v>
      </c>
      <c r="G15">
        <v>1162722932.2</v>
      </c>
      <c r="H15">
        <v>1153841679.8499999</v>
      </c>
      <c r="I15">
        <v>1194575257.74</v>
      </c>
      <c r="J15">
        <v>1230126523.79</v>
      </c>
      <c r="K15">
        <v>1078738784.6600001</v>
      </c>
      <c r="L15">
        <v>1116298769.71</v>
      </c>
      <c r="M15">
        <v>1135548207.3099999</v>
      </c>
      <c r="N15">
        <v>1189964253.4100001</v>
      </c>
      <c r="O15">
        <v>1246053545.26</v>
      </c>
      <c r="P15">
        <v>1317037551.0699999</v>
      </c>
      <c r="Q15">
        <v>1378041537.6099999</v>
      </c>
      <c r="R15">
        <v>1418264293.5999999</v>
      </c>
      <c r="S15">
        <v>894768621.66999996</v>
      </c>
      <c r="U15" s="173">
        <f t="shared" si="6"/>
        <v>1193537073.6830771</v>
      </c>
    </row>
    <row r="16" spans="1:21">
      <c r="A16" s="181" t="str">
        <f t="shared" si="4"/>
        <v>108</v>
      </c>
      <c r="B16" s="181" t="str">
        <f t="shared" si="5"/>
        <v>108.0</v>
      </c>
      <c r="C16" t="s">
        <v>1418</v>
      </c>
      <c r="D16" t="s">
        <v>445</v>
      </c>
      <c r="G16">
        <v>-3102336793.23</v>
      </c>
      <c r="H16">
        <v>-3121256440.9200001</v>
      </c>
      <c r="I16">
        <v>-3140321993.8800001</v>
      </c>
      <c r="J16">
        <v>-3152982186.6500001</v>
      </c>
      <c r="K16">
        <v>-3178451611.7800002</v>
      </c>
      <c r="L16">
        <v>-3201160655.3800001</v>
      </c>
      <c r="M16">
        <v>-3221118012.0999999</v>
      </c>
      <c r="N16">
        <v>-3224460178.7199998</v>
      </c>
      <c r="O16">
        <v>-3241270922.7800002</v>
      </c>
      <c r="P16">
        <v>-3264070872.6700001</v>
      </c>
      <c r="Q16">
        <v>-3286260228.4899998</v>
      </c>
      <c r="R16">
        <v>-3307523007.5700002</v>
      </c>
      <c r="S16">
        <v>-3317745810.5999999</v>
      </c>
      <c r="U16" s="173">
        <f t="shared" si="6"/>
        <v>-3212227593.4438457</v>
      </c>
    </row>
    <row r="17" spans="1:21">
      <c r="A17" s="181" t="str">
        <f t="shared" si="4"/>
        <v>111</v>
      </c>
      <c r="B17" s="181" t="str">
        <f t="shared" si="5"/>
        <v>111.0</v>
      </c>
      <c r="C17" t="s">
        <v>1419</v>
      </c>
      <c r="D17" t="s">
        <v>573</v>
      </c>
      <c r="G17">
        <v>-100016962.59</v>
      </c>
      <c r="H17">
        <v>-102303252.25</v>
      </c>
      <c r="I17">
        <v>-104592383.37</v>
      </c>
      <c r="J17">
        <v>-106889828.65000001</v>
      </c>
      <c r="K17">
        <v>-109194914.31</v>
      </c>
      <c r="L17">
        <v>-111520743.02</v>
      </c>
      <c r="M17">
        <v>-113856393.45</v>
      </c>
      <c r="N17">
        <v>-116317657.16</v>
      </c>
      <c r="O17">
        <v>-118802626.09</v>
      </c>
      <c r="P17">
        <v>-121289230.98999999</v>
      </c>
      <c r="Q17">
        <v>-123779554.17</v>
      </c>
      <c r="R17">
        <v>-126281404.79000001</v>
      </c>
      <c r="S17">
        <v>-128784270.09999999</v>
      </c>
      <c r="U17" s="173">
        <f t="shared" si="6"/>
        <v>-114125324.68769231</v>
      </c>
    </row>
    <row r="18" spans="1:21">
      <c r="A18" s="181" t="str">
        <f t="shared" si="4"/>
        <v>114</v>
      </c>
      <c r="B18" s="181" t="str">
        <f t="shared" si="5"/>
        <v>114.0</v>
      </c>
      <c r="C18" t="s">
        <v>1420</v>
      </c>
      <c r="D18" t="s">
        <v>575</v>
      </c>
      <c r="G18">
        <v>7484822.7599999998</v>
      </c>
      <c r="H18">
        <v>7484822.7599999998</v>
      </c>
      <c r="I18">
        <v>7484822.7599999998</v>
      </c>
      <c r="J18">
        <v>7484822.7599999998</v>
      </c>
      <c r="K18">
        <v>7484822.7599999998</v>
      </c>
      <c r="L18">
        <v>7484822.7599999998</v>
      </c>
      <c r="M18">
        <v>7484822.7599999998</v>
      </c>
      <c r="N18">
        <v>7484822.7599999998</v>
      </c>
      <c r="O18">
        <v>7484822.7599999998</v>
      </c>
      <c r="P18">
        <v>7484822.7599999998</v>
      </c>
      <c r="Q18">
        <v>7484822.7599999998</v>
      </c>
      <c r="R18">
        <v>7484822.7599999998</v>
      </c>
      <c r="S18">
        <v>7484822.7599999998</v>
      </c>
      <c r="U18" s="173">
        <f t="shared" si="6"/>
        <v>7484822.7600000007</v>
      </c>
    </row>
    <row r="19" spans="1:21">
      <c r="A19" s="181" t="str">
        <f t="shared" si="4"/>
        <v>115</v>
      </c>
      <c r="B19" s="181" t="str">
        <f t="shared" si="5"/>
        <v>115.0</v>
      </c>
      <c r="C19" t="s">
        <v>1421</v>
      </c>
      <c r="D19" t="s">
        <v>577</v>
      </c>
      <c r="G19">
        <v>-6173240.0099999998</v>
      </c>
      <c r="H19">
        <v>-6192965.7199999997</v>
      </c>
      <c r="I19">
        <v>-6212691.46</v>
      </c>
      <c r="J19">
        <v>-6232417.1699999999</v>
      </c>
      <c r="K19">
        <v>-6252142.9100000001</v>
      </c>
      <c r="L19">
        <v>-6271868.6200000001</v>
      </c>
      <c r="M19">
        <v>-6291594.3600000003</v>
      </c>
      <c r="N19">
        <v>-6311320.0700000003</v>
      </c>
      <c r="O19">
        <v>-6331045.8099999996</v>
      </c>
      <c r="P19">
        <v>-6350771.5199999996</v>
      </c>
      <c r="Q19">
        <v>-6370497.25</v>
      </c>
      <c r="R19">
        <v>-6390222.9699999997</v>
      </c>
      <c r="S19">
        <v>-6409948.71</v>
      </c>
      <c r="U19" s="173">
        <f t="shared" si="6"/>
        <v>-6291594.3523076922</v>
      </c>
    </row>
    <row r="20" spans="1:21">
      <c r="A20" s="181" t="str">
        <f t="shared" si="4"/>
        <v>116</v>
      </c>
      <c r="B20" s="181" t="str">
        <f t="shared" si="5"/>
        <v>116.0</v>
      </c>
      <c r="C20" t="s">
        <v>1422</v>
      </c>
      <c r="D20" t="s">
        <v>579</v>
      </c>
      <c r="G20">
        <v>0</v>
      </c>
      <c r="H20">
        <v>0</v>
      </c>
      <c r="I20">
        <v>0</v>
      </c>
      <c r="J20">
        <v>0</v>
      </c>
      <c r="K20">
        <v>0</v>
      </c>
      <c r="L20">
        <v>0</v>
      </c>
      <c r="M20">
        <v>0</v>
      </c>
      <c r="N20">
        <v>0</v>
      </c>
      <c r="O20">
        <v>0</v>
      </c>
      <c r="P20">
        <v>0</v>
      </c>
      <c r="Q20">
        <v>0</v>
      </c>
      <c r="R20">
        <v>0</v>
      </c>
      <c r="S20">
        <v>0</v>
      </c>
      <c r="U20" s="173">
        <f t="shared" si="6"/>
        <v>0</v>
      </c>
    </row>
    <row r="21" spans="1:21">
      <c r="A21" s="181" t="str">
        <f t="shared" si="4"/>
        <v>117</v>
      </c>
      <c r="B21" s="181" t="str">
        <f t="shared" si="5"/>
        <v>117.1</v>
      </c>
      <c r="C21" t="s">
        <v>1423</v>
      </c>
      <c r="D21" t="s">
        <v>581</v>
      </c>
      <c r="G21">
        <v>0</v>
      </c>
      <c r="H21">
        <v>0</v>
      </c>
      <c r="I21">
        <v>0</v>
      </c>
      <c r="J21">
        <v>0</v>
      </c>
      <c r="K21">
        <v>0</v>
      </c>
      <c r="L21">
        <v>0</v>
      </c>
      <c r="M21">
        <v>0</v>
      </c>
      <c r="N21">
        <v>0</v>
      </c>
      <c r="O21">
        <v>0</v>
      </c>
      <c r="P21">
        <v>0</v>
      </c>
      <c r="Q21">
        <v>0</v>
      </c>
      <c r="R21">
        <v>0</v>
      </c>
      <c r="S21">
        <v>0</v>
      </c>
      <c r="U21" s="173">
        <f t="shared" si="6"/>
        <v>0</v>
      </c>
    </row>
    <row r="22" spans="1:21">
      <c r="A22" s="181" t="str">
        <f t="shared" si="4"/>
        <v>117</v>
      </c>
      <c r="B22" s="181" t="str">
        <f t="shared" si="5"/>
        <v>117.2</v>
      </c>
      <c r="C22" t="s">
        <v>1424</v>
      </c>
      <c r="D22" t="s">
        <v>583</v>
      </c>
      <c r="G22">
        <v>0</v>
      </c>
      <c r="H22">
        <v>0</v>
      </c>
      <c r="I22">
        <v>0</v>
      </c>
      <c r="J22">
        <v>0</v>
      </c>
      <c r="K22">
        <v>0</v>
      </c>
      <c r="L22">
        <v>0</v>
      </c>
      <c r="M22">
        <v>0</v>
      </c>
      <c r="N22">
        <v>0</v>
      </c>
      <c r="O22">
        <v>0</v>
      </c>
      <c r="P22">
        <v>0</v>
      </c>
      <c r="Q22">
        <v>0</v>
      </c>
      <c r="R22">
        <v>0</v>
      </c>
      <c r="S22">
        <v>0</v>
      </c>
      <c r="U22" s="173">
        <f t="shared" si="6"/>
        <v>0</v>
      </c>
    </row>
    <row r="23" spans="1:21">
      <c r="A23" s="181" t="str">
        <f t="shared" si="4"/>
        <v>117</v>
      </c>
      <c r="B23" s="181" t="str">
        <f t="shared" si="5"/>
        <v>117.3</v>
      </c>
      <c r="C23" t="s">
        <v>1425</v>
      </c>
      <c r="D23" t="s">
        <v>585</v>
      </c>
      <c r="G23">
        <v>0</v>
      </c>
      <c r="H23">
        <v>0</v>
      </c>
      <c r="I23">
        <v>0</v>
      </c>
      <c r="J23">
        <v>0</v>
      </c>
      <c r="K23">
        <v>0</v>
      </c>
      <c r="L23">
        <v>0</v>
      </c>
      <c r="M23">
        <v>0</v>
      </c>
      <c r="N23">
        <v>0</v>
      </c>
      <c r="O23">
        <v>0</v>
      </c>
      <c r="P23">
        <v>0</v>
      </c>
      <c r="Q23">
        <v>0</v>
      </c>
      <c r="R23">
        <v>0</v>
      </c>
      <c r="S23">
        <v>0</v>
      </c>
      <c r="U23" s="173">
        <f t="shared" si="6"/>
        <v>0</v>
      </c>
    </row>
    <row r="24" spans="1:21">
      <c r="A24" s="181" t="str">
        <f t="shared" si="4"/>
        <v>117</v>
      </c>
      <c r="B24" s="181" t="str">
        <f t="shared" si="5"/>
        <v>117.4</v>
      </c>
      <c r="C24" t="s">
        <v>1426</v>
      </c>
      <c r="D24" t="s">
        <v>587</v>
      </c>
      <c r="G24">
        <v>0</v>
      </c>
      <c r="H24">
        <v>0</v>
      </c>
      <c r="I24">
        <v>0</v>
      </c>
      <c r="J24">
        <v>0</v>
      </c>
      <c r="K24">
        <v>0</v>
      </c>
      <c r="L24">
        <v>0</v>
      </c>
      <c r="M24">
        <v>0</v>
      </c>
      <c r="N24">
        <v>0</v>
      </c>
      <c r="O24">
        <v>0</v>
      </c>
      <c r="P24">
        <v>0</v>
      </c>
      <c r="Q24">
        <v>0</v>
      </c>
      <c r="R24">
        <v>0</v>
      </c>
      <c r="S24">
        <v>0</v>
      </c>
      <c r="U24" s="173">
        <f t="shared" si="6"/>
        <v>0</v>
      </c>
    </row>
    <row r="25" spans="1:21">
      <c r="A25" s="181" t="str">
        <f t="shared" si="4"/>
        <v>118</v>
      </c>
      <c r="B25" s="181" t="str">
        <f t="shared" si="5"/>
        <v>118.0</v>
      </c>
      <c r="C25" t="s">
        <v>1427</v>
      </c>
      <c r="D25" t="s">
        <v>589</v>
      </c>
      <c r="G25">
        <v>0</v>
      </c>
      <c r="H25">
        <v>0</v>
      </c>
      <c r="I25">
        <v>0</v>
      </c>
      <c r="J25">
        <v>0</v>
      </c>
      <c r="K25">
        <v>0</v>
      </c>
      <c r="L25">
        <v>0</v>
      </c>
      <c r="M25">
        <v>0</v>
      </c>
      <c r="N25">
        <v>0</v>
      </c>
      <c r="O25">
        <v>0</v>
      </c>
      <c r="P25">
        <v>0</v>
      </c>
      <c r="Q25">
        <v>0</v>
      </c>
      <c r="R25">
        <v>0</v>
      </c>
      <c r="S25">
        <v>0</v>
      </c>
      <c r="U25" s="173">
        <f t="shared" si="6"/>
        <v>0</v>
      </c>
    </row>
    <row r="26" spans="1:21">
      <c r="A26" s="181" t="str">
        <f t="shared" si="4"/>
        <v>119</v>
      </c>
      <c r="B26" s="181" t="str">
        <f t="shared" si="5"/>
        <v>119.0</v>
      </c>
      <c r="C26" t="s">
        <v>1428</v>
      </c>
      <c r="D26" t="s">
        <v>591</v>
      </c>
      <c r="G26">
        <v>0</v>
      </c>
      <c r="H26">
        <v>0</v>
      </c>
      <c r="I26">
        <v>0</v>
      </c>
      <c r="J26">
        <v>0</v>
      </c>
      <c r="K26">
        <v>0</v>
      </c>
      <c r="L26">
        <v>0</v>
      </c>
      <c r="M26">
        <v>0</v>
      </c>
      <c r="N26">
        <v>0</v>
      </c>
      <c r="O26">
        <v>0</v>
      </c>
      <c r="P26">
        <v>0</v>
      </c>
      <c r="Q26">
        <v>0</v>
      </c>
      <c r="R26">
        <v>0</v>
      </c>
      <c r="S26">
        <v>0</v>
      </c>
      <c r="U26" s="173">
        <f t="shared" si="6"/>
        <v>0</v>
      </c>
    </row>
    <row r="27" spans="1:21">
      <c r="A27" s="181" t="str">
        <f t="shared" si="4"/>
        <v>121</v>
      </c>
      <c r="B27" s="181" t="str">
        <f t="shared" si="5"/>
        <v>121.0</v>
      </c>
      <c r="C27" t="s">
        <v>1429</v>
      </c>
      <c r="D27" t="s">
        <v>593</v>
      </c>
      <c r="G27">
        <v>14053702.869999999</v>
      </c>
      <c r="H27">
        <v>14159494.5</v>
      </c>
      <c r="I27">
        <v>14181832.25</v>
      </c>
      <c r="J27">
        <v>14306443.52</v>
      </c>
      <c r="K27">
        <v>14278261.07</v>
      </c>
      <c r="L27">
        <v>14407837.880000001</v>
      </c>
      <c r="M27">
        <v>14420579.35</v>
      </c>
      <c r="N27">
        <v>14582355.279999999</v>
      </c>
      <c r="O27">
        <v>14658213.9</v>
      </c>
      <c r="P27">
        <v>14721739.48</v>
      </c>
      <c r="Q27">
        <v>14811663.42</v>
      </c>
      <c r="R27">
        <v>15084901.869999999</v>
      </c>
      <c r="S27">
        <v>20099786.539999999</v>
      </c>
      <c r="U27" s="173">
        <f t="shared" si="6"/>
        <v>14905139.379230767</v>
      </c>
    </row>
    <row r="28" spans="1:21">
      <c r="A28" s="181" t="str">
        <f t="shared" si="4"/>
        <v>122</v>
      </c>
      <c r="B28" s="181" t="str">
        <f t="shared" si="5"/>
        <v>122.0</v>
      </c>
      <c r="C28" t="s">
        <v>1430</v>
      </c>
      <c r="D28" t="s">
        <v>595</v>
      </c>
      <c r="G28">
        <v>-7167421.5800000001</v>
      </c>
      <c r="H28">
        <v>-7252374.71</v>
      </c>
      <c r="I28">
        <v>-7339986.5899999999</v>
      </c>
      <c r="J28">
        <v>-7411003.1100000003</v>
      </c>
      <c r="K28">
        <v>-7384096.0499999998</v>
      </c>
      <c r="L28">
        <v>-7411166.3499999996</v>
      </c>
      <c r="M28">
        <v>-7460942.2400000002</v>
      </c>
      <c r="N28">
        <v>-7470046.9800000004</v>
      </c>
      <c r="O28">
        <v>-7472847.1299999999</v>
      </c>
      <c r="P28">
        <v>-7548486.1799999997</v>
      </c>
      <c r="Q28">
        <v>-7626752.7000000002</v>
      </c>
      <c r="R28">
        <v>-7635337.4100000001</v>
      </c>
      <c r="S28">
        <v>-7709451.3399999999</v>
      </c>
      <c r="U28" s="173">
        <f t="shared" si="6"/>
        <v>-7453070.1823076922</v>
      </c>
    </row>
    <row r="29" spans="1:21">
      <c r="A29" s="181" t="str">
        <f t="shared" si="4"/>
        <v>123</v>
      </c>
      <c r="B29" s="181" t="str">
        <f t="shared" si="5"/>
        <v>123.0</v>
      </c>
      <c r="C29" t="s">
        <v>1431</v>
      </c>
      <c r="D29" t="s">
        <v>597</v>
      </c>
      <c r="G29">
        <v>0</v>
      </c>
      <c r="H29">
        <v>0</v>
      </c>
      <c r="I29">
        <v>0</v>
      </c>
      <c r="J29">
        <v>0</v>
      </c>
      <c r="K29">
        <v>0</v>
      </c>
      <c r="L29">
        <v>0</v>
      </c>
      <c r="M29">
        <v>0</v>
      </c>
      <c r="N29">
        <v>0</v>
      </c>
      <c r="O29">
        <v>0</v>
      </c>
      <c r="P29">
        <v>0</v>
      </c>
      <c r="Q29">
        <v>0</v>
      </c>
      <c r="R29">
        <v>0</v>
      </c>
      <c r="S29">
        <v>0</v>
      </c>
      <c r="U29" s="173">
        <f t="shared" si="6"/>
        <v>0</v>
      </c>
    </row>
    <row r="30" spans="1:21">
      <c r="A30" s="181" t="str">
        <f t="shared" si="4"/>
        <v>123</v>
      </c>
      <c r="B30" s="181" t="str">
        <f t="shared" si="5"/>
        <v>123.1</v>
      </c>
      <c r="C30" t="s">
        <v>1432</v>
      </c>
      <c r="D30" t="s">
        <v>599</v>
      </c>
      <c r="G30">
        <v>0</v>
      </c>
      <c r="H30">
        <v>0</v>
      </c>
      <c r="I30">
        <v>0</v>
      </c>
      <c r="J30">
        <v>0</v>
      </c>
      <c r="K30">
        <v>0</v>
      </c>
      <c r="L30">
        <v>0</v>
      </c>
      <c r="M30">
        <v>0</v>
      </c>
      <c r="N30">
        <v>0</v>
      </c>
      <c r="O30">
        <v>0</v>
      </c>
      <c r="P30">
        <v>0</v>
      </c>
      <c r="Q30">
        <v>0</v>
      </c>
      <c r="R30">
        <v>0</v>
      </c>
      <c r="S30">
        <v>0</v>
      </c>
      <c r="U30" s="173">
        <f t="shared" si="6"/>
        <v>0</v>
      </c>
    </row>
    <row r="31" spans="1:21">
      <c r="A31" s="181" t="str">
        <f t="shared" si="4"/>
        <v>124</v>
      </c>
      <c r="B31" s="181" t="str">
        <f t="shared" si="5"/>
        <v>124.0</v>
      </c>
      <c r="C31" t="s">
        <v>1433</v>
      </c>
      <c r="D31" t="s">
        <v>601</v>
      </c>
      <c r="G31">
        <v>0</v>
      </c>
      <c r="H31">
        <v>0</v>
      </c>
      <c r="I31">
        <v>0</v>
      </c>
      <c r="J31">
        <v>0</v>
      </c>
      <c r="K31">
        <v>0</v>
      </c>
      <c r="L31">
        <v>0</v>
      </c>
      <c r="M31">
        <v>0</v>
      </c>
      <c r="N31">
        <v>0</v>
      </c>
      <c r="O31">
        <v>0</v>
      </c>
      <c r="P31">
        <v>0</v>
      </c>
      <c r="Q31">
        <v>0</v>
      </c>
      <c r="R31">
        <v>0</v>
      </c>
      <c r="S31">
        <v>0</v>
      </c>
      <c r="U31" s="173">
        <f t="shared" si="6"/>
        <v>0</v>
      </c>
    </row>
    <row r="32" spans="1:21">
      <c r="A32" s="181" t="str">
        <f t="shared" si="4"/>
        <v>125</v>
      </c>
      <c r="B32" s="181" t="str">
        <f t="shared" si="5"/>
        <v>125.0</v>
      </c>
      <c r="C32" t="s">
        <v>1434</v>
      </c>
      <c r="D32" t="s">
        <v>603</v>
      </c>
      <c r="G32">
        <v>0</v>
      </c>
      <c r="H32">
        <v>0</v>
      </c>
      <c r="I32">
        <v>0</v>
      </c>
      <c r="J32">
        <v>0</v>
      </c>
      <c r="K32">
        <v>0</v>
      </c>
      <c r="L32">
        <v>0</v>
      </c>
      <c r="M32">
        <v>0</v>
      </c>
      <c r="N32">
        <v>0</v>
      </c>
      <c r="O32">
        <v>0</v>
      </c>
      <c r="P32">
        <v>0</v>
      </c>
      <c r="Q32">
        <v>0</v>
      </c>
      <c r="R32">
        <v>0</v>
      </c>
      <c r="S32">
        <v>0</v>
      </c>
      <c r="U32" s="173">
        <f t="shared" si="6"/>
        <v>0</v>
      </c>
    </row>
    <row r="33" spans="1:21">
      <c r="A33" s="181" t="str">
        <f t="shared" si="4"/>
        <v>126</v>
      </c>
      <c r="B33" s="181" t="str">
        <f t="shared" si="5"/>
        <v>126.0</v>
      </c>
      <c r="C33" t="s">
        <v>1435</v>
      </c>
      <c r="D33" t="s">
        <v>605</v>
      </c>
      <c r="G33">
        <v>0</v>
      </c>
      <c r="H33">
        <v>0</v>
      </c>
      <c r="I33">
        <v>0</v>
      </c>
      <c r="J33">
        <v>0</v>
      </c>
      <c r="K33">
        <v>0</v>
      </c>
      <c r="L33">
        <v>0</v>
      </c>
      <c r="M33">
        <v>0</v>
      </c>
      <c r="N33">
        <v>0</v>
      </c>
      <c r="O33">
        <v>0</v>
      </c>
      <c r="P33">
        <v>0</v>
      </c>
      <c r="Q33">
        <v>0</v>
      </c>
      <c r="R33">
        <v>0</v>
      </c>
      <c r="S33">
        <v>0</v>
      </c>
      <c r="U33" s="173">
        <f t="shared" si="6"/>
        <v>0</v>
      </c>
    </row>
    <row r="34" spans="1:21">
      <c r="A34" s="181" t="str">
        <f t="shared" si="4"/>
        <v>127</v>
      </c>
      <c r="B34" s="181" t="str">
        <f t="shared" si="5"/>
        <v>127.0</v>
      </c>
      <c r="C34" t="s">
        <v>1436</v>
      </c>
      <c r="D34" t="s">
        <v>607</v>
      </c>
      <c r="G34">
        <v>0</v>
      </c>
      <c r="H34">
        <v>0</v>
      </c>
      <c r="I34">
        <v>0</v>
      </c>
      <c r="J34">
        <v>0</v>
      </c>
      <c r="K34">
        <v>0</v>
      </c>
      <c r="L34">
        <v>0</v>
      </c>
      <c r="M34">
        <v>0</v>
      </c>
      <c r="N34">
        <v>0</v>
      </c>
      <c r="O34">
        <v>0</v>
      </c>
      <c r="P34">
        <v>0</v>
      </c>
      <c r="Q34">
        <v>0</v>
      </c>
      <c r="R34">
        <v>0</v>
      </c>
      <c r="S34">
        <v>0</v>
      </c>
      <c r="U34" s="173">
        <f t="shared" si="6"/>
        <v>0</v>
      </c>
    </row>
    <row r="35" spans="1:21">
      <c r="A35" s="181" t="str">
        <f t="shared" si="4"/>
        <v>128</v>
      </c>
      <c r="B35" s="181" t="str">
        <f t="shared" si="5"/>
        <v>128.0</v>
      </c>
      <c r="C35" t="s">
        <v>1437</v>
      </c>
      <c r="D35" t="s">
        <v>609</v>
      </c>
      <c r="G35">
        <v>0</v>
      </c>
      <c r="H35">
        <v>0</v>
      </c>
      <c r="I35">
        <v>0</v>
      </c>
      <c r="J35">
        <v>0</v>
      </c>
      <c r="K35">
        <v>0</v>
      </c>
      <c r="L35">
        <v>0</v>
      </c>
      <c r="M35">
        <v>0</v>
      </c>
      <c r="N35">
        <v>0</v>
      </c>
      <c r="O35">
        <v>0</v>
      </c>
      <c r="P35">
        <v>0</v>
      </c>
      <c r="Q35">
        <v>0</v>
      </c>
      <c r="R35">
        <v>0</v>
      </c>
      <c r="S35">
        <v>0</v>
      </c>
      <c r="U35" s="173">
        <f t="shared" si="6"/>
        <v>0</v>
      </c>
    </row>
    <row r="36" spans="1:21">
      <c r="A36" s="181" t="str">
        <f t="shared" si="4"/>
        <v>131</v>
      </c>
      <c r="B36" s="181" t="str">
        <f t="shared" si="5"/>
        <v>131.0</v>
      </c>
      <c r="C36" t="s">
        <v>1438</v>
      </c>
      <c r="D36" t="s">
        <v>242</v>
      </c>
      <c r="G36">
        <v>14661046.68</v>
      </c>
      <c r="H36">
        <v>12270254.119999999</v>
      </c>
      <c r="I36">
        <v>16219229.390000001</v>
      </c>
      <c r="J36">
        <v>16023334.800000001</v>
      </c>
      <c r="K36">
        <v>11459835.93</v>
      </c>
      <c r="L36">
        <v>23861598.039999999</v>
      </c>
      <c r="M36">
        <v>7558984.4400000004</v>
      </c>
      <c r="N36">
        <v>56130939.439999998</v>
      </c>
      <c r="O36">
        <v>105239919.38</v>
      </c>
      <c r="P36">
        <v>81208264.450000003</v>
      </c>
      <c r="Q36">
        <v>15334503.289999999</v>
      </c>
      <c r="R36">
        <v>15222128.66</v>
      </c>
      <c r="S36">
        <v>9902835</v>
      </c>
      <c r="U36" s="173">
        <f t="shared" si="6"/>
        <v>29622528.740000002</v>
      </c>
    </row>
    <row r="37" spans="1:21">
      <c r="A37" s="181" t="str">
        <f t="shared" si="4"/>
        <v>132</v>
      </c>
      <c r="B37" s="181" t="str">
        <f t="shared" si="5"/>
        <v>132.0</v>
      </c>
      <c r="C37" t="s">
        <v>1439</v>
      </c>
      <c r="D37" t="s">
        <v>612</v>
      </c>
      <c r="G37">
        <v>0</v>
      </c>
      <c r="H37">
        <v>0</v>
      </c>
      <c r="I37">
        <v>0</v>
      </c>
      <c r="J37">
        <v>0</v>
      </c>
      <c r="K37">
        <v>0</v>
      </c>
      <c r="L37">
        <v>0</v>
      </c>
      <c r="M37">
        <v>0</v>
      </c>
      <c r="N37">
        <v>0</v>
      </c>
      <c r="O37">
        <v>0</v>
      </c>
      <c r="P37">
        <v>0</v>
      </c>
      <c r="Q37">
        <v>0</v>
      </c>
      <c r="R37">
        <v>0</v>
      </c>
      <c r="S37">
        <v>0</v>
      </c>
      <c r="U37" s="173">
        <f t="shared" si="6"/>
        <v>0</v>
      </c>
    </row>
    <row r="38" spans="1:21">
      <c r="A38" s="181" t="str">
        <f t="shared" si="4"/>
        <v>133</v>
      </c>
      <c r="B38" s="181" t="str">
        <f t="shared" si="5"/>
        <v>133.0</v>
      </c>
      <c r="C38" t="s">
        <v>1440</v>
      </c>
      <c r="D38" t="s">
        <v>614</v>
      </c>
      <c r="G38">
        <v>0</v>
      </c>
      <c r="H38">
        <v>0</v>
      </c>
      <c r="I38">
        <v>0</v>
      </c>
      <c r="J38">
        <v>0</v>
      </c>
      <c r="K38">
        <v>0</v>
      </c>
      <c r="L38">
        <v>0</v>
      </c>
      <c r="M38">
        <v>0</v>
      </c>
      <c r="N38">
        <v>0</v>
      </c>
      <c r="O38">
        <v>0</v>
      </c>
      <c r="P38">
        <v>0</v>
      </c>
      <c r="Q38">
        <v>0</v>
      </c>
      <c r="R38">
        <v>0</v>
      </c>
      <c r="S38">
        <v>0</v>
      </c>
      <c r="U38" s="173">
        <f t="shared" si="6"/>
        <v>0</v>
      </c>
    </row>
    <row r="39" spans="1:21">
      <c r="A39" s="181" t="str">
        <f t="shared" si="4"/>
        <v>134</v>
      </c>
      <c r="B39" s="181" t="str">
        <f t="shared" si="5"/>
        <v>134.0</v>
      </c>
      <c r="C39" t="s">
        <v>1441</v>
      </c>
      <c r="D39" t="s">
        <v>244</v>
      </c>
      <c r="G39">
        <v>0</v>
      </c>
      <c r="H39">
        <v>0</v>
      </c>
      <c r="I39">
        <v>0</v>
      </c>
      <c r="J39">
        <v>0</v>
      </c>
      <c r="K39">
        <v>0</v>
      </c>
      <c r="L39">
        <v>0</v>
      </c>
      <c r="M39">
        <v>0</v>
      </c>
      <c r="N39">
        <v>0</v>
      </c>
      <c r="O39">
        <v>0</v>
      </c>
      <c r="P39">
        <v>0</v>
      </c>
      <c r="Q39">
        <v>0</v>
      </c>
      <c r="R39">
        <v>0</v>
      </c>
      <c r="S39">
        <v>0</v>
      </c>
      <c r="U39" s="173">
        <f t="shared" si="6"/>
        <v>0</v>
      </c>
    </row>
    <row r="40" spans="1:21">
      <c r="A40" s="181" t="str">
        <f t="shared" si="4"/>
        <v>135</v>
      </c>
      <c r="B40" s="181" t="str">
        <f t="shared" si="5"/>
        <v>135.0</v>
      </c>
      <c r="C40" t="s">
        <v>1442</v>
      </c>
      <c r="D40" t="s">
        <v>453</v>
      </c>
      <c r="G40">
        <v>52065.39</v>
      </c>
      <c r="H40">
        <v>52065.39</v>
      </c>
      <c r="I40">
        <v>52065.39</v>
      </c>
      <c r="J40">
        <v>52065.39</v>
      </c>
      <c r="K40">
        <v>52065.39</v>
      </c>
      <c r="L40">
        <v>52065.39</v>
      </c>
      <c r="M40">
        <v>52065.39</v>
      </c>
      <c r="N40">
        <v>52065.39</v>
      </c>
      <c r="O40">
        <v>52065.39</v>
      </c>
      <c r="P40">
        <v>52065.39</v>
      </c>
      <c r="Q40">
        <v>51065.39</v>
      </c>
      <c r="R40">
        <v>51065.39</v>
      </c>
      <c r="S40">
        <v>51065.39</v>
      </c>
      <c r="U40" s="173">
        <f t="shared" si="6"/>
        <v>51834.620769230773</v>
      </c>
    </row>
    <row r="41" spans="1:21">
      <c r="A41" s="181" t="str">
        <f t="shared" si="4"/>
        <v>136</v>
      </c>
      <c r="B41" s="181" t="str">
        <f t="shared" si="5"/>
        <v>136.0</v>
      </c>
      <c r="C41" t="s">
        <v>1443</v>
      </c>
      <c r="D41" t="s">
        <v>454</v>
      </c>
      <c r="G41">
        <v>0</v>
      </c>
      <c r="H41">
        <v>0</v>
      </c>
      <c r="I41">
        <v>0</v>
      </c>
      <c r="J41">
        <v>0</v>
      </c>
      <c r="K41">
        <v>0</v>
      </c>
      <c r="L41">
        <v>0</v>
      </c>
      <c r="M41">
        <v>0</v>
      </c>
      <c r="N41">
        <v>0</v>
      </c>
      <c r="O41">
        <v>0</v>
      </c>
      <c r="P41">
        <v>0</v>
      </c>
      <c r="Q41">
        <v>0</v>
      </c>
      <c r="R41">
        <v>0</v>
      </c>
      <c r="S41">
        <v>0</v>
      </c>
      <c r="U41" s="173">
        <f t="shared" si="6"/>
        <v>0</v>
      </c>
    </row>
    <row r="42" spans="1:21">
      <c r="A42" s="181" t="str">
        <f t="shared" si="4"/>
        <v>141</v>
      </c>
      <c r="B42" s="181" t="str">
        <f t="shared" si="5"/>
        <v>141.0</v>
      </c>
      <c r="C42" t="s">
        <v>1444</v>
      </c>
      <c r="D42" t="s">
        <v>250</v>
      </c>
      <c r="G42">
        <v>0</v>
      </c>
      <c r="H42">
        <v>0</v>
      </c>
      <c r="I42">
        <v>0</v>
      </c>
      <c r="J42">
        <v>0</v>
      </c>
      <c r="K42">
        <v>0</v>
      </c>
      <c r="L42">
        <v>0</v>
      </c>
      <c r="M42">
        <v>0</v>
      </c>
      <c r="N42">
        <v>0</v>
      </c>
      <c r="O42">
        <v>0</v>
      </c>
      <c r="P42">
        <v>0</v>
      </c>
      <c r="Q42">
        <v>0</v>
      </c>
      <c r="R42">
        <v>0</v>
      </c>
      <c r="S42">
        <v>0</v>
      </c>
      <c r="U42" s="173">
        <f t="shared" si="6"/>
        <v>0</v>
      </c>
    </row>
    <row r="43" spans="1:21">
      <c r="A43" s="181" t="str">
        <f t="shared" si="4"/>
        <v>142</v>
      </c>
      <c r="B43" s="181" t="str">
        <f t="shared" si="5"/>
        <v>142.0</v>
      </c>
      <c r="C43" t="s">
        <v>1445</v>
      </c>
      <c r="D43" t="s">
        <v>455</v>
      </c>
      <c r="G43">
        <v>138526312.13999999</v>
      </c>
      <c r="H43">
        <v>144569854.24000001</v>
      </c>
      <c r="I43">
        <v>148100376.97999999</v>
      </c>
      <c r="J43">
        <v>128100090.40000001</v>
      </c>
      <c r="K43">
        <v>144854672.75</v>
      </c>
      <c r="L43">
        <v>161993840.28</v>
      </c>
      <c r="M43">
        <v>184262725.91999999</v>
      </c>
      <c r="N43">
        <v>210915053.71000001</v>
      </c>
      <c r="O43">
        <v>191176009.78</v>
      </c>
      <c r="P43">
        <v>218163252.94999999</v>
      </c>
      <c r="Q43">
        <v>185514310.53</v>
      </c>
      <c r="R43">
        <v>169543159.28999999</v>
      </c>
      <c r="S43">
        <v>163872375.47999999</v>
      </c>
      <c r="U43" s="173">
        <f t="shared" si="6"/>
        <v>168430156.49615383</v>
      </c>
    </row>
    <row r="44" spans="1:21">
      <c r="A44" s="181" t="str">
        <f t="shared" si="4"/>
        <v>143</v>
      </c>
      <c r="B44" s="181" t="str">
        <f t="shared" si="5"/>
        <v>143.0</v>
      </c>
      <c r="C44" t="s">
        <v>1446</v>
      </c>
      <c r="D44" t="s">
        <v>254</v>
      </c>
      <c r="G44">
        <v>3500846.52</v>
      </c>
      <c r="H44">
        <v>10687502.859999999</v>
      </c>
      <c r="I44">
        <v>5771193.1799999997</v>
      </c>
      <c r="J44">
        <v>4523355.5199999996</v>
      </c>
      <c r="K44">
        <v>6430425.2599999998</v>
      </c>
      <c r="L44">
        <v>10925661.84</v>
      </c>
      <c r="M44">
        <v>11866646.279999999</v>
      </c>
      <c r="N44">
        <v>9046022.1300000008</v>
      </c>
      <c r="O44">
        <v>9484290.9299999997</v>
      </c>
      <c r="P44">
        <v>10148190.140000001</v>
      </c>
      <c r="Q44">
        <v>5535854.6299999999</v>
      </c>
      <c r="R44">
        <v>5173767.4800000004</v>
      </c>
      <c r="S44">
        <v>16710606.970000001</v>
      </c>
      <c r="U44" s="173">
        <f t="shared" si="6"/>
        <v>8446489.5184615385</v>
      </c>
    </row>
    <row r="45" spans="1:21">
      <c r="A45" s="181" t="str">
        <f t="shared" si="4"/>
        <v>144</v>
      </c>
      <c r="B45" s="181" t="str">
        <f t="shared" si="5"/>
        <v>144.0</v>
      </c>
      <c r="C45" t="s">
        <v>1447</v>
      </c>
      <c r="D45" t="s">
        <v>622</v>
      </c>
      <c r="G45">
        <v>-4897519.87</v>
      </c>
      <c r="H45">
        <v>-5049258.88</v>
      </c>
      <c r="I45">
        <v>-5023487.6500000004</v>
      </c>
      <c r="J45">
        <v>-5018208.83</v>
      </c>
      <c r="K45">
        <v>-5059253.1900000004</v>
      </c>
      <c r="L45">
        <v>-5057389.49</v>
      </c>
      <c r="M45">
        <v>-3556579.06</v>
      </c>
      <c r="N45">
        <v>-3641214.76</v>
      </c>
      <c r="O45">
        <v>-3641248.21</v>
      </c>
      <c r="P45">
        <v>-3387890.1</v>
      </c>
      <c r="Q45">
        <v>-3339837.55</v>
      </c>
      <c r="R45">
        <v>-3107989.29</v>
      </c>
      <c r="S45">
        <v>-2628410.31</v>
      </c>
      <c r="U45" s="173">
        <f t="shared" si="6"/>
        <v>-4108329.7838461543</v>
      </c>
    </row>
    <row r="46" spans="1:21">
      <c r="A46" s="181" t="str">
        <f t="shared" si="4"/>
        <v>145</v>
      </c>
      <c r="B46" s="181" t="str">
        <f t="shared" si="5"/>
        <v>145.0</v>
      </c>
      <c r="C46" t="s">
        <v>1448</v>
      </c>
      <c r="D46" t="s">
        <v>624</v>
      </c>
      <c r="G46">
        <v>0</v>
      </c>
      <c r="H46">
        <v>0</v>
      </c>
      <c r="I46">
        <v>0</v>
      </c>
      <c r="J46">
        <v>0</v>
      </c>
      <c r="K46">
        <v>0</v>
      </c>
      <c r="L46">
        <v>0</v>
      </c>
      <c r="M46">
        <v>0</v>
      </c>
      <c r="N46">
        <v>36571246.979999997</v>
      </c>
      <c r="O46">
        <v>24775692.280000001</v>
      </c>
      <c r="P46">
        <v>0</v>
      </c>
      <c r="Q46">
        <v>0</v>
      </c>
      <c r="R46">
        <v>0</v>
      </c>
      <c r="S46">
        <v>0</v>
      </c>
      <c r="U46" s="173">
        <f t="shared" si="6"/>
        <v>4718995.3276923075</v>
      </c>
    </row>
    <row r="47" spans="1:21">
      <c r="A47" s="181" t="str">
        <f t="shared" si="4"/>
        <v>146</v>
      </c>
      <c r="B47" s="181" t="str">
        <f t="shared" si="5"/>
        <v>146.0</v>
      </c>
      <c r="C47" t="s">
        <v>1449</v>
      </c>
      <c r="D47" t="s">
        <v>626</v>
      </c>
      <c r="G47">
        <v>19089992.890000001</v>
      </c>
      <c r="H47">
        <v>16796728.66</v>
      </c>
      <c r="I47">
        <v>12571860.01</v>
      </c>
      <c r="J47">
        <v>16509864.73</v>
      </c>
      <c r="K47">
        <v>13688356.029999999</v>
      </c>
      <c r="L47">
        <v>14959263.51</v>
      </c>
      <c r="M47">
        <v>17816928.07</v>
      </c>
      <c r="N47">
        <v>17141742.16</v>
      </c>
      <c r="O47">
        <v>13335431.789999999</v>
      </c>
      <c r="P47">
        <v>17492753.75</v>
      </c>
      <c r="Q47">
        <v>14789638.33</v>
      </c>
      <c r="R47">
        <v>16511552.18</v>
      </c>
      <c r="S47">
        <v>25135738.690000001</v>
      </c>
      <c r="U47" s="173">
        <f t="shared" si="6"/>
        <v>16603065.446153848</v>
      </c>
    </row>
    <row r="48" spans="1:21">
      <c r="A48" s="181" t="str">
        <f t="shared" si="4"/>
        <v>151</v>
      </c>
      <c r="B48" s="181" t="str">
        <f t="shared" si="5"/>
        <v>151.0</v>
      </c>
      <c r="C48" t="s">
        <v>1450</v>
      </c>
      <c r="D48" t="s">
        <v>261</v>
      </c>
      <c r="G48">
        <v>19526271.190000001</v>
      </c>
      <c r="H48">
        <v>19455353.23</v>
      </c>
      <c r="I48">
        <v>16246277.369999999</v>
      </c>
      <c r="J48">
        <v>15914062.039999999</v>
      </c>
      <c r="K48">
        <v>17248762.969999999</v>
      </c>
      <c r="L48">
        <v>15852883.76</v>
      </c>
      <c r="M48">
        <v>15353686.49</v>
      </c>
      <c r="N48">
        <v>15061509.34</v>
      </c>
      <c r="O48">
        <v>14039503.890000001</v>
      </c>
      <c r="P48">
        <v>17795926.280000001</v>
      </c>
      <c r="Q48">
        <v>22297678.870000001</v>
      </c>
      <c r="R48">
        <v>23767317.739999998</v>
      </c>
      <c r="S48">
        <v>23065340.530000001</v>
      </c>
      <c r="U48" s="173">
        <f t="shared" si="6"/>
        <v>18124967.207692306</v>
      </c>
    </row>
    <row r="49" spans="1:21">
      <c r="A49" s="181" t="str">
        <f t="shared" si="4"/>
        <v>152</v>
      </c>
      <c r="B49" s="181" t="str">
        <f t="shared" si="5"/>
        <v>152.0</v>
      </c>
      <c r="C49" t="s">
        <v>1451</v>
      </c>
      <c r="D49" t="s">
        <v>458</v>
      </c>
      <c r="G49">
        <v>0</v>
      </c>
      <c r="H49">
        <v>0</v>
      </c>
      <c r="I49">
        <v>0</v>
      </c>
      <c r="J49">
        <v>0</v>
      </c>
      <c r="K49">
        <v>0</v>
      </c>
      <c r="L49">
        <v>0</v>
      </c>
      <c r="M49">
        <v>0</v>
      </c>
      <c r="N49">
        <v>0</v>
      </c>
      <c r="O49">
        <v>0</v>
      </c>
      <c r="P49">
        <v>0</v>
      </c>
      <c r="Q49">
        <v>0</v>
      </c>
      <c r="R49">
        <v>0</v>
      </c>
      <c r="S49">
        <v>0</v>
      </c>
      <c r="U49" s="173">
        <f t="shared" si="6"/>
        <v>0</v>
      </c>
    </row>
    <row r="50" spans="1:21">
      <c r="A50" s="181" t="str">
        <f t="shared" si="4"/>
        <v>153</v>
      </c>
      <c r="B50" s="181" t="str">
        <f t="shared" si="5"/>
        <v>153.0</v>
      </c>
      <c r="C50" t="s">
        <v>1452</v>
      </c>
      <c r="D50" t="s">
        <v>630</v>
      </c>
      <c r="G50">
        <v>0</v>
      </c>
      <c r="H50">
        <v>0</v>
      </c>
      <c r="I50">
        <v>0</v>
      </c>
      <c r="J50">
        <v>0</v>
      </c>
      <c r="K50">
        <v>0</v>
      </c>
      <c r="L50">
        <v>0</v>
      </c>
      <c r="M50">
        <v>0</v>
      </c>
      <c r="N50">
        <v>0</v>
      </c>
      <c r="O50">
        <v>0</v>
      </c>
      <c r="P50">
        <v>0</v>
      </c>
      <c r="Q50">
        <v>0</v>
      </c>
      <c r="R50">
        <v>0</v>
      </c>
      <c r="S50">
        <v>0</v>
      </c>
      <c r="U50" s="173">
        <f t="shared" si="6"/>
        <v>0</v>
      </c>
    </row>
    <row r="51" spans="1:21">
      <c r="A51" s="181" t="str">
        <f t="shared" si="4"/>
        <v>154</v>
      </c>
      <c r="B51" s="181" t="str">
        <f t="shared" si="5"/>
        <v>154.0</v>
      </c>
      <c r="C51" t="s">
        <v>1453</v>
      </c>
      <c r="D51" t="s">
        <v>632</v>
      </c>
      <c r="G51">
        <v>118147447.40000001</v>
      </c>
      <c r="H51">
        <v>127112061.22</v>
      </c>
      <c r="I51">
        <v>127092901.16</v>
      </c>
      <c r="J51">
        <v>129827946.45</v>
      </c>
      <c r="K51">
        <v>132292596.56</v>
      </c>
      <c r="L51">
        <v>138154587.83000001</v>
      </c>
      <c r="M51">
        <v>139364135.65000001</v>
      </c>
      <c r="N51">
        <v>140076055.06999999</v>
      </c>
      <c r="O51">
        <v>139400001.90000001</v>
      </c>
      <c r="P51">
        <v>139669441.25999999</v>
      </c>
      <c r="Q51">
        <v>144964897.59999999</v>
      </c>
      <c r="R51">
        <v>151522434.71000001</v>
      </c>
      <c r="S51">
        <v>154369560.02000001</v>
      </c>
      <c r="U51" s="173">
        <f t="shared" si="6"/>
        <v>137076466.67923075</v>
      </c>
    </row>
    <row r="52" spans="1:21">
      <c r="A52" s="181" t="str">
        <f t="shared" si="4"/>
        <v>155</v>
      </c>
      <c r="B52" s="181" t="str">
        <f t="shared" si="5"/>
        <v>155.0</v>
      </c>
      <c r="C52" t="s">
        <v>1454</v>
      </c>
      <c r="D52" t="s">
        <v>634</v>
      </c>
      <c r="G52">
        <v>0</v>
      </c>
      <c r="H52">
        <v>0</v>
      </c>
      <c r="I52">
        <v>0</v>
      </c>
      <c r="J52">
        <v>0</v>
      </c>
      <c r="K52">
        <v>0</v>
      </c>
      <c r="L52">
        <v>0</v>
      </c>
      <c r="M52">
        <v>0</v>
      </c>
      <c r="N52">
        <v>0</v>
      </c>
      <c r="O52">
        <v>0</v>
      </c>
      <c r="P52">
        <v>0</v>
      </c>
      <c r="Q52">
        <v>0</v>
      </c>
      <c r="R52">
        <v>0</v>
      </c>
      <c r="S52">
        <v>0</v>
      </c>
      <c r="U52" s="173">
        <f t="shared" si="6"/>
        <v>0</v>
      </c>
    </row>
    <row r="53" spans="1:21">
      <c r="A53" s="181" t="str">
        <f t="shared" si="4"/>
        <v>156</v>
      </c>
      <c r="B53" s="181" t="str">
        <f t="shared" si="5"/>
        <v>156.0</v>
      </c>
      <c r="C53" t="s">
        <v>1455</v>
      </c>
      <c r="D53" t="s">
        <v>636</v>
      </c>
      <c r="G53">
        <v>0</v>
      </c>
      <c r="H53">
        <v>0</v>
      </c>
      <c r="I53">
        <v>0</v>
      </c>
      <c r="J53">
        <v>0</v>
      </c>
      <c r="K53">
        <v>0</v>
      </c>
      <c r="L53">
        <v>0</v>
      </c>
      <c r="M53">
        <v>0</v>
      </c>
      <c r="N53">
        <v>0</v>
      </c>
      <c r="O53">
        <v>0</v>
      </c>
      <c r="P53">
        <v>0</v>
      </c>
      <c r="Q53">
        <v>0</v>
      </c>
      <c r="R53">
        <v>0</v>
      </c>
      <c r="S53">
        <v>0</v>
      </c>
      <c r="U53" s="173">
        <f t="shared" si="6"/>
        <v>0</v>
      </c>
    </row>
    <row r="54" spans="1:21">
      <c r="A54" s="181" t="str">
        <f t="shared" si="4"/>
        <v>158</v>
      </c>
      <c r="B54" s="181" t="str">
        <f t="shared" si="5"/>
        <v>158.1</v>
      </c>
      <c r="C54" t="s">
        <v>1456</v>
      </c>
      <c r="D54" t="s">
        <v>638</v>
      </c>
      <c r="G54">
        <v>0</v>
      </c>
      <c r="H54">
        <v>0</v>
      </c>
      <c r="I54">
        <v>0</v>
      </c>
      <c r="J54">
        <v>0</v>
      </c>
      <c r="K54">
        <v>0</v>
      </c>
      <c r="L54">
        <v>0</v>
      </c>
      <c r="M54">
        <v>0</v>
      </c>
      <c r="N54">
        <v>0</v>
      </c>
      <c r="O54">
        <v>0</v>
      </c>
      <c r="P54">
        <v>0</v>
      </c>
      <c r="Q54">
        <v>0</v>
      </c>
      <c r="R54">
        <v>0</v>
      </c>
      <c r="S54">
        <v>0</v>
      </c>
      <c r="U54" s="173">
        <f t="shared" si="6"/>
        <v>0</v>
      </c>
    </row>
    <row r="55" spans="1:21">
      <c r="A55" s="181" t="str">
        <f t="shared" si="4"/>
        <v>158</v>
      </c>
      <c r="B55" s="181" t="str">
        <f t="shared" si="5"/>
        <v>158.2</v>
      </c>
      <c r="C55" t="s">
        <v>1457</v>
      </c>
      <c r="D55" t="s">
        <v>640</v>
      </c>
      <c r="G55">
        <v>0</v>
      </c>
      <c r="H55">
        <v>0</v>
      </c>
      <c r="I55">
        <v>0</v>
      </c>
      <c r="J55">
        <v>0</v>
      </c>
      <c r="K55">
        <v>0</v>
      </c>
      <c r="L55">
        <v>0</v>
      </c>
      <c r="M55">
        <v>0</v>
      </c>
      <c r="N55">
        <v>0</v>
      </c>
      <c r="O55">
        <v>0</v>
      </c>
      <c r="P55">
        <v>0</v>
      </c>
      <c r="Q55">
        <v>0</v>
      </c>
      <c r="R55">
        <v>0</v>
      </c>
      <c r="S55">
        <v>0</v>
      </c>
      <c r="U55" s="173">
        <f t="shared" si="6"/>
        <v>0</v>
      </c>
    </row>
    <row r="56" spans="1:21">
      <c r="A56" s="181" t="str">
        <f t="shared" si="4"/>
        <v>163</v>
      </c>
      <c r="B56" s="181" t="str">
        <f t="shared" si="5"/>
        <v>163.0</v>
      </c>
      <c r="C56" t="s">
        <v>1458</v>
      </c>
      <c r="D56" t="s">
        <v>642</v>
      </c>
      <c r="G56">
        <v>0</v>
      </c>
      <c r="H56">
        <v>0</v>
      </c>
      <c r="I56">
        <v>0</v>
      </c>
      <c r="J56">
        <v>0</v>
      </c>
      <c r="K56">
        <v>0</v>
      </c>
      <c r="L56">
        <v>0</v>
      </c>
      <c r="M56">
        <v>0</v>
      </c>
      <c r="N56">
        <v>0</v>
      </c>
      <c r="O56">
        <v>0</v>
      </c>
      <c r="P56">
        <v>0</v>
      </c>
      <c r="Q56">
        <v>0</v>
      </c>
      <c r="R56">
        <v>0</v>
      </c>
      <c r="S56">
        <v>0</v>
      </c>
      <c r="U56" s="173">
        <f t="shared" si="6"/>
        <v>0</v>
      </c>
    </row>
    <row r="57" spans="1:21">
      <c r="A57" s="181" t="str">
        <f t="shared" si="4"/>
        <v>164</v>
      </c>
      <c r="B57" s="181" t="str">
        <f t="shared" si="5"/>
        <v>164.1</v>
      </c>
      <c r="C57" t="s">
        <v>1459</v>
      </c>
      <c r="D57" t="s">
        <v>644</v>
      </c>
      <c r="G57">
        <v>0</v>
      </c>
      <c r="H57">
        <v>0</v>
      </c>
      <c r="I57">
        <v>0</v>
      </c>
      <c r="J57">
        <v>0</v>
      </c>
      <c r="K57">
        <v>0</v>
      </c>
      <c r="L57">
        <v>0</v>
      </c>
      <c r="M57">
        <v>0</v>
      </c>
      <c r="N57">
        <v>0</v>
      </c>
      <c r="O57">
        <v>0</v>
      </c>
      <c r="P57">
        <v>0</v>
      </c>
      <c r="Q57">
        <v>0</v>
      </c>
      <c r="R57">
        <v>0</v>
      </c>
      <c r="S57">
        <v>0</v>
      </c>
      <c r="U57" s="173">
        <f t="shared" si="6"/>
        <v>0</v>
      </c>
    </row>
    <row r="58" spans="1:21">
      <c r="A58" s="181" t="str">
        <f t="shared" si="4"/>
        <v>164</v>
      </c>
      <c r="B58" s="181" t="str">
        <f t="shared" si="5"/>
        <v>164.2</v>
      </c>
      <c r="C58" t="s">
        <v>1460</v>
      </c>
      <c r="D58" t="s">
        <v>646</v>
      </c>
      <c r="G58">
        <v>0</v>
      </c>
      <c r="H58">
        <v>0</v>
      </c>
      <c r="I58">
        <v>0</v>
      </c>
      <c r="J58">
        <v>0</v>
      </c>
      <c r="K58">
        <v>0</v>
      </c>
      <c r="L58">
        <v>0</v>
      </c>
      <c r="M58">
        <v>0</v>
      </c>
      <c r="N58">
        <v>0</v>
      </c>
      <c r="O58">
        <v>0</v>
      </c>
      <c r="P58">
        <v>0</v>
      </c>
      <c r="Q58">
        <v>0</v>
      </c>
      <c r="R58">
        <v>0</v>
      </c>
      <c r="S58">
        <v>0</v>
      </c>
      <c r="U58" s="173">
        <f t="shared" si="6"/>
        <v>0</v>
      </c>
    </row>
    <row r="59" spans="1:21">
      <c r="A59" s="181" t="str">
        <f t="shared" si="4"/>
        <v>164</v>
      </c>
      <c r="B59" s="181" t="str">
        <f t="shared" si="5"/>
        <v>164.3</v>
      </c>
      <c r="C59" t="s">
        <v>1461</v>
      </c>
      <c r="D59" t="s">
        <v>648</v>
      </c>
      <c r="G59">
        <v>0</v>
      </c>
      <c r="H59">
        <v>0</v>
      </c>
      <c r="I59">
        <v>0</v>
      </c>
      <c r="J59">
        <v>0</v>
      </c>
      <c r="K59">
        <v>0</v>
      </c>
      <c r="L59">
        <v>0</v>
      </c>
      <c r="M59">
        <v>0</v>
      </c>
      <c r="N59">
        <v>0</v>
      </c>
      <c r="O59">
        <v>0</v>
      </c>
      <c r="P59">
        <v>0</v>
      </c>
      <c r="Q59">
        <v>0</v>
      </c>
      <c r="R59">
        <v>0</v>
      </c>
      <c r="S59">
        <v>0</v>
      </c>
      <c r="U59" s="173">
        <f t="shared" si="6"/>
        <v>0</v>
      </c>
    </row>
    <row r="60" spans="1:21">
      <c r="A60" s="181" t="str">
        <f t="shared" si="4"/>
        <v>165</v>
      </c>
      <c r="B60" s="181" t="str">
        <f t="shared" si="5"/>
        <v>165.0</v>
      </c>
      <c r="C60" t="s">
        <v>1462</v>
      </c>
      <c r="D60" t="s">
        <v>271</v>
      </c>
      <c r="G60">
        <v>18339831.57</v>
      </c>
      <c r="H60">
        <v>16999681.440000001</v>
      </c>
      <c r="I60">
        <v>15459526.140000001</v>
      </c>
      <c r="J60">
        <v>15670555.18</v>
      </c>
      <c r="K60">
        <v>11691308.029999999</v>
      </c>
      <c r="L60">
        <v>11270451.66</v>
      </c>
      <c r="M60">
        <v>19658398.609999999</v>
      </c>
      <c r="N60">
        <v>28916164.719999999</v>
      </c>
      <c r="O60">
        <v>27208456.210000001</v>
      </c>
      <c r="P60">
        <v>27644160.210000001</v>
      </c>
      <c r="Q60">
        <v>22114111.710000001</v>
      </c>
      <c r="R60">
        <v>22927307.300000001</v>
      </c>
      <c r="S60">
        <v>26186389.98</v>
      </c>
      <c r="U60" s="173">
        <f t="shared" si="6"/>
        <v>20314334.058461539</v>
      </c>
    </row>
    <row r="61" spans="1:21">
      <c r="A61" s="181" t="str">
        <f t="shared" si="4"/>
        <v>171</v>
      </c>
      <c r="B61" s="181" t="str">
        <f t="shared" si="5"/>
        <v>171.0</v>
      </c>
      <c r="C61" t="s">
        <v>1463</v>
      </c>
      <c r="D61" t="s">
        <v>651</v>
      </c>
      <c r="G61">
        <v>0</v>
      </c>
      <c r="H61">
        <v>0</v>
      </c>
      <c r="I61">
        <v>0</v>
      </c>
      <c r="J61">
        <v>0</v>
      </c>
      <c r="K61">
        <v>0</v>
      </c>
      <c r="L61">
        <v>0</v>
      </c>
      <c r="M61">
        <v>0</v>
      </c>
      <c r="N61">
        <v>0</v>
      </c>
      <c r="O61">
        <v>0</v>
      </c>
      <c r="P61">
        <v>0</v>
      </c>
      <c r="Q61">
        <v>0</v>
      </c>
      <c r="R61">
        <v>0</v>
      </c>
      <c r="S61">
        <v>0</v>
      </c>
      <c r="U61" s="173">
        <f t="shared" si="6"/>
        <v>0</v>
      </c>
    </row>
    <row r="62" spans="1:21">
      <c r="A62" s="181" t="str">
        <f t="shared" si="4"/>
        <v>172</v>
      </c>
      <c r="B62" s="181" t="str">
        <f t="shared" si="5"/>
        <v>172.0</v>
      </c>
      <c r="C62" t="s">
        <v>1464</v>
      </c>
      <c r="D62" t="s">
        <v>653</v>
      </c>
      <c r="G62">
        <v>0</v>
      </c>
      <c r="H62">
        <v>0</v>
      </c>
      <c r="I62">
        <v>0</v>
      </c>
      <c r="J62">
        <v>0</v>
      </c>
      <c r="K62">
        <v>0</v>
      </c>
      <c r="L62">
        <v>0</v>
      </c>
      <c r="M62">
        <v>0</v>
      </c>
      <c r="N62">
        <v>0</v>
      </c>
      <c r="O62">
        <v>0</v>
      </c>
      <c r="P62">
        <v>0</v>
      </c>
      <c r="Q62">
        <v>0</v>
      </c>
      <c r="R62">
        <v>0</v>
      </c>
      <c r="S62">
        <v>0</v>
      </c>
      <c r="U62" s="173">
        <f t="shared" si="6"/>
        <v>0</v>
      </c>
    </row>
    <row r="63" spans="1:21">
      <c r="A63" s="181" t="str">
        <f t="shared" si="4"/>
        <v>173</v>
      </c>
      <c r="B63" s="181" t="str">
        <f t="shared" si="5"/>
        <v>173.0</v>
      </c>
      <c r="C63" t="s">
        <v>1465</v>
      </c>
      <c r="D63" t="s">
        <v>655</v>
      </c>
      <c r="G63">
        <v>56590957</v>
      </c>
      <c r="H63">
        <v>61266280</v>
      </c>
      <c r="I63">
        <v>55925422</v>
      </c>
      <c r="J63">
        <v>61972028</v>
      </c>
      <c r="K63">
        <v>66148593</v>
      </c>
      <c r="L63">
        <v>78326385</v>
      </c>
      <c r="M63">
        <v>81490054</v>
      </c>
      <c r="N63">
        <v>84671332</v>
      </c>
      <c r="O63">
        <v>86858484</v>
      </c>
      <c r="P63">
        <v>69897197</v>
      </c>
      <c r="Q63">
        <v>69145223</v>
      </c>
      <c r="R63">
        <v>65904017</v>
      </c>
      <c r="S63">
        <v>65330194</v>
      </c>
      <c r="U63" s="173">
        <f t="shared" si="6"/>
        <v>69502012.769230768</v>
      </c>
    </row>
    <row r="64" spans="1:21">
      <c r="A64" s="181" t="str">
        <f t="shared" si="4"/>
        <v>174</v>
      </c>
      <c r="B64" s="181" t="str">
        <f t="shared" si="5"/>
        <v>174.0</v>
      </c>
      <c r="C64" t="s">
        <v>1466</v>
      </c>
      <c r="D64" t="s">
        <v>657</v>
      </c>
      <c r="G64">
        <v>0</v>
      </c>
      <c r="H64">
        <v>0</v>
      </c>
      <c r="I64">
        <v>0</v>
      </c>
      <c r="J64">
        <v>0</v>
      </c>
      <c r="K64">
        <v>0</v>
      </c>
      <c r="L64">
        <v>0</v>
      </c>
      <c r="M64">
        <v>0</v>
      </c>
      <c r="N64">
        <v>0</v>
      </c>
      <c r="O64">
        <v>0</v>
      </c>
      <c r="P64">
        <v>0</v>
      </c>
      <c r="Q64">
        <v>0</v>
      </c>
      <c r="R64">
        <v>0</v>
      </c>
      <c r="S64">
        <v>0</v>
      </c>
      <c r="U64" s="173">
        <f t="shared" si="6"/>
        <v>0</v>
      </c>
    </row>
    <row r="65" spans="1:22">
      <c r="A65" s="181" t="str">
        <f t="shared" si="4"/>
        <v>176</v>
      </c>
      <c r="B65" s="181" t="str">
        <f t="shared" si="5"/>
        <v>176.0</v>
      </c>
      <c r="C65" t="s">
        <v>1467</v>
      </c>
      <c r="D65" t="s">
        <v>659</v>
      </c>
      <c r="G65">
        <v>190881.42</v>
      </c>
      <c r="H65">
        <v>984812.97</v>
      </c>
      <c r="I65">
        <v>499283.48</v>
      </c>
      <c r="J65">
        <v>1757443.39</v>
      </c>
      <c r="K65">
        <v>2838841.61</v>
      </c>
      <c r="L65">
        <v>3670275.08</v>
      </c>
      <c r="M65">
        <v>1896607.02</v>
      </c>
      <c r="N65">
        <v>3632263.16</v>
      </c>
      <c r="O65">
        <v>4213179.84</v>
      </c>
      <c r="P65">
        <v>4375826.38</v>
      </c>
      <c r="Q65">
        <v>773134.22</v>
      </c>
      <c r="R65">
        <v>2454551.58</v>
      </c>
      <c r="S65">
        <v>4525000</v>
      </c>
      <c r="U65" s="173">
        <f t="shared" si="6"/>
        <v>2447084.6269230768</v>
      </c>
    </row>
    <row r="66" spans="1:22">
      <c r="A66" s="181" t="str">
        <f t="shared" si="4"/>
        <v>181</v>
      </c>
      <c r="B66" s="181" t="str">
        <f t="shared" si="5"/>
        <v>181.0</v>
      </c>
      <c r="C66" t="s">
        <v>1468</v>
      </c>
      <c r="D66" t="s">
        <v>282</v>
      </c>
      <c r="G66">
        <v>23185753.77</v>
      </c>
      <c r="H66">
        <v>23070457.940000001</v>
      </c>
      <c r="I66">
        <v>22956226.609999999</v>
      </c>
      <c r="J66">
        <v>22841995.280000001</v>
      </c>
      <c r="K66">
        <v>22731689.07</v>
      </c>
      <c r="L66">
        <v>22616967.100000001</v>
      </c>
      <c r="M66">
        <v>22502684.5</v>
      </c>
      <c r="N66">
        <v>25703084.350000001</v>
      </c>
      <c r="O66">
        <v>26128735.68</v>
      </c>
      <c r="P66">
        <v>25965546.219999999</v>
      </c>
      <c r="Q66">
        <v>25937619.719999999</v>
      </c>
      <c r="R66">
        <v>25794984.59</v>
      </c>
      <c r="S66">
        <v>25769001.050000001</v>
      </c>
      <c r="U66" s="173">
        <f t="shared" si="6"/>
        <v>24246518.913846154</v>
      </c>
    </row>
    <row r="67" spans="1:22">
      <c r="A67" s="181" t="str">
        <f t="shared" si="4"/>
        <v>182</v>
      </c>
      <c r="B67" s="181" t="str">
        <f t="shared" si="5"/>
        <v>182.1</v>
      </c>
      <c r="C67" t="s">
        <v>1469</v>
      </c>
      <c r="D67" t="s">
        <v>662</v>
      </c>
      <c r="G67">
        <v>0</v>
      </c>
      <c r="H67">
        <v>0</v>
      </c>
      <c r="I67">
        <v>0</v>
      </c>
      <c r="J67">
        <v>0</v>
      </c>
      <c r="K67">
        <v>0</v>
      </c>
      <c r="L67">
        <v>0</v>
      </c>
      <c r="M67">
        <v>0</v>
      </c>
      <c r="N67">
        <v>0</v>
      </c>
      <c r="O67">
        <v>0</v>
      </c>
      <c r="P67">
        <v>0</v>
      </c>
      <c r="Q67">
        <v>0</v>
      </c>
      <c r="R67">
        <v>0</v>
      </c>
      <c r="S67">
        <v>0</v>
      </c>
      <c r="U67" s="173">
        <f t="shared" si="6"/>
        <v>0</v>
      </c>
    </row>
    <row r="68" spans="1:22">
      <c r="A68" s="181" t="str">
        <f t="shared" si="4"/>
        <v>182</v>
      </c>
      <c r="B68" s="181" t="str">
        <f t="shared" si="5"/>
        <v>182.2</v>
      </c>
      <c r="C68" t="s">
        <v>1470</v>
      </c>
      <c r="D68" t="s">
        <v>664</v>
      </c>
      <c r="G68">
        <v>517679492.89999998</v>
      </c>
      <c r="H68">
        <v>515661003.91000003</v>
      </c>
      <c r="I68">
        <v>513642514.92000002</v>
      </c>
      <c r="J68">
        <v>511624025.93000001</v>
      </c>
      <c r="K68">
        <v>511744792.94999999</v>
      </c>
      <c r="L68">
        <v>509726303.95999998</v>
      </c>
      <c r="M68">
        <v>507707814.97000003</v>
      </c>
      <c r="N68">
        <v>505689325.98000002</v>
      </c>
      <c r="O68">
        <v>503743796.80000001</v>
      </c>
      <c r="P68">
        <v>501798267.62</v>
      </c>
      <c r="Q68">
        <v>500576546.95999998</v>
      </c>
      <c r="R68">
        <v>498938649.25999999</v>
      </c>
      <c r="S68">
        <v>497407676.98000002</v>
      </c>
      <c r="U68" s="173">
        <f t="shared" si="6"/>
        <v>507380016.39538455</v>
      </c>
      <c r="V68" s="139">
        <f>SUM(U68:U69)</f>
        <v>1135888924.7799997</v>
      </c>
    </row>
    <row r="69" spans="1:22">
      <c r="A69" s="181" t="str">
        <f t="shared" si="4"/>
        <v>182</v>
      </c>
      <c r="B69" s="181" t="str">
        <f t="shared" si="5"/>
        <v>182.3</v>
      </c>
      <c r="C69" t="s">
        <v>1471</v>
      </c>
      <c r="D69" t="s">
        <v>471</v>
      </c>
      <c r="G69">
        <v>411186483.63999999</v>
      </c>
      <c r="H69">
        <v>426854100.92000002</v>
      </c>
      <c r="I69">
        <v>453423966.63999999</v>
      </c>
      <c r="J69">
        <v>474446277.51999998</v>
      </c>
      <c r="K69">
        <v>484398683.32999998</v>
      </c>
      <c r="L69">
        <v>527419061.47000003</v>
      </c>
      <c r="M69">
        <v>583626951.62</v>
      </c>
      <c r="N69">
        <v>634253889.15999997</v>
      </c>
      <c r="O69">
        <v>732538504.50999999</v>
      </c>
      <c r="P69">
        <v>787769029.83000004</v>
      </c>
      <c r="Q69">
        <v>821773454.59000003</v>
      </c>
      <c r="R69">
        <v>844167966.15999997</v>
      </c>
      <c r="S69">
        <v>988757439.61000001</v>
      </c>
      <c r="U69" s="173">
        <f t="shared" si="6"/>
        <v>628508908.3846153</v>
      </c>
    </row>
    <row r="70" spans="1:22">
      <c r="A70" s="181" t="str">
        <f t="shared" si="4"/>
        <v>183</v>
      </c>
      <c r="B70" s="181" t="str">
        <f t="shared" si="5"/>
        <v>183.0</v>
      </c>
      <c r="C70" t="s">
        <v>1472</v>
      </c>
      <c r="D70" t="s">
        <v>667</v>
      </c>
      <c r="G70">
        <v>1727763.34</v>
      </c>
      <c r="H70">
        <v>1788399.72</v>
      </c>
      <c r="I70">
        <v>1820084.06</v>
      </c>
      <c r="J70">
        <v>1894063.2</v>
      </c>
      <c r="K70">
        <v>2050090.07</v>
      </c>
      <c r="L70">
        <v>2152039.62</v>
      </c>
      <c r="M70">
        <v>732786.16</v>
      </c>
      <c r="N70">
        <v>1015740.24</v>
      </c>
      <c r="O70">
        <v>884354.62</v>
      </c>
      <c r="P70">
        <v>1034806.98</v>
      </c>
      <c r="Q70">
        <v>1349288.51</v>
      </c>
      <c r="R70">
        <v>1781579.13</v>
      </c>
      <c r="S70">
        <v>2061602.77</v>
      </c>
      <c r="U70" s="173">
        <f t="shared" si="6"/>
        <v>1560969.1092307693</v>
      </c>
    </row>
    <row r="71" spans="1:22">
      <c r="A71" s="181" t="str">
        <f t="shared" ref="A71:A134" si="7">MID(C71,4,3)</f>
        <v>183</v>
      </c>
      <c r="B71" s="181" t="str">
        <f t="shared" ref="B71:B134" si="8">MID(C71,4,3)&amp;"."&amp;MID(C71,7,1)</f>
        <v>183.1</v>
      </c>
      <c r="C71" t="s">
        <v>1473</v>
      </c>
      <c r="D71" t="s">
        <v>669</v>
      </c>
      <c r="G71">
        <v>0</v>
      </c>
      <c r="H71">
        <v>0</v>
      </c>
      <c r="I71">
        <v>0</v>
      </c>
      <c r="J71">
        <v>0</v>
      </c>
      <c r="K71">
        <v>0</v>
      </c>
      <c r="L71">
        <v>0</v>
      </c>
      <c r="M71">
        <v>0</v>
      </c>
      <c r="N71">
        <v>0</v>
      </c>
      <c r="O71">
        <v>0</v>
      </c>
      <c r="P71">
        <v>0</v>
      </c>
      <c r="Q71">
        <v>0</v>
      </c>
      <c r="R71">
        <v>0</v>
      </c>
      <c r="S71">
        <v>0</v>
      </c>
      <c r="U71" s="173">
        <f t="shared" ref="U71:U134" si="9">AVERAGE(G71:S71)</f>
        <v>0</v>
      </c>
    </row>
    <row r="72" spans="1:22">
      <c r="A72" s="181" t="str">
        <f t="shared" si="7"/>
        <v>183</v>
      </c>
      <c r="B72" s="181" t="str">
        <f t="shared" si="8"/>
        <v>183.2</v>
      </c>
      <c r="C72" t="s">
        <v>1474</v>
      </c>
      <c r="D72" t="s">
        <v>671</v>
      </c>
      <c r="G72">
        <v>0</v>
      </c>
      <c r="H72">
        <v>0</v>
      </c>
      <c r="I72">
        <v>0</v>
      </c>
      <c r="J72">
        <v>0</v>
      </c>
      <c r="K72">
        <v>0</v>
      </c>
      <c r="L72">
        <v>0</v>
      </c>
      <c r="M72">
        <v>0</v>
      </c>
      <c r="N72">
        <v>0</v>
      </c>
      <c r="O72">
        <v>0</v>
      </c>
      <c r="P72">
        <v>0</v>
      </c>
      <c r="Q72">
        <v>0</v>
      </c>
      <c r="R72">
        <v>0</v>
      </c>
      <c r="S72">
        <v>0</v>
      </c>
      <c r="U72" s="173">
        <f t="shared" si="9"/>
        <v>0</v>
      </c>
    </row>
    <row r="73" spans="1:22">
      <c r="A73" s="181" t="str">
        <f t="shared" si="7"/>
        <v>184</v>
      </c>
      <c r="B73" s="181" t="str">
        <f t="shared" si="8"/>
        <v>184.0</v>
      </c>
      <c r="C73" t="s">
        <v>1475</v>
      </c>
      <c r="D73" t="s">
        <v>292</v>
      </c>
      <c r="G73">
        <v>57884.83</v>
      </c>
      <c r="H73">
        <v>58905.62</v>
      </c>
      <c r="I73">
        <v>59482.239999999998</v>
      </c>
      <c r="J73">
        <v>59048.49</v>
      </c>
      <c r="K73">
        <v>58614.74</v>
      </c>
      <c r="L73">
        <v>58180.99</v>
      </c>
      <c r="M73">
        <v>57747.24</v>
      </c>
      <c r="N73">
        <v>57340.6</v>
      </c>
      <c r="O73">
        <v>63897.5</v>
      </c>
      <c r="P73">
        <v>63518.03</v>
      </c>
      <c r="Q73">
        <v>66527.7</v>
      </c>
      <c r="R73">
        <v>66148.23</v>
      </c>
      <c r="S73">
        <v>67773.86</v>
      </c>
      <c r="U73" s="173">
        <f t="shared" si="9"/>
        <v>61159.236153846148</v>
      </c>
    </row>
    <row r="74" spans="1:22">
      <c r="A74" s="181" t="str">
        <f t="shared" si="7"/>
        <v>184</v>
      </c>
      <c r="B74" s="181" t="str">
        <f t="shared" si="8"/>
        <v>184.1</v>
      </c>
      <c r="C74" t="s">
        <v>1476</v>
      </c>
      <c r="D74" t="s">
        <v>674</v>
      </c>
      <c r="G74">
        <v>0</v>
      </c>
      <c r="H74">
        <v>0</v>
      </c>
      <c r="I74">
        <v>0</v>
      </c>
      <c r="J74">
        <v>0</v>
      </c>
      <c r="K74">
        <v>0</v>
      </c>
      <c r="L74">
        <v>0</v>
      </c>
      <c r="M74">
        <v>0</v>
      </c>
      <c r="N74">
        <v>0</v>
      </c>
      <c r="O74">
        <v>0</v>
      </c>
      <c r="P74">
        <v>0</v>
      </c>
      <c r="Q74">
        <v>0</v>
      </c>
      <c r="R74">
        <v>0</v>
      </c>
      <c r="S74">
        <v>0</v>
      </c>
      <c r="U74" s="173">
        <f t="shared" si="9"/>
        <v>0</v>
      </c>
    </row>
    <row r="75" spans="1:22">
      <c r="A75" s="181" t="str">
        <f t="shared" si="7"/>
        <v>186</v>
      </c>
      <c r="B75" s="181" t="str">
        <f t="shared" si="8"/>
        <v>186.0</v>
      </c>
      <c r="C75" t="s">
        <v>1477</v>
      </c>
      <c r="D75" t="s">
        <v>676</v>
      </c>
      <c r="G75">
        <v>10627268.779999999</v>
      </c>
      <c r="H75">
        <v>9906396.1400000006</v>
      </c>
      <c r="I75">
        <v>12174220.08</v>
      </c>
      <c r="J75">
        <v>13394733.390000001</v>
      </c>
      <c r="K75">
        <v>12415502.15</v>
      </c>
      <c r="L75">
        <v>14118705.4</v>
      </c>
      <c r="M75">
        <v>15129422.439999999</v>
      </c>
      <c r="N75">
        <v>16697289.189999999</v>
      </c>
      <c r="O75">
        <v>16427866.74</v>
      </c>
      <c r="P75">
        <v>21475958.809999999</v>
      </c>
      <c r="Q75">
        <v>23085204.780000001</v>
      </c>
      <c r="R75">
        <v>24329680.760000002</v>
      </c>
      <c r="S75">
        <v>12387669.57</v>
      </c>
      <c r="U75" s="173">
        <f t="shared" si="9"/>
        <v>15551532.171538459</v>
      </c>
    </row>
    <row r="76" spans="1:22">
      <c r="A76" s="181" t="str">
        <f t="shared" si="7"/>
        <v>187</v>
      </c>
      <c r="B76" s="181" t="str">
        <f t="shared" si="8"/>
        <v>187.0</v>
      </c>
      <c r="C76" t="s">
        <v>1478</v>
      </c>
      <c r="D76" t="s">
        <v>678</v>
      </c>
      <c r="G76">
        <v>0</v>
      </c>
      <c r="H76">
        <v>0</v>
      </c>
      <c r="I76">
        <v>0</v>
      </c>
      <c r="J76">
        <v>0</v>
      </c>
      <c r="K76">
        <v>0</v>
      </c>
      <c r="L76">
        <v>0</v>
      </c>
      <c r="M76">
        <v>0</v>
      </c>
      <c r="N76">
        <v>0</v>
      </c>
      <c r="O76">
        <v>0</v>
      </c>
      <c r="P76">
        <v>0</v>
      </c>
      <c r="Q76">
        <v>0</v>
      </c>
      <c r="R76">
        <v>0</v>
      </c>
      <c r="S76">
        <v>0</v>
      </c>
      <c r="U76" s="173">
        <f t="shared" si="9"/>
        <v>0</v>
      </c>
    </row>
    <row r="77" spans="1:22">
      <c r="A77" s="181" t="str">
        <f t="shared" si="7"/>
        <v>188</v>
      </c>
      <c r="B77" s="181" t="str">
        <f t="shared" si="8"/>
        <v>188.0</v>
      </c>
      <c r="C77" t="s">
        <v>1479</v>
      </c>
      <c r="D77" t="s">
        <v>680</v>
      </c>
      <c r="G77">
        <v>0</v>
      </c>
      <c r="H77">
        <v>0</v>
      </c>
      <c r="I77">
        <v>0</v>
      </c>
      <c r="J77">
        <v>0</v>
      </c>
      <c r="K77">
        <v>0</v>
      </c>
      <c r="L77">
        <v>0</v>
      </c>
      <c r="M77">
        <v>0</v>
      </c>
      <c r="N77">
        <v>0</v>
      </c>
      <c r="O77">
        <v>0</v>
      </c>
      <c r="P77">
        <v>0</v>
      </c>
      <c r="Q77">
        <v>0</v>
      </c>
      <c r="R77">
        <v>0</v>
      </c>
      <c r="S77">
        <v>0</v>
      </c>
      <c r="U77" s="173">
        <f t="shared" si="9"/>
        <v>0</v>
      </c>
    </row>
    <row r="78" spans="1:22">
      <c r="A78" s="181" t="str">
        <f t="shared" si="7"/>
        <v>189</v>
      </c>
      <c r="B78" s="181" t="str">
        <f t="shared" si="8"/>
        <v>189.0</v>
      </c>
      <c r="C78" t="s">
        <v>1480</v>
      </c>
      <c r="D78" t="s">
        <v>295</v>
      </c>
      <c r="G78">
        <v>4094889.51</v>
      </c>
      <c r="H78">
        <v>4032748.08</v>
      </c>
      <c r="I78">
        <v>3941548.93</v>
      </c>
      <c r="J78">
        <v>3864878.64</v>
      </c>
      <c r="K78">
        <v>3788208.35</v>
      </c>
      <c r="L78">
        <v>3731159.32</v>
      </c>
      <c r="M78">
        <v>3674110.29</v>
      </c>
      <c r="N78">
        <v>3617061.26</v>
      </c>
      <c r="O78">
        <v>3560012.23</v>
      </c>
      <c r="P78">
        <v>3502963.2</v>
      </c>
      <c r="Q78">
        <v>3445914.17</v>
      </c>
      <c r="R78">
        <v>3406519.47</v>
      </c>
      <c r="S78">
        <v>3367124.77</v>
      </c>
      <c r="U78" s="173">
        <f t="shared" si="9"/>
        <v>3694395.2476923084</v>
      </c>
    </row>
    <row r="79" spans="1:22">
      <c r="A79" s="181" t="str">
        <f t="shared" si="7"/>
        <v>190</v>
      </c>
      <c r="B79" s="181" t="str">
        <f t="shared" si="8"/>
        <v>190.0</v>
      </c>
      <c r="C79" t="s">
        <v>1481</v>
      </c>
      <c r="D79" t="s">
        <v>683</v>
      </c>
      <c r="G79">
        <v>658178338.08000004</v>
      </c>
      <c r="H79">
        <v>657869110.40999997</v>
      </c>
      <c r="I79">
        <v>671789821.32000005</v>
      </c>
      <c r="J79">
        <v>700727070.41999996</v>
      </c>
      <c r="K79">
        <v>723058939.03999996</v>
      </c>
      <c r="L79">
        <v>723786809.25999999</v>
      </c>
      <c r="M79">
        <v>741942322.34000003</v>
      </c>
      <c r="N79">
        <v>744541231.54999995</v>
      </c>
      <c r="O79">
        <v>754275470.16999996</v>
      </c>
      <c r="P79">
        <v>769517680.76999998</v>
      </c>
      <c r="Q79">
        <v>772638728.61000001</v>
      </c>
      <c r="R79">
        <v>775480522.92999995</v>
      </c>
      <c r="S79">
        <v>721216497.02999997</v>
      </c>
      <c r="U79" s="173">
        <f t="shared" si="9"/>
        <v>724232503.22538459</v>
      </c>
    </row>
    <row r="80" spans="1:22">
      <c r="A80" s="181" t="str">
        <f t="shared" si="7"/>
        <v>191</v>
      </c>
      <c r="B80" s="181" t="str">
        <f t="shared" si="8"/>
        <v>191.0</v>
      </c>
      <c r="C80" t="s">
        <v>1482</v>
      </c>
      <c r="D80" t="s">
        <v>685</v>
      </c>
      <c r="G80">
        <v>0</v>
      </c>
      <c r="H80">
        <v>0</v>
      </c>
      <c r="I80">
        <v>0</v>
      </c>
      <c r="J80">
        <v>0</v>
      </c>
      <c r="K80">
        <v>0</v>
      </c>
      <c r="L80">
        <v>0</v>
      </c>
      <c r="M80">
        <v>0</v>
      </c>
      <c r="N80">
        <v>0</v>
      </c>
      <c r="O80">
        <v>0</v>
      </c>
      <c r="P80">
        <v>0</v>
      </c>
      <c r="Q80">
        <v>0</v>
      </c>
      <c r="R80">
        <v>0</v>
      </c>
      <c r="S80">
        <v>0</v>
      </c>
      <c r="U80" s="173">
        <f t="shared" si="9"/>
        <v>0</v>
      </c>
    </row>
    <row r="81" spans="1:21">
      <c r="A81" s="181" t="str">
        <f t="shared" si="7"/>
        <v>201</v>
      </c>
      <c r="B81" s="181" t="str">
        <f t="shared" si="8"/>
        <v>201.0</v>
      </c>
      <c r="C81" t="s">
        <v>1483</v>
      </c>
      <c r="D81" t="s">
        <v>687</v>
      </c>
      <c r="G81">
        <v>119696788.17</v>
      </c>
      <c r="H81">
        <v>119696788.17</v>
      </c>
      <c r="I81">
        <v>119696788.17</v>
      </c>
      <c r="J81">
        <v>119696788.17</v>
      </c>
      <c r="K81">
        <v>119696788.17</v>
      </c>
      <c r="L81">
        <v>119696788.17</v>
      </c>
      <c r="M81">
        <v>119696788.17</v>
      </c>
      <c r="N81">
        <v>119696788.17</v>
      </c>
      <c r="O81">
        <v>119696788.17</v>
      </c>
      <c r="P81">
        <v>119696788.17</v>
      </c>
      <c r="Q81">
        <v>119696788.17</v>
      </c>
      <c r="R81">
        <v>119696788.17</v>
      </c>
      <c r="S81">
        <v>119696788.17</v>
      </c>
      <c r="U81" s="173">
        <f t="shared" si="9"/>
        <v>119696788.17000002</v>
      </c>
    </row>
    <row r="82" spans="1:21">
      <c r="A82" s="181" t="str">
        <f t="shared" si="7"/>
        <v>207</v>
      </c>
      <c r="B82" s="181" t="str">
        <f t="shared" si="8"/>
        <v>207.0</v>
      </c>
      <c r="C82" t="s">
        <v>1484</v>
      </c>
      <c r="D82" t="s">
        <v>689</v>
      </c>
      <c r="G82">
        <v>0</v>
      </c>
      <c r="H82">
        <v>0</v>
      </c>
      <c r="I82">
        <v>0</v>
      </c>
      <c r="J82">
        <v>0</v>
      </c>
      <c r="K82">
        <v>0</v>
      </c>
      <c r="L82">
        <v>0</v>
      </c>
      <c r="M82">
        <v>0</v>
      </c>
      <c r="N82">
        <v>0</v>
      </c>
      <c r="O82">
        <v>0</v>
      </c>
      <c r="P82">
        <v>0</v>
      </c>
      <c r="Q82">
        <v>0</v>
      </c>
      <c r="R82">
        <v>0</v>
      </c>
      <c r="S82">
        <v>0</v>
      </c>
      <c r="U82" s="173">
        <f t="shared" si="9"/>
        <v>0</v>
      </c>
    </row>
    <row r="83" spans="1:21">
      <c r="A83" s="181" t="str">
        <f t="shared" si="7"/>
        <v>208</v>
      </c>
      <c r="B83" s="181" t="str">
        <f t="shared" si="8"/>
        <v>208.0</v>
      </c>
      <c r="C83" t="s">
        <v>1485</v>
      </c>
      <c r="D83" t="s">
        <v>691</v>
      </c>
      <c r="G83">
        <v>0</v>
      </c>
      <c r="H83">
        <v>0</v>
      </c>
      <c r="I83">
        <v>0</v>
      </c>
      <c r="J83">
        <v>0</v>
      </c>
      <c r="K83">
        <v>0</v>
      </c>
      <c r="L83">
        <v>0</v>
      </c>
      <c r="M83">
        <v>0</v>
      </c>
      <c r="N83">
        <v>0</v>
      </c>
      <c r="O83">
        <v>0</v>
      </c>
      <c r="P83">
        <v>0</v>
      </c>
      <c r="Q83">
        <v>0</v>
      </c>
      <c r="R83">
        <v>0</v>
      </c>
      <c r="S83">
        <v>0</v>
      </c>
      <c r="U83" s="173">
        <f t="shared" si="9"/>
        <v>0</v>
      </c>
    </row>
    <row r="84" spans="1:21">
      <c r="A84" s="181" t="str">
        <f t="shared" si="7"/>
        <v>211</v>
      </c>
      <c r="B84" s="181" t="str">
        <f t="shared" si="8"/>
        <v>211.0</v>
      </c>
      <c r="C84" t="s">
        <v>1486</v>
      </c>
      <c r="D84" t="s">
        <v>693</v>
      </c>
      <c r="G84">
        <v>3685840249.4899998</v>
      </c>
      <c r="H84">
        <v>3785840249.4899998</v>
      </c>
      <c r="I84">
        <v>3785840249.4899998</v>
      </c>
      <c r="J84">
        <v>3785840249.4899998</v>
      </c>
      <c r="K84">
        <v>3785840249.4899998</v>
      </c>
      <c r="L84">
        <v>3860840249.4899998</v>
      </c>
      <c r="M84">
        <v>3860840249.4899998</v>
      </c>
      <c r="N84">
        <v>3860840249.4899998</v>
      </c>
      <c r="O84">
        <v>4010840249.4899998</v>
      </c>
      <c r="P84">
        <v>4010840249.4899998</v>
      </c>
      <c r="Q84">
        <v>4010840249.4899998</v>
      </c>
      <c r="R84">
        <v>4010840249.4899998</v>
      </c>
      <c r="S84">
        <v>4085840249.4899998</v>
      </c>
      <c r="U84" s="173">
        <f t="shared" si="9"/>
        <v>3887763326.4130754</v>
      </c>
    </row>
    <row r="85" spans="1:21">
      <c r="A85" s="181" t="str">
        <f t="shared" si="7"/>
        <v>214</v>
      </c>
      <c r="B85" s="181" t="str">
        <f t="shared" si="8"/>
        <v>214.0</v>
      </c>
      <c r="C85" t="s">
        <v>1487</v>
      </c>
      <c r="D85" t="s">
        <v>305</v>
      </c>
      <c r="G85">
        <v>-700920.51</v>
      </c>
      <c r="H85">
        <v>-700920.51</v>
      </c>
      <c r="I85">
        <v>-700920.51</v>
      </c>
      <c r="J85">
        <v>-700920.51</v>
      </c>
      <c r="K85">
        <v>-700920.51</v>
      </c>
      <c r="L85">
        <v>-700920.51</v>
      </c>
      <c r="M85">
        <v>-700920.51</v>
      </c>
      <c r="N85">
        <v>-700920.51</v>
      </c>
      <c r="O85">
        <v>-700920.51</v>
      </c>
      <c r="P85">
        <v>-700920.51</v>
      </c>
      <c r="Q85">
        <v>-700920.51</v>
      </c>
      <c r="R85">
        <v>-700920.51</v>
      </c>
      <c r="S85">
        <v>-700920.51</v>
      </c>
      <c r="U85" s="173">
        <f t="shared" si="9"/>
        <v>-700920.50999999989</v>
      </c>
    </row>
    <row r="86" spans="1:21">
      <c r="A86" s="181" t="str">
        <f t="shared" si="7"/>
        <v>215</v>
      </c>
      <c r="B86" s="181" t="str">
        <f t="shared" si="8"/>
        <v>215.0</v>
      </c>
      <c r="C86" t="s">
        <v>1488</v>
      </c>
      <c r="D86" t="s">
        <v>696</v>
      </c>
      <c r="G86">
        <v>0</v>
      </c>
      <c r="H86">
        <v>0</v>
      </c>
      <c r="I86">
        <v>0</v>
      </c>
      <c r="J86">
        <v>0</v>
      </c>
      <c r="K86">
        <v>0</v>
      </c>
      <c r="L86">
        <v>0</v>
      </c>
      <c r="M86">
        <v>0</v>
      </c>
      <c r="N86">
        <v>0</v>
      </c>
      <c r="O86">
        <v>0</v>
      </c>
      <c r="P86">
        <v>0</v>
      </c>
      <c r="Q86">
        <v>0</v>
      </c>
      <c r="R86">
        <v>0</v>
      </c>
      <c r="S86">
        <v>0</v>
      </c>
      <c r="U86" s="173">
        <f t="shared" si="9"/>
        <v>0</v>
      </c>
    </row>
    <row r="87" spans="1:21">
      <c r="A87" s="181" t="str">
        <f t="shared" si="7"/>
        <v>215</v>
      </c>
      <c r="B87" s="181" t="str">
        <f t="shared" si="8"/>
        <v>215.1</v>
      </c>
      <c r="C87" t="s">
        <v>1489</v>
      </c>
      <c r="D87" t="s">
        <v>698</v>
      </c>
      <c r="G87">
        <v>0</v>
      </c>
      <c r="H87">
        <v>0</v>
      </c>
      <c r="I87">
        <v>0</v>
      </c>
      <c r="J87">
        <v>0</v>
      </c>
      <c r="K87">
        <v>0</v>
      </c>
      <c r="L87">
        <v>0</v>
      </c>
      <c r="M87">
        <v>0</v>
      </c>
      <c r="N87">
        <v>0</v>
      </c>
      <c r="O87">
        <v>0</v>
      </c>
      <c r="P87">
        <v>0</v>
      </c>
      <c r="Q87">
        <v>0</v>
      </c>
      <c r="R87">
        <v>0</v>
      </c>
      <c r="S87">
        <v>0</v>
      </c>
      <c r="U87" s="173">
        <f t="shared" si="9"/>
        <v>0</v>
      </c>
    </row>
    <row r="88" spans="1:21">
      <c r="A88" s="181" t="str">
        <f t="shared" si="7"/>
        <v>216</v>
      </c>
      <c r="B88" s="181" t="str">
        <f t="shared" si="8"/>
        <v>216.0</v>
      </c>
      <c r="C88" t="s">
        <v>1490</v>
      </c>
      <c r="D88" t="s">
        <v>700</v>
      </c>
      <c r="G88">
        <v>201569270.58000001</v>
      </c>
      <c r="H88">
        <v>238713889.21000001</v>
      </c>
      <c r="I88">
        <v>197616696.65000001</v>
      </c>
      <c r="J88">
        <v>222280633.90000001</v>
      </c>
      <c r="K88">
        <v>165775130.03999999</v>
      </c>
      <c r="L88">
        <v>211865421.69</v>
      </c>
      <c r="M88">
        <v>259928341.78</v>
      </c>
      <c r="N88">
        <v>316357902.41000003</v>
      </c>
      <c r="O88">
        <v>238080821.97</v>
      </c>
      <c r="P88">
        <v>286450254.64999998</v>
      </c>
      <c r="Q88">
        <v>172361179.33000001</v>
      </c>
      <c r="R88">
        <v>203914873.37</v>
      </c>
      <c r="S88">
        <v>225276529.41</v>
      </c>
      <c r="U88" s="173">
        <f t="shared" si="9"/>
        <v>226168534.22999999</v>
      </c>
    </row>
    <row r="89" spans="1:21">
      <c r="A89" s="181" t="str">
        <f t="shared" si="7"/>
        <v>216</v>
      </c>
      <c r="B89" s="181" t="str">
        <f t="shared" si="8"/>
        <v>216.1</v>
      </c>
      <c r="C89" t="s">
        <v>1491</v>
      </c>
      <c r="D89" t="s">
        <v>702</v>
      </c>
      <c r="G89">
        <v>0</v>
      </c>
      <c r="H89">
        <v>0</v>
      </c>
      <c r="I89">
        <v>0</v>
      </c>
      <c r="J89">
        <v>0</v>
      </c>
      <c r="K89">
        <v>0</v>
      </c>
      <c r="L89">
        <v>0</v>
      </c>
      <c r="M89">
        <v>0</v>
      </c>
      <c r="N89">
        <v>0</v>
      </c>
      <c r="O89">
        <v>0</v>
      </c>
      <c r="P89">
        <v>0</v>
      </c>
      <c r="Q89">
        <v>0</v>
      </c>
      <c r="R89">
        <v>0</v>
      </c>
      <c r="S89">
        <v>0</v>
      </c>
      <c r="U89" s="173">
        <f t="shared" si="9"/>
        <v>0</v>
      </c>
    </row>
    <row r="90" spans="1:21">
      <c r="A90" s="181" t="str">
        <f t="shared" si="7"/>
        <v>219</v>
      </c>
      <c r="B90" s="181" t="str">
        <f t="shared" si="8"/>
        <v>219.0</v>
      </c>
      <c r="C90" t="s">
        <v>1492</v>
      </c>
      <c r="D90" t="s">
        <v>704</v>
      </c>
      <c r="G90">
        <v>-787756.55</v>
      </c>
      <c r="H90">
        <v>-781657.98</v>
      </c>
      <c r="I90">
        <v>-775559.38</v>
      </c>
      <c r="J90">
        <v>-769460.79</v>
      </c>
      <c r="K90">
        <v>-763362.22</v>
      </c>
      <c r="L90">
        <v>-757263.62</v>
      </c>
      <c r="M90">
        <v>-751165.05</v>
      </c>
      <c r="N90">
        <v>-745066.45</v>
      </c>
      <c r="O90">
        <v>-738967.87</v>
      </c>
      <c r="P90">
        <v>-732869.3</v>
      </c>
      <c r="Q90">
        <v>-726770.71</v>
      </c>
      <c r="R90">
        <v>-720672.11</v>
      </c>
      <c r="S90">
        <v>-714573.54</v>
      </c>
      <c r="U90" s="173">
        <f t="shared" si="9"/>
        <v>-751165.04384615389</v>
      </c>
    </row>
    <row r="91" spans="1:21">
      <c r="A91" s="181" t="str">
        <f t="shared" si="7"/>
        <v>221</v>
      </c>
      <c r="B91" s="181" t="str">
        <f t="shared" si="8"/>
        <v>221.0</v>
      </c>
      <c r="C91" t="s">
        <v>1493</v>
      </c>
      <c r="D91" t="s">
        <v>706</v>
      </c>
      <c r="G91">
        <v>2905000000</v>
      </c>
      <c r="H91">
        <v>2905000000</v>
      </c>
      <c r="I91">
        <v>2905000000</v>
      </c>
      <c r="J91">
        <v>2905000000</v>
      </c>
      <c r="K91">
        <v>2905000000</v>
      </c>
      <c r="L91">
        <v>2905000000</v>
      </c>
      <c r="M91">
        <v>2905000000</v>
      </c>
      <c r="N91">
        <v>3430000000</v>
      </c>
      <c r="O91">
        <v>3430000000</v>
      </c>
      <c r="P91">
        <v>3205000000</v>
      </c>
      <c r="Q91">
        <v>3205000000</v>
      </c>
      <c r="R91">
        <v>3205000000</v>
      </c>
      <c r="S91">
        <v>3205000000</v>
      </c>
      <c r="U91" s="173">
        <f t="shared" si="9"/>
        <v>3078076923.0769229</v>
      </c>
    </row>
    <row r="92" spans="1:21">
      <c r="A92" s="181" t="str">
        <f t="shared" si="7"/>
        <v>223</v>
      </c>
      <c r="B92" s="181" t="str">
        <f t="shared" si="8"/>
        <v>223.0</v>
      </c>
      <c r="C92" t="s">
        <v>1494</v>
      </c>
      <c r="D92" t="s">
        <v>708</v>
      </c>
      <c r="G92">
        <v>0</v>
      </c>
      <c r="H92">
        <v>0</v>
      </c>
      <c r="I92">
        <v>0</v>
      </c>
      <c r="J92">
        <v>0</v>
      </c>
      <c r="K92">
        <v>0</v>
      </c>
      <c r="L92">
        <v>0</v>
      </c>
      <c r="M92">
        <v>0</v>
      </c>
      <c r="N92">
        <v>0</v>
      </c>
      <c r="O92">
        <v>0</v>
      </c>
      <c r="P92">
        <v>0</v>
      </c>
      <c r="Q92">
        <v>0</v>
      </c>
      <c r="R92">
        <v>0</v>
      </c>
      <c r="S92">
        <v>0</v>
      </c>
      <c r="U92" s="173">
        <f t="shared" si="9"/>
        <v>0</v>
      </c>
    </row>
    <row r="93" spans="1:21">
      <c r="A93" s="181" t="str">
        <f t="shared" si="7"/>
        <v>224</v>
      </c>
      <c r="B93" s="181" t="str">
        <f t="shared" si="8"/>
        <v>224.0</v>
      </c>
      <c r="C93" t="s">
        <v>1495</v>
      </c>
      <c r="D93" t="s">
        <v>710</v>
      </c>
      <c r="G93">
        <v>0</v>
      </c>
      <c r="H93">
        <v>0</v>
      </c>
      <c r="I93">
        <v>0</v>
      </c>
      <c r="J93">
        <v>0</v>
      </c>
      <c r="K93">
        <v>0</v>
      </c>
      <c r="L93">
        <v>0</v>
      </c>
      <c r="M93">
        <v>0</v>
      </c>
      <c r="N93">
        <v>0</v>
      </c>
      <c r="O93">
        <v>0</v>
      </c>
      <c r="P93">
        <v>0</v>
      </c>
      <c r="Q93">
        <v>0</v>
      </c>
      <c r="R93">
        <v>0</v>
      </c>
      <c r="S93">
        <v>0</v>
      </c>
      <c r="U93" s="173">
        <f t="shared" si="9"/>
        <v>0</v>
      </c>
    </row>
    <row r="94" spans="1:21">
      <c r="A94" s="181" t="str">
        <f t="shared" si="7"/>
        <v>225</v>
      </c>
      <c r="B94" s="181" t="str">
        <f t="shared" si="8"/>
        <v>225.0</v>
      </c>
      <c r="C94" t="s">
        <v>1496</v>
      </c>
      <c r="D94" t="s">
        <v>712</v>
      </c>
      <c r="G94">
        <v>0</v>
      </c>
      <c r="H94">
        <v>0</v>
      </c>
      <c r="I94">
        <v>0</v>
      </c>
      <c r="J94">
        <v>0</v>
      </c>
      <c r="K94">
        <v>0</v>
      </c>
      <c r="L94">
        <v>0</v>
      </c>
      <c r="M94">
        <v>0</v>
      </c>
      <c r="N94">
        <v>0</v>
      </c>
      <c r="O94">
        <v>0</v>
      </c>
      <c r="P94">
        <v>0</v>
      </c>
      <c r="Q94">
        <v>0</v>
      </c>
      <c r="R94">
        <v>0</v>
      </c>
      <c r="S94">
        <v>0</v>
      </c>
      <c r="U94" s="173">
        <f t="shared" si="9"/>
        <v>0</v>
      </c>
    </row>
    <row r="95" spans="1:21">
      <c r="A95" s="181" t="str">
        <f t="shared" si="7"/>
        <v>226</v>
      </c>
      <c r="B95" s="181" t="str">
        <f t="shared" si="8"/>
        <v>226.0</v>
      </c>
      <c r="C95" t="s">
        <v>1497</v>
      </c>
      <c r="D95" t="s">
        <v>714</v>
      </c>
      <c r="G95">
        <v>-9744228.5600000005</v>
      </c>
      <c r="H95">
        <v>-9703412.2599999998</v>
      </c>
      <c r="I95">
        <v>-9662595.9600000009</v>
      </c>
      <c r="J95">
        <v>-9621779.6600000001</v>
      </c>
      <c r="K95">
        <v>-9580963.3599999994</v>
      </c>
      <c r="L95">
        <v>-9540147.0600000005</v>
      </c>
      <c r="M95">
        <v>-9499330.7599999998</v>
      </c>
      <c r="N95">
        <v>-9879140.6500000004</v>
      </c>
      <c r="O95">
        <v>-9833249.8200000003</v>
      </c>
      <c r="P95">
        <v>-9787358.9900000002</v>
      </c>
      <c r="Q95">
        <v>-9743755.6600000001</v>
      </c>
      <c r="R95">
        <v>-9700152.3300000001</v>
      </c>
      <c r="S95">
        <v>-9656549</v>
      </c>
      <c r="U95" s="173">
        <f t="shared" si="9"/>
        <v>-9688666.4669230767</v>
      </c>
    </row>
    <row r="96" spans="1:21">
      <c r="A96" s="181" t="str">
        <f t="shared" si="7"/>
        <v>227</v>
      </c>
      <c r="B96" s="181" t="str">
        <f t="shared" si="8"/>
        <v>227.0</v>
      </c>
      <c r="C96" t="s">
        <v>1498</v>
      </c>
      <c r="D96" t="s">
        <v>320</v>
      </c>
      <c r="G96">
        <v>26519710.399999999</v>
      </c>
      <c r="H96">
        <v>26490588.16</v>
      </c>
      <c r="I96">
        <v>26461412.41</v>
      </c>
      <c r="J96">
        <v>25999755.27</v>
      </c>
      <c r="K96">
        <v>25970472.129999999</v>
      </c>
      <c r="L96">
        <v>25940654.640000001</v>
      </c>
      <c r="M96">
        <v>25474189.289999999</v>
      </c>
      <c r="N96">
        <v>25443401.73</v>
      </c>
      <c r="O96">
        <v>25412556.120000001</v>
      </c>
      <c r="P96">
        <v>24940929.609999999</v>
      </c>
      <c r="Q96">
        <v>24909967.460000001</v>
      </c>
      <c r="R96">
        <v>24878946.850000001</v>
      </c>
      <c r="S96">
        <v>24402978.280000001</v>
      </c>
      <c r="U96" s="173">
        <f t="shared" si="9"/>
        <v>25603504.796153847</v>
      </c>
    </row>
    <row r="97" spans="1:21">
      <c r="A97" s="181" t="str">
        <f t="shared" si="7"/>
        <v>228</v>
      </c>
      <c r="B97" s="181" t="str">
        <f t="shared" si="8"/>
        <v>228.1</v>
      </c>
      <c r="C97" t="s">
        <v>1499</v>
      </c>
      <c r="D97" t="s">
        <v>717</v>
      </c>
      <c r="G97">
        <v>45575529.399999999</v>
      </c>
      <c r="H97">
        <v>45575529.399999999</v>
      </c>
      <c r="I97">
        <v>45575529.399999999</v>
      </c>
      <c r="J97">
        <v>45575529.399999999</v>
      </c>
      <c r="K97">
        <v>45575529.399999999</v>
      </c>
      <c r="L97">
        <v>45575529.399999999</v>
      </c>
      <c r="M97">
        <v>45575529.399999999</v>
      </c>
      <c r="N97">
        <v>45575529.399999999</v>
      </c>
      <c r="O97">
        <v>45504829.399999999</v>
      </c>
      <c r="P97">
        <v>-21305170.600000001</v>
      </c>
      <c r="Q97">
        <v>-82895170.599999994</v>
      </c>
      <c r="R97">
        <v>-82426194.280000001</v>
      </c>
      <c r="S97">
        <v>0</v>
      </c>
      <c r="U97" s="173">
        <f t="shared" si="9"/>
        <v>17190963.778461527</v>
      </c>
    </row>
    <row r="98" spans="1:21">
      <c r="A98" s="181" t="str">
        <f t="shared" si="7"/>
        <v>228</v>
      </c>
      <c r="B98" s="181" t="str">
        <f t="shared" si="8"/>
        <v>228.2</v>
      </c>
      <c r="C98" t="s">
        <v>1500</v>
      </c>
      <c r="D98" t="s">
        <v>719</v>
      </c>
      <c r="G98">
        <v>8860838</v>
      </c>
      <c r="H98">
        <v>8901125.4100000001</v>
      </c>
      <c r="I98">
        <v>8663401.4900000002</v>
      </c>
      <c r="J98">
        <v>9256428</v>
      </c>
      <c r="K98">
        <v>9318610.3300000001</v>
      </c>
      <c r="L98">
        <v>9428479.5399999991</v>
      </c>
      <c r="M98">
        <v>9102266</v>
      </c>
      <c r="N98">
        <v>8972552.8800000008</v>
      </c>
      <c r="O98">
        <v>8672877.4000000004</v>
      </c>
      <c r="P98">
        <v>9112486</v>
      </c>
      <c r="Q98">
        <v>9127980.4700000007</v>
      </c>
      <c r="R98">
        <v>9079806.0999999996</v>
      </c>
      <c r="S98">
        <v>8188946</v>
      </c>
      <c r="U98" s="173">
        <f t="shared" si="9"/>
        <v>8975830.5861538462</v>
      </c>
    </row>
    <row r="99" spans="1:21">
      <c r="A99" s="181" t="str">
        <f t="shared" si="7"/>
        <v>228</v>
      </c>
      <c r="B99" s="181" t="str">
        <f t="shared" si="8"/>
        <v>228.3</v>
      </c>
      <c r="C99" t="s">
        <v>1501</v>
      </c>
      <c r="D99" t="s">
        <v>721</v>
      </c>
      <c r="G99">
        <v>108940559.73999999</v>
      </c>
      <c r="H99">
        <v>106227869.61</v>
      </c>
      <c r="I99">
        <v>106172970.34999999</v>
      </c>
      <c r="J99">
        <v>102083098.39</v>
      </c>
      <c r="K99">
        <v>99218784.760000005</v>
      </c>
      <c r="L99">
        <v>99031853.629999995</v>
      </c>
      <c r="M99">
        <v>93008085.140000001</v>
      </c>
      <c r="N99">
        <v>88805256.390000001</v>
      </c>
      <c r="O99">
        <v>88430998.030000001</v>
      </c>
      <c r="P99">
        <v>78602932.469999999</v>
      </c>
      <c r="Q99">
        <v>78157158.400000006</v>
      </c>
      <c r="R99">
        <v>77365223.769999996</v>
      </c>
      <c r="S99">
        <v>123309018.3</v>
      </c>
      <c r="U99" s="173">
        <f t="shared" si="9"/>
        <v>96104139.152307689</v>
      </c>
    </row>
    <row r="100" spans="1:21">
      <c r="A100" s="181" t="str">
        <f t="shared" si="7"/>
        <v>228</v>
      </c>
      <c r="B100" s="181" t="str">
        <f t="shared" si="8"/>
        <v>228.4</v>
      </c>
      <c r="C100" t="s">
        <v>1502</v>
      </c>
      <c r="D100" t="s">
        <v>328</v>
      </c>
      <c r="G100">
        <v>979974.25</v>
      </c>
      <c r="H100">
        <v>979974.25</v>
      </c>
      <c r="I100">
        <v>979974.25</v>
      </c>
      <c r="J100">
        <v>970127.52</v>
      </c>
      <c r="K100">
        <v>970127.52</v>
      </c>
      <c r="L100">
        <v>970127.52</v>
      </c>
      <c r="M100">
        <v>1056113.52</v>
      </c>
      <c r="N100">
        <v>1056113.52</v>
      </c>
      <c r="O100">
        <v>556113.52</v>
      </c>
      <c r="P100">
        <v>40602.720000000001</v>
      </c>
      <c r="Q100">
        <v>40602.720000000001</v>
      </c>
      <c r="R100">
        <v>40602.720000000001</v>
      </c>
      <c r="S100">
        <v>33653.22</v>
      </c>
      <c r="U100" s="173">
        <f t="shared" si="9"/>
        <v>667239.01923076937</v>
      </c>
    </row>
    <row r="101" spans="1:21">
      <c r="A101" s="181" t="str">
        <f t="shared" si="7"/>
        <v>229</v>
      </c>
      <c r="B101" s="181" t="str">
        <f t="shared" si="8"/>
        <v>229.0</v>
      </c>
      <c r="C101" t="s">
        <v>1503</v>
      </c>
      <c r="D101" t="s">
        <v>330</v>
      </c>
      <c r="G101">
        <v>0</v>
      </c>
      <c r="H101">
        <v>0</v>
      </c>
      <c r="I101">
        <v>0</v>
      </c>
      <c r="J101">
        <v>0</v>
      </c>
      <c r="K101">
        <v>0</v>
      </c>
      <c r="L101">
        <v>0</v>
      </c>
      <c r="M101">
        <v>0</v>
      </c>
      <c r="N101">
        <v>0</v>
      </c>
      <c r="O101">
        <v>0</v>
      </c>
      <c r="P101">
        <v>0</v>
      </c>
      <c r="Q101">
        <v>0</v>
      </c>
      <c r="R101">
        <v>0</v>
      </c>
      <c r="S101">
        <v>0</v>
      </c>
      <c r="U101" s="173">
        <f t="shared" si="9"/>
        <v>0</v>
      </c>
    </row>
    <row r="102" spans="1:21">
      <c r="A102" s="181" t="str">
        <f t="shared" si="7"/>
        <v>230</v>
      </c>
      <c r="B102" s="181" t="str">
        <f t="shared" si="8"/>
        <v>230.0</v>
      </c>
      <c r="C102" t="s">
        <v>1504</v>
      </c>
      <c r="D102" t="s">
        <v>725</v>
      </c>
      <c r="G102">
        <v>31342394.300000001</v>
      </c>
      <c r="H102">
        <v>31434797.399999999</v>
      </c>
      <c r="I102">
        <v>31527498.949999999</v>
      </c>
      <c r="J102">
        <v>31420500.030000001</v>
      </c>
      <c r="K102">
        <v>31513068.390000001</v>
      </c>
      <c r="L102">
        <v>31605935.670000002</v>
      </c>
      <c r="M102">
        <v>34671152.350000001</v>
      </c>
      <c r="N102">
        <v>34776508.920000002</v>
      </c>
      <c r="O102">
        <v>34882215.170000002</v>
      </c>
      <c r="P102">
        <v>34988272.399999999</v>
      </c>
      <c r="Q102">
        <v>35094681.770000003</v>
      </c>
      <c r="R102">
        <v>35201444.579999998</v>
      </c>
      <c r="S102">
        <v>35307076.869999997</v>
      </c>
      <c r="U102" s="173">
        <f t="shared" si="9"/>
        <v>33366580.523076918</v>
      </c>
    </row>
    <row r="103" spans="1:21">
      <c r="A103" s="181" t="str">
        <f t="shared" si="7"/>
        <v>231</v>
      </c>
      <c r="B103" s="181" t="str">
        <f t="shared" si="8"/>
        <v>231.0</v>
      </c>
      <c r="C103" t="s">
        <v>1505</v>
      </c>
      <c r="D103" t="s">
        <v>727</v>
      </c>
      <c r="G103">
        <v>555477916</v>
      </c>
      <c r="H103">
        <v>524601200</v>
      </c>
      <c r="I103">
        <v>611799897.51999998</v>
      </c>
      <c r="J103">
        <v>646670507.91999996</v>
      </c>
      <c r="K103">
        <v>668516022.22000003</v>
      </c>
      <c r="L103">
        <v>712282155.91999996</v>
      </c>
      <c r="M103">
        <v>771655096.82000005</v>
      </c>
      <c r="N103">
        <v>400000000</v>
      </c>
      <c r="O103">
        <v>400000000</v>
      </c>
      <c r="P103">
        <v>693616319.51999998</v>
      </c>
      <c r="Q103">
        <v>665887125.01999998</v>
      </c>
      <c r="R103">
        <v>948162642.91999996</v>
      </c>
      <c r="S103">
        <v>853002849.89999998</v>
      </c>
      <c r="U103" s="173">
        <f t="shared" si="9"/>
        <v>650128594.9046154</v>
      </c>
    </row>
    <row r="104" spans="1:21">
      <c r="A104" s="181" t="str">
        <f t="shared" si="7"/>
        <v>232</v>
      </c>
      <c r="B104" s="181" t="str">
        <f t="shared" si="8"/>
        <v>232.0</v>
      </c>
      <c r="C104" t="s">
        <v>1506</v>
      </c>
      <c r="D104" t="s">
        <v>337</v>
      </c>
      <c r="G104">
        <v>283787537.26999998</v>
      </c>
      <c r="H104">
        <v>223219590.30000001</v>
      </c>
      <c r="I104">
        <v>212268737.22999999</v>
      </c>
      <c r="J104">
        <v>197741751.99000001</v>
      </c>
      <c r="K104">
        <v>205177775.25</v>
      </c>
      <c r="L104">
        <v>247536932.84999999</v>
      </c>
      <c r="M104">
        <v>258004694.93000001</v>
      </c>
      <c r="N104">
        <v>267495462.28999999</v>
      </c>
      <c r="O104">
        <v>323704494.94999999</v>
      </c>
      <c r="P104">
        <v>349894534.94999999</v>
      </c>
      <c r="Q104">
        <v>377238699.27999997</v>
      </c>
      <c r="R104">
        <v>376623149.82999998</v>
      </c>
      <c r="S104">
        <v>364873681.25999999</v>
      </c>
      <c r="U104" s="173">
        <f t="shared" si="9"/>
        <v>283659003.25999999</v>
      </c>
    </row>
    <row r="105" spans="1:21">
      <c r="A105" s="181" t="str">
        <f t="shared" si="7"/>
        <v>233</v>
      </c>
      <c r="B105" s="181" t="str">
        <f t="shared" si="8"/>
        <v>233.0</v>
      </c>
      <c r="C105" t="s">
        <v>1507</v>
      </c>
      <c r="D105" t="s">
        <v>730</v>
      </c>
      <c r="G105">
        <v>0</v>
      </c>
      <c r="H105">
        <v>0</v>
      </c>
      <c r="I105">
        <v>0</v>
      </c>
      <c r="J105">
        <v>0</v>
      </c>
      <c r="K105">
        <v>0</v>
      </c>
      <c r="L105">
        <v>0</v>
      </c>
      <c r="M105">
        <v>0</v>
      </c>
      <c r="N105">
        <v>0</v>
      </c>
      <c r="O105">
        <v>0</v>
      </c>
      <c r="P105">
        <v>0</v>
      </c>
      <c r="Q105">
        <v>0</v>
      </c>
      <c r="R105">
        <v>0</v>
      </c>
      <c r="S105">
        <v>195000000</v>
      </c>
      <c r="U105" s="173">
        <f t="shared" si="9"/>
        <v>15000000</v>
      </c>
    </row>
    <row r="106" spans="1:21">
      <c r="A106" s="181" t="str">
        <f t="shared" si="7"/>
        <v>234</v>
      </c>
      <c r="B106" s="181" t="str">
        <f t="shared" si="8"/>
        <v>234.0</v>
      </c>
      <c r="C106" t="s">
        <v>1508</v>
      </c>
      <c r="D106" t="s">
        <v>732</v>
      </c>
      <c r="G106">
        <v>31393286.199999999</v>
      </c>
      <c r="H106">
        <v>24327553.280000001</v>
      </c>
      <c r="I106">
        <v>25016257.18</v>
      </c>
      <c r="J106">
        <v>27409103.239999998</v>
      </c>
      <c r="K106">
        <v>19058245.02</v>
      </c>
      <c r="L106">
        <v>25005604.940000001</v>
      </c>
      <c r="M106">
        <v>32188038.16</v>
      </c>
      <c r="N106">
        <v>25929308.890000001</v>
      </c>
      <c r="O106">
        <v>41988205.140000001</v>
      </c>
      <c r="P106">
        <v>31153804.489999998</v>
      </c>
      <c r="Q106">
        <v>19785138.600000001</v>
      </c>
      <c r="R106">
        <v>18840362.390000001</v>
      </c>
      <c r="S106">
        <v>20807524.899999999</v>
      </c>
      <c r="U106" s="173">
        <f t="shared" si="9"/>
        <v>26377110.186923072</v>
      </c>
    </row>
    <row r="107" spans="1:21">
      <c r="A107" s="181" t="str">
        <f t="shared" si="7"/>
        <v>235</v>
      </c>
      <c r="B107" s="181" t="str">
        <f t="shared" si="8"/>
        <v>235.0</v>
      </c>
      <c r="C107" t="s">
        <v>1509</v>
      </c>
      <c r="D107" t="s">
        <v>343</v>
      </c>
      <c r="G107">
        <v>105221421.5</v>
      </c>
      <c r="H107">
        <v>105734623.2</v>
      </c>
      <c r="I107">
        <v>105941786.79000001</v>
      </c>
      <c r="J107">
        <v>106232469.54000001</v>
      </c>
      <c r="K107">
        <v>106826420.19</v>
      </c>
      <c r="L107">
        <v>107174672.17</v>
      </c>
      <c r="M107">
        <v>108080820.8</v>
      </c>
      <c r="N107">
        <v>108757151.77</v>
      </c>
      <c r="O107">
        <v>109767125.94</v>
      </c>
      <c r="P107">
        <v>111332965.06</v>
      </c>
      <c r="Q107">
        <v>112556508.88</v>
      </c>
      <c r="R107">
        <v>113583814.31999999</v>
      </c>
      <c r="S107">
        <v>114803917.33</v>
      </c>
      <c r="U107" s="173">
        <f t="shared" si="9"/>
        <v>108924130.57615381</v>
      </c>
    </row>
    <row r="108" spans="1:21" s="185" customFormat="1">
      <c r="A108" s="183" t="str">
        <f t="shared" si="7"/>
        <v>236</v>
      </c>
      <c r="B108" s="183" t="str">
        <f t="shared" si="8"/>
        <v>236.0</v>
      </c>
      <c r="C108" s="185" t="s">
        <v>1510</v>
      </c>
      <c r="D108" s="185" t="s">
        <v>479</v>
      </c>
      <c r="E108" s="446"/>
      <c r="F108" s="446"/>
      <c r="G108" s="185">
        <v>26200867.420000002</v>
      </c>
      <c r="H108" s="185">
        <v>30792856.550000001</v>
      </c>
      <c r="I108" s="185">
        <v>33449609.559999999</v>
      </c>
      <c r="J108" s="185">
        <v>26753833.800000001</v>
      </c>
      <c r="K108" s="185">
        <v>10696421.32</v>
      </c>
      <c r="L108" s="185">
        <v>14625247.689999999</v>
      </c>
      <c r="M108" s="185">
        <v>27185425.309999999</v>
      </c>
      <c r="N108" s="185">
        <v>31952198.539999999</v>
      </c>
      <c r="O108" s="185">
        <v>40151608.450000003</v>
      </c>
      <c r="P108" s="185">
        <v>73185822.390000001</v>
      </c>
      <c r="Q108" s="185">
        <v>75463571.640000001</v>
      </c>
      <c r="R108" s="185">
        <v>8408577.1300000008</v>
      </c>
      <c r="S108" s="185">
        <v>9718285.8000000007</v>
      </c>
      <c r="U108" s="186">
        <f t="shared" si="9"/>
        <v>31429563.507692304</v>
      </c>
    </row>
    <row r="109" spans="1:21">
      <c r="A109" s="181" t="str">
        <f t="shared" si="7"/>
        <v>237</v>
      </c>
      <c r="B109" s="181" t="str">
        <f t="shared" si="8"/>
        <v>237.0</v>
      </c>
      <c r="C109" t="s">
        <v>1511</v>
      </c>
      <c r="D109" t="s">
        <v>347</v>
      </c>
      <c r="G109">
        <v>15058130.42</v>
      </c>
      <c r="H109">
        <v>25296397.379999999</v>
      </c>
      <c r="I109">
        <v>35526539.030000001</v>
      </c>
      <c r="J109">
        <v>34601334.619999997</v>
      </c>
      <c r="K109">
        <v>44826187.890000001</v>
      </c>
      <c r="L109">
        <v>29978750.920000002</v>
      </c>
      <c r="M109">
        <v>16439967.970000001</v>
      </c>
      <c r="N109">
        <v>27952559.140000001</v>
      </c>
      <c r="O109">
        <v>40111647.899999999</v>
      </c>
      <c r="P109">
        <v>40830747.659999996</v>
      </c>
      <c r="Q109">
        <v>52529202.509999998</v>
      </c>
      <c r="R109">
        <v>38975011.369999997</v>
      </c>
      <c r="S109">
        <v>25147687</v>
      </c>
      <c r="U109" s="173">
        <f t="shared" si="9"/>
        <v>32867243.369999997</v>
      </c>
    </row>
    <row r="110" spans="1:21">
      <c r="A110" s="181" t="str">
        <f t="shared" si="7"/>
        <v>238</v>
      </c>
      <c r="B110" s="181" t="str">
        <f t="shared" si="8"/>
        <v>238.0</v>
      </c>
      <c r="C110" t="s">
        <v>1512</v>
      </c>
      <c r="D110" t="s">
        <v>134</v>
      </c>
      <c r="G110">
        <v>0</v>
      </c>
      <c r="H110">
        <v>0</v>
      </c>
      <c r="I110">
        <v>0</v>
      </c>
      <c r="J110">
        <v>0</v>
      </c>
      <c r="K110">
        <v>88264348</v>
      </c>
      <c r="L110">
        <v>0</v>
      </c>
      <c r="M110">
        <v>0</v>
      </c>
      <c r="N110">
        <v>0</v>
      </c>
      <c r="O110">
        <v>0</v>
      </c>
      <c r="P110">
        <v>0</v>
      </c>
      <c r="Q110">
        <v>152433969</v>
      </c>
      <c r="R110">
        <v>0</v>
      </c>
      <c r="S110">
        <v>0</v>
      </c>
      <c r="U110" s="173">
        <f t="shared" si="9"/>
        <v>18515255.153846152</v>
      </c>
    </row>
    <row r="111" spans="1:21">
      <c r="A111" s="181" t="str">
        <f t="shared" si="7"/>
        <v>241</v>
      </c>
      <c r="B111" s="181" t="str">
        <f t="shared" si="8"/>
        <v>241.0</v>
      </c>
      <c r="C111" t="s">
        <v>1513</v>
      </c>
      <c r="D111" t="s">
        <v>351</v>
      </c>
      <c r="G111">
        <v>7757673.1900000004</v>
      </c>
      <c r="H111">
        <v>6948808.9000000004</v>
      </c>
      <c r="I111">
        <v>6578506.3799999999</v>
      </c>
      <c r="J111">
        <v>6802467.79</v>
      </c>
      <c r="K111">
        <v>7451299.9500000002</v>
      </c>
      <c r="L111">
        <v>8337326.7400000002</v>
      </c>
      <c r="M111">
        <v>11368082.59</v>
      </c>
      <c r="N111">
        <v>9961627.9499999993</v>
      </c>
      <c r="O111">
        <v>10279348.189999999</v>
      </c>
      <c r="P111">
        <v>10037076.82</v>
      </c>
      <c r="Q111">
        <v>8652769.3900000006</v>
      </c>
      <c r="R111">
        <v>6673600.9699999997</v>
      </c>
      <c r="S111">
        <v>8273463.1600000001</v>
      </c>
      <c r="U111" s="173">
        <f t="shared" si="9"/>
        <v>8394004.0015384611</v>
      </c>
    </row>
    <row r="112" spans="1:21">
      <c r="A112" s="181" t="str">
        <f t="shared" si="7"/>
        <v>242</v>
      </c>
      <c r="B112" s="181" t="str">
        <f t="shared" si="8"/>
        <v>242.0</v>
      </c>
      <c r="C112" t="s">
        <v>1514</v>
      </c>
      <c r="D112" t="s">
        <v>739</v>
      </c>
      <c r="G112">
        <v>41638544.25</v>
      </c>
      <c r="H112">
        <v>41563181.140000001</v>
      </c>
      <c r="I112">
        <v>41649761.950000003</v>
      </c>
      <c r="J112">
        <v>40268393.670000002</v>
      </c>
      <c r="K112">
        <v>40307293.43</v>
      </c>
      <c r="L112">
        <v>40362295.880000003</v>
      </c>
      <c r="M112">
        <v>43460006.340000004</v>
      </c>
      <c r="N112">
        <v>43504330.509999998</v>
      </c>
      <c r="O112">
        <v>43572328.390000001</v>
      </c>
      <c r="P112">
        <v>43969695.409999996</v>
      </c>
      <c r="Q112">
        <v>42215103.439999998</v>
      </c>
      <c r="R112">
        <v>42284465.590000004</v>
      </c>
      <c r="S112">
        <v>46244545.740000002</v>
      </c>
      <c r="U112" s="173">
        <f t="shared" si="9"/>
        <v>42387688.133846149</v>
      </c>
    </row>
    <row r="113" spans="1:21">
      <c r="A113" s="181" t="str">
        <f t="shared" si="7"/>
        <v>243</v>
      </c>
      <c r="B113" s="181" t="str">
        <f t="shared" si="8"/>
        <v>243.0</v>
      </c>
      <c r="C113" t="s">
        <v>1515</v>
      </c>
      <c r="D113" t="s">
        <v>355</v>
      </c>
      <c r="G113">
        <v>2020641.45</v>
      </c>
      <c r="H113">
        <v>2020641.45</v>
      </c>
      <c r="I113">
        <v>2020641.45</v>
      </c>
      <c r="J113">
        <v>2048724.47</v>
      </c>
      <c r="K113">
        <v>2048724.47</v>
      </c>
      <c r="L113">
        <v>2048724.47</v>
      </c>
      <c r="M113">
        <v>2071151.31</v>
      </c>
      <c r="N113">
        <v>2071151.31</v>
      </c>
      <c r="O113">
        <v>2071151.31</v>
      </c>
      <c r="P113">
        <v>2093838.59</v>
      </c>
      <c r="Q113">
        <v>2093838.59</v>
      </c>
      <c r="R113">
        <v>2093838.59</v>
      </c>
      <c r="S113">
        <v>2116732.13</v>
      </c>
      <c r="U113" s="173">
        <f t="shared" si="9"/>
        <v>2063061.5069230769</v>
      </c>
    </row>
    <row r="114" spans="1:21">
      <c r="A114" s="181" t="str">
        <f t="shared" si="7"/>
        <v>245</v>
      </c>
      <c r="B114" s="181" t="str">
        <f t="shared" si="8"/>
        <v>245.0</v>
      </c>
      <c r="C114" t="s">
        <v>1516</v>
      </c>
      <c r="D114" t="s">
        <v>742</v>
      </c>
      <c r="G114">
        <v>0</v>
      </c>
      <c r="H114">
        <v>0</v>
      </c>
      <c r="I114">
        <v>0</v>
      </c>
      <c r="J114">
        <v>0</v>
      </c>
      <c r="K114">
        <v>0</v>
      </c>
      <c r="L114">
        <v>0</v>
      </c>
      <c r="M114">
        <v>0</v>
      </c>
      <c r="N114">
        <v>0</v>
      </c>
      <c r="O114">
        <v>0</v>
      </c>
      <c r="P114">
        <v>0</v>
      </c>
      <c r="Q114">
        <v>0</v>
      </c>
      <c r="R114">
        <v>0</v>
      </c>
      <c r="S114">
        <v>1490119.05</v>
      </c>
      <c r="U114" s="173">
        <f t="shared" si="9"/>
        <v>114624.54230769232</v>
      </c>
    </row>
    <row r="115" spans="1:21">
      <c r="A115" s="181" t="str">
        <f t="shared" si="7"/>
        <v>252</v>
      </c>
      <c r="B115" s="181" t="str">
        <f t="shared" si="8"/>
        <v>252.0</v>
      </c>
      <c r="C115" t="s">
        <v>1517</v>
      </c>
      <c r="D115" t="s">
        <v>744</v>
      </c>
      <c r="G115">
        <v>0</v>
      </c>
      <c r="H115">
        <v>0</v>
      </c>
      <c r="I115">
        <v>0</v>
      </c>
      <c r="J115">
        <v>0</v>
      </c>
      <c r="K115">
        <v>0</v>
      </c>
      <c r="L115">
        <v>0</v>
      </c>
      <c r="M115">
        <v>0</v>
      </c>
      <c r="N115">
        <v>0</v>
      </c>
      <c r="O115">
        <v>0</v>
      </c>
      <c r="P115">
        <v>0</v>
      </c>
      <c r="Q115">
        <v>0</v>
      </c>
      <c r="R115">
        <v>0</v>
      </c>
      <c r="S115">
        <v>0</v>
      </c>
      <c r="U115" s="173">
        <f t="shared" si="9"/>
        <v>0</v>
      </c>
    </row>
    <row r="116" spans="1:21">
      <c r="A116" s="181" t="str">
        <f t="shared" si="7"/>
        <v>253</v>
      </c>
      <c r="B116" s="181" t="str">
        <f t="shared" si="8"/>
        <v>253.0</v>
      </c>
      <c r="C116" t="s">
        <v>1518</v>
      </c>
      <c r="D116" t="s">
        <v>359</v>
      </c>
      <c r="G116">
        <v>26090597.149999999</v>
      </c>
      <c r="H116">
        <v>31056918.5</v>
      </c>
      <c r="I116">
        <v>32850487.699999999</v>
      </c>
      <c r="J116">
        <v>30517737.75</v>
      </c>
      <c r="K116">
        <v>31875635.289999999</v>
      </c>
      <c r="L116">
        <v>32463224.059999999</v>
      </c>
      <c r="M116">
        <v>29753827</v>
      </c>
      <c r="N116">
        <v>27718333.530000001</v>
      </c>
      <c r="O116">
        <v>28140756.079999998</v>
      </c>
      <c r="P116">
        <v>27331333.850000001</v>
      </c>
      <c r="Q116">
        <v>28011444.370000001</v>
      </c>
      <c r="R116">
        <v>27403977.940000001</v>
      </c>
      <c r="S116">
        <v>14644478.880000001</v>
      </c>
      <c r="U116" s="173">
        <f t="shared" si="9"/>
        <v>28296827.084615387</v>
      </c>
    </row>
    <row r="117" spans="1:21">
      <c r="A117" s="181" t="str">
        <f t="shared" si="7"/>
        <v>254</v>
      </c>
      <c r="B117" s="181" t="str">
        <f t="shared" si="8"/>
        <v>254.0</v>
      </c>
      <c r="C117" t="s">
        <v>1519</v>
      </c>
      <c r="D117" t="s">
        <v>429</v>
      </c>
      <c r="G117">
        <v>566503764.88999999</v>
      </c>
      <c r="H117">
        <v>564937803.75999999</v>
      </c>
      <c r="I117">
        <v>564620051.41999996</v>
      </c>
      <c r="J117">
        <v>573834157.53999996</v>
      </c>
      <c r="K117">
        <v>577109688.47000003</v>
      </c>
      <c r="L117">
        <v>576722953.30999994</v>
      </c>
      <c r="M117">
        <v>572310538.24000001</v>
      </c>
      <c r="N117">
        <v>571895724.82000005</v>
      </c>
      <c r="O117">
        <v>572742083.55999994</v>
      </c>
      <c r="P117">
        <v>569945964.83000004</v>
      </c>
      <c r="Q117">
        <v>568978460.61000001</v>
      </c>
      <c r="R117">
        <v>564391899.09000003</v>
      </c>
      <c r="S117">
        <v>549808332.34000003</v>
      </c>
      <c r="U117" s="173">
        <f t="shared" si="9"/>
        <v>568753955.60615385</v>
      </c>
    </row>
    <row r="118" spans="1:21">
      <c r="A118" s="181" t="str">
        <f t="shared" si="7"/>
        <v>255</v>
      </c>
      <c r="B118" s="181" t="str">
        <f t="shared" si="8"/>
        <v>255.0</v>
      </c>
      <c r="C118" t="s">
        <v>1520</v>
      </c>
      <c r="D118" t="s">
        <v>748</v>
      </c>
      <c r="G118">
        <v>248706738.50999999</v>
      </c>
      <c r="H118">
        <v>247927771.03999999</v>
      </c>
      <c r="I118">
        <v>257547668.90000001</v>
      </c>
      <c r="J118">
        <v>279511997.77999997</v>
      </c>
      <c r="K118">
        <v>296112792.33999997</v>
      </c>
      <c r="L118">
        <v>295360185.23000002</v>
      </c>
      <c r="M118">
        <v>297913392.74000001</v>
      </c>
      <c r="N118">
        <v>297267004.92000002</v>
      </c>
      <c r="O118">
        <v>296448541.69999999</v>
      </c>
      <c r="P118">
        <v>304235158.07999998</v>
      </c>
      <c r="Q118">
        <v>303588770.27999997</v>
      </c>
      <c r="R118">
        <v>302942382.35000002</v>
      </c>
      <c r="S118">
        <v>243216489.00999999</v>
      </c>
      <c r="U118" s="173">
        <f t="shared" si="9"/>
        <v>282367607.14461529</v>
      </c>
    </row>
    <row r="119" spans="1:21">
      <c r="A119" s="181" t="str">
        <f t="shared" si="7"/>
        <v>256</v>
      </c>
      <c r="B119" s="181" t="str">
        <f t="shared" si="8"/>
        <v>256.0</v>
      </c>
      <c r="C119" t="s">
        <v>1521</v>
      </c>
      <c r="D119" t="s">
        <v>750</v>
      </c>
      <c r="G119">
        <v>-7876.12</v>
      </c>
      <c r="H119">
        <v>-7876.12</v>
      </c>
      <c r="I119">
        <v>-7876.12</v>
      </c>
      <c r="J119">
        <v>-7876.12</v>
      </c>
      <c r="K119">
        <v>-7876.12</v>
      </c>
      <c r="L119">
        <v>-7876.12</v>
      </c>
      <c r="M119">
        <v>-7876.12</v>
      </c>
      <c r="N119">
        <v>-7876.12</v>
      </c>
      <c r="O119">
        <v>-7876.12</v>
      </c>
      <c r="P119">
        <v>-7876.12</v>
      </c>
      <c r="Q119">
        <v>-7876.12</v>
      </c>
      <c r="R119">
        <v>-7876.12</v>
      </c>
      <c r="S119">
        <v>-7876.12</v>
      </c>
      <c r="U119" s="173">
        <f t="shared" si="9"/>
        <v>-7876.119999999999</v>
      </c>
    </row>
    <row r="120" spans="1:21">
      <c r="A120" s="181" t="str">
        <f t="shared" si="7"/>
        <v>257</v>
      </c>
      <c r="B120" s="181" t="str">
        <f t="shared" si="8"/>
        <v>257.0</v>
      </c>
      <c r="C120" t="s">
        <v>1522</v>
      </c>
      <c r="D120" t="s">
        <v>752</v>
      </c>
      <c r="G120">
        <v>0</v>
      </c>
      <c r="H120">
        <v>0</v>
      </c>
      <c r="I120">
        <v>0</v>
      </c>
      <c r="J120">
        <v>0</v>
      </c>
      <c r="K120">
        <v>0</v>
      </c>
      <c r="L120">
        <v>0</v>
      </c>
      <c r="M120">
        <v>0</v>
      </c>
      <c r="N120">
        <v>0</v>
      </c>
      <c r="O120">
        <v>0</v>
      </c>
      <c r="P120">
        <v>0</v>
      </c>
      <c r="Q120">
        <v>0</v>
      </c>
      <c r="R120">
        <v>0</v>
      </c>
      <c r="S120">
        <v>0</v>
      </c>
      <c r="U120" s="173">
        <f t="shared" si="9"/>
        <v>0</v>
      </c>
    </row>
    <row r="121" spans="1:21">
      <c r="A121" s="181" t="str">
        <f t="shared" si="7"/>
        <v>281</v>
      </c>
      <c r="B121" s="181" t="str">
        <f t="shared" si="8"/>
        <v>281.0</v>
      </c>
      <c r="C121" t="s">
        <v>1523</v>
      </c>
      <c r="D121" t="s">
        <v>754</v>
      </c>
      <c r="G121">
        <v>43604756.149999999</v>
      </c>
      <c r="H121">
        <v>43574834.950000003</v>
      </c>
      <c r="I121">
        <v>43358476.68</v>
      </c>
      <c r="J121">
        <v>43235690.689999998</v>
      </c>
      <c r="K121">
        <v>43112668.869999997</v>
      </c>
      <c r="L121">
        <v>42989647.039999999</v>
      </c>
      <c r="M121">
        <v>42874805.899999999</v>
      </c>
      <c r="N121">
        <v>42753147.530000001</v>
      </c>
      <c r="O121">
        <v>42633555.310000002</v>
      </c>
      <c r="P121">
        <v>42512351.219999999</v>
      </c>
      <c r="Q121">
        <v>42390972.920000002</v>
      </c>
      <c r="R121">
        <v>42269594.609999999</v>
      </c>
      <c r="S121">
        <v>52270668.340000004</v>
      </c>
      <c r="U121" s="173">
        <f t="shared" si="9"/>
        <v>43660090.016153842</v>
      </c>
    </row>
    <row r="122" spans="1:21">
      <c r="A122" s="181" t="str">
        <f t="shared" si="7"/>
        <v>282</v>
      </c>
      <c r="B122" s="181" t="str">
        <f t="shared" si="8"/>
        <v>282.0</v>
      </c>
      <c r="C122" t="s">
        <v>1524</v>
      </c>
      <c r="D122" t="s">
        <v>756</v>
      </c>
      <c r="G122">
        <v>1304486702.1500001</v>
      </c>
      <c r="H122">
        <v>1313128818.3299999</v>
      </c>
      <c r="I122">
        <v>1319134624.8299999</v>
      </c>
      <c r="J122">
        <v>1324651248.8699999</v>
      </c>
      <c r="K122">
        <v>1332226043.53</v>
      </c>
      <c r="L122">
        <v>1340140174.6500001</v>
      </c>
      <c r="M122">
        <v>1352265904.6800001</v>
      </c>
      <c r="N122">
        <v>1363271118.8099999</v>
      </c>
      <c r="O122">
        <v>1364325664.3699999</v>
      </c>
      <c r="P122">
        <v>1375128524.8099999</v>
      </c>
      <c r="Q122">
        <v>1382293638.6300001</v>
      </c>
      <c r="R122">
        <v>1389944479.47</v>
      </c>
      <c r="S122">
        <v>1383921096.21</v>
      </c>
      <c r="U122" s="173">
        <f t="shared" si="9"/>
        <v>1349609079.9492307</v>
      </c>
    </row>
    <row r="123" spans="1:21">
      <c r="A123" s="181" t="str">
        <f t="shared" si="7"/>
        <v>283</v>
      </c>
      <c r="B123" s="181" t="str">
        <f t="shared" si="8"/>
        <v>283.0</v>
      </c>
      <c r="C123" t="s">
        <v>1525</v>
      </c>
      <c r="D123" t="s">
        <v>758</v>
      </c>
      <c r="G123">
        <v>14533764.68</v>
      </c>
      <c r="H123">
        <v>19159737.739999998</v>
      </c>
      <c r="I123">
        <v>26411628.98</v>
      </c>
      <c r="J123">
        <v>40450681.100000001</v>
      </c>
      <c r="K123">
        <v>43890437.469999999</v>
      </c>
      <c r="L123">
        <v>55733401.509999998</v>
      </c>
      <c r="M123">
        <v>70818037.909999996</v>
      </c>
      <c r="N123">
        <v>82384646.150000006</v>
      </c>
      <c r="O123">
        <v>106063155.01000001</v>
      </c>
      <c r="P123">
        <v>116861828.51000001</v>
      </c>
      <c r="Q123">
        <v>127946131.36</v>
      </c>
      <c r="R123">
        <v>134216747</v>
      </c>
      <c r="S123">
        <v>153945038.71000001</v>
      </c>
      <c r="U123" s="173">
        <f t="shared" si="9"/>
        <v>76339633.548461542</v>
      </c>
    </row>
    <row r="124" spans="1:21">
      <c r="A124" s="181" t="str">
        <f t="shared" si="7"/>
        <v>400</v>
      </c>
      <c r="B124" s="181" t="str">
        <f t="shared" si="8"/>
        <v>400.0</v>
      </c>
      <c r="C124" t="s">
        <v>1526</v>
      </c>
      <c r="D124" t="s">
        <v>1527</v>
      </c>
      <c r="G124" s="185">
        <v>0</v>
      </c>
      <c r="H124">
        <v>0</v>
      </c>
      <c r="I124">
        <v>0</v>
      </c>
      <c r="J124">
        <v>0</v>
      </c>
      <c r="K124">
        <v>0</v>
      </c>
      <c r="L124">
        <v>0</v>
      </c>
      <c r="M124">
        <v>0</v>
      </c>
      <c r="N124">
        <v>0</v>
      </c>
      <c r="O124">
        <v>0</v>
      </c>
      <c r="P124">
        <v>0</v>
      </c>
      <c r="Q124">
        <v>0</v>
      </c>
      <c r="R124">
        <v>0</v>
      </c>
      <c r="S124">
        <v>0</v>
      </c>
      <c r="U124" s="173">
        <f t="shared" si="9"/>
        <v>0</v>
      </c>
    </row>
    <row r="125" spans="1:21">
      <c r="A125" s="181" t="str">
        <f t="shared" si="7"/>
        <v>401</v>
      </c>
      <c r="B125" s="181" t="str">
        <f t="shared" si="8"/>
        <v>401.0</v>
      </c>
      <c r="C125" t="s">
        <v>1528</v>
      </c>
      <c r="D125" t="s">
        <v>1529</v>
      </c>
      <c r="G125">
        <v>0</v>
      </c>
      <c r="H125">
        <v>0</v>
      </c>
      <c r="I125">
        <v>0</v>
      </c>
      <c r="J125">
        <v>0</v>
      </c>
      <c r="K125">
        <v>0</v>
      </c>
      <c r="L125">
        <v>0</v>
      </c>
      <c r="M125">
        <v>0</v>
      </c>
      <c r="N125">
        <v>0</v>
      </c>
      <c r="O125">
        <v>0</v>
      </c>
      <c r="P125">
        <v>0</v>
      </c>
      <c r="Q125">
        <v>0</v>
      </c>
      <c r="R125">
        <v>0</v>
      </c>
      <c r="S125">
        <v>0</v>
      </c>
      <c r="U125" s="173">
        <f t="shared" si="9"/>
        <v>0</v>
      </c>
    </row>
    <row r="126" spans="1:21">
      <c r="A126" s="181" t="str">
        <f t="shared" si="7"/>
        <v>402</v>
      </c>
      <c r="B126" s="181" t="str">
        <f t="shared" si="8"/>
        <v>402.0</v>
      </c>
      <c r="C126" t="s">
        <v>1530</v>
      </c>
      <c r="D126" t="s">
        <v>1531</v>
      </c>
      <c r="G126">
        <v>0</v>
      </c>
      <c r="H126">
        <v>0</v>
      </c>
      <c r="I126">
        <v>0</v>
      </c>
      <c r="J126">
        <v>0</v>
      </c>
      <c r="K126">
        <v>0</v>
      </c>
      <c r="L126">
        <v>0</v>
      </c>
      <c r="M126">
        <v>0</v>
      </c>
      <c r="N126">
        <v>0</v>
      </c>
      <c r="O126">
        <v>0</v>
      </c>
      <c r="P126">
        <v>0</v>
      </c>
      <c r="Q126">
        <v>0</v>
      </c>
      <c r="R126">
        <v>0</v>
      </c>
      <c r="S126">
        <v>0</v>
      </c>
      <c r="U126" s="173">
        <f t="shared" si="9"/>
        <v>0</v>
      </c>
    </row>
    <row r="127" spans="1:21">
      <c r="A127" s="181" t="str">
        <f t="shared" si="7"/>
        <v>403</v>
      </c>
      <c r="B127" s="181" t="str">
        <f t="shared" si="8"/>
        <v>403.0</v>
      </c>
      <c r="C127" t="s">
        <v>1532</v>
      </c>
      <c r="D127" t="s">
        <v>760</v>
      </c>
      <c r="G127">
        <v>29558577.609999999</v>
      </c>
      <c r="H127">
        <v>29060525.210000001</v>
      </c>
      <c r="I127">
        <v>29501249.449999999</v>
      </c>
      <c r="J127">
        <v>29101458.59</v>
      </c>
      <c r="K127">
        <v>29463206.18</v>
      </c>
      <c r="L127">
        <v>29696227.539999999</v>
      </c>
      <c r="M127">
        <v>29959133.41</v>
      </c>
      <c r="N127">
        <v>30377931.079999998</v>
      </c>
      <c r="O127">
        <v>30374034.829999998</v>
      </c>
      <c r="P127">
        <v>30576698.09</v>
      </c>
      <c r="Q127">
        <v>30016665.640000001</v>
      </c>
      <c r="R127">
        <v>30113200.48</v>
      </c>
      <c r="S127">
        <v>30296392.239999998</v>
      </c>
      <c r="U127" s="173">
        <f t="shared" si="9"/>
        <v>29853484.642307691</v>
      </c>
    </row>
    <row r="128" spans="1:21">
      <c r="A128" s="181" t="str">
        <f t="shared" si="7"/>
        <v>403</v>
      </c>
      <c r="B128" s="181" t="str">
        <f t="shared" si="8"/>
        <v>403.1</v>
      </c>
      <c r="C128" t="s">
        <v>1533</v>
      </c>
      <c r="D128" t="s">
        <v>762</v>
      </c>
      <c r="G128">
        <v>0</v>
      </c>
      <c r="H128">
        <v>0</v>
      </c>
      <c r="I128">
        <v>0</v>
      </c>
      <c r="J128">
        <v>0</v>
      </c>
      <c r="K128">
        <v>0</v>
      </c>
      <c r="L128">
        <v>0</v>
      </c>
      <c r="M128">
        <v>0</v>
      </c>
      <c r="N128">
        <v>0</v>
      </c>
      <c r="O128">
        <v>0</v>
      </c>
      <c r="P128">
        <v>0</v>
      </c>
      <c r="Q128">
        <v>0</v>
      </c>
      <c r="R128">
        <v>0</v>
      </c>
      <c r="S128">
        <v>0</v>
      </c>
      <c r="U128" s="173">
        <f t="shared" si="9"/>
        <v>0</v>
      </c>
    </row>
    <row r="129" spans="1:21">
      <c r="A129" s="181" t="str">
        <f t="shared" si="7"/>
        <v>404</v>
      </c>
      <c r="B129" s="181" t="str">
        <f t="shared" si="8"/>
        <v>404.0</v>
      </c>
      <c r="C129" t="s">
        <v>1534</v>
      </c>
      <c r="D129" t="s">
        <v>764</v>
      </c>
      <c r="G129">
        <v>1475031.19</v>
      </c>
      <c r="H129">
        <v>2313837.65</v>
      </c>
      <c r="I129">
        <v>2316679.11</v>
      </c>
      <c r="J129">
        <v>2324993.2400000002</v>
      </c>
      <c r="K129">
        <v>2332633.65</v>
      </c>
      <c r="L129">
        <v>2353376.7000000002</v>
      </c>
      <c r="M129">
        <v>2363198.41</v>
      </c>
      <c r="N129">
        <v>2488811.7000000002</v>
      </c>
      <c r="O129">
        <v>2512516.92</v>
      </c>
      <c r="P129">
        <v>2514152.87</v>
      </c>
      <c r="Q129">
        <v>2517871.17</v>
      </c>
      <c r="R129">
        <v>2529398.61</v>
      </c>
      <c r="S129">
        <v>2530413.2999999998</v>
      </c>
      <c r="U129" s="173">
        <f t="shared" si="9"/>
        <v>2351762.6553846155</v>
      </c>
    </row>
    <row r="130" spans="1:21">
      <c r="A130" s="181" t="str">
        <f t="shared" si="7"/>
        <v>404</v>
      </c>
      <c r="B130" s="181" t="str">
        <f t="shared" si="8"/>
        <v>404.1</v>
      </c>
      <c r="C130" t="s">
        <v>1535</v>
      </c>
      <c r="D130" t="s">
        <v>766</v>
      </c>
      <c r="G130">
        <v>0</v>
      </c>
      <c r="H130">
        <v>0</v>
      </c>
      <c r="I130">
        <v>0</v>
      </c>
      <c r="J130">
        <v>0</v>
      </c>
      <c r="K130">
        <v>0</v>
      </c>
      <c r="L130">
        <v>0</v>
      </c>
      <c r="M130">
        <v>0</v>
      </c>
      <c r="N130">
        <v>0</v>
      </c>
      <c r="O130">
        <v>0</v>
      </c>
      <c r="P130">
        <v>0</v>
      </c>
      <c r="Q130">
        <v>0</v>
      </c>
      <c r="R130">
        <v>0</v>
      </c>
      <c r="S130">
        <v>0</v>
      </c>
      <c r="U130" s="173">
        <f t="shared" si="9"/>
        <v>0</v>
      </c>
    </row>
    <row r="131" spans="1:21">
      <c r="A131" s="181" t="str">
        <f t="shared" si="7"/>
        <v>404</v>
      </c>
      <c r="B131" s="181" t="str">
        <f t="shared" si="8"/>
        <v>404.2</v>
      </c>
      <c r="C131" t="s">
        <v>1536</v>
      </c>
      <c r="D131" t="s">
        <v>768</v>
      </c>
      <c r="G131">
        <v>0</v>
      </c>
      <c r="H131">
        <v>0</v>
      </c>
      <c r="I131">
        <v>0</v>
      </c>
      <c r="J131">
        <v>0</v>
      </c>
      <c r="K131">
        <v>0</v>
      </c>
      <c r="L131">
        <v>0</v>
      </c>
      <c r="M131">
        <v>0</v>
      </c>
      <c r="N131">
        <v>0</v>
      </c>
      <c r="O131">
        <v>0</v>
      </c>
      <c r="P131">
        <v>0</v>
      </c>
      <c r="Q131">
        <v>0</v>
      </c>
      <c r="R131">
        <v>0</v>
      </c>
      <c r="S131">
        <v>0</v>
      </c>
      <c r="U131" s="173">
        <f t="shared" si="9"/>
        <v>0</v>
      </c>
    </row>
    <row r="132" spans="1:21">
      <c r="A132" s="181" t="str">
        <f t="shared" si="7"/>
        <v>404</v>
      </c>
      <c r="B132" s="181" t="str">
        <f t="shared" si="8"/>
        <v>404.3</v>
      </c>
      <c r="C132" t="s">
        <v>1537</v>
      </c>
      <c r="D132" t="s">
        <v>770</v>
      </c>
      <c r="G132">
        <v>0</v>
      </c>
      <c r="H132">
        <v>0</v>
      </c>
      <c r="I132">
        <v>0</v>
      </c>
      <c r="J132">
        <v>0</v>
      </c>
      <c r="K132">
        <v>0</v>
      </c>
      <c r="L132">
        <v>0</v>
      </c>
      <c r="M132">
        <v>0</v>
      </c>
      <c r="N132">
        <v>0</v>
      </c>
      <c r="O132">
        <v>0</v>
      </c>
      <c r="P132">
        <v>0</v>
      </c>
      <c r="Q132">
        <v>0</v>
      </c>
      <c r="R132">
        <v>0</v>
      </c>
      <c r="S132">
        <v>0</v>
      </c>
      <c r="U132" s="173">
        <f t="shared" si="9"/>
        <v>0</v>
      </c>
    </row>
    <row r="133" spans="1:21">
      <c r="A133" s="181" t="str">
        <f t="shared" si="7"/>
        <v>405</v>
      </c>
      <c r="B133" s="181" t="str">
        <f t="shared" si="8"/>
        <v>405.0</v>
      </c>
      <c r="C133" t="s">
        <v>1538</v>
      </c>
      <c r="D133" t="s">
        <v>772</v>
      </c>
      <c r="G133">
        <v>0</v>
      </c>
      <c r="H133">
        <v>0</v>
      </c>
      <c r="I133">
        <v>0</v>
      </c>
      <c r="J133">
        <v>0</v>
      </c>
      <c r="K133">
        <v>0</v>
      </c>
      <c r="L133">
        <v>0</v>
      </c>
      <c r="M133">
        <v>0</v>
      </c>
      <c r="N133">
        <v>0</v>
      </c>
      <c r="O133">
        <v>0</v>
      </c>
      <c r="P133">
        <v>0</v>
      </c>
      <c r="Q133">
        <v>0</v>
      </c>
      <c r="R133">
        <v>0</v>
      </c>
      <c r="S133">
        <v>0</v>
      </c>
      <c r="U133" s="173">
        <f t="shared" si="9"/>
        <v>0</v>
      </c>
    </row>
    <row r="134" spans="1:21">
      <c r="A134" s="181" t="str">
        <f t="shared" si="7"/>
        <v>406</v>
      </c>
      <c r="B134" s="181" t="str">
        <f t="shared" si="8"/>
        <v>406.0</v>
      </c>
      <c r="C134" t="s">
        <v>1539</v>
      </c>
      <c r="D134" t="s">
        <v>774</v>
      </c>
      <c r="G134">
        <v>15479.11</v>
      </c>
      <c r="H134">
        <v>15479.1</v>
      </c>
      <c r="I134">
        <v>15479.11</v>
      </c>
      <c r="J134">
        <v>15479.1</v>
      </c>
      <c r="K134">
        <v>15479.11</v>
      </c>
      <c r="L134">
        <v>15479.1</v>
      </c>
      <c r="M134">
        <v>15479.11</v>
      </c>
      <c r="N134">
        <v>15479.1</v>
      </c>
      <c r="O134">
        <v>15479.11</v>
      </c>
      <c r="P134">
        <v>15479.1</v>
      </c>
      <c r="Q134">
        <v>15479.11</v>
      </c>
      <c r="R134">
        <v>15479.1</v>
      </c>
      <c r="S134">
        <v>15479.11</v>
      </c>
      <c r="U134" s="173">
        <f t="shared" si="9"/>
        <v>15479.105384615388</v>
      </c>
    </row>
    <row r="135" spans="1:21">
      <c r="A135" s="181" t="str">
        <f t="shared" ref="A135:A198" si="10">MID(C135,4,3)</f>
        <v>407</v>
      </c>
      <c r="B135" s="181" t="str">
        <f t="shared" ref="B135:B198" si="11">MID(C135,4,3)&amp;"."&amp;MID(C135,7,1)</f>
        <v>407.0</v>
      </c>
      <c r="C135" t="s">
        <v>1540</v>
      </c>
      <c r="D135" t="s">
        <v>776</v>
      </c>
      <c r="G135">
        <v>0</v>
      </c>
      <c r="H135">
        <v>2459769.83</v>
      </c>
      <c r="I135">
        <v>2459769.83</v>
      </c>
      <c r="J135">
        <v>2459769.83</v>
      </c>
      <c r="K135">
        <v>2459769.83</v>
      </c>
      <c r="L135">
        <v>2459769.83</v>
      </c>
      <c r="M135">
        <v>2459769.83</v>
      </c>
      <c r="N135">
        <v>2459769.83</v>
      </c>
      <c r="O135">
        <v>2425776.1800000002</v>
      </c>
      <c r="P135">
        <v>2425776.1800000002</v>
      </c>
      <c r="Q135">
        <v>2425776.1800000002</v>
      </c>
      <c r="R135">
        <v>2425776.1800000002</v>
      </c>
      <c r="S135">
        <v>2425774.0800000001</v>
      </c>
      <c r="U135" s="173">
        <f t="shared" ref="U135:U198" si="12">AVERAGE(G135:S135)</f>
        <v>2257482.1238461537</v>
      </c>
    </row>
    <row r="136" spans="1:21">
      <c r="A136" s="181" t="str">
        <f t="shared" si="10"/>
        <v>407</v>
      </c>
      <c r="B136" s="181" t="str">
        <f t="shared" si="11"/>
        <v>407.1</v>
      </c>
      <c r="C136" t="s">
        <v>1541</v>
      </c>
      <c r="D136" t="s">
        <v>778</v>
      </c>
      <c r="G136">
        <v>0</v>
      </c>
      <c r="H136">
        <v>0</v>
      </c>
      <c r="I136">
        <v>0</v>
      </c>
      <c r="J136">
        <v>0</v>
      </c>
      <c r="K136">
        <v>0</v>
      </c>
      <c r="L136">
        <v>0</v>
      </c>
      <c r="M136">
        <v>0</v>
      </c>
      <c r="N136">
        <v>0</v>
      </c>
      <c r="O136">
        <v>0</v>
      </c>
      <c r="P136">
        <v>0</v>
      </c>
      <c r="Q136">
        <v>0</v>
      </c>
      <c r="R136">
        <v>0</v>
      </c>
      <c r="S136">
        <v>0</v>
      </c>
      <c r="U136" s="173">
        <f t="shared" si="12"/>
        <v>0</v>
      </c>
    </row>
    <row r="137" spans="1:21">
      <c r="A137" s="181" t="str">
        <f t="shared" si="10"/>
        <v>407</v>
      </c>
      <c r="B137" s="181" t="str">
        <f t="shared" si="11"/>
        <v>407.2</v>
      </c>
      <c r="C137" t="s">
        <v>1542</v>
      </c>
      <c r="D137" t="s">
        <v>780</v>
      </c>
      <c r="G137">
        <v>0</v>
      </c>
      <c r="H137">
        <v>0</v>
      </c>
      <c r="I137">
        <v>0</v>
      </c>
      <c r="J137">
        <v>0</v>
      </c>
      <c r="K137">
        <v>0</v>
      </c>
      <c r="L137">
        <v>0</v>
      </c>
      <c r="M137">
        <v>0</v>
      </c>
      <c r="N137">
        <v>0</v>
      </c>
      <c r="O137">
        <v>0</v>
      </c>
      <c r="P137">
        <v>0</v>
      </c>
      <c r="Q137">
        <v>0</v>
      </c>
      <c r="R137">
        <v>0</v>
      </c>
      <c r="S137">
        <v>0</v>
      </c>
      <c r="U137" s="173">
        <f t="shared" si="12"/>
        <v>0</v>
      </c>
    </row>
    <row r="138" spans="1:21">
      <c r="A138" s="181" t="str">
        <f t="shared" si="10"/>
        <v>407</v>
      </c>
      <c r="B138" s="181" t="str">
        <f t="shared" si="11"/>
        <v>407.3</v>
      </c>
      <c r="C138" t="s">
        <v>1543</v>
      </c>
      <c r="D138" t="s">
        <v>782</v>
      </c>
      <c r="G138">
        <v>15485646.75</v>
      </c>
      <c r="H138">
        <v>1465517.37</v>
      </c>
      <c r="I138">
        <v>1245030.21</v>
      </c>
      <c r="J138">
        <v>1142007.21</v>
      </c>
      <c r="K138">
        <v>12582802.210000001</v>
      </c>
      <c r="L138">
        <v>13310432.210000001</v>
      </c>
      <c r="M138">
        <v>12717754.609999999</v>
      </c>
      <c r="N138">
        <v>16709173.109999999</v>
      </c>
      <c r="O138">
        <v>14837152.65</v>
      </c>
      <c r="P138">
        <v>14555310.67</v>
      </c>
      <c r="Q138">
        <v>14733635.67</v>
      </c>
      <c r="R138">
        <v>11344151.67</v>
      </c>
      <c r="S138">
        <v>19255652.309999999</v>
      </c>
      <c r="U138" s="173">
        <f t="shared" si="12"/>
        <v>11491097.434615385</v>
      </c>
    </row>
    <row r="139" spans="1:21">
      <c r="A139" s="181" t="str">
        <f t="shared" si="10"/>
        <v>407</v>
      </c>
      <c r="B139" s="181" t="str">
        <f t="shared" si="11"/>
        <v>407.4</v>
      </c>
      <c r="C139" t="s">
        <v>1544</v>
      </c>
      <c r="D139" t="s">
        <v>784</v>
      </c>
      <c r="G139">
        <v>-25922098</v>
      </c>
      <c r="H139">
        <v>-15697343</v>
      </c>
      <c r="I139">
        <v>-26400571</v>
      </c>
      <c r="J139">
        <v>-24401551</v>
      </c>
      <c r="K139">
        <v>-21536144</v>
      </c>
      <c r="L139">
        <v>-53806670</v>
      </c>
      <c r="M139">
        <v>-64078009</v>
      </c>
      <c r="N139">
        <v>-59938895</v>
      </c>
      <c r="O139">
        <v>-109483888</v>
      </c>
      <c r="P139">
        <v>-61027103</v>
      </c>
      <c r="Q139">
        <v>-43066816</v>
      </c>
      <c r="R139">
        <v>-33144618</v>
      </c>
      <c r="S139">
        <v>-39524182</v>
      </c>
      <c r="U139" s="173">
        <f t="shared" si="12"/>
        <v>-44463683.692307696</v>
      </c>
    </row>
    <row r="140" spans="1:21">
      <c r="A140" s="181" t="str">
        <f t="shared" si="10"/>
        <v>408</v>
      </c>
      <c r="B140" s="181" t="str">
        <f t="shared" si="11"/>
        <v>408.1</v>
      </c>
      <c r="C140" t="s">
        <v>1545</v>
      </c>
      <c r="D140" t="s">
        <v>786</v>
      </c>
      <c r="G140">
        <v>14801746.800000001</v>
      </c>
      <c r="H140">
        <v>15030201.91</v>
      </c>
      <c r="I140">
        <v>14686439.17</v>
      </c>
      <c r="J140">
        <v>14720123.859999999</v>
      </c>
      <c r="K140">
        <v>15376613.84</v>
      </c>
      <c r="L140">
        <v>16575320.689999999</v>
      </c>
      <c r="M140">
        <v>18753253.66</v>
      </c>
      <c r="N140">
        <v>18459455.82</v>
      </c>
      <c r="O140">
        <v>18273292.239999998</v>
      </c>
      <c r="P140">
        <v>18669105.899999999</v>
      </c>
      <c r="Q140">
        <v>16287292.73</v>
      </c>
      <c r="R140">
        <v>14013276.15</v>
      </c>
      <c r="S140">
        <v>18698537.859999999</v>
      </c>
      <c r="U140" s="173">
        <f t="shared" si="12"/>
        <v>16488050.817692308</v>
      </c>
    </row>
    <row r="141" spans="1:21">
      <c r="A141" s="181" t="str">
        <f t="shared" si="10"/>
        <v>408</v>
      </c>
      <c r="B141" s="181" t="str">
        <f t="shared" si="11"/>
        <v>408.2</v>
      </c>
      <c r="C141" t="s">
        <v>1546</v>
      </c>
      <c r="D141" t="s">
        <v>788</v>
      </c>
      <c r="G141">
        <v>9000</v>
      </c>
      <c r="H141">
        <v>9000</v>
      </c>
      <c r="I141">
        <v>9000</v>
      </c>
      <c r="J141">
        <v>9000</v>
      </c>
      <c r="K141">
        <v>9000</v>
      </c>
      <c r="L141">
        <v>9000</v>
      </c>
      <c r="M141">
        <v>9000</v>
      </c>
      <c r="N141">
        <v>9000</v>
      </c>
      <c r="O141">
        <v>9000</v>
      </c>
      <c r="P141">
        <v>9000</v>
      </c>
      <c r="Q141">
        <v>9000</v>
      </c>
      <c r="R141">
        <v>9000</v>
      </c>
      <c r="S141">
        <v>9000</v>
      </c>
      <c r="U141" s="173">
        <f t="shared" si="12"/>
        <v>9000</v>
      </c>
    </row>
    <row r="142" spans="1:21">
      <c r="A142" s="181" t="str">
        <f t="shared" si="10"/>
        <v>409</v>
      </c>
      <c r="B142" s="181" t="str">
        <f t="shared" si="11"/>
        <v>409.1</v>
      </c>
      <c r="C142" t="s">
        <v>1547</v>
      </c>
      <c r="D142" t="s">
        <v>790</v>
      </c>
      <c r="G142">
        <v>21997173.539999999</v>
      </c>
      <c r="H142">
        <v>-1110702.06</v>
      </c>
      <c r="I142">
        <v>-3490957.63</v>
      </c>
      <c r="J142">
        <v>-11618461.74</v>
      </c>
      <c r="K142">
        <v>-165300.9</v>
      </c>
      <c r="L142">
        <v>-3393400.56</v>
      </c>
      <c r="M142">
        <v>13930619.6</v>
      </c>
      <c r="N142">
        <v>-825491.94</v>
      </c>
      <c r="O142">
        <v>1770813.71</v>
      </c>
      <c r="P142">
        <v>-1285873.49</v>
      </c>
      <c r="Q142">
        <v>-823839.39</v>
      </c>
      <c r="R142">
        <v>-380809.68</v>
      </c>
      <c r="S142">
        <v>-17323226.649999999</v>
      </c>
      <c r="U142" s="173">
        <f t="shared" si="12"/>
        <v>-209189.01461538457</v>
      </c>
    </row>
    <row r="143" spans="1:21">
      <c r="A143" s="181" t="str">
        <f t="shared" si="10"/>
        <v>409</v>
      </c>
      <c r="B143" s="181" t="str">
        <f t="shared" si="11"/>
        <v>409.2</v>
      </c>
      <c r="C143" t="s">
        <v>1548</v>
      </c>
      <c r="D143" t="s">
        <v>792</v>
      </c>
      <c r="G143">
        <v>-876736.84</v>
      </c>
      <c r="H143">
        <v>120335.49</v>
      </c>
      <c r="I143">
        <v>110813.98</v>
      </c>
      <c r="J143">
        <v>37332.68</v>
      </c>
      <c r="K143">
        <v>115415.58</v>
      </c>
      <c r="L143">
        <v>100327.49</v>
      </c>
      <c r="M143">
        <v>53438.85</v>
      </c>
      <c r="N143">
        <v>101525.68</v>
      </c>
      <c r="O143">
        <v>89393.34</v>
      </c>
      <c r="P143">
        <v>112289.27</v>
      </c>
      <c r="Q143">
        <v>-1178187.3700000001</v>
      </c>
      <c r="R143">
        <v>119957.78</v>
      </c>
      <c r="S143">
        <v>2938727.19</v>
      </c>
      <c r="U143" s="173">
        <f t="shared" si="12"/>
        <v>141894.85538461537</v>
      </c>
    </row>
    <row r="144" spans="1:21">
      <c r="A144" s="181" t="str">
        <f t="shared" si="10"/>
        <v>409</v>
      </c>
      <c r="B144" s="181" t="str">
        <f t="shared" si="11"/>
        <v>409.3</v>
      </c>
      <c r="C144" t="s">
        <v>1549</v>
      </c>
      <c r="D144" t="s">
        <v>794</v>
      </c>
      <c r="G144">
        <v>0</v>
      </c>
      <c r="H144">
        <v>0</v>
      </c>
      <c r="I144">
        <v>0</v>
      </c>
      <c r="J144">
        <v>0</v>
      </c>
      <c r="K144">
        <v>0</v>
      </c>
      <c r="L144">
        <v>0</v>
      </c>
      <c r="M144">
        <v>0</v>
      </c>
      <c r="N144">
        <v>0</v>
      </c>
      <c r="O144">
        <v>0</v>
      </c>
      <c r="P144">
        <v>0</v>
      </c>
      <c r="Q144">
        <v>0</v>
      </c>
      <c r="R144">
        <v>0</v>
      </c>
      <c r="S144">
        <v>0</v>
      </c>
      <c r="U144" s="173">
        <f t="shared" si="12"/>
        <v>0</v>
      </c>
    </row>
    <row r="145" spans="1:21">
      <c r="A145" s="181" t="str">
        <f t="shared" si="10"/>
        <v>410</v>
      </c>
      <c r="B145" s="181" t="str">
        <f t="shared" si="11"/>
        <v>410.1</v>
      </c>
      <c r="C145" t="s">
        <v>1550</v>
      </c>
      <c r="D145" t="s">
        <v>796</v>
      </c>
      <c r="G145">
        <v>209666190.16999999</v>
      </c>
      <c r="H145">
        <v>11882212.800000001</v>
      </c>
      <c r="I145">
        <v>14291256.08</v>
      </c>
      <c r="J145">
        <v>23199866.469999999</v>
      </c>
      <c r="K145">
        <v>10295403.1</v>
      </c>
      <c r="L145">
        <v>19484852.219999999</v>
      </c>
      <c r="M145">
        <v>21199932.879999999</v>
      </c>
      <c r="N145">
        <v>21299665.32</v>
      </c>
      <c r="O145">
        <v>32892438.539999999</v>
      </c>
      <c r="P145">
        <v>74981598.969999999</v>
      </c>
      <c r="Q145">
        <v>34634562.740000002</v>
      </c>
      <c r="R145">
        <v>13395905.83</v>
      </c>
      <c r="S145">
        <v>118212102.69</v>
      </c>
      <c r="U145" s="173">
        <f t="shared" si="12"/>
        <v>46571999.062307701</v>
      </c>
    </row>
    <row r="146" spans="1:21">
      <c r="A146" s="181" t="str">
        <f t="shared" si="10"/>
        <v>410</v>
      </c>
      <c r="B146" s="181" t="str">
        <f t="shared" si="11"/>
        <v>410.2</v>
      </c>
      <c r="C146" t="s">
        <v>1551</v>
      </c>
      <c r="D146" t="s">
        <v>798</v>
      </c>
      <c r="G146">
        <v>379.72</v>
      </c>
      <c r="H146">
        <v>7438.59</v>
      </c>
      <c r="I146">
        <v>201.39</v>
      </c>
      <c r="J146">
        <v>265.99</v>
      </c>
      <c r="K146">
        <v>11676.72</v>
      </c>
      <c r="L146">
        <v>463</v>
      </c>
      <c r="M146">
        <v>8785.2800000000007</v>
      </c>
      <c r="N146">
        <v>260.92</v>
      </c>
      <c r="O146">
        <v>8769.89</v>
      </c>
      <c r="P146">
        <v>7254.24</v>
      </c>
      <c r="Q146">
        <v>552.51</v>
      </c>
      <c r="R146">
        <v>2175.96</v>
      </c>
      <c r="S146">
        <v>124.73</v>
      </c>
      <c r="U146" s="173">
        <f t="shared" si="12"/>
        <v>3719.1492307692311</v>
      </c>
    </row>
    <row r="147" spans="1:21">
      <c r="A147" s="181" t="str">
        <f t="shared" si="10"/>
        <v>411</v>
      </c>
      <c r="B147" s="181" t="str">
        <f t="shared" si="11"/>
        <v>411.1</v>
      </c>
      <c r="C147" t="s">
        <v>1552</v>
      </c>
      <c r="D147" t="s">
        <v>800</v>
      </c>
      <c r="G147">
        <v>-173042228.05000001</v>
      </c>
      <c r="H147">
        <v>-1992238.38</v>
      </c>
      <c r="I147">
        <v>-15751675.33</v>
      </c>
      <c r="J147">
        <v>-26945626.600000001</v>
      </c>
      <c r="K147">
        <v>-20399825.210000001</v>
      </c>
      <c r="L147">
        <v>-4020410.98</v>
      </c>
      <c r="M147">
        <v>-23662202.399999999</v>
      </c>
      <c r="N147">
        <v>-9435076.0700000003</v>
      </c>
      <c r="O147">
        <v>-21483685.039999999</v>
      </c>
      <c r="P147">
        <v>-71988492.980000004</v>
      </c>
      <c r="Q147">
        <v>-23319466.93</v>
      </c>
      <c r="R147">
        <v>-6254304.0599999996</v>
      </c>
      <c r="S147">
        <v>-49318908.75</v>
      </c>
      <c r="U147" s="173">
        <f t="shared" si="12"/>
        <v>-34431856.98307693</v>
      </c>
    </row>
    <row r="148" spans="1:21">
      <c r="A148" s="181" t="str">
        <f t="shared" si="10"/>
        <v>411</v>
      </c>
      <c r="B148" s="181" t="str">
        <f t="shared" si="11"/>
        <v>411.2</v>
      </c>
      <c r="C148" t="s">
        <v>1553</v>
      </c>
      <c r="D148" t="s">
        <v>802</v>
      </c>
      <c r="G148">
        <v>-8712.2000000000007</v>
      </c>
      <c r="H148">
        <v>-324.20999999999998</v>
      </c>
      <c r="I148">
        <v>-4620.49</v>
      </c>
      <c r="J148">
        <v>-6102.83</v>
      </c>
      <c r="K148">
        <v>-508.93</v>
      </c>
      <c r="L148">
        <v>-10622.86</v>
      </c>
      <c r="M148">
        <v>-382.91</v>
      </c>
      <c r="N148">
        <v>-5986.47</v>
      </c>
      <c r="O148">
        <v>-382.24</v>
      </c>
      <c r="P148">
        <v>-316.17</v>
      </c>
      <c r="Q148">
        <v>-12676.56</v>
      </c>
      <c r="R148">
        <v>-94.84</v>
      </c>
      <c r="S148">
        <v>-2861.9</v>
      </c>
      <c r="U148" s="173">
        <f t="shared" si="12"/>
        <v>-4122.5084615384612</v>
      </c>
    </row>
    <row r="149" spans="1:21">
      <c r="A149" s="181" t="str">
        <f t="shared" si="10"/>
        <v>411</v>
      </c>
      <c r="B149" s="181" t="str">
        <f t="shared" si="11"/>
        <v>411.4</v>
      </c>
      <c r="C149" t="s">
        <v>1554</v>
      </c>
      <c r="D149" t="s">
        <v>804</v>
      </c>
      <c r="G149">
        <v>-55200763.439999998</v>
      </c>
      <c r="H149">
        <v>-778966.03</v>
      </c>
      <c r="I149">
        <v>9619899.3000000007</v>
      </c>
      <c r="J149">
        <v>21964330.329999998</v>
      </c>
      <c r="K149">
        <v>16600796</v>
      </c>
      <c r="L149">
        <v>-752605.67</v>
      </c>
      <c r="M149">
        <v>2553208.9500000002</v>
      </c>
      <c r="N149">
        <v>-646386.38</v>
      </c>
      <c r="O149">
        <v>-818461.78</v>
      </c>
      <c r="P149">
        <v>7786617.8300000001</v>
      </c>
      <c r="Q149">
        <v>-646386.36</v>
      </c>
      <c r="R149">
        <v>-646386.49</v>
      </c>
      <c r="S149">
        <v>-59725891.899999999</v>
      </c>
      <c r="U149" s="173">
        <f t="shared" si="12"/>
        <v>-4668538.1261538463</v>
      </c>
    </row>
    <row r="150" spans="1:21">
      <c r="A150" s="181" t="str">
        <f t="shared" si="10"/>
        <v>411</v>
      </c>
      <c r="B150" s="181" t="str">
        <f t="shared" si="11"/>
        <v>411.5</v>
      </c>
      <c r="C150" t="s">
        <v>1555</v>
      </c>
      <c r="D150" t="s">
        <v>806</v>
      </c>
      <c r="G150">
        <v>-1.44</v>
      </c>
      <c r="H150">
        <v>-1.44</v>
      </c>
      <c r="I150">
        <v>-1.44</v>
      </c>
      <c r="J150">
        <v>-1.45</v>
      </c>
      <c r="K150">
        <v>-1.44</v>
      </c>
      <c r="L150">
        <v>-1.44</v>
      </c>
      <c r="M150">
        <v>-1.44</v>
      </c>
      <c r="N150">
        <v>-1.44</v>
      </c>
      <c r="O150">
        <v>-1.44</v>
      </c>
      <c r="P150">
        <v>-1.45</v>
      </c>
      <c r="Q150">
        <v>-1.44</v>
      </c>
      <c r="R150">
        <v>-1.44</v>
      </c>
      <c r="S150">
        <v>-1.44</v>
      </c>
      <c r="U150" s="173">
        <f t="shared" si="12"/>
        <v>-1.4415384615384614</v>
      </c>
    </row>
    <row r="151" spans="1:21">
      <c r="A151" s="181" t="str">
        <f t="shared" si="10"/>
        <v>411</v>
      </c>
      <c r="B151" s="181" t="str">
        <f t="shared" si="11"/>
        <v>411.6</v>
      </c>
      <c r="C151" t="s">
        <v>1556</v>
      </c>
      <c r="D151" t="s">
        <v>808</v>
      </c>
      <c r="G151">
        <v>0</v>
      </c>
      <c r="H151">
        <v>0</v>
      </c>
      <c r="I151">
        <v>0</v>
      </c>
      <c r="J151">
        <v>0</v>
      </c>
      <c r="K151">
        <v>0</v>
      </c>
      <c r="L151">
        <v>0</v>
      </c>
      <c r="M151">
        <v>0</v>
      </c>
      <c r="N151">
        <v>0</v>
      </c>
      <c r="O151">
        <v>0</v>
      </c>
      <c r="P151">
        <v>0</v>
      </c>
      <c r="Q151">
        <v>0</v>
      </c>
      <c r="R151">
        <v>0</v>
      </c>
      <c r="S151">
        <v>0</v>
      </c>
      <c r="U151" s="173">
        <f t="shared" si="12"/>
        <v>0</v>
      </c>
    </row>
    <row r="152" spans="1:21">
      <c r="A152" s="181" t="str">
        <f t="shared" si="10"/>
        <v>411</v>
      </c>
      <c r="B152" s="181" t="str">
        <f t="shared" si="11"/>
        <v>411.7</v>
      </c>
      <c r="C152" t="s">
        <v>1557</v>
      </c>
      <c r="D152" t="s">
        <v>810</v>
      </c>
      <c r="G152">
        <v>0</v>
      </c>
      <c r="H152">
        <v>0</v>
      </c>
      <c r="I152">
        <v>0</v>
      </c>
      <c r="J152">
        <v>0</v>
      </c>
      <c r="K152">
        <v>0</v>
      </c>
      <c r="L152">
        <v>0</v>
      </c>
      <c r="M152">
        <v>0</v>
      </c>
      <c r="N152">
        <v>0</v>
      </c>
      <c r="O152">
        <v>0</v>
      </c>
      <c r="P152">
        <v>0</v>
      </c>
      <c r="Q152">
        <v>0</v>
      </c>
      <c r="R152">
        <v>0</v>
      </c>
      <c r="S152">
        <v>0</v>
      </c>
      <c r="U152" s="173">
        <f t="shared" si="12"/>
        <v>0</v>
      </c>
    </row>
    <row r="153" spans="1:21">
      <c r="A153" s="181" t="str">
        <f t="shared" si="10"/>
        <v>411</v>
      </c>
      <c r="B153" s="181" t="str">
        <f t="shared" si="11"/>
        <v>411.8</v>
      </c>
      <c r="C153" t="s">
        <v>1558</v>
      </c>
      <c r="D153" t="s">
        <v>812</v>
      </c>
      <c r="G153">
        <v>0</v>
      </c>
      <c r="H153">
        <v>0</v>
      </c>
      <c r="I153">
        <v>0</v>
      </c>
      <c r="J153">
        <v>0</v>
      </c>
      <c r="K153">
        <v>0</v>
      </c>
      <c r="L153">
        <v>0</v>
      </c>
      <c r="M153">
        <v>58.7</v>
      </c>
      <c r="N153">
        <v>0</v>
      </c>
      <c r="O153">
        <v>0</v>
      </c>
      <c r="P153">
        <v>0</v>
      </c>
      <c r="Q153">
        <v>0</v>
      </c>
      <c r="R153">
        <v>0</v>
      </c>
      <c r="S153">
        <v>0</v>
      </c>
      <c r="U153" s="173">
        <f t="shared" si="12"/>
        <v>4.5153846153846153</v>
      </c>
    </row>
    <row r="154" spans="1:21">
      <c r="A154" s="181" t="str">
        <f t="shared" si="10"/>
        <v>411</v>
      </c>
      <c r="B154" s="181" t="str">
        <f t="shared" si="11"/>
        <v>411.9</v>
      </c>
      <c r="C154" t="s">
        <v>1559</v>
      </c>
      <c r="D154" t="s">
        <v>814</v>
      </c>
      <c r="G154">
        <v>0</v>
      </c>
      <c r="H154">
        <v>0</v>
      </c>
      <c r="I154">
        <v>0</v>
      </c>
      <c r="J154">
        <v>0</v>
      </c>
      <c r="K154">
        <v>0</v>
      </c>
      <c r="L154">
        <v>0</v>
      </c>
      <c r="M154">
        <v>0</v>
      </c>
      <c r="N154">
        <v>0</v>
      </c>
      <c r="O154">
        <v>0</v>
      </c>
      <c r="P154">
        <v>0</v>
      </c>
      <c r="Q154">
        <v>0</v>
      </c>
      <c r="R154">
        <v>0</v>
      </c>
      <c r="S154">
        <v>0</v>
      </c>
      <c r="U154" s="173">
        <f t="shared" si="12"/>
        <v>0</v>
      </c>
    </row>
    <row r="155" spans="1:21">
      <c r="A155" s="181" t="str">
        <f t="shared" si="10"/>
        <v>412</v>
      </c>
      <c r="B155" s="181" t="str">
        <f t="shared" si="11"/>
        <v>412.0</v>
      </c>
      <c r="C155" t="s">
        <v>1560</v>
      </c>
      <c r="D155" t="s">
        <v>816</v>
      </c>
      <c r="G155">
        <v>0</v>
      </c>
      <c r="H155">
        <v>0</v>
      </c>
      <c r="I155">
        <v>0</v>
      </c>
      <c r="J155">
        <v>0</v>
      </c>
      <c r="K155">
        <v>0</v>
      </c>
      <c r="L155">
        <v>0</v>
      </c>
      <c r="M155">
        <v>0</v>
      </c>
      <c r="N155">
        <v>0</v>
      </c>
      <c r="O155">
        <v>0</v>
      </c>
      <c r="P155">
        <v>0</v>
      </c>
      <c r="Q155">
        <v>0</v>
      </c>
      <c r="R155">
        <v>0</v>
      </c>
      <c r="S155">
        <v>0</v>
      </c>
      <c r="U155" s="173">
        <f t="shared" si="12"/>
        <v>0</v>
      </c>
    </row>
    <row r="156" spans="1:21">
      <c r="A156" s="181" t="str">
        <f t="shared" si="10"/>
        <v>413</v>
      </c>
      <c r="B156" s="181" t="str">
        <f t="shared" si="11"/>
        <v>413.0</v>
      </c>
      <c r="C156" t="s">
        <v>1561</v>
      </c>
      <c r="D156" t="s">
        <v>818</v>
      </c>
      <c r="G156">
        <v>0</v>
      </c>
      <c r="H156">
        <v>0</v>
      </c>
      <c r="I156">
        <v>0</v>
      </c>
      <c r="J156">
        <v>0</v>
      </c>
      <c r="K156">
        <v>0</v>
      </c>
      <c r="L156">
        <v>0</v>
      </c>
      <c r="M156">
        <v>0</v>
      </c>
      <c r="N156">
        <v>0</v>
      </c>
      <c r="O156">
        <v>0</v>
      </c>
      <c r="P156">
        <v>0</v>
      </c>
      <c r="Q156">
        <v>0</v>
      </c>
      <c r="R156">
        <v>0</v>
      </c>
      <c r="S156">
        <v>0</v>
      </c>
      <c r="U156" s="173">
        <f t="shared" si="12"/>
        <v>0</v>
      </c>
    </row>
    <row r="157" spans="1:21">
      <c r="A157" s="181" t="str">
        <f t="shared" si="10"/>
        <v>414</v>
      </c>
      <c r="B157" s="181" t="str">
        <f t="shared" si="11"/>
        <v>414.0</v>
      </c>
      <c r="C157" t="s">
        <v>1562</v>
      </c>
      <c r="D157" t="s">
        <v>820</v>
      </c>
      <c r="G157">
        <v>0</v>
      </c>
      <c r="H157">
        <v>0</v>
      </c>
      <c r="I157">
        <v>0</v>
      </c>
      <c r="J157">
        <v>0</v>
      </c>
      <c r="K157">
        <v>0</v>
      </c>
      <c r="L157">
        <v>0</v>
      </c>
      <c r="M157">
        <v>0</v>
      </c>
      <c r="N157">
        <v>0</v>
      </c>
      <c r="O157">
        <v>0</v>
      </c>
      <c r="P157">
        <v>0</v>
      </c>
      <c r="Q157">
        <v>0</v>
      </c>
      <c r="R157">
        <v>0</v>
      </c>
      <c r="S157">
        <v>0</v>
      </c>
      <c r="U157" s="173">
        <f t="shared" si="12"/>
        <v>0</v>
      </c>
    </row>
    <row r="158" spans="1:21">
      <c r="A158" s="181" t="str">
        <f t="shared" si="10"/>
        <v>415</v>
      </c>
      <c r="B158" s="181" t="str">
        <f t="shared" si="11"/>
        <v>415.0</v>
      </c>
      <c r="C158" t="s">
        <v>1563</v>
      </c>
      <c r="D158" t="s">
        <v>822</v>
      </c>
      <c r="G158">
        <v>463867.32</v>
      </c>
      <c r="H158">
        <v>459103.32</v>
      </c>
      <c r="I158">
        <v>566239.21</v>
      </c>
      <c r="J158">
        <v>458619.59</v>
      </c>
      <c r="K158">
        <v>463724.16</v>
      </c>
      <c r="L158">
        <v>538958.74</v>
      </c>
      <c r="M158">
        <v>465357.93</v>
      </c>
      <c r="N158">
        <v>471952.24</v>
      </c>
      <c r="O158">
        <v>553018.42000000004</v>
      </c>
      <c r="P158">
        <v>478066.19</v>
      </c>
      <c r="Q158">
        <v>487639.8</v>
      </c>
      <c r="R158">
        <v>485252.2</v>
      </c>
      <c r="S158">
        <v>1204234.01</v>
      </c>
      <c r="U158" s="173">
        <f t="shared" si="12"/>
        <v>545848.70230769226</v>
      </c>
    </row>
    <row r="159" spans="1:21">
      <c r="A159" s="181" t="str">
        <f t="shared" si="10"/>
        <v>416</v>
      </c>
      <c r="B159" s="181" t="str">
        <f t="shared" si="11"/>
        <v>416.0</v>
      </c>
      <c r="C159" t="s">
        <v>1564</v>
      </c>
      <c r="D159" t="s">
        <v>824</v>
      </c>
      <c r="G159">
        <v>220230.78</v>
      </c>
      <c r="H159">
        <v>137481.19</v>
      </c>
      <c r="I159">
        <v>141744.66</v>
      </c>
      <c r="J159">
        <v>164637.41</v>
      </c>
      <c r="K159">
        <v>160611.16</v>
      </c>
      <c r="L159">
        <v>166489.35</v>
      </c>
      <c r="M159">
        <v>171051.98</v>
      </c>
      <c r="N159">
        <v>175967.1</v>
      </c>
      <c r="O159">
        <v>190152.17</v>
      </c>
      <c r="P159">
        <v>243094.83</v>
      </c>
      <c r="Q159">
        <v>206519.75</v>
      </c>
      <c r="R159">
        <v>200894.16</v>
      </c>
      <c r="S159">
        <v>207847.86</v>
      </c>
      <c r="U159" s="173">
        <f t="shared" si="12"/>
        <v>183594.03076923077</v>
      </c>
    </row>
    <row r="160" spans="1:21">
      <c r="A160" s="181" t="str">
        <f t="shared" si="10"/>
        <v>417</v>
      </c>
      <c r="B160" s="181" t="str">
        <f t="shared" si="11"/>
        <v>417.0</v>
      </c>
      <c r="C160" t="s">
        <v>1565</v>
      </c>
      <c r="D160" t="s">
        <v>826</v>
      </c>
      <c r="G160">
        <v>0</v>
      </c>
      <c r="H160">
        <v>0</v>
      </c>
      <c r="I160">
        <v>0</v>
      </c>
      <c r="J160">
        <v>0</v>
      </c>
      <c r="K160">
        <v>0</v>
      </c>
      <c r="L160">
        <v>0</v>
      </c>
      <c r="M160">
        <v>0</v>
      </c>
      <c r="N160">
        <v>0</v>
      </c>
      <c r="O160">
        <v>0</v>
      </c>
      <c r="P160">
        <v>0</v>
      </c>
      <c r="Q160">
        <v>0</v>
      </c>
      <c r="R160">
        <v>0</v>
      </c>
      <c r="S160">
        <v>0</v>
      </c>
      <c r="U160" s="173">
        <f t="shared" si="12"/>
        <v>0</v>
      </c>
    </row>
    <row r="161" spans="1:21">
      <c r="A161" s="181" t="str">
        <f t="shared" si="10"/>
        <v>417</v>
      </c>
      <c r="B161" s="181" t="str">
        <f t="shared" si="11"/>
        <v>417.1</v>
      </c>
      <c r="C161" t="s">
        <v>1566</v>
      </c>
      <c r="D161" t="s">
        <v>828</v>
      </c>
      <c r="G161">
        <v>0</v>
      </c>
      <c r="H161">
        <v>0</v>
      </c>
      <c r="I161">
        <v>0</v>
      </c>
      <c r="J161">
        <v>0</v>
      </c>
      <c r="K161">
        <v>0</v>
      </c>
      <c r="L161">
        <v>0</v>
      </c>
      <c r="M161">
        <v>0</v>
      </c>
      <c r="N161">
        <v>0</v>
      </c>
      <c r="O161">
        <v>0</v>
      </c>
      <c r="P161">
        <v>0</v>
      </c>
      <c r="Q161">
        <v>0</v>
      </c>
      <c r="R161">
        <v>0</v>
      </c>
      <c r="S161">
        <v>0</v>
      </c>
      <c r="U161" s="173">
        <f t="shared" si="12"/>
        <v>0</v>
      </c>
    </row>
    <row r="162" spans="1:21">
      <c r="A162" s="181" t="str">
        <f t="shared" si="10"/>
        <v>418</v>
      </c>
      <c r="B162" s="181" t="str">
        <f t="shared" si="11"/>
        <v>418.0</v>
      </c>
      <c r="C162" t="s">
        <v>1567</v>
      </c>
      <c r="D162" t="s">
        <v>830</v>
      </c>
      <c r="G162">
        <v>-5090.04</v>
      </c>
      <c r="H162">
        <v>-5090.04</v>
      </c>
      <c r="I162">
        <v>-5090.04</v>
      </c>
      <c r="J162">
        <v>-5090.04</v>
      </c>
      <c r="K162">
        <v>-5090.04</v>
      </c>
      <c r="L162">
        <v>-5090.04</v>
      </c>
      <c r="M162">
        <v>-5090.04</v>
      </c>
      <c r="N162">
        <v>-5090.04</v>
      </c>
      <c r="O162">
        <v>-5090.04</v>
      </c>
      <c r="P162">
        <v>-5090.04</v>
      </c>
      <c r="Q162">
        <v>-5090.04</v>
      </c>
      <c r="R162">
        <v>-5090.04</v>
      </c>
      <c r="S162">
        <v>-5090.04</v>
      </c>
      <c r="U162" s="173">
        <f t="shared" si="12"/>
        <v>-5090.04</v>
      </c>
    </row>
    <row r="163" spans="1:21">
      <c r="A163" s="181" t="str">
        <f t="shared" si="10"/>
        <v>418</v>
      </c>
      <c r="B163" s="181" t="str">
        <f t="shared" si="11"/>
        <v>418.1</v>
      </c>
      <c r="C163" t="s">
        <v>1568</v>
      </c>
      <c r="D163" t="s">
        <v>832</v>
      </c>
      <c r="G163">
        <v>0</v>
      </c>
      <c r="H163">
        <v>0</v>
      </c>
      <c r="I163">
        <v>0</v>
      </c>
      <c r="J163">
        <v>0</v>
      </c>
      <c r="K163">
        <v>0</v>
      </c>
      <c r="L163">
        <v>0</v>
      </c>
      <c r="M163">
        <v>0</v>
      </c>
      <c r="N163">
        <v>0</v>
      </c>
      <c r="O163">
        <v>0</v>
      </c>
      <c r="P163">
        <v>0</v>
      </c>
      <c r="Q163">
        <v>0</v>
      </c>
      <c r="R163">
        <v>0</v>
      </c>
      <c r="S163">
        <v>0</v>
      </c>
      <c r="U163" s="173">
        <f t="shared" si="12"/>
        <v>0</v>
      </c>
    </row>
    <row r="164" spans="1:21">
      <c r="A164" s="181" t="str">
        <f t="shared" si="10"/>
        <v>419</v>
      </c>
      <c r="B164" s="181" t="str">
        <f t="shared" si="11"/>
        <v>419.0</v>
      </c>
      <c r="C164" t="s">
        <v>1569</v>
      </c>
      <c r="D164" t="s">
        <v>834</v>
      </c>
      <c r="G164">
        <v>2584.9</v>
      </c>
      <c r="H164">
        <v>9252.19</v>
      </c>
      <c r="I164">
        <v>1244.46</v>
      </c>
      <c r="J164">
        <v>1030.26</v>
      </c>
      <c r="K164">
        <v>1573.08</v>
      </c>
      <c r="L164">
        <v>1671.8</v>
      </c>
      <c r="M164">
        <v>962.29</v>
      </c>
      <c r="N164">
        <v>19351.62</v>
      </c>
      <c r="O164">
        <v>3684177.87</v>
      </c>
      <c r="P164">
        <v>533525.43999999994</v>
      </c>
      <c r="Q164">
        <v>523648.18</v>
      </c>
      <c r="R164">
        <v>1049203.3500000001</v>
      </c>
      <c r="S164">
        <v>678361.98</v>
      </c>
      <c r="U164" s="173">
        <f t="shared" si="12"/>
        <v>500506.72461538459</v>
      </c>
    </row>
    <row r="165" spans="1:21">
      <c r="A165" s="181" t="str">
        <f t="shared" si="10"/>
        <v>419</v>
      </c>
      <c r="B165" s="181" t="str">
        <f t="shared" si="11"/>
        <v>419.1</v>
      </c>
      <c r="C165" t="s">
        <v>1570</v>
      </c>
      <c r="D165" t="s">
        <v>836</v>
      </c>
      <c r="G165">
        <v>3473182.2</v>
      </c>
      <c r="H165">
        <v>2577142.61</v>
      </c>
      <c r="I165">
        <v>2608837.8199999998</v>
      </c>
      <c r="J165">
        <v>2726587.81</v>
      </c>
      <c r="K165">
        <v>2487548.13</v>
      </c>
      <c r="L165">
        <v>2244834.33</v>
      </c>
      <c r="M165">
        <v>2605531.31</v>
      </c>
      <c r="N165">
        <v>2480038.4500000002</v>
      </c>
      <c r="O165">
        <v>2563831.29</v>
      </c>
      <c r="P165">
        <v>2701494.31</v>
      </c>
      <c r="Q165">
        <v>3120813.72</v>
      </c>
      <c r="R165">
        <v>3446539.28</v>
      </c>
      <c r="S165">
        <v>2010452.73</v>
      </c>
      <c r="U165" s="173">
        <f t="shared" si="12"/>
        <v>2695910.3069230765</v>
      </c>
    </row>
    <row r="166" spans="1:21">
      <c r="A166" s="181" t="str">
        <f t="shared" si="10"/>
        <v>420</v>
      </c>
      <c r="B166" s="181" t="str">
        <f t="shared" si="11"/>
        <v>420.0</v>
      </c>
      <c r="C166" t="s">
        <v>1571</v>
      </c>
      <c r="D166" t="s">
        <v>838</v>
      </c>
      <c r="G166">
        <v>0</v>
      </c>
      <c r="H166">
        <v>0</v>
      </c>
      <c r="I166">
        <v>0</v>
      </c>
      <c r="J166">
        <v>0</v>
      </c>
      <c r="K166">
        <v>0</v>
      </c>
      <c r="L166">
        <v>0</v>
      </c>
      <c r="M166">
        <v>0</v>
      </c>
      <c r="N166">
        <v>0</v>
      </c>
      <c r="O166">
        <v>0</v>
      </c>
      <c r="P166">
        <v>0</v>
      </c>
      <c r="Q166">
        <v>0</v>
      </c>
      <c r="R166">
        <v>0</v>
      </c>
      <c r="S166">
        <v>0</v>
      </c>
      <c r="U166" s="173">
        <f t="shared" si="12"/>
        <v>0</v>
      </c>
    </row>
    <row r="167" spans="1:21">
      <c r="A167" s="181" t="str">
        <f t="shared" si="10"/>
        <v>421</v>
      </c>
      <c r="B167" s="181" t="str">
        <f t="shared" si="11"/>
        <v>421.0</v>
      </c>
      <c r="C167" t="s">
        <v>1572</v>
      </c>
      <c r="D167" t="s">
        <v>840</v>
      </c>
      <c r="G167">
        <v>1646.06</v>
      </c>
      <c r="H167">
        <v>22593.95</v>
      </c>
      <c r="I167">
        <v>14561.39</v>
      </c>
      <c r="J167">
        <v>37290</v>
      </c>
      <c r="K167">
        <v>105605.33</v>
      </c>
      <c r="L167">
        <v>110910.3</v>
      </c>
      <c r="M167">
        <v>268350.44</v>
      </c>
      <c r="N167">
        <v>459828.8</v>
      </c>
      <c r="O167">
        <v>694388.92</v>
      </c>
      <c r="P167">
        <v>1031068.59</v>
      </c>
      <c r="Q167">
        <v>1214152.27</v>
      </c>
      <c r="R167">
        <v>1481979.28</v>
      </c>
      <c r="S167">
        <v>1758623.42</v>
      </c>
      <c r="U167" s="173">
        <f t="shared" si="12"/>
        <v>553922.98076923075</v>
      </c>
    </row>
    <row r="168" spans="1:21">
      <c r="A168" s="181" t="str">
        <f t="shared" si="10"/>
        <v>421</v>
      </c>
      <c r="B168" s="181" t="str">
        <f t="shared" si="11"/>
        <v>421.1</v>
      </c>
      <c r="C168" t="s">
        <v>1573</v>
      </c>
      <c r="D168" t="s">
        <v>842</v>
      </c>
      <c r="G168">
        <v>13921.14</v>
      </c>
      <c r="H168">
        <v>13921.14</v>
      </c>
      <c r="I168">
        <v>13921.14</v>
      </c>
      <c r="J168">
        <v>13921.14</v>
      </c>
      <c r="K168">
        <v>13921.14</v>
      </c>
      <c r="L168">
        <v>13921.14</v>
      </c>
      <c r="M168">
        <v>13921.14</v>
      </c>
      <c r="N168">
        <v>12208.05</v>
      </c>
      <c r="O168">
        <v>12208.05</v>
      </c>
      <c r="P168">
        <v>12208.05</v>
      </c>
      <c r="Q168">
        <v>12208.05</v>
      </c>
      <c r="R168">
        <v>12208.05</v>
      </c>
      <c r="S168">
        <v>12208.05</v>
      </c>
      <c r="U168" s="173">
        <f t="shared" si="12"/>
        <v>13130.483076923074</v>
      </c>
    </row>
    <row r="169" spans="1:21">
      <c r="A169" s="181" t="str">
        <f t="shared" si="10"/>
        <v>421</v>
      </c>
      <c r="B169" s="181" t="str">
        <f t="shared" si="11"/>
        <v>421.2</v>
      </c>
      <c r="C169" t="s">
        <v>1574</v>
      </c>
      <c r="D169" t="s">
        <v>844</v>
      </c>
      <c r="G169">
        <v>0</v>
      </c>
      <c r="H169">
        <v>0</v>
      </c>
      <c r="I169">
        <v>0</v>
      </c>
      <c r="J169">
        <v>0</v>
      </c>
      <c r="K169">
        <v>0</v>
      </c>
      <c r="L169">
        <v>0</v>
      </c>
      <c r="M169">
        <v>0</v>
      </c>
      <c r="N169">
        <v>0</v>
      </c>
      <c r="O169">
        <v>0</v>
      </c>
      <c r="P169">
        <v>0</v>
      </c>
      <c r="Q169">
        <v>0</v>
      </c>
      <c r="R169">
        <v>0</v>
      </c>
      <c r="S169">
        <v>0</v>
      </c>
      <c r="U169" s="173">
        <f t="shared" si="12"/>
        <v>0</v>
      </c>
    </row>
    <row r="170" spans="1:21">
      <c r="A170" s="181" t="str">
        <f t="shared" si="10"/>
        <v>425</v>
      </c>
      <c r="B170" s="181" t="str">
        <f t="shared" si="11"/>
        <v>425.0</v>
      </c>
      <c r="C170" t="s">
        <v>1575</v>
      </c>
      <c r="D170" t="s">
        <v>846</v>
      </c>
      <c r="G170">
        <v>4246.63</v>
      </c>
      <c r="H170">
        <v>4246.6099999999997</v>
      </c>
      <c r="I170">
        <v>4246.63</v>
      </c>
      <c r="J170">
        <v>4246.6099999999997</v>
      </c>
      <c r="K170">
        <v>4246.63</v>
      </c>
      <c r="L170">
        <v>4246.6099999999997</v>
      </c>
      <c r="M170">
        <v>4246.63</v>
      </c>
      <c r="N170">
        <v>4246.6099999999997</v>
      </c>
      <c r="O170">
        <v>4246.63</v>
      </c>
      <c r="P170">
        <v>4246.6099999999997</v>
      </c>
      <c r="Q170">
        <v>4246.62</v>
      </c>
      <c r="R170">
        <v>4246.62</v>
      </c>
      <c r="S170">
        <v>4246.63</v>
      </c>
      <c r="U170" s="173">
        <f t="shared" si="12"/>
        <v>4246.6207692307689</v>
      </c>
    </row>
    <row r="171" spans="1:21">
      <c r="A171" s="181" t="str">
        <f t="shared" si="10"/>
        <v>426</v>
      </c>
      <c r="B171" s="181" t="str">
        <f t="shared" si="11"/>
        <v>426.1</v>
      </c>
      <c r="C171" t="s">
        <v>1576</v>
      </c>
      <c r="D171" t="s">
        <v>848</v>
      </c>
      <c r="G171">
        <v>950558.34</v>
      </c>
      <c r="H171">
        <v>11800</v>
      </c>
      <c r="I171">
        <v>48230.19</v>
      </c>
      <c r="J171">
        <v>249368.85</v>
      </c>
      <c r="K171">
        <v>3002.86</v>
      </c>
      <c r="L171">
        <v>76200</v>
      </c>
      <c r="M171">
        <v>229486.32</v>
      </c>
      <c r="N171">
        <v>58273.33</v>
      </c>
      <c r="O171">
        <v>191619.06</v>
      </c>
      <c r="P171">
        <v>98557.04</v>
      </c>
      <c r="Q171">
        <v>186595.39</v>
      </c>
      <c r="R171">
        <v>561942.68000000005</v>
      </c>
      <c r="S171">
        <v>590068.86</v>
      </c>
      <c r="U171" s="173">
        <f t="shared" si="12"/>
        <v>250438.68615384618</v>
      </c>
    </row>
    <row r="172" spans="1:21">
      <c r="A172" s="181" t="str">
        <f t="shared" si="10"/>
        <v>426</v>
      </c>
      <c r="B172" s="181" t="str">
        <f t="shared" si="11"/>
        <v>426.2</v>
      </c>
      <c r="C172" t="s">
        <v>1577</v>
      </c>
      <c r="D172" t="s">
        <v>850</v>
      </c>
      <c r="G172">
        <v>0</v>
      </c>
      <c r="H172">
        <v>0</v>
      </c>
      <c r="I172">
        <v>0</v>
      </c>
      <c r="J172">
        <v>0</v>
      </c>
      <c r="K172">
        <v>0</v>
      </c>
      <c r="L172">
        <v>0</v>
      </c>
      <c r="M172">
        <v>0</v>
      </c>
      <c r="N172">
        <v>0</v>
      </c>
      <c r="O172">
        <v>0</v>
      </c>
      <c r="P172">
        <v>0</v>
      </c>
      <c r="Q172">
        <v>0</v>
      </c>
      <c r="R172">
        <v>0</v>
      </c>
      <c r="S172">
        <v>0</v>
      </c>
      <c r="U172" s="173">
        <f t="shared" si="12"/>
        <v>0</v>
      </c>
    </row>
    <row r="173" spans="1:21">
      <c r="A173" s="181" t="str">
        <f t="shared" si="10"/>
        <v>426</v>
      </c>
      <c r="B173" s="181" t="str">
        <f t="shared" si="11"/>
        <v>426.3</v>
      </c>
      <c r="C173" t="s">
        <v>1578</v>
      </c>
      <c r="D173" t="s">
        <v>852</v>
      </c>
      <c r="G173">
        <v>910000</v>
      </c>
      <c r="H173">
        <v>-50036.27</v>
      </c>
      <c r="I173">
        <v>50044.73</v>
      </c>
      <c r="J173">
        <v>0</v>
      </c>
      <c r="K173">
        <v>0</v>
      </c>
      <c r="L173">
        <v>129.02000000000001</v>
      </c>
      <c r="M173">
        <v>0</v>
      </c>
      <c r="N173">
        <v>0</v>
      </c>
      <c r="O173">
        <v>5706.65</v>
      </c>
      <c r="P173">
        <v>0</v>
      </c>
      <c r="Q173">
        <v>0</v>
      </c>
      <c r="R173">
        <v>0</v>
      </c>
      <c r="S173">
        <v>-199950</v>
      </c>
      <c r="U173" s="173">
        <f t="shared" si="12"/>
        <v>55068.779230769229</v>
      </c>
    </row>
    <row r="174" spans="1:21">
      <c r="A174" s="181" t="str">
        <f t="shared" si="10"/>
        <v>426</v>
      </c>
      <c r="B174" s="181" t="str">
        <f t="shared" si="11"/>
        <v>426.4</v>
      </c>
      <c r="C174" t="s">
        <v>1579</v>
      </c>
      <c r="D174" t="s">
        <v>854</v>
      </c>
      <c r="G174">
        <v>9024.08</v>
      </c>
      <c r="H174">
        <v>7252</v>
      </c>
      <c r="I174">
        <v>107472.34</v>
      </c>
      <c r="J174">
        <v>56802</v>
      </c>
      <c r="K174">
        <v>942.72</v>
      </c>
      <c r="L174">
        <v>9919.36</v>
      </c>
      <c r="M174">
        <v>744.2</v>
      </c>
      <c r="N174">
        <v>3703.9</v>
      </c>
      <c r="O174">
        <v>2166.33</v>
      </c>
      <c r="P174">
        <v>1304.4000000000001</v>
      </c>
      <c r="Q174">
        <v>7874.76</v>
      </c>
      <c r="R174">
        <v>5779.43</v>
      </c>
      <c r="S174">
        <v>14695.05</v>
      </c>
      <c r="U174" s="173">
        <f t="shared" si="12"/>
        <v>17513.89</v>
      </c>
    </row>
    <row r="175" spans="1:21">
      <c r="A175" s="181" t="str">
        <f t="shared" si="10"/>
        <v>426</v>
      </c>
      <c r="B175" s="181" t="str">
        <f t="shared" si="11"/>
        <v>426.5</v>
      </c>
      <c r="C175" t="s">
        <v>1580</v>
      </c>
      <c r="D175" t="s">
        <v>856</v>
      </c>
      <c r="G175">
        <v>-175273.39</v>
      </c>
      <c r="H175">
        <v>-72.849999999999994</v>
      </c>
      <c r="I175">
        <v>4877.8</v>
      </c>
      <c r="J175">
        <v>63334.39</v>
      </c>
      <c r="K175">
        <v>-19782.25</v>
      </c>
      <c r="L175">
        <v>39187.449999999997</v>
      </c>
      <c r="M175">
        <v>-14347.33</v>
      </c>
      <c r="N175">
        <v>23464.639999999999</v>
      </c>
      <c r="O175">
        <v>-10446</v>
      </c>
      <c r="P175">
        <v>79.66</v>
      </c>
      <c r="Q175">
        <v>4061.66</v>
      </c>
      <c r="R175">
        <v>8429.5499999999993</v>
      </c>
      <c r="S175">
        <v>11425.93</v>
      </c>
      <c r="U175" s="173">
        <f t="shared" si="12"/>
        <v>-5004.6723076923099</v>
      </c>
    </row>
    <row r="176" spans="1:21">
      <c r="A176" s="181" t="str">
        <f t="shared" si="10"/>
        <v>427</v>
      </c>
      <c r="B176" s="181" t="str">
        <f t="shared" si="11"/>
        <v>427.0</v>
      </c>
      <c r="C176" t="s">
        <v>1581</v>
      </c>
      <c r="D176" t="s">
        <v>858</v>
      </c>
      <c r="G176">
        <v>10039687.51</v>
      </c>
      <c r="H176">
        <v>10039687.51</v>
      </c>
      <c r="I176">
        <v>10039687.51</v>
      </c>
      <c r="J176">
        <v>10039687.51</v>
      </c>
      <c r="K176">
        <v>10039687.51</v>
      </c>
      <c r="L176">
        <v>10039687.51</v>
      </c>
      <c r="M176">
        <v>10039687.51</v>
      </c>
      <c r="N176">
        <v>11204531.26</v>
      </c>
      <c r="O176">
        <v>11981093.76</v>
      </c>
      <c r="P176">
        <v>11737343.76</v>
      </c>
      <c r="Q176">
        <v>11493593.76</v>
      </c>
      <c r="R176">
        <v>11493593.76</v>
      </c>
      <c r="S176">
        <v>11493593.76</v>
      </c>
      <c r="U176" s="173">
        <f t="shared" si="12"/>
        <v>10744735.58692308</v>
      </c>
    </row>
    <row r="177" spans="1:21">
      <c r="A177" s="181" t="str">
        <f t="shared" si="10"/>
        <v>428</v>
      </c>
      <c r="B177" s="181" t="str">
        <f t="shared" si="11"/>
        <v>428.0</v>
      </c>
      <c r="C177" t="s">
        <v>1582</v>
      </c>
      <c r="D177" t="s">
        <v>860</v>
      </c>
      <c r="G177">
        <v>158467.76</v>
      </c>
      <c r="H177">
        <v>158467.76</v>
      </c>
      <c r="I177">
        <v>158467.76</v>
      </c>
      <c r="J177">
        <v>158467.76</v>
      </c>
      <c r="K177">
        <v>158467.76</v>
      </c>
      <c r="L177">
        <v>158467.76</v>
      </c>
      <c r="M177">
        <v>158467.76</v>
      </c>
      <c r="N177">
        <v>206331.12</v>
      </c>
      <c r="O177">
        <v>228211.37</v>
      </c>
      <c r="P177">
        <v>217645.66</v>
      </c>
      <c r="Q177">
        <v>209151.92</v>
      </c>
      <c r="R177">
        <v>202618.05</v>
      </c>
      <c r="S177">
        <v>202618.05</v>
      </c>
      <c r="U177" s="173">
        <f t="shared" si="12"/>
        <v>182757.72999999998</v>
      </c>
    </row>
    <row r="178" spans="1:21">
      <c r="A178" s="181" t="str">
        <f t="shared" si="10"/>
        <v>428</v>
      </c>
      <c r="B178" s="181" t="str">
        <f t="shared" si="11"/>
        <v>428.1</v>
      </c>
      <c r="C178" t="s">
        <v>1583</v>
      </c>
      <c r="D178" t="s">
        <v>862</v>
      </c>
      <c r="G178">
        <v>91199.15</v>
      </c>
      <c r="H178">
        <v>62141.43</v>
      </c>
      <c r="I178">
        <v>91199.15</v>
      </c>
      <c r="J178">
        <v>76670.289999999994</v>
      </c>
      <c r="K178">
        <v>76670.289999999994</v>
      </c>
      <c r="L178">
        <v>57049.03</v>
      </c>
      <c r="M178">
        <v>57049.03</v>
      </c>
      <c r="N178">
        <v>57049.03</v>
      </c>
      <c r="O178">
        <v>57049.03</v>
      </c>
      <c r="P178">
        <v>57049.03</v>
      </c>
      <c r="Q178">
        <v>57049.03</v>
      </c>
      <c r="R178">
        <v>39394.699999999997</v>
      </c>
      <c r="S178">
        <v>39394.699999999997</v>
      </c>
      <c r="U178" s="173">
        <f t="shared" si="12"/>
        <v>62997.222307692311</v>
      </c>
    </row>
    <row r="179" spans="1:21">
      <c r="A179" s="181" t="str">
        <f t="shared" si="10"/>
        <v>429</v>
      </c>
      <c r="B179" s="181" t="str">
        <f t="shared" si="11"/>
        <v>429.0</v>
      </c>
      <c r="C179" t="s">
        <v>1584</v>
      </c>
      <c r="D179" t="s">
        <v>864</v>
      </c>
      <c r="G179">
        <v>0</v>
      </c>
      <c r="H179">
        <v>0</v>
      </c>
      <c r="I179">
        <v>0</v>
      </c>
      <c r="J179">
        <v>0</v>
      </c>
      <c r="K179">
        <v>0</v>
      </c>
      <c r="L179">
        <v>0</v>
      </c>
      <c r="M179">
        <v>0</v>
      </c>
      <c r="N179">
        <v>0</v>
      </c>
      <c r="O179">
        <v>0</v>
      </c>
      <c r="P179">
        <v>0</v>
      </c>
      <c r="Q179">
        <v>0</v>
      </c>
      <c r="R179">
        <v>0</v>
      </c>
      <c r="S179">
        <v>0</v>
      </c>
      <c r="U179" s="173">
        <f t="shared" si="12"/>
        <v>0</v>
      </c>
    </row>
    <row r="180" spans="1:21">
      <c r="A180" s="181" t="str">
        <f t="shared" si="10"/>
        <v>429</v>
      </c>
      <c r="B180" s="181" t="str">
        <f t="shared" si="11"/>
        <v>429.1</v>
      </c>
      <c r="C180" t="s">
        <v>1585</v>
      </c>
      <c r="D180" t="s">
        <v>866</v>
      </c>
      <c r="G180">
        <v>0</v>
      </c>
      <c r="H180">
        <v>0</v>
      </c>
      <c r="I180">
        <v>0</v>
      </c>
      <c r="J180">
        <v>0</v>
      </c>
      <c r="K180">
        <v>0</v>
      </c>
      <c r="L180">
        <v>0</v>
      </c>
      <c r="M180">
        <v>0</v>
      </c>
      <c r="N180">
        <v>0</v>
      </c>
      <c r="O180">
        <v>0</v>
      </c>
      <c r="P180">
        <v>0</v>
      </c>
      <c r="Q180">
        <v>0</v>
      </c>
      <c r="R180">
        <v>0</v>
      </c>
      <c r="S180">
        <v>0</v>
      </c>
      <c r="U180" s="173">
        <f t="shared" si="12"/>
        <v>0</v>
      </c>
    </row>
    <row r="181" spans="1:21">
      <c r="A181" s="181" t="str">
        <f t="shared" si="10"/>
        <v>430</v>
      </c>
      <c r="B181" s="181" t="str">
        <f t="shared" si="11"/>
        <v>430.0</v>
      </c>
      <c r="C181" t="s">
        <v>1586</v>
      </c>
      <c r="D181" t="s">
        <v>868</v>
      </c>
      <c r="G181">
        <v>0</v>
      </c>
      <c r="H181">
        <v>0</v>
      </c>
      <c r="I181">
        <v>0</v>
      </c>
      <c r="J181">
        <v>0</v>
      </c>
      <c r="K181">
        <v>0</v>
      </c>
      <c r="L181">
        <v>0</v>
      </c>
      <c r="M181">
        <v>0</v>
      </c>
      <c r="N181">
        <v>0</v>
      </c>
      <c r="O181">
        <v>0</v>
      </c>
      <c r="P181">
        <v>0</v>
      </c>
      <c r="Q181">
        <v>0</v>
      </c>
      <c r="R181">
        <v>0</v>
      </c>
      <c r="S181">
        <v>0</v>
      </c>
      <c r="U181" s="173">
        <f t="shared" si="12"/>
        <v>0</v>
      </c>
    </row>
    <row r="182" spans="1:21">
      <c r="A182" s="181" t="str">
        <f t="shared" si="10"/>
        <v>431</v>
      </c>
      <c r="B182" s="181" t="str">
        <f t="shared" si="11"/>
        <v>431.0</v>
      </c>
      <c r="C182" t="s">
        <v>1587</v>
      </c>
      <c r="D182" t="s">
        <v>870</v>
      </c>
      <c r="G182">
        <v>638148.46</v>
      </c>
      <c r="H182">
        <v>618487.26</v>
      </c>
      <c r="I182">
        <v>537168.53</v>
      </c>
      <c r="J182">
        <v>746174.87</v>
      </c>
      <c r="K182">
        <v>1083868.6100000001</v>
      </c>
      <c r="L182">
        <v>1145466.8799999999</v>
      </c>
      <c r="M182">
        <v>1295773.06</v>
      </c>
      <c r="N182">
        <v>1712299.61</v>
      </c>
      <c r="O182">
        <v>1308996.5900000001</v>
      </c>
      <c r="P182">
        <v>1797703.48</v>
      </c>
      <c r="Q182">
        <v>2598788.0299999998</v>
      </c>
      <c r="R182">
        <v>3276464.45</v>
      </c>
      <c r="S182">
        <v>4145837.54</v>
      </c>
      <c r="U182" s="173">
        <f t="shared" si="12"/>
        <v>1608090.566923077</v>
      </c>
    </row>
    <row r="183" spans="1:21">
      <c r="A183" s="181" t="str">
        <f t="shared" si="10"/>
        <v>432</v>
      </c>
      <c r="B183" s="181" t="str">
        <f t="shared" si="11"/>
        <v>432.0</v>
      </c>
      <c r="C183" t="s">
        <v>1588</v>
      </c>
      <c r="D183" t="s">
        <v>872</v>
      </c>
      <c r="G183">
        <v>-1666935.84</v>
      </c>
      <c r="H183">
        <v>-874656.79</v>
      </c>
      <c r="I183">
        <v>-885413.93</v>
      </c>
      <c r="J183">
        <v>-925377.12</v>
      </c>
      <c r="K183">
        <v>-844249.09</v>
      </c>
      <c r="L183">
        <v>-761874.74</v>
      </c>
      <c r="M183">
        <v>-797511.21</v>
      </c>
      <c r="N183">
        <v>-827588.41</v>
      </c>
      <c r="O183">
        <v>-855550.12</v>
      </c>
      <c r="P183">
        <v>-901488.2</v>
      </c>
      <c r="Q183">
        <v>-956465.51</v>
      </c>
      <c r="R183">
        <v>-1125239.44</v>
      </c>
      <c r="S183">
        <v>-655171.9</v>
      </c>
      <c r="U183" s="173">
        <f t="shared" si="12"/>
        <v>-929040.17692307686</v>
      </c>
    </row>
    <row r="184" spans="1:21">
      <c r="A184" s="181" t="str">
        <f t="shared" si="10"/>
        <v>433</v>
      </c>
      <c r="B184" s="181" t="str">
        <f t="shared" si="11"/>
        <v>433.0</v>
      </c>
      <c r="C184" t="s">
        <v>1589</v>
      </c>
      <c r="D184" t="s">
        <v>874</v>
      </c>
      <c r="G184">
        <v>-14883744.960000001</v>
      </c>
      <c r="H184">
        <v>-37144618.630000003</v>
      </c>
      <c r="I184">
        <v>41097192.560000002</v>
      </c>
      <c r="J184">
        <v>-24663937.25</v>
      </c>
      <c r="K184">
        <v>56505503.859999999</v>
      </c>
      <c r="L184">
        <v>-46090291.649999999</v>
      </c>
      <c r="M184">
        <v>-48062920.090000004</v>
      </c>
      <c r="N184">
        <v>-56429560.630000003</v>
      </c>
      <c r="O184">
        <v>78277080.439999998</v>
      </c>
      <c r="P184">
        <v>-48369432.68</v>
      </c>
      <c r="Q184">
        <v>114089075.31999999</v>
      </c>
      <c r="R184">
        <v>-31553694.039999999</v>
      </c>
      <c r="S184">
        <v>-21361656.039999999</v>
      </c>
      <c r="U184" s="173">
        <f t="shared" si="12"/>
        <v>-2968538.7530769235</v>
      </c>
    </row>
    <row r="185" spans="1:21">
      <c r="A185" s="181" t="str">
        <f t="shared" si="10"/>
        <v>434</v>
      </c>
      <c r="B185" s="181" t="str">
        <f t="shared" si="11"/>
        <v>434.0</v>
      </c>
      <c r="C185" t="s">
        <v>1590</v>
      </c>
      <c r="D185" t="s">
        <v>876</v>
      </c>
      <c r="G185">
        <v>0</v>
      </c>
      <c r="H185">
        <v>0</v>
      </c>
      <c r="I185">
        <v>0</v>
      </c>
      <c r="J185">
        <v>0</v>
      </c>
      <c r="K185">
        <v>0</v>
      </c>
      <c r="L185">
        <v>0</v>
      </c>
      <c r="M185">
        <v>0</v>
      </c>
      <c r="N185">
        <v>0</v>
      </c>
      <c r="O185">
        <v>0</v>
      </c>
      <c r="P185">
        <v>0</v>
      </c>
      <c r="Q185">
        <v>0</v>
      </c>
      <c r="R185">
        <v>0</v>
      </c>
      <c r="S185">
        <v>0</v>
      </c>
      <c r="U185" s="173">
        <f t="shared" si="12"/>
        <v>0</v>
      </c>
    </row>
    <row r="186" spans="1:21">
      <c r="A186" s="181" t="str">
        <f t="shared" si="10"/>
        <v>435</v>
      </c>
      <c r="B186" s="181" t="str">
        <f t="shared" si="11"/>
        <v>435.0</v>
      </c>
      <c r="C186" t="s">
        <v>1591</v>
      </c>
      <c r="D186" t="s">
        <v>878</v>
      </c>
      <c r="G186">
        <v>0</v>
      </c>
      <c r="H186">
        <v>0</v>
      </c>
      <c r="I186">
        <v>0</v>
      </c>
      <c r="J186">
        <v>0</v>
      </c>
      <c r="K186">
        <v>0</v>
      </c>
      <c r="L186">
        <v>0</v>
      </c>
      <c r="M186">
        <v>0</v>
      </c>
      <c r="N186">
        <v>0</v>
      </c>
      <c r="O186">
        <v>0</v>
      </c>
      <c r="P186">
        <v>0</v>
      </c>
      <c r="Q186">
        <v>0</v>
      </c>
      <c r="R186">
        <v>0</v>
      </c>
      <c r="S186">
        <v>0</v>
      </c>
      <c r="U186" s="173">
        <f t="shared" si="12"/>
        <v>0</v>
      </c>
    </row>
    <row r="187" spans="1:21">
      <c r="A187" s="181" t="str">
        <f t="shared" si="10"/>
        <v>436</v>
      </c>
      <c r="B187" s="181" t="str">
        <f t="shared" si="11"/>
        <v>436.0</v>
      </c>
      <c r="C187" t="s">
        <v>1592</v>
      </c>
      <c r="D187" t="s">
        <v>1593</v>
      </c>
      <c r="G187">
        <v>0</v>
      </c>
      <c r="H187">
        <v>0</v>
      </c>
      <c r="I187">
        <v>0</v>
      </c>
      <c r="J187">
        <v>0</v>
      </c>
      <c r="K187">
        <v>0</v>
      </c>
      <c r="L187">
        <v>0</v>
      </c>
      <c r="M187">
        <v>0</v>
      </c>
      <c r="N187">
        <v>0</v>
      </c>
      <c r="O187">
        <v>0</v>
      </c>
      <c r="P187">
        <v>0</v>
      </c>
      <c r="Q187">
        <v>0</v>
      </c>
      <c r="R187">
        <v>0</v>
      </c>
      <c r="S187">
        <v>0</v>
      </c>
      <c r="U187" s="173">
        <f t="shared" si="12"/>
        <v>0</v>
      </c>
    </row>
    <row r="188" spans="1:21">
      <c r="A188" s="181" t="str">
        <f t="shared" si="10"/>
        <v>437</v>
      </c>
      <c r="B188" s="181" t="str">
        <f t="shared" si="11"/>
        <v>437.0</v>
      </c>
      <c r="C188" t="s">
        <v>1594</v>
      </c>
      <c r="D188" t="s">
        <v>1595</v>
      </c>
      <c r="G188">
        <v>0</v>
      </c>
      <c r="H188">
        <v>0</v>
      </c>
      <c r="I188">
        <v>0</v>
      </c>
      <c r="J188">
        <v>0</v>
      </c>
      <c r="K188">
        <v>0</v>
      </c>
      <c r="L188">
        <v>0</v>
      </c>
      <c r="M188">
        <v>0</v>
      </c>
      <c r="N188">
        <v>0</v>
      </c>
      <c r="O188">
        <v>0</v>
      </c>
      <c r="P188">
        <v>0</v>
      </c>
      <c r="Q188">
        <v>0</v>
      </c>
      <c r="R188">
        <v>0</v>
      </c>
      <c r="S188">
        <v>0</v>
      </c>
      <c r="U188" s="173">
        <f t="shared" si="12"/>
        <v>0</v>
      </c>
    </row>
    <row r="189" spans="1:21">
      <c r="A189" s="181" t="str">
        <f t="shared" si="10"/>
        <v>438</v>
      </c>
      <c r="B189" s="181" t="str">
        <f t="shared" si="11"/>
        <v>438.0</v>
      </c>
      <c r="C189" t="s">
        <v>1596</v>
      </c>
      <c r="D189" t="s">
        <v>880</v>
      </c>
      <c r="G189">
        <v>0</v>
      </c>
      <c r="H189">
        <v>0</v>
      </c>
      <c r="I189">
        <v>-67552985</v>
      </c>
      <c r="J189">
        <v>0</v>
      </c>
      <c r="K189">
        <v>-88264348</v>
      </c>
      <c r="L189">
        <v>0</v>
      </c>
      <c r="M189">
        <v>0</v>
      </c>
      <c r="N189">
        <v>0</v>
      </c>
      <c r="O189">
        <v>-125912056</v>
      </c>
      <c r="P189">
        <v>0</v>
      </c>
      <c r="Q189">
        <v>-152433969</v>
      </c>
      <c r="R189">
        <v>0</v>
      </c>
      <c r="S189">
        <v>0</v>
      </c>
      <c r="U189" s="173">
        <f t="shared" si="12"/>
        <v>-33397181.384615384</v>
      </c>
    </row>
    <row r="190" spans="1:21">
      <c r="A190" s="181" t="str">
        <f t="shared" si="10"/>
        <v>439</v>
      </c>
      <c r="B190" s="181" t="str">
        <f t="shared" si="11"/>
        <v>439.0</v>
      </c>
      <c r="C190" t="s">
        <v>1597</v>
      </c>
      <c r="D190" t="s">
        <v>1598</v>
      </c>
      <c r="G190">
        <v>0</v>
      </c>
      <c r="H190">
        <v>0</v>
      </c>
      <c r="I190">
        <v>0</v>
      </c>
      <c r="J190">
        <v>0</v>
      </c>
      <c r="K190">
        <v>0</v>
      </c>
      <c r="L190">
        <v>0</v>
      </c>
      <c r="M190">
        <v>0</v>
      </c>
      <c r="N190">
        <v>0</v>
      </c>
      <c r="O190">
        <v>0</v>
      </c>
      <c r="P190">
        <v>0</v>
      </c>
      <c r="Q190">
        <v>0</v>
      </c>
      <c r="R190">
        <v>0</v>
      </c>
      <c r="S190">
        <v>0</v>
      </c>
      <c r="U190" s="173">
        <f t="shared" si="12"/>
        <v>0</v>
      </c>
    </row>
    <row r="191" spans="1:21">
      <c r="A191" s="181" t="str">
        <f t="shared" si="10"/>
        <v>440</v>
      </c>
      <c r="B191" s="181" t="str">
        <f t="shared" si="11"/>
        <v>440.0</v>
      </c>
      <c r="C191" t="s">
        <v>1599</v>
      </c>
      <c r="D191" t="s">
        <v>882</v>
      </c>
      <c r="G191">
        <v>81633806.290000007</v>
      </c>
      <c r="H191">
        <v>91842345.959999993</v>
      </c>
      <c r="I191">
        <v>92500591.379999995</v>
      </c>
      <c r="J191">
        <v>85786792.030000001</v>
      </c>
      <c r="K191">
        <v>97710786.420000002</v>
      </c>
      <c r="L191">
        <v>114669420.47</v>
      </c>
      <c r="M191">
        <v>135521822.31999999</v>
      </c>
      <c r="N191">
        <v>148331401.88</v>
      </c>
      <c r="O191">
        <v>146784420.5</v>
      </c>
      <c r="P191">
        <v>149404963.46000001</v>
      </c>
      <c r="Q191">
        <v>116422140.06</v>
      </c>
      <c r="R191">
        <v>103061846.59999999</v>
      </c>
      <c r="S191">
        <v>98698357.180000007</v>
      </c>
      <c r="U191" s="173">
        <f t="shared" si="12"/>
        <v>112489899.58076921</v>
      </c>
    </row>
    <row r="192" spans="1:21">
      <c r="A192" s="181" t="str">
        <f t="shared" si="10"/>
        <v>442</v>
      </c>
      <c r="B192" s="181" t="str">
        <f t="shared" si="11"/>
        <v>442.0</v>
      </c>
      <c r="C192" t="s">
        <v>1600</v>
      </c>
      <c r="D192" t="s">
        <v>884</v>
      </c>
      <c r="G192">
        <v>66510152.670000002</v>
      </c>
      <c r="H192">
        <v>58969736.82</v>
      </c>
      <c r="I192">
        <v>54919266.549999997</v>
      </c>
      <c r="J192">
        <v>59844947.859999999</v>
      </c>
      <c r="K192">
        <v>67849146.390000001</v>
      </c>
      <c r="L192">
        <v>72087630.25</v>
      </c>
      <c r="M192">
        <v>77152042.280000001</v>
      </c>
      <c r="N192">
        <v>78129980.920000002</v>
      </c>
      <c r="O192">
        <v>80827379.489999995</v>
      </c>
      <c r="P192">
        <v>80028134.019999996</v>
      </c>
      <c r="Q192">
        <v>73863605.469999999</v>
      </c>
      <c r="R192">
        <v>66660194.039999999</v>
      </c>
      <c r="S192">
        <v>72461409.450000003</v>
      </c>
      <c r="U192" s="173">
        <f t="shared" si="12"/>
        <v>69946432.785384625</v>
      </c>
    </row>
    <row r="193" spans="1:21">
      <c r="A193" s="181" t="str">
        <f t="shared" si="10"/>
        <v>444</v>
      </c>
      <c r="B193" s="181" t="str">
        <f t="shared" si="11"/>
        <v>444.0</v>
      </c>
      <c r="C193" t="s">
        <v>1601</v>
      </c>
      <c r="D193" t="s">
        <v>886</v>
      </c>
      <c r="G193">
        <v>2523362.64</v>
      </c>
      <c r="H193">
        <v>2983070.69</v>
      </c>
      <c r="I193">
        <v>2983091.54</v>
      </c>
      <c r="J193">
        <v>2980005.48</v>
      </c>
      <c r="K193">
        <v>3011961.42</v>
      </c>
      <c r="L193">
        <v>3013760.32</v>
      </c>
      <c r="M193">
        <v>3013254.97</v>
      </c>
      <c r="N193">
        <v>3010697.26</v>
      </c>
      <c r="O193">
        <v>3010441.11</v>
      </c>
      <c r="P193">
        <v>3026486.69</v>
      </c>
      <c r="Q193">
        <v>3009942.89</v>
      </c>
      <c r="R193">
        <v>3066192.28</v>
      </c>
      <c r="S193">
        <v>3057664.8</v>
      </c>
      <c r="U193" s="173">
        <f t="shared" si="12"/>
        <v>2976148.6223076922</v>
      </c>
    </row>
    <row r="194" spans="1:21">
      <c r="A194" s="181" t="str">
        <f t="shared" si="10"/>
        <v>445</v>
      </c>
      <c r="B194" s="181" t="str">
        <f t="shared" si="11"/>
        <v>445.0</v>
      </c>
      <c r="C194" t="s">
        <v>1602</v>
      </c>
      <c r="D194" t="s">
        <v>888</v>
      </c>
      <c r="G194">
        <v>13843265.42</v>
      </c>
      <c r="H194">
        <v>12989612.609999999</v>
      </c>
      <c r="I194">
        <v>12532093.970000001</v>
      </c>
      <c r="J194">
        <v>12286804.32</v>
      </c>
      <c r="K194">
        <v>14595015.130000001</v>
      </c>
      <c r="L194">
        <v>15326667.310000001</v>
      </c>
      <c r="M194">
        <v>15810145.5</v>
      </c>
      <c r="N194">
        <v>15142962.66</v>
      </c>
      <c r="O194">
        <v>16111674.67</v>
      </c>
      <c r="P194">
        <v>17886035.539999999</v>
      </c>
      <c r="Q194">
        <v>15998953.08</v>
      </c>
      <c r="R194">
        <v>15103696.560000001</v>
      </c>
      <c r="S194">
        <v>15275290.560000001</v>
      </c>
      <c r="U194" s="173">
        <f t="shared" si="12"/>
        <v>14838632.102307694</v>
      </c>
    </row>
    <row r="195" spans="1:21">
      <c r="A195" s="181" t="str">
        <f t="shared" si="10"/>
        <v>446</v>
      </c>
      <c r="B195" s="181" t="str">
        <f t="shared" si="11"/>
        <v>446.0</v>
      </c>
      <c r="C195" t="s">
        <v>1603</v>
      </c>
      <c r="D195" t="s">
        <v>890</v>
      </c>
      <c r="G195">
        <v>0</v>
      </c>
      <c r="H195">
        <v>0</v>
      </c>
      <c r="I195">
        <v>0</v>
      </c>
      <c r="J195">
        <v>0</v>
      </c>
      <c r="K195">
        <v>0</v>
      </c>
      <c r="L195">
        <v>0</v>
      </c>
      <c r="M195">
        <v>0</v>
      </c>
      <c r="N195">
        <v>0</v>
      </c>
      <c r="O195">
        <v>0</v>
      </c>
      <c r="P195">
        <v>0</v>
      </c>
      <c r="Q195">
        <v>0</v>
      </c>
      <c r="R195">
        <v>0</v>
      </c>
      <c r="S195">
        <v>0</v>
      </c>
      <c r="U195" s="173">
        <f t="shared" si="12"/>
        <v>0</v>
      </c>
    </row>
    <row r="196" spans="1:21">
      <c r="A196" s="181" t="str">
        <f t="shared" si="10"/>
        <v>447</v>
      </c>
      <c r="B196" s="181" t="str">
        <f t="shared" si="11"/>
        <v>447.0</v>
      </c>
      <c r="C196" t="s">
        <v>1604</v>
      </c>
      <c r="D196" t="s">
        <v>892</v>
      </c>
      <c r="G196">
        <v>104729.85</v>
      </c>
      <c r="H196">
        <v>2567205.7999999998</v>
      </c>
      <c r="I196">
        <v>886106.57</v>
      </c>
      <c r="J196">
        <v>914241.81</v>
      </c>
      <c r="K196">
        <v>1468147.09</v>
      </c>
      <c r="L196">
        <v>6294722.9400000004</v>
      </c>
      <c r="M196">
        <v>7213050.9299999997</v>
      </c>
      <c r="N196">
        <v>5210308.71</v>
      </c>
      <c r="O196">
        <v>5177343.46</v>
      </c>
      <c r="P196">
        <v>2827777.8</v>
      </c>
      <c r="Q196">
        <v>1226620.75</v>
      </c>
      <c r="R196">
        <v>1812552.48</v>
      </c>
      <c r="S196">
        <v>1208643.93</v>
      </c>
      <c r="U196" s="173">
        <f t="shared" si="12"/>
        <v>2839342.4707692307</v>
      </c>
    </row>
    <row r="197" spans="1:21">
      <c r="A197" s="181" t="str">
        <f t="shared" si="10"/>
        <v>448</v>
      </c>
      <c r="B197" s="181" t="str">
        <f t="shared" si="11"/>
        <v>448.0</v>
      </c>
      <c r="C197" t="s">
        <v>1605</v>
      </c>
      <c r="D197" t="s">
        <v>894</v>
      </c>
      <c r="G197">
        <v>0</v>
      </c>
      <c r="H197">
        <v>0</v>
      </c>
      <c r="I197">
        <v>0</v>
      </c>
      <c r="J197">
        <v>0</v>
      </c>
      <c r="K197">
        <v>0</v>
      </c>
      <c r="L197">
        <v>0</v>
      </c>
      <c r="M197">
        <v>0</v>
      </c>
      <c r="N197">
        <v>0</v>
      </c>
      <c r="O197">
        <v>0</v>
      </c>
      <c r="P197">
        <v>0</v>
      </c>
      <c r="Q197">
        <v>0</v>
      </c>
      <c r="R197">
        <v>0</v>
      </c>
      <c r="S197">
        <v>0</v>
      </c>
      <c r="U197" s="173">
        <f t="shared" si="12"/>
        <v>0</v>
      </c>
    </row>
    <row r="198" spans="1:21">
      <c r="A198" s="181" t="str">
        <f t="shared" si="10"/>
        <v>449</v>
      </c>
      <c r="B198" s="181" t="str">
        <f t="shared" si="11"/>
        <v>449.1</v>
      </c>
      <c r="C198" t="s">
        <v>1606</v>
      </c>
      <c r="D198" t="s">
        <v>896</v>
      </c>
      <c r="G198">
        <v>0</v>
      </c>
      <c r="H198">
        <v>0</v>
      </c>
      <c r="I198">
        <v>-85648</v>
      </c>
      <c r="J198">
        <v>0</v>
      </c>
      <c r="K198">
        <v>0</v>
      </c>
      <c r="L198">
        <v>0</v>
      </c>
      <c r="M198">
        <v>0</v>
      </c>
      <c r="N198">
        <v>0</v>
      </c>
      <c r="O198">
        <v>0</v>
      </c>
      <c r="P198">
        <v>0</v>
      </c>
      <c r="Q198">
        <v>0</v>
      </c>
      <c r="R198">
        <v>0</v>
      </c>
      <c r="S198">
        <v>0</v>
      </c>
      <c r="U198" s="173">
        <f t="shared" si="12"/>
        <v>-6588.3076923076924</v>
      </c>
    </row>
    <row r="199" spans="1:21">
      <c r="A199" s="181" t="str">
        <f t="shared" ref="A199:A262" si="13">MID(C199,4,3)</f>
        <v>450</v>
      </c>
      <c r="B199" s="181" t="str">
        <f t="shared" ref="B199:B262" si="14">MID(C199,4,3)&amp;"."&amp;MID(C199,7,1)</f>
        <v>450.0</v>
      </c>
      <c r="C199" t="s">
        <v>1607</v>
      </c>
      <c r="D199" t="s">
        <v>898</v>
      </c>
      <c r="G199">
        <v>0</v>
      </c>
      <c r="H199">
        <v>0</v>
      </c>
      <c r="I199">
        <v>0</v>
      </c>
      <c r="J199">
        <v>0</v>
      </c>
      <c r="K199">
        <v>0</v>
      </c>
      <c r="L199">
        <v>0</v>
      </c>
      <c r="M199">
        <v>0</v>
      </c>
      <c r="N199">
        <v>0</v>
      </c>
      <c r="O199">
        <v>0</v>
      </c>
      <c r="P199">
        <v>0</v>
      </c>
      <c r="Q199">
        <v>0</v>
      </c>
      <c r="R199">
        <v>0</v>
      </c>
      <c r="S199">
        <v>0</v>
      </c>
      <c r="U199" s="173">
        <f t="shared" ref="U199:U262" si="15">AVERAGE(G199:S199)</f>
        <v>0</v>
      </c>
    </row>
    <row r="200" spans="1:21">
      <c r="A200" s="181" t="str">
        <f t="shared" si="13"/>
        <v>451</v>
      </c>
      <c r="B200" s="181" t="str">
        <f t="shared" si="14"/>
        <v>451.0</v>
      </c>
      <c r="C200" t="s">
        <v>1608</v>
      </c>
      <c r="D200" t="s">
        <v>900</v>
      </c>
      <c r="G200">
        <v>1971407.83</v>
      </c>
      <c r="H200">
        <v>1507701.51</v>
      </c>
      <c r="I200">
        <v>1509634.62</v>
      </c>
      <c r="J200">
        <v>1468005.04</v>
      </c>
      <c r="K200">
        <v>1434206.57</v>
      </c>
      <c r="L200">
        <v>1538043.96</v>
      </c>
      <c r="M200">
        <v>1659664.54</v>
      </c>
      <c r="N200">
        <v>1692133.4</v>
      </c>
      <c r="O200">
        <v>1877865.06</v>
      </c>
      <c r="P200">
        <v>1748465.16</v>
      </c>
      <c r="Q200">
        <v>1704135.26</v>
      </c>
      <c r="R200">
        <v>1636639.14</v>
      </c>
      <c r="S200">
        <v>1670164.86</v>
      </c>
      <c r="U200" s="173">
        <f t="shared" si="15"/>
        <v>1647543.6115384619</v>
      </c>
    </row>
    <row r="201" spans="1:21">
      <c r="A201" s="181" t="str">
        <f t="shared" si="13"/>
        <v>453</v>
      </c>
      <c r="B201" s="181" t="str">
        <f t="shared" si="14"/>
        <v>453.0</v>
      </c>
      <c r="C201" t="s">
        <v>1609</v>
      </c>
      <c r="D201" t="s">
        <v>902</v>
      </c>
      <c r="G201">
        <v>0</v>
      </c>
      <c r="H201">
        <v>0</v>
      </c>
      <c r="I201">
        <v>0</v>
      </c>
      <c r="J201">
        <v>0</v>
      </c>
      <c r="K201">
        <v>0</v>
      </c>
      <c r="L201">
        <v>0</v>
      </c>
      <c r="M201">
        <v>0</v>
      </c>
      <c r="N201">
        <v>0</v>
      </c>
      <c r="O201">
        <v>0</v>
      </c>
      <c r="P201">
        <v>0</v>
      </c>
      <c r="Q201">
        <v>0</v>
      </c>
      <c r="R201">
        <v>0</v>
      </c>
      <c r="S201">
        <v>0</v>
      </c>
      <c r="U201" s="173">
        <f t="shared" si="15"/>
        <v>0</v>
      </c>
    </row>
    <row r="202" spans="1:21">
      <c r="A202" s="181" t="str">
        <f t="shared" si="13"/>
        <v>454</v>
      </c>
      <c r="B202" s="181" t="str">
        <f t="shared" si="14"/>
        <v>454.0</v>
      </c>
      <c r="C202" t="s">
        <v>1610</v>
      </c>
      <c r="D202" t="s">
        <v>904</v>
      </c>
      <c r="G202">
        <v>743085.2</v>
      </c>
      <c r="H202">
        <v>1042896</v>
      </c>
      <c r="I202">
        <v>770982.72</v>
      </c>
      <c r="J202">
        <v>795133.98</v>
      </c>
      <c r="K202">
        <v>772425.27</v>
      </c>
      <c r="L202">
        <v>797212.03</v>
      </c>
      <c r="M202">
        <v>775826.42</v>
      </c>
      <c r="N202">
        <v>861092.72</v>
      </c>
      <c r="O202">
        <v>840106.54</v>
      </c>
      <c r="P202">
        <v>900714.21</v>
      </c>
      <c r="Q202">
        <v>844974.63</v>
      </c>
      <c r="R202">
        <v>817238.29</v>
      </c>
      <c r="S202">
        <v>759232.73</v>
      </c>
      <c r="U202" s="173">
        <f t="shared" si="15"/>
        <v>824686.21076923097</v>
      </c>
    </row>
    <row r="203" spans="1:21">
      <c r="A203" s="181" t="str">
        <f t="shared" si="13"/>
        <v>455</v>
      </c>
      <c r="B203" s="181" t="str">
        <f t="shared" si="14"/>
        <v>455.0</v>
      </c>
      <c r="C203" t="s">
        <v>1611</v>
      </c>
      <c r="D203" t="s">
        <v>906</v>
      </c>
      <c r="G203">
        <v>315620.27</v>
      </c>
      <c r="H203">
        <v>315390.84999999998</v>
      </c>
      <c r="I203">
        <v>319879.51</v>
      </c>
      <c r="J203">
        <v>319863.34000000003</v>
      </c>
      <c r="K203">
        <v>319832.13</v>
      </c>
      <c r="L203">
        <v>319809.02</v>
      </c>
      <c r="M203">
        <v>327178.84000000003</v>
      </c>
      <c r="N203">
        <v>327258.26</v>
      </c>
      <c r="O203">
        <v>331244.26</v>
      </c>
      <c r="P203">
        <v>330446.18</v>
      </c>
      <c r="Q203">
        <v>330390.74</v>
      </c>
      <c r="R203">
        <v>327802.65999999997</v>
      </c>
      <c r="S203">
        <v>325159.02</v>
      </c>
      <c r="U203" s="173">
        <f t="shared" si="15"/>
        <v>323836.5446153846</v>
      </c>
    </row>
    <row r="204" spans="1:21">
      <c r="A204" s="181" t="str">
        <f t="shared" si="13"/>
        <v>456</v>
      </c>
      <c r="B204" s="181" t="str">
        <f t="shared" si="14"/>
        <v>456.0</v>
      </c>
      <c r="C204" t="s">
        <v>1612</v>
      </c>
      <c r="D204" t="s">
        <v>908</v>
      </c>
      <c r="G204">
        <v>8456289.7400000002</v>
      </c>
      <c r="H204">
        <v>5081199.58</v>
      </c>
      <c r="I204">
        <v>-5022776.4000000004</v>
      </c>
      <c r="J204">
        <v>6315119.1799999997</v>
      </c>
      <c r="K204">
        <v>4277903.37</v>
      </c>
      <c r="L204">
        <v>12391458.85</v>
      </c>
      <c r="M204">
        <v>3407155.02</v>
      </c>
      <c r="N204">
        <v>3281442.44</v>
      </c>
      <c r="O204">
        <v>2598865.9900000002</v>
      </c>
      <c r="P204">
        <v>-8175673.3300000001</v>
      </c>
      <c r="Q204">
        <v>166516.54999999999</v>
      </c>
      <c r="R204">
        <v>-2643270.7599999998</v>
      </c>
      <c r="S204">
        <v>729736.89</v>
      </c>
      <c r="U204" s="173">
        <f t="shared" si="15"/>
        <v>2374151.3169230772</v>
      </c>
    </row>
    <row r="205" spans="1:21">
      <c r="A205" s="181" t="str">
        <f t="shared" si="13"/>
        <v>456</v>
      </c>
      <c r="B205" s="181" t="str">
        <f t="shared" si="14"/>
        <v>456.1</v>
      </c>
      <c r="C205" t="s">
        <v>1613</v>
      </c>
      <c r="D205" t="s">
        <v>910</v>
      </c>
      <c r="G205">
        <v>457952.9</v>
      </c>
      <c r="H205">
        <v>1093430.25</v>
      </c>
      <c r="I205">
        <v>895953.48</v>
      </c>
      <c r="J205">
        <v>775703.72</v>
      </c>
      <c r="K205">
        <v>870266.82</v>
      </c>
      <c r="L205">
        <v>1033387.61</v>
      </c>
      <c r="M205">
        <v>1369448.93</v>
      </c>
      <c r="N205">
        <v>1012784.13</v>
      </c>
      <c r="O205">
        <v>1567927.83</v>
      </c>
      <c r="P205">
        <v>968380.19</v>
      </c>
      <c r="Q205">
        <v>911888.62</v>
      </c>
      <c r="R205">
        <v>852943.65</v>
      </c>
      <c r="S205">
        <v>1053381.52</v>
      </c>
      <c r="U205" s="173">
        <f t="shared" si="15"/>
        <v>989496.12692307669</v>
      </c>
    </row>
    <row r="206" spans="1:21">
      <c r="A206" s="181" t="str">
        <f t="shared" si="13"/>
        <v>457</v>
      </c>
      <c r="B206" s="181" t="str">
        <f t="shared" si="14"/>
        <v>457.1</v>
      </c>
      <c r="C206" t="s">
        <v>1614</v>
      </c>
      <c r="D206" t="s">
        <v>912</v>
      </c>
      <c r="G206">
        <v>0</v>
      </c>
      <c r="H206">
        <v>0</v>
      </c>
      <c r="I206">
        <v>0</v>
      </c>
      <c r="J206">
        <v>0</v>
      </c>
      <c r="K206">
        <v>0</v>
      </c>
      <c r="L206">
        <v>0</v>
      </c>
      <c r="M206">
        <v>0</v>
      </c>
      <c r="N206">
        <v>0</v>
      </c>
      <c r="O206">
        <v>0</v>
      </c>
      <c r="P206">
        <v>0</v>
      </c>
      <c r="Q206">
        <v>0</v>
      </c>
      <c r="R206">
        <v>0</v>
      </c>
      <c r="S206">
        <v>0</v>
      </c>
      <c r="U206" s="173">
        <f t="shared" si="15"/>
        <v>0</v>
      </c>
    </row>
    <row r="207" spans="1:21">
      <c r="A207" s="181" t="str">
        <f t="shared" si="13"/>
        <v>457</v>
      </c>
      <c r="B207" s="181" t="str">
        <f t="shared" si="14"/>
        <v>457.2</v>
      </c>
      <c r="C207" t="s">
        <v>1615</v>
      </c>
      <c r="D207" t="s">
        <v>914</v>
      </c>
      <c r="G207">
        <v>0</v>
      </c>
      <c r="H207">
        <v>0</v>
      </c>
      <c r="I207">
        <v>0</v>
      </c>
      <c r="J207">
        <v>0</v>
      </c>
      <c r="K207">
        <v>0</v>
      </c>
      <c r="L207">
        <v>0</v>
      </c>
      <c r="M207">
        <v>0</v>
      </c>
      <c r="N207">
        <v>0</v>
      </c>
      <c r="O207">
        <v>0</v>
      </c>
      <c r="P207">
        <v>0</v>
      </c>
      <c r="Q207">
        <v>0</v>
      </c>
      <c r="R207">
        <v>0</v>
      </c>
      <c r="S207">
        <v>0</v>
      </c>
      <c r="U207" s="173">
        <f t="shared" si="15"/>
        <v>0</v>
      </c>
    </row>
    <row r="208" spans="1:21">
      <c r="A208" s="181" t="str">
        <f t="shared" si="13"/>
        <v>458</v>
      </c>
      <c r="B208" s="181" t="str">
        <f t="shared" si="14"/>
        <v>458.1</v>
      </c>
      <c r="C208" t="s">
        <v>1616</v>
      </c>
      <c r="D208" t="s">
        <v>916</v>
      </c>
      <c r="G208">
        <v>0</v>
      </c>
      <c r="H208">
        <v>0</v>
      </c>
      <c r="I208">
        <v>0</v>
      </c>
      <c r="J208">
        <v>0</v>
      </c>
      <c r="K208">
        <v>0</v>
      </c>
      <c r="L208">
        <v>0</v>
      </c>
      <c r="M208">
        <v>0</v>
      </c>
      <c r="N208">
        <v>0</v>
      </c>
      <c r="O208">
        <v>0</v>
      </c>
      <c r="P208">
        <v>0</v>
      </c>
      <c r="Q208">
        <v>0</v>
      </c>
      <c r="R208">
        <v>0</v>
      </c>
      <c r="S208">
        <v>0</v>
      </c>
      <c r="U208" s="173">
        <f t="shared" si="15"/>
        <v>0</v>
      </c>
    </row>
    <row r="209" spans="1:21">
      <c r="A209" s="181" t="str">
        <f t="shared" si="13"/>
        <v>480</v>
      </c>
      <c r="B209" s="181" t="str">
        <f t="shared" si="14"/>
        <v>480.0</v>
      </c>
      <c r="C209" t="s">
        <v>1617</v>
      </c>
      <c r="D209" t="s">
        <v>918</v>
      </c>
      <c r="G209">
        <v>0</v>
      </c>
      <c r="H209">
        <v>0</v>
      </c>
      <c r="I209">
        <v>0</v>
      </c>
      <c r="J209">
        <v>0</v>
      </c>
      <c r="K209">
        <v>0</v>
      </c>
      <c r="L209">
        <v>0</v>
      </c>
      <c r="M209">
        <v>0</v>
      </c>
      <c r="N209">
        <v>0</v>
      </c>
      <c r="O209">
        <v>0</v>
      </c>
      <c r="P209">
        <v>0</v>
      </c>
      <c r="Q209">
        <v>0</v>
      </c>
      <c r="R209">
        <v>0</v>
      </c>
      <c r="S209">
        <v>0</v>
      </c>
      <c r="U209" s="173">
        <f t="shared" si="15"/>
        <v>0</v>
      </c>
    </row>
    <row r="210" spans="1:21">
      <c r="A210" s="181" t="str">
        <f t="shared" si="13"/>
        <v>481</v>
      </c>
      <c r="B210" s="181" t="str">
        <f t="shared" si="14"/>
        <v>481.0</v>
      </c>
      <c r="C210" t="s">
        <v>1618</v>
      </c>
      <c r="D210" t="s">
        <v>920</v>
      </c>
      <c r="G210">
        <v>0</v>
      </c>
      <c r="H210">
        <v>0</v>
      </c>
      <c r="I210">
        <v>0</v>
      </c>
      <c r="J210">
        <v>0</v>
      </c>
      <c r="K210">
        <v>0</v>
      </c>
      <c r="L210">
        <v>0</v>
      </c>
      <c r="M210">
        <v>0</v>
      </c>
      <c r="N210">
        <v>0</v>
      </c>
      <c r="O210">
        <v>0</v>
      </c>
      <c r="P210">
        <v>0</v>
      </c>
      <c r="Q210">
        <v>0</v>
      </c>
      <c r="R210">
        <v>0</v>
      </c>
      <c r="S210">
        <v>0</v>
      </c>
      <c r="U210" s="173">
        <f t="shared" si="15"/>
        <v>0</v>
      </c>
    </row>
    <row r="211" spans="1:21">
      <c r="A211" s="181" t="str">
        <f t="shared" si="13"/>
        <v>482</v>
      </c>
      <c r="B211" s="181" t="str">
        <f t="shared" si="14"/>
        <v>482.0</v>
      </c>
      <c r="C211" t="s">
        <v>1619</v>
      </c>
      <c r="D211" t="s">
        <v>922</v>
      </c>
      <c r="G211">
        <v>0</v>
      </c>
      <c r="H211">
        <v>0</v>
      </c>
      <c r="I211">
        <v>0</v>
      </c>
      <c r="J211">
        <v>0</v>
      </c>
      <c r="K211">
        <v>0</v>
      </c>
      <c r="L211">
        <v>0</v>
      </c>
      <c r="M211">
        <v>0</v>
      </c>
      <c r="N211">
        <v>0</v>
      </c>
      <c r="O211">
        <v>0</v>
      </c>
      <c r="P211">
        <v>0</v>
      </c>
      <c r="Q211">
        <v>0</v>
      </c>
      <c r="R211">
        <v>0</v>
      </c>
      <c r="S211">
        <v>0</v>
      </c>
      <c r="U211" s="173">
        <f t="shared" si="15"/>
        <v>0</v>
      </c>
    </row>
    <row r="212" spans="1:21">
      <c r="A212" s="181" t="str">
        <f t="shared" si="13"/>
        <v>483</v>
      </c>
      <c r="B212" s="181" t="str">
        <f t="shared" si="14"/>
        <v>483.0</v>
      </c>
      <c r="C212" t="s">
        <v>1620</v>
      </c>
      <c r="D212" t="s">
        <v>924</v>
      </c>
      <c r="G212">
        <v>0</v>
      </c>
      <c r="H212">
        <v>0</v>
      </c>
      <c r="I212">
        <v>0</v>
      </c>
      <c r="J212">
        <v>0</v>
      </c>
      <c r="K212">
        <v>0</v>
      </c>
      <c r="L212">
        <v>0</v>
      </c>
      <c r="M212">
        <v>0</v>
      </c>
      <c r="N212">
        <v>0</v>
      </c>
      <c r="O212">
        <v>0</v>
      </c>
      <c r="P212">
        <v>0</v>
      </c>
      <c r="Q212">
        <v>0</v>
      </c>
      <c r="R212">
        <v>0</v>
      </c>
      <c r="S212">
        <v>0</v>
      </c>
      <c r="U212" s="173">
        <f t="shared" si="15"/>
        <v>0</v>
      </c>
    </row>
    <row r="213" spans="1:21">
      <c r="A213" s="181" t="str">
        <f t="shared" si="13"/>
        <v>484</v>
      </c>
      <c r="B213" s="181" t="str">
        <f t="shared" si="14"/>
        <v>484.0</v>
      </c>
      <c r="C213" t="s">
        <v>1621</v>
      </c>
      <c r="D213" t="s">
        <v>926</v>
      </c>
      <c r="G213">
        <v>0</v>
      </c>
      <c r="H213">
        <v>0</v>
      </c>
      <c r="I213">
        <v>0</v>
      </c>
      <c r="J213">
        <v>0</v>
      </c>
      <c r="K213">
        <v>0</v>
      </c>
      <c r="L213">
        <v>0</v>
      </c>
      <c r="M213">
        <v>0</v>
      </c>
      <c r="N213">
        <v>0</v>
      </c>
      <c r="O213">
        <v>0</v>
      </c>
      <c r="P213">
        <v>0</v>
      </c>
      <c r="Q213">
        <v>0</v>
      </c>
      <c r="R213">
        <v>0</v>
      </c>
      <c r="S213">
        <v>0</v>
      </c>
      <c r="U213" s="173">
        <f t="shared" si="15"/>
        <v>0</v>
      </c>
    </row>
    <row r="214" spans="1:21">
      <c r="A214" s="181" t="str">
        <f t="shared" si="13"/>
        <v>485</v>
      </c>
      <c r="B214" s="181" t="str">
        <f t="shared" si="14"/>
        <v>485.0</v>
      </c>
      <c r="C214" t="s">
        <v>1622</v>
      </c>
      <c r="D214" t="s">
        <v>928</v>
      </c>
      <c r="G214">
        <v>0</v>
      </c>
      <c r="H214">
        <v>0</v>
      </c>
      <c r="I214">
        <v>0</v>
      </c>
      <c r="J214">
        <v>0</v>
      </c>
      <c r="K214">
        <v>0</v>
      </c>
      <c r="L214">
        <v>0</v>
      </c>
      <c r="M214">
        <v>0</v>
      </c>
      <c r="N214">
        <v>0</v>
      </c>
      <c r="O214">
        <v>0</v>
      </c>
      <c r="P214">
        <v>0</v>
      </c>
      <c r="Q214">
        <v>0</v>
      </c>
      <c r="R214">
        <v>0</v>
      </c>
      <c r="S214">
        <v>0</v>
      </c>
      <c r="U214" s="173">
        <f t="shared" si="15"/>
        <v>0</v>
      </c>
    </row>
    <row r="215" spans="1:21">
      <c r="A215" s="181" t="str">
        <f t="shared" si="13"/>
        <v>487</v>
      </c>
      <c r="B215" s="181" t="str">
        <f t="shared" si="14"/>
        <v>487.0</v>
      </c>
      <c r="C215" t="s">
        <v>1623</v>
      </c>
      <c r="D215" t="s">
        <v>930</v>
      </c>
      <c r="G215">
        <v>0</v>
      </c>
      <c r="H215">
        <v>0</v>
      </c>
      <c r="I215">
        <v>0</v>
      </c>
      <c r="J215">
        <v>0</v>
      </c>
      <c r="K215">
        <v>0</v>
      </c>
      <c r="L215">
        <v>0</v>
      </c>
      <c r="M215">
        <v>0</v>
      </c>
      <c r="N215">
        <v>0</v>
      </c>
      <c r="O215">
        <v>0</v>
      </c>
      <c r="P215">
        <v>0</v>
      </c>
      <c r="Q215">
        <v>0</v>
      </c>
      <c r="R215">
        <v>0</v>
      </c>
      <c r="S215">
        <v>0</v>
      </c>
      <c r="U215" s="173">
        <f t="shared" si="15"/>
        <v>0</v>
      </c>
    </row>
    <row r="216" spans="1:21">
      <c r="A216" s="181" t="str">
        <f t="shared" si="13"/>
        <v>488</v>
      </c>
      <c r="B216" s="181" t="str">
        <f t="shared" si="14"/>
        <v>488.0</v>
      </c>
      <c r="C216" t="s">
        <v>1624</v>
      </c>
      <c r="D216" t="s">
        <v>932</v>
      </c>
      <c r="G216">
        <v>0</v>
      </c>
      <c r="H216">
        <v>0</v>
      </c>
      <c r="I216">
        <v>0</v>
      </c>
      <c r="J216">
        <v>0</v>
      </c>
      <c r="K216">
        <v>0</v>
      </c>
      <c r="L216">
        <v>0</v>
      </c>
      <c r="M216">
        <v>0</v>
      </c>
      <c r="N216">
        <v>0</v>
      </c>
      <c r="O216">
        <v>0</v>
      </c>
      <c r="P216">
        <v>0</v>
      </c>
      <c r="Q216">
        <v>0</v>
      </c>
      <c r="R216">
        <v>0</v>
      </c>
      <c r="S216">
        <v>0</v>
      </c>
      <c r="U216" s="173">
        <f t="shared" si="15"/>
        <v>0</v>
      </c>
    </row>
    <row r="217" spans="1:21">
      <c r="A217" s="181" t="str">
        <f t="shared" si="13"/>
        <v>489</v>
      </c>
      <c r="B217" s="181" t="str">
        <f t="shared" si="14"/>
        <v>489.1</v>
      </c>
      <c r="C217" t="s">
        <v>1625</v>
      </c>
      <c r="D217" t="s">
        <v>934</v>
      </c>
      <c r="G217">
        <v>0</v>
      </c>
      <c r="H217">
        <v>0</v>
      </c>
      <c r="I217">
        <v>0</v>
      </c>
      <c r="J217">
        <v>0</v>
      </c>
      <c r="K217">
        <v>0</v>
      </c>
      <c r="L217">
        <v>0</v>
      </c>
      <c r="M217">
        <v>0</v>
      </c>
      <c r="N217">
        <v>0</v>
      </c>
      <c r="O217">
        <v>0</v>
      </c>
      <c r="P217">
        <v>0</v>
      </c>
      <c r="Q217">
        <v>0</v>
      </c>
      <c r="R217">
        <v>0</v>
      </c>
      <c r="S217">
        <v>0</v>
      </c>
      <c r="U217" s="173">
        <f t="shared" si="15"/>
        <v>0</v>
      </c>
    </row>
    <row r="218" spans="1:21">
      <c r="A218" s="181" t="str">
        <f t="shared" si="13"/>
        <v>489</v>
      </c>
      <c r="B218" s="181" t="str">
        <f t="shared" si="14"/>
        <v>489.2</v>
      </c>
      <c r="C218" t="s">
        <v>1626</v>
      </c>
      <c r="D218" t="s">
        <v>936</v>
      </c>
      <c r="G218">
        <v>0</v>
      </c>
      <c r="H218">
        <v>0</v>
      </c>
      <c r="I218">
        <v>0</v>
      </c>
      <c r="J218">
        <v>0</v>
      </c>
      <c r="K218">
        <v>0</v>
      </c>
      <c r="L218">
        <v>0</v>
      </c>
      <c r="M218">
        <v>0</v>
      </c>
      <c r="N218">
        <v>0</v>
      </c>
      <c r="O218">
        <v>0</v>
      </c>
      <c r="P218">
        <v>0</v>
      </c>
      <c r="Q218">
        <v>0</v>
      </c>
      <c r="R218">
        <v>0</v>
      </c>
      <c r="S218">
        <v>0</v>
      </c>
      <c r="U218" s="173">
        <f t="shared" si="15"/>
        <v>0</v>
      </c>
    </row>
    <row r="219" spans="1:21">
      <c r="A219" s="181" t="str">
        <f t="shared" si="13"/>
        <v>489</v>
      </c>
      <c r="B219" s="181" t="str">
        <f t="shared" si="14"/>
        <v>489.3</v>
      </c>
      <c r="C219" t="s">
        <v>1627</v>
      </c>
      <c r="D219" t="s">
        <v>938</v>
      </c>
      <c r="G219">
        <v>0</v>
      </c>
      <c r="H219">
        <v>0</v>
      </c>
      <c r="I219">
        <v>0</v>
      </c>
      <c r="J219">
        <v>0</v>
      </c>
      <c r="K219">
        <v>0</v>
      </c>
      <c r="L219">
        <v>0</v>
      </c>
      <c r="M219">
        <v>0</v>
      </c>
      <c r="N219">
        <v>0</v>
      </c>
      <c r="O219">
        <v>0</v>
      </c>
      <c r="P219">
        <v>0</v>
      </c>
      <c r="Q219">
        <v>0</v>
      </c>
      <c r="R219">
        <v>0</v>
      </c>
      <c r="S219">
        <v>0</v>
      </c>
      <c r="U219" s="173">
        <f t="shared" si="15"/>
        <v>0</v>
      </c>
    </row>
    <row r="220" spans="1:21">
      <c r="A220" s="181" t="str">
        <f t="shared" si="13"/>
        <v>489</v>
      </c>
      <c r="B220" s="181" t="str">
        <f t="shared" si="14"/>
        <v>489.4</v>
      </c>
      <c r="C220" t="s">
        <v>1628</v>
      </c>
      <c r="D220" t="s">
        <v>940</v>
      </c>
      <c r="G220">
        <v>0</v>
      </c>
      <c r="H220">
        <v>0</v>
      </c>
      <c r="I220">
        <v>0</v>
      </c>
      <c r="J220">
        <v>0</v>
      </c>
      <c r="K220">
        <v>0</v>
      </c>
      <c r="L220">
        <v>0</v>
      </c>
      <c r="M220">
        <v>0</v>
      </c>
      <c r="N220">
        <v>0</v>
      </c>
      <c r="O220">
        <v>0</v>
      </c>
      <c r="P220">
        <v>0</v>
      </c>
      <c r="Q220">
        <v>0</v>
      </c>
      <c r="R220">
        <v>0</v>
      </c>
      <c r="S220">
        <v>0</v>
      </c>
      <c r="U220" s="173">
        <f t="shared" si="15"/>
        <v>0</v>
      </c>
    </row>
    <row r="221" spans="1:21">
      <c r="A221" s="181" t="str">
        <f t="shared" si="13"/>
        <v>490</v>
      </c>
      <c r="B221" s="181" t="str">
        <f t="shared" si="14"/>
        <v>490.0</v>
      </c>
      <c r="C221" t="s">
        <v>1629</v>
      </c>
      <c r="D221" t="s">
        <v>942</v>
      </c>
      <c r="G221">
        <v>0</v>
      </c>
      <c r="H221">
        <v>0</v>
      </c>
      <c r="I221">
        <v>0</v>
      </c>
      <c r="J221">
        <v>0</v>
      </c>
      <c r="K221">
        <v>0</v>
      </c>
      <c r="L221">
        <v>0</v>
      </c>
      <c r="M221">
        <v>0</v>
      </c>
      <c r="N221">
        <v>0</v>
      </c>
      <c r="O221">
        <v>0</v>
      </c>
      <c r="P221">
        <v>0</v>
      </c>
      <c r="Q221">
        <v>0</v>
      </c>
      <c r="R221">
        <v>0</v>
      </c>
      <c r="S221">
        <v>0</v>
      </c>
      <c r="U221" s="173">
        <f t="shared" si="15"/>
        <v>0</v>
      </c>
    </row>
    <row r="222" spans="1:21">
      <c r="A222" s="181" t="str">
        <f t="shared" si="13"/>
        <v>491</v>
      </c>
      <c r="B222" s="181" t="str">
        <f t="shared" si="14"/>
        <v>491.0</v>
      </c>
      <c r="C222" t="s">
        <v>1630</v>
      </c>
      <c r="D222" t="s">
        <v>944</v>
      </c>
      <c r="G222">
        <v>0</v>
      </c>
      <c r="H222">
        <v>0</v>
      </c>
      <c r="I222">
        <v>0</v>
      </c>
      <c r="J222">
        <v>0</v>
      </c>
      <c r="K222">
        <v>0</v>
      </c>
      <c r="L222">
        <v>0</v>
      </c>
      <c r="M222">
        <v>0</v>
      </c>
      <c r="N222">
        <v>0</v>
      </c>
      <c r="O222">
        <v>0</v>
      </c>
      <c r="P222">
        <v>0</v>
      </c>
      <c r="Q222">
        <v>0</v>
      </c>
      <c r="R222">
        <v>0</v>
      </c>
      <c r="S222">
        <v>0</v>
      </c>
      <c r="U222" s="173">
        <f t="shared" si="15"/>
        <v>0</v>
      </c>
    </row>
    <row r="223" spans="1:21">
      <c r="A223" s="181" t="str">
        <f t="shared" si="13"/>
        <v>492</v>
      </c>
      <c r="B223" s="181" t="str">
        <f t="shared" si="14"/>
        <v>492.0</v>
      </c>
      <c r="C223" t="s">
        <v>1631</v>
      </c>
      <c r="D223" t="s">
        <v>946</v>
      </c>
      <c r="G223">
        <v>0</v>
      </c>
      <c r="H223">
        <v>0</v>
      </c>
      <c r="I223">
        <v>0</v>
      </c>
      <c r="J223">
        <v>0</v>
      </c>
      <c r="K223">
        <v>0</v>
      </c>
      <c r="L223">
        <v>0</v>
      </c>
      <c r="M223">
        <v>0</v>
      </c>
      <c r="N223">
        <v>0</v>
      </c>
      <c r="O223">
        <v>0</v>
      </c>
      <c r="P223">
        <v>0</v>
      </c>
      <c r="Q223">
        <v>0</v>
      </c>
      <c r="R223">
        <v>0</v>
      </c>
      <c r="S223">
        <v>0</v>
      </c>
      <c r="U223" s="173">
        <f t="shared" si="15"/>
        <v>0</v>
      </c>
    </row>
    <row r="224" spans="1:21">
      <c r="A224" s="181" t="str">
        <f t="shared" si="13"/>
        <v>493</v>
      </c>
      <c r="B224" s="181" t="str">
        <f t="shared" si="14"/>
        <v>493.0</v>
      </c>
      <c r="C224" t="s">
        <v>1632</v>
      </c>
      <c r="D224" t="s">
        <v>948</v>
      </c>
      <c r="G224">
        <v>0</v>
      </c>
      <c r="H224">
        <v>0</v>
      </c>
      <c r="I224">
        <v>0</v>
      </c>
      <c r="J224">
        <v>0</v>
      </c>
      <c r="K224">
        <v>0</v>
      </c>
      <c r="L224">
        <v>0</v>
      </c>
      <c r="M224">
        <v>0</v>
      </c>
      <c r="N224">
        <v>0</v>
      </c>
      <c r="O224">
        <v>0</v>
      </c>
      <c r="P224">
        <v>0</v>
      </c>
      <c r="Q224">
        <v>0</v>
      </c>
      <c r="R224">
        <v>0</v>
      </c>
      <c r="S224">
        <v>0</v>
      </c>
      <c r="U224" s="173">
        <f t="shared" si="15"/>
        <v>0</v>
      </c>
    </row>
    <row r="225" spans="1:21">
      <c r="A225" s="181" t="str">
        <f t="shared" si="13"/>
        <v>494</v>
      </c>
      <c r="B225" s="181" t="str">
        <f t="shared" si="14"/>
        <v>494.0</v>
      </c>
      <c r="C225" t="s">
        <v>1633</v>
      </c>
      <c r="D225" t="s">
        <v>950</v>
      </c>
      <c r="G225">
        <v>0</v>
      </c>
      <c r="H225">
        <v>0</v>
      </c>
      <c r="I225">
        <v>0</v>
      </c>
      <c r="J225">
        <v>0</v>
      </c>
      <c r="K225">
        <v>0</v>
      </c>
      <c r="L225">
        <v>0</v>
      </c>
      <c r="M225">
        <v>0</v>
      </c>
      <c r="N225">
        <v>0</v>
      </c>
      <c r="O225">
        <v>0</v>
      </c>
      <c r="P225">
        <v>0</v>
      </c>
      <c r="Q225">
        <v>0</v>
      </c>
      <c r="R225">
        <v>0</v>
      </c>
      <c r="S225">
        <v>0</v>
      </c>
      <c r="U225" s="173">
        <f t="shared" si="15"/>
        <v>0</v>
      </c>
    </row>
    <row r="226" spans="1:21">
      <c r="A226" s="181" t="str">
        <f t="shared" si="13"/>
        <v>495</v>
      </c>
      <c r="B226" s="181" t="str">
        <f t="shared" si="14"/>
        <v>495.0</v>
      </c>
      <c r="C226" t="s">
        <v>1634</v>
      </c>
      <c r="D226" t="s">
        <v>952</v>
      </c>
      <c r="G226">
        <v>0</v>
      </c>
      <c r="H226">
        <v>0</v>
      </c>
      <c r="I226">
        <v>0</v>
      </c>
      <c r="J226">
        <v>0</v>
      </c>
      <c r="K226">
        <v>0</v>
      </c>
      <c r="L226">
        <v>0</v>
      </c>
      <c r="M226">
        <v>0</v>
      </c>
      <c r="N226">
        <v>0</v>
      </c>
      <c r="O226">
        <v>0</v>
      </c>
      <c r="P226">
        <v>0</v>
      </c>
      <c r="Q226">
        <v>0</v>
      </c>
      <c r="R226">
        <v>0</v>
      </c>
      <c r="S226">
        <v>0</v>
      </c>
      <c r="U226" s="173">
        <f t="shared" si="15"/>
        <v>0</v>
      </c>
    </row>
    <row r="227" spans="1:21">
      <c r="A227" s="181" t="str">
        <f t="shared" si="13"/>
        <v>496</v>
      </c>
      <c r="B227" s="181" t="str">
        <f t="shared" si="14"/>
        <v>496.0</v>
      </c>
      <c r="C227" t="s">
        <v>1635</v>
      </c>
      <c r="D227" t="s">
        <v>954</v>
      </c>
      <c r="G227">
        <v>0</v>
      </c>
      <c r="H227">
        <v>0</v>
      </c>
      <c r="I227">
        <v>0</v>
      </c>
      <c r="J227">
        <v>0</v>
      </c>
      <c r="K227">
        <v>0</v>
      </c>
      <c r="L227">
        <v>0</v>
      </c>
      <c r="M227">
        <v>0</v>
      </c>
      <c r="N227">
        <v>0</v>
      </c>
      <c r="O227">
        <v>0</v>
      </c>
      <c r="P227">
        <v>0</v>
      </c>
      <c r="Q227">
        <v>0</v>
      </c>
      <c r="R227">
        <v>0</v>
      </c>
      <c r="S227">
        <v>0</v>
      </c>
      <c r="U227" s="173">
        <f t="shared" si="15"/>
        <v>0</v>
      </c>
    </row>
    <row r="228" spans="1:21">
      <c r="A228" s="181" t="str">
        <f t="shared" si="13"/>
        <v>500</v>
      </c>
      <c r="B228" s="181" t="str">
        <f t="shared" si="14"/>
        <v>500.0</v>
      </c>
      <c r="C228" t="s">
        <v>1636</v>
      </c>
      <c r="D228" t="s">
        <v>956</v>
      </c>
      <c r="G228">
        <v>450809.59999999998</v>
      </c>
      <c r="H228">
        <v>403012.66</v>
      </c>
      <c r="I228">
        <v>451952.39</v>
      </c>
      <c r="J228">
        <v>474419.1</v>
      </c>
      <c r="K228">
        <v>431264.67</v>
      </c>
      <c r="L228">
        <v>510580.83</v>
      </c>
      <c r="M228">
        <v>427684.33</v>
      </c>
      <c r="N228">
        <v>340226.65</v>
      </c>
      <c r="O228">
        <v>568666.99</v>
      </c>
      <c r="P228">
        <v>452375.46</v>
      </c>
      <c r="Q228">
        <v>435270.83</v>
      </c>
      <c r="R228">
        <v>476139.5</v>
      </c>
      <c r="S228">
        <v>713666.94</v>
      </c>
      <c r="U228" s="173">
        <f t="shared" si="15"/>
        <v>472005.38076923072</v>
      </c>
    </row>
    <row r="229" spans="1:21">
      <c r="A229" s="181" t="str">
        <f t="shared" si="13"/>
        <v>501</v>
      </c>
      <c r="B229" s="181" t="str">
        <f t="shared" si="14"/>
        <v>501.0</v>
      </c>
      <c r="C229" t="s">
        <v>1637</v>
      </c>
      <c r="D229" t="s">
        <v>958</v>
      </c>
      <c r="G229">
        <v>12649122.65</v>
      </c>
      <c r="H229">
        <v>12141697.630000001</v>
      </c>
      <c r="I229">
        <v>13470771.42</v>
      </c>
      <c r="J229">
        <v>7516778.4800000004</v>
      </c>
      <c r="K229">
        <v>3560164.36</v>
      </c>
      <c r="L229">
        <v>11653095.109999999</v>
      </c>
      <c r="M229">
        <v>7045602.1600000001</v>
      </c>
      <c r="N229">
        <v>12865565.560000001</v>
      </c>
      <c r="O229">
        <v>10726175.58</v>
      </c>
      <c r="P229">
        <v>13914702.57</v>
      </c>
      <c r="Q229">
        <v>7732378.8899999997</v>
      </c>
      <c r="R229">
        <v>9971367.9399999995</v>
      </c>
      <c r="S229">
        <v>9873754.0099999998</v>
      </c>
      <c r="U229" s="173">
        <f t="shared" si="15"/>
        <v>10240090.489230771</v>
      </c>
    </row>
    <row r="230" spans="1:21">
      <c r="A230" s="181" t="str">
        <f t="shared" si="13"/>
        <v>502</v>
      </c>
      <c r="B230" s="181" t="str">
        <f t="shared" si="14"/>
        <v>502.0</v>
      </c>
      <c r="C230" t="s">
        <v>1638</v>
      </c>
      <c r="D230" t="s">
        <v>960</v>
      </c>
      <c r="G230">
        <v>619817.66</v>
      </c>
      <c r="H230">
        <v>572519.87</v>
      </c>
      <c r="I230">
        <v>883205.5</v>
      </c>
      <c r="J230">
        <v>1200411.8899999999</v>
      </c>
      <c r="K230">
        <v>658066.01</v>
      </c>
      <c r="L230">
        <v>722121.08</v>
      </c>
      <c r="M230">
        <v>817806.16</v>
      </c>
      <c r="N230">
        <v>1130488.1000000001</v>
      </c>
      <c r="O230">
        <v>1031124.52</v>
      </c>
      <c r="P230">
        <v>837546.28</v>
      </c>
      <c r="Q230">
        <v>673863.61</v>
      </c>
      <c r="R230">
        <v>694826.1</v>
      </c>
      <c r="S230">
        <v>792190.17</v>
      </c>
      <c r="U230" s="173">
        <f t="shared" si="15"/>
        <v>817998.99615384592</v>
      </c>
    </row>
    <row r="231" spans="1:21">
      <c r="A231" s="181" t="str">
        <f t="shared" si="13"/>
        <v>503</v>
      </c>
      <c r="B231" s="181" t="str">
        <f t="shared" si="14"/>
        <v>503.0</v>
      </c>
      <c r="C231" t="s">
        <v>1639</v>
      </c>
      <c r="D231" t="s">
        <v>962</v>
      </c>
      <c r="G231">
        <v>0</v>
      </c>
      <c r="H231">
        <v>0</v>
      </c>
      <c r="I231">
        <v>0</v>
      </c>
      <c r="J231">
        <v>0</v>
      </c>
      <c r="K231">
        <v>0</v>
      </c>
      <c r="L231">
        <v>0</v>
      </c>
      <c r="M231">
        <v>0</v>
      </c>
      <c r="N231">
        <v>0</v>
      </c>
      <c r="O231">
        <v>0</v>
      </c>
      <c r="P231">
        <v>0</v>
      </c>
      <c r="Q231">
        <v>0</v>
      </c>
      <c r="R231">
        <v>0</v>
      </c>
      <c r="S231">
        <v>0</v>
      </c>
      <c r="U231" s="173">
        <f t="shared" si="15"/>
        <v>0</v>
      </c>
    </row>
    <row r="232" spans="1:21">
      <c r="A232" s="181" t="str">
        <f t="shared" si="13"/>
        <v>504</v>
      </c>
      <c r="B232" s="181" t="str">
        <f t="shared" si="14"/>
        <v>504.0</v>
      </c>
      <c r="C232" t="s">
        <v>1640</v>
      </c>
      <c r="D232" t="s">
        <v>964</v>
      </c>
      <c r="G232">
        <v>0</v>
      </c>
      <c r="H232">
        <v>0</v>
      </c>
      <c r="I232">
        <v>0</v>
      </c>
      <c r="J232">
        <v>0</v>
      </c>
      <c r="K232">
        <v>0</v>
      </c>
      <c r="L232">
        <v>0</v>
      </c>
      <c r="M232">
        <v>0</v>
      </c>
      <c r="N232">
        <v>0</v>
      </c>
      <c r="O232">
        <v>0</v>
      </c>
      <c r="P232">
        <v>0</v>
      </c>
      <c r="Q232">
        <v>0</v>
      </c>
      <c r="R232">
        <v>0</v>
      </c>
      <c r="S232">
        <v>0</v>
      </c>
      <c r="U232" s="173">
        <f t="shared" si="15"/>
        <v>0</v>
      </c>
    </row>
    <row r="233" spans="1:21">
      <c r="A233" s="181" t="str">
        <f t="shared" si="13"/>
        <v>505</v>
      </c>
      <c r="B233" s="181" t="str">
        <f t="shared" si="14"/>
        <v>505.0</v>
      </c>
      <c r="C233" t="s">
        <v>1641</v>
      </c>
      <c r="D233" t="s">
        <v>966</v>
      </c>
      <c r="G233">
        <v>265183.59999999998</v>
      </c>
      <c r="H233">
        <v>225770.04</v>
      </c>
      <c r="I233">
        <v>173400.48</v>
      </c>
      <c r="J233">
        <v>248323.48</v>
      </c>
      <c r="K233">
        <v>239334.32</v>
      </c>
      <c r="L233">
        <v>202452.12</v>
      </c>
      <c r="M233">
        <v>214535.32</v>
      </c>
      <c r="N233">
        <v>228021.33</v>
      </c>
      <c r="O233">
        <v>214388.11</v>
      </c>
      <c r="P233">
        <v>234353.81</v>
      </c>
      <c r="Q233">
        <v>214044.71</v>
      </c>
      <c r="R233">
        <v>264446.7</v>
      </c>
      <c r="S233">
        <v>248505.82</v>
      </c>
      <c r="U233" s="173">
        <f t="shared" si="15"/>
        <v>228673.83384615387</v>
      </c>
    </row>
    <row r="234" spans="1:21">
      <c r="A234" s="181" t="str">
        <f t="shared" si="13"/>
        <v>506</v>
      </c>
      <c r="B234" s="181" t="str">
        <f t="shared" si="14"/>
        <v>506.0</v>
      </c>
      <c r="C234" t="s">
        <v>1642</v>
      </c>
      <c r="D234" t="s">
        <v>968</v>
      </c>
      <c r="G234">
        <v>3640485.68</v>
      </c>
      <c r="H234">
        <v>270057.15999999997</v>
      </c>
      <c r="I234">
        <v>460960.09</v>
      </c>
      <c r="J234">
        <v>361332.3</v>
      </c>
      <c r="K234">
        <v>464073.56</v>
      </c>
      <c r="L234">
        <v>348022.87</v>
      </c>
      <c r="M234">
        <v>307410.78000000003</v>
      </c>
      <c r="N234">
        <v>163577.4</v>
      </c>
      <c r="O234">
        <v>421949.62</v>
      </c>
      <c r="P234">
        <v>1407551.24</v>
      </c>
      <c r="Q234">
        <v>-663680.99</v>
      </c>
      <c r="R234">
        <v>472827.71</v>
      </c>
      <c r="S234">
        <v>-621153.55000000005</v>
      </c>
      <c r="U234" s="173">
        <f t="shared" si="15"/>
        <v>541031.83615384623</v>
      </c>
    </row>
    <row r="235" spans="1:21">
      <c r="A235" s="181" t="str">
        <f t="shared" si="13"/>
        <v>507</v>
      </c>
      <c r="B235" s="181" t="str">
        <f t="shared" si="14"/>
        <v>507.0</v>
      </c>
      <c r="C235" t="s">
        <v>1643</v>
      </c>
      <c r="D235" t="s">
        <v>970</v>
      </c>
      <c r="G235">
        <v>0</v>
      </c>
      <c r="H235">
        <v>0</v>
      </c>
      <c r="I235">
        <v>0</v>
      </c>
      <c r="J235">
        <v>0</v>
      </c>
      <c r="K235">
        <v>0</v>
      </c>
      <c r="L235">
        <v>0</v>
      </c>
      <c r="M235">
        <v>0</v>
      </c>
      <c r="N235">
        <v>0</v>
      </c>
      <c r="O235">
        <v>0</v>
      </c>
      <c r="P235">
        <v>0</v>
      </c>
      <c r="Q235">
        <v>0</v>
      </c>
      <c r="R235">
        <v>3848.15</v>
      </c>
      <c r="S235">
        <v>0</v>
      </c>
      <c r="U235" s="173">
        <f t="shared" si="15"/>
        <v>296.01153846153846</v>
      </c>
    </row>
    <row r="236" spans="1:21">
      <c r="A236" s="181" t="str">
        <f t="shared" si="13"/>
        <v>509</v>
      </c>
      <c r="B236" s="181" t="str">
        <f t="shared" si="14"/>
        <v>509.0</v>
      </c>
      <c r="C236" t="s">
        <v>1644</v>
      </c>
      <c r="D236" t="s">
        <v>972</v>
      </c>
      <c r="G236">
        <v>0</v>
      </c>
      <c r="H236">
        <v>-2.72</v>
      </c>
      <c r="I236">
        <v>0</v>
      </c>
      <c r="J236">
        <v>0</v>
      </c>
      <c r="K236">
        <v>-12.35</v>
      </c>
      <c r="L236">
        <v>0</v>
      </c>
      <c r="M236">
        <v>0</v>
      </c>
      <c r="N236">
        <v>-8.8000000000000007</v>
      </c>
      <c r="O236">
        <v>0</v>
      </c>
      <c r="P236">
        <v>0</v>
      </c>
      <c r="Q236">
        <v>-7.44</v>
      </c>
      <c r="R236">
        <v>0</v>
      </c>
      <c r="S236">
        <v>0</v>
      </c>
      <c r="U236" s="173">
        <f t="shared" si="15"/>
        <v>-2.4084615384615384</v>
      </c>
    </row>
    <row r="237" spans="1:21">
      <c r="A237" s="181" t="str">
        <f t="shared" si="13"/>
        <v>510</v>
      </c>
      <c r="B237" s="181" t="str">
        <f t="shared" si="14"/>
        <v>510.0</v>
      </c>
      <c r="C237" t="s">
        <v>1645</v>
      </c>
      <c r="D237" t="s">
        <v>974</v>
      </c>
      <c r="G237">
        <v>5375.69</v>
      </c>
      <c r="H237">
        <v>0</v>
      </c>
      <c r="I237">
        <v>7348.84</v>
      </c>
      <c r="J237">
        <v>110.86</v>
      </c>
      <c r="K237">
        <v>0</v>
      </c>
      <c r="L237">
        <v>0</v>
      </c>
      <c r="M237">
        <v>0</v>
      </c>
      <c r="N237">
        <v>0</v>
      </c>
      <c r="O237">
        <v>0</v>
      </c>
      <c r="P237">
        <v>0</v>
      </c>
      <c r="Q237">
        <v>0</v>
      </c>
      <c r="R237">
        <v>0</v>
      </c>
      <c r="S237">
        <v>0</v>
      </c>
      <c r="U237" s="173">
        <f t="shared" si="15"/>
        <v>987.33769230769224</v>
      </c>
    </row>
    <row r="238" spans="1:21">
      <c r="A238" s="181" t="str">
        <f t="shared" si="13"/>
        <v>511</v>
      </c>
      <c r="B238" s="181" t="str">
        <f t="shared" si="14"/>
        <v>511.0</v>
      </c>
      <c r="C238" t="s">
        <v>1646</v>
      </c>
      <c r="D238" t="s">
        <v>976</v>
      </c>
      <c r="G238">
        <v>240605.99</v>
      </c>
      <c r="H238">
        <v>139943.5</v>
      </c>
      <c r="I238">
        <v>398347</v>
      </c>
      <c r="J238">
        <v>271824.52</v>
      </c>
      <c r="K238">
        <v>497099.55</v>
      </c>
      <c r="L238">
        <v>420499.99</v>
      </c>
      <c r="M238">
        <v>134697.84</v>
      </c>
      <c r="N238">
        <v>246646.95</v>
      </c>
      <c r="O238">
        <v>256302.98</v>
      </c>
      <c r="P238">
        <v>236115.92</v>
      </c>
      <c r="Q238">
        <v>-244791.59</v>
      </c>
      <c r="R238">
        <v>443811.67</v>
      </c>
      <c r="S238">
        <v>841959.73</v>
      </c>
      <c r="U238" s="173">
        <f t="shared" si="15"/>
        <v>298697.23461538466</v>
      </c>
    </row>
    <row r="239" spans="1:21">
      <c r="A239" s="181" t="str">
        <f t="shared" si="13"/>
        <v>512</v>
      </c>
      <c r="B239" s="181" t="str">
        <f t="shared" si="14"/>
        <v>512.0</v>
      </c>
      <c r="C239" t="s">
        <v>1647</v>
      </c>
      <c r="D239" t="s">
        <v>978</v>
      </c>
      <c r="G239">
        <v>3597816.55</v>
      </c>
      <c r="H239">
        <v>688537.08</v>
      </c>
      <c r="I239">
        <v>1130245.21</v>
      </c>
      <c r="J239">
        <v>1114959.8700000001</v>
      </c>
      <c r="K239">
        <v>1261807.18</v>
      </c>
      <c r="L239">
        <v>1255158.1200000001</v>
      </c>
      <c r="M239">
        <v>223164.86</v>
      </c>
      <c r="N239">
        <v>929119.25</v>
      </c>
      <c r="O239">
        <v>1450587.8</v>
      </c>
      <c r="P239">
        <v>535215</v>
      </c>
      <c r="Q239">
        <v>1138451.7</v>
      </c>
      <c r="R239">
        <v>1113787</v>
      </c>
      <c r="S239">
        <v>694000.2</v>
      </c>
      <c r="U239" s="173">
        <f t="shared" si="15"/>
        <v>1164065.3707692306</v>
      </c>
    </row>
    <row r="240" spans="1:21">
      <c r="A240" s="181" t="str">
        <f t="shared" si="13"/>
        <v>513</v>
      </c>
      <c r="B240" s="181" t="str">
        <f t="shared" si="14"/>
        <v>513.0</v>
      </c>
      <c r="C240" t="s">
        <v>1648</v>
      </c>
      <c r="D240" t="s">
        <v>980</v>
      </c>
      <c r="G240">
        <v>86454.87</v>
      </c>
      <c r="H240">
        <v>459064</v>
      </c>
      <c r="I240">
        <v>304155.23</v>
      </c>
      <c r="J240">
        <v>308906.63</v>
      </c>
      <c r="K240">
        <v>515931.11</v>
      </c>
      <c r="L240">
        <v>-24633.84</v>
      </c>
      <c r="M240">
        <v>-120673.74</v>
      </c>
      <c r="N240">
        <v>129465.76</v>
      </c>
      <c r="O240">
        <v>117930.21</v>
      </c>
      <c r="P240">
        <v>503234.95</v>
      </c>
      <c r="Q240">
        <v>1371988.8</v>
      </c>
      <c r="R240">
        <v>-639221.06999999995</v>
      </c>
      <c r="S240">
        <v>397774.65</v>
      </c>
      <c r="U240" s="173">
        <f t="shared" si="15"/>
        <v>262336.73538461537</v>
      </c>
    </row>
    <row r="241" spans="1:21">
      <c r="A241" s="181" t="str">
        <f t="shared" si="13"/>
        <v>514</v>
      </c>
      <c r="B241" s="181" t="str">
        <f t="shared" si="14"/>
        <v>514.0</v>
      </c>
      <c r="C241" t="s">
        <v>1649</v>
      </c>
      <c r="D241" t="s">
        <v>982</v>
      </c>
      <c r="G241">
        <v>-55140</v>
      </c>
      <c r="H241">
        <v>119169.37</v>
      </c>
      <c r="I241">
        <v>127520.52</v>
      </c>
      <c r="J241">
        <v>408319.98</v>
      </c>
      <c r="K241">
        <v>276763.92</v>
      </c>
      <c r="L241">
        <v>-226208.05</v>
      </c>
      <c r="M241">
        <v>152227.34</v>
      </c>
      <c r="N241">
        <v>108893.17</v>
      </c>
      <c r="O241">
        <v>132001.88</v>
      </c>
      <c r="P241">
        <v>154730.56</v>
      </c>
      <c r="Q241">
        <v>136787.01999999999</v>
      </c>
      <c r="R241">
        <v>126487.34</v>
      </c>
      <c r="S241">
        <v>403623.27</v>
      </c>
      <c r="U241" s="173">
        <f t="shared" si="15"/>
        <v>143475.10153846155</v>
      </c>
    </row>
    <row r="242" spans="1:21">
      <c r="A242" s="181" t="str">
        <f t="shared" si="13"/>
        <v>517</v>
      </c>
      <c r="B242" s="181" t="str">
        <f t="shared" si="14"/>
        <v>517.0</v>
      </c>
      <c r="C242" t="s">
        <v>1650</v>
      </c>
      <c r="D242" t="s">
        <v>984</v>
      </c>
      <c r="G242">
        <v>0</v>
      </c>
      <c r="H242">
        <v>0</v>
      </c>
      <c r="I242">
        <v>0</v>
      </c>
      <c r="J242">
        <v>0</v>
      </c>
      <c r="K242">
        <v>0</v>
      </c>
      <c r="L242">
        <v>0</v>
      </c>
      <c r="M242">
        <v>0</v>
      </c>
      <c r="N242">
        <v>0</v>
      </c>
      <c r="O242">
        <v>0</v>
      </c>
      <c r="P242">
        <v>0</v>
      </c>
      <c r="Q242">
        <v>0</v>
      </c>
      <c r="R242">
        <v>0</v>
      </c>
      <c r="S242">
        <v>0</v>
      </c>
      <c r="U242" s="173">
        <f t="shared" si="15"/>
        <v>0</v>
      </c>
    </row>
    <row r="243" spans="1:21">
      <c r="A243" s="181" t="str">
        <f t="shared" si="13"/>
        <v>518</v>
      </c>
      <c r="B243" s="181" t="str">
        <f t="shared" si="14"/>
        <v>518.0</v>
      </c>
      <c r="C243" t="s">
        <v>1651</v>
      </c>
      <c r="D243" t="s">
        <v>986</v>
      </c>
      <c r="G243">
        <v>0</v>
      </c>
      <c r="H243">
        <v>0</v>
      </c>
      <c r="I243">
        <v>0</v>
      </c>
      <c r="J243">
        <v>0</v>
      </c>
      <c r="K243">
        <v>0</v>
      </c>
      <c r="L243">
        <v>0</v>
      </c>
      <c r="M243">
        <v>0</v>
      </c>
      <c r="N243">
        <v>0</v>
      </c>
      <c r="O243">
        <v>0</v>
      </c>
      <c r="P243">
        <v>0</v>
      </c>
      <c r="Q243">
        <v>0</v>
      </c>
      <c r="R243">
        <v>0</v>
      </c>
      <c r="S243">
        <v>0</v>
      </c>
      <c r="U243" s="173">
        <f t="shared" si="15"/>
        <v>0</v>
      </c>
    </row>
    <row r="244" spans="1:21">
      <c r="A244" s="181" t="str">
        <f t="shared" si="13"/>
        <v>519</v>
      </c>
      <c r="B244" s="181" t="str">
        <f t="shared" si="14"/>
        <v>519.0</v>
      </c>
      <c r="C244" t="s">
        <v>1652</v>
      </c>
      <c r="D244" t="s">
        <v>988</v>
      </c>
      <c r="G244">
        <v>0</v>
      </c>
      <c r="H244">
        <v>0</v>
      </c>
      <c r="I244">
        <v>0</v>
      </c>
      <c r="J244">
        <v>0</v>
      </c>
      <c r="K244">
        <v>0</v>
      </c>
      <c r="L244">
        <v>0</v>
      </c>
      <c r="M244">
        <v>0</v>
      </c>
      <c r="N244">
        <v>0</v>
      </c>
      <c r="O244">
        <v>0</v>
      </c>
      <c r="P244">
        <v>0</v>
      </c>
      <c r="Q244">
        <v>0</v>
      </c>
      <c r="R244">
        <v>0</v>
      </c>
      <c r="S244">
        <v>0</v>
      </c>
      <c r="U244" s="173">
        <f t="shared" si="15"/>
        <v>0</v>
      </c>
    </row>
    <row r="245" spans="1:21">
      <c r="A245" s="181" t="str">
        <f t="shared" si="13"/>
        <v>520</v>
      </c>
      <c r="B245" s="181" t="str">
        <f t="shared" si="14"/>
        <v>520.0</v>
      </c>
      <c r="C245" t="s">
        <v>1653</v>
      </c>
      <c r="D245" t="s">
        <v>990</v>
      </c>
      <c r="G245">
        <v>0</v>
      </c>
      <c r="H245">
        <v>0</v>
      </c>
      <c r="I245">
        <v>0</v>
      </c>
      <c r="J245">
        <v>0</v>
      </c>
      <c r="K245">
        <v>0</v>
      </c>
      <c r="L245">
        <v>0</v>
      </c>
      <c r="M245">
        <v>0</v>
      </c>
      <c r="N245">
        <v>0</v>
      </c>
      <c r="O245">
        <v>0</v>
      </c>
      <c r="P245">
        <v>0</v>
      </c>
      <c r="Q245">
        <v>0</v>
      </c>
      <c r="R245">
        <v>0</v>
      </c>
      <c r="S245">
        <v>0</v>
      </c>
      <c r="U245" s="173">
        <f t="shared" si="15"/>
        <v>0</v>
      </c>
    </row>
    <row r="246" spans="1:21">
      <c r="A246" s="181" t="str">
        <f t="shared" si="13"/>
        <v>521</v>
      </c>
      <c r="B246" s="181" t="str">
        <f t="shared" si="14"/>
        <v>521.0</v>
      </c>
      <c r="C246" t="s">
        <v>1654</v>
      </c>
      <c r="D246" t="s">
        <v>992</v>
      </c>
      <c r="G246">
        <v>0</v>
      </c>
      <c r="H246">
        <v>0</v>
      </c>
      <c r="I246">
        <v>0</v>
      </c>
      <c r="J246">
        <v>0</v>
      </c>
      <c r="K246">
        <v>0</v>
      </c>
      <c r="L246">
        <v>0</v>
      </c>
      <c r="M246">
        <v>0</v>
      </c>
      <c r="N246">
        <v>0</v>
      </c>
      <c r="O246">
        <v>0</v>
      </c>
      <c r="P246">
        <v>0</v>
      </c>
      <c r="Q246">
        <v>0</v>
      </c>
      <c r="R246">
        <v>0</v>
      </c>
      <c r="S246">
        <v>0</v>
      </c>
      <c r="U246" s="173">
        <f t="shared" si="15"/>
        <v>0</v>
      </c>
    </row>
    <row r="247" spans="1:21">
      <c r="A247" s="181" t="str">
        <f t="shared" si="13"/>
        <v>522</v>
      </c>
      <c r="B247" s="181" t="str">
        <f t="shared" si="14"/>
        <v>522.0</v>
      </c>
      <c r="C247" t="s">
        <v>1655</v>
      </c>
      <c r="D247" t="s">
        <v>994</v>
      </c>
      <c r="G247">
        <v>0</v>
      </c>
      <c r="H247">
        <v>0</v>
      </c>
      <c r="I247">
        <v>0</v>
      </c>
      <c r="J247">
        <v>0</v>
      </c>
      <c r="K247">
        <v>0</v>
      </c>
      <c r="L247">
        <v>0</v>
      </c>
      <c r="M247">
        <v>0</v>
      </c>
      <c r="N247">
        <v>0</v>
      </c>
      <c r="O247">
        <v>0</v>
      </c>
      <c r="P247">
        <v>0</v>
      </c>
      <c r="Q247">
        <v>0</v>
      </c>
      <c r="R247">
        <v>0</v>
      </c>
      <c r="S247">
        <v>0</v>
      </c>
      <c r="U247" s="173">
        <f t="shared" si="15"/>
        <v>0</v>
      </c>
    </row>
    <row r="248" spans="1:21">
      <c r="A248" s="181" t="str">
        <f t="shared" si="13"/>
        <v>523</v>
      </c>
      <c r="B248" s="181" t="str">
        <f t="shared" si="14"/>
        <v>523.0</v>
      </c>
      <c r="C248" t="s">
        <v>1656</v>
      </c>
      <c r="D248" t="s">
        <v>996</v>
      </c>
      <c r="G248">
        <v>0</v>
      </c>
      <c r="H248">
        <v>0</v>
      </c>
      <c r="I248">
        <v>0</v>
      </c>
      <c r="J248">
        <v>0</v>
      </c>
      <c r="K248">
        <v>0</v>
      </c>
      <c r="L248">
        <v>0</v>
      </c>
      <c r="M248">
        <v>0</v>
      </c>
      <c r="N248">
        <v>0</v>
      </c>
      <c r="O248">
        <v>0</v>
      </c>
      <c r="P248">
        <v>0</v>
      </c>
      <c r="Q248">
        <v>0</v>
      </c>
      <c r="R248">
        <v>0</v>
      </c>
      <c r="S248">
        <v>0</v>
      </c>
      <c r="U248" s="173">
        <f t="shared" si="15"/>
        <v>0</v>
      </c>
    </row>
    <row r="249" spans="1:21">
      <c r="A249" s="181" t="str">
        <f t="shared" si="13"/>
        <v>524</v>
      </c>
      <c r="B249" s="181" t="str">
        <f t="shared" si="14"/>
        <v>524.0</v>
      </c>
      <c r="C249" t="s">
        <v>1657</v>
      </c>
      <c r="D249" t="s">
        <v>998</v>
      </c>
      <c r="G249">
        <v>0</v>
      </c>
      <c r="H249">
        <v>0</v>
      </c>
      <c r="I249">
        <v>0</v>
      </c>
      <c r="J249">
        <v>0</v>
      </c>
      <c r="K249">
        <v>0</v>
      </c>
      <c r="L249">
        <v>0</v>
      </c>
      <c r="M249">
        <v>0</v>
      </c>
      <c r="N249">
        <v>0</v>
      </c>
      <c r="O249">
        <v>0</v>
      </c>
      <c r="P249">
        <v>0</v>
      </c>
      <c r="Q249">
        <v>0</v>
      </c>
      <c r="R249">
        <v>0</v>
      </c>
      <c r="S249">
        <v>0</v>
      </c>
      <c r="U249" s="173">
        <f t="shared" si="15"/>
        <v>0</v>
      </c>
    </row>
    <row r="250" spans="1:21">
      <c r="A250" s="181" t="str">
        <f t="shared" si="13"/>
        <v>525</v>
      </c>
      <c r="B250" s="181" t="str">
        <f t="shared" si="14"/>
        <v>525.0</v>
      </c>
      <c r="C250" t="s">
        <v>1658</v>
      </c>
      <c r="D250" t="s">
        <v>1000</v>
      </c>
      <c r="G250">
        <v>0</v>
      </c>
      <c r="H250">
        <v>0</v>
      </c>
      <c r="I250">
        <v>0</v>
      </c>
      <c r="J250">
        <v>0</v>
      </c>
      <c r="K250">
        <v>0</v>
      </c>
      <c r="L250">
        <v>0</v>
      </c>
      <c r="M250">
        <v>0</v>
      </c>
      <c r="N250">
        <v>0</v>
      </c>
      <c r="O250">
        <v>0</v>
      </c>
      <c r="P250">
        <v>0</v>
      </c>
      <c r="Q250">
        <v>0</v>
      </c>
      <c r="R250">
        <v>0</v>
      </c>
      <c r="S250">
        <v>0</v>
      </c>
      <c r="U250" s="173">
        <f t="shared" si="15"/>
        <v>0</v>
      </c>
    </row>
    <row r="251" spans="1:21">
      <c r="A251" s="181" t="str">
        <f t="shared" si="13"/>
        <v>528</v>
      </c>
      <c r="B251" s="181" t="str">
        <f t="shared" si="14"/>
        <v>528.0</v>
      </c>
      <c r="C251" t="s">
        <v>1659</v>
      </c>
      <c r="D251" t="s">
        <v>1002</v>
      </c>
      <c r="G251">
        <v>0</v>
      </c>
      <c r="H251">
        <v>0</v>
      </c>
      <c r="I251">
        <v>0</v>
      </c>
      <c r="J251">
        <v>0</v>
      </c>
      <c r="K251">
        <v>0</v>
      </c>
      <c r="L251">
        <v>0</v>
      </c>
      <c r="M251">
        <v>0</v>
      </c>
      <c r="N251">
        <v>0</v>
      </c>
      <c r="O251">
        <v>0</v>
      </c>
      <c r="P251">
        <v>0</v>
      </c>
      <c r="Q251">
        <v>0</v>
      </c>
      <c r="R251">
        <v>0</v>
      </c>
      <c r="S251">
        <v>0</v>
      </c>
      <c r="U251" s="173">
        <f t="shared" si="15"/>
        <v>0</v>
      </c>
    </row>
    <row r="252" spans="1:21">
      <c r="A252" s="181" t="str">
        <f t="shared" si="13"/>
        <v>529</v>
      </c>
      <c r="B252" s="181" t="str">
        <f t="shared" si="14"/>
        <v>529.0</v>
      </c>
      <c r="C252" t="s">
        <v>1660</v>
      </c>
      <c r="D252" t="s">
        <v>1004</v>
      </c>
      <c r="G252">
        <v>0</v>
      </c>
      <c r="H252">
        <v>0</v>
      </c>
      <c r="I252">
        <v>0</v>
      </c>
      <c r="J252">
        <v>0</v>
      </c>
      <c r="K252">
        <v>0</v>
      </c>
      <c r="L252">
        <v>0</v>
      </c>
      <c r="M252">
        <v>0</v>
      </c>
      <c r="N252">
        <v>0</v>
      </c>
      <c r="O252">
        <v>0</v>
      </c>
      <c r="P252">
        <v>0</v>
      </c>
      <c r="Q252">
        <v>0</v>
      </c>
      <c r="R252">
        <v>0</v>
      </c>
      <c r="S252">
        <v>0</v>
      </c>
      <c r="U252" s="173">
        <f t="shared" si="15"/>
        <v>0</v>
      </c>
    </row>
    <row r="253" spans="1:21">
      <c r="A253" s="181" t="str">
        <f t="shared" si="13"/>
        <v>530</v>
      </c>
      <c r="B253" s="181" t="str">
        <f t="shared" si="14"/>
        <v>530.0</v>
      </c>
      <c r="C253" t="s">
        <v>1661</v>
      </c>
      <c r="D253" t="s">
        <v>1006</v>
      </c>
      <c r="G253">
        <v>0</v>
      </c>
      <c r="H253">
        <v>0</v>
      </c>
      <c r="I253">
        <v>0</v>
      </c>
      <c r="J253">
        <v>0</v>
      </c>
      <c r="K253">
        <v>0</v>
      </c>
      <c r="L253">
        <v>0</v>
      </c>
      <c r="M253">
        <v>0</v>
      </c>
      <c r="N253">
        <v>0</v>
      </c>
      <c r="O253">
        <v>0</v>
      </c>
      <c r="P253">
        <v>0</v>
      </c>
      <c r="Q253">
        <v>0</v>
      </c>
      <c r="R253">
        <v>0</v>
      </c>
      <c r="S253">
        <v>0</v>
      </c>
      <c r="U253" s="173">
        <f t="shared" si="15"/>
        <v>0</v>
      </c>
    </row>
    <row r="254" spans="1:21">
      <c r="A254" s="181" t="str">
        <f t="shared" si="13"/>
        <v>531</v>
      </c>
      <c r="B254" s="181" t="str">
        <f t="shared" si="14"/>
        <v>531.0</v>
      </c>
      <c r="C254" t="s">
        <v>1662</v>
      </c>
      <c r="D254" t="s">
        <v>1008</v>
      </c>
      <c r="G254">
        <v>0</v>
      </c>
      <c r="H254">
        <v>0</v>
      </c>
      <c r="I254">
        <v>0</v>
      </c>
      <c r="J254">
        <v>0</v>
      </c>
      <c r="K254">
        <v>0</v>
      </c>
      <c r="L254">
        <v>0</v>
      </c>
      <c r="M254">
        <v>0</v>
      </c>
      <c r="N254">
        <v>0</v>
      </c>
      <c r="O254">
        <v>0</v>
      </c>
      <c r="P254">
        <v>0</v>
      </c>
      <c r="Q254">
        <v>0</v>
      </c>
      <c r="R254">
        <v>0</v>
      </c>
      <c r="S254">
        <v>0</v>
      </c>
      <c r="U254" s="173">
        <f t="shared" si="15"/>
        <v>0</v>
      </c>
    </row>
    <row r="255" spans="1:21">
      <c r="A255" s="181" t="str">
        <f t="shared" si="13"/>
        <v>532</v>
      </c>
      <c r="B255" s="181" t="str">
        <f t="shared" si="14"/>
        <v>532.0</v>
      </c>
      <c r="C255" t="s">
        <v>1663</v>
      </c>
      <c r="D255" t="s">
        <v>1010</v>
      </c>
      <c r="G255">
        <v>0</v>
      </c>
      <c r="H255">
        <v>0</v>
      </c>
      <c r="I255">
        <v>0</v>
      </c>
      <c r="J255">
        <v>0</v>
      </c>
      <c r="K255">
        <v>0</v>
      </c>
      <c r="L255">
        <v>0</v>
      </c>
      <c r="M255">
        <v>0</v>
      </c>
      <c r="N255">
        <v>0</v>
      </c>
      <c r="O255">
        <v>0</v>
      </c>
      <c r="P255">
        <v>0</v>
      </c>
      <c r="Q255">
        <v>0</v>
      </c>
      <c r="R255">
        <v>0</v>
      </c>
      <c r="S255">
        <v>0</v>
      </c>
      <c r="U255" s="173">
        <f t="shared" si="15"/>
        <v>0</v>
      </c>
    </row>
    <row r="256" spans="1:21">
      <c r="A256" s="181" t="str">
        <f t="shared" si="13"/>
        <v>535</v>
      </c>
      <c r="B256" s="181" t="str">
        <f t="shared" si="14"/>
        <v>535.0</v>
      </c>
      <c r="C256" t="s">
        <v>1664</v>
      </c>
      <c r="D256" t="s">
        <v>1012</v>
      </c>
      <c r="G256">
        <v>0</v>
      </c>
      <c r="H256">
        <v>0</v>
      </c>
      <c r="I256">
        <v>0</v>
      </c>
      <c r="J256">
        <v>0</v>
      </c>
      <c r="K256">
        <v>0</v>
      </c>
      <c r="L256">
        <v>0</v>
      </c>
      <c r="M256">
        <v>0</v>
      </c>
      <c r="N256">
        <v>0</v>
      </c>
      <c r="O256">
        <v>0</v>
      </c>
      <c r="P256">
        <v>0</v>
      </c>
      <c r="Q256">
        <v>0</v>
      </c>
      <c r="R256">
        <v>0</v>
      </c>
      <c r="S256">
        <v>0</v>
      </c>
      <c r="U256" s="173">
        <f t="shared" si="15"/>
        <v>0</v>
      </c>
    </row>
    <row r="257" spans="1:21">
      <c r="A257" s="181" t="str">
        <f t="shared" si="13"/>
        <v>536</v>
      </c>
      <c r="B257" s="181" t="str">
        <f t="shared" si="14"/>
        <v>536.0</v>
      </c>
      <c r="C257" t="s">
        <v>1665</v>
      </c>
      <c r="D257" t="s">
        <v>1014</v>
      </c>
      <c r="G257">
        <v>0</v>
      </c>
      <c r="H257">
        <v>0</v>
      </c>
      <c r="I257">
        <v>0</v>
      </c>
      <c r="J257">
        <v>0</v>
      </c>
      <c r="K257">
        <v>0</v>
      </c>
      <c r="L257">
        <v>0</v>
      </c>
      <c r="M257">
        <v>0</v>
      </c>
      <c r="N257">
        <v>0</v>
      </c>
      <c r="O257">
        <v>0</v>
      </c>
      <c r="P257">
        <v>0</v>
      </c>
      <c r="Q257">
        <v>0</v>
      </c>
      <c r="R257">
        <v>0</v>
      </c>
      <c r="S257">
        <v>0</v>
      </c>
      <c r="U257" s="173">
        <f t="shared" si="15"/>
        <v>0</v>
      </c>
    </row>
    <row r="258" spans="1:21">
      <c r="A258" s="181" t="str">
        <f t="shared" si="13"/>
        <v>537</v>
      </c>
      <c r="B258" s="181" t="str">
        <f t="shared" si="14"/>
        <v>537.0</v>
      </c>
      <c r="C258" t="s">
        <v>1666</v>
      </c>
      <c r="D258" t="s">
        <v>1016</v>
      </c>
      <c r="G258">
        <v>0</v>
      </c>
      <c r="H258">
        <v>0</v>
      </c>
      <c r="I258">
        <v>0</v>
      </c>
      <c r="J258">
        <v>0</v>
      </c>
      <c r="K258">
        <v>0</v>
      </c>
      <c r="L258">
        <v>0</v>
      </c>
      <c r="M258">
        <v>0</v>
      </c>
      <c r="N258">
        <v>0</v>
      </c>
      <c r="O258">
        <v>0</v>
      </c>
      <c r="P258">
        <v>0</v>
      </c>
      <c r="Q258">
        <v>0</v>
      </c>
      <c r="R258">
        <v>0</v>
      </c>
      <c r="S258">
        <v>0</v>
      </c>
      <c r="U258" s="173">
        <f t="shared" si="15"/>
        <v>0</v>
      </c>
    </row>
    <row r="259" spans="1:21">
      <c r="A259" s="181" t="str">
        <f t="shared" si="13"/>
        <v>538</v>
      </c>
      <c r="B259" s="181" t="str">
        <f t="shared" si="14"/>
        <v>538.0</v>
      </c>
      <c r="C259" t="s">
        <v>1667</v>
      </c>
      <c r="D259" t="s">
        <v>1018</v>
      </c>
      <c r="G259">
        <v>0</v>
      </c>
      <c r="H259">
        <v>0</v>
      </c>
      <c r="I259">
        <v>0</v>
      </c>
      <c r="J259">
        <v>0</v>
      </c>
      <c r="K259">
        <v>0</v>
      </c>
      <c r="L259">
        <v>0</v>
      </c>
      <c r="M259">
        <v>0</v>
      </c>
      <c r="N259">
        <v>0</v>
      </c>
      <c r="O259">
        <v>0</v>
      </c>
      <c r="P259">
        <v>0</v>
      </c>
      <c r="Q259">
        <v>0</v>
      </c>
      <c r="R259">
        <v>0</v>
      </c>
      <c r="S259">
        <v>0</v>
      </c>
      <c r="U259" s="173">
        <f t="shared" si="15"/>
        <v>0</v>
      </c>
    </row>
    <row r="260" spans="1:21">
      <c r="A260" s="181" t="str">
        <f t="shared" si="13"/>
        <v>539</v>
      </c>
      <c r="B260" s="181" t="str">
        <f t="shared" si="14"/>
        <v>539.0</v>
      </c>
      <c r="C260" t="s">
        <v>1668</v>
      </c>
      <c r="D260" t="s">
        <v>1020</v>
      </c>
      <c r="G260">
        <v>0</v>
      </c>
      <c r="H260">
        <v>0</v>
      </c>
      <c r="I260">
        <v>0</v>
      </c>
      <c r="J260">
        <v>0</v>
      </c>
      <c r="K260">
        <v>0</v>
      </c>
      <c r="L260">
        <v>0</v>
      </c>
      <c r="M260">
        <v>0</v>
      </c>
      <c r="N260">
        <v>0</v>
      </c>
      <c r="O260">
        <v>0</v>
      </c>
      <c r="P260">
        <v>0</v>
      </c>
      <c r="Q260">
        <v>0</v>
      </c>
      <c r="R260">
        <v>0</v>
      </c>
      <c r="S260">
        <v>0</v>
      </c>
      <c r="U260" s="173">
        <f t="shared" si="15"/>
        <v>0</v>
      </c>
    </row>
    <row r="261" spans="1:21">
      <c r="A261" s="181" t="str">
        <f t="shared" si="13"/>
        <v>540</v>
      </c>
      <c r="B261" s="181" t="str">
        <f t="shared" si="14"/>
        <v>540.0</v>
      </c>
      <c r="C261" t="s">
        <v>1669</v>
      </c>
      <c r="D261" t="s">
        <v>1022</v>
      </c>
      <c r="G261">
        <v>0</v>
      </c>
      <c r="H261">
        <v>0</v>
      </c>
      <c r="I261">
        <v>0</v>
      </c>
      <c r="J261">
        <v>0</v>
      </c>
      <c r="K261">
        <v>0</v>
      </c>
      <c r="L261">
        <v>0</v>
      </c>
      <c r="M261">
        <v>0</v>
      </c>
      <c r="N261">
        <v>0</v>
      </c>
      <c r="O261">
        <v>0</v>
      </c>
      <c r="P261">
        <v>0</v>
      </c>
      <c r="Q261">
        <v>0</v>
      </c>
      <c r="R261">
        <v>0</v>
      </c>
      <c r="S261">
        <v>0</v>
      </c>
      <c r="U261" s="173">
        <f t="shared" si="15"/>
        <v>0</v>
      </c>
    </row>
    <row r="262" spans="1:21">
      <c r="A262" s="181" t="str">
        <f t="shared" si="13"/>
        <v>541</v>
      </c>
      <c r="B262" s="181" t="str">
        <f t="shared" si="14"/>
        <v>541.0</v>
      </c>
      <c r="C262" t="s">
        <v>1670</v>
      </c>
      <c r="D262" t="s">
        <v>1024</v>
      </c>
      <c r="G262">
        <v>0</v>
      </c>
      <c r="H262">
        <v>0</v>
      </c>
      <c r="I262">
        <v>0</v>
      </c>
      <c r="J262">
        <v>0</v>
      </c>
      <c r="K262">
        <v>0</v>
      </c>
      <c r="L262">
        <v>0</v>
      </c>
      <c r="M262">
        <v>0</v>
      </c>
      <c r="N262">
        <v>0</v>
      </c>
      <c r="O262">
        <v>0</v>
      </c>
      <c r="P262">
        <v>0</v>
      </c>
      <c r="Q262">
        <v>0</v>
      </c>
      <c r="R262">
        <v>0</v>
      </c>
      <c r="S262">
        <v>0</v>
      </c>
      <c r="U262" s="173">
        <f t="shared" si="15"/>
        <v>0</v>
      </c>
    </row>
    <row r="263" spans="1:21">
      <c r="A263" s="181" t="str">
        <f t="shared" ref="A263:A326" si="16">MID(C263,4,3)</f>
        <v>542</v>
      </c>
      <c r="B263" s="181" t="str">
        <f t="shared" ref="B263:B326" si="17">MID(C263,4,3)&amp;"."&amp;MID(C263,7,1)</f>
        <v>542.0</v>
      </c>
      <c r="C263" t="s">
        <v>1671</v>
      </c>
      <c r="D263" t="s">
        <v>1026</v>
      </c>
      <c r="G263">
        <v>0</v>
      </c>
      <c r="H263">
        <v>0</v>
      </c>
      <c r="I263">
        <v>0</v>
      </c>
      <c r="J263">
        <v>0</v>
      </c>
      <c r="K263">
        <v>0</v>
      </c>
      <c r="L263">
        <v>0</v>
      </c>
      <c r="M263">
        <v>0</v>
      </c>
      <c r="N263">
        <v>0</v>
      </c>
      <c r="O263">
        <v>0</v>
      </c>
      <c r="P263">
        <v>0</v>
      </c>
      <c r="Q263">
        <v>0</v>
      </c>
      <c r="R263">
        <v>0</v>
      </c>
      <c r="S263">
        <v>0</v>
      </c>
      <c r="U263" s="173">
        <f t="shared" ref="U263:U326" si="18">AVERAGE(G263:S263)</f>
        <v>0</v>
      </c>
    </row>
    <row r="264" spans="1:21">
      <c r="A264" s="181" t="str">
        <f t="shared" si="16"/>
        <v>543</v>
      </c>
      <c r="B264" s="181" t="str">
        <f t="shared" si="17"/>
        <v>543.0</v>
      </c>
      <c r="C264" t="s">
        <v>1672</v>
      </c>
      <c r="D264" t="s">
        <v>1028</v>
      </c>
      <c r="G264">
        <v>0</v>
      </c>
      <c r="H264">
        <v>0</v>
      </c>
      <c r="I264">
        <v>0</v>
      </c>
      <c r="J264">
        <v>0</v>
      </c>
      <c r="K264">
        <v>0</v>
      </c>
      <c r="L264">
        <v>0</v>
      </c>
      <c r="M264">
        <v>0</v>
      </c>
      <c r="N264">
        <v>0</v>
      </c>
      <c r="O264">
        <v>0</v>
      </c>
      <c r="P264">
        <v>0</v>
      </c>
      <c r="Q264">
        <v>0</v>
      </c>
      <c r="R264">
        <v>0</v>
      </c>
      <c r="S264">
        <v>0</v>
      </c>
      <c r="U264" s="173">
        <f t="shared" si="18"/>
        <v>0</v>
      </c>
    </row>
    <row r="265" spans="1:21">
      <c r="A265" s="181" t="str">
        <f t="shared" si="16"/>
        <v>544</v>
      </c>
      <c r="B265" s="181" t="str">
        <f t="shared" si="17"/>
        <v>544.0</v>
      </c>
      <c r="C265" t="s">
        <v>1673</v>
      </c>
      <c r="D265" t="s">
        <v>1030</v>
      </c>
      <c r="G265">
        <v>0</v>
      </c>
      <c r="H265">
        <v>0</v>
      </c>
      <c r="I265">
        <v>0</v>
      </c>
      <c r="J265">
        <v>0</v>
      </c>
      <c r="K265">
        <v>0</v>
      </c>
      <c r="L265">
        <v>0</v>
      </c>
      <c r="M265">
        <v>0</v>
      </c>
      <c r="N265">
        <v>0</v>
      </c>
      <c r="O265">
        <v>0</v>
      </c>
      <c r="P265">
        <v>0</v>
      </c>
      <c r="Q265">
        <v>0</v>
      </c>
      <c r="R265">
        <v>0</v>
      </c>
      <c r="S265">
        <v>0</v>
      </c>
      <c r="U265" s="173">
        <f t="shared" si="18"/>
        <v>0</v>
      </c>
    </row>
    <row r="266" spans="1:21">
      <c r="A266" s="181" t="str">
        <f t="shared" si="16"/>
        <v>545</v>
      </c>
      <c r="B266" s="181" t="str">
        <f t="shared" si="17"/>
        <v>545.0</v>
      </c>
      <c r="C266" t="s">
        <v>1674</v>
      </c>
      <c r="D266" t="s">
        <v>1032</v>
      </c>
      <c r="G266">
        <v>0</v>
      </c>
      <c r="H266">
        <v>0</v>
      </c>
      <c r="I266">
        <v>0</v>
      </c>
      <c r="J266">
        <v>0</v>
      </c>
      <c r="K266">
        <v>0</v>
      </c>
      <c r="L266">
        <v>0</v>
      </c>
      <c r="M266">
        <v>0</v>
      </c>
      <c r="N266">
        <v>0</v>
      </c>
      <c r="O266">
        <v>0</v>
      </c>
      <c r="P266">
        <v>0</v>
      </c>
      <c r="Q266">
        <v>0</v>
      </c>
      <c r="R266">
        <v>0</v>
      </c>
      <c r="S266">
        <v>0</v>
      </c>
      <c r="U266" s="173">
        <f t="shared" si="18"/>
        <v>0</v>
      </c>
    </row>
    <row r="267" spans="1:21">
      <c r="A267" s="181" t="str">
        <f t="shared" si="16"/>
        <v>546</v>
      </c>
      <c r="B267" s="181" t="str">
        <f t="shared" si="17"/>
        <v>546.0</v>
      </c>
      <c r="C267" t="s">
        <v>1675</v>
      </c>
      <c r="D267" t="s">
        <v>1034</v>
      </c>
      <c r="G267">
        <v>0</v>
      </c>
      <c r="H267">
        <v>0</v>
      </c>
      <c r="I267">
        <v>0</v>
      </c>
      <c r="J267">
        <v>0</v>
      </c>
      <c r="K267">
        <v>306.73</v>
      </c>
      <c r="L267">
        <v>0</v>
      </c>
      <c r="M267">
        <v>0</v>
      </c>
      <c r="N267">
        <v>0</v>
      </c>
      <c r="O267">
        <v>0</v>
      </c>
      <c r="P267">
        <v>0</v>
      </c>
      <c r="Q267">
        <v>0</v>
      </c>
      <c r="R267">
        <v>0</v>
      </c>
      <c r="S267">
        <v>0</v>
      </c>
      <c r="U267" s="173">
        <f t="shared" si="18"/>
        <v>23.594615384615388</v>
      </c>
    </row>
    <row r="268" spans="1:21">
      <c r="A268" s="181" t="str">
        <f t="shared" si="16"/>
        <v>547</v>
      </c>
      <c r="B268" s="181" t="str">
        <f t="shared" si="17"/>
        <v>547.0</v>
      </c>
      <c r="C268" t="s">
        <v>1676</v>
      </c>
      <c r="D268" t="s">
        <v>1036</v>
      </c>
      <c r="G268">
        <v>55297584.229999997</v>
      </c>
      <c r="H268">
        <v>49437912.93</v>
      </c>
      <c r="I268">
        <v>54533715.920000002</v>
      </c>
      <c r="J268">
        <v>56340680.329999998</v>
      </c>
      <c r="K268">
        <v>67193182.430000007</v>
      </c>
      <c r="L268">
        <v>91762018.170000002</v>
      </c>
      <c r="M268">
        <v>113596134.48999999</v>
      </c>
      <c r="N268">
        <v>106535517.70999999</v>
      </c>
      <c r="O268">
        <v>148760022.81999999</v>
      </c>
      <c r="P268">
        <v>104623703.34</v>
      </c>
      <c r="Q268">
        <v>75374605.280000001</v>
      </c>
      <c r="R268">
        <v>58829772.07</v>
      </c>
      <c r="S268">
        <v>75198953.239999995</v>
      </c>
      <c r="U268" s="173">
        <f t="shared" si="18"/>
        <v>81344907.920000002</v>
      </c>
    </row>
    <row r="269" spans="1:21">
      <c r="A269" s="181" t="str">
        <f t="shared" si="16"/>
        <v>548</v>
      </c>
      <c r="B269" s="181" t="str">
        <f t="shared" si="17"/>
        <v>548.0</v>
      </c>
      <c r="C269" t="s">
        <v>1677</v>
      </c>
      <c r="D269" t="s">
        <v>1038</v>
      </c>
      <c r="G269">
        <v>4115645.58</v>
      </c>
      <c r="H269">
        <v>1679818.33</v>
      </c>
      <c r="I269">
        <v>1541848.79</v>
      </c>
      <c r="J269">
        <v>2035782.37</v>
      </c>
      <c r="K269">
        <v>1736883.73</v>
      </c>
      <c r="L269">
        <v>1719129.35</v>
      </c>
      <c r="M269">
        <v>1786968.61</v>
      </c>
      <c r="N269">
        <v>1940425.78</v>
      </c>
      <c r="O269">
        <v>2142192.2599999998</v>
      </c>
      <c r="P269">
        <v>1887150.38</v>
      </c>
      <c r="Q269">
        <v>1887846.41</v>
      </c>
      <c r="R269">
        <v>2153394.69</v>
      </c>
      <c r="S269">
        <v>2268076.9</v>
      </c>
      <c r="U269" s="173">
        <f t="shared" si="18"/>
        <v>2068858.7061538459</v>
      </c>
    </row>
    <row r="270" spans="1:21">
      <c r="A270" s="181" t="str">
        <f t="shared" si="16"/>
        <v>548</v>
      </c>
      <c r="B270" s="181" t="str">
        <f t="shared" si="17"/>
        <v>548.1</v>
      </c>
      <c r="C270" t="s">
        <v>1678</v>
      </c>
      <c r="D270" t="s">
        <v>1040</v>
      </c>
      <c r="G270">
        <v>0</v>
      </c>
      <c r="H270">
        <v>0</v>
      </c>
      <c r="I270">
        <v>0</v>
      </c>
      <c r="J270">
        <v>0</v>
      </c>
      <c r="K270">
        <v>0</v>
      </c>
      <c r="L270">
        <v>0</v>
      </c>
      <c r="M270">
        <v>0</v>
      </c>
      <c r="N270">
        <v>0</v>
      </c>
      <c r="O270">
        <v>0</v>
      </c>
      <c r="P270">
        <v>0</v>
      </c>
      <c r="Q270">
        <v>0</v>
      </c>
      <c r="R270">
        <v>0</v>
      </c>
      <c r="S270">
        <v>0</v>
      </c>
      <c r="U270" s="173">
        <f t="shared" si="18"/>
        <v>0</v>
      </c>
    </row>
    <row r="271" spans="1:21">
      <c r="A271" s="181" t="str">
        <f t="shared" si="16"/>
        <v>549</v>
      </c>
      <c r="B271" s="181" t="str">
        <f t="shared" si="17"/>
        <v>549.0</v>
      </c>
      <c r="C271" t="s">
        <v>1679</v>
      </c>
      <c r="D271" t="s">
        <v>1042</v>
      </c>
      <c r="G271">
        <v>1797353.1</v>
      </c>
      <c r="H271">
        <v>548843.62</v>
      </c>
      <c r="I271">
        <v>442187.53</v>
      </c>
      <c r="J271">
        <v>685985.69</v>
      </c>
      <c r="K271">
        <v>620665.31999999995</v>
      </c>
      <c r="L271">
        <v>547388.31000000006</v>
      </c>
      <c r="M271">
        <v>757857.14</v>
      </c>
      <c r="N271">
        <v>855282.16</v>
      </c>
      <c r="O271">
        <v>512016.71</v>
      </c>
      <c r="P271">
        <v>644779.67000000004</v>
      </c>
      <c r="Q271">
        <v>562890.68999999994</v>
      </c>
      <c r="R271">
        <v>473177.56</v>
      </c>
      <c r="S271">
        <v>972562.7</v>
      </c>
      <c r="U271" s="173">
        <f t="shared" si="18"/>
        <v>724691.55384615378</v>
      </c>
    </row>
    <row r="272" spans="1:21">
      <c r="A272" s="181" t="str">
        <f t="shared" si="16"/>
        <v>550</v>
      </c>
      <c r="B272" s="181" t="str">
        <f t="shared" si="17"/>
        <v>550.0</v>
      </c>
      <c r="C272" t="s">
        <v>1680</v>
      </c>
      <c r="D272" t="s">
        <v>1044</v>
      </c>
      <c r="G272">
        <v>0</v>
      </c>
      <c r="H272">
        <v>0</v>
      </c>
      <c r="I272">
        <v>0</v>
      </c>
      <c r="J272">
        <v>0</v>
      </c>
      <c r="K272">
        <v>0</v>
      </c>
      <c r="L272">
        <v>0</v>
      </c>
      <c r="M272">
        <v>0</v>
      </c>
      <c r="N272">
        <v>0</v>
      </c>
      <c r="O272">
        <v>0</v>
      </c>
      <c r="P272">
        <v>0</v>
      </c>
      <c r="Q272">
        <v>0</v>
      </c>
      <c r="R272">
        <v>0</v>
      </c>
      <c r="S272">
        <v>0</v>
      </c>
      <c r="U272" s="173">
        <f t="shared" si="18"/>
        <v>0</v>
      </c>
    </row>
    <row r="273" spans="1:21">
      <c r="A273" s="181" t="str">
        <f t="shared" si="16"/>
        <v>551</v>
      </c>
      <c r="B273" s="181" t="str">
        <f t="shared" si="17"/>
        <v>551.0</v>
      </c>
      <c r="C273" t="s">
        <v>1681</v>
      </c>
      <c r="D273" t="s">
        <v>1046</v>
      </c>
      <c r="G273">
        <v>0</v>
      </c>
      <c r="H273">
        <v>0</v>
      </c>
      <c r="I273">
        <v>0</v>
      </c>
      <c r="J273">
        <v>0</v>
      </c>
      <c r="K273">
        <v>0</v>
      </c>
      <c r="L273">
        <v>0</v>
      </c>
      <c r="M273">
        <v>0</v>
      </c>
      <c r="N273">
        <v>0</v>
      </c>
      <c r="O273">
        <v>0</v>
      </c>
      <c r="P273">
        <v>0</v>
      </c>
      <c r="Q273">
        <v>0</v>
      </c>
      <c r="R273">
        <v>0</v>
      </c>
      <c r="S273">
        <v>0</v>
      </c>
      <c r="U273" s="173">
        <f t="shared" si="18"/>
        <v>0</v>
      </c>
    </row>
    <row r="274" spans="1:21">
      <c r="A274" s="181" t="str">
        <f t="shared" si="16"/>
        <v>552</v>
      </c>
      <c r="B274" s="181" t="str">
        <f t="shared" si="17"/>
        <v>552.0</v>
      </c>
      <c r="C274" t="s">
        <v>1682</v>
      </c>
      <c r="D274" t="s">
        <v>1048</v>
      </c>
      <c r="G274">
        <v>114243.58</v>
      </c>
      <c r="H274">
        <v>121788.81</v>
      </c>
      <c r="I274">
        <v>99370.85</v>
      </c>
      <c r="J274">
        <v>146909.32999999999</v>
      </c>
      <c r="K274">
        <v>133118.81</v>
      </c>
      <c r="L274">
        <v>133722.89000000001</v>
      </c>
      <c r="M274">
        <v>88366.43</v>
      </c>
      <c r="N274">
        <v>203025.95</v>
      </c>
      <c r="O274">
        <v>86305.83</v>
      </c>
      <c r="P274">
        <v>78353.31</v>
      </c>
      <c r="Q274">
        <v>186176.12</v>
      </c>
      <c r="R274">
        <v>114636.14</v>
      </c>
      <c r="S274">
        <v>185201.16</v>
      </c>
      <c r="U274" s="173">
        <f t="shared" si="18"/>
        <v>130093.78538461539</v>
      </c>
    </row>
    <row r="275" spans="1:21">
      <c r="A275" s="181" t="str">
        <f t="shared" si="16"/>
        <v>553</v>
      </c>
      <c r="B275" s="181" t="str">
        <f t="shared" si="17"/>
        <v>553.0</v>
      </c>
      <c r="C275" t="s">
        <v>1683</v>
      </c>
      <c r="D275" t="s">
        <v>1050</v>
      </c>
      <c r="G275">
        <v>1815055.87</v>
      </c>
      <c r="H275">
        <v>999451.38</v>
      </c>
      <c r="I275">
        <v>1120750.95</v>
      </c>
      <c r="J275">
        <v>1106119.56</v>
      </c>
      <c r="K275">
        <v>1775032.68</v>
      </c>
      <c r="L275">
        <v>1350600.06</v>
      </c>
      <c r="M275">
        <v>754698</v>
      </c>
      <c r="N275">
        <v>942588.68</v>
      </c>
      <c r="O275">
        <v>2274868.2200000002</v>
      </c>
      <c r="P275">
        <v>2614539.5299999998</v>
      </c>
      <c r="Q275">
        <v>2949198.32</v>
      </c>
      <c r="R275">
        <v>4605285.8899999997</v>
      </c>
      <c r="S275">
        <v>1369939.65</v>
      </c>
      <c r="U275" s="173">
        <f t="shared" si="18"/>
        <v>1821394.5223076923</v>
      </c>
    </row>
    <row r="276" spans="1:21">
      <c r="A276" s="181" t="str">
        <f t="shared" si="16"/>
        <v>553</v>
      </c>
      <c r="B276" s="181" t="str">
        <f t="shared" si="17"/>
        <v>553.1</v>
      </c>
      <c r="C276" t="s">
        <v>1684</v>
      </c>
      <c r="D276" t="s">
        <v>1052</v>
      </c>
      <c r="G276">
        <v>0</v>
      </c>
      <c r="H276">
        <v>0</v>
      </c>
      <c r="I276">
        <v>0</v>
      </c>
      <c r="J276">
        <v>0</v>
      </c>
      <c r="K276">
        <v>0</v>
      </c>
      <c r="L276">
        <v>0</v>
      </c>
      <c r="M276">
        <v>0</v>
      </c>
      <c r="N276">
        <v>0</v>
      </c>
      <c r="O276">
        <v>0</v>
      </c>
      <c r="P276">
        <v>0</v>
      </c>
      <c r="Q276">
        <v>0</v>
      </c>
      <c r="R276">
        <v>0</v>
      </c>
      <c r="S276">
        <v>0</v>
      </c>
      <c r="U276" s="173">
        <f t="shared" si="18"/>
        <v>0</v>
      </c>
    </row>
    <row r="277" spans="1:21">
      <c r="A277" s="181" t="str">
        <f t="shared" si="16"/>
        <v>554</v>
      </c>
      <c r="B277" s="181" t="str">
        <f t="shared" si="17"/>
        <v>554.0</v>
      </c>
      <c r="C277" t="s">
        <v>1685</v>
      </c>
      <c r="D277" t="s">
        <v>1054</v>
      </c>
      <c r="G277">
        <v>179565.08</v>
      </c>
      <c r="H277">
        <v>125121.38</v>
      </c>
      <c r="I277">
        <v>86375.65</v>
      </c>
      <c r="J277">
        <v>100226.88</v>
      </c>
      <c r="K277">
        <v>103358.36</v>
      </c>
      <c r="L277">
        <v>69382.63</v>
      </c>
      <c r="M277">
        <v>51864.37</v>
      </c>
      <c r="N277">
        <v>177190.37</v>
      </c>
      <c r="O277">
        <v>49258.79</v>
      </c>
      <c r="P277">
        <v>33122.6</v>
      </c>
      <c r="Q277">
        <v>42555.5</v>
      </c>
      <c r="R277">
        <v>60564.21</v>
      </c>
      <c r="S277">
        <v>62276.08</v>
      </c>
      <c r="U277" s="173">
        <f t="shared" si="18"/>
        <v>87758.607692307705</v>
      </c>
    </row>
    <row r="278" spans="1:21">
      <c r="A278" s="181" t="str">
        <f t="shared" si="16"/>
        <v>555</v>
      </c>
      <c r="B278" s="181" t="str">
        <f t="shared" si="17"/>
        <v>555.0</v>
      </c>
      <c r="C278" t="s">
        <v>1686</v>
      </c>
      <c r="D278" t="s">
        <v>1056</v>
      </c>
      <c r="G278">
        <v>2392328.54</v>
      </c>
      <c r="H278">
        <v>2216249.73</v>
      </c>
      <c r="I278">
        <v>1458743.74</v>
      </c>
      <c r="J278">
        <v>3622224.86</v>
      </c>
      <c r="K278">
        <v>958585.38</v>
      </c>
      <c r="L278">
        <v>15244650.310000001</v>
      </c>
      <c r="M278">
        <v>17684397.670000002</v>
      </c>
      <c r="N278">
        <v>19284917.920000002</v>
      </c>
      <c r="O278">
        <v>29520836.469999999</v>
      </c>
      <c r="P278">
        <v>20189832.66</v>
      </c>
      <c r="Q278">
        <v>20747445.620000001</v>
      </c>
      <c r="R278">
        <v>15281575.789999999</v>
      </c>
      <c r="S278">
        <v>4689938.04</v>
      </c>
      <c r="U278" s="173">
        <f t="shared" si="18"/>
        <v>11791671.286923077</v>
      </c>
    </row>
    <row r="279" spans="1:21">
      <c r="A279" s="181" t="str">
        <f t="shared" si="16"/>
        <v>556</v>
      </c>
      <c r="B279" s="181" t="str">
        <f t="shared" si="17"/>
        <v>556.0</v>
      </c>
      <c r="C279" t="s">
        <v>1687</v>
      </c>
      <c r="D279" t="s">
        <v>1058</v>
      </c>
      <c r="G279">
        <v>63668.31</v>
      </c>
      <c r="H279">
        <v>52692.31</v>
      </c>
      <c r="I279">
        <v>47128.9</v>
      </c>
      <c r="J279">
        <v>57586.29</v>
      </c>
      <c r="K279">
        <v>56043.67</v>
      </c>
      <c r="L279">
        <v>45432.52</v>
      </c>
      <c r="M279">
        <v>51824.44</v>
      </c>
      <c r="N279">
        <v>53728.83</v>
      </c>
      <c r="O279">
        <v>52487.8</v>
      </c>
      <c r="P279">
        <v>57987.98</v>
      </c>
      <c r="Q279">
        <v>47915.76</v>
      </c>
      <c r="R279">
        <v>48670.35</v>
      </c>
      <c r="S279">
        <v>59793.58</v>
      </c>
      <c r="U279" s="173">
        <f t="shared" si="18"/>
        <v>53458.518461538464</v>
      </c>
    </row>
    <row r="280" spans="1:21">
      <c r="A280" s="181" t="str">
        <f t="shared" si="16"/>
        <v>557</v>
      </c>
      <c r="B280" s="181" t="str">
        <f t="shared" si="17"/>
        <v>557.0</v>
      </c>
      <c r="C280" t="s">
        <v>1688</v>
      </c>
      <c r="D280" t="s">
        <v>1060</v>
      </c>
      <c r="G280">
        <v>0</v>
      </c>
      <c r="H280">
        <v>0</v>
      </c>
      <c r="I280">
        <v>0</v>
      </c>
      <c r="J280">
        <v>0</v>
      </c>
      <c r="K280">
        <v>0</v>
      </c>
      <c r="L280">
        <v>0</v>
      </c>
      <c r="M280">
        <v>0</v>
      </c>
      <c r="N280">
        <v>0</v>
      </c>
      <c r="O280">
        <v>0</v>
      </c>
      <c r="P280">
        <v>0</v>
      </c>
      <c r="Q280">
        <v>2999.72</v>
      </c>
      <c r="R280">
        <v>0</v>
      </c>
      <c r="S280">
        <v>0</v>
      </c>
      <c r="U280" s="173">
        <f t="shared" si="18"/>
        <v>230.74769230769229</v>
      </c>
    </row>
    <row r="281" spans="1:21">
      <c r="A281" s="181" t="str">
        <f t="shared" si="16"/>
        <v>560</v>
      </c>
      <c r="B281" s="181" t="str">
        <f t="shared" si="17"/>
        <v>560.0</v>
      </c>
      <c r="C281" t="s">
        <v>1689</v>
      </c>
      <c r="D281" t="s">
        <v>1062</v>
      </c>
      <c r="G281">
        <v>103218.99</v>
      </c>
      <c r="H281">
        <v>121558.42</v>
      </c>
      <c r="I281">
        <v>76233.91</v>
      </c>
      <c r="J281">
        <v>172618.91</v>
      </c>
      <c r="K281">
        <v>260301.86</v>
      </c>
      <c r="L281">
        <v>92708.33</v>
      </c>
      <c r="M281">
        <v>68728.67</v>
      </c>
      <c r="N281">
        <v>100957.67</v>
      </c>
      <c r="O281">
        <v>102834.54</v>
      </c>
      <c r="P281">
        <v>73253.429999999993</v>
      </c>
      <c r="Q281">
        <v>142219.37</v>
      </c>
      <c r="R281">
        <v>138080.20000000001</v>
      </c>
      <c r="S281">
        <v>66873.27</v>
      </c>
      <c r="U281" s="173">
        <f t="shared" si="18"/>
        <v>116891.35153846155</v>
      </c>
    </row>
    <row r="282" spans="1:21">
      <c r="A282" s="181" t="str">
        <f t="shared" si="16"/>
        <v>561</v>
      </c>
      <c r="B282" s="181" t="str">
        <f t="shared" si="17"/>
        <v>561.0</v>
      </c>
      <c r="C282" t="s">
        <v>1690</v>
      </c>
      <c r="D282" t="s">
        <v>1064</v>
      </c>
      <c r="G282">
        <v>0</v>
      </c>
      <c r="H282">
        <v>0</v>
      </c>
      <c r="I282">
        <v>0</v>
      </c>
      <c r="J282">
        <v>0</v>
      </c>
      <c r="K282">
        <v>0</v>
      </c>
      <c r="L282">
        <v>0</v>
      </c>
      <c r="M282">
        <v>0</v>
      </c>
      <c r="N282">
        <v>0</v>
      </c>
      <c r="O282">
        <v>0</v>
      </c>
      <c r="P282">
        <v>0</v>
      </c>
      <c r="Q282">
        <v>0</v>
      </c>
      <c r="R282">
        <v>0</v>
      </c>
      <c r="S282">
        <v>0</v>
      </c>
      <c r="U282" s="173">
        <f t="shared" si="18"/>
        <v>0</v>
      </c>
    </row>
    <row r="283" spans="1:21">
      <c r="A283" s="181" t="str">
        <f t="shared" si="16"/>
        <v>561</v>
      </c>
      <c r="B283" s="181" t="str">
        <f t="shared" si="17"/>
        <v>561.1</v>
      </c>
      <c r="C283" t="s">
        <v>1691</v>
      </c>
      <c r="D283" t="s">
        <v>1066</v>
      </c>
      <c r="G283">
        <v>47214.66</v>
      </c>
      <c r="H283">
        <v>43959.77</v>
      </c>
      <c r="I283">
        <v>5865.36</v>
      </c>
      <c r="J283">
        <v>7494.34</v>
      </c>
      <c r="K283">
        <v>7372.77</v>
      </c>
      <c r="L283">
        <v>5780.39</v>
      </c>
      <c r="M283">
        <v>6702.32</v>
      </c>
      <c r="N283">
        <v>6607.16</v>
      </c>
      <c r="O283">
        <v>6927.75</v>
      </c>
      <c r="P283">
        <v>7731.11</v>
      </c>
      <c r="Q283">
        <v>5713.03</v>
      </c>
      <c r="R283">
        <v>6759.23</v>
      </c>
      <c r="S283">
        <v>7898.42</v>
      </c>
      <c r="U283" s="173">
        <f t="shared" si="18"/>
        <v>12771.254615384616</v>
      </c>
    </row>
    <row r="284" spans="1:21">
      <c r="A284" s="181" t="str">
        <f t="shared" si="16"/>
        <v>561</v>
      </c>
      <c r="B284" s="181" t="str">
        <f t="shared" si="17"/>
        <v>561.2</v>
      </c>
      <c r="C284" t="s">
        <v>1692</v>
      </c>
      <c r="D284" t="s">
        <v>1068</v>
      </c>
      <c r="G284">
        <v>145965.48000000001</v>
      </c>
      <c r="H284">
        <v>130934.71</v>
      </c>
      <c r="I284">
        <v>115197.87</v>
      </c>
      <c r="J284">
        <v>150770.25</v>
      </c>
      <c r="K284">
        <v>141626.04999999999</v>
      </c>
      <c r="L284">
        <v>123024.18</v>
      </c>
      <c r="M284">
        <v>142267.71</v>
      </c>
      <c r="N284">
        <v>141299.71</v>
      </c>
      <c r="O284">
        <v>135202.62</v>
      </c>
      <c r="P284">
        <v>137346.72</v>
      </c>
      <c r="Q284">
        <v>108149.85</v>
      </c>
      <c r="R284">
        <v>129891.18</v>
      </c>
      <c r="S284">
        <v>150173.9</v>
      </c>
      <c r="U284" s="173">
        <f t="shared" si="18"/>
        <v>134757.71</v>
      </c>
    </row>
    <row r="285" spans="1:21">
      <c r="A285" s="181" t="str">
        <f t="shared" si="16"/>
        <v>561</v>
      </c>
      <c r="B285" s="181" t="str">
        <f t="shared" si="17"/>
        <v>561.3</v>
      </c>
      <c r="C285" t="s">
        <v>1693</v>
      </c>
      <c r="D285" t="s">
        <v>1070</v>
      </c>
      <c r="G285">
        <v>108587.87</v>
      </c>
      <c r="H285">
        <v>93466.46</v>
      </c>
      <c r="I285">
        <v>77101.289999999994</v>
      </c>
      <c r="J285">
        <v>95853.85</v>
      </c>
      <c r="K285">
        <v>91518.88</v>
      </c>
      <c r="L285">
        <v>76791.55</v>
      </c>
      <c r="M285">
        <v>85185.76</v>
      </c>
      <c r="N285">
        <v>84096.26</v>
      </c>
      <c r="O285">
        <v>86400.95</v>
      </c>
      <c r="P285">
        <v>87871.6</v>
      </c>
      <c r="Q285">
        <v>69704.990000000005</v>
      </c>
      <c r="R285">
        <v>83806.89</v>
      </c>
      <c r="S285">
        <v>92068.46</v>
      </c>
      <c r="U285" s="173">
        <f t="shared" si="18"/>
        <v>87111.908461538464</v>
      </c>
    </row>
    <row r="286" spans="1:21">
      <c r="A286" s="181" t="str">
        <f t="shared" si="16"/>
        <v>561</v>
      </c>
      <c r="B286" s="181" t="str">
        <f t="shared" si="17"/>
        <v>561.4</v>
      </c>
      <c r="C286" t="s">
        <v>1694</v>
      </c>
      <c r="D286" t="s">
        <v>1072</v>
      </c>
      <c r="G286">
        <v>0</v>
      </c>
      <c r="H286">
        <v>0</v>
      </c>
      <c r="I286">
        <v>0</v>
      </c>
      <c r="J286">
        <v>0</v>
      </c>
      <c r="K286">
        <v>0</v>
      </c>
      <c r="L286">
        <v>0</v>
      </c>
      <c r="M286">
        <v>0</v>
      </c>
      <c r="N286">
        <v>0</v>
      </c>
      <c r="O286">
        <v>0</v>
      </c>
      <c r="P286">
        <v>0</v>
      </c>
      <c r="Q286">
        <v>0</v>
      </c>
      <c r="R286">
        <v>0</v>
      </c>
      <c r="S286">
        <v>0</v>
      </c>
      <c r="U286" s="173">
        <f t="shared" si="18"/>
        <v>0</v>
      </c>
    </row>
    <row r="287" spans="1:21">
      <c r="A287" s="181" t="str">
        <f t="shared" si="16"/>
        <v>561</v>
      </c>
      <c r="B287" s="181" t="str">
        <f t="shared" si="17"/>
        <v>561.5</v>
      </c>
      <c r="C287" t="s">
        <v>1695</v>
      </c>
      <c r="D287" t="s">
        <v>1074</v>
      </c>
      <c r="G287">
        <v>0</v>
      </c>
      <c r="H287">
        <v>0</v>
      </c>
      <c r="I287">
        <v>0</v>
      </c>
      <c r="J287">
        <v>0</v>
      </c>
      <c r="K287">
        <v>0</v>
      </c>
      <c r="L287">
        <v>0</v>
      </c>
      <c r="M287">
        <v>0</v>
      </c>
      <c r="N287">
        <v>0</v>
      </c>
      <c r="O287">
        <v>0</v>
      </c>
      <c r="P287">
        <v>0</v>
      </c>
      <c r="Q287">
        <v>0</v>
      </c>
      <c r="R287">
        <v>0</v>
      </c>
      <c r="S287">
        <v>0</v>
      </c>
      <c r="U287" s="173">
        <f t="shared" si="18"/>
        <v>0</v>
      </c>
    </row>
    <row r="288" spans="1:21">
      <c r="A288" s="181" t="str">
        <f t="shared" si="16"/>
        <v>561</v>
      </c>
      <c r="B288" s="181" t="str">
        <f t="shared" si="17"/>
        <v>561.6</v>
      </c>
      <c r="C288" t="s">
        <v>1696</v>
      </c>
      <c r="D288" t="s">
        <v>1076</v>
      </c>
      <c r="G288">
        <v>0</v>
      </c>
      <c r="H288">
        <v>0</v>
      </c>
      <c r="I288">
        <v>0</v>
      </c>
      <c r="J288">
        <v>0</v>
      </c>
      <c r="K288">
        <v>0</v>
      </c>
      <c r="L288">
        <v>0</v>
      </c>
      <c r="M288">
        <v>0</v>
      </c>
      <c r="N288">
        <v>0</v>
      </c>
      <c r="O288">
        <v>0</v>
      </c>
      <c r="P288">
        <v>0</v>
      </c>
      <c r="Q288">
        <v>0</v>
      </c>
      <c r="R288">
        <v>0</v>
      </c>
      <c r="S288">
        <v>0</v>
      </c>
      <c r="U288" s="173">
        <f t="shared" si="18"/>
        <v>0</v>
      </c>
    </row>
    <row r="289" spans="1:21">
      <c r="A289" s="181" t="str">
        <f t="shared" si="16"/>
        <v>561</v>
      </c>
      <c r="B289" s="181" t="str">
        <f t="shared" si="17"/>
        <v>561.7</v>
      </c>
      <c r="C289" t="s">
        <v>1697</v>
      </c>
      <c r="D289" t="s">
        <v>1078</v>
      </c>
      <c r="G289">
        <v>0</v>
      </c>
      <c r="H289">
        <v>0</v>
      </c>
      <c r="I289">
        <v>0</v>
      </c>
      <c r="J289">
        <v>0</v>
      </c>
      <c r="K289">
        <v>0</v>
      </c>
      <c r="L289">
        <v>0</v>
      </c>
      <c r="M289">
        <v>0</v>
      </c>
      <c r="N289">
        <v>0</v>
      </c>
      <c r="O289">
        <v>0</v>
      </c>
      <c r="P289">
        <v>0</v>
      </c>
      <c r="Q289">
        <v>0</v>
      </c>
      <c r="R289">
        <v>0</v>
      </c>
      <c r="S289">
        <v>0</v>
      </c>
      <c r="U289" s="173">
        <f t="shared" si="18"/>
        <v>0</v>
      </c>
    </row>
    <row r="290" spans="1:21">
      <c r="A290" s="181" t="str">
        <f t="shared" si="16"/>
        <v>561</v>
      </c>
      <c r="B290" s="181" t="str">
        <f t="shared" si="17"/>
        <v>561.8</v>
      </c>
      <c r="C290" t="s">
        <v>1698</v>
      </c>
      <c r="D290" t="s">
        <v>1080</v>
      </c>
      <c r="G290">
        <v>0</v>
      </c>
      <c r="H290">
        <v>195493.78</v>
      </c>
      <c r="I290">
        <v>195493.78</v>
      </c>
      <c r="J290">
        <v>0</v>
      </c>
      <c r="K290">
        <v>0</v>
      </c>
      <c r="L290">
        <v>0</v>
      </c>
      <c r="M290">
        <v>195493.78</v>
      </c>
      <c r="N290">
        <v>0</v>
      </c>
      <c r="O290">
        <v>0</v>
      </c>
      <c r="P290">
        <v>0</v>
      </c>
      <c r="Q290">
        <v>195493.78</v>
      </c>
      <c r="R290">
        <v>0</v>
      </c>
      <c r="S290">
        <v>0</v>
      </c>
      <c r="U290" s="173">
        <f t="shared" si="18"/>
        <v>60151.93230769231</v>
      </c>
    </row>
    <row r="291" spans="1:21">
      <c r="A291" s="181" t="str">
        <f t="shared" si="16"/>
        <v>562</v>
      </c>
      <c r="B291" s="181" t="str">
        <f t="shared" si="17"/>
        <v>562.0</v>
      </c>
      <c r="C291" t="s">
        <v>1699</v>
      </c>
      <c r="D291" t="s">
        <v>1082</v>
      </c>
      <c r="G291">
        <v>185256.71</v>
      </c>
      <c r="H291">
        <v>102502.14</v>
      </c>
      <c r="I291">
        <v>111388.96</v>
      </c>
      <c r="J291">
        <v>88713.94</v>
      </c>
      <c r="K291">
        <v>146526.74</v>
      </c>
      <c r="L291">
        <v>111533.48</v>
      </c>
      <c r="M291">
        <v>101098.32</v>
      </c>
      <c r="N291">
        <v>109008.03</v>
      </c>
      <c r="O291">
        <v>123454.65</v>
      </c>
      <c r="P291">
        <v>100165.63</v>
      </c>
      <c r="Q291">
        <v>126849.99</v>
      </c>
      <c r="R291">
        <v>88404.15</v>
      </c>
      <c r="S291">
        <v>163612.74</v>
      </c>
      <c r="U291" s="173">
        <f t="shared" si="18"/>
        <v>119885.80615384615</v>
      </c>
    </row>
    <row r="292" spans="1:21">
      <c r="A292" s="181" t="str">
        <f t="shared" si="16"/>
        <v>563</v>
      </c>
      <c r="B292" s="181" t="str">
        <f t="shared" si="17"/>
        <v>563.0</v>
      </c>
      <c r="C292" t="s">
        <v>1700</v>
      </c>
      <c r="D292" t="s">
        <v>1084</v>
      </c>
      <c r="G292">
        <v>18692.34</v>
      </c>
      <c r="H292">
        <v>13967.45</v>
      </c>
      <c r="I292">
        <v>8957.42</v>
      </c>
      <c r="J292">
        <v>14116.19</v>
      </c>
      <c r="K292">
        <v>34513.449999999997</v>
      </c>
      <c r="L292">
        <v>30123.01</v>
      </c>
      <c r="M292">
        <v>-11021.06</v>
      </c>
      <c r="N292">
        <v>140908.1</v>
      </c>
      <c r="O292">
        <v>51031.87</v>
      </c>
      <c r="P292">
        <v>9898.2999999999993</v>
      </c>
      <c r="Q292">
        <v>16432.45</v>
      </c>
      <c r="R292">
        <v>6295.51</v>
      </c>
      <c r="S292">
        <v>9302.4599999999991</v>
      </c>
      <c r="U292" s="173">
        <f t="shared" si="18"/>
        <v>26401.34538461539</v>
      </c>
    </row>
    <row r="293" spans="1:21">
      <c r="A293" s="181" t="str">
        <f t="shared" si="16"/>
        <v>564</v>
      </c>
      <c r="B293" s="181" t="str">
        <f t="shared" si="17"/>
        <v>564.0</v>
      </c>
      <c r="C293" t="s">
        <v>1701</v>
      </c>
      <c r="D293" t="s">
        <v>1086</v>
      </c>
      <c r="G293">
        <v>0</v>
      </c>
      <c r="H293">
        <v>0</v>
      </c>
      <c r="I293">
        <v>0</v>
      </c>
      <c r="J293">
        <v>0</v>
      </c>
      <c r="K293">
        <v>0</v>
      </c>
      <c r="L293">
        <v>0</v>
      </c>
      <c r="M293">
        <v>0</v>
      </c>
      <c r="N293">
        <v>0</v>
      </c>
      <c r="O293">
        <v>0</v>
      </c>
      <c r="P293">
        <v>0</v>
      </c>
      <c r="Q293">
        <v>0</v>
      </c>
      <c r="R293">
        <v>0</v>
      </c>
      <c r="S293">
        <v>0</v>
      </c>
      <c r="U293" s="173">
        <f t="shared" si="18"/>
        <v>0</v>
      </c>
    </row>
    <row r="294" spans="1:21">
      <c r="A294" s="181" t="str">
        <f t="shared" si="16"/>
        <v>565</v>
      </c>
      <c r="B294" s="181" t="str">
        <f t="shared" si="17"/>
        <v>565.0</v>
      </c>
      <c r="C294" t="s">
        <v>1702</v>
      </c>
      <c r="D294" t="s">
        <v>1088</v>
      </c>
      <c r="G294">
        <v>0</v>
      </c>
      <c r="H294">
        <v>0</v>
      </c>
      <c r="I294">
        <v>0</v>
      </c>
      <c r="J294">
        <v>0</v>
      </c>
      <c r="K294">
        <v>0</v>
      </c>
      <c r="L294">
        <v>0</v>
      </c>
      <c r="M294">
        <v>0</v>
      </c>
      <c r="N294">
        <v>0</v>
      </c>
      <c r="O294">
        <v>0</v>
      </c>
      <c r="P294">
        <v>0</v>
      </c>
      <c r="Q294">
        <v>0</v>
      </c>
      <c r="R294">
        <v>0</v>
      </c>
      <c r="S294">
        <v>0</v>
      </c>
      <c r="U294" s="173">
        <f t="shared" si="18"/>
        <v>0</v>
      </c>
    </row>
    <row r="295" spans="1:21">
      <c r="A295" s="181" t="str">
        <f t="shared" si="16"/>
        <v>566</v>
      </c>
      <c r="B295" s="181" t="str">
        <f t="shared" si="17"/>
        <v>566.0</v>
      </c>
      <c r="C295" t="s">
        <v>1703</v>
      </c>
      <c r="D295" t="s">
        <v>1090</v>
      </c>
      <c r="G295">
        <v>163534.38</v>
      </c>
      <c r="H295">
        <v>122234.65</v>
      </c>
      <c r="I295">
        <v>129784.39</v>
      </c>
      <c r="J295">
        <v>167040.15</v>
      </c>
      <c r="K295">
        <v>144952.51</v>
      </c>
      <c r="L295">
        <v>155424.07</v>
      </c>
      <c r="M295">
        <v>189091.34</v>
      </c>
      <c r="N295">
        <v>146271.92000000001</v>
      </c>
      <c r="O295">
        <v>174344.77</v>
      </c>
      <c r="P295">
        <v>121605.42</v>
      </c>
      <c r="Q295">
        <v>121442.28</v>
      </c>
      <c r="R295">
        <v>129982.48</v>
      </c>
      <c r="S295">
        <v>102219.64</v>
      </c>
      <c r="U295" s="173">
        <f t="shared" si="18"/>
        <v>143686.76923076922</v>
      </c>
    </row>
    <row r="296" spans="1:21">
      <c r="A296" s="181" t="str">
        <f t="shared" si="16"/>
        <v>567</v>
      </c>
      <c r="B296" s="181" t="str">
        <f t="shared" si="17"/>
        <v>567.0</v>
      </c>
      <c r="C296" t="s">
        <v>1704</v>
      </c>
      <c r="D296" t="s">
        <v>1092</v>
      </c>
      <c r="G296">
        <v>0</v>
      </c>
      <c r="H296">
        <v>19000</v>
      </c>
      <c r="I296">
        <v>102</v>
      </c>
      <c r="J296">
        <v>0</v>
      </c>
      <c r="K296">
        <v>0</v>
      </c>
      <c r="L296">
        <v>2139.88</v>
      </c>
      <c r="M296">
        <v>2287.59</v>
      </c>
      <c r="N296">
        <v>0</v>
      </c>
      <c r="O296">
        <v>0</v>
      </c>
      <c r="P296">
        <v>0</v>
      </c>
      <c r="Q296">
        <v>0</v>
      </c>
      <c r="R296">
        <v>0</v>
      </c>
      <c r="S296">
        <v>0</v>
      </c>
      <c r="U296" s="173">
        <f t="shared" si="18"/>
        <v>1809.9592307692308</v>
      </c>
    </row>
    <row r="297" spans="1:21">
      <c r="A297" s="181" t="str">
        <f t="shared" si="16"/>
        <v>568</v>
      </c>
      <c r="B297" s="181" t="str">
        <f t="shared" si="17"/>
        <v>568.0</v>
      </c>
      <c r="C297" t="s">
        <v>1705</v>
      </c>
      <c r="D297" t="s">
        <v>1094</v>
      </c>
      <c r="G297">
        <v>0</v>
      </c>
      <c r="H297">
        <v>0</v>
      </c>
      <c r="I297">
        <v>0</v>
      </c>
      <c r="J297">
        <v>0</v>
      </c>
      <c r="K297">
        <v>0</v>
      </c>
      <c r="L297">
        <v>0</v>
      </c>
      <c r="M297">
        <v>0</v>
      </c>
      <c r="N297">
        <v>0</v>
      </c>
      <c r="O297">
        <v>0</v>
      </c>
      <c r="P297">
        <v>0</v>
      </c>
      <c r="Q297">
        <v>0</v>
      </c>
      <c r="R297">
        <v>0</v>
      </c>
      <c r="S297">
        <v>0</v>
      </c>
      <c r="U297" s="173">
        <f t="shared" si="18"/>
        <v>0</v>
      </c>
    </row>
    <row r="298" spans="1:21">
      <c r="A298" s="181" t="str">
        <f t="shared" si="16"/>
        <v>569</v>
      </c>
      <c r="B298" s="181" t="str">
        <f t="shared" si="17"/>
        <v>569.0</v>
      </c>
      <c r="C298" t="s">
        <v>1706</v>
      </c>
      <c r="D298" t="s">
        <v>1096</v>
      </c>
      <c r="G298">
        <v>225.58</v>
      </c>
      <c r="H298">
        <v>172.99</v>
      </c>
      <c r="I298">
        <v>172.99</v>
      </c>
      <c r="J298">
        <v>172.99</v>
      </c>
      <c r="K298">
        <v>172.99</v>
      </c>
      <c r="L298">
        <v>172.99</v>
      </c>
      <c r="M298">
        <v>172.99</v>
      </c>
      <c r="N298">
        <v>701.83</v>
      </c>
      <c r="O298">
        <v>116.11</v>
      </c>
      <c r="P298">
        <v>1246.68</v>
      </c>
      <c r="Q298">
        <v>143.77000000000001</v>
      </c>
      <c r="R298">
        <v>218220.14</v>
      </c>
      <c r="S298">
        <v>-217817.38</v>
      </c>
      <c r="U298" s="173">
        <f t="shared" si="18"/>
        <v>298.05153846153945</v>
      </c>
    </row>
    <row r="299" spans="1:21">
      <c r="A299" s="181" t="str">
        <f t="shared" si="16"/>
        <v>569</v>
      </c>
      <c r="B299" s="181" t="str">
        <f t="shared" si="17"/>
        <v>569.1</v>
      </c>
      <c r="C299" t="s">
        <v>1707</v>
      </c>
      <c r="D299" t="s">
        <v>1098</v>
      </c>
      <c r="G299">
        <v>0</v>
      </c>
      <c r="H299">
        <v>0</v>
      </c>
      <c r="I299">
        <v>0</v>
      </c>
      <c r="J299">
        <v>0</v>
      </c>
      <c r="K299">
        <v>0</v>
      </c>
      <c r="L299">
        <v>0</v>
      </c>
      <c r="M299">
        <v>0</v>
      </c>
      <c r="N299">
        <v>0</v>
      </c>
      <c r="O299">
        <v>0</v>
      </c>
      <c r="P299">
        <v>0</v>
      </c>
      <c r="Q299">
        <v>0</v>
      </c>
      <c r="R299">
        <v>0</v>
      </c>
      <c r="S299">
        <v>0</v>
      </c>
      <c r="U299" s="173">
        <f t="shared" si="18"/>
        <v>0</v>
      </c>
    </row>
    <row r="300" spans="1:21">
      <c r="A300" s="181" t="str">
        <f t="shared" si="16"/>
        <v>569</v>
      </c>
      <c r="B300" s="181" t="str">
        <f t="shared" si="17"/>
        <v>569.2</v>
      </c>
      <c r="C300" t="s">
        <v>1708</v>
      </c>
      <c r="D300" t="s">
        <v>1100</v>
      </c>
      <c r="G300">
        <v>1702273.94</v>
      </c>
      <c r="H300">
        <v>75301.73</v>
      </c>
      <c r="I300">
        <v>184402.28</v>
      </c>
      <c r="J300">
        <v>119746.74</v>
      </c>
      <c r="K300">
        <v>133166.26999999999</v>
      </c>
      <c r="L300">
        <v>138573.29999999999</v>
      </c>
      <c r="M300">
        <v>128150.28</v>
      </c>
      <c r="N300">
        <v>118613.79</v>
      </c>
      <c r="O300">
        <v>127770.39</v>
      </c>
      <c r="P300">
        <v>156705.82999999999</v>
      </c>
      <c r="Q300">
        <v>142897.01999999999</v>
      </c>
      <c r="R300">
        <v>103300.96</v>
      </c>
      <c r="S300">
        <v>390009.2</v>
      </c>
      <c r="U300" s="173">
        <f t="shared" si="18"/>
        <v>270839.36384615384</v>
      </c>
    </row>
    <row r="301" spans="1:21">
      <c r="A301" s="181" t="str">
        <f t="shared" si="16"/>
        <v>569</v>
      </c>
      <c r="B301" s="181" t="str">
        <f t="shared" si="17"/>
        <v>569.3</v>
      </c>
      <c r="C301" t="s">
        <v>1709</v>
      </c>
      <c r="D301" t="s">
        <v>1102</v>
      </c>
      <c r="G301">
        <v>14963.31</v>
      </c>
      <c r="H301">
        <v>31003.06</v>
      </c>
      <c r="I301">
        <v>50033.73</v>
      </c>
      <c r="J301">
        <v>45167.59</v>
      </c>
      <c r="K301">
        <v>33050.550000000003</v>
      </c>
      <c r="L301">
        <v>24029.54</v>
      </c>
      <c r="M301">
        <v>21322.46</v>
      </c>
      <c r="N301">
        <v>50948.53</v>
      </c>
      <c r="O301">
        <v>49329.69</v>
      </c>
      <c r="P301">
        <v>38027.03</v>
      </c>
      <c r="Q301">
        <v>24796.79</v>
      </c>
      <c r="R301">
        <v>24054.37</v>
      </c>
      <c r="S301">
        <v>25393.79</v>
      </c>
      <c r="U301" s="173">
        <f t="shared" si="18"/>
        <v>33240.033846153841</v>
      </c>
    </row>
    <row r="302" spans="1:21">
      <c r="A302" s="181" t="str">
        <f t="shared" si="16"/>
        <v>569</v>
      </c>
      <c r="B302" s="181" t="str">
        <f t="shared" si="17"/>
        <v>569.4</v>
      </c>
      <c r="C302" t="s">
        <v>1710</v>
      </c>
      <c r="D302" t="s">
        <v>1104</v>
      </c>
      <c r="G302">
        <v>0</v>
      </c>
      <c r="H302">
        <v>0</v>
      </c>
      <c r="I302">
        <v>0</v>
      </c>
      <c r="J302">
        <v>0</v>
      </c>
      <c r="K302">
        <v>0</v>
      </c>
      <c r="L302">
        <v>0</v>
      </c>
      <c r="M302">
        <v>0</v>
      </c>
      <c r="N302">
        <v>0</v>
      </c>
      <c r="O302">
        <v>0</v>
      </c>
      <c r="P302">
        <v>0</v>
      </c>
      <c r="Q302">
        <v>0</v>
      </c>
      <c r="R302">
        <v>0</v>
      </c>
      <c r="S302">
        <v>0</v>
      </c>
      <c r="U302" s="173">
        <f t="shared" si="18"/>
        <v>0</v>
      </c>
    </row>
    <row r="303" spans="1:21">
      <c r="A303" s="181" t="str">
        <f t="shared" si="16"/>
        <v>570</v>
      </c>
      <c r="B303" s="181" t="str">
        <f t="shared" si="17"/>
        <v>570.0</v>
      </c>
      <c r="C303" t="s">
        <v>1711</v>
      </c>
      <c r="D303" t="s">
        <v>1106</v>
      </c>
      <c r="G303">
        <v>145712.78</v>
      </c>
      <c r="H303">
        <v>129190.56</v>
      </c>
      <c r="I303">
        <v>163355.23000000001</v>
      </c>
      <c r="J303">
        <v>167082.44</v>
      </c>
      <c r="K303">
        <v>150566.35</v>
      </c>
      <c r="L303">
        <v>140273.84</v>
      </c>
      <c r="M303">
        <v>130854.25</v>
      </c>
      <c r="N303">
        <v>98950.45</v>
      </c>
      <c r="O303">
        <v>108549.18</v>
      </c>
      <c r="P303">
        <v>95539.1</v>
      </c>
      <c r="Q303">
        <v>101742.71</v>
      </c>
      <c r="R303">
        <v>84302.48</v>
      </c>
      <c r="S303">
        <v>57459.16</v>
      </c>
      <c r="U303" s="173">
        <f t="shared" si="18"/>
        <v>121044.5023076923</v>
      </c>
    </row>
    <row r="304" spans="1:21">
      <c r="A304" s="181" t="str">
        <f t="shared" si="16"/>
        <v>571</v>
      </c>
      <c r="B304" s="181" t="str">
        <f t="shared" si="17"/>
        <v>571.0</v>
      </c>
      <c r="C304" t="s">
        <v>1712</v>
      </c>
      <c r="D304" t="s">
        <v>1108</v>
      </c>
      <c r="G304">
        <v>195349.35</v>
      </c>
      <c r="H304">
        <v>326061.69</v>
      </c>
      <c r="I304">
        <v>311313.46000000002</v>
      </c>
      <c r="J304">
        <v>127272.24</v>
      </c>
      <c r="K304">
        <v>346552.72</v>
      </c>
      <c r="L304">
        <v>536782.64</v>
      </c>
      <c r="M304">
        <v>304156.90999999997</v>
      </c>
      <c r="N304">
        <v>319310.82</v>
      </c>
      <c r="O304">
        <v>413013.88</v>
      </c>
      <c r="P304">
        <v>527280.31999999995</v>
      </c>
      <c r="Q304">
        <v>325144.84000000003</v>
      </c>
      <c r="R304">
        <v>149888.16</v>
      </c>
      <c r="S304">
        <v>2371120.54</v>
      </c>
      <c r="U304" s="173">
        <f t="shared" si="18"/>
        <v>481019.04384615389</v>
      </c>
    </row>
    <row r="305" spans="1:21">
      <c r="A305" s="181" t="str">
        <f t="shared" si="16"/>
        <v>572</v>
      </c>
      <c r="B305" s="181" t="str">
        <f t="shared" si="17"/>
        <v>572.0</v>
      </c>
      <c r="C305" t="s">
        <v>1713</v>
      </c>
      <c r="D305" t="s">
        <v>1110</v>
      </c>
      <c r="G305">
        <v>0</v>
      </c>
      <c r="H305">
        <v>0</v>
      </c>
      <c r="I305">
        <v>0</v>
      </c>
      <c r="J305">
        <v>0</v>
      </c>
      <c r="K305">
        <v>0</v>
      </c>
      <c r="L305">
        <v>0</v>
      </c>
      <c r="M305">
        <v>0</v>
      </c>
      <c r="N305">
        <v>0</v>
      </c>
      <c r="O305">
        <v>0</v>
      </c>
      <c r="P305">
        <v>0</v>
      </c>
      <c r="Q305">
        <v>0</v>
      </c>
      <c r="R305">
        <v>0</v>
      </c>
      <c r="S305">
        <v>0</v>
      </c>
      <c r="U305" s="173">
        <f t="shared" si="18"/>
        <v>0</v>
      </c>
    </row>
    <row r="306" spans="1:21">
      <c r="A306" s="181" t="str">
        <f t="shared" si="16"/>
        <v>573</v>
      </c>
      <c r="B306" s="181" t="str">
        <f t="shared" si="17"/>
        <v>573.0</v>
      </c>
      <c r="C306" t="s">
        <v>1714</v>
      </c>
      <c r="D306" t="s">
        <v>1112</v>
      </c>
      <c r="G306">
        <v>0</v>
      </c>
      <c r="H306">
        <v>0</v>
      </c>
      <c r="I306">
        <v>0</v>
      </c>
      <c r="J306">
        <v>0</v>
      </c>
      <c r="K306">
        <v>0</v>
      </c>
      <c r="L306">
        <v>0</v>
      </c>
      <c r="M306">
        <v>0</v>
      </c>
      <c r="N306">
        <v>0</v>
      </c>
      <c r="O306">
        <v>0</v>
      </c>
      <c r="P306">
        <v>0</v>
      </c>
      <c r="Q306">
        <v>0</v>
      </c>
      <c r="R306">
        <v>0</v>
      </c>
      <c r="S306">
        <v>0</v>
      </c>
      <c r="U306" s="173">
        <f t="shared" si="18"/>
        <v>0</v>
      </c>
    </row>
    <row r="307" spans="1:21">
      <c r="A307" s="181" t="str">
        <f t="shared" si="16"/>
        <v>575</v>
      </c>
      <c r="B307" s="181" t="str">
        <f t="shared" si="17"/>
        <v>575.1</v>
      </c>
      <c r="C307" t="s">
        <v>1715</v>
      </c>
      <c r="D307" t="s">
        <v>1114</v>
      </c>
      <c r="G307">
        <v>0</v>
      </c>
      <c r="H307">
        <v>0</v>
      </c>
      <c r="I307">
        <v>0</v>
      </c>
      <c r="J307">
        <v>0</v>
      </c>
      <c r="K307">
        <v>0</v>
      </c>
      <c r="L307">
        <v>0</v>
      </c>
      <c r="M307">
        <v>0</v>
      </c>
      <c r="N307">
        <v>0</v>
      </c>
      <c r="O307">
        <v>0</v>
      </c>
      <c r="P307">
        <v>0</v>
      </c>
      <c r="Q307">
        <v>0</v>
      </c>
      <c r="R307">
        <v>0</v>
      </c>
      <c r="S307">
        <v>0</v>
      </c>
      <c r="U307" s="173">
        <f t="shared" si="18"/>
        <v>0</v>
      </c>
    </row>
    <row r="308" spans="1:21">
      <c r="A308" s="181" t="str">
        <f t="shared" si="16"/>
        <v>575</v>
      </c>
      <c r="B308" s="181" t="str">
        <f t="shared" si="17"/>
        <v>575.2</v>
      </c>
      <c r="C308" t="s">
        <v>1716</v>
      </c>
      <c r="D308" t="s">
        <v>1116</v>
      </c>
      <c r="G308">
        <v>0</v>
      </c>
      <c r="H308">
        <v>0</v>
      </c>
      <c r="I308">
        <v>0</v>
      </c>
      <c r="J308">
        <v>0</v>
      </c>
      <c r="K308">
        <v>0</v>
      </c>
      <c r="L308">
        <v>0</v>
      </c>
      <c r="M308">
        <v>0</v>
      </c>
      <c r="N308">
        <v>0</v>
      </c>
      <c r="O308">
        <v>0</v>
      </c>
      <c r="P308">
        <v>0</v>
      </c>
      <c r="Q308">
        <v>0</v>
      </c>
      <c r="R308">
        <v>0</v>
      </c>
      <c r="S308">
        <v>0</v>
      </c>
      <c r="U308" s="173">
        <f t="shared" si="18"/>
        <v>0</v>
      </c>
    </row>
    <row r="309" spans="1:21">
      <c r="A309" s="181" t="str">
        <f t="shared" si="16"/>
        <v>575</v>
      </c>
      <c r="B309" s="181" t="str">
        <f t="shared" si="17"/>
        <v>575.3</v>
      </c>
      <c r="C309" t="s">
        <v>1717</v>
      </c>
      <c r="D309" t="s">
        <v>1118</v>
      </c>
      <c r="G309">
        <v>0</v>
      </c>
      <c r="H309">
        <v>0</v>
      </c>
      <c r="I309">
        <v>0</v>
      </c>
      <c r="J309">
        <v>0</v>
      </c>
      <c r="K309">
        <v>0</v>
      </c>
      <c r="L309">
        <v>0</v>
      </c>
      <c r="M309">
        <v>0</v>
      </c>
      <c r="N309">
        <v>0</v>
      </c>
      <c r="O309">
        <v>0</v>
      </c>
      <c r="P309">
        <v>0</v>
      </c>
      <c r="Q309">
        <v>0</v>
      </c>
      <c r="R309">
        <v>0</v>
      </c>
      <c r="S309">
        <v>0</v>
      </c>
      <c r="U309" s="173">
        <f t="shared" si="18"/>
        <v>0</v>
      </c>
    </row>
    <row r="310" spans="1:21">
      <c r="A310" s="181" t="str">
        <f t="shared" si="16"/>
        <v>575</v>
      </c>
      <c r="B310" s="181" t="str">
        <f t="shared" si="17"/>
        <v>575.4</v>
      </c>
      <c r="C310" t="s">
        <v>1718</v>
      </c>
      <c r="D310" t="s">
        <v>1120</v>
      </c>
      <c r="G310">
        <v>0</v>
      </c>
      <c r="H310">
        <v>0</v>
      </c>
      <c r="I310">
        <v>0</v>
      </c>
      <c r="J310">
        <v>0</v>
      </c>
      <c r="K310">
        <v>0</v>
      </c>
      <c r="L310">
        <v>0</v>
      </c>
      <c r="M310">
        <v>0</v>
      </c>
      <c r="N310">
        <v>0</v>
      </c>
      <c r="O310">
        <v>0</v>
      </c>
      <c r="P310">
        <v>0</v>
      </c>
      <c r="Q310">
        <v>0</v>
      </c>
      <c r="R310">
        <v>0</v>
      </c>
      <c r="S310">
        <v>0</v>
      </c>
      <c r="U310" s="173">
        <f t="shared" si="18"/>
        <v>0</v>
      </c>
    </row>
    <row r="311" spans="1:21">
      <c r="A311" s="181" t="str">
        <f t="shared" si="16"/>
        <v>575</v>
      </c>
      <c r="B311" s="181" t="str">
        <f t="shared" si="17"/>
        <v>575.5</v>
      </c>
      <c r="C311" t="s">
        <v>1719</v>
      </c>
      <c r="D311" t="s">
        <v>1122</v>
      </c>
      <c r="G311">
        <v>0</v>
      </c>
      <c r="H311">
        <v>0</v>
      </c>
      <c r="I311">
        <v>0</v>
      </c>
      <c r="J311">
        <v>0</v>
      </c>
      <c r="K311">
        <v>0</v>
      </c>
      <c r="L311">
        <v>0</v>
      </c>
      <c r="M311">
        <v>0</v>
      </c>
      <c r="N311">
        <v>0</v>
      </c>
      <c r="O311">
        <v>0</v>
      </c>
      <c r="P311">
        <v>0</v>
      </c>
      <c r="Q311">
        <v>0</v>
      </c>
      <c r="R311">
        <v>0</v>
      </c>
      <c r="S311">
        <v>0</v>
      </c>
      <c r="U311" s="173">
        <f t="shared" si="18"/>
        <v>0</v>
      </c>
    </row>
    <row r="312" spans="1:21">
      <c r="A312" s="181" t="str">
        <f t="shared" si="16"/>
        <v>575</v>
      </c>
      <c r="B312" s="181" t="str">
        <f t="shared" si="17"/>
        <v>575.6</v>
      </c>
      <c r="C312" t="s">
        <v>1720</v>
      </c>
      <c r="D312" t="s">
        <v>1124</v>
      </c>
      <c r="G312">
        <v>0</v>
      </c>
      <c r="H312">
        <v>0</v>
      </c>
      <c r="I312">
        <v>0</v>
      </c>
      <c r="J312">
        <v>0</v>
      </c>
      <c r="K312">
        <v>0</v>
      </c>
      <c r="L312">
        <v>0</v>
      </c>
      <c r="M312">
        <v>0</v>
      </c>
      <c r="N312">
        <v>0</v>
      </c>
      <c r="O312">
        <v>0</v>
      </c>
      <c r="P312">
        <v>0</v>
      </c>
      <c r="Q312">
        <v>0</v>
      </c>
      <c r="R312">
        <v>0</v>
      </c>
      <c r="S312">
        <v>0</v>
      </c>
      <c r="U312" s="173">
        <f t="shared" si="18"/>
        <v>0</v>
      </c>
    </row>
    <row r="313" spans="1:21">
      <c r="A313" s="181" t="str">
        <f t="shared" si="16"/>
        <v>575</v>
      </c>
      <c r="B313" s="181" t="str">
        <f t="shared" si="17"/>
        <v>575.7</v>
      </c>
      <c r="C313" t="s">
        <v>1721</v>
      </c>
      <c r="D313" t="s">
        <v>1126</v>
      </c>
      <c r="G313">
        <v>0</v>
      </c>
      <c r="H313">
        <v>0</v>
      </c>
      <c r="I313">
        <v>0</v>
      </c>
      <c r="J313">
        <v>0</v>
      </c>
      <c r="K313">
        <v>0</v>
      </c>
      <c r="L313">
        <v>0</v>
      </c>
      <c r="M313">
        <v>0</v>
      </c>
      <c r="N313">
        <v>0</v>
      </c>
      <c r="O313">
        <v>0</v>
      </c>
      <c r="P313">
        <v>0</v>
      </c>
      <c r="Q313">
        <v>0</v>
      </c>
      <c r="R313">
        <v>0</v>
      </c>
      <c r="S313">
        <v>0</v>
      </c>
      <c r="U313" s="173">
        <f t="shared" si="18"/>
        <v>0</v>
      </c>
    </row>
    <row r="314" spans="1:21">
      <c r="A314" s="181" t="str">
        <f t="shared" si="16"/>
        <v>575</v>
      </c>
      <c r="B314" s="181" t="str">
        <f t="shared" si="17"/>
        <v>575.8</v>
      </c>
      <c r="C314" t="s">
        <v>1722</v>
      </c>
      <c r="D314" t="s">
        <v>1128</v>
      </c>
      <c r="G314">
        <v>0</v>
      </c>
      <c r="H314">
        <v>0</v>
      </c>
      <c r="I314">
        <v>0</v>
      </c>
      <c r="J314">
        <v>0</v>
      </c>
      <c r="K314">
        <v>0</v>
      </c>
      <c r="L314">
        <v>0</v>
      </c>
      <c r="M314">
        <v>0</v>
      </c>
      <c r="N314">
        <v>0</v>
      </c>
      <c r="O314">
        <v>0</v>
      </c>
      <c r="P314">
        <v>0</v>
      </c>
      <c r="Q314">
        <v>0</v>
      </c>
      <c r="R314">
        <v>0</v>
      </c>
      <c r="S314">
        <v>0</v>
      </c>
      <c r="U314" s="173">
        <f t="shared" si="18"/>
        <v>0</v>
      </c>
    </row>
    <row r="315" spans="1:21">
      <c r="A315" s="181" t="str">
        <f t="shared" si="16"/>
        <v>576</v>
      </c>
      <c r="B315" s="181" t="str">
        <f t="shared" si="17"/>
        <v>576.1</v>
      </c>
      <c r="C315" t="s">
        <v>1723</v>
      </c>
      <c r="D315" t="s">
        <v>1130</v>
      </c>
      <c r="G315">
        <v>0</v>
      </c>
      <c r="H315">
        <v>0</v>
      </c>
      <c r="I315">
        <v>0</v>
      </c>
      <c r="J315">
        <v>0</v>
      </c>
      <c r="K315">
        <v>0</v>
      </c>
      <c r="L315">
        <v>0</v>
      </c>
      <c r="M315">
        <v>0</v>
      </c>
      <c r="N315">
        <v>0</v>
      </c>
      <c r="O315">
        <v>0</v>
      </c>
      <c r="P315">
        <v>0</v>
      </c>
      <c r="Q315">
        <v>0</v>
      </c>
      <c r="R315">
        <v>0</v>
      </c>
      <c r="S315">
        <v>0</v>
      </c>
      <c r="U315" s="173">
        <f t="shared" si="18"/>
        <v>0</v>
      </c>
    </row>
    <row r="316" spans="1:21">
      <c r="A316" s="181" t="str">
        <f t="shared" si="16"/>
        <v>576</v>
      </c>
      <c r="B316" s="181" t="str">
        <f t="shared" si="17"/>
        <v>576.2</v>
      </c>
      <c r="C316" t="s">
        <v>1724</v>
      </c>
      <c r="D316" t="s">
        <v>1132</v>
      </c>
      <c r="G316">
        <v>0</v>
      </c>
      <c r="H316">
        <v>0</v>
      </c>
      <c r="I316">
        <v>0</v>
      </c>
      <c r="J316">
        <v>0</v>
      </c>
      <c r="K316">
        <v>0</v>
      </c>
      <c r="L316">
        <v>0</v>
      </c>
      <c r="M316">
        <v>0</v>
      </c>
      <c r="N316">
        <v>0</v>
      </c>
      <c r="O316">
        <v>0</v>
      </c>
      <c r="P316">
        <v>0</v>
      </c>
      <c r="Q316">
        <v>0</v>
      </c>
      <c r="R316">
        <v>0</v>
      </c>
      <c r="S316">
        <v>0</v>
      </c>
      <c r="U316" s="173">
        <f t="shared" si="18"/>
        <v>0</v>
      </c>
    </row>
    <row r="317" spans="1:21">
      <c r="A317" s="181" t="str">
        <f t="shared" si="16"/>
        <v>576</v>
      </c>
      <c r="B317" s="181" t="str">
        <f t="shared" si="17"/>
        <v>576.3</v>
      </c>
      <c r="C317" t="s">
        <v>1725</v>
      </c>
      <c r="D317" t="s">
        <v>1134</v>
      </c>
      <c r="G317">
        <v>0</v>
      </c>
      <c r="H317">
        <v>0</v>
      </c>
      <c r="I317">
        <v>0</v>
      </c>
      <c r="J317">
        <v>0</v>
      </c>
      <c r="K317">
        <v>0</v>
      </c>
      <c r="L317">
        <v>0</v>
      </c>
      <c r="M317">
        <v>0</v>
      </c>
      <c r="N317">
        <v>0</v>
      </c>
      <c r="O317">
        <v>0</v>
      </c>
      <c r="P317">
        <v>0</v>
      </c>
      <c r="Q317">
        <v>0</v>
      </c>
      <c r="R317">
        <v>0</v>
      </c>
      <c r="S317">
        <v>0</v>
      </c>
      <c r="U317" s="173">
        <f t="shared" si="18"/>
        <v>0</v>
      </c>
    </row>
    <row r="318" spans="1:21">
      <c r="A318" s="181" t="str">
        <f t="shared" si="16"/>
        <v>576</v>
      </c>
      <c r="B318" s="181" t="str">
        <f t="shared" si="17"/>
        <v>576.4</v>
      </c>
      <c r="C318" t="s">
        <v>1726</v>
      </c>
      <c r="D318" t="s">
        <v>1136</v>
      </c>
      <c r="G318">
        <v>0</v>
      </c>
      <c r="H318">
        <v>0</v>
      </c>
      <c r="I318">
        <v>0</v>
      </c>
      <c r="J318">
        <v>0</v>
      </c>
      <c r="K318">
        <v>0</v>
      </c>
      <c r="L318">
        <v>0</v>
      </c>
      <c r="M318">
        <v>0</v>
      </c>
      <c r="N318">
        <v>0</v>
      </c>
      <c r="O318">
        <v>0</v>
      </c>
      <c r="P318">
        <v>0</v>
      </c>
      <c r="Q318">
        <v>0</v>
      </c>
      <c r="R318">
        <v>0</v>
      </c>
      <c r="S318">
        <v>0</v>
      </c>
      <c r="U318" s="173">
        <f t="shared" si="18"/>
        <v>0</v>
      </c>
    </row>
    <row r="319" spans="1:21">
      <c r="A319" s="181" t="str">
        <f t="shared" si="16"/>
        <v>576</v>
      </c>
      <c r="B319" s="181" t="str">
        <f t="shared" si="17"/>
        <v>576.5</v>
      </c>
      <c r="C319" t="s">
        <v>1727</v>
      </c>
      <c r="D319" t="s">
        <v>1138</v>
      </c>
      <c r="G319">
        <v>0</v>
      </c>
      <c r="H319">
        <v>0</v>
      </c>
      <c r="I319">
        <v>0</v>
      </c>
      <c r="J319">
        <v>0</v>
      </c>
      <c r="K319">
        <v>0</v>
      </c>
      <c r="L319">
        <v>0</v>
      </c>
      <c r="M319">
        <v>0</v>
      </c>
      <c r="N319">
        <v>0</v>
      </c>
      <c r="O319">
        <v>0</v>
      </c>
      <c r="P319">
        <v>0</v>
      </c>
      <c r="Q319">
        <v>0</v>
      </c>
      <c r="R319">
        <v>0</v>
      </c>
      <c r="S319">
        <v>0</v>
      </c>
      <c r="U319" s="173">
        <f t="shared" si="18"/>
        <v>0</v>
      </c>
    </row>
    <row r="320" spans="1:21">
      <c r="A320" s="181" t="str">
        <f t="shared" si="16"/>
        <v>580</v>
      </c>
      <c r="B320" s="181" t="str">
        <f t="shared" si="17"/>
        <v>580.0</v>
      </c>
      <c r="C320" t="s">
        <v>1728</v>
      </c>
      <c r="D320" t="s">
        <v>1140</v>
      </c>
      <c r="G320">
        <v>162530.46</v>
      </c>
      <c r="H320">
        <v>98774.84</v>
      </c>
      <c r="I320">
        <v>120109.53</v>
      </c>
      <c r="J320">
        <v>290464.09999999998</v>
      </c>
      <c r="K320">
        <v>231135.92</v>
      </c>
      <c r="L320">
        <v>363755.88</v>
      </c>
      <c r="M320">
        <v>136589.88</v>
      </c>
      <c r="N320">
        <v>158159.78</v>
      </c>
      <c r="O320">
        <v>156384.65</v>
      </c>
      <c r="P320">
        <v>78024.75</v>
      </c>
      <c r="Q320">
        <v>78929.7</v>
      </c>
      <c r="R320">
        <v>45946.02</v>
      </c>
      <c r="S320">
        <v>41555.949999999997</v>
      </c>
      <c r="U320" s="173">
        <f t="shared" si="18"/>
        <v>150950.88153846152</v>
      </c>
    </row>
    <row r="321" spans="1:21">
      <c r="A321" s="181" t="str">
        <f t="shared" si="16"/>
        <v>581</v>
      </c>
      <c r="B321" s="181" t="str">
        <f t="shared" si="17"/>
        <v>581.0</v>
      </c>
      <c r="C321" t="s">
        <v>1729</v>
      </c>
      <c r="D321" t="s">
        <v>1142</v>
      </c>
      <c r="G321">
        <v>94798.44</v>
      </c>
      <c r="H321">
        <v>70787.429999999993</v>
      </c>
      <c r="I321">
        <v>85284.25</v>
      </c>
      <c r="J321">
        <v>110614.16</v>
      </c>
      <c r="K321">
        <v>94222.399999999994</v>
      </c>
      <c r="L321">
        <v>75720.179999999993</v>
      </c>
      <c r="M321">
        <v>91628.27</v>
      </c>
      <c r="N321">
        <v>80564.5</v>
      </c>
      <c r="O321">
        <v>91479.72</v>
      </c>
      <c r="P321">
        <v>73001.94</v>
      </c>
      <c r="Q321">
        <v>-2235</v>
      </c>
      <c r="R321">
        <v>86406.39</v>
      </c>
      <c r="S321">
        <v>111004.74</v>
      </c>
      <c r="U321" s="173">
        <f t="shared" si="18"/>
        <v>81790.570769230777</v>
      </c>
    </row>
    <row r="322" spans="1:21">
      <c r="A322" s="181" t="str">
        <f t="shared" si="16"/>
        <v>581</v>
      </c>
      <c r="B322" s="181" t="str">
        <f t="shared" si="17"/>
        <v>581.1</v>
      </c>
      <c r="C322" t="s">
        <v>1730</v>
      </c>
      <c r="D322" t="s">
        <v>1144</v>
      </c>
      <c r="G322">
        <v>0</v>
      </c>
      <c r="H322">
        <v>0</v>
      </c>
      <c r="I322">
        <v>0</v>
      </c>
      <c r="J322">
        <v>0</v>
      </c>
      <c r="K322">
        <v>0</v>
      </c>
      <c r="L322">
        <v>0</v>
      </c>
      <c r="M322">
        <v>0</v>
      </c>
      <c r="N322">
        <v>0</v>
      </c>
      <c r="O322">
        <v>0</v>
      </c>
      <c r="P322">
        <v>0</v>
      </c>
      <c r="Q322">
        <v>0</v>
      </c>
      <c r="R322">
        <v>0</v>
      </c>
      <c r="S322">
        <v>0</v>
      </c>
      <c r="U322" s="173">
        <f t="shared" si="18"/>
        <v>0</v>
      </c>
    </row>
    <row r="323" spans="1:21">
      <c r="A323" s="181" t="str">
        <f t="shared" si="16"/>
        <v>582</v>
      </c>
      <c r="B323" s="181" t="str">
        <f t="shared" si="17"/>
        <v>582.0</v>
      </c>
      <c r="C323" t="s">
        <v>1731</v>
      </c>
      <c r="D323" t="s">
        <v>1146</v>
      </c>
      <c r="G323">
        <v>126970.61</v>
      </c>
      <c r="H323">
        <v>122500.72</v>
      </c>
      <c r="I323">
        <v>104628.38</v>
      </c>
      <c r="J323">
        <v>140114.23999999999</v>
      </c>
      <c r="K323">
        <v>104000.88</v>
      </c>
      <c r="L323">
        <v>134901.15</v>
      </c>
      <c r="M323">
        <v>142291.62</v>
      </c>
      <c r="N323">
        <v>145352.53</v>
      </c>
      <c r="O323">
        <v>182665.91</v>
      </c>
      <c r="P323">
        <v>139558.18</v>
      </c>
      <c r="Q323">
        <v>165317.79999999999</v>
      </c>
      <c r="R323">
        <v>105750.39</v>
      </c>
      <c r="S323">
        <v>133869.31</v>
      </c>
      <c r="U323" s="173">
        <f t="shared" si="18"/>
        <v>134455.51692307691</v>
      </c>
    </row>
    <row r="324" spans="1:21">
      <c r="A324" s="181" t="str">
        <f t="shared" si="16"/>
        <v>583</v>
      </c>
      <c r="B324" s="181" t="str">
        <f t="shared" si="17"/>
        <v>583.0</v>
      </c>
      <c r="C324" t="s">
        <v>1732</v>
      </c>
      <c r="D324" t="s">
        <v>1148</v>
      </c>
      <c r="G324">
        <v>723479.26</v>
      </c>
      <c r="H324">
        <v>497352.33</v>
      </c>
      <c r="I324">
        <v>776395.9</v>
      </c>
      <c r="J324">
        <v>1299184.27</v>
      </c>
      <c r="K324">
        <v>721581.33</v>
      </c>
      <c r="L324">
        <v>-297371.65999999997</v>
      </c>
      <c r="M324">
        <v>2112401.38</v>
      </c>
      <c r="N324">
        <v>884960.4</v>
      </c>
      <c r="O324">
        <v>-312458.83</v>
      </c>
      <c r="P324">
        <v>-771167.72</v>
      </c>
      <c r="Q324">
        <v>3819597.46</v>
      </c>
      <c r="R324">
        <v>-118306.95</v>
      </c>
      <c r="S324">
        <v>1926159.72</v>
      </c>
      <c r="U324" s="173">
        <f t="shared" si="18"/>
        <v>866292.83769230789</v>
      </c>
    </row>
    <row r="325" spans="1:21">
      <c r="A325" s="181" t="str">
        <f t="shared" si="16"/>
        <v>584</v>
      </c>
      <c r="B325" s="181" t="str">
        <f t="shared" si="17"/>
        <v>584.0</v>
      </c>
      <c r="C325" t="s">
        <v>1733</v>
      </c>
      <c r="D325" t="s">
        <v>1150</v>
      </c>
      <c r="G325">
        <v>85014.84</v>
      </c>
      <c r="H325">
        <v>62286.67</v>
      </c>
      <c r="I325">
        <v>46403.97</v>
      </c>
      <c r="J325">
        <v>76806.31</v>
      </c>
      <c r="K325">
        <v>68090.55</v>
      </c>
      <c r="L325">
        <v>66138.86</v>
      </c>
      <c r="M325">
        <v>62670.71</v>
      </c>
      <c r="N325">
        <v>65230.76</v>
      </c>
      <c r="O325">
        <v>67741.070000000007</v>
      </c>
      <c r="P325">
        <v>64884.67</v>
      </c>
      <c r="Q325">
        <v>49247.59</v>
      </c>
      <c r="R325">
        <v>64190.82</v>
      </c>
      <c r="S325">
        <v>67182.42</v>
      </c>
      <c r="U325" s="173">
        <f t="shared" si="18"/>
        <v>65068.403076923074</v>
      </c>
    </row>
    <row r="326" spans="1:21">
      <c r="A326" s="181" t="str">
        <f t="shared" si="16"/>
        <v>585</v>
      </c>
      <c r="B326" s="181" t="str">
        <f t="shared" si="17"/>
        <v>585.0</v>
      </c>
      <c r="C326" t="s">
        <v>1734</v>
      </c>
      <c r="D326" t="s">
        <v>1152</v>
      </c>
      <c r="G326">
        <v>116963.85</v>
      </c>
      <c r="H326">
        <v>222364.54</v>
      </c>
      <c r="I326">
        <v>207163.15</v>
      </c>
      <c r="J326">
        <v>165157.54</v>
      </c>
      <c r="K326">
        <v>144798.26999999999</v>
      </c>
      <c r="L326">
        <v>-55881.55</v>
      </c>
      <c r="M326">
        <v>122700.13</v>
      </c>
      <c r="N326">
        <v>106315.27</v>
      </c>
      <c r="O326">
        <v>148585.99</v>
      </c>
      <c r="P326">
        <v>170487.55</v>
      </c>
      <c r="Q326">
        <v>185110.2</v>
      </c>
      <c r="R326">
        <v>141099.99</v>
      </c>
      <c r="S326">
        <v>34199.97</v>
      </c>
      <c r="U326" s="173">
        <f t="shared" si="18"/>
        <v>131466.53076923077</v>
      </c>
    </row>
    <row r="327" spans="1:21">
      <c r="A327" s="181" t="str">
        <f t="shared" ref="A327:A390" si="19">MID(C327,4,3)</f>
        <v>586</v>
      </c>
      <c r="B327" s="181" t="str">
        <f t="shared" ref="B327:B390" si="20">MID(C327,4,3)&amp;"."&amp;MID(C327,7,1)</f>
        <v>586.0</v>
      </c>
      <c r="C327" t="s">
        <v>1735</v>
      </c>
      <c r="D327" t="s">
        <v>1154</v>
      </c>
      <c r="G327">
        <v>535946.93999999994</v>
      </c>
      <c r="H327">
        <v>-995512.68</v>
      </c>
      <c r="I327">
        <v>515568.59</v>
      </c>
      <c r="J327">
        <v>531462.51</v>
      </c>
      <c r="K327">
        <v>569903.65</v>
      </c>
      <c r="L327">
        <v>515130.58</v>
      </c>
      <c r="M327">
        <v>583980.11</v>
      </c>
      <c r="N327">
        <v>595905.37</v>
      </c>
      <c r="O327">
        <v>653126.43999999994</v>
      </c>
      <c r="P327">
        <v>604002.93999999994</v>
      </c>
      <c r="Q327">
        <v>560085.91</v>
      </c>
      <c r="R327">
        <v>625133.96</v>
      </c>
      <c r="S327">
        <v>600257.09</v>
      </c>
      <c r="U327" s="173">
        <f t="shared" ref="U327:U390" si="21">AVERAGE(G327:S327)</f>
        <v>453460.87769230764</v>
      </c>
    </row>
    <row r="328" spans="1:21">
      <c r="A328" s="181" t="str">
        <f t="shared" si="19"/>
        <v>587</v>
      </c>
      <c r="B328" s="181" t="str">
        <f t="shared" si="20"/>
        <v>587.0</v>
      </c>
      <c r="C328" t="s">
        <v>1736</v>
      </c>
      <c r="D328" t="s">
        <v>1156</v>
      </c>
      <c r="G328">
        <v>68408.350000000006</v>
      </c>
      <c r="H328">
        <v>59834.04</v>
      </c>
      <c r="I328">
        <v>52434.89</v>
      </c>
      <c r="J328">
        <v>69268.850000000006</v>
      </c>
      <c r="K328">
        <v>60101.17</v>
      </c>
      <c r="L328">
        <v>60163.15</v>
      </c>
      <c r="M328">
        <v>57072.92</v>
      </c>
      <c r="N328">
        <v>49972.76</v>
      </c>
      <c r="O328">
        <v>57311.33</v>
      </c>
      <c r="P328">
        <v>72520.13</v>
      </c>
      <c r="Q328">
        <v>66104.03</v>
      </c>
      <c r="R328">
        <v>48757.26</v>
      </c>
      <c r="S328">
        <v>55740.65</v>
      </c>
      <c r="U328" s="173">
        <f t="shared" si="21"/>
        <v>59822.271538461551</v>
      </c>
    </row>
    <row r="329" spans="1:21">
      <c r="A329" s="181" t="str">
        <f t="shared" si="19"/>
        <v>588</v>
      </c>
      <c r="B329" s="181" t="str">
        <f t="shared" si="20"/>
        <v>588.0</v>
      </c>
      <c r="C329" t="s">
        <v>1737</v>
      </c>
      <c r="D329" t="s">
        <v>1158</v>
      </c>
      <c r="G329">
        <v>6790384.5999999996</v>
      </c>
      <c r="H329">
        <v>112745.4</v>
      </c>
      <c r="I329">
        <v>-12724.89</v>
      </c>
      <c r="J329">
        <v>483005.77</v>
      </c>
      <c r="K329">
        <v>419047.75</v>
      </c>
      <c r="L329">
        <v>375387.32</v>
      </c>
      <c r="M329">
        <v>635557.68999999994</v>
      </c>
      <c r="N329">
        <v>574475.86</v>
      </c>
      <c r="O329">
        <v>1255679.1200000001</v>
      </c>
      <c r="P329">
        <v>442160.02</v>
      </c>
      <c r="Q329">
        <v>497722.02</v>
      </c>
      <c r="R329">
        <v>-2445296.96</v>
      </c>
      <c r="S329">
        <v>-609292.5</v>
      </c>
      <c r="U329" s="173">
        <f t="shared" si="21"/>
        <v>655296.24615384615</v>
      </c>
    </row>
    <row r="330" spans="1:21">
      <c r="A330" s="181" t="str">
        <f t="shared" si="19"/>
        <v>589</v>
      </c>
      <c r="B330" s="181" t="str">
        <f t="shared" si="20"/>
        <v>589.0</v>
      </c>
      <c r="C330" t="s">
        <v>1738</v>
      </c>
      <c r="D330" t="s">
        <v>1160</v>
      </c>
      <c r="G330">
        <v>28937.7</v>
      </c>
      <c r="H330">
        <v>28937.7</v>
      </c>
      <c r="I330">
        <v>29509.01</v>
      </c>
      <c r="J330">
        <v>29509.01</v>
      </c>
      <c r="K330">
        <v>29509.01</v>
      </c>
      <c r="L330">
        <v>29509.01</v>
      </c>
      <c r="M330">
        <v>29509.01</v>
      </c>
      <c r="N330">
        <v>29509.01</v>
      </c>
      <c r="O330">
        <v>29509.01</v>
      </c>
      <c r="P330">
        <v>29509.01</v>
      </c>
      <c r="Q330">
        <v>29509.01</v>
      </c>
      <c r="R330">
        <v>29509.01</v>
      </c>
      <c r="S330">
        <v>29509.01</v>
      </c>
      <c r="U330" s="173">
        <f t="shared" si="21"/>
        <v>29421.11615384616</v>
      </c>
    </row>
    <row r="331" spans="1:21">
      <c r="A331" s="181" t="str">
        <f t="shared" si="19"/>
        <v>590</v>
      </c>
      <c r="B331" s="181" t="str">
        <f t="shared" si="20"/>
        <v>590.0</v>
      </c>
      <c r="C331" t="s">
        <v>1739</v>
      </c>
      <c r="D331" t="s">
        <v>1162</v>
      </c>
      <c r="G331">
        <v>0</v>
      </c>
      <c r="H331">
        <v>0</v>
      </c>
      <c r="I331">
        <v>0</v>
      </c>
      <c r="J331">
        <v>0</v>
      </c>
      <c r="K331">
        <v>0</v>
      </c>
      <c r="L331">
        <v>0</v>
      </c>
      <c r="M331">
        <v>0</v>
      </c>
      <c r="N331">
        <v>0</v>
      </c>
      <c r="O331">
        <v>0</v>
      </c>
      <c r="P331">
        <v>0</v>
      </c>
      <c r="Q331">
        <v>0</v>
      </c>
      <c r="R331">
        <v>0</v>
      </c>
      <c r="S331">
        <v>0</v>
      </c>
      <c r="U331" s="173">
        <f t="shared" si="21"/>
        <v>0</v>
      </c>
    </row>
    <row r="332" spans="1:21">
      <c r="A332" s="181" t="str">
        <f t="shared" si="19"/>
        <v>591</v>
      </c>
      <c r="B332" s="181" t="str">
        <f t="shared" si="20"/>
        <v>591.0</v>
      </c>
      <c r="C332" t="s">
        <v>1740</v>
      </c>
      <c r="D332" t="s">
        <v>1164</v>
      </c>
      <c r="G332">
        <v>66964.39</v>
      </c>
      <c r="H332">
        <v>30326.62</v>
      </c>
      <c r="I332">
        <v>99108.92</v>
      </c>
      <c r="J332">
        <v>55366.5</v>
      </c>
      <c r="K332">
        <v>45989.81</v>
      </c>
      <c r="L332">
        <v>47018.02</v>
      </c>
      <c r="M332">
        <v>57528.62</v>
      </c>
      <c r="N332">
        <v>22765.55</v>
      </c>
      <c r="O332">
        <v>66210.75</v>
      </c>
      <c r="P332">
        <v>4278.71</v>
      </c>
      <c r="Q332">
        <v>99127.14</v>
      </c>
      <c r="R332">
        <v>51996.52</v>
      </c>
      <c r="S332">
        <v>146339.1</v>
      </c>
      <c r="U332" s="173">
        <f t="shared" si="21"/>
        <v>61001.588461538464</v>
      </c>
    </row>
    <row r="333" spans="1:21">
      <c r="A333" s="181" t="str">
        <f t="shared" si="19"/>
        <v>592</v>
      </c>
      <c r="B333" s="181" t="str">
        <f t="shared" si="20"/>
        <v>592.0</v>
      </c>
      <c r="C333" t="s">
        <v>1741</v>
      </c>
      <c r="D333" t="s">
        <v>1166</v>
      </c>
      <c r="G333">
        <v>198178.82</v>
      </c>
      <c r="H333">
        <v>266907.99</v>
      </c>
      <c r="I333">
        <v>252670.92</v>
      </c>
      <c r="J333">
        <v>171872.96</v>
      </c>
      <c r="K333">
        <v>214852.12</v>
      </c>
      <c r="L333">
        <v>320116.87</v>
      </c>
      <c r="M333">
        <v>297577.36</v>
      </c>
      <c r="N333">
        <v>285165.83</v>
      </c>
      <c r="O333">
        <v>245732.16</v>
      </c>
      <c r="P333">
        <v>207687.91</v>
      </c>
      <c r="Q333">
        <v>197633.79</v>
      </c>
      <c r="R333">
        <v>203413.7</v>
      </c>
      <c r="S333">
        <v>156452.91</v>
      </c>
      <c r="U333" s="173">
        <f t="shared" si="21"/>
        <v>232174.10307692314</v>
      </c>
    </row>
    <row r="334" spans="1:21">
      <c r="A334" s="181" t="str">
        <f t="shared" si="19"/>
        <v>592</v>
      </c>
      <c r="B334" s="181" t="str">
        <f t="shared" si="20"/>
        <v>592.1</v>
      </c>
      <c r="C334" t="s">
        <v>1742</v>
      </c>
      <c r="D334" t="s">
        <v>1168</v>
      </c>
      <c r="G334">
        <v>0</v>
      </c>
      <c r="H334">
        <v>0</v>
      </c>
      <c r="I334">
        <v>0</v>
      </c>
      <c r="J334">
        <v>0</v>
      </c>
      <c r="K334">
        <v>0</v>
      </c>
      <c r="L334">
        <v>0</v>
      </c>
      <c r="M334">
        <v>0</v>
      </c>
      <c r="N334">
        <v>0</v>
      </c>
      <c r="O334">
        <v>0</v>
      </c>
      <c r="P334">
        <v>0</v>
      </c>
      <c r="Q334">
        <v>0</v>
      </c>
      <c r="R334">
        <v>0</v>
      </c>
      <c r="S334">
        <v>0</v>
      </c>
      <c r="U334" s="173">
        <f t="shared" si="21"/>
        <v>0</v>
      </c>
    </row>
    <row r="335" spans="1:21">
      <c r="A335" s="181" t="str">
        <f t="shared" si="19"/>
        <v>593</v>
      </c>
      <c r="B335" s="181" t="str">
        <f t="shared" si="20"/>
        <v>593.0</v>
      </c>
      <c r="C335" t="s">
        <v>1743</v>
      </c>
      <c r="D335" t="s">
        <v>1170</v>
      </c>
      <c r="G335">
        <v>3485030.93</v>
      </c>
      <c r="H335">
        <v>2477756.7999999998</v>
      </c>
      <c r="I335">
        <v>2496441.38</v>
      </c>
      <c r="J335">
        <v>3106424.12</v>
      </c>
      <c r="K335">
        <v>2710902.23</v>
      </c>
      <c r="L335">
        <v>2763030.06</v>
      </c>
      <c r="M335">
        <v>3808040.07</v>
      </c>
      <c r="N335">
        <v>1749089.03</v>
      </c>
      <c r="O335">
        <v>3071264.85</v>
      </c>
      <c r="P335">
        <v>3441903.6</v>
      </c>
      <c r="Q335">
        <v>2107395.9</v>
      </c>
      <c r="R335">
        <v>2966695.53</v>
      </c>
      <c r="S335">
        <v>2762913.56</v>
      </c>
      <c r="U335" s="173">
        <f t="shared" si="21"/>
        <v>2842068.3123076926</v>
      </c>
    </row>
    <row r="336" spans="1:21">
      <c r="A336" s="181" t="str">
        <f t="shared" si="19"/>
        <v>594</v>
      </c>
      <c r="B336" s="181" t="str">
        <f t="shared" si="20"/>
        <v>594.0</v>
      </c>
      <c r="C336" t="s">
        <v>1744</v>
      </c>
      <c r="D336" t="s">
        <v>1172</v>
      </c>
      <c r="G336">
        <v>239682.24</v>
      </c>
      <c r="H336">
        <v>265499.96000000002</v>
      </c>
      <c r="I336">
        <v>180865.78</v>
      </c>
      <c r="J336">
        <v>266703.2</v>
      </c>
      <c r="K336">
        <v>325538.3</v>
      </c>
      <c r="L336">
        <v>347131.22</v>
      </c>
      <c r="M336">
        <v>457720.15</v>
      </c>
      <c r="N336">
        <v>320954.09999999998</v>
      </c>
      <c r="O336">
        <v>317317.94</v>
      </c>
      <c r="P336">
        <v>398954.89</v>
      </c>
      <c r="Q336">
        <v>319906.78999999998</v>
      </c>
      <c r="R336">
        <v>451927.96</v>
      </c>
      <c r="S336">
        <v>292075.17</v>
      </c>
      <c r="U336" s="173">
        <f t="shared" si="21"/>
        <v>321867.5153846154</v>
      </c>
    </row>
    <row r="337" spans="1:21">
      <c r="A337" s="181" t="str">
        <f t="shared" si="19"/>
        <v>595</v>
      </c>
      <c r="B337" s="181" t="str">
        <f t="shared" si="20"/>
        <v>595.0</v>
      </c>
      <c r="C337" t="s">
        <v>1745</v>
      </c>
      <c r="D337" t="s">
        <v>1174</v>
      </c>
      <c r="G337">
        <v>27311.69</v>
      </c>
      <c r="H337">
        <v>110558.13</v>
      </c>
      <c r="I337">
        <v>26979.81</v>
      </c>
      <c r="J337">
        <v>32204.39</v>
      </c>
      <c r="K337">
        <v>28053.45</v>
      </c>
      <c r="L337">
        <v>81556.92</v>
      </c>
      <c r="M337">
        <v>18312.2</v>
      </c>
      <c r="N337">
        <v>44939.19</v>
      </c>
      <c r="O337">
        <v>58345.65</v>
      </c>
      <c r="P337">
        <v>36170.370000000003</v>
      </c>
      <c r="Q337">
        <v>25253.17</v>
      </c>
      <c r="R337">
        <v>21783.13</v>
      </c>
      <c r="S337">
        <v>18917.240000000002</v>
      </c>
      <c r="U337" s="173">
        <f t="shared" si="21"/>
        <v>40798.872307692312</v>
      </c>
    </row>
    <row r="338" spans="1:21">
      <c r="A338" s="181" t="str">
        <f t="shared" si="19"/>
        <v>596</v>
      </c>
      <c r="B338" s="181" t="str">
        <f t="shared" si="20"/>
        <v>596.0</v>
      </c>
      <c r="C338" t="s">
        <v>1746</v>
      </c>
      <c r="D338" t="s">
        <v>1176</v>
      </c>
      <c r="G338">
        <v>705621.32</v>
      </c>
      <c r="H338">
        <v>86177.59</v>
      </c>
      <c r="I338">
        <v>180619.67</v>
      </c>
      <c r="J338">
        <v>138102.49</v>
      </c>
      <c r="K338">
        <v>122903.35</v>
      </c>
      <c r="L338">
        <v>128144.89</v>
      </c>
      <c r="M338">
        <v>100063.93</v>
      </c>
      <c r="N338">
        <v>86358.12</v>
      </c>
      <c r="O338">
        <v>151516</v>
      </c>
      <c r="P338">
        <v>78807.22</v>
      </c>
      <c r="Q338">
        <v>47389.47</v>
      </c>
      <c r="R338">
        <v>96929.97</v>
      </c>
      <c r="S338">
        <v>154158.88</v>
      </c>
      <c r="U338" s="173">
        <f t="shared" si="21"/>
        <v>159753.29999999999</v>
      </c>
    </row>
    <row r="339" spans="1:21">
      <c r="A339" s="181" t="str">
        <f t="shared" si="19"/>
        <v>597</v>
      </c>
      <c r="B339" s="181" t="str">
        <f t="shared" si="20"/>
        <v>597.0</v>
      </c>
      <c r="C339" t="s">
        <v>1747</v>
      </c>
      <c r="D339" t="s">
        <v>1178</v>
      </c>
      <c r="G339">
        <v>34935.96</v>
      </c>
      <c r="H339">
        <v>52265.49</v>
      </c>
      <c r="I339">
        <v>53098.45</v>
      </c>
      <c r="J339">
        <v>54802.01</v>
      </c>
      <c r="K339">
        <v>52563.17</v>
      </c>
      <c r="L339">
        <v>21297.46</v>
      </c>
      <c r="M339">
        <v>28669.56</v>
      </c>
      <c r="N339">
        <v>27427.279999999999</v>
      </c>
      <c r="O339">
        <v>46157.08</v>
      </c>
      <c r="P339">
        <v>45969.1</v>
      </c>
      <c r="Q339">
        <v>38338.17</v>
      </c>
      <c r="R339">
        <v>36339.730000000003</v>
      </c>
      <c r="S339">
        <v>57074.03</v>
      </c>
      <c r="U339" s="173">
        <f t="shared" si="21"/>
        <v>42225.960769230769</v>
      </c>
    </row>
    <row r="340" spans="1:21">
      <c r="A340" s="181" t="str">
        <f t="shared" si="19"/>
        <v>598</v>
      </c>
      <c r="B340" s="181" t="str">
        <f t="shared" si="20"/>
        <v>598.0</v>
      </c>
      <c r="C340" t="s">
        <v>1748</v>
      </c>
      <c r="D340" t="s">
        <v>1180</v>
      </c>
      <c r="G340">
        <v>0</v>
      </c>
      <c r="H340">
        <v>0</v>
      </c>
      <c r="I340">
        <v>0</v>
      </c>
      <c r="J340">
        <v>0</v>
      </c>
      <c r="K340">
        <v>0</v>
      </c>
      <c r="L340">
        <v>0</v>
      </c>
      <c r="M340">
        <v>494.86</v>
      </c>
      <c r="N340">
        <v>68.55</v>
      </c>
      <c r="O340">
        <v>0</v>
      </c>
      <c r="P340">
        <v>0</v>
      </c>
      <c r="Q340">
        <v>0</v>
      </c>
      <c r="R340">
        <v>0</v>
      </c>
      <c r="S340">
        <v>0</v>
      </c>
      <c r="U340" s="173">
        <f t="shared" si="21"/>
        <v>43.339230769230767</v>
      </c>
    </row>
    <row r="341" spans="1:21">
      <c r="A341" s="181" t="str">
        <f t="shared" si="19"/>
        <v>800</v>
      </c>
      <c r="B341" s="181" t="str">
        <f t="shared" si="20"/>
        <v>800.0</v>
      </c>
      <c r="C341" t="s">
        <v>1749</v>
      </c>
      <c r="D341" t="s">
        <v>1182</v>
      </c>
      <c r="G341">
        <v>0</v>
      </c>
      <c r="H341">
        <v>0</v>
      </c>
      <c r="I341">
        <v>0</v>
      </c>
      <c r="J341">
        <v>0</v>
      </c>
      <c r="K341">
        <v>0</v>
      </c>
      <c r="L341">
        <v>0</v>
      </c>
      <c r="M341">
        <v>0</v>
      </c>
      <c r="N341">
        <v>0</v>
      </c>
      <c r="O341">
        <v>0</v>
      </c>
      <c r="P341">
        <v>0</v>
      </c>
      <c r="Q341">
        <v>0</v>
      </c>
      <c r="R341">
        <v>0</v>
      </c>
      <c r="S341">
        <v>0</v>
      </c>
      <c r="U341" s="173">
        <f t="shared" si="21"/>
        <v>0</v>
      </c>
    </row>
    <row r="342" spans="1:21">
      <c r="A342" s="181" t="str">
        <f t="shared" si="19"/>
        <v>800</v>
      </c>
      <c r="B342" s="181" t="str">
        <f t="shared" si="20"/>
        <v>800.1</v>
      </c>
      <c r="C342" t="s">
        <v>1750</v>
      </c>
      <c r="D342" t="s">
        <v>1184</v>
      </c>
      <c r="G342">
        <v>0</v>
      </c>
      <c r="H342">
        <v>0</v>
      </c>
      <c r="I342">
        <v>0</v>
      </c>
      <c r="J342">
        <v>0</v>
      </c>
      <c r="K342">
        <v>0</v>
      </c>
      <c r="L342">
        <v>0</v>
      </c>
      <c r="M342">
        <v>0</v>
      </c>
      <c r="N342">
        <v>0</v>
      </c>
      <c r="O342">
        <v>0</v>
      </c>
      <c r="P342">
        <v>0</v>
      </c>
      <c r="Q342">
        <v>0</v>
      </c>
      <c r="R342">
        <v>0</v>
      </c>
      <c r="S342">
        <v>0</v>
      </c>
      <c r="U342" s="173">
        <f t="shared" si="21"/>
        <v>0</v>
      </c>
    </row>
    <row r="343" spans="1:21">
      <c r="A343" s="181" t="str">
        <f t="shared" si="19"/>
        <v>801</v>
      </c>
      <c r="B343" s="181" t="str">
        <f t="shared" si="20"/>
        <v>801.0</v>
      </c>
      <c r="C343" t="s">
        <v>1751</v>
      </c>
      <c r="D343" t="s">
        <v>1186</v>
      </c>
      <c r="G343">
        <v>0</v>
      </c>
      <c r="H343">
        <v>0</v>
      </c>
      <c r="I343">
        <v>0</v>
      </c>
      <c r="J343">
        <v>0</v>
      </c>
      <c r="K343">
        <v>0</v>
      </c>
      <c r="L343">
        <v>0</v>
      </c>
      <c r="M343">
        <v>0</v>
      </c>
      <c r="N343">
        <v>0</v>
      </c>
      <c r="O343">
        <v>0</v>
      </c>
      <c r="P343">
        <v>0</v>
      </c>
      <c r="Q343">
        <v>0</v>
      </c>
      <c r="R343">
        <v>0</v>
      </c>
      <c r="S343">
        <v>0</v>
      </c>
      <c r="U343" s="173">
        <f t="shared" si="21"/>
        <v>0</v>
      </c>
    </row>
    <row r="344" spans="1:21">
      <c r="A344" s="181" t="str">
        <f t="shared" si="19"/>
        <v>802</v>
      </c>
      <c r="B344" s="181" t="str">
        <f t="shared" si="20"/>
        <v>802.0</v>
      </c>
      <c r="C344" t="s">
        <v>1752</v>
      </c>
      <c r="D344" t="s">
        <v>1188</v>
      </c>
      <c r="G344">
        <v>0</v>
      </c>
      <c r="H344">
        <v>0</v>
      </c>
      <c r="I344">
        <v>0</v>
      </c>
      <c r="J344">
        <v>0</v>
      </c>
      <c r="K344">
        <v>0</v>
      </c>
      <c r="L344">
        <v>0</v>
      </c>
      <c r="M344">
        <v>0</v>
      </c>
      <c r="N344">
        <v>0</v>
      </c>
      <c r="O344">
        <v>0</v>
      </c>
      <c r="P344">
        <v>0</v>
      </c>
      <c r="Q344">
        <v>0</v>
      </c>
      <c r="R344">
        <v>0</v>
      </c>
      <c r="S344">
        <v>0</v>
      </c>
      <c r="U344" s="173">
        <f t="shared" si="21"/>
        <v>0</v>
      </c>
    </row>
    <row r="345" spans="1:21">
      <c r="A345" s="181" t="str">
        <f t="shared" si="19"/>
        <v>803</v>
      </c>
      <c r="B345" s="181" t="str">
        <f t="shared" si="20"/>
        <v>803.0</v>
      </c>
      <c r="C345" t="s">
        <v>1753</v>
      </c>
      <c r="D345" t="s">
        <v>1190</v>
      </c>
      <c r="G345">
        <v>0</v>
      </c>
      <c r="H345">
        <v>0</v>
      </c>
      <c r="I345">
        <v>0</v>
      </c>
      <c r="J345">
        <v>0</v>
      </c>
      <c r="K345">
        <v>0</v>
      </c>
      <c r="L345">
        <v>0</v>
      </c>
      <c r="M345">
        <v>0</v>
      </c>
      <c r="N345">
        <v>0</v>
      </c>
      <c r="O345">
        <v>0</v>
      </c>
      <c r="P345">
        <v>0</v>
      </c>
      <c r="Q345">
        <v>0</v>
      </c>
      <c r="R345">
        <v>0</v>
      </c>
      <c r="S345">
        <v>0</v>
      </c>
      <c r="U345" s="173">
        <f t="shared" si="21"/>
        <v>0</v>
      </c>
    </row>
    <row r="346" spans="1:21">
      <c r="A346" s="181" t="str">
        <f t="shared" si="19"/>
        <v>804</v>
      </c>
      <c r="B346" s="181" t="str">
        <f t="shared" si="20"/>
        <v>804.0</v>
      </c>
      <c r="C346" t="s">
        <v>1754</v>
      </c>
      <c r="D346" t="s">
        <v>1192</v>
      </c>
      <c r="G346">
        <v>0</v>
      </c>
      <c r="H346">
        <v>0</v>
      </c>
      <c r="I346">
        <v>0</v>
      </c>
      <c r="J346">
        <v>0</v>
      </c>
      <c r="K346">
        <v>0</v>
      </c>
      <c r="L346">
        <v>0</v>
      </c>
      <c r="M346">
        <v>0</v>
      </c>
      <c r="N346">
        <v>0</v>
      </c>
      <c r="O346">
        <v>0</v>
      </c>
      <c r="P346">
        <v>0</v>
      </c>
      <c r="Q346">
        <v>0</v>
      </c>
      <c r="R346">
        <v>0</v>
      </c>
      <c r="S346">
        <v>0</v>
      </c>
      <c r="U346" s="173">
        <f t="shared" si="21"/>
        <v>0</v>
      </c>
    </row>
    <row r="347" spans="1:21">
      <c r="A347" s="181" t="str">
        <f t="shared" si="19"/>
        <v>804</v>
      </c>
      <c r="B347" s="181" t="str">
        <f t="shared" si="20"/>
        <v>804.1</v>
      </c>
      <c r="C347" t="s">
        <v>1755</v>
      </c>
      <c r="D347" t="s">
        <v>1194</v>
      </c>
      <c r="G347">
        <v>0</v>
      </c>
      <c r="H347">
        <v>0</v>
      </c>
      <c r="I347">
        <v>0</v>
      </c>
      <c r="J347">
        <v>0</v>
      </c>
      <c r="K347">
        <v>0</v>
      </c>
      <c r="L347">
        <v>0</v>
      </c>
      <c r="M347">
        <v>0</v>
      </c>
      <c r="N347">
        <v>0</v>
      </c>
      <c r="O347">
        <v>0</v>
      </c>
      <c r="P347">
        <v>0</v>
      </c>
      <c r="Q347">
        <v>0</v>
      </c>
      <c r="R347">
        <v>0</v>
      </c>
      <c r="S347">
        <v>0</v>
      </c>
      <c r="U347" s="173">
        <f t="shared" si="21"/>
        <v>0</v>
      </c>
    </row>
    <row r="348" spans="1:21">
      <c r="A348" s="181" t="str">
        <f t="shared" si="19"/>
        <v>805</v>
      </c>
      <c r="B348" s="181" t="str">
        <f t="shared" si="20"/>
        <v>805.0</v>
      </c>
      <c r="C348" t="s">
        <v>1756</v>
      </c>
      <c r="D348" t="s">
        <v>1196</v>
      </c>
      <c r="G348">
        <v>0</v>
      </c>
      <c r="H348">
        <v>0</v>
      </c>
      <c r="I348">
        <v>0</v>
      </c>
      <c r="J348">
        <v>0</v>
      </c>
      <c r="K348">
        <v>0</v>
      </c>
      <c r="L348">
        <v>0</v>
      </c>
      <c r="M348">
        <v>0</v>
      </c>
      <c r="N348">
        <v>0</v>
      </c>
      <c r="O348">
        <v>0</v>
      </c>
      <c r="P348">
        <v>0</v>
      </c>
      <c r="Q348">
        <v>0</v>
      </c>
      <c r="R348">
        <v>0</v>
      </c>
      <c r="S348">
        <v>0</v>
      </c>
      <c r="U348" s="173">
        <f t="shared" si="21"/>
        <v>0</v>
      </c>
    </row>
    <row r="349" spans="1:21">
      <c r="A349" s="181" t="str">
        <f t="shared" si="19"/>
        <v>805</v>
      </c>
      <c r="B349" s="181" t="str">
        <f t="shared" si="20"/>
        <v>805.1</v>
      </c>
      <c r="C349" t="s">
        <v>1757</v>
      </c>
      <c r="D349" t="s">
        <v>1198</v>
      </c>
      <c r="G349">
        <v>0</v>
      </c>
      <c r="H349">
        <v>0</v>
      </c>
      <c r="I349">
        <v>0</v>
      </c>
      <c r="J349">
        <v>0</v>
      </c>
      <c r="K349">
        <v>0</v>
      </c>
      <c r="L349">
        <v>0</v>
      </c>
      <c r="M349">
        <v>0</v>
      </c>
      <c r="N349">
        <v>0</v>
      </c>
      <c r="O349">
        <v>0</v>
      </c>
      <c r="P349">
        <v>0</v>
      </c>
      <c r="Q349">
        <v>0</v>
      </c>
      <c r="R349">
        <v>0</v>
      </c>
      <c r="S349">
        <v>0</v>
      </c>
      <c r="U349" s="173">
        <f t="shared" si="21"/>
        <v>0</v>
      </c>
    </row>
    <row r="350" spans="1:21">
      <c r="A350" s="181" t="str">
        <f t="shared" si="19"/>
        <v>806</v>
      </c>
      <c r="B350" s="181" t="str">
        <f t="shared" si="20"/>
        <v>806.0</v>
      </c>
      <c r="C350" t="s">
        <v>1758</v>
      </c>
      <c r="D350" t="s">
        <v>1200</v>
      </c>
      <c r="G350">
        <v>0</v>
      </c>
      <c r="H350">
        <v>0</v>
      </c>
      <c r="I350">
        <v>0</v>
      </c>
      <c r="J350">
        <v>0</v>
      </c>
      <c r="K350">
        <v>0</v>
      </c>
      <c r="L350">
        <v>0</v>
      </c>
      <c r="M350">
        <v>0</v>
      </c>
      <c r="N350">
        <v>0</v>
      </c>
      <c r="O350">
        <v>0</v>
      </c>
      <c r="P350">
        <v>0</v>
      </c>
      <c r="Q350">
        <v>0</v>
      </c>
      <c r="R350">
        <v>0</v>
      </c>
      <c r="S350">
        <v>0</v>
      </c>
      <c r="U350" s="173">
        <f t="shared" si="21"/>
        <v>0</v>
      </c>
    </row>
    <row r="351" spans="1:21">
      <c r="A351" s="181" t="str">
        <f t="shared" si="19"/>
        <v>807</v>
      </c>
      <c r="B351" s="181" t="str">
        <f t="shared" si="20"/>
        <v>807.1</v>
      </c>
      <c r="C351" t="s">
        <v>1759</v>
      </c>
      <c r="D351" t="s">
        <v>1202</v>
      </c>
      <c r="G351">
        <v>0</v>
      </c>
      <c r="H351">
        <v>0</v>
      </c>
      <c r="I351">
        <v>0</v>
      </c>
      <c r="J351">
        <v>0</v>
      </c>
      <c r="K351">
        <v>0</v>
      </c>
      <c r="L351">
        <v>0</v>
      </c>
      <c r="M351">
        <v>0</v>
      </c>
      <c r="N351">
        <v>0</v>
      </c>
      <c r="O351">
        <v>0</v>
      </c>
      <c r="P351">
        <v>0</v>
      </c>
      <c r="Q351">
        <v>0</v>
      </c>
      <c r="R351">
        <v>0</v>
      </c>
      <c r="S351">
        <v>0</v>
      </c>
      <c r="U351" s="173">
        <f t="shared" si="21"/>
        <v>0</v>
      </c>
    </row>
    <row r="352" spans="1:21">
      <c r="A352" s="181" t="str">
        <f t="shared" si="19"/>
        <v>807</v>
      </c>
      <c r="B352" s="181" t="str">
        <f t="shared" si="20"/>
        <v>807.2</v>
      </c>
      <c r="C352" t="s">
        <v>1760</v>
      </c>
      <c r="D352" t="s">
        <v>1204</v>
      </c>
      <c r="G352">
        <v>0</v>
      </c>
      <c r="H352">
        <v>0</v>
      </c>
      <c r="I352">
        <v>0</v>
      </c>
      <c r="J352">
        <v>0</v>
      </c>
      <c r="K352">
        <v>0</v>
      </c>
      <c r="L352">
        <v>0</v>
      </c>
      <c r="M352">
        <v>0</v>
      </c>
      <c r="N352">
        <v>0</v>
      </c>
      <c r="O352">
        <v>0</v>
      </c>
      <c r="P352">
        <v>0</v>
      </c>
      <c r="Q352">
        <v>0</v>
      </c>
      <c r="R352">
        <v>0</v>
      </c>
      <c r="S352">
        <v>0</v>
      </c>
      <c r="U352" s="173">
        <f t="shared" si="21"/>
        <v>0</v>
      </c>
    </row>
    <row r="353" spans="1:21">
      <c r="A353" s="181" t="str">
        <f t="shared" si="19"/>
        <v>807</v>
      </c>
      <c r="B353" s="181" t="str">
        <f t="shared" si="20"/>
        <v>807.3</v>
      </c>
      <c r="C353" t="s">
        <v>1761</v>
      </c>
      <c r="D353" t="s">
        <v>1206</v>
      </c>
      <c r="G353">
        <v>0</v>
      </c>
      <c r="H353">
        <v>0</v>
      </c>
      <c r="I353">
        <v>0</v>
      </c>
      <c r="J353">
        <v>0</v>
      </c>
      <c r="K353">
        <v>0</v>
      </c>
      <c r="L353">
        <v>0</v>
      </c>
      <c r="M353">
        <v>0</v>
      </c>
      <c r="N353">
        <v>0</v>
      </c>
      <c r="O353">
        <v>0</v>
      </c>
      <c r="P353">
        <v>0</v>
      </c>
      <c r="Q353">
        <v>0</v>
      </c>
      <c r="R353">
        <v>0</v>
      </c>
      <c r="S353">
        <v>0</v>
      </c>
      <c r="U353" s="173">
        <f t="shared" si="21"/>
        <v>0</v>
      </c>
    </row>
    <row r="354" spans="1:21">
      <c r="A354" s="181" t="str">
        <f t="shared" si="19"/>
        <v>807</v>
      </c>
      <c r="B354" s="181" t="str">
        <f t="shared" si="20"/>
        <v>807.4</v>
      </c>
      <c r="C354" t="s">
        <v>1762</v>
      </c>
      <c r="D354" t="s">
        <v>1208</v>
      </c>
      <c r="G354">
        <v>0</v>
      </c>
      <c r="H354">
        <v>0</v>
      </c>
      <c r="I354">
        <v>0</v>
      </c>
      <c r="J354">
        <v>0</v>
      </c>
      <c r="K354">
        <v>0</v>
      </c>
      <c r="L354">
        <v>0</v>
      </c>
      <c r="M354">
        <v>0</v>
      </c>
      <c r="N354">
        <v>0</v>
      </c>
      <c r="O354">
        <v>0</v>
      </c>
      <c r="P354">
        <v>0</v>
      </c>
      <c r="Q354">
        <v>0</v>
      </c>
      <c r="R354">
        <v>0</v>
      </c>
      <c r="S354">
        <v>0</v>
      </c>
      <c r="U354" s="173">
        <f t="shared" si="21"/>
        <v>0</v>
      </c>
    </row>
    <row r="355" spans="1:21">
      <c r="A355" s="181" t="str">
        <f t="shared" si="19"/>
        <v>807</v>
      </c>
      <c r="B355" s="181" t="str">
        <f t="shared" si="20"/>
        <v>807.5</v>
      </c>
      <c r="C355" t="s">
        <v>1763</v>
      </c>
      <c r="D355" t="s">
        <v>1210</v>
      </c>
      <c r="G355">
        <v>0</v>
      </c>
      <c r="H355">
        <v>0</v>
      </c>
      <c r="I355">
        <v>0</v>
      </c>
      <c r="J355">
        <v>0</v>
      </c>
      <c r="K355">
        <v>0</v>
      </c>
      <c r="L355">
        <v>0</v>
      </c>
      <c r="M355">
        <v>0</v>
      </c>
      <c r="N355">
        <v>0</v>
      </c>
      <c r="O355">
        <v>0</v>
      </c>
      <c r="P355">
        <v>0</v>
      </c>
      <c r="Q355">
        <v>0</v>
      </c>
      <c r="R355">
        <v>0</v>
      </c>
      <c r="S355">
        <v>0</v>
      </c>
      <c r="U355" s="173">
        <f t="shared" si="21"/>
        <v>0</v>
      </c>
    </row>
    <row r="356" spans="1:21">
      <c r="A356" s="181" t="str">
        <f t="shared" si="19"/>
        <v>808</v>
      </c>
      <c r="B356" s="181" t="str">
        <f t="shared" si="20"/>
        <v>808.1</v>
      </c>
      <c r="C356" t="s">
        <v>1764</v>
      </c>
      <c r="D356" t="s">
        <v>1212</v>
      </c>
      <c r="G356">
        <v>0</v>
      </c>
      <c r="H356">
        <v>0</v>
      </c>
      <c r="I356">
        <v>0</v>
      </c>
      <c r="J356">
        <v>0</v>
      </c>
      <c r="K356">
        <v>0</v>
      </c>
      <c r="L356">
        <v>0</v>
      </c>
      <c r="M356">
        <v>0</v>
      </c>
      <c r="N356">
        <v>0</v>
      </c>
      <c r="O356">
        <v>0</v>
      </c>
      <c r="P356">
        <v>0</v>
      </c>
      <c r="Q356">
        <v>0</v>
      </c>
      <c r="R356">
        <v>0</v>
      </c>
      <c r="S356">
        <v>0</v>
      </c>
      <c r="U356" s="173">
        <f t="shared" si="21"/>
        <v>0</v>
      </c>
    </row>
    <row r="357" spans="1:21">
      <c r="A357" s="181" t="str">
        <f t="shared" si="19"/>
        <v>808</v>
      </c>
      <c r="B357" s="181" t="str">
        <f t="shared" si="20"/>
        <v>808.2</v>
      </c>
      <c r="C357" t="s">
        <v>1765</v>
      </c>
      <c r="D357" t="s">
        <v>1214</v>
      </c>
      <c r="G357">
        <v>0</v>
      </c>
      <c r="H357">
        <v>0</v>
      </c>
      <c r="I357">
        <v>0</v>
      </c>
      <c r="J357">
        <v>0</v>
      </c>
      <c r="K357">
        <v>0</v>
      </c>
      <c r="L357">
        <v>0</v>
      </c>
      <c r="M357">
        <v>0</v>
      </c>
      <c r="N357">
        <v>0</v>
      </c>
      <c r="O357">
        <v>0</v>
      </c>
      <c r="P357">
        <v>0</v>
      </c>
      <c r="Q357">
        <v>0</v>
      </c>
      <c r="R357">
        <v>0</v>
      </c>
      <c r="S357">
        <v>0</v>
      </c>
      <c r="U357" s="173">
        <f t="shared" si="21"/>
        <v>0</v>
      </c>
    </row>
    <row r="358" spans="1:21">
      <c r="A358" s="181" t="str">
        <f t="shared" si="19"/>
        <v>809</v>
      </c>
      <c r="B358" s="181" t="str">
        <f t="shared" si="20"/>
        <v>809.1</v>
      </c>
      <c r="C358" t="s">
        <v>1766</v>
      </c>
      <c r="D358" t="s">
        <v>1216</v>
      </c>
      <c r="G358">
        <v>0</v>
      </c>
      <c r="H358">
        <v>0</v>
      </c>
      <c r="I358">
        <v>0</v>
      </c>
      <c r="J358">
        <v>0</v>
      </c>
      <c r="K358">
        <v>0</v>
      </c>
      <c r="L358">
        <v>0</v>
      </c>
      <c r="M358">
        <v>0</v>
      </c>
      <c r="N358">
        <v>0</v>
      </c>
      <c r="O358">
        <v>0</v>
      </c>
      <c r="P358">
        <v>0</v>
      </c>
      <c r="Q358">
        <v>0</v>
      </c>
      <c r="R358">
        <v>0</v>
      </c>
      <c r="S358">
        <v>0</v>
      </c>
      <c r="U358" s="173">
        <f t="shared" si="21"/>
        <v>0</v>
      </c>
    </row>
    <row r="359" spans="1:21">
      <c r="A359" s="181" t="str">
        <f t="shared" si="19"/>
        <v>809</v>
      </c>
      <c r="B359" s="181" t="str">
        <f t="shared" si="20"/>
        <v>809.2</v>
      </c>
      <c r="C359" t="s">
        <v>1767</v>
      </c>
      <c r="D359" t="s">
        <v>1218</v>
      </c>
      <c r="G359">
        <v>0</v>
      </c>
      <c r="H359">
        <v>0</v>
      </c>
      <c r="I359">
        <v>0</v>
      </c>
      <c r="J359">
        <v>0</v>
      </c>
      <c r="K359">
        <v>0</v>
      </c>
      <c r="L359">
        <v>0</v>
      </c>
      <c r="M359">
        <v>0</v>
      </c>
      <c r="N359">
        <v>0</v>
      </c>
      <c r="O359">
        <v>0</v>
      </c>
      <c r="P359">
        <v>0</v>
      </c>
      <c r="Q359">
        <v>0</v>
      </c>
      <c r="R359">
        <v>0</v>
      </c>
      <c r="S359">
        <v>0</v>
      </c>
      <c r="U359" s="173">
        <f t="shared" si="21"/>
        <v>0</v>
      </c>
    </row>
    <row r="360" spans="1:21">
      <c r="A360" s="181" t="str">
        <f t="shared" si="19"/>
        <v>810</v>
      </c>
      <c r="B360" s="181" t="str">
        <f t="shared" si="20"/>
        <v>810.0</v>
      </c>
      <c r="C360" t="s">
        <v>1768</v>
      </c>
      <c r="D360" t="s">
        <v>1220</v>
      </c>
      <c r="G360">
        <v>0</v>
      </c>
      <c r="H360">
        <v>0</v>
      </c>
      <c r="I360">
        <v>0</v>
      </c>
      <c r="J360">
        <v>0</v>
      </c>
      <c r="K360">
        <v>0</v>
      </c>
      <c r="L360">
        <v>0</v>
      </c>
      <c r="M360">
        <v>0</v>
      </c>
      <c r="N360">
        <v>0</v>
      </c>
      <c r="O360">
        <v>0</v>
      </c>
      <c r="P360">
        <v>0</v>
      </c>
      <c r="Q360">
        <v>0</v>
      </c>
      <c r="R360">
        <v>0</v>
      </c>
      <c r="S360">
        <v>0</v>
      </c>
      <c r="U360" s="173">
        <f t="shared" si="21"/>
        <v>0</v>
      </c>
    </row>
    <row r="361" spans="1:21">
      <c r="A361" s="181" t="str">
        <f t="shared" si="19"/>
        <v>811</v>
      </c>
      <c r="B361" s="181" t="str">
        <f t="shared" si="20"/>
        <v>811.0</v>
      </c>
      <c r="C361" t="s">
        <v>1769</v>
      </c>
      <c r="D361" t="s">
        <v>1222</v>
      </c>
      <c r="G361">
        <v>0</v>
      </c>
      <c r="H361">
        <v>0</v>
      </c>
      <c r="I361">
        <v>0</v>
      </c>
      <c r="J361">
        <v>0</v>
      </c>
      <c r="K361">
        <v>0</v>
      </c>
      <c r="L361">
        <v>0</v>
      </c>
      <c r="M361">
        <v>0</v>
      </c>
      <c r="N361">
        <v>0</v>
      </c>
      <c r="O361">
        <v>0</v>
      </c>
      <c r="P361">
        <v>0</v>
      </c>
      <c r="Q361">
        <v>0</v>
      </c>
      <c r="R361">
        <v>0</v>
      </c>
      <c r="S361">
        <v>0</v>
      </c>
      <c r="U361" s="173">
        <f t="shared" si="21"/>
        <v>0</v>
      </c>
    </row>
    <row r="362" spans="1:21">
      <c r="A362" s="181" t="str">
        <f t="shared" si="19"/>
        <v>812</v>
      </c>
      <c r="B362" s="181" t="str">
        <f t="shared" si="20"/>
        <v>812.0</v>
      </c>
      <c r="C362" t="s">
        <v>1770</v>
      </c>
      <c r="D362" t="s">
        <v>1224</v>
      </c>
      <c r="G362">
        <v>0</v>
      </c>
      <c r="H362">
        <v>0</v>
      </c>
      <c r="I362">
        <v>0</v>
      </c>
      <c r="J362">
        <v>0</v>
      </c>
      <c r="K362">
        <v>0</v>
      </c>
      <c r="L362">
        <v>0</v>
      </c>
      <c r="M362">
        <v>0</v>
      </c>
      <c r="N362">
        <v>0</v>
      </c>
      <c r="O362">
        <v>0</v>
      </c>
      <c r="P362">
        <v>0</v>
      </c>
      <c r="Q362">
        <v>0</v>
      </c>
      <c r="R362">
        <v>0</v>
      </c>
      <c r="S362">
        <v>0</v>
      </c>
      <c r="U362" s="173">
        <f t="shared" si="21"/>
        <v>0</v>
      </c>
    </row>
    <row r="363" spans="1:21">
      <c r="A363" s="181" t="str">
        <f t="shared" si="19"/>
        <v>813</v>
      </c>
      <c r="B363" s="181" t="str">
        <f t="shared" si="20"/>
        <v>813.0</v>
      </c>
      <c r="C363" t="s">
        <v>1771</v>
      </c>
      <c r="D363" t="s">
        <v>1226</v>
      </c>
      <c r="G363">
        <v>0</v>
      </c>
      <c r="H363">
        <v>0</v>
      </c>
      <c r="I363">
        <v>0</v>
      </c>
      <c r="J363">
        <v>0</v>
      </c>
      <c r="K363">
        <v>0</v>
      </c>
      <c r="L363">
        <v>0</v>
      </c>
      <c r="M363">
        <v>0</v>
      </c>
      <c r="N363">
        <v>0</v>
      </c>
      <c r="O363">
        <v>0</v>
      </c>
      <c r="P363">
        <v>0</v>
      </c>
      <c r="Q363">
        <v>0</v>
      </c>
      <c r="R363">
        <v>0</v>
      </c>
      <c r="S363">
        <v>0</v>
      </c>
      <c r="U363" s="173">
        <f t="shared" si="21"/>
        <v>0</v>
      </c>
    </row>
    <row r="364" spans="1:21">
      <c r="A364" s="181" t="str">
        <f t="shared" si="19"/>
        <v>826</v>
      </c>
      <c r="B364" s="181" t="str">
        <f t="shared" si="20"/>
        <v>826.0</v>
      </c>
      <c r="C364" t="s">
        <v>1772</v>
      </c>
      <c r="D364" t="s">
        <v>1228</v>
      </c>
      <c r="G364">
        <v>0</v>
      </c>
      <c r="H364">
        <v>0</v>
      </c>
      <c r="I364">
        <v>0</v>
      </c>
      <c r="J364">
        <v>0</v>
      </c>
      <c r="K364">
        <v>0</v>
      </c>
      <c r="L364">
        <v>0</v>
      </c>
      <c r="M364">
        <v>0</v>
      </c>
      <c r="N364">
        <v>0</v>
      </c>
      <c r="O364">
        <v>0</v>
      </c>
      <c r="P364">
        <v>0</v>
      </c>
      <c r="Q364">
        <v>0</v>
      </c>
      <c r="R364">
        <v>0</v>
      </c>
      <c r="S364">
        <v>0</v>
      </c>
      <c r="U364" s="173">
        <f t="shared" si="21"/>
        <v>0</v>
      </c>
    </row>
    <row r="365" spans="1:21">
      <c r="A365" s="181" t="str">
        <f t="shared" si="19"/>
        <v>850</v>
      </c>
      <c r="B365" s="181" t="str">
        <f t="shared" si="20"/>
        <v>850.0</v>
      </c>
      <c r="C365" t="s">
        <v>1773</v>
      </c>
      <c r="D365" t="s">
        <v>1230</v>
      </c>
      <c r="G365">
        <v>0</v>
      </c>
      <c r="H365">
        <v>0</v>
      </c>
      <c r="I365">
        <v>0</v>
      </c>
      <c r="J365">
        <v>0</v>
      </c>
      <c r="K365">
        <v>0</v>
      </c>
      <c r="L365">
        <v>0</v>
      </c>
      <c r="M365">
        <v>0</v>
      </c>
      <c r="N365">
        <v>0</v>
      </c>
      <c r="O365">
        <v>0</v>
      </c>
      <c r="P365">
        <v>0</v>
      </c>
      <c r="Q365">
        <v>0</v>
      </c>
      <c r="R365">
        <v>0</v>
      </c>
      <c r="S365">
        <v>0</v>
      </c>
      <c r="U365" s="173">
        <f t="shared" si="21"/>
        <v>0</v>
      </c>
    </row>
    <row r="366" spans="1:21">
      <c r="A366" s="181" t="str">
        <f t="shared" si="19"/>
        <v>851</v>
      </c>
      <c r="B366" s="181" t="str">
        <f t="shared" si="20"/>
        <v>851.0</v>
      </c>
      <c r="C366" t="s">
        <v>1774</v>
      </c>
      <c r="D366" t="s">
        <v>1232</v>
      </c>
      <c r="G366">
        <v>0</v>
      </c>
      <c r="H366">
        <v>0</v>
      </c>
      <c r="I366">
        <v>0</v>
      </c>
      <c r="J366">
        <v>0</v>
      </c>
      <c r="K366">
        <v>0</v>
      </c>
      <c r="L366">
        <v>0</v>
      </c>
      <c r="M366">
        <v>0</v>
      </c>
      <c r="N366">
        <v>0</v>
      </c>
      <c r="O366">
        <v>0</v>
      </c>
      <c r="P366">
        <v>0</v>
      </c>
      <c r="Q366">
        <v>0</v>
      </c>
      <c r="R366">
        <v>0</v>
      </c>
      <c r="S366">
        <v>0</v>
      </c>
      <c r="U366" s="173">
        <f t="shared" si="21"/>
        <v>0</v>
      </c>
    </row>
    <row r="367" spans="1:21">
      <c r="A367" s="181" t="str">
        <f t="shared" si="19"/>
        <v>852</v>
      </c>
      <c r="B367" s="181" t="str">
        <f t="shared" si="20"/>
        <v>852.0</v>
      </c>
      <c r="C367" t="s">
        <v>1775</v>
      </c>
      <c r="D367" t="s">
        <v>1234</v>
      </c>
      <c r="G367">
        <v>0</v>
      </c>
      <c r="H367">
        <v>0</v>
      </c>
      <c r="I367">
        <v>0</v>
      </c>
      <c r="J367">
        <v>0</v>
      </c>
      <c r="K367">
        <v>0</v>
      </c>
      <c r="L367">
        <v>0</v>
      </c>
      <c r="M367">
        <v>0</v>
      </c>
      <c r="N367">
        <v>0</v>
      </c>
      <c r="O367">
        <v>0</v>
      </c>
      <c r="P367">
        <v>0</v>
      </c>
      <c r="Q367">
        <v>0</v>
      </c>
      <c r="R367">
        <v>0</v>
      </c>
      <c r="S367">
        <v>0</v>
      </c>
      <c r="U367" s="173">
        <f t="shared" si="21"/>
        <v>0</v>
      </c>
    </row>
    <row r="368" spans="1:21">
      <c r="A368" s="181" t="str">
        <f t="shared" si="19"/>
        <v>853</v>
      </c>
      <c r="B368" s="181" t="str">
        <f t="shared" si="20"/>
        <v>853.0</v>
      </c>
      <c r="C368" t="s">
        <v>1776</v>
      </c>
      <c r="D368" t="s">
        <v>1236</v>
      </c>
      <c r="G368">
        <v>0</v>
      </c>
      <c r="H368">
        <v>0</v>
      </c>
      <c r="I368">
        <v>0</v>
      </c>
      <c r="J368">
        <v>0</v>
      </c>
      <c r="K368">
        <v>0</v>
      </c>
      <c r="L368">
        <v>0</v>
      </c>
      <c r="M368">
        <v>0</v>
      </c>
      <c r="N368">
        <v>0</v>
      </c>
      <c r="O368">
        <v>0</v>
      </c>
      <c r="P368">
        <v>0</v>
      </c>
      <c r="Q368">
        <v>0</v>
      </c>
      <c r="R368">
        <v>0</v>
      </c>
      <c r="S368">
        <v>0</v>
      </c>
      <c r="U368" s="173">
        <f t="shared" si="21"/>
        <v>0</v>
      </c>
    </row>
    <row r="369" spans="1:21">
      <c r="A369" s="181" t="str">
        <f t="shared" si="19"/>
        <v>854</v>
      </c>
      <c r="B369" s="181" t="str">
        <f t="shared" si="20"/>
        <v>854.0</v>
      </c>
      <c r="C369" t="s">
        <v>1777</v>
      </c>
      <c r="D369" t="s">
        <v>1238</v>
      </c>
      <c r="G369">
        <v>0</v>
      </c>
      <c r="H369">
        <v>0</v>
      </c>
      <c r="I369">
        <v>0</v>
      </c>
      <c r="J369">
        <v>0</v>
      </c>
      <c r="K369">
        <v>0</v>
      </c>
      <c r="L369">
        <v>0</v>
      </c>
      <c r="M369">
        <v>0</v>
      </c>
      <c r="N369">
        <v>0</v>
      </c>
      <c r="O369">
        <v>0</v>
      </c>
      <c r="P369">
        <v>0</v>
      </c>
      <c r="Q369">
        <v>0</v>
      </c>
      <c r="R369">
        <v>0</v>
      </c>
      <c r="S369">
        <v>0</v>
      </c>
      <c r="U369" s="173">
        <f t="shared" si="21"/>
        <v>0</v>
      </c>
    </row>
    <row r="370" spans="1:21">
      <c r="A370" s="181" t="str">
        <f t="shared" si="19"/>
        <v>855</v>
      </c>
      <c r="B370" s="181" t="str">
        <f t="shared" si="20"/>
        <v>855.0</v>
      </c>
      <c r="C370" t="s">
        <v>1778</v>
      </c>
      <c r="D370" t="s">
        <v>1240</v>
      </c>
      <c r="G370">
        <v>0</v>
      </c>
      <c r="H370">
        <v>0</v>
      </c>
      <c r="I370">
        <v>0</v>
      </c>
      <c r="J370">
        <v>0</v>
      </c>
      <c r="K370">
        <v>0</v>
      </c>
      <c r="L370">
        <v>0</v>
      </c>
      <c r="M370">
        <v>0</v>
      </c>
      <c r="N370">
        <v>0</v>
      </c>
      <c r="O370">
        <v>0</v>
      </c>
      <c r="P370">
        <v>0</v>
      </c>
      <c r="Q370">
        <v>0</v>
      </c>
      <c r="R370">
        <v>0</v>
      </c>
      <c r="S370">
        <v>0</v>
      </c>
      <c r="U370" s="173">
        <f t="shared" si="21"/>
        <v>0</v>
      </c>
    </row>
    <row r="371" spans="1:21">
      <c r="A371" s="181" t="str">
        <f t="shared" si="19"/>
        <v>856</v>
      </c>
      <c r="B371" s="181" t="str">
        <f t="shared" si="20"/>
        <v>856.0</v>
      </c>
      <c r="C371" t="s">
        <v>1779</v>
      </c>
      <c r="D371" t="s">
        <v>1242</v>
      </c>
      <c r="G371">
        <v>0</v>
      </c>
      <c r="H371">
        <v>0</v>
      </c>
      <c r="I371">
        <v>0</v>
      </c>
      <c r="J371">
        <v>0</v>
      </c>
      <c r="K371">
        <v>0</v>
      </c>
      <c r="L371">
        <v>0</v>
      </c>
      <c r="M371">
        <v>0</v>
      </c>
      <c r="N371">
        <v>0</v>
      </c>
      <c r="O371">
        <v>0</v>
      </c>
      <c r="P371">
        <v>0</v>
      </c>
      <c r="Q371">
        <v>0</v>
      </c>
      <c r="R371">
        <v>0</v>
      </c>
      <c r="S371">
        <v>0</v>
      </c>
      <c r="U371" s="173">
        <f t="shared" si="21"/>
        <v>0</v>
      </c>
    </row>
    <row r="372" spans="1:21">
      <c r="A372" s="181" t="str">
        <f t="shared" si="19"/>
        <v>857</v>
      </c>
      <c r="B372" s="181" t="str">
        <f t="shared" si="20"/>
        <v>857.0</v>
      </c>
      <c r="C372" t="s">
        <v>1780</v>
      </c>
      <c r="D372" t="s">
        <v>1244</v>
      </c>
      <c r="G372">
        <v>0</v>
      </c>
      <c r="H372">
        <v>0</v>
      </c>
      <c r="I372">
        <v>0</v>
      </c>
      <c r="J372">
        <v>0</v>
      </c>
      <c r="K372">
        <v>0</v>
      </c>
      <c r="L372">
        <v>0</v>
      </c>
      <c r="M372">
        <v>0</v>
      </c>
      <c r="N372">
        <v>0</v>
      </c>
      <c r="O372">
        <v>0</v>
      </c>
      <c r="P372">
        <v>0</v>
      </c>
      <c r="Q372">
        <v>0</v>
      </c>
      <c r="R372">
        <v>0</v>
      </c>
      <c r="S372">
        <v>0</v>
      </c>
      <c r="U372" s="173">
        <f t="shared" si="21"/>
        <v>0</v>
      </c>
    </row>
    <row r="373" spans="1:21">
      <c r="A373" s="181" t="str">
        <f t="shared" si="19"/>
        <v>858</v>
      </c>
      <c r="B373" s="181" t="str">
        <f t="shared" si="20"/>
        <v>858.0</v>
      </c>
      <c r="C373" t="s">
        <v>1781</v>
      </c>
      <c r="D373" t="s">
        <v>1246</v>
      </c>
      <c r="G373">
        <v>0</v>
      </c>
      <c r="H373">
        <v>0</v>
      </c>
      <c r="I373">
        <v>0</v>
      </c>
      <c r="J373">
        <v>0</v>
      </c>
      <c r="K373">
        <v>0</v>
      </c>
      <c r="L373">
        <v>0</v>
      </c>
      <c r="M373">
        <v>0</v>
      </c>
      <c r="N373">
        <v>0</v>
      </c>
      <c r="O373">
        <v>0</v>
      </c>
      <c r="P373">
        <v>0</v>
      </c>
      <c r="Q373">
        <v>0</v>
      </c>
      <c r="R373">
        <v>0</v>
      </c>
      <c r="S373">
        <v>0</v>
      </c>
      <c r="U373" s="173">
        <f t="shared" si="21"/>
        <v>0</v>
      </c>
    </row>
    <row r="374" spans="1:21">
      <c r="A374" s="181" t="str">
        <f t="shared" si="19"/>
        <v>859</v>
      </c>
      <c r="B374" s="181" t="str">
        <f t="shared" si="20"/>
        <v>859.0</v>
      </c>
      <c r="C374" t="s">
        <v>1782</v>
      </c>
      <c r="D374" t="s">
        <v>1248</v>
      </c>
      <c r="G374">
        <v>0</v>
      </c>
      <c r="H374">
        <v>0</v>
      </c>
      <c r="I374">
        <v>0</v>
      </c>
      <c r="J374">
        <v>0</v>
      </c>
      <c r="K374">
        <v>0</v>
      </c>
      <c r="L374">
        <v>0</v>
      </c>
      <c r="M374">
        <v>0</v>
      </c>
      <c r="N374">
        <v>0</v>
      </c>
      <c r="O374">
        <v>0</v>
      </c>
      <c r="P374">
        <v>0</v>
      </c>
      <c r="Q374">
        <v>0</v>
      </c>
      <c r="R374">
        <v>0</v>
      </c>
      <c r="S374">
        <v>0</v>
      </c>
      <c r="U374" s="173">
        <f t="shared" si="21"/>
        <v>0</v>
      </c>
    </row>
    <row r="375" spans="1:21">
      <c r="A375" s="181" t="str">
        <f t="shared" si="19"/>
        <v>860</v>
      </c>
      <c r="B375" s="181" t="str">
        <f t="shared" si="20"/>
        <v>860.0</v>
      </c>
      <c r="C375" t="s">
        <v>1783</v>
      </c>
      <c r="D375" t="s">
        <v>1250</v>
      </c>
      <c r="G375">
        <v>0</v>
      </c>
      <c r="H375">
        <v>0</v>
      </c>
      <c r="I375">
        <v>0</v>
      </c>
      <c r="J375">
        <v>0</v>
      </c>
      <c r="K375">
        <v>0</v>
      </c>
      <c r="L375">
        <v>0</v>
      </c>
      <c r="M375">
        <v>0</v>
      </c>
      <c r="N375">
        <v>0</v>
      </c>
      <c r="O375">
        <v>0</v>
      </c>
      <c r="P375">
        <v>0</v>
      </c>
      <c r="Q375">
        <v>0</v>
      </c>
      <c r="R375">
        <v>0</v>
      </c>
      <c r="S375">
        <v>0</v>
      </c>
      <c r="U375" s="173">
        <f t="shared" si="21"/>
        <v>0</v>
      </c>
    </row>
    <row r="376" spans="1:21">
      <c r="A376" s="181" t="str">
        <f t="shared" si="19"/>
        <v>861</v>
      </c>
      <c r="B376" s="181" t="str">
        <f t="shared" si="20"/>
        <v>861.0</v>
      </c>
      <c r="C376" t="s">
        <v>1784</v>
      </c>
      <c r="D376" t="s">
        <v>1252</v>
      </c>
      <c r="G376">
        <v>0</v>
      </c>
      <c r="H376">
        <v>0</v>
      </c>
      <c r="I376">
        <v>0</v>
      </c>
      <c r="J376">
        <v>0</v>
      </c>
      <c r="K376">
        <v>0</v>
      </c>
      <c r="L376">
        <v>0</v>
      </c>
      <c r="M376">
        <v>0</v>
      </c>
      <c r="N376">
        <v>0</v>
      </c>
      <c r="O376">
        <v>0</v>
      </c>
      <c r="P376">
        <v>0</v>
      </c>
      <c r="Q376">
        <v>0</v>
      </c>
      <c r="R376">
        <v>0</v>
      </c>
      <c r="S376">
        <v>0</v>
      </c>
      <c r="U376" s="173">
        <f t="shared" si="21"/>
        <v>0</v>
      </c>
    </row>
    <row r="377" spans="1:21">
      <c r="A377" s="181" t="str">
        <f t="shared" si="19"/>
        <v>862</v>
      </c>
      <c r="B377" s="181" t="str">
        <f t="shared" si="20"/>
        <v>862.0</v>
      </c>
      <c r="C377" t="s">
        <v>1785</v>
      </c>
      <c r="D377" t="s">
        <v>1254</v>
      </c>
      <c r="G377">
        <v>0</v>
      </c>
      <c r="H377">
        <v>0</v>
      </c>
      <c r="I377">
        <v>0</v>
      </c>
      <c r="J377">
        <v>0</v>
      </c>
      <c r="K377">
        <v>0</v>
      </c>
      <c r="L377">
        <v>0</v>
      </c>
      <c r="M377">
        <v>0</v>
      </c>
      <c r="N377">
        <v>0</v>
      </c>
      <c r="O377">
        <v>0</v>
      </c>
      <c r="P377">
        <v>0</v>
      </c>
      <c r="Q377">
        <v>0</v>
      </c>
      <c r="R377">
        <v>0</v>
      </c>
      <c r="S377">
        <v>0</v>
      </c>
      <c r="U377" s="173">
        <f t="shared" si="21"/>
        <v>0</v>
      </c>
    </row>
    <row r="378" spans="1:21">
      <c r="A378" s="181" t="str">
        <f t="shared" si="19"/>
        <v>863</v>
      </c>
      <c r="B378" s="181" t="str">
        <f t="shared" si="20"/>
        <v>863.0</v>
      </c>
      <c r="C378" t="s">
        <v>1786</v>
      </c>
      <c r="D378" t="s">
        <v>1256</v>
      </c>
      <c r="G378">
        <v>0</v>
      </c>
      <c r="H378">
        <v>0</v>
      </c>
      <c r="I378">
        <v>0</v>
      </c>
      <c r="J378">
        <v>0</v>
      </c>
      <c r="K378">
        <v>0</v>
      </c>
      <c r="L378">
        <v>0</v>
      </c>
      <c r="M378">
        <v>0</v>
      </c>
      <c r="N378">
        <v>0</v>
      </c>
      <c r="O378">
        <v>0</v>
      </c>
      <c r="P378">
        <v>0</v>
      </c>
      <c r="Q378">
        <v>0</v>
      </c>
      <c r="R378">
        <v>0</v>
      </c>
      <c r="S378">
        <v>0</v>
      </c>
      <c r="U378" s="173">
        <f t="shared" si="21"/>
        <v>0</v>
      </c>
    </row>
    <row r="379" spans="1:21">
      <c r="A379" s="181" t="str">
        <f t="shared" si="19"/>
        <v>864</v>
      </c>
      <c r="B379" s="181" t="str">
        <f t="shared" si="20"/>
        <v>864.0</v>
      </c>
      <c r="C379" t="s">
        <v>1787</v>
      </c>
      <c r="D379" t="s">
        <v>1258</v>
      </c>
      <c r="G379">
        <v>0</v>
      </c>
      <c r="H379">
        <v>0</v>
      </c>
      <c r="I379">
        <v>0</v>
      </c>
      <c r="J379">
        <v>0</v>
      </c>
      <c r="K379">
        <v>0</v>
      </c>
      <c r="L379">
        <v>0</v>
      </c>
      <c r="M379">
        <v>0</v>
      </c>
      <c r="N379">
        <v>0</v>
      </c>
      <c r="O379">
        <v>0</v>
      </c>
      <c r="P379">
        <v>0</v>
      </c>
      <c r="Q379">
        <v>0</v>
      </c>
      <c r="R379">
        <v>0</v>
      </c>
      <c r="S379">
        <v>0</v>
      </c>
      <c r="U379" s="173">
        <f t="shared" si="21"/>
        <v>0</v>
      </c>
    </row>
    <row r="380" spans="1:21">
      <c r="A380" s="181" t="str">
        <f t="shared" si="19"/>
        <v>865</v>
      </c>
      <c r="B380" s="181" t="str">
        <f t="shared" si="20"/>
        <v>865.0</v>
      </c>
      <c r="C380" t="s">
        <v>1788</v>
      </c>
      <c r="D380" t="s">
        <v>1260</v>
      </c>
      <c r="G380">
        <v>0</v>
      </c>
      <c r="H380">
        <v>0</v>
      </c>
      <c r="I380">
        <v>0</v>
      </c>
      <c r="J380">
        <v>0</v>
      </c>
      <c r="K380">
        <v>0</v>
      </c>
      <c r="L380">
        <v>0</v>
      </c>
      <c r="M380">
        <v>0</v>
      </c>
      <c r="N380">
        <v>0</v>
      </c>
      <c r="O380">
        <v>0</v>
      </c>
      <c r="P380">
        <v>0</v>
      </c>
      <c r="Q380">
        <v>0</v>
      </c>
      <c r="R380">
        <v>0</v>
      </c>
      <c r="S380">
        <v>0</v>
      </c>
      <c r="U380" s="173">
        <f t="shared" si="21"/>
        <v>0</v>
      </c>
    </row>
    <row r="381" spans="1:21">
      <c r="A381" s="181" t="str">
        <f t="shared" si="19"/>
        <v>866</v>
      </c>
      <c r="B381" s="181" t="str">
        <f t="shared" si="20"/>
        <v>866.0</v>
      </c>
      <c r="C381" t="s">
        <v>1789</v>
      </c>
      <c r="D381" t="s">
        <v>1262</v>
      </c>
      <c r="G381">
        <v>0</v>
      </c>
      <c r="H381">
        <v>0</v>
      </c>
      <c r="I381">
        <v>0</v>
      </c>
      <c r="J381">
        <v>0</v>
      </c>
      <c r="K381">
        <v>0</v>
      </c>
      <c r="L381">
        <v>0</v>
      </c>
      <c r="M381">
        <v>0</v>
      </c>
      <c r="N381">
        <v>0</v>
      </c>
      <c r="O381">
        <v>0</v>
      </c>
      <c r="P381">
        <v>0</v>
      </c>
      <c r="Q381">
        <v>0</v>
      </c>
      <c r="R381">
        <v>0</v>
      </c>
      <c r="S381">
        <v>0</v>
      </c>
      <c r="U381" s="173">
        <f t="shared" si="21"/>
        <v>0</v>
      </c>
    </row>
    <row r="382" spans="1:21">
      <c r="A382" s="181" t="str">
        <f t="shared" si="19"/>
        <v>867</v>
      </c>
      <c r="B382" s="181" t="str">
        <f t="shared" si="20"/>
        <v>867.0</v>
      </c>
      <c r="C382" t="s">
        <v>1790</v>
      </c>
      <c r="D382" t="s">
        <v>1264</v>
      </c>
      <c r="G382">
        <v>0</v>
      </c>
      <c r="H382">
        <v>0</v>
      </c>
      <c r="I382">
        <v>0</v>
      </c>
      <c r="J382">
        <v>0</v>
      </c>
      <c r="K382">
        <v>0</v>
      </c>
      <c r="L382">
        <v>0</v>
      </c>
      <c r="M382">
        <v>0</v>
      </c>
      <c r="N382">
        <v>0</v>
      </c>
      <c r="O382">
        <v>0</v>
      </c>
      <c r="P382">
        <v>0</v>
      </c>
      <c r="Q382">
        <v>0</v>
      </c>
      <c r="R382">
        <v>0</v>
      </c>
      <c r="S382">
        <v>0</v>
      </c>
      <c r="U382" s="173">
        <f t="shared" si="21"/>
        <v>0</v>
      </c>
    </row>
    <row r="383" spans="1:21">
      <c r="A383" s="181" t="str">
        <f t="shared" si="19"/>
        <v>870</v>
      </c>
      <c r="B383" s="181" t="str">
        <f t="shared" si="20"/>
        <v>870.0</v>
      </c>
      <c r="C383" t="s">
        <v>1791</v>
      </c>
      <c r="D383" t="s">
        <v>1266</v>
      </c>
      <c r="G383">
        <v>0</v>
      </c>
      <c r="H383">
        <v>0</v>
      </c>
      <c r="I383">
        <v>0</v>
      </c>
      <c r="J383">
        <v>0</v>
      </c>
      <c r="K383">
        <v>0</v>
      </c>
      <c r="L383">
        <v>0</v>
      </c>
      <c r="M383">
        <v>0</v>
      </c>
      <c r="N383">
        <v>0</v>
      </c>
      <c r="O383">
        <v>0</v>
      </c>
      <c r="P383">
        <v>0</v>
      </c>
      <c r="Q383">
        <v>0</v>
      </c>
      <c r="R383">
        <v>0</v>
      </c>
      <c r="S383">
        <v>0</v>
      </c>
      <c r="U383" s="173">
        <f t="shared" si="21"/>
        <v>0</v>
      </c>
    </row>
    <row r="384" spans="1:21">
      <c r="A384" s="181" t="str">
        <f t="shared" si="19"/>
        <v>871</v>
      </c>
      <c r="B384" s="181" t="str">
        <f t="shared" si="20"/>
        <v>871.0</v>
      </c>
      <c r="C384" t="s">
        <v>1792</v>
      </c>
      <c r="D384" t="s">
        <v>1268</v>
      </c>
      <c r="G384">
        <v>0</v>
      </c>
      <c r="H384">
        <v>0</v>
      </c>
      <c r="I384">
        <v>0</v>
      </c>
      <c r="J384">
        <v>0</v>
      </c>
      <c r="K384">
        <v>0</v>
      </c>
      <c r="L384">
        <v>0</v>
      </c>
      <c r="M384">
        <v>0</v>
      </c>
      <c r="N384">
        <v>0</v>
      </c>
      <c r="O384">
        <v>0</v>
      </c>
      <c r="P384">
        <v>0</v>
      </c>
      <c r="Q384">
        <v>0</v>
      </c>
      <c r="R384">
        <v>0</v>
      </c>
      <c r="S384">
        <v>0</v>
      </c>
      <c r="U384" s="173">
        <f t="shared" si="21"/>
        <v>0</v>
      </c>
    </row>
    <row r="385" spans="1:21">
      <c r="A385" s="181" t="str">
        <f t="shared" si="19"/>
        <v>872</v>
      </c>
      <c r="B385" s="181" t="str">
        <f t="shared" si="20"/>
        <v>872.0</v>
      </c>
      <c r="C385" t="s">
        <v>1793</v>
      </c>
      <c r="D385" t="s">
        <v>1270</v>
      </c>
      <c r="G385">
        <v>0</v>
      </c>
      <c r="H385">
        <v>0</v>
      </c>
      <c r="I385">
        <v>0</v>
      </c>
      <c r="J385">
        <v>0</v>
      </c>
      <c r="K385">
        <v>0</v>
      </c>
      <c r="L385">
        <v>0</v>
      </c>
      <c r="M385">
        <v>0</v>
      </c>
      <c r="N385">
        <v>0</v>
      </c>
      <c r="O385">
        <v>0</v>
      </c>
      <c r="P385">
        <v>0</v>
      </c>
      <c r="Q385">
        <v>0</v>
      </c>
      <c r="R385">
        <v>0</v>
      </c>
      <c r="S385">
        <v>0</v>
      </c>
      <c r="U385" s="173">
        <f t="shared" si="21"/>
        <v>0</v>
      </c>
    </row>
    <row r="386" spans="1:21">
      <c r="A386" s="181" t="str">
        <f t="shared" si="19"/>
        <v>873</v>
      </c>
      <c r="B386" s="181" t="str">
        <f t="shared" si="20"/>
        <v>873.0</v>
      </c>
      <c r="C386" t="s">
        <v>1794</v>
      </c>
      <c r="D386" t="s">
        <v>1272</v>
      </c>
      <c r="G386">
        <v>0</v>
      </c>
      <c r="H386">
        <v>0</v>
      </c>
      <c r="I386">
        <v>0</v>
      </c>
      <c r="J386">
        <v>0</v>
      </c>
      <c r="K386">
        <v>0</v>
      </c>
      <c r="L386">
        <v>0</v>
      </c>
      <c r="M386">
        <v>0</v>
      </c>
      <c r="N386">
        <v>0</v>
      </c>
      <c r="O386">
        <v>0</v>
      </c>
      <c r="P386">
        <v>0</v>
      </c>
      <c r="Q386">
        <v>0</v>
      </c>
      <c r="R386">
        <v>0</v>
      </c>
      <c r="S386">
        <v>0</v>
      </c>
      <c r="U386" s="173">
        <f t="shared" si="21"/>
        <v>0</v>
      </c>
    </row>
    <row r="387" spans="1:21">
      <c r="A387" s="181" t="str">
        <f t="shared" si="19"/>
        <v>874</v>
      </c>
      <c r="B387" s="181" t="str">
        <f t="shared" si="20"/>
        <v>874.0</v>
      </c>
      <c r="C387" t="s">
        <v>1795</v>
      </c>
      <c r="D387" t="s">
        <v>1274</v>
      </c>
      <c r="G387">
        <v>0</v>
      </c>
      <c r="H387">
        <v>0</v>
      </c>
      <c r="I387">
        <v>0</v>
      </c>
      <c r="J387">
        <v>0</v>
      </c>
      <c r="K387">
        <v>0</v>
      </c>
      <c r="L387">
        <v>0</v>
      </c>
      <c r="M387">
        <v>0</v>
      </c>
      <c r="N387">
        <v>0</v>
      </c>
      <c r="O387">
        <v>0</v>
      </c>
      <c r="P387">
        <v>0</v>
      </c>
      <c r="Q387">
        <v>0</v>
      </c>
      <c r="R387">
        <v>0</v>
      </c>
      <c r="S387">
        <v>0</v>
      </c>
      <c r="U387" s="173">
        <f t="shared" si="21"/>
        <v>0</v>
      </c>
    </row>
    <row r="388" spans="1:21">
      <c r="A388" s="181" t="str">
        <f t="shared" si="19"/>
        <v>875</v>
      </c>
      <c r="B388" s="181" t="str">
        <f t="shared" si="20"/>
        <v>875.0</v>
      </c>
      <c r="C388" t="s">
        <v>1796</v>
      </c>
      <c r="D388" t="s">
        <v>1276</v>
      </c>
      <c r="G388">
        <v>0</v>
      </c>
      <c r="H388">
        <v>0</v>
      </c>
      <c r="I388">
        <v>0</v>
      </c>
      <c r="J388">
        <v>0</v>
      </c>
      <c r="K388">
        <v>0</v>
      </c>
      <c r="L388">
        <v>0</v>
      </c>
      <c r="M388">
        <v>0</v>
      </c>
      <c r="N388">
        <v>0</v>
      </c>
      <c r="O388">
        <v>0</v>
      </c>
      <c r="P388">
        <v>0</v>
      </c>
      <c r="Q388">
        <v>0</v>
      </c>
      <c r="R388">
        <v>0</v>
      </c>
      <c r="S388">
        <v>0</v>
      </c>
      <c r="U388" s="173">
        <f t="shared" si="21"/>
        <v>0</v>
      </c>
    </row>
    <row r="389" spans="1:21">
      <c r="A389" s="181" t="str">
        <f t="shared" si="19"/>
        <v>876</v>
      </c>
      <c r="B389" s="181" t="str">
        <f t="shared" si="20"/>
        <v>876.0</v>
      </c>
      <c r="C389" t="s">
        <v>1797</v>
      </c>
      <c r="D389" t="s">
        <v>1278</v>
      </c>
      <c r="G389">
        <v>0</v>
      </c>
      <c r="H389">
        <v>0</v>
      </c>
      <c r="I389">
        <v>0</v>
      </c>
      <c r="J389">
        <v>0</v>
      </c>
      <c r="K389">
        <v>0</v>
      </c>
      <c r="L389">
        <v>0</v>
      </c>
      <c r="M389">
        <v>0</v>
      </c>
      <c r="N389">
        <v>0</v>
      </c>
      <c r="O389">
        <v>0</v>
      </c>
      <c r="P389">
        <v>0</v>
      </c>
      <c r="Q389">
        <v>0</v>
      </c>
      <c r="R389">
        <v>0</v>
      </c>
      <c r="S389">
        <v>0</v>
      </c>
      <c r="U389" s="173">
        <f t="shared" si="21"/>
        <v>0</v>
      </c>
    </row>
    <row r="390" spans="1:21">
      <c r="A390" s="181" t="str">
        <f t="shared" si="19"/>
        <v>877</v>
      </c>
      <c r="B390" s="181" t="str">
        <f t="shared" si="20"/>
        <v>877.0</v>
      </c>
      <c r="C390" t="s">
        <v>1798</v>
      </c>
      <c r="D390" t="s">
        <v>1280</v>
      </c>
      <c r="G390">
        <v>0</v>
      </c>
      <c r="H390">
        <v>0</v>
      </c>
      <c r="I390">
        <v>0</v>
      </c>
      <c r="J390">
        <v>0</v>
      </c>
      <c r="K390">
        <v>0</v>
      </c>
      <c r="L390">
        <v>0</v>
      </c>
      <c r="M390">
        <v>0</v>
      </c>
      <c r="N390">
        <v>0</v>
      </c>
      <c r="O390">
        <v>0</v>
      </c>
      <c r="P390">
        <v>0</v>
      </c>
      <c r="Q390">
        <v>0</v>
      </c>
      <c r="R390">
        <v>0</v>
      </c>
      <c r="S390">
        <v>0</v>
      </c>
      <c r="U390" s="173">
        <f t="shared" si="21"/>
        <v>0</v>
      </c>
    </row>
    <row r="391" spans="1:21">
      <c r="A391" s="181" t="str">
        <f t="shared" ref="A391:A436" si="22">MID(C391,4,3)</f>
        <v>878</v>
      </c>
      <c r="B391" s="181" t="str">
        <f t="shared" ref="B391:B436" si="23">MID(C391,4,3)&amp;"."&amp;MID(C391,7,1)</f>
        <v>878.0</v>
      </c>
      <c r="C391" t="s">
        <v>1799</v>
      </c>
      <c r="D391" t="s">
        <v>1282</v>
      </c>
      <c r="G391">
        <v>0</v>
      </c>
      <c r="H391">
        <v>0</v>
      </c>
      <c r="I391">
        <v>0</v>
      </c>
      <c r="J391">
        <v>0</v>
      </c>
      <c r="K391">
        <v>0</v>
      </c>
      <c r="L391">
        <v>0</v>
      </c>
      <c r="M391">
        <v>0</v>
      </c>
      <c r="N391">
        <v>0</v>
      </c>
      <c r="O391">
        <v>0</v>
      </c>
      <c r="P391">
        <v>0</v>
      </c>
      <c r="Q391">
        <v>0</v>
      </c>
      <c r="R391">
        <v>0</v>
      </c>
      <c r="S391">
        <v>0</v>
      </c>
      <c r="U391" s="173">
        <f t="shared" ref="U391:U433" si="24">AVERAGE(G391:S391)</f>
        <v>0</v>
      </c>
    </row>
    <row r="392" spans="1:21">
      <c r="A392" s="181" t="str">
        <f t="shared" si="22"/>
        <v>879</v>
      </c>
      <c r="B392" s="181" t="str">
        <f t="shared" si="23"/>
        <v>879.0</v>
      </c>
      <c r="C392" t="s">
        <v>1800</v>
      </c>
      <c r="D392" t="s">
        <v>1284</v>
      </c>
      <c r="G392">
        <v>0</v>
      </c>
      <c r="H392">
        <v>0</v>
      </c>
      <c r="I392">
        <v>0</v>
      </c>
      <c r="J392">
        <v>0</v>
      </c>
      <c r="K392">
        <v>0</v>
      </c>
      <c r="L392">
        <v>0</v>
      </c>
      <c r="M392">
        <v>0</v>
      </c>
      <c r="N392">
        <v>0</v>
      </c>
      <c r="O392">
        <v>0</v>
      </c>
      <c r="P392">
        <v>0</v>
      </c>
      <c r="Q392">
        <v>0</v>
      </c>
      <c r="R392">
        <v>0</v>
      </c>
      <c r="S392">
        <v>0</v>
      </c>
      <c r="U392" s="173">
        <f t="shared" si="24"/>
        <v>0</v>
      </c>
    </row>
    <row r="393" spans="1:21">
      <c r="A393" s="181" t="str">
        <f t="shared" si="22"/>
        <v>880</v>
      </c>
      <c r="B393" s="181" t="str">
        <f t="shared" si="23"/>
        <v>880.0</v>
      </c>
      <c r="C393" t="s">
        <v>1801</v>
      </c>
      <c r="D393" t="s">
        <v>1286</v>
      </c>
      <c r="G393">
        <v>0</v>
      </c>
      <c r="H393">
        <v>0</v>
      </c>
      <c r="I393">
        <v>0</v>
      </c>
      <c r="J393">
        <v>0</v>
      </c>
      <c r="K393">
        <v>0</v>
      </c>
      <c r="L393">
        <v>0</v>
      </c>
      <c r="M393">
        <v>0</v>
      </c>
      <c r="N393">
        <v>0</v>
      </c>
      <c r="O393">
        <v>0</v>
      </c>
      <c r="P393">
        <v>0</v>
      </c>
      <c r="Q393">
        <v>0</v>
      </c>
      <c r="R393">
        <v>0</v>
      </c>
      <c r="S393">
        <v>0</v>
      </c>
      <c r="U393" s="173">
        <f t="shared" si="24"/>
        <v>0</v>
      </c>
    </row>
    <row r="394" spans="1:21">
      <c r="A394" s="181" t="str">
        <f t="shared" si="22"/>
        <v>881</v>
      </c>
      <c r="B394" s="181" t="str">
        <f t="shared" si="23"/>
        <v>881.0</v>
      </c>
      <c r="C394" t="s">
        <v>1802</v>
      </c>
      <c r="D394" t="s">
        <v>1288</v>
      </c>
      <c r="G394">
        <v>0</v>
      </c>
      <c r="H394">
        <v>0</v>
      </c>
      <c r="I394">
        <v>0</v>
      </c>
      <c r="J394">
        <v>0</v>
      </c>
      <c r="K394">
        <v>0</v>
      </c>
      <c r="L394">
        <v>0</v>
      </c>
      <c r="M394">
        <v>0</v>
      </c>
      <c r="N394">
        <v>0</v>
      </c>
      <c r="O394">
        <v>0</v>
      </c>
      <c r="P394">
        <v>0</v>
      </c>
      <c r="Q394">
        <v>0</v>
      </c>
      <c r="R394">
        <v>0</v>
      </c>
      <c r="S394">
        <v>0</v>
      </c>
      <c r="U394" s="173">
        <f t="shared" si="24"/>
        <v>0</v>
      </c>
    </row>
    <row r="395" spans="1:21">
      <c r="A395" s="181" t="str">
        <f t="shared" si="22"/>
        <v>885</v>
      </c>
      <c r="B395" s="181" t="str">
        <f t="shared" si="23"/>
        <v>885.0</v>
      </c>
      <c r="C395" t="s">
        <v>1803</v>
      </c>
      <c r="D395" t="s">
        <v>1290</v>
      </c>
      <c r="G395">
        <v>0</v>
      </c>
      <c r="H395">
        <v>0</v>
      </c>
      <c r="I395">
        <v>0</v>
      </c>
      <c r="J395">
        <v>0</v>
      </c>
      <c r="K395">
        <v>0</v>
      </c>
      <c r="L395">
        <v>0</v>
      </c>
      <c r="M395">
        <v>0</v>
      </c>
      <c r="N395">
        <v>0</v>
      </c>
      <c r="O395">
        <v>0</v>
      </c>
      <c r="P395">
        <v>0</v>
      </c>
      <c r="Q395">
        <v>0</v>
      </c>
      <c r="R395">
        <v>0</v>
      </c>
      <c r="S395">
        <v>0</v>
      </c>
      <c r="U395" s="173">
        <f t="shared" si="24"/>
        <v>0</v>
      </c>
    </row>
    <row r="396" spans="1:21">
      <c r="A396" s="181" t="str">
        <f t="shared" si="22"/>
        <v>886</v>
      </c>
      <c r="B396" s="181" t="str">
        <f t="shared" si="23"/>
        <v>886.0</v>
      </c>
      <c r="C396" t="s">
        <v>1804</v>
      </c>
      <c r="D396" t="s">
        <v>1292</v>
      </c>
      <c r="G396">
        <v>0</v>
      </c>
      <c r="H396">
        <v>0</v>
      </c>
      <c r="I396">
        <v>0</v>
      </c>
      <c r="J396">
        <v>0</v>
      </c>
      <c r="K396">
        <v>0</v>
      </c>
      <c r="L396">
        <v>0</v>
      </c>
      <c r="M396">
        <v>0</v>
      </c>
      <c r="N396">
        <v>0</v>
      </c>
      <c r="O396">
        <v>0</v>
      </c>
      <c r="P396">
        <v>0</v>
      </c>
      <c r="Q396">
        <v>0</v>
      </c>
      <c r="R396">
        <v>0</v>
      </c>
      <c r="S396">
        <v>0</v>
      </c>
      <c r="U396" s="173">
        <f t="shared" si="24"/>
        <v>0</v>
      </c>
    </row>
    <row r="397" spans="1:21">
      <c r="A397" s="181" t="str">
        <f t="shared" si="22"/>
        <v>887</v>
      </c>
      <c r="B397" s="181" t="str">
        <f t="shared" si="23"/>
        <v>887.0</v>
      </c>
      <c r="C397" t="s">
        <v>1805</v>
      </c>
      <c r="D397" t="s">
        <v>1294</v>
      </c>
      <c r="G397">
        <v>0</v>
      </c>
      <c r="H397">
        <v>0</v>
      </c>
      <c r="I397">
        <v>0</v>
      </c>
      <c r="J397">
        <v>0</v>
      </c>
      <c r="K397">
        <v>0</v>
      </c>
      <c r="L397">
        <v>0</v>
      </c>
      <c r="M397">
        <v>0</v>
      </c>
      <c r="N397">
        <v>0</v>
      </c>
      <c r="O397">
        <v>0</v>
      </c>
      <c r="P397">
        <v>0</v>
      </c>
      <c r="Q397">
        <v>0</v>
      </c>
      <c r="R397">
        <v>0</v>
      </c>
      <c r="S397">
        <v>0</v>
      </c>
      <c r="U397" s="173">
        <f t="shared" si="24"/>
        <v>0</v>
      </c>
    </row>
    <row r="398" spans="1:21">
      <c r="A398" s="181" t="str">
        <f t="shared" si="22"/>
        <v>888</v>
      </c>
      <c r="B398" s="181" t="str">
        <f t="shared" si="23"/>
        <v>888.0</v>
      </c>
      <c r="C398" t="s">
        <v>1806</v>
      </c>
      <c r="D398" t="s">
        <v>1296</v>
      </c>
      <c r="G398">
        <v>0</v>
      </c>
      <c r="H398">
        <v>0</v>
      </c>
      <c r="I398">
        <v>0</v>
      </c>
      <c r="J398">
        <v>0</v>
      </c>
      <c r="K398">
        <v>0</v>
      </c>
      <c r="L398">
        <v>0</v>
      </c>
      <c r="M398">
        <v>0</v>
      </c>
      <c r="N398">
        <v>0</v>
      </c>
      <c r="O398">
        <v>0</v>
      </c>
      <c r="P398">
        <v>0</v>
      </c>
      <c r="Q398">
        <v>0</v>
      </c>
      <c r="R398">
        <v>0</v>
      </c>
      <c r="S398">
        <v>0</v>
      </c>
      <c r="U398" s="173">
        <f t="shared" si="24"/>
        <v>0</v>
      </c>
    </row>
    <row r="399" spans="1:21">
      <c r="A399" s="181" t="str">
        <f t="shared" si="22"/>
        <v>889</v>
      </c>
      <c r="B399" s="181" t="str">
        <f t="shared" si="23"/>
        <v>889.0</v>
      </c>
      <c r="C399" t="s">
        <v>1807</v>
      </c>
      <c r="D399" t="s">
        <v>1298</v>
      </c>
      <c r="G399">
        <v>0</v>
      </c>
      <c r="H399">
        <v>0</v>
      </c>
      <c r="I399">
        <v>0</v>
      </c>
      <c r="J399">
        <v>0</v>
      </c>
      <c r="K399">
        <v>0</v>
      </c>
      <c r="L399">
        <v>0</v>
      </c>
      <c r="M399">
        <v>0</v>
      </c>
      <c r="N399">
        <v>0</v>
      </c>
      <c r="O399">
        <v>0</v>
      </c>
      <c r="P399">
        <v>0</v>
      </c>
      <c r="Q399">
        <v>0</v>
      </c>
      <c r="R399">
        <v>0</v>
      </c>
      <c r="S399">
        <v>0</v>
      </c>
      <c r="U399" s="173">
        <f t="shared" si="24"/>
        <v>0</v>
      </c>
    </row>
    <row r="400" spans="1:21">
      <c r="A400" s="181" t="str">
        <f t="shared" si="22"/>
        <v>890</v>
      </c>
      <c r="B400" s="181" t="str">
        <f t="shared" si="23"/>
        <v>890.0</v>
      </c>
      <c r="C400" t="s">
        <v>1808</v>
      </c>
      <c r="D400" t="s">
        <v>1300</v>
      </c>
      <c r="G400">
        <v>0</v>
      </c>
      <c r="H400">
        <v>0</v>
      </c>
      <c r="I400">
        <v>0</v>
      </c>
      <c r="J400">
        <v>0</v>
      </c>
      <c r="K400">
        <v>0</v>
      </c>
      <c r="L400">
        <v>0</v>
      </c>
      <c r="M400">
        <v>0</v>
      </c>
      <c r="N400">
        <v>0</v>
      </c>
      <c r="O400">
        <v>0</v>
      </c>
      <c r="P400">
        <v>0</v>
      </c>
      <c r="Q400">
        <v>0</v>
      </c>
      <c r="R400">
        <v>0</v>
      </c>
      <c r="S400">
        <v>0</v>
      </c>
      <c r="U400" s="173">
        <f t="shared" si="24"/>
        <v>0</v>
      </c>
    </row>
    <row r="401" spans="1:21">
      <c r="A401" s="181" t="str">
        <f t="shared" si="22"/>
        <v>891</v>
      </c>
      <c r="B401" s="181" t="str">
        <f t="shared" si="23"/>
        <v>891.0</v>
      </c>
      <c r="C401" t="s">
        <v>1809</v>
      </c>
      <c r="D401" t="s">
        <v>1302</v>
      </c>
      <c r="G401">
        <v>0</v>
      </c>
      <c r="H401">
        <v>0</v>
      </c>
      <c r="I401">
        <v>0</v>
      </c>
      <c r="J401">
        <v>0</v>
      </c>
      <c r="K401">
        <v>0</v>
      </c>
      <c r="L401">
        <v>0</v>
      </c>
      <c r="M401">
        <v>0</v>
      </c>
      <c r="N401">
        <v>0</v>
      </c>
      <c r="O401">
        <v>0</v>
      </c>
      <c r="P401">
        <v>0</v>
      </c>
      <c r="Q401">
        <v>0</v>
      </c>
      <c r="R401">
        <v>0</v>
      </c>
      <c r="S401">
        <v>0</v>
      </c>
      <c r="U401" s="173">
        <f t="shared" si="24"/>
        <v>0</v>
      </c>
    </row>
    <row r="402" spans="1:21">
      <c r="A402" s="181" t="str">
        <f t="shared" si="22"/>
        <v>892</v>
      </c>
      <c r="B402" s="181" t="str">
        <f t="shared" si="23"/>
        <v>892.0</v>
      </c>
      <c r="C402" t="s">
        <v>1810</v>
      </c>
      <c r="D402" t="s">
        <v>1304</v>
      </c>
      <c r="G402">
        <v>0</v>
      </c>
      <c r="H402">
        <v>0</v>
      </c>
      <c r="I402">
        <v>0</v>
      </c>
      <c r="J402">
        <v>0</v>
      </c>
      <c r="K402">
        <v>0</v>
      </c>
      <c r="L402">
        <v>0</v>
      </c>
      <c r="M402">
        <v>0</v>
      </c>
      <c r="N402">
        <v>0</v>
      </c>
      <c r="O402">
        <v>0</v>
      </c>
      <c r="P402">
        <v>0</v>
      </c>
      <c r="Q402">
        <v>0</v>
      </c>
      <c r="R402">
        <v>0</v>
      </c>
      <c r="S402">
        <v>0</v>
      </c>
      <c r="U402" s="173">
        <f t="shared" si="24"/>
        <v>0</v>
      </c>
    </row>
    <row r="403" spans="1:21">
      <c r="A403" s="181" t="str">
        <f t="shared" si="22"/>
        <v>893</v>
      </c>
      <c r="B403" s="181" t="str">
        <f t="shared" si="23"/>
        <v>893.0</v>
      </c>
      <c r="C403" t="s">
        <v>1811</v>
      </c>
      <c r="D403" t="s">
        <v>1306</v>
      </c>
      <c r="G403">
        <v>0</v>
      </c>
      <c r="H403">
        <v>0</v>
      </c>
      <c r="I403">
        <v>0</v>
      </c>
      <c r="J403">
        <v>0</v>
      </c>
      <c r="K403">
        <v>0</v>
      </c>
      <c r="L403">
        <v>0</v>
      </c>
      <c r="M403">
        <v>0</v>
      </c>
      <c r="N403">
        <v>0</v>
      </c>
      <c r="O403">
        <v>0</v>
      </c>
      <c r="P403">
        <v>0</v>
      </c>
      <c r="Q403">
        <v>0</v>
      </c>
      <c r="R403">
        <v>0</v>
      </c>
      <c r="S403">
        <v>0</v>
      </c>
      <c r="U403" s="173">
        <f t="shared" si="24"/>
        <v>0</v>
      </c>
    </row>
    <row r="404" spans="1:21">
      <c r="A404" s="181" t="str">
        <f t="shared" si="22"/>
        <v>894</v>
      </c>
      <c r="B404" s="181" t="str">
        <f t="shared" si="23"/>
        <v>894.0</v>
      </c>
      <c r="C404" t="s">
        <v>1812</v>
      </c>
      <c r="D404" t="s">
        <v>1308</v>
      </c>
      <c r="G404">
        <v>0</v>
      </c>
      <c r="H404">
        <v>0</v>
      </c>
      <c r="I404">
        <v>0</v>
      </c>
      <c r="J404">
        <v>0</v>
      </c>
      <c r="K404">
        <v>0</v>
      </c>
      <c r="L404">
        <v>0</v>
      </c>
      <c r="M404">
        <v>0</v>
      </c>
      <c r="N404">
        <v>0</v>
      </c>
      <c r="O404">
        <v>0</v>
      </c>
      <c r="P404">
        <v>0</v>
      </c>
      <c r="Q404">
        <v>0</v>
      </c>
      <c r="R404">
        <v>0</v>
      </c>
      <c r="S404">
        <v>0</v>
      </c>
      <c r="U404" s="173">
        <f t="shared" si="24"/>
        <v>0</v>
      </c>
    </row>
    <row r="405" spans="1:21">
      <c r="A405" s="181" t="str">
        <f t="shared" si="22"/>
        <v>901</v>
      </c>
      <c r="B405" s="181" t="str">
        <f t="shared" si="23"/>
        <v>901.0</v>
      </c>
      <c r="C405" t="s">
        <v>1813</v>
      </c>
      <c r="D405" t="s">
        <v>1310</v>
      </c>
      <c r="G405">
        <v>3763362.43</v>
      </c>
      <c r="H405">
        <v>28940.59</v>
      </c>
      <c r="I405">
        <v>31693.08</v>
      </c>
      <c r="J405">
        <v>48537.67</v>
      </c>
      <c r="K405">
        <v>44880.76</v>
      </c>
      <c r="L405">
        <v>44707.54</v>
      </c>
      <c r="M405">
        <v>45500.4</v>
      </c>
      <c r="N405">
        <v>66039.55</v>
      </c>
      <c r="O405">
        <v>51640.24</v>
      </c>
      <c r="P405">
        <v>48879.51</v>
      </c>
      <c r="Q405">
        <v>45240.57</v>
      </c>
      <c r="R405">
        <v>29767.18</v>
      </c>
      <c r="S405">
        <v>63072.79</v>
      </c>
      <c r="U405" s="173">
        <f t="shared" si="24"/>
        <v>331712.48538461537</v>
      </c>
    </row>
    <row r="406" spans="1:21">
      <c r="A406" s="181" t="str">
        <f t="shared" si="22"/>
        <v>902</v>
      </c>
      <c r="B406" s="181" t="str">
        <f t="shared" si="23"/>
        <v>902.0</v>
      </c>
      <c r="C406" t="s">
        <v>1814</v>
      </c>
      <c r="D406" t="s">
        <v>1312</v>
      </c>
      <c r="G406">
        <v>66968.28</v>
      </c>
      <c r="H406">
        <v>62151.66</v>
      </c>
      <c r="I406">
        <v>64924.69</v>
      </c>
      <c r="J406">
        <v>97627.25</v>
      </c>
      <c r="K406">
        <v>84115.26</v>
      </c>
      <c r="L406">
        <v>61767.28</v>
      </c>
      <c r="M406">
        <v>59027.6</v>
      </c>
      <c r="N406">
        <v>52016.68</v>
      </c>
      <c r="O406">
        <v>116371.18</v>
      </c>
      <c r="P406">
        <v>63501.599999999999</v>
      </c>
      <c r="Q406">
        <v>68914.570000000007</v>
      </c>
      <c r="R406">
        <v>69839.81</v>
      </c>
      <c r="S406">
        <v>85378.27</v>
      </c>
      <c r="U406" s="173">
        <f t="shared" si="24"/>
        <v>73277.240769230775</v>
      </c>
    </row>
    <row r="407" spans="1:21">
      <c r="A407" s="181" t="str">
        <f t="shared" si="22"/>
        <v>903</v>
      </c>
      <c r="B407" s="181" t="str">
        <f t="shared" si="23"/>
        <v>903.0</v>
      </c>
      <c r="C407" t="s">
        <v>1815</v>
      </c>
      <c r="D407" t="s">
        <v>1314</v>
      </c>
      <c r="G407">
        <v>3036584.71</v>
      </c>
      <c r="H407">
        <v>1916003.76</v>
      </c>
      <c r="I407">
        <v>2099114.06</v>
      </c>
      <c r="J407">
        <v>2798979.46</v>
      </c>
      <c r="K407">
        <v>2559640.0299999998</v>
      </c>
      <c r="L407">
        <v>3039643.22</v>
      </c>
      <c r="M407">
        <v>1917565.09</v>
      </c>
      <c r="N407">
        <v>2353765.7999999998</v>
      </c>
      <c r="O407">
        <v>2395448.2200000002</v>
      </c>
      <c r="P407">
        <v>2483515.85</v>
      </c>
      <c r="Q407">
        <v>2194633.12</v>
      </c>
      <c r="R407">
        <v>2700356.02</v>
      </c>
      <c r="S407">
        <v>2977831.66</v>
      </c>
      <c r="U407" s="173">
        <f t="shared" si="24"/>
        <v>2497929.3076923075</v>
      </c>
    </row>
    <row r="408" spans="1:21">
      <c r="A408" s="181" t="str">
        <f t="shared" si="22"/>
        <v>904</v>
      </c>
      <c r="B408" s="181" t="str">
        <f t="shared" si="23"/>
        <v>904.0</v>
      </c>
      <c r="C408" t="s">
        <v>1816</v>
      </c>
      <c r="D408" t="s">
        <v>1316</v>
      </c>
      <c r="G408">
        <v>-11191.44</v>
      </c>
      <c r="H408">
        <v>319745.13</v>
      </c>
      <c r="I408">
        <v>312276.58</v>
      </c>
      <c r="J408">
        <v>308492.14</v>
      </c>
      <c r="K408">
        <v>332277.5</v>
      </c>
      <c r="L408">
        <v>371938.21</v>
      </c>
      <c r="M408">
        <v>-1214534.03</v>
      </c>
      <c r="N408">
        <v>480533</v>
      </c>
      <c r="O408">
        <v>491746</v>
      </c>
      <c r="P408">
        <v>458186</v>
      </c>
      <c r="Q408">
        <v>781967</v>
      </c>
      <c r="R408">
        <v>764831.54</v>
      </c>
      <c r="S408">
        <v>678720</v>
      </c>
      <c r="U408" s="173">
        <f t="shared" si="24"/>
        <v>313460.58692307689</v>
      </c>
    </row>
    <row r="409" spans="1:21">
      <c r="A409" s="181" t="str">
        <f t="shared" si="22"/>
        <v>905</v>
      </c>
      <c r="B409" s="181" t="str">
        <f t="shared" si="23"/>
        <v>905.0</v>
      </c>
      <c r="C409" t="s">
        <v>1817</v>
      </c>
      <c r="D409" t="s">
        <v>1318</v>
      </c>
      <c r="G409">
        <v>0</v>
      </c>
      <c r="H409">
        <v>0</v>
      </c>
      <c r="I409">
        <v>0</v>
      </c>
      <c r="J409">
        <v>0</v>
      </c>
      <c r="K409">
        <v>0</v>
      </c>
      <c r="L409">
        <v>0</v>
      </c>
      <c r="M409">
        <v>0</v>
      </c>
      <c r="N409">
        <v>0</v>
      </c>
      <c r="O409">
        <v>0</v>
      </c>
      <c r="P409">
        <v>0</v>
      </c>
      <c r="Q409">
        <v>0</v>
      </c>
      <c r="R409">
        <v>0</v>
      </c>
      <c r="S409">
        <v>0</v>
      </c>
      <c r="U409" s="173">
        <f t="shared" si="24"/>
        <v>0</v>
      </c>
    </row>
    <row r="410" spans="1:21">
      <c r="A410" s="181" t="str">
        <f t="shared" si="22"/>
        <v>907</v>
      </c>
      <c r="B410" s="181" t="str">
        <f t="shared" si="23"/>
        <v>907.0</v>
      </c>
      <c r="C410" t="s">
        <v>1818</v>
      </c>
      <c r="D410" t="s">
        <v>1320</v>
      </c>
      <c r="G410">
        <v>0</v>
      </c>
      <c r="H410">
        <v>0</v>
      </c>
      <c r="I410">
        <v>0</v>
      </c>
      <c r="J410">
        <v>0</v>
      </c>
      <c r="K410">
        <v>0</v>
      </c>
      <c r="L410">
        <v>0</v>
      </c>
      <c r="M410">
        <v>0</v>
      </c>
      <c r="N410">
        <v>0</v>
      </c>
      <c r="O410">
        <v>0</v>
      </c>
      <c r="P410">
        <v>0</v>
      </c>
      <c r="Q410">
        <v>0</v>
      </c>
      <c r="R410">
        <v>0</v>
      </c>
      <c r="S410">
        <v>0</v>
      </c>
      <c r="U410" s="173">
        <f t="shared" si="24"/>
        <v>0</v>
      </c>
    </row>
    <row r="411" spans="1:21">
      <c r="A411" s="181" t="str">
        <f t="shared" si="22"/>
        <v>908</v>
      </c>
      <c r="B411" s="181" t="str">
        <f t="shared" si="23"/>
        <v>908.0</v>
      </c>
      <c r="C411" t="s">
        <v>1819</v>
      </c>
      <c r="D411" t="s">
        <v>1322</v>
      </c>
      <c r="G411">
        <v>3228270.59</v>
      </c>
      <c r="H411">
        <v>3429387.62</v>
      </c>
      <c r="I411">
        <v>3102588.87</v>
      </c>
      <c r="J411">
        <v>3729287.64</v>
      </c>
      <c r="K411">
        <v>3419951.83</v>
      </c>
      <c r="L411">
        <v>3847301.41</v>
      </c>
      <c r="M411">
        <v>4094634.96</v>
      </c>
      <c r="N411">
        <v>3693100.33</v>
      </c>
      <c r="O411">
        <v>4094011.63</v>
      </c>
      <c r="P411">
        <v>3372132.48</v>
      </c>
      <c r="Q411">
        <v>1828261.32</v>
      </c>
      <c r="R411">
        <v>5187601.1900000004</v>
      </c>
      <c r="S411">
        <v>3988844.62</v>
      </c>
      <c r="U411" s="173">
        <f t="shared" si="24"/>
        <v>3616567.268461538</v>
      </c>
    </row>
    <row r="412" spans="1:21">
      <c r="A412" s="181" t="str">
        <f t="shared" si="22"/>
        <v>909</v>
      </c>
      <c r="B412" s="181" t="str">
        <f t="shared" si="23"/>
        <v>909.0</v>
      </c>
      <c r="C412" t="s">
        <v>1820</v>
      </c>
      <c r="D412" t="s">
        <v>1324</v>
      </c>
      <c r="G412">
        <v>147610.22</v>
      </c>
      <c r="H412">
        <v>8165.8</v>
      </c>
      <c r="I412">
        <v>25920.75</v>
      </c>
      <c r="J412">
        <v>209257.60000000001</v>
      </c>
      <c r="K412">
        <v>87121.15</v>
      </c>
      <c r="L412">
        <v>1241.6600000000001</v>
      </c>
      <c r="M412">
        <v>6476.9</v>
      </c>
      <c r="N412">
        <v>349548.98</v>
      </c>
      <c r="O412">
        <v>61617.2</v>
      </c>
      <c r="P412">
        <v>59302.35</v>
      </c>
      <c r="Q412">
        <v>-0.35</v>
      </c>
      <c r="R412">
        <v>23115</v>
      </c>
      <c r="S412">
        <v>517828.81</v>
      </c>
      <c r="U412" s="173">
        <f t="shared" si="24"/>
        <v>115169.6976923077</v>
      </c>
    </row>
    <row r="413" spans="1:21">
      <c r="A413" s="181" t="str">
        <f t="shared" si="22"/>
        <v>910</v>
      </c>
      <c r="B413" s="181" t="str">
        <f t="shared" si="23"/>
        <v>910.0</v>
      </c>
      <c r="C413" t="s">
        <v>1821</v>
      </c>
      <c r="D413" t="s">
        <v>1326</v>
      </c>
      <c r="G413">
        <v>0</v>
      </c>
      <c r="H413">
        <v>0</v>
      </c>
      <c r="I413">
        <v>0</v>
      </c>
      <c r="J413">
        <v>0</v>
      </c>
      <c r="K413">
        <v>0</v>
      </c>
      <c r="L413">
        <v>0</v>
      </c>
      <c r="M413">
        <v>0</v>
      </c>
      <c r="N413">
        <v>0</v>
      </c>
      <c r="O413">
        <v>0</v>
      </c>
      <c r="P413">
        <v>0</v>
      </c>
      <c r="Q413">
        <v>0</v>
      </c>
      <c r="R413">
        <v>0</v>
      </c>
      <c r="S413">
        <v>0</v>
      </c>
      <c r="U413" s="173">
        <f t="shared" si="24"/>
        <v>0</v>
      </c>
    </row>
    <row r="414" spans="1:21">
      <c r="A414" s="181" t="str">
        <f t="shared" si="22"/>
        <v>911</v>
      </c>
      <c r="B414" s="181" t="str">
        <f t="shared" si="23"/>
        <v>911.0</v>
      </c>
      <c r="C414" t="s">
        <v>1822</v>
      </c>
      <c r="D414" t="s">
        <v>1328</v>
      </c>
      <c r="G414">
        <v>0</v>
      </c>
      <c r="H414">
        <v>0</v>
      </c>
      <c r="I414">
        <v>0</v>
      </c>
      <c r="J414">
        <v>0</v>
      </c>
      <c r="K414">
        <v>0</v>
      </c>
      <c r="L414">
        <v>0</v>
      </c>
      <c r="M414">
        <v>0</v>
      </c>
      <c r="N414">
        <v>0</v>
      </c>
      <c r="O414">
        <v>0</v>
      </c>
      <c r="P414">
        <v>0</v>
      </c>
      <c r="Q414">
        <v>0</v>
      </c>
      <c r="R414">
        <v>0</v>
      </c>
      <c r="S414">
        <v>0</v>
      </c>
      <c r="U414" s="173">
        <f t="shared" si="24"/>
        <v>0</v>
      </c>
    </row>
    <row r="415" spans="1:21">
      <c r="A415" s="181" t="str">
        <f t="shared" si="22"/>
        <v>912</v>
      </c>
      <c r="B415" s="181" t="str">
        <f t="shared" si="23"/>
        <v>912.0</v>
      </c>
      <c r="C415" t="s">
        <v>1823</v>
      </c>
      <c r="D415" t="s">
        <v>1330</v>
      </c>
      <c r="G415">
        <v>92611</v>
      </c>
      <c r="H415">
        <v>0</v>
      </c>
      <c r="I415">
        <v>0</v>
      </c>
      <c r="J415">
        <v>24865</v>
      </c>
      <c r="K415">
        <v>5450</v>
      </c>
      <c r="L415">
        <v>126986</v>
      </c>
      <c r="M415">
        <v>186200</v>
      </c>
      <c r="N415">
        <v>5468</v>
      </c>
      <c r="O415">
        <v>79155</v>
      </c>
      <c r="P415">
        <v>23623.13</v>
      </c>
      <c r="Q415">
        <v>9144.3700000000008</v>
      </c>
      <c r="R415">
        <v>90034.67</v>
      </c>
      <c r="S415">
        <v>-54159.4</v>
      </c>
      <c r="U415" s="173">
        <f t="shared" si="24"/>
        <v>45336.75153846154</v>
      </c>
    </row>
    <row r="416" spans="1:21">
      <c r="A416" s="181" t="str">
        <f t="shared" si="22"/>
        <v>913</v>
      </c>
      <c r="B416" s="181" t="str">
        <f t="shared" si="23"/>
        <v>913.0</v>
      </c>
      <c r="C416" t="s">
        <v>1824</v>
      </c>
      <c r="D416" t="s">
        <v>1332</v>
      </c>
      <c r="G416">
        <v>0</v>
      </c>
      <c r="H416">
        <v>0</v>
      </c>
      <c r="I416">
        <v>0</v>
      </c>
      <c r="J416">
        <v>0</v>
      </c>
      <c r="K416">
        <v>0</v>
      </c>
      <c r="L416">
        <v>0</v>
      </c>
      <c r="M416">
        <v>0</v>
      </c>
      <c r="N416">
        <v>0</v>
      </c>
      <c r="O416">
        <v>0</v>
      </c>
      <c r="P416">
        <v>0</v>
      </c>
      <c r="Q416">
        <v>0</v>
      </c>
      <c r="R416">
        <v>0</v>
      </c>
      <c r="S416">
        <v>0</v>
      </c>
      <c r="U416" s="173">
        <f t="shared" si="24"/>
        <v>0</v>
      </c>
    </row>
    <row r="417" spans="1:21">
      <c r="A417" s="181" t="str">
        <f t="shared" si="22"/>
        <v>916</v>
      </c>
      <c r="B417" s="181" t="str">
        <f t="shared" si="23"/>
        <v>916.0</v>
      </c>
      <c r="C417" t="s">
        <v>1825</v>
      </c>
      <c r="D417" t="s">
        <v>1334</v>
      </c>
      <c r="G417">
        <v>0</v>
      </c>
      <c r="H417">
        <v>0</v>
      </c>
      <c r="I417">
        <v>0</v>
      </c>
      <c r="J417">
        <v>0</v>
      </c>
      <c r="K417">
        <v>0</v>
      </c>
      <c r="L417">
        <v>0</v>
      </c>
      <c r="M417">
        <v>0</v>
      </c>
      <c r="N417">
        <v>0</v>
      </c>
      <c r="O417">
        <v>0</v>
      </c>
      <c r="P417">
        <v>0</v>
      </c>
      <c r="Q417">
        <v>0</v>
      </c>
      <c r="R417">
        <v>0</v>
      </c>
      <c r="S417">
        <v>0</v>
      </c>
      <c r="U417" s="173">
        <f t="shared" si="24"/>
        <v>0</v>
      </c>
    </row>
    <row r="418" spans="1:21">
      <c r="A418" s="181" t="str">
        <f t="shared" si="22"/>
        <v>920</v>
      </c>
      <c r="B418" s="181" t="str">
        <f t="shared" si="23"/>
        <v>920.0</v>
      </c>
      <c r="C418" t="s">
        <v>1826</v>
      </c>
      <c r="D418" t="s">
        <v>1336</v>
      </c>
      <c r="G418">
        <v>-3709136.12</v>
      </c>
      <c r="H418">
        <v>6016071.5300000003</v>
      </c>
      <c r="I418">
        <v>5433051.1799999997</v>
      </c>
      <c r="J418">
        <v>5873305.3799999999</v>
      </c>
      <c r="K418">
        <v>5510180.6699999999</v>
      </c>
      <c r="L418">
        <v>5450609.4000000004</v>
      </c>
      <c r="M418">
        <v>5699643.9699999997</v>
      </c>
      <c r="N418">
        <v>5423402.1600000001</v>
      </c>
      <c r="O418">
        <v>13166192.48</v>
      </c>
      <c r="P418">
        <v>8342262.9000000004</v>
      </c>
      <c r="Q418">
        <v>4534394.92</v>
      </c>
      <c r="R418">
        <v>6397264.7599999998</v>
      </c>
      <c r="S418">
        <v>7973371.0599999996</v>
      </c>
      <c r="U418" s="173">
        <f t="shared" si="24"/>
        <v>5854662.6376923081</v>
      </c>
    </row>
    <row r="419" spans="1:21">
      <c r="A419" s="181" t="str">
        <f t="shared" si="22"/>
        <v>921</v>
      </c>
      <c r="B419" s="181" t="str">
        <f t="shared" si="23"/>
        <v>921.0</v>
      </c>
      <c r="C419" t="s">
        <v>1827</v>
      </c>
      <c r="D419" t="s">
        <v>1338</v>
      </c>
      <c r="G419">
        <v>480464.26</v>
      </c>
      <c r="H419">
        <v>321668.84999999998</v>
      </c>
      <c r="I419">
        <v>332405.48</v>
      </c>
      <c r="J419">
        <v>362303.87</v>
      </c>
      <c r="K419">
        <v>414892.84</v>
      </c>
      <c r="L419">
        <v>275183.48</v>
      </c>
      <c r="M419">
        <v>530032.27</v>
      </c>
      <c r="N419">
        <v>294745.94</v>
      </c>
      <c r="O419">
        <v>652316.72</v>
      </c>
      <c r="P419">
        <v>307715.63</v>
      </c>
      <c r="Q419">
        <v>496747.29</v>
      </c>
      <c r="R419">
        <v>361482.8</v>
      </c>
      <c r="S419">
        <v>954683.71</v>
      </c>
      <c r="U419" s="173">
        <f t="shared" si="24"/>
        <v>444972.54923076922</v>
      </c>
    </row>
    <row r="420" spans="1:21">
      <c r="A420" s="181" t="str">
        <f t="shared" si="22"/>
        <v>922</v>
      </c>
      <c r="B420" s="181" t="str">
        <f t="shared" si="23"/>
        <v>922.0</v>
      </c>
      <c r="C420" t="s">
        <v>1828</v>
      </c>
      <c r="D420" t="s">
        <v>1340</v>
      </c>
      <c r="G420">
        <v>-4398128.83</v>
      </c>
      <c r="H420">
        <v>-3902297.65</v>
      </c>
      <c r="I420">
        <v>-3924014.38</v>
      </c>
      <c r="J420">
        <v>-4146844.24</v>
      </c>
      <c r="K420">
        <v>-3705369.75</v>
      </c>
      <c r="L420">
        <v>-3872853.18</v>
      </c>
      <c r="M420">
        <v>-4058573.8</v>
      </c>
      <c r="N420">
        <v>-3790257.93</v>
      </c>
      <c r="O420">
        <v>-4743160.3499999996</v>
      </c>
      <c r="P420">
        <v>-6054789.7699999996</v>
      </c>
      <c r="Q420">
        <v>-5079158.66</v>
      </c>
      <c r="R420">
        <v>-4717208.0599999996</v>
      </c>
      <c r="S420">
        <v>-5330006.1100000003</v>
      </c>
      <c r="U420" s="173">
        <f t="shared" si="24"/>
        <v>-4440204.823846153</v>
      </c>
    </row>
    <row r="421" spans="1:21">
      <c r="A421" s="181" t="str">
        <f t="shared" si="22"/>
        <v>923</v>
      </c>
      <c r="B421" s="181" t="str">
        <f t="shared" si="23"/>
        <v>923.0</v>
      </c>
      <c r="C421" t="s">
        <v>1829</v>
      </c>
      <c r="D421" t="s">
        <v>1342</v>
      </c>
      <c r="G421">
        <v>-2598464.9</v>
      </c>
      <c r="H421">
        <v>1804174.64</v>
      </c>
      <c r="I421">
        <v>1870800.77</v>
      </c>
      <c r="J421">
        <v>2482316.81</v>
      </c>
      <c r="K421">
        <v>1980390.67</v>
      </c>
      <c r="L421">
        <v>2129133.54</v>
      </c>
      <c r="M421">
        <v>2196013.6</v>
      </c>
      <c r="N421">
        <v>2125116.37</v>
      </c>
      <c r="O421">
        <v>2745599.91</v>
      </c>
      <c r="P421">
        <v>1741175.51</v>
      </c>
      <c r="Q421">
        <v>2206657.79</v>
      </c>
      <c r="R421">
        <v>2116983.91</v>
      </c>
      <c r="S421">
        <v>3671833.61</v>
      </c>
      <c r="U421" s="173">
        <f t="shared" si="24"/>
        <v>1882440.9407692307</v>
      </c>
    </row>
    <row r="422" spans="1:21">
      <c r="A422" s="181" t="str">
        <f t="shared" si="22"/>
        <v>924</v>
      </c>
      <c r="B422" s="181" t="str">
        <f t="shared" si="23"/>
        <v>924.0</v>
      </c>
      <c r="C422" t="s">
        <v>1830</v>
      </c>
      <c r="D422" t="s">
        <v>1344</v>
      </c>
      <c r="G422">
        <v>118176.25</v>
      </c>
      <c r="H422">
        <v>1052160.99</v>
      </c>
      <c r="I422">
        <v>1111396.8</v>
      </c>
      <c r="J422">
        <v>1169717.04</v>
      </c>
      <c r="K422">
        <v>943133.26</v>
      </c>
      <c r="L422">
        <v>1295717.07</v>
      </c>
      <c r="M422">
        <v>405571.47</v>
      </c>
      <c r="N422">
        <v>1014882.13</v>
      </c>
      <c r="O422">
        <v>858978.65</v>
      </c>
      <c r="P422">
        <v>1073286.6299999999</v>
      </c>
      <c r="Q422">
        <v>1052395.95</v>
      </c>
      <c r="R422">
        <v>1052395.95</v>
      </c>
      <c r="S422">
        <v>1119395.95</v>
      </c>
      <c r="U422" s="173">
        <f t="shared" si="24"/>
        <v>943631.39538461517</v>
      </c>
    </row>
    <row r="423" spans="1:21">
      <c r="A423" s="181" t="str">
        <f t="shared" si="22"/>
        <v>925</v>
      </c>
      <c r="B423" s="181" t="str">
        <f t="shared" si="23"/>
        <v>925.0</v>
      </c>
      <c r="C423" t="s">
        <v>1831</v>
      </c>
      <c r="D423" t="s">
        <v>1346</v>
      </c>
      <c r="G423">
        <v>2038068.85</v>
      </c>
      <c r="H423">
        <v>1603111.02</v>
      </c>
      <c r="I423">
        <v>1600312.37</v>
      </c>
      <c r="J423">
        <v>2155928.9700000002</v>
      </c>
      <c r="K423">
        <v>1599417.05</v>
      </c>
      <c r="L423">
        <v>1603435.64</v>
      </c>
      <c r="M423">
        <v>1291357.7</v>
      </c>
      <c r="N423">
        <v>1489844.45</v>
      </c>
      <c r="O423">
        <v>1690213.63</v>
      </c>
      <c r="P423">
        <v>2010659.08</v>
      </c>
      <c r="Q423">
        <v>1695713.16</v>
      </c>
      <c r="R423">
        <v>1692126.57</v>
      </c>
      <c r="S423">
        <v>1624485.53</v>
      </c>
      <c r="U423" s="173">
        <f t="shared" si="24"/>
        <v>1699590.3092307693</v>
      </c>
    </row>
    <row r="424" spans="1:21">
      <c r="A424" s="181" t="str">
        <f t="shared" si="22"/>
        <v>926</v>
      </c>
      <c r="B424" s="181" t="str">
        <f t="shared" si="23"/>
        <v>926.0</v>
      </c>
      <c r="C424" t="s">
        <v>1832</v>
      </c>
      <c r="D424" t="s">
        <v>1348</v>
      </c>
      <c r="G424">
        <v>8905600.2100000009</v>
      </c>
      <c r="H424">
        <v>2367249.84</v>
      </c>
      <c r="I424">
        <v>2778182.65</v>
      </c>
      <c r="J424">
        <v>5011718.5</v>
      </c>
      <c r="K424">
        <v>2795276.7</v>
      </c>
      <c r="L424">
        <v>2682298.1</v>
      </c>
      <c r="M424">
        <v>6083886.9000000004</v>
      </c>
      <c r="N424">
        <v>2662118.0299999998</v>
      </c>
      <c r="O424">
        <v>2901321.7</v>
      </c>
      <c r="P424">
        <v>3705274.21</v>
      </c>
      <c r="Q424">
        <v>2239261.7799999998</v>
      </c>
      <c r="R424">
        <v>3069930.8</v>
      </c>
      <c r="S424">
        <v>7059995.4299999997</v>
      </c>
      <c r="U424" s="173">
        <f t="shared" si="24"/>
        <v>4020162.6807692316</v>
      </c>
    </row>
    <row r="425" spans="1:21">
      <c r="A425" s="181" t="str">
        <f t="shared" si="22"/>
        <v>927</v>
      </c>
      <c r="B425" s="181" t="str">
        <f t="shared" si="23"/>
        <v>927.0</v>
      </c>
      <c r="C425" t="s">
        <v>1833</v>
      </c>
      <c r="D425" t="s">
        <v>1350</v>
      </c>
      <c r="G425">
        <v>0</v>
      </c>
      <c r="H425">
        <v>0</v>
      </c>
      <c r="I425">
        <v>0</v>
      </c>
      <c r="J425">
        <v>0</v>
      </c>
      <c r="K425">
        <v>0</v>
      </c>
      <c r="L425">
        <v>0</v>
      </c>
      <c r="M425">
        <v>0</v>
      </c>
      <c r="N425">
        <v>0</v>
      </c>
      <c r="O425">
        <v>0</v>
      </c>
      <c r="P425">
        <v>0</v>
      </c>
      <c r="Q425">
        <v>0</v>
      </c>
      <c r="R425">
        <v>0</v>
      </c>
      <c r="S425">
        <v>0</v>
      </c>
      <c r="U425" s="173">
        <f t="shared" si="24"/>
        <v>0</v>
      </c>
    </row>
    <row r="426" spans="1:21">
      <c r="A426" s="181" t="str">
        <f t="shared" si="22"/>
        <v>928</v>
      </c>
      <c r="B426" s="181" t="str">
        <f t="shared" si="23"/>
        <v>928.0</v>
      </c>
      <c r="C426" t="s">
        <v>1834</v>
      </c>
      <c r="D426" t="s">
        <v>1352</v>
      </c>
      <c r="G426">
        <v>175505.35</v>
      </c>
      <c r="H426">
        <v>-6555.87</v>
      </c>
      <c r="I426">
        <v>114148.65</v>
      </c>
      <c r="J426">
        <v>187935.08</v>
      </c>
      <c r="K426">
        <v>154687.70000000001</v>
      </c>
      <c r="L426">
        <v>145419.46</v>
      </c>
      <c r="M426">
        <v>134715.56</v>
      </c>
      <c r="N426">
        <v>165729.1</v>
      </c>
      <c r="O426">
        <v>174706.27</v>
      </c>
      <c r="P426">
        <v>182307.39</v>
      </c>
      <c r="Q426">
        <v>115325.5</v>
      </c>
      <c r="R426">
        <v>94693.28</v>
      </c>
      <c r="S426">
        <v>308609.89</v>
      </c>
      <c r="U426" s="173">
        <f t="shared" si="24"/>
        <v>149786.72</v>
      </c>
    </row>
    <row r="427" spans="1:21">
      <c r="A427" s="181" t="str">
        <f t="shared" si="22"/>
        <v>929</v>
      </c>
      <c r="B427" s="181" t="str">
        <f t="shared" si="23"/>
        <v>929.0</v>
      </c>
      <c r="C427" t="s">
        <v>1835</v>
      </c>
      <c r="D427" t="s">
        <v>1354</v>
      </c>
      <c r="G427">
        <v>0</v>
      </c>
      <c r="H427">
        <v>0</v>
      </c>
      <c r="I427">
        <v>0</v>
      </c>
      <c r="J427">
        <v>0</v>
      </c>
      <c r="K427">
        <v>0</v>
      </c>
      <c r="L427">
        <v>0</v>
      </c>
      <c r="M427">
        <v>0</v>
      </c>
      <c r="N427">
        <v>0</v>
      </c>
      <c r="O427">
        <v>0</v>
      </c>
      <c r="P427">
        <v>0</v>
      </c>
      <c r="Q427">
        <v>0</v>
      </c>
      <c r="R427">
        <v>0</v>
      </c>
      <c r="S427">
        <v>0</v>
      </c>
    </row>
    <row r="428" spans="1:21">
      <c r="A428" s="181" t="str">
        <f t="shared" si="22"/>
        <v>930</v>
      </c>
      <c r="B428" s="181" t="str">
        <f t="shared" si="23"/>
        <v>930.1</v>
      </c>
      <c r="C428" t="s">
        <v>1836</v>
      </c>
      <c r="D428" t="s">
        <v>1356</v>
      </c>
      <c r="G428">
        <v>18494.07</v>
      </c>
      <c r="H428">
        <v>5372.3</v>
      </c>
      <c r="I428">
        <v>11807.65</v>
      </c>
      <c r="J428">
        <v>7355.68</v>
      </c>
      <c r="K428">
        <v>16659.84</v>
      </c>
      <c r="L428">
        <v>10062.76</v>
      </c>
      <c r="M428">
        <v>5766.97</v>
      </c>
      <c r="N428">
        <v>4667.0200000000004</v>
      </c>
      <c r="O428">
        <v>23878.240000000002</v>
      </c>
      <c r="P428">
        <v>17074.66</v>
      </c>
      <c r="Q428">
        <v>19272.03</v>
      </c>
      <c r="R428">
        <v>26559.48</v>
      </c>
      <c r="S428">
        <v>11223.14</v>
      </c>
    </row>
    <row r="429" spans="1:21">
      <c r="A429" s="181" t="str">
        <f t="shared" si="22"/>
        <v>930</v>
      </c>
      <c r="B429" s="181" t="str">
        <f t="shared" si="23"/>
        <v>930.2</v>
      </c>
      <c r="C429" t="s">
        <v>1837</v>
      </c>
      <c r="D429" t="s">
        <v>1358</v>
      </c>
      <c r="G429">
        <v>-332652.59999999998</v>
      </c>
      <c r="H429">
        <v>948119.02</v>
      </c>
      <c r="I429">
        <v>1483397.76</v>
      </c>
      <c r="J429">
        <v>2701584.76</v>
      </c>
      <c r="K429">
        <v>1423500.11</v>
      </c>
      <c r="L429">
        <v>1700304.86</v>
      </c>
      <c r="M429">
        <v>2370469.89</v>
      </c>
      <c r="N429">
        <v>960269.02</v>
      </c>
      <c r="O429">
        <v>3412492.6</v>
      </c>
      <c r="P429">
        <v>1746985.41</v>
      </c>
      <c r="Q429">
        <v>1315955.9099999999</v>
      </c>
      <c r="R429">
        <v>274849.36</v>
      </c>
      <c r="S429">
        <v>1843220.16</v>
      </c>
      <c r="U429" s="173">
        <f t="shared" si="24"/>
        <v>1526807.4046153845</v>
      </c>
    </row>
    <row r="430" spans="1:21">
      <c r="A430" s="181" t="str">
        <f t="shared" si="22"/>
        <v>931</v>
      </c>
      <c r="B430" s="181" t="str">
        <f t="shared" si="23"/>
        <v>931.0</v>
      </c>
      <c r="C430" t="s">
        <v>1838</v>
      </c>
      <c r="D430" t="s">
        <v>1360</v>
      </c>
      <c r="G430">
        <v>148930.4</v>
      </c>
      <c r="H430">
        <v>141013.10999999999</v>
      </c>
      <c r="I430">
        <v>136685.41</v>
      </c>
      <c r="J430">
        <v>134587.12</v>
      </c>
      <c r="K430">
        <v>140200.74</v>
      </c>
      <c r="L430">
        <v>140758.9</v>
      </c>
      <c r="M430">
        <v>133805.93</v>
      </c>
      <c r="N430">
        <v>140185.51999999999</v>
      </c>
      <c r="O430">
        <v>140050.31</v>
      </c>
      <c r="P430">
        <v>133726.15</v>
      </c>
      <c r="Q430">
        <v>140055.31</v>
      </c>
      <c r="R430">
        <v>140055.31</v>
      </c>
      <c r="S430">
        <v>131905.88</v>
      </c>
      <c r="U430" s="173">
        <f t="shared" si="24"/>
        <v>138612.31461538465</v>
      </c>
    </row>
    <row r="431" spans="1:21">
      <c r="A431" s="181" t="str">
        <f t="shared" si="22"/>
        <v>932</v>
      </c>
      <c r="B431" s="181" t="str">
        <f t="shared" si="23"/>
        <v>932.0</v>
      </c>
      <c r="C431" t="s">
        <v>1839</v>
      </c>
      <c r="D431" t="s">
        <v>1362</v>
      </c>
      <c r="G431">
        <v>0</v>
      </c>
      <c r="H431">
        <v>0</v>
      </c>
      <c r="I431">
        <v>0</v>
      </c>
      <c r="J431">
        <v>0</v>
      </c>
      <c r="K431">
        <v>0</v>
      </c>
      <c r="L431">
        <v>0</v>
      </c>
      <c r="M431">
        <v>0</v>
      </c>
      <c r="N431">
        <v>0</v>
      </c>
      <c r="O431">
        <v>0</v>
      </c>
      <c r="P431">
        <v>0</v>
      </c>
      <c r="Q431">
        <v>0</v>
      </c>
      <c r="R431">
        <v>0</v>
      </c>
      <c r="S431">
        <v>0</v>
      </c>
      <c r="U431" s="186">
        <f t="shared" si="24"/>
        <v>0</v>
      </c>
    </row>
    <row r="432" spans="1:21">
      <c r="A432" s="181" t="str">
        <f t="shared" si="22"/>
        <v>935</v>
      </c>
      <c r="B432" s="181" t="str">
        <f t="shared" si="23"/>
        <v>935.0</v>
      </c>
      <c r="C432" t="s">
        <v>1840</v>
      </c>
      <c r="D432" t="s">
        <v>1364</v>
      </c>
      <c r="G432">
        <v>1718795.93</v>
      </c>
      <c r="H432">
        <v>134813.53</v>
      </c>
      <c r="I432">
        <v>80698.61</v>
      </c>
      <c r="J432">
        <v>83171.81</v>
      </c>
      <c r="K432">
        <v>72056.03</v>
      </c>
      <c r="L432">
        <v>130348.5</v>
      </c>
      <c r="M432">
        <v>138707.26999999999</v>
      </c>
      <c r="N432">
        <v>150542.34</v>
      </c>
      <c r="O432">
        <v>174092.02</v>
      </c>
      <c r="P432">
        <v>126999.06</v>
      </c>
      <c r="Q432">
        <v>156884.68</v>
      </c>
      <c r="R432">
        <v>-43337.72</v>
      </c>
      <c r="S432">
        <v>220708.66</v>
      </c>
      <c r="U432" s="173">
        <f t="shared" si="24"/>
        <v>241883.13230769231</v>
      </c>
    </row>
    <row r="433" spans="1:21">
      <c r="A433" s="181" t="str">
        <f t="shared" si="22"/>
        <v>999</v>
      </c>
      <c r="B433" s="181" t="str">
        <f t="shared" si="23"/>
        <v>999.9</v>
      </c>
      <c r="C433" t="s">
        <v>1841</v>
      </c>
      <c r="D433" t="s">
        <v>1842</v>
      </c>
      <c r="G433">
        <v>183313.32</v>
      </c>
      <c r="H433">
        <v>57680181.82</v>
      </c>
      <c r="I433">
        <v>238202.27</v>
      </c>
      <c r="J433">
        <v>218185.16</v>
      </c>
      <c r="K433">
        <v>233033.77</v>
      </c>
      <c r="L433">
        <v>250085.87</v>
      </c>
      <c r="M433">
        <v>262371.01</v>
      </c>
      <c r="N433">
        <v>246878.74</v>
      </c>
      <c r="O433">
        <v>266506.19</v>
      </c>
      <c r="P433">
        <v>288546.69</v>
      </c>
      <c r="Q433">
        <v>324877.87</v>
      </c>
      <c r="R433">
        <v>224421.24</v>
      </c>
      <c r="S433">
        <v>260836.03</v>
      </c>
      <c r="U433" s="173">
        <f t="shared" si="24"/>
        <v>4667495.383076923</v>
      </c>
    </row>
    <row r="434" spans="1:21">
      <c r="A434" s="181" t="str">
        <f t="shared" si="22"/>
        <v>999</v>
      </c>
      <c r="B434" s="181" t="str">
        <f t="shared" si="23"/>
        <v>999.9</v>
      </c>
      <c r="C434" t="s">
        <v>1843</v>
      </c>
      <c r="D434" t="s">
        <v>1844</v>
      </c>
      <c r="G434">
        <v>-183313.32</v>
      </c>
      <c r="H434">
        <v>-57680181.82</v>
      </c>
      <c r="I434">
        <v>-238202.27</v>
      </c>
      <c r="J434">
        <v>-218185.16</v>
      </c>
      <c r="K434">
        <v>-233033.77</v>
      </c>
      <c r="L434">
        <v>-250085.87</v>
      </c>
      <c r="M434">
        <v>-262371.01</v>
      </c>
      <c r="N434">
        <v>-246878.74</v>
      </c>
      <c r="O434">
        <v>-266506.19</v>
      </c>
      <c r="P434">
        <v>-288546.69</v>
      </c>
      <c r="Q434">
        <v>-324877.87</v>
      </c>
      <c r="R434">
        <v>-224421.24</v>
      </c>
      <c r="S434">
        <v>-260836.03</v>
      </c>
    </row>
    <row r="435" spans="1:21">
      <c r="A435" s="181" t="str">
        <f t="shared" si="22"/>
        <v>999</v>
      </c>
      <c r="B435" s="181" t="str">
        <f t="shared" si="23"/>
        <v>999.9</v>
      </c>
      <c r="C435" t="s">
        <v>1845</v>
      </c>
      <c r="D435" t="s">
        <v>1846</v>
      </c>
      <c r="G435">
        <v>-11225853.83</v>
      </c>
      <c r="H435">
        <v>-2866873350.0999999</v>
      </c>
      <c r="I435">
        <v>-23412086.379999999</v>
      </c>
      <c r="J435">
        <v>-21193467.66</v>
      </c>
      <c r="K435">
        <v>-27815170.100000001</v>
      </c>
      <c r="L435">
        <v>-42639037.390000001</v>
      </c>
      <c r="M435">
        <v>-43823231.299999997</v>
      </c>
      <c r="N435">
        <v>-52997862.710000001</v>
      </c>
      <c r="O435">
        <v>-43306685.280000001</v>
      </c>
      <c r="P435">
        <v>-44078183.740000002</v>
      </c>
      <c r="Q435">
        <v>-34342884.579999998</v>
      </c>
      <c r="R435">
        <v>-27588007.949999999</v>
      </c>
      <c r="S435">
        <v>-11151279.869999999</v>
      </c>
      <c r="U435" s="173">
        <f t="shared" ref="U435" si="25">U429</f>
        <v>1526807.4046153845</v>
      </c>
    </row>
    <row r="436" spans="1:21">
      <c r="A436" s="181" t="str">
        <f t="shared" si="22"/>
        <v>999</v>
      </c>
      <c r="B436" s="181" t="str">
        <f t="shared" si="23"/>
        <v>999.9</v>
      </c>
      <c r="C436" t="s">
        <v>1847</v>
      </c>
      <c r="D436" t="s">
        <v>1848</v>
      </c>
      <c r="G436">
        <v>11225853.83</v>
      </c>
      <c r="H436">
        <v>2866873350.0999999</v>
      </c>
      <c r="I436">
        <v>23412086.379999999</v>
      </c>
      <c r="J436">
        <v>21193467.66</v>
      </c>
      <c r="K436">
        <v>27815170.100000001</v>
      </c>
      <c r="L436">
        <v>42639037.390000001</v>
      </c>
      <c r="M436">
        <v>43823231.299999997</v>
      </c>
      <c r="N436">
        <v>52997862.710000001</v>
      </c>
      <c r="O436">
        <v>43306685.280000001</v>
      </c>
      <c r="P436">
        <v>44078183.740000002</v>
      </c>
      <c r="Q436">
        <v>34342884.579999998</v>
      </c>
      <c r="R436">
        <v>27588007.949999999</v>
      </c>
      <c r="S436">
        <v>11151279.869999999</v>
      </c>
      <c r="U436" s="173">
        <f t="shared" ref="U436" si="26">SUM(U432:U433,U430)</f>
        <v>5047990.83</v>
      </c>
    </row>
    <row r="437" spans="1:21">
      <c r="A437" s="179"/>
      <c r="B437" s="179"/>
      <c r="U437" s="189">
        <f t="shared" ref="U437" si="27">U435-U436</f>
        <v>-3521183.4253846155</v>
      </c>
    </row>
    <row r="438" spans="1:21" hidden="1">
      <c r="A438" s="179"/>
      <c r="B438" s="179"/>
    </row>
    <row r="439" spans="1:21" hidden="1">
      <c r="A439" s="179"/>
      <c r="B439" s="179"/>
    </row>
    <row r="440" spans="1:21" hidden="1">
      <c r="A440" s="179"/>
      <c r="B440" s="179"/>
    </row>
    <row r="441" spans="1:21" hidden="1">
      <c r="A441" s="179"/>
      <c r="B441" s="179"/>
    </row>
    <row r="442" spans="1:21" hidden="1">
      <c r="A442" s="179"/>
      <c r="B442" s="179"/>
    </row>
    <row r="443" spans="1:21" hidden="1">
      <c r="A443" s="179"/>
      <c r="B443" s="179"/>
    </row>
    <row r="444" spans="1:21" hidden="1">
      <c r="A444" s="179"/>
      <c r="B444" s="179"/>
    </row>
    <row r="445" spans="1:21" hidden="1">
      <c r="A445" s="179"/>
      <c r="B445" s="179"/>
    </row>
    <row r="446" spans="1:21" hidden="1">
      <c r="A446" s="179"/>
      <c r="B446" s="179"/>
    </row>
    <row r="447" spans="1:21" hidden="1">
      <c r="A447" s="179"/>
      <c r="B447" s="179"/>
    </row>
    <row r="448" spans="1:21" hidden="1">
      <c r="A448" s="179"/>
      <c r="B448" s="179"/>
    </row>
    <row r="449" spans="1:2" hidden="1">
      <c r="A449" s="179"/>
      <c r="B449" s="179"/>
    </row>
    <row r="450" spans="1:2" hidden="1">
      <c r="A450" s="179"/>
      <c r="B450" s="179"/>
    </row>
    <row r="451" spans="1:2" hidden="1">
      <c r="A451" s="179"/>
      <c r="B451" s="179"/>
    </row>
    <row r="452" spans="1:2" hidden="1">
      <c r="A452" s="179"/>
      <c r="B452" s="179"/>
    </row>
    <row r="453" spans="1:2" hidden="1">
      <c r="A453" s="179"/>
      <c r="B453" s="179"/>
    </row>
    <row r="454" spans="1:2" hidden="1">
      <c r="A454" s="179"/>
      <c r="B454" s="179"/>
    </row>
    <row r="455" spans="1:2" hidden="1">
      <c r="A455" s="179"/>
      <c r="B455" s="179"/>
    </row>
    <row r="456" spans="1:2" hidden="1">
      <c r="A456" s="179"/>
      <c r="B456" s="179"/>
    </row>
    <row r="457" spans="1:2" hidden="1">
      <c r="A457" s="179"/>
      <c r="B457" s="179"/>
    </row>
    <row r="458" spans="1:2" hidden="1">
      <c r="A458" s="179"/>
      <c r="B458" s="179"/>
    </row>
    <row r="459" spans="1:2" hidden="1">
      <c r="A459" s="179"/>
      <c r="B459" s="179"/>
    </row>
    <row r="460" spans="1:2" hidden="1">
      <c r="A460" s="179"/>
      <c r="B460" s="179"/>
    </row>
    <row r="461" spans="1:2" hidden="1">
      <c r="A461" s="179"/>
      <c r="B461" s="179"/>
    </row>
    <row r="462" spans="1:2" hidden="1">
      <c r="A462" s="179"/>
      <c r="B462" s="179"/>
    </row>
    <row r="463" spans="1:2" hidden="1">
      <c r="A463" s="179"/>
      <c r="B463" s="179"/>
    </row>
    <row r="464" spans="1:2" hidden="1">
      <c r="A464" s="179"/>
      <c r="B464" s="179"/>
    </row>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334">
        <v>1823610</v>
      </c>
      <c r="B501" s="181" t="s">
        <v>1365</v>
      </c>
      <c r="C501" s="334">
        <v>1823610</v>
      </c>
      <c r="D501" s="190" t="s">
        <v>1366</v>
      </c>
      <c r="E501" s="448"/>
      <c r="F501" s="448"/>
      <c r="G501" s="190">
        <v>112960571.34</v>
      </c>
      <c r="H501" s="190">
        <v>113461154.86</v>
      </c>
      <c r="I501" s="190">
        <v>113997072.18000001</v>
      </c>
      <c r="J501" s="190">
        <v>114561016.42</v>
      </c>
      <c r="K501" s="190">
        <v>115043582.45999999</v>
      </c>
      <c r="L501" s="190">
        <v>115443748.43000001</v>
      </c>
      <c r="M501" s="190">
        <v>124698169.58</v>
      </c>
      <c r="N501" s="190">
        <v>125180501.44</v>
      </c>
      <c r="O501" s="190">
        <v>125610162.90000001</v>
      </c>
      <c r="P501" s="190">
        <v>126257479.62</v>
      </c>
      <c r="Q501" s="190">
        <v>126957581.7</v>
      </c>
      <c r="R501" s="190">
        <v>127768266.02</v>
      </c>
      <c r="S501" s="190">
        <v>119087132.54000001</v>
      </c>
      <c r="U501" s="173">
        <f t="shared" ref="U501:U508" si="28">AVERAGE(G501:S501)</f>
        <v>120078956.88384615</v>
      </c>
    </row>
    <row r="502" spans="1:21">
      <c r="A502" t="s">
        <v>1849</v>
      </c>
      <c r="B502" s="222" t="s">
        <v>1849</v>
      </c>
      <c r="C502" s="515"/>
      <c r="D502" s="515" t="s">
        <v>1367</v>
      </c>
      <c r="G502">
        <v>-69959701.310000002</v>
      </c>
      <c r="H502">
        <v>-69740582.420000002</v>
      </c>
      <c r="I502">
        <v>-72446601.519999996</v>
      </c>
      <c r="J502">
        <v>-78625034.409999996</v>
      </c>
      <c r="K502">
        <v>-83294737.519999996</v>
      </c>
      <c r="L502">
        <v>-83083033.709999993</v>
      </c>
      <c r="M502">
        <v>-83801235.540000007</v>
      </c>
      <c r="N502">
        <v>-83619410.540000007</v>
      </c>
      <c r="O502">
        <v>-83389181.799999997</v>
      </c>
      <c r="P502">
        <v>-85579509.879999995</v>
      </c>
      <c r="Q502">
        <v>-85397684.890000001</v>
      </c>
      <c r="R502">
        <v>-85215859.909999996</v>
      </c>
      <c r="S502">
        <v>-68415327.290000007</v>
      </c>
      <c r="U502" s="173">
        <f t="shared" si="28"/>
        <v>-79428300.056923062</v>
      </c>
    </row>
    <row r="503" spans="1:21">
      <c r="A503" t="s">
        <v>1850</v>
      </c>
      <c r="B503" s="179" t="s">
        <v>1850</v>
      </c>
      <c r="C503" s="126" t="s">
        <v>1850</v>
      </c>
      <c r="D503" t="s">
        <v>1368</v>
      </c>
      <c r="E503" s="448"/>
      <c r="F503" s="448"/>
      <c r="G503">
        <v>549974375.38</v>
      </c>
      <c r="H503" s="190">
        <v>546804481.62</v>
      </c>
      <c r="I503" s="190">
        <v>546734761.62</v>
      </c>
      <c r="J503" s="190">
        <v>553031297.41999996</v>
      </c>
      <c r="K503" s="190">
        <v>554840778.15999997</v>
      </c>
      <c r="L503" s="190">
        <v>551768852</v>
      </c>
      <c r="M503" s="190">
        <v>549609223.40999997</v>
      </c>
      <c r="N503" s="190">
        <v>542078993.77999997</v>
      </c>
      <c r="O503" s="190">
        <v>539026402.40999997</v>
      </c>
      <c r="P503" s="190">
        <v>536415473.57999998</v>
      </c>
      <c r="Q503" s="190">
        <v>533391386.49000001</v>
      </c>
      <c r="R503" s="190">
        <v>530367299.44999999</v>
      </c>
      <c r="S503" s="190">
        <v>512586444.26999998</v>
      </c>
      <c r="U503" s="173">
        <f t="shared" si="28"/>
        <v>542048443.81461525</v>
      </c>
    </row>
    <row r="504" spans="1:21">
      <c r="A504" t="s">
        <v>1851</v>
      </c>
      <c r="B504" s="514" t="s">
        <v>1851</v>
      </c>
      <c r="C504" s="515"/>
      <c r="D504" s="515" t="s">
        <v>1369</v>
      </c>
      <c r="G504">
        <v>-273855713.44999999</v>
      </c>
      <c r="H504">
        <v>-271278326.49000001</v>
      </c>
      <c r="I504">
        <v>-268805234.06999999</v>
      </c>
      <c r="J504">
        <v>-268471615.99000001</v>
      </c>
      <c r="K504">
        <v>-265975281.97999999</v>
      </c>
      <c r="L504">
        <v>-263540463.75999999</v>
      </c>
      <c r="M504">
        <v>-254482356.08000001</v>
      </c>
      <c r="N504">
        <v>-248635544.41999999</v>
      </c>
      <c r="O504">
        <v>-246206970.56</v>
      </c>
      <c r="P504">
        <v>-242138562.62</v>
      </c>
      <c r="Q504">
        <v>-239493235.31</v>
      </c>
      <c r="R504">
        <v>-236765352.88</v>
      </c>
      <c r="S504">
        <v>-242513617.96000001</v>
      </c>
      <c r="U504" s="173">
        <f t="shared" si="28"/>
        <v>-255550944.27461541</v>
      </c>
    </row>
    <row r="505" spans="1:21">
      <c r="A505" t="s">
        <v>1852</v>
      </c>
      <c r="B505" s="514" t="s">
        <v>1852</v>
      </c>
      <c r="C505" s="515"/>
      <c r="D505" s="515" t="s">
        <v>1370</v>
      </c>
      <c r="G505">
        <v>-93198389.680000007</v>
      </c>
      <c r="H505">
        <v>-92324418.25</v>
      </c>
      <c r="I505">
        <v>-91485854.25</v>
      </c>
      <c r="J505">
        <v>-91373631</v>
      </c>
      <c r="K505">
        <v>-90527176.599999994</v>
      </c>
      <c r="L505">
        <v>-89701606.5</v>
      </c>
      <c r="M505">
        <v>-86627462.609999999</v>
      </c>
      <c r="N505">
        <v>-84643537.780000001</v>
      </c>
      <c r="O505">
        <v>-83820087.549999997</v>
      </c>
      <c r="P505">
        <v>-82439921.859999999</v>
      </c>
      <c r="Q505">
        <v>-81542884.989999995</v>
      </c>
      <c r="R505">
        <v>-80617821.040000007</v>
      </c>
      <c r="S505">
        <v>-82570366.879999995</v>
      </c>
      <c r="U505" s="173">
        <f t="shared" si="28"/>
        <v>-86990242.999230757</v>
      </c>
    </row>
    <row r="506" spans="1:21">
      <c r="A506" t="s">
        <v>1371</v>
      </c>
      <c r="B506" s="187" t="s">
        <v>1371</v>
      </c>
      <c r="D506" s="188" t="s">
        <v>1372</v>
      </c>
      <c r="E506" s="449"/>
      <c r="F506" s="449"/>
      <c r="H506" s="172">
        <v>0</v>
      </c>
      <c r="I506" s="172">
        <v>0</v>
      </c>
      <c r="J506" s="172">
        <v>0</v>
      </c>
      <c r="K506" s="172">
        <v>0</v>
      </c>
      <c r="L506" s="172">
        <v>0</v>
      </c>
      <c r="M506" s="172">
        <v>0</v>
      </c>
      <c r="N506" s="172">
        <v>0</v>
      </c>
      <c r="O506" s="172">
        <v>0</v>
      </c>
      <c r="P506" s="172">
        <v>0</v>
      </c>
      <c r="Q506" s="172">
        <v>0</v>
      </c>
      <c r="R506" s="172">
        <v>0</v>
      </c>
      <c r="S506" s="172">
        <v>0</v>
      </c>
      <c r="U506" s="173">
        <f t="shared" si="28"/>
        <v>0</v>
      </c>
    </row>
    <row r="507" spans="1:21">
      <c r="A507" t="s">
        <v>1373</v>
      </c>
      <c r="B507" s="188" t="s">
        <v>1373</v>
      </c>
      <c r="D507" s="188" t="s">
        <v>1374</v>
      </c>
      <c r="E507" s="449"/>
      <c r="F507" s="449"/>
      <c r="G507">
        <v>80557.739999999932</v>
      </c>
      <c r="H507" s="172">
        <v>148118.91999999993</v>
      </c>
      <c r="I507" s="172">
        <v>214989.34999999992</v>
      </c>
      <c r="J507" s="172">
        <v>281859.77999999991</v>
      </c>
      <c r="K507" s="172">
        <v>348730.2099999999</v>
      </c>
      <c r="L507" s="172">
        <v>415600.6399999999</v>
      </c>
      <c r="M507" s="172">
        <v>482471.06999999989</v>
      </c>
      <c r="N507" s="172">
        <v>549341.49999999988</v>
      </c>
      <c r="O507" s="172">
        <v>616211.92999999993</v>
      </c>
      <c r="P507" s="172">
        <v>683082.35999999987</v>
      </c>
      <c r="Q507" s="172">
        <v>749952.7899999998</v>
      </c>
      <c r="R507" s="172">
        <v>816823.21999999974</v>
      </c>
      <c r="S507" s="172">
        <v>883693.64999999967</v>
      </c>
      <c r="U507" s="173">
        <f t="shared" si="28"/>
        <v>482417.93538461521</v>
      </c>
    </row>
    <row r="508" spans="1:21">
      <c r="A508" t="s">
        <v>1375</v>
      </c>
      <c r="B508" s="188" t="s">
        <v>1375</v>
      </c>
      <c r="D508" s="188" t="s">
        <v>1376</v>
      </c>
      <c r="E508" s="449"/>
      <c r="F508" s="449"/>
      <c r="G508">
        <v>2934854.7600000026</v>
      </c>
      <c r="H508">
        <v>2805519.2700000023</v>
      </c>
      <c r="I508">
        <v>2685705.2900000024</v>
      </c>
      <c r="J508">
        <v>1382209.6100000022</v>
      </c>
      <c r="K508">
        <v>1280361.0300000021</v>
      </c>
      <c r="L508">
        <v>1171033.5400000021</v>
      </c>
      <c r="M508">
        <v>1350189.690000002</v>
      </c>
      <c r="N508">
        <v>1239664.0100000021</v>
      </c>
      <c r="O508">
        <v>1141270.670000002</v>
      </c>
      <c r="P508">
        <v>1289512.400000002</v>
      </c>
      <c r="Q508">
        <v>2458699.7700000019</v>
      </c>
      <c r="R508">
        <v>2329741.9900000021</v>
      </c>
      <c r="S508">
        <v>-310358.19999999792</v>
      </c>
      <c r="U508" s="173">
        <f t="shared" si="28"/>
        <v>1673723.3715384637</v>
      </c>
    </row>
    <row r="510" spans="1:21">
      <c r="T510" s="173"/>
      <c r="U510"/>
    </row>
    <row r="511" spans="1:21">
      <c r="T511" s="173"/>
      <c r="U511"/>
    </row>
    <row r="512" spans="1:21">
      <c r="T512" s="173"/>
      <c r="U512"/>
    </row>
    <row r="513" spans="20:21">
      <c r="T513" s="173"/>
      <c r="U513"/>
    </row>
    <row r="514" spans="20:21">
      <c r="T514" s="173"/>
      <c r="U514"/>
    </row>
    <row r="515" spans="20:21">
      <c r="T515" s="173"/>
      <c r="U515"/>
    </row>
    <row r="516" spans="20:21">
      <c r="T516" s="173"/>
      <c r="U516"/>
    </row>
    <row r="517" spans="20:21">
      <c r="T517" s="173"/>
      <c r="U517"/>
    </row>
    <row r="518" spans="20:21">
      <c r="T518" s="173"/>
      <c r="U518"/>
    </row>
    <row r="519" spans="20:21">
      <c r="T519" s="173"/>
      <c r="U519"/>
    </row>
    <row r="520" spans="20:21">
      <c r="T520" s="173"/>
      <c r="U520"/>
    </row>
    <row r="521" spans="20:21">
      <c r="T521" s="173"/>
      <c r="U521"/>
    </row>
    <row r="522" spans="20:21">
      <c r="T522" s="173"/>
      <c r="U522"/>
    </row>
    <row r="523" spans="20:21">
      <c r="T523" s="173"/>
      <c r="U523"/>
    </row>
  </sheetData>
  <pageMargins left="0.7" right="0.7" top="0.75" bottom="0.75" header="0.3" footer="0.3"/>
  <customProperties>
    <customPr name="EpmWorksheetKeyString_GU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A4B7-8DDE-4812-975C-245A3437B382}">
  <sheetPr codeName="Sheet3">
    <tabColor rgb="FFE1FFE1"/>
    <pageSetUpPr fitToPage="1"/>
  </sheetPr>
  <dimension ref="B2:AF119"/>
  <sheetViews>
    <sheetView zoomScale="70" zoomScaleNormal="70" workbookViewId="0">
      <selection activeCell="L23" sqref="L23"/>
    </sheetView>
  </sheetViews>
  <sheetFormatPr defaultColWidth="8.88671875" defaultRowHeight="14.4"/>
  <cols>
    <col min="1" max="1" width="8.88671875" style="59"/>
    <col min="2" max="2" width="42.88671875" style="59" customWidth="1"/>
    <col min="3" max="3" width="2.5546875" style="59" customWidth="1"/>
    <col min="4" max="4" width="19.5546875" style="59" customWidth="1"/>
    <col min="5" max="5" width="2.5546875" style="59" customWidth="1"/>
    <col min="6" max="6" width="17.88671875" style="59" customWidth="1"/>
    <col min="7" max="7" width="2.5546875" style="59" customWidth="1"/>
    <col min="8" max="8" width="20.5546875" style="59" customWidth="1"/>
    <col min="9" max="9" width="2.5546875" style="59" customWidth="1"/>
    <col min="10" max="10" width="17.88671875" style="59" customWidth="1"/>
    <col min="11" max="11" width="2.5546875" style="59" customWidth="1"/>
    <col min="12" max="12" width="17.88671875" style="59" customWidth="1"/>
    <col min="13" max="13" width="2.5546875" style="59" customWidth="1"/>
    <col min="14" max="14" width="17.88671875" style="59" customWidth="1"/>
    <col min="15" max="15" width="2.5546875" style="59" customWidth="1"/>
    <col min="16" max="16" width="17.88671875" style="59" customWidth="1"/>
    <col min="17" max="17" width="2.5546875" style="59" customWidth="1"/>
    <col min="18" max="18" width="17.88671875" style="59" customWidth="1"/>
    <col min="19" max="19" width="2.5546875" style="59" customWidth="1"/>
    <col min="20" max="20" width="17.88671875" style="59" customWidth="1"/>
    <col min="21" max="21" width="11.6640625" style="59" bestFit="1" customWidth="1"/>
    <col min="22" max="22" width="44.88671875" style="59" customWidth="1"/>
    <col min="23" max="31" width="8.88671875" style="59"/>
    <col min="32" max="32" width="18.44140625" style="59" customWidth="1"/>
    <col min="33" max="16384" width="8.88671875" style="59"/>
  </cols>
  <sheetData>
    <row r="2" spans="2:32" ht="15.6">
      <c r="B2" s="58"/>
      <c r="C2" s="58"/>
      <c r="D2" s="58"/>
      <c r="E2" s="58"/>
      <c r="F2" s="58"/>
      <c r="G2" s="58"/>
      <c r="J2" s="60" t="s">
        <v>1868</v>
      </c>
      <c r="K2" s="58"/>
      <c r="L2" s="58"/>
      <c r="M2" s="58"/>
      <c r="N2" s="58"/>
      <c r="O2" s="58"/>
      <c r="P2" s="58"/>
      <c r="Q2" s="58"/>
      <c r="R2" s="58"/>
      <c r="S2" s="58"/>
      <c r="T2" s="61" t="s">
        <v>1869</v>
      </c>
    </row>
    <row r="3" spans="2:32" ht="15.6">
      <c r="B3" s="58"/>
      <c r="C3" s="58"/>
      <c r="D3" s="58"/>
      <c r="E3" s="58"/>
      <c r="F3" s="58"/>
      <c r="G3" s="58"/>
      <c r="J3" s="60" t="s">
        <v>1870</v>
      </c>
      <c r="K3" s="58"/>
      <c r="L3" s="58"/>
      <c r="M3" s="58"/>
      <c r="N3" s="58"/>
      <c r="O3" s="58"/>
      <c r="P3" s="58"/>
      <c r="Q3" s="58"/>
      <c r="R3" s="58"/>
      <c r="S3" s="58"/>
      <c r="T3" s="61" t="s">
        <v>1871</v>
      </c>
    </row>
    <row r="4" spans="2:32" ht="15.6">
      <c r="B4" s="62" t="s">
        <v>1872</v>
      </c>
      <c r="C4" s="62"/>
      <c r="D4" s="62"/>
      <c r="E4" s="62"/>
      <c r="F4" s="62"/>
      <c r="G4" s="62"/>
      <c r="H4" s="62"/>
      <c r="I4" s="62"/>
      <c r="J4" s="62"/>
      <c r="K4" s="62"/>
      <c r="L4" s="62"/>
      <c r="M4" s="62"/>
      <c r="N4" s="62"/>
      <c r="O4" s="62"/>
      <c r="P4" s="62"/>
      <c r="Q4" s="62"/>
      <c r="R4" s="62"/>
      <c r="S4" s="62"/>
      <c r="T4" s="62"/>
    </row>
    <row r="5" spans="2:32" ht="15.6">
      <c r="B5" s="63">
        <v>45261</v>
      </c>
      <c r="C5" s="62"/>
      <c r="D5" s="64"/>
      <c r="E5" s="62"/>
      <c r="F5" s="62"/>
      <c r="G5" s="62"/>
      <c r="H5" s="62"/>
      <c r="I5" s="62"/>
      <c r="J5" s="62"/>
      <c r="K5" s="62"/>
      <c r="L5" s="62"/>
      <c r="M5" s="62"/>
      <c r="N5" s="62"/>
      <c r="O5" s="62"/>
      <c r="P5" s="62"/>
      <c r="Q5" s="62"/>
      <c r="R5" s="62"/>
      <c r="S5" s="62"/>
      <c r="T5" s="62"/>
    </row>
    <row r="6" spans="2:32" ht="15.6">
      <c r="B6" s="65"/>
      <c r="C6" s="65"/>
      <c r="D6" s="66"/>
      <c r="E6" s="65"/>
      <c r="F6" s="66"/>
      <c r="G6" s="65"/>
      <c r="H6" s="66"/>
      <c r="I6" s="61"/>
      <c r="J6" s="66"/>
      <c r="K6" s="65"/>
      <c r="L6" s="66"/>
      <c r="M6" s="65"/>
      <c r="N6" s="66"/>
      <c r="O6" s="65"/>
      <c r="P6" s="66"/>
      <c r="Q6" s="65"/>
      <c r="R6" s="66"/>
      <c r="S6" s="65"/>
      <c r="T6" s="66"/>
    </row>
    <row r="7" spans="2:32" ht="15.6">
      <c r="B7" s="65"/>
      <c r="C7" s="65"/>
      <c r="D7" s="65"/>
      <c r="E7" s="65"/>
      <c r="F7" s="65"/>
      <c r="G7" s="65"/>
      <c r="H7" s="65"/>
      <c r="I7" s="65"/>
      <c r="J7" s="65"/>
      <c r="K7" s="65"/>
      <c r="L7" s="65"/>
      <c r="M7" s="65"/>
      <c r="N7" s="65"/>
      <c r="O7" s="65"/>
      <c r="P7" s="65"/>
      <c r="Q7" s="65"/>
      <c r="R7" s="65"/>
      <c r="S7" s="65"/>
      <c r="T7" s="65"/>
    </row>
    <row r="8" spans="2:32" ht="15.6">
      <c r="B8" s="65"/>
      <c r="C8" s="65"/>
      <c r="D8" s="67" t="s">
        <v>16</v>
      </c>
      <c r="E8" s="65"/>
      <c r="F8" s="67" t="s">
        <v>17</v>
      </c>
      <c r="G8" s="65"/>
      <c r="H8" s="67" t="s">
        <v>18</v>
      </c>
      <c r="I8" s="65"/>
      <c r="J8" s="67" t="s">
        <v>19</v>
      </c>
      <c r="K8" s="65"/>
      <c r="L8" s="67" t="s">
        <v>20</v>
      </c>
      <c r="M8" s="65"/>
      <c r="N8" s="67" t="s">
        <v>21</v>
      </c>
      <c r="O8" s="65"/>
      <c r="P8" s="67" t="s">
        <v>22</v>
      </c>
      <c r="Q8" s="65"/>
      <c r="R8" s="67" t="s">
        <v>23</v>
      </c>
      <c r="S8" s="65"/>
      <c r="T8" s="67" t="s">
        <v>24</v>
      </c>
    </row>
    <row r="9" spans="2:32" ht="15.6">
      <c r="B9" s="65"/>
      <c r="C9" s="65"/>
      <c r="D9" s="67"/>
      <c r="E9" s="67"/>
      <c r="F9" s="67" t="s">
        <v>26</v>
      </c>
      <c r="G9" s="67"/>
      <c r="H9" s="67" t="s">
        <v>31</v>
      </c>
      <c r="I9" s="67"/>
      <c r="J9" s="67"/>
      <c r="K9" s="67"/>
      <c r="L9" s="67" t="s">
        <v>1873</v>
      </c>
      <c r="M9" s="67"/>
      <c r="N9" s="67"/>
      <c r="O9" s="65"/>
      <c r="P9" s="65"/>
      <c r="Q9" s="65"/>
      <c r="R9" s="65"/>
      <c r="S9" s="65"/>
      <c r="T9" s="65"/>
    </row>
    <row r="10" spans="2:32" ht="15.6">
      <c r="B10" s="65"/>
      <c r="C10" s="65"/>
      <c r="D10" s="67" t="s">
        <v>1874</v>
      </c>
      <c r="E10" s="67"/>
      <c r="F10" s="67" t="s">
        <v>1875</v>
      </c>
      <c r="G10" s="67"/>
      <c r="H10" s="67" t="s">
        <v>1874</v>
      </c>
      <c r="I10" s="67"/>
      <c r="J10" s="67" t="s">
        <v>1876</v>
      </c>
      <c r="K10" s="67"/>
      <c r="L10" s="67" t="s">
        <v>1877</v>
      </c>
      <c r="M10" s="67"/>
      <c r="N10" s="67" t="s">
        <v>1878</v>
      </c>
      <c r="O10" s="65"/>
      <c r="P10" s="67" t="s">
        <v>31</v>
      </c>
      <c r="Q10" s="65"/>
      <c r="R10" s="67" t="s">
        <v>1879</v>
      </c>
      <c r="S10" s="65"/>
      <c r="T10" s="67" t="s">
        <v>44</v>
      </c>
    </row>
    <row r="11" spans="2:32" ht="15.6">
      <c r="B11" s="65"/>
      <c r="C11" s="65"/>
      <c r="D11" s="67" t="s">
        <v>46</v>
      </c>
      <c r="E11" s="67"/>
      <c r="F11" s="67" t="s">
        <v>1880</v>
      </c>
      <c r="G11" s="67"/>
      <c r="H11" s="67" t="s">
        <v>46</v>
      </c>
      <c r="I11" s="67"/>
      <c r="J11" s="67" t="s">
        <v>1881</v>
      </c>
      <c r="K11" s="67"/>
      <c r="L11" s="67" t="s">
        <v>1882</v>
      </c>
      <c r="M11" s="67"/>
      <c r="N11" s="67" t="s">
        <v>50</v>
      </c>
      <c r="O11" s="65"/>
      <c r="P11" s="67" t="s">
        <v>1883</v>
      </c>
      <c r="Q11" s="65"/>
      <c r="R11" s="67" t="s">
        <v>42</v>
      </c>
      <c r="S11" s="65"/>
      <c r="T11" s="67" t="s">
        <v>43</v>
      </c>
    </row>
    <row r="12" spans="2:32" ht="15.6">
      <c r="B12" s="65"/>
      <c r="C12" s="65"/>
      <c r="D12" s="68" t="s">
        <v>83</v>
      </c>
      <c r="E12" s="65"/>
      <c r="F12" s="68" t="s">
        <v>83</v>
      </c>
      <c r="G12" s="65"/>
      <c r="H12" s="68" t="s">
        <v>83</v>
      </c>
      <c r="I12" s="65"/>
      <c r="J12" s="68" t="s">
        <v>83</v>
      </c>
      <c r="K12" s="65"/>
      <c r="L12" s="68" t="s">
        <v>83</v>
      </c>
      <c r="M12" s="65"/>
      <c r="N12" s="68" t="s">
        <v>83</v>
      </c>
      <c r="O12" s="65"/>
      <c r="P12" s="68" t="s">
        <v>83</v>
      </c>
      <c r="Q12" s="65"/>
      <c r="R12" s="68" t="s">
        <v>83</v>
      </c>
      <c r="S12" s="65"/>
      <c r="T12" s="68" t="s">
        <v>83</v>
      </c>
    </row>
    <row r="13" spans="2:32" ht="15.6">
      <c r="B13" s="65" t="s">
        <v>1884</v>
      </c>
      <c r="C13" s="69" t="s">
        <v>85</v>
      </c>
      <c r="D13" s="65">
        <v>11880413225</v>
      </c>
      <c r="E13" s="69" t="s">
        <v>85</v>
      </c>
      <c r="F13" s="65">
        <v>-3574431010</v>
      </c>
      <c r="G13" s="69" t="s">
        <v>85</v>
      </c>
      <c r="H13" s="72">
        <v>8305982215</v>
      </c>
      <c r="I13" s="69" t="s">
        <v>85</v>
      </c>
      <c r="J13" s="65">
        <v>55938784</v>
      </c>
      <c r="K13" s="69" t="s">
        <v>85</v>
      </c>
      <c r="L13" s="65">
        <v>1098847305</v>
      </c>
      <c r="M13" s="69" t="s">
        <v>85</v>
      </c>
      <c r="N13" s="65">
        <v>0</v>
      </c>
      <c r="O13" s="69" t="s">
        <v>85</v>
      </c>
      <c r="P13" s="65">
        <v>9460768304</v>
      </c>
      <c r="Q13" s="69" t="s">
        <v>85</v>
      </c>
      <c r="R13" s="65">
        <v>1776069206.7123084</v>
      </c>
      <c r="S13" s="69" t="s">
        <v>85</v>
      </c>
      <c r="T13" s="65">
        <v>11236837510.712309</v>
      </c>
      <c r="AF13" s="70"/>
    </row>
    <row r="14" spans="2:32" ht="15.6">
      <c r="B14" s="65"/>
      <c r="C14" s="65"/>
      <c r="D14" s="68" t="s">
        <v>83</v>
      </c>
      <c r="E14" s="65"/>
      <c r="F14" s="68" t="s">
        <v>83</v>
      </c>
      <c r="G14" s="65"/>
      <c r="H14" s="68" t="s">
        <v>83</v>
      </c>
      <c r="I14" s="65"/>
      <c r="J14" s="68" t="s">
        <v>83</v>
      </c>
      <c r="K14" s="65"/>
      <c r="L14" s="68" t="s">
        <v>83</v>
      </c>
      <c r="M14" s="65"/>
      <c r="N14" s="68" t="s">
        <v>83</v>
      </c>
      <c r="O14" s="65"/>
      <c r="P14" s="68" t="s">
        <v>83</v>
      </c>
      <c r="Q14" s="65"/>
      <c r="R14" s="68" t="s">
        <v>83</v>
      </c>
      <c r="S14" s="65"/>
      <c r="T14" s="68" t="s">
        <v>83</v>
      </c>
    </row>
    <row r="15" spans="2:32" ht="15.6">
      <c r="B15" s="71"/>
      <c r="C15" s="65"/>
      <c r="D15" s="65"/>
      <c r="E15" s="65"/>
      <c r="F15" s="65"/>
      <c r="G15" s="65"/>
      <c r="H15" s="65"/>
      <c r="I15" s="65"/>
      <c r="J15" s="65"/>
      <c r="K15" s="65"/>
      <c r="L15" s="65"/>
      <c r="M15" s="65"/>
      <c r="N15" s="65"/>
      <c r="O15" s="65"/>
      <c r="P15" s="65"/>
      <c r="Q15" s="65"/>
      <c r="R15" s="65"/>
      <c r="S15" s="65"/>
      <c r="T15" s="65"/>
    </row>
    <row r="16" spans="2:32" ht="15.6">
      <c r="B16" s="65" t="s">
        <v>1885</v>
      </c>
      <c r="C16" s="65"/>
      <c r="D16" s="65">
        <v>11806239003</v>
      </c>
      <c r="E16" s="65"/>
      <c r="F16" s="65">
        <v>-3555663720</v>
      </c>
      <c r="G16" s="65"/>
      <c r="H16" s="72">
        <v>8250575283</v>
      </c>
      <c r="I16" s="65"/>
      <c r="J16" s="65">
        <v>54433136</v>
      </c>
      <c r="K16" s="65"/>
      <c r="L16" s="65">
        <v>1089320417</v>
      </c>
      <c r="M16" s="65"/>
      <c r="N16" s="65">
        <v>0</v>
      </c>
      <c r="O16" s="65"/>
      <c r="P16" s="65">
        <v>9394328836</v>
      </c>
      <c r="Q16" s="65"/>
      <c r="R16" s="65">
        <v>1766337258</v>
      </c>
      <c r="S16" s="65"/>
      <c r="T16" s="65">
        <v>11160666094</v>
      </c>
    </row>
    <row r="17" spans="2:22" ht="15.6">
      <c r="B17" s="65"/>
      <c r="C17" s="65"/>
      <c r="D17" s="68" t="s">
        <v>130</v>
      </c>
      <c r="E17" s="65"/>
      <c r="F17" s="68" t="s">
        <v>130</v>
      </c>
      <c r="G17" s="65"/>
      <c r="H17" s="68" t="s">
        <v>130</v>
      </c>
      <c r="I17" s="65"/>
      <c r="J17" s="68" t="s">
        <v>130</v>
      </c>
      <c r="K17" s="65"/>
      <c r="L17" s="68" t="s">
        <v>130</v>
      </c>
      <c r="M17" s="65"/>
      <c r="N17" s="68" t="s">
        <v>130</v>
      </c>
      <c r="O17" s="65"/>
      <c r="P17" s="68" t="s">
        <v>130</v>
      </c>
      <c r="Q17" s="65"/>
      <c r="R17" s="68" t="s">
        <v>130</v>
      </c>
      <c r="S17" s="65"/>
      <c r="T17" s="68" t="s">
        <v>130</v>
      </c>
    </row>
    <row r="18" spans="2:22" ht="15.6">
      <c r="B18" s="65"/>
      <c r="C18" s="65"/>
      <c r="D18" s="58"/>
      <c r="E18" s="65"/>
      <c r="F18" s="65"/>
      <c r="G18" s="65"/>
      <c r="H18" s="65"/>
      <c r="I18" s="65"/>
      <c r="J18" s="65"/>
      <c r="K18" s="65"/>
      <c r="L18" s="65"/>
      <c r="M18" s="65"/>
      <c r="N18" s="65"/>
      <c r="O18" s="65"/>
      <c r="P18" s="65"/>
      <c r="Q18" s="65"/>
      <c r="R18" s="65"/>
      <c r="S18" s="65"/>
      <c r="T18" s="65"/>
      <c r="U18" s="73"/>
      <c r="V18" s="73"/>
    </row>
    <row r="19" spans="2:22" ht="15.6">
      <c r="B19" s="65" t="s">
        <v>1886</v>
      </c>
      <c r="C19" s="65"/>
      <c r="D19" s="65"/>
      <c r="E19" s="65"/>
      <c r="F19" s="65"/>
      <c r="G19" s="65"/>
      <c r="H19" s="65"/>
      <c r="I19" s="65"/>
      <c r="J19" s="65"/>
      <c r="K19" s="65"/>
      <c r="L19" s="65"/>
      <c r="M19" s="65"/>
      <c r="N19" s="65"/>
      <c r="O19" s="65"/>
      <c r="P19" s="65"/>
      <c r="Q19" s="65"/>
      <c r="R19" s="65"/>
      <c r="S19" s="65"/>
      <c r="T19" s="65"/>
      <c r="V19" s="73"/>
    </row>
    <row r="20" spans="2:22" ht="15.6">
      <c r="B20" s="68" t="s">
        <v>83</v>
      </c>
      <c r="C20" s="65"/>
      <c r="D20" s="65"/>
      <c r="E20" s="65"/>
      <c r="F20" s="65"/>
      <c r="G20" s="65"/>
      <c r="H20" s="65"/>
      <c r="I20" s="65"/>
      <c r="J20" s="65"/>
      <c r="K20" s="65"/>
      <c r="L20" s="65"/>
      <c r="M20" s="65"/>
      <c r="N20" s="65"/>
      <c r="O20" s="65"/>
      <c r="P20" s="65"/>
      <c r="Q20" s="65"/>
      <c r="R20" s="65"/>
      <c r="S20" s="65"/>
      <c r="T20" s="65"/>
      <c r="V20" s="74"/>
    </row>
    <row r="21" spans="2:22" ht="15.6">
      <c r="B21" s="65" t="s">
        <v>1887</v>
      </c>
      <c r="C21" s="65"/>
      <c r="D21" s="72">
        <v>0</v>
      </c>
      <c r="E21" s="72"/>
      <c r="F21" s="72">
        <v>0</v>
      </c>
      <c r="G21" s="72"/>
      <c r="H21" s="72">
        <v>0</v>
      </c>
      <c r="I21" s="72"/>
      <c r="J21" s="72"/>
      <c r="K21" s="72"/>
      <c r="L21" s="72"/>
      <c r="M21" s="72"/>
      <c r="N21" s="72"/>
      <c r="O21" s="72"/>
      <c r="P21" s="72">
        <v>0</v>
      </c>
      <c r="Q21" s="72"/>
      <c r="R21" s="72">
        <v>-325523076</v>
      </c>
      <c r="S21" s="72"/>
      <c r="T21" s="72">
        <v>-325523076</v>
      </c>
      <c r="V21" s="74"/>
    </row>
    <row r="22" spans="2:22" ht="15.6">
      <c r="B22" s="65" t="s">
        <v>87</v>
      </c>
      <c r="C22" s="65"/>
      <c r="D22" s="72">
        <v>-4162382.2953449874</v>
      </c>
      <c r="E22" s="72"/>
      <c r="F22" s="72">
        <v>1727555.7193979991</v>
      </c>
      <c r="G22" s="72"/>
      <c r="H22" s="72">
        <v>-2434826.5759469885</v>
      </c>
      <c r="I22" s="72"/>
      <c r="J22" s="72"/>
      <c r="K22" s="72"/>
      <c r="L22" s="72">
        <v>0</v>
      </c>
      <c r="M22" s="72"/>
      <c r="N22" s="72"/>
      <c r="O22" s="72"/>
      <c r="P22" s="72">
        <v>-2434826.5759469885</v>
      </c>
      <c r="Q22" s="72"/>
      <c r="R22" s="72">
        <v>-1798734</v>
      </c>
      <c r="S22" s="72"/>
      <c r="T22" s="72">
        <v>-4233560.5759469885</v>
      </c>
      <c r="V22" s="74"/>
    </row>
    <row r="23" spans="2:22" ht="15.6">
      <c r="B23" s="75" t="s">
        <v>91</v>
      </c>
      <c r="C23" s="65"/>
      <c r="D23" s="72">
        <v>-207570336.53739437</v>
      </c>
      <c r="E23" s="72"/>
      <c r="F23" s="72">
        <v>95911065.985211536</v>
      </c>
      <c r="G23" s="72"/>
      <c r="H23" s="72">
        <v>-111659270.55218284</v>
      </c>
      <c r="I23" s="72"/>
      <c r="J23" s="72"/>
      <c r="K23" s="72"/>
      <c r="L23" s="72">
        <v>-34068052.472739413</v>
      </c>
      <c r="M23" s="72"/>
      <c r="N23" s="72"/>
      <c r="O23" s="72"/>
      <c r="P23" s="72">
        <v>-145727323.02492225</v>
      </c>
      <c r="Q23" s="72"/>
      <c r="R23" s="72">
        <v>0</v>
      </c>
      <c r="S23" s="72"/>
      <c r="T23" s="72">
        <v>-145727323.02492225</v>
      </c>
    </row>
    <row r="24" spans="2:22" ht="15.6">
      <c r="B24" s="75" t="s">
        <v>89</v>
      </c>
      <c r="C24" s="65"/>
      <c r="D24" s="65">
        <v>-109589998.67156108</v>
      </c>
      <c r="E24" s="65"/>
      <c r="F24" s="65">
        <v>2122712.0291516432</v>
      </c>
      <c r="G24" s="65"/>
      <c r="H24" s="72">
        <v>-107467286.64240943</v>
      </c>
      <c r="I24" s="65"/>
      <c r="J24" s="65"/>
      <c r="K24" s="65"/>
      <c r="L24" s="65">
        <v>-262228214.38921979</v>
      </c>
      <c r="M24" s="65"/>
      <c r="N24" s="65"/>
      <c r="O24" s="65"/>
      <c r="P24" s="65">
        <v>-369695501.0316292</v>
      </c>
      <c r="Q24" s="65"/>
      <c r="R24" s="65">
        <v>0</v>
      </c>
      <c r="S24" s="65"/>
      <c r="T24" s="65">
        <v>-369695501.0316292</v>
      </c>
    </row>
    <row r="25" spans="2:22" ht="15.6">
      <c r="B25" s="65" t="s">
        <v>133</v>
      </c>
      <c r="C25" s="65"/>
      <c r="D25" s="65"/>
      <c r="E25" s="65"/>
      <c r="F25" s="65"/>
      <c r="G25" s="65"/>
      <c r="H25" s="65"/>
      <c r="I25" s="65"/>
      <c r="J25" s="65"/>
      <c r="K25" s="65"/>
      <c r="L25" s="65"/>
      <c r="M25" s="65"/>
      <c r="N25" s="65"/>
      <c r="O25" s="65"/>
      <c r="P25" s="65">
        <v>0</v>
      </c>
      <c r="Q25" s="65"/>
      <c r="R25" s="65">
        <v>0</v>
      </c>
      <c r="S25" s="65"/>
      <c r="T25" s="65">
        <v>0</v>
      </c>
    </row>
    <row r="26" spans="2:22" ht="15.6">
      <c r="B26" s="65" t="s">
        <v>94</v>
      </c>
      <c r="C26" s="65"/>
      <c r="D26" s="65"/>
      <c r="E26" s="65"/>
      <c r="F26" s="65"/>
      <c r="G26" s="65"/>
      <c r="H26" s="65"/>
      <c r="I26" s="65"/>
      <c r="J26" s="65"/>
      <c r="K26" s="65"/>
      <c r="L26" s="65"/>
      <c r="M26" s="65"/>
      <c r="N26" s="65"/>
      <c r="O26" s="65"/>
      <c r="P26" s="65">
        <v>0</v>
      </c>
      <c r="Q26" s="65"/>
      <c r="R26" s="65">
        <v>-494231070</v>
      </c>
      <c r="S26" s="65"/>
      <c r="T26" s="65">
        <v>-494231070</v>
      </c>
    </row>
    <row r="27" spans="2:22" ht="15.6">
      <c r="B27" s="75" t="s">
        <v>33</v>
      </c>
      <c r="C27" s="65"/>
      <c r="D27" s="65"/>
      <c r="E27" s="65"/>
      <c r="F27" s="65"/>
      <c r="G27" s="65"/>
      <c r="H27" s="65"/>
      <c r="I27" s="65"/>
      <c r="J27" s="65"/>
      <c r="K27" s="65"/>
      <c r="L27" s="65"/>
      <c r="M27" s="65"/>
      <c r="N27" s="65"/>
      <c r="O27" s="65"/>
      <c r="P27" s="65"/>
      <c r="Q27" s="65"/>
      <c r="R27" s="65">
        <v>-8138454</v>
      </c>
      <c r="S27" s="65"/>
      <c r="T27" s="65">
        <v>-8138454</v>
      </c>
    </row>
    <row r="28" spans="2:22" ht="15.6">
      <c r="B28" s="65" t="s">
        <v>101</v>
      </c>
      <c r="C28" s="65"/>
      <c r="D28" s="65"/>
      <c r="E28" s="65"/>
      <c r="F28" s="65"/>
      <c r="G28" s="65"/>
      <c r="H28" s="65"/>
      <c r="I28" s="65"/>
      <c r="J28" s="65"/>
      <c r="K28" s="65"/>
      <c r="L28" s="65">
        <v>-793024150.13804078</v>
      </c>
      <c r="M28" s="65"/>
      <c r="N28" s="65"/>
      <c r="O28" s="65"/>
      <c r="P28" s="65">
        <v>-793024150.13804078</v>
      </c>
      <c r="Q28" s="65"/>
      <c r="R28" s="66"/>
      <c r="S28" s="65"/>
      <c r="T28" s="65">
        <v>-793024150.13804078</v>
      </c>
      <c r="V28" s="72"/>
    </row>
    <row r="29" spans="2:22" ht="15.6">
      <c r="B29" s="65" t="s">
        <v>108</v>
      </c>
      <c r="C29" s="65"/>
      <c r="D29" s="65"/>
      <c r="E29" s="65"/>
      <c r="F29" s="65"/>
      <c r="G29" s="65"/>
      <c r="H29" s="65"/>
      <c r="I29" s="65"/>
      <c r="J29" s="65"/>
      <c r="K29" s="65"/>
      <c r="L29" s="65">
        <v>378701620.99990797</v>
      </c>
      <c r="M29" s="65"/>
      <c r="N29" s="65"/>
      <c r="O29" s="65"/>
      <c r="P29" s="65">
        <v>378701620.99990797</v>
      </c>
      <c r="Q29" s="65"/>
      <c r="R29" s="66"/>
      <c r="S29" s="65"/>
      <c r="T29" s="65">
        <v>378701620.99990797</v>
      </c>
    </row>
    <row r="30" spans="2:22" ht="15.6">
      <c r="B30" s="65" t="s">
        <v>1888</v>
      </c>
      <c r="C30" s="65"/>
      <c r="D30" s="65">
        <v>0</v>
      </c>
      <c r="E30" s="65"/>
      <c r="F30" s="65"/>
      <c r="G30" s="65"/>
      <c r="H30" s="72">
        <v>0</v>
      </c>
      <c r="I30" s="65"/>
      <c r="J30" s="65"/>
      <c r="K30" s="65"/>
      <c r="L30" s="65"/>
      <c r="M30" s="65"/>
      <c r="N30" s="65"/>
      <c r="O30" s="65"/>
      <c r="P30" s="65">
        <v>0</v>
      </c>
      <c r="Q30" s="65"/>
      <c r="R30" s="65"/>
      <c r="S30" s="65"/>
      <c r="T30" s="65">
        <v>0</v>
      </c>
    </row>
    <row r="31" spans="2:22" ht="15.6">
      <c r="B31" s="75" t="s">
        <v>1889</v>
      </c>
      <c r="C31" s="65"/>
      <c r="D31" s="65"/>
      <c r="E31" s="65"/>
      <c r="F31" s="65">
        <v>0</v>
      </c>
      <c r="G31" s="65"/>
      <c r="H31" s="72">
        <v>0</v>
      </c>
      <c r="I31" s="65"/>
      <c r="J31" s="65"/>
      <c r="K31" s="65"/>
      <c r="L31" s="65"/>
      <c r="M31" s="65"/>
      <c r="N31" s="65"/>
      <c r="O31" s="65"/>
      <c r="P31" s="65">
        <v>0</v>
      </c>
      <c r="Q31" s="65"/>
      <c r="R31" s="65"/>
      <c r="S31" s="65"/>
      <c r="T31" s="65">
        <v>0</v>
      </c>
    </row>
    <row r="32" spans="2:22" ht="15.6">
      <c r="B32" s="65" t="s">
        <v>1890</v>
      </c>
      <c r="C32" s="65"/>
      <c r="D32" s="65">
        <v>-7438091.8169712909</v>
      </c>
      <c r="E32" s="65"/>
      <c r="F32" s="65">
        <v>6494027.2065286813</v>
      </c>
      <c r="G32" s="65"/>
      <c r="H32" s="72">
        <v>-944064.61044260953</v>
      </c>
      <c r="I32" s="65"/>
      <c r="J32" s="65"/>
      <c r="K32" s="65"/>
      <c r="L32" s="65"/>
      <c r="M32" s="65"/>
      <c r="N32" s="65"/>
      <c r="O32" s="65"/>
      <c r="P32" s="65">
        <v>-944064.61044260953</v>
      </c>
      <c r="Q32" s="65"/>
      <c r="R32" s="65"/>
      <c r="S32" s="65"/>
      <c r="T32" s="65">
        <v>-944064.61044260953</v>
      </c>
    </row>
    <row r="33" spans="2:22" ht="15.6">
      <c r="B33" s="65" t="s">
        <v>138</v>
      </c>
      <c r="C33" s="65"/>
      <c r="D33" s="65"/>
      <c r="E33" s="65"/>
      <c r="F33" s="65"/>
      <c r="G33" s="65"/>
      <c r="H33" s="72"/>
      <c r="I33" s="65"/>
      <c r="J33" s="65"/>
      <c r="K33" s="65"/>
      <c r="L33" s="65"/>
      <c r="M33" s="65"/>
      <c r="N33" s="65"/>
      <c r="O33" s="65"/>
      <c r="P33" s="65"/>
      <c r="Q33" s="65"/>
      <c r="R33" s="65">
        <v>-717218461</v>
      </c>
      <c r="S33" s="65"/>
      <c r="T33" s="65">
        <v>-717218461</v>
      </c>
    </row>
    <row r="34" spans="2:22" ht="15.6">
      <c r="B34" s="65" t="s">
        <v>126</v>
      </c>
      <c r="C34" s="65"/>
      <c r="D34" s="65">
        <v>-25068101.98064639</v>
      </c>
      <c r="E34" s="65"/>
      <c r="F34" s="65"/>
      <c r="G34" s="65"/>
      <c r="H34" s="72">
        <v>-25068101.98064639</v>
      </c>
      <c r="I34" s="65"/>
      <c r="J34" s="65"/>
      <c r="K34" s="65"/>
      <c r="L34" s="65"/>
      <c r="M34" s="65"/>
      <c r="N34" s="65"/>
      <c r="O34" s="65"/>
      <c r="P34" s="65">
        <v>-25068101.98064639</v>
      </c>
      <c r="Q34" s="65"/>
      <c r="R34" s="65">
        <v>26195349</v>
      </c>
      <c r="S34" s="65"/>
      <c r="T34" s="65">
        <v>1127247.0193536095</v>
      </c>
    </row>
    <row r="35" spans="2:22" ht="15.6">
      <c r="B35" s="65"/>
      <c r="C35" s="65"/>
      <c r="D35" s="65"/>
      <c r="E35" s="65"/>
      <c r="F35" s="65"/>
      <c r="G35" s="65"/>
      <c r="H35" s="65"/>
      <c r="I35" s="65"/>
      <c r="J35" s="65"/>
      <c r="K35" s="65"/>
      <c r="L35" s="65"/>
      <c r="M35" s="65"/>
      <c r="N35" s="65"/>
      <c r="O35" s="65"/>
      <c r="P35" s="65"/>
      <c r="Q35" s="65"/>
      <c r="R35" s="65"/>
      <c r="S35" s="65"/>
      <c r="T35" s="65"/>
    </row>
    <row r="36" spans="2:22" ht="15.6">
      <c r="B36" s="65"/>
      <c r="C36" s="65"/>
      <c r="D36" s="68" t="s">
        <v>83</v>
      </c>
      <c r="E36" s="65"/>
      <c r="F36" s="68" t="s">
        <v>83</v>
      </c>
      <c r="G36" s="65"/>
      <c r="H36" s="68" t="s">
        <v>83</v>
      </c>
      <c r="I36" s="65"/>
      <c r="J36" s="68" t="s">
        <v>83</v>
      </c>
      <c r="K36" s="65"/>
      <c r="L36" s="68" t="s">
        <v>83</v>
      </c>
      <c r="M36" s="65"/>
      <c r="N36" s="68" t="s">
        <v>83</v>
      </c>
      <c r="O36" s="65"/>
      <c r="P36" s="68" t="s">
        <v>83</v>
      </c>
      <c r="Q36" s="65"/>
      <c r="R36" s="68" t="s">
        <v>83</v>
      </c>
      <c r="S36" s="65"/>
      <c r="T36" s="68" t="s">
        <v>83</v>
      </c>
    </row>
    <row r="37" spans="2:22" ht="15.6">
      <c r="B37" s="65" t="s">
        <v>1891</v>
      </c>
      <c r="C37" s="65"/>
      <c r="D37" s="65">
        <v>-353828911.30191809</v>
      </c>
      <c r="E37" s="65"/>
      <c r="F37" s="65">
        <v>106255360.94028986</v>
      </c>
      <c r="G37" s="65"/>
      <c r="H37" s="65">
        <v>-247573550.36162826</v>
      </c>
      <c r="I37" s="65"/>
      <c r="J37" s="65">
        <v>0</v>
      </c>
      <c r="K37" s="65"/>
      <c r="L37" s="65">
        <v>-710618796.00009203</v>
      </c>
      <c r="M37" s="65"/>
      <c r="N37" s="65">
        <v>0</v>
      </c>
      <c r="O37" s="65"/>
      <c r="P37" s="65">
        <v>-958192346.36172032</v>
      </c>
      <c r="Q37" s="65"/>
      <c r="R37" s="65">
        <v>-1520714446</v>
      </c>
      <c r="S37" s="65"/>
      <c r="T37" s="65">
        <v>-2478906792.3617206</v>
      </c>
      <c r="V37" s="73"/>
    </row>
    <row r="38" spans="2:22" ht="15.6">
      <c r="B38" s="65"/>
      <c r="C38" s="65"/>
      <c r="D38" s="68" t="s">
        <v>83</v>
      </c>
      <c r="E38" s="65"/>
      <c r="F38" s="68" t="s">
        <v>83</v>
      </c>
      <c r="G38" s="65"/>
      <c r="H38" s="68" t="s">
        <v>83</v>
      </c>
      <c r="I38" s="65"/>
      <c r="J38" s="68" t="s">
        <v>83</v>
      </c>
      <c r="K38" s="65"/>
      <c r="L38" s="68" t="s">
        <v>83</v>
      </c>
      <c r="M38" s="65"/>
      <c r="N38" s="68" t="s">
        <v>83</v>
      </c>
      <c r="O38" s="65"/>
      <c r="P38" s="68" t="s">
        <v>83</v>
      </c>
      <c r="Q38" s="65"/>
      <c r="R38" s="68" t="s">
        <v>83</v>
      </c>
      <c r="S38" s="65"/>
      <c r="T38" s="68" t="s">
        <v>83</v>
      </c>
    </row>
    <row r="39" spans="2:22" ht="15.6">
      <c r="B39" s="65" t="s">
        <v>1892</v>
      </c>
      <c r="C39" s="65"/>
      <c r="D39" s="65">
        <v>11452410091.698082</v>
      </c>
      <c r="E39" s="65"/>
      <c r="F39" s="65">
        <v>-3449408359.05971</v>
      </c>
      <c r="G39" s="65"/>
      <c r="H39" s="65">
        <v>8003001732.6383715</v>
      </c>
      <c r="I39" s="65"/>
      <c r="J39" s="65">
        <v>54433136</v>
      </c>
      <c r="K39" s="65"/>
      <c r="L39" s="65">
        <v>378701620.99990797</v>
      </c>
      <c r="M39" s="65"/>
      <c r="N39" s="65">
        <v>0</v>
      </c>
      <c r="O39" s="65"/>
      <c r="P39" s="65">
        <v>8436136489.6382799</v>
      </c>
      <c r="Q39" s="65"/>
      <c r="R39" s="65">
        <v>245622812</v>
      </c>
      <c r="S39" s="65"/>
      <c r="T39" s="65">
        <v>8681759301.638279</v>
      </c>
    </row>
    <row r="40" spans="2:22" ht="15.6">
      <c r="B40" s="65"/>
      <c r="C40" s="65"/>
      <c r="D40" s="68" t="s">
        <v>83</v>
      </c>
      <c r="E40" s="65"/>
      <c r="F40" s="68" t="s">
        <v>83</v>
      </c>
      <c r="G40" s="65"/>
      <c r="H40" s="68" t="s">
        <v>83</v>
      </c>
      <c r="I40" s="65"/>
      <c r="J40" s="68" t="s">
        <v>83</v>
      </c>
      <c r="K40" s="65"/>
      <c r="L40" s="68" t="s">
        <v>83</v>
      </c>
      <c r="M40" s="65"/>
      <c r="N40" s="68" t="s">
        <v>83</v>
      </c>
      <c r="O40" s="65"/>
      <c r="P40" s="68" t="s">
        <v>83</v>
      </c>
      <c r="Q40" s="65"/>
      <c r="R40" s="68" t="s">
        <v>83</v>
      </c>
      <c r="S40" s="65"/>
      <c r="T40" s="68" t="s">
        <v>83</v>
      </c>
    </row>
    <row r="41" spans="2:22" ht="15.6">
      <c r="B41" s="65" t="s">
        <v>1893</v>
      </c>
      <c r="C41" s="65"/>
      <c r="D41" s="65"/>
      <c r="E41" s="65"/>
      <c r="F41" s="65"/>
      <c r="G41" s="65"/>
      <c r="H41" s="65"/>
      <c r="I41" s="65"/>
      <c r="J41" s="65"/>
      <c r="K41" s="65"/>
      <c r="L41" s="65"/>
      <c r="M41" s="65"/>
      <c r="N41" s="65"/>
      <c r="O41" s="65"/>
      <c r="P41" s="65"/>
      <c r="Q41" s="65"/>
      <c r="R41" s="65"/>
      <c r="S41" s="65"/>
      <c r="T41" s="65"/>
    </row>
    <row r="42" spans="2:22" ht="15.6">
      <c r="B42" s="65" t="s">
        <v>1894</v>
      </c>
      <c r="C42" s="65"/>
      <c r="D42" s="65"/>
      <c r="E42" s="65"/>
      <c r="F42" s="65"/>
      <c r="G42" s="65"/>
      <c r="H42" s="65"/>
      <c r="I42" s="65"/>
      <c r="J42" s="65"/>
      <c r="K42" s="65"/>
      <c r="L42" s="65"/>
      <c r="M42" s="65"/>
      <c r="N42" s="65"/>
      <c r="O42" s="65"/>
      <c r="P42" s="65"/>
      <c r="Q42" s="65"/>
      <c r="R42" s="65"/>
      <c r="S42" s="65"/>
      <c r="T42" s="65"/>
    </row>
    <row r="43" spans="2:22" ht="15.6">
      <c r="B43" s="68" t="s">
        <v>83</v>
      </c>
      <c r="C43" s="65"/>
      <c r="D43" s="65"/>
      <c r="E43" s="65"/>
      <c r="F43" s="65"/>
      <c r="G43" s="65"/>
      <c r="H43" s="65"/>
      <c r="I43" s="65"/>
      <c r="J43" s="65"/>
      <c r="K43" s="65"/>
      <c r="L43" s="65"/>
      <c r="M43" s="65"/>
      <c r="N43" s="65"/>
      <c r="O43" s="65"/>
      <c r="P43" s="65"/>
      <c r="Q43" s="65"/>
      <c r="R43" s="65"/>
      <c r="S43" s="65"/>
      <c r="T43" s="65"/>
    </row>
    <row r="44" spans="2:22" ht="15.6">
      <c r="B44" s="76"/>
      <c r="C44" s="76"/>
      <c r="D44" s="76"/>
      <c r="E44" s="76"/>
      <c r="F44" s="76"/>
      <c r="G44" s="76"/>
      <c r="H44" s="76"/>
      <c r="I44" s="76"/>
      <c r="J44" s="76"/>
      <c r="K44" s="76"/>
      <c r="L44" s="76"/>
      <c r="M44" s="76"/>
      <c r="N44" s="76"/>
      <c r="O44" s="76"/>
      <c r="P44" s="76"/>
      <c r="Q44" s="76"/>
      <c r="R44" s="76"/>
      <c r="S44" s="76"/>
      <c r="T44" s="76"/>
    </row>
    <row r="45" spans="2:22" ht="15.6">
      <c r="B45" s="65"/>
      <c r="C45" s="65"/>
      <c r="D45" s="65"/>
      <c r="E45" s="65"/>
      <c r="F45" s="65"/>
      <c r="G45" s="65"/>
      <c r="H45" s="65"/>
      <c r="I45" s="65"/>
      <c r="J45" s="65"/>
      <c r="K45" s="65"/>
      <c r="L45" s="65"/>
      <c r="M45" s="65"/>
      <c r="N45" s="65"/>
      <c r="O45" s="65"/>
      <c r="P45" s="65"/>
      <c r="Q45" s="65"/>
      <c r="R45" s="65"/>
      <c r="S45" s="65"/>
      <c r="T45" s="65"/>
    </row>
    <row r="46" spans="2:22" ht="15.6">
      <c r="B46" s="65"/>
      <c r="C46" s="65"/>
      <c r="D46" s="68" t="s">
        <v>83</v>
      </c>
      <c r="E46" s="65"/>
      <c r="F46" s="68" t="s">
        <v>83</v>
      </c>
      <c r="G46" s="65"/>
      <c r="H46" s="68" t="s">
        <v>83</v>
      </c>
      <c r="I46" s="65"/>
      <c r="J46" s="68" t="s">
        <v>83</v>
      </c>
      <c r="K46" s="65"/>
      <c r="L46" s="68" t="s">
        <v>83</v>
      </c>
      <c r="M46" s="65"/>
      <c r="N46" s="68" t="s">
        <v>83</v>
      </c>
      <c r="O46" s="65"/>
      <c r="P46" s="68" t="s">
        <v>83</v>
      </c>
      <c r="Q46" s="65"/>
      <c r="R46" s="68" t="s">
        <v>83</v>
      </c>
      <c r="S46" s="65"/>
      <c r="T46" s="68" t="s">
        <v>83</v>
      </c>
    </row>
    <row r="47" spans="2:22" ht="15.6">
      <c r="B47" s="65" t="s">
        <v>1895</v>
      </c>
      <c r="C47" s="65"/>
      <c r="D47" s="65">
        <v>0</v>
      </c>
      <c r="E47" s="65"/>
      <c r="F47" s="65">
        <v>0</v>
      </c>
      <c r="G47" s="65"/>
      <c r="H47" s="65">
        <v>0</v>
      </c>
      <c r="I47" s="65"/>
      <c r="J47" s="65">
        <v>0</v>
      </c>
      <c r="K47" s="65"/>
      <c r="L47" s="65">
        <v>0</v>
      </c>
      <c r="M47" s="65"/>
      <c r="N47" s="65">
        <v>0</v>
      </c>
      <c r="O47" s="65"/>
      <c r="P47" s="65">
        <v>0</v>
      </c>
      <c r="Q47" s="65"/>
      <c r="R47" s="65">
        <v>0</v>
      </c>
      <c r="S47" s="65"/>
      <c r="T47" s="65">
        <v>0</v>
      </c>
    </row>
    <row r="48" spans="2:22" ht="15.6">
      <c r="B48" s="65"/>
      <c r="C48" s="65"/>
      <c r="D48" s="68" t="s">
        <v>83</v>
      </c>
      <c r="E48" s="65"/>
      <c r="F48" s="68" t="s">
        <v>83</v>
      </c>
      <c r="G48" s="65"/>
      <c r="H48" s="68" t="s">
        <v>83</v>
      </c>
      <c r="I48" s="65"/>
      <c r="J48" s="68" t="s">
        <v>83</v>
      </c>
      <c r="K48" s="65"/>
      <c r="L48" s="68" t="s">
        <v>83</v>
      </c>
      <c r="M48" s="65"/>
      <c r="N48" s="68" t="s">
        <v>83</v>
      </c>
      <c r="O48" s="65"/>
      <c r="P48" s="68" t="s">
        <v>83</v>
      </c>
      <c r="Q48" s="65"/>
      <c r="R48" s="68" t="s">
        <v>83</v>
      </c>
      <c r="S48" s="65"/>
      <c r="T48" s="68" t="s">
        <v>83</v>
      </c>
    </row>
    <row r="49" spans="2:20" ht="15.6">
      <c r="B49" s="65" t="s">
        <v>1896</v>
      </c>
      <c r="C49" s="77" t="s">
        <v>85</v>
      </c>
      <c r="D49" s="65">
        <v>11452410091.698082</v>
      </c>
      <c r="E49" s="77" t="s">
        <v>85</v>
      </c>
      <c r="F49" s="65">
        <v>-3449408359.05971</v>
      </c>
      <c r="G49" s="77" t="s">
        <v>85</v>
      </c>
      <c r="H49" s="65">
        <v>8003001732.6383715</v>
      </c>
      <c r="I49" s="77" t="s">
        <v>85</v>
      </c>
      <c r="J49" s="65">
        <v>54433136</v>
      </c>
      <c r="K49" s="77" t="s">
        <v>85</v>
      </c>
      <c r="L49" s="65">
        <v>378701620.99990797</v>
      </c>
      <c r="M49" s="77" t="s">
        <v>85</v>
      </c>
      <c r="N49" s="65">
        <v>0</v>
      </c>
      <c r="O49" s="77" t="s">
        <v>85</v>
      </c>
      <c r="P49" s="65">
        <v>8436136489.6382799</v>
      </c>
      <c r="Q49" s="77" t="s">
        <v>85</v>
      </c>
      <c r="R49" s="65">
        <v>245622812</v>
      </c>
      <c r="S49" s="77" t="s">
        <v>85</v>
      </c>
      <c r="T49" s="65">
        <v>8681759301.638279</v>
      </c>
    </row>
    <row r="50" spans="2:20" ht="15.6">
      <c r="B50" s="65"/>
      <c r="C50" s="65"/>
      <c r="D50" s="68" t="s">
        <v>130</v>
      </c>
      <c r="E50" s="65"/>
      <c r="F50" s="68" t="s">
        <v>130</v>
      </c>
      <c r="G50" s="65"/>
      <c r="H50" s="68" t="s">
        <v>130</v>
      </c>
      <c r="I50" s="65"/>
      <c r="J50" s="68" t="s">
        <v>130</v>
      </c>
      <c r="K50" s="65"/>
      <c r="L50" s="68" t="s">
        <v>130</v>
      </c>
      <c r="M50" s="65"/>
      <c r="N50" s="68" t="s">
        <v>130</v>
      </c>
      <c r="O50" s="65"/>
      <c r="P50" s="68" t="s">
        <v>130</v>
      </c>
      <c r="Q50" s="65"/>
      <c r="R50" s="68" t="s">
        <v>130</v>
      </c>
      <c r="S50" s="65"/>
      <c r="T50" s="68" t="s">
        <v>130</v>
      </c>
    </row>
    <row r="51" spans="2:20" ht="15.6">
      <c r="B51" s="65"/>
      <c r="C51" s="65"/>
      <c r="D51" s="65"/>
      <c r="E51" s="65"/>
      <c r="F51" s="65"/>
      <c r="G51" s="65"/>
      <c r="H51" s="377"/>
      <c r="I51" s="65"/>
      <c r="J51" s="65"/>
      <c r="K51" s="65"/>
      <c r="L51" s="65"/>
      <c r="M51" s="65"/>
      <c r="N51" s="65"/>
      <c r="O51" s="65"/>
      <c r="P51" s="65"/>
      <c r="Q51" s="65"/>
      <c r="R51" s="65"/>
      <c r="S51" s="65"/>
      <c r="T51" s="65"/>
    </row>
    <row r="52" spans="2:20" ht="15.6">
      <c r="B52" s="65"/>
      <c r="C52" s="65"/>
      <c r="D52" s="65"/>
      <c r="E52" s="65"/>
      <c r="F52" s="65"/>
      <c r="G52" s="65"/>
      <c r="H52" s="65"/>
      <c r="I52" s="65"/>
      <c r="J52" s="65"/>
      <c r="K52" s="65"/>
      <c r="L52" s="65"/>
      <c r="M52" s="65"/>
      <c r="N52" s="65"/>
      <c r="O52" s="65"/>
      <c r="P52" s="65"/>
      <c r="Q52" s="65"/>
      <c r="R52" s="65"/>
      <c r="S52" s="65"/>
      <c r="T52" s="65"/>
    </row>
    <row r="53" spans="2:20" ht="15.6">
      <c r="B53" s="65"/>
      <c r="C53" s="65"/>
      <c r="D53" s="65"/>
      <c r="E53" s="65"/>
      <c r="F53" s="65"/>
      <c r="G53" s="65"/>
      <c r="H53" s="65"/>
      <c r="I53" s="65"/>
      <c r="J53" s="65"/>
      <c r="K53" s="65"/>
      <c r="L53" s="65"/>
      <c r="M53" s="65"/>
      <c r="N53" s="65"/>
      <c r="O53" s="65"/>
      <c r="P53" s="65"/>
      <c r="Q53" s="65"/>
      <c r="R53" s="65"/>
      <c r="S53" s="65"/>
      <c r="T53" s="65"/>
    </row>
    <row r="54" spans="2:20" ht="15.6">
      <c r="B54" s="65"/>
      <c r="C54" s="65"/>
      <c r="D54" s="65"/>
      <c r="E54" s="65"/>
      <c r="F54" s="65"/>
      <c r="G54" s="65"/>
      <c r="H54" s="65"/>
      <c r="I54" s="65"/>
      <c r="J54" s="65"/>
      <c r="K54" s="65"/>
      <c r="L54" s="65"/>
      <c r="M54" s="65"/>
      <c r="N54" s="65"/>
      <c r="O54" s="65"/>
      <c r="P54" s="65"/>
      <c r="Q54" s="65"/>
      <c r="R54" s="65"/>
      <c r="S54" s="65"/>
      <c r="T54" s="65"/>
    </row>
    <row r="55" spans="2:20" ht="15.6">
      <c r="B55" s="65"/>
      <c r="C55" s="65"/>
      <c r="D55" s="65"/>
      <c r="E55" s="65"/>
      <c r="F55" s="65"/>
      <c r="G55" s="65"/>
      <c r="H55" s="65"/>
      <c r="I55" s="65"/>
      <c r="J55" s="65"/>
      <c r="K55" s="65"/>
      <c r="L55" s="65"/>
      <c r="M55" s="65"/>
      <c r="N55" s="65"/>
      <c r="O55" s="65"/>
      <c r="P55" s="65"/>
      <c r="Q55" s="65"/>
      <c r="R55" s="65"/>
      <c r="S55" s="65"/>
      <c r="T55" s="65"/>
    </row>
    <row r="56" spans="2:20" ht="15.6">
      <c r="B56" s="78" t="s">
        <v>1897</v>
      </c>
      <c r="C56" s="65"/>
      <c r="D56" s="65"/>
      <c r="E56" s="65"/>
      <c r="F56" s="65"/>
      <c r="G56" s="65"/>
      <c r="H56" s="65"/>
      <c r="I56" s="65"/>
      <c r="J56" s="65"/>
      <c r="K56" s="65"/>
      <c r="L56" s="65"/>
      <c r="M56" s="65"/>
      <c r="N56" s="65"/>
      <c r="O56" s="65"/>
      <c r="P56" s="65"/>
      <c r="Q56" s="65"/>
      <c r="R56" s="65"/>
      <c r="S56" s="65"/>
      <c r="T56" s="65"/>
    </row>
    <row r="57" spans="2:20" ht="15.6">
      <c r="B57" s="78" t="s">
        <v>1898</v>
      </c>
      <c r="C57" s="65"/>
      <c r="D57" s="65"/>
      <c r="E57" s="65"/>
      <c r="F57" s="65"/>
      <c r="G57" s="65"/>
      <c r="H57" s="65"/>
      <c r="I57" s="65"/>
      <c r="J57" s="65"/>
      <c r="K57" s="65"/>
      <c r="L57" s="65"/>
      <c r="M57" s="65"/>
      <c r="N57" s="65"/>
      <c r="O57" s="65"/>
      <c r="P57" s="65"/>
      <c r="Q57" s="65"/>
      <c r="R57" s="65"/>
      <c r="S57" s="65"/>
      <c r="T57" s="65"/>
    </row>
    <row r="58" spans="2:20" ht="15.6">
      <c r="B58" s="78" t="s">
        <v>1899</v>
      </c>
      <c r="C58" s="65"/>
      <c r="D58" s="65"/>
      <c r="E58" s="65"/>
      <c r="F58" s="65"/>
      <c r="G58" s="65"/>
      <c r="H58" s="65"/>
      <c r="I58" s="65"/>
      <c r="J58" s="65"/>
      <c r="K58" s="65"/>
      <c r="L58" s="65"/>
      <c r="M58" s="65"/>
      <c r="N58" s="65"/>
      <c r="O58" s="65"/>
      <c r="P58" s="65"/>
      <c r="Q58" s="65"/>
      <c r="R58" s="65"/>
      <c r="S58" s="65"/>
      <c r="T58" s="65"/>
    </row>
    <row r="63" spans="2:20" ht="15.6">
      <c r="B63" s="58"/>
      <c r="C63" s="58"/>
      <c r="D63" s="58"/>
      <c r="E63" s="58"/>
      <c r="F63" s="58"/>
      <c r="G63" s="58"/>
      <c r="I63" s="58"/>
      <c r="J63" s="60" t="s">
        <v>1868</v>
      </c>
      <c r="K63" s="58"/>
      <c r="L63" s="58"/>
      <c r="M63" s="58"/>
      <c r="N63" s="58"/>
      <c r="O63" s="58"/>
      <c r="P63" s="58"/>
      <c r="Q63" s="58"/>
      <c r="R63" s="58"/>
      <c r="S63" s="58"/>
      <c r="T63" s="61" t="s">
        <v>1900</v>
      </c>
    </row>
    <row r="64" spans="2:20" ht="15.6">
      <c r="B64" s="58"/>
      <c r="C64" s="58"/>
      <c r="D64" s="58"/>
      <c r="E64" s="58"/>
      <c r="F64" s="58"/>
      <c r="G64" s="58"/>
      <c r="I64" s="58"/>
      <c r="J64" s="60" t="s">
        <v>1901</v>
      </c>
      <c r="K64" s="58"/>
      <c r="L64" s="58"/>
      <c r="M64" s="58"/>
      <c r="N64" s="58"/>
      <c r="O64" s="58"/>
      <c r="P64" s="58"/>
      <c r="Q64" s="58"/>
      <c r="R64" s="58"/>
      <c r="S64" s="58"/>
      <c r="T64" s="61" t="s">
        <v>1871</v>
      </c>
    </row>
    <row r="65" spans="2:22" ht="15.6">
      <c r="B65" s="62" t="s">
        <v>1872</v>
      </c>
      <c r="C65" s="62"/>
      <c r="D65" s="62"/>
      <c r="E65" s="62"/>
      <c r="F65" s="62"/>
      <c r="G65" s="62"/>
      <c r="H65" s="62"/>
      <c r="I65" s="62"/>
      <c r="J65" s="62"/>
      <c r="K65" s="62"/>
      <c r="L65" s="62"/>
      <c r="M65" s="62"/>
      <c r="N65" s="62"/>
      <c r="O65" s="62"/>
      <c r="P65" s="62"/>
      <c r="Q65" s="62"/>
      <c r="R65" s="62"/>
      <c r="S65" s="62"/>
      <c r="T65" s="62"/>
    </row>
    <row r="66" spans="2:22" ht="15.6">
      <c r="B66" s="63">
        <v>45261</v>
      </c>
      <c r="C66" s="62"/>
      <c r="D66" s="64"/>
      <c r="E66" s="62"/>
      <c r="F66" s="62"/>
      <c r="G66" s="62"/>
      <c r="H66" s="62"/>
      <c r="I66" s="62"/>
      <c r="J66" s="62"/>
      <c r="K66" s="62"/>
      <c r="L66" s="62"/>
      <c r="M66" s="62"/>
      <c r="N66" s="62"/>
      <c r="O66" s="62"/>
      <c r="P66" s="62"/>
      <c r="Q66" s="62"/>
      <c r="R66" s="62"/>
      <c r="S66" s="62"/>
      <c r="T66" s="62"/>
    </row>
    <row r="67" spans="2:22" ht="15.6">
      <c r="B67" s="65"/>
      <c r="C67" s="65"/>
      <c r="D67" s="66"/>
      <c r="E67" s="65"/>
      <c r="F67" s="66"/>
      <c r="G67" s="65"/>
      <c r="H67" s="66"/>
      <c r="I67" s="61"/>
      <c r="J67" s="66"/>
      <c r="K67" s="65"/>
      <c r="L67" s="66"/>
      <c r="M67" s="65"/>
      <c r="N67" s="66"/>
      <c r="O67" s="65"/>
      <c r="P67" s="66"/>
      <c r="Q67" s="65"/>
      <c r="R67" s="66"/>
      <c r="S67" s="65"/>
      <c r="T67" s="66"/>
    </row>
    <row r="68" spans="2:22" ht="15.6">
      <c r="B68" s="65"/>
      <c r="C68" s="65"/>
      <c r="D68" s="65"/>
      <c r="E68" s="65"/>
      <c r="F68" s="65"/>
      <c r="G68" s="65"/>
      <c r="H68" s="65"/>
      <c r="I68" s="65"/>
      <c r="J68" s="65"/>
      <c r="K68" s="65"/>
      <c r="L68" s="65"/>
      <c r="M68" s="65"/>
      <c r="N68" s="65"/>
      <c r="O68" s="65"/>
      <c r="P68" s="65"/>
      <c r="Q68" s="65"/>
      <c r="R68" s="65"/>
      <c r="S68" s="65"/>
      <c r="T68" s="65"/>
    </row>
    <row r="69" spans="2:22" ht="15.6">
      <c r="B69" s="65"/>
      <c r="C69" s="65"/>
      <c r="D69" s="67" t="s">
        <v>16</v>
      </c>
      <c r="E69" s="65"/>
      <c r="F69" s="67" t="s">
        <v>17</v>
      </c>
      <c r="G69" s="65"/>
      <c r="H69" s="67" t="s">
        <v>18</v>
      </c>
      <c r="I69" s="65"/>
      <c r="J69" s="67" t="s">
        <v>19</v>
      </c>
      <c r="K69" s="65"/>
      <c r="L69" s="67" t="s">
        <v>20</v>
      </c>
      <c r="M69" s="65"/>
      <c r="N69" s="67" t="s">
        <v>21</v>
      </c>
      <c r="O69" s="65"/>
      <c r="P69" s="67" t="s">
        <v>22</v>
      </c>
      <c r="Q69" s="65"/>
      <c r="R69" s="67" t="s">
        <v>23</v>
      </c>
      <c r="S69" s="65"/>
      <c r="T69" s="67" t="s">
        <v>24</v>
      </c>
    </row>
    <row r="70" spans="2:22" ht="15.6">
      <c r="B70" s="65"/>
      <c r="C70" s="65"/>
      <c r="D70" s="67"/>
      <c r="E70" s="67"/>
      <c r="F70" s="67" t="s">
        <v>26</v>
      </c>
      <c r="G70" s="67"/>
      <c r="H70" s="67" t="s">
        <v>31</v>
      </c>
      <c r="I70" s="67"/>
      <c r="J70" s="67"/>
      <c r="K70" s="67"/>
      <c r="L70" s="67" t="s">
        <v>1873</v>
      </c>
      <c r="M70" s="67"/>
      <c r="N70" s="67"/>
      <c r="O70" s="65"/>
      <c r="P70" s="65"/>
      <c r="Q70" s="65"/>
      <c r="R70" s="65"/>
      <c r="S70" s="65"/>
      <c r="T70" s="65"/>
    </row>
    <row r="71" spans="2:22" ht="15.6">
      <c r="B71" s="65"/>
      <c r="C71" s="65"/>
      <c r="D71" s="67" t="s">
        <v>1874</v>
      </c>
      <c r="E71" s="67"/>
      <c r="F71" s="67" t="s">
        <v>1875</v>
      </c>
      <c r="G71" s="67"/>
      <c r="H71" s="67" t="s">
        <v>1874</v>
      </c>
      <c r="I71" s="67"/>
      <c r="J71" s="67" t="s">
        <v>1876</v>
      </c>
      <c r="K71" s="67"/>
      <c r="L71" s="67" t="s">
        <v>1877</v>
      </c>
      <c r="M71" s="67"/>
      <c r="N71" s="67" t="s">
        <v>1878</v>
      </c>
      <c r="O71" s="65"/>
      <c r="P71" s="67" t="s">
        <v>31</v>
      </c>
      <c r="Q71" s="65"/>
      <c r="R71" s="67" t="s">
        <v>1879</v>
      </c>
      <c r="S71" s="65"/>
      <c r="T71" s="67" t="s">
        <v>44</v>
      </c>
    </row>
    <row r="72" spans="2:22" ht="15.6">
      <c r="B72" s="65"/>
      <c r="C72" s="65"/>
      <c r="D72" s="67" t="s">
        <v>46</v>
      </c>
      <c r="E72" s="67"/>
      <c r="F72" s="67" t="s">
        <v>1880</v>
      </c>
      <c r="G72" s="67"/>
      <c r="H72" s="67" t="s">
        <v>46</v>
      </c>
      <c r="I72" s="67"/>
      <c r="J72" s="67" t="s">
        <v>1881</v>
      </c>
      <c r="K72" s="67"/>
      <c r="L72" s="67" t="s">
        <v>1882</v>
      </c>
      <c r="M72" s="67"/>
      <c r="N72" s="67" t="s">
        <v>50</v>
      </c>
      <c r="O72" s="65"/>
      <c r="P72" s="67" t="s">
        <v>1883</v>
      </c>
      <c r="Q72" s="65"/>
      <c r="R72" s="67" t="s">
        <v>42</v>
      </c>
      <c r="S72" s="65"/>
      <c r="T72" s="67" t="s">
        <v>43</v>
      </c>
    </row>
    <row r="73" spans="2:22" ht="15.6">
      <c r="B73" s="65"/>
      <c r="C73" s="65"/>
      <c r="D73" s="68" t="s">
        <v>83</v>
      </c>
      <c r="E73" s="65"/>
      <c r="F73" s="68" t="s">
        <v>83</v>
      </c>
      <c r="G73" s="65"/>
      <c r="H73" s="68" t="s">
        <v>83</v>
      </c>
      <c r="I73" s="65"/>
      <c r="J73" s="68" t="s">
        <v>83</v>
      </c>
      <c r="K73" s="65"/>
      <c r="L73" s="68" t="s">
        <v>83</v>
      </c>
      <c r="M73" s="65"/>
      <c r="N73" s="68" t="s">
        <v>83</v>
      </c>
      <c r="O73" s="65"/>
      <c r="P73" s="68" t="s">
        <v>83</v>
      </c>
      <c r="Q73" s="65"/>
      <c r="R73" s="68" t="s">
        <v>83</v>
      </c>
      <c r="S73" s="65"/>
      <c r="T73" s="68" t="s">
        <v>83</v>
      </c>
    </row>
    <row r="74" spans="2:22" ht="15.6">
      <c r="B74" s="65" t="s">
        <v>1884</v>
      </c>
      <c r="C74" s="69" t="s">
        <v>85</v>
      </c>
      <c r="D74" s="65">
        <v>12524665664</v>
      </c>
      <c r="E74" s="69" t="s">
        <v>85</v>
      </c>
      <c r="F74" s="65">
        <v>-3706481293</v>
      </c>
      <c r="G74" s="69" t="s">
        <v>85</v>
      </c>
      <c r="H74" s="79">
        <v>8818184371</v>
      </c>
      <c r="I74" s="69" t="s">
        <v>85</v>
      </c>
      <c r="J74" s="65">
        <v>58127610</v>
      </c>
      <c r="K74" s="69" t="s">
        <v>85</v>
      </c>
      <c r="L74" s="65">
        <v>1093242215</v>
      </c>
      <c r="M74" s="69" t="s">
        <v>85</v>
      </c>
      <c r="N74" s="65">
        <v>0</v>
      </c>
      <c r="O74" s="69" t="s">
        <v>85</v>
      </c>
      <c r="P74" s="65">
        <v>9969554196</v>
      </c>
      <c r="Q74" s="69" t="s">
        <v>85</v>
      </c>
      <c r="R74" s="65">
        <v>1776069206.7123084</v>
      </c>
      <c r="S74" s="69" t="s">
        <v>85</v>
      </c>
      <c r="T74" s="65">
        <v>11745623402.712309</v>
      </c>
      <c r="V74" s="73"/>
    </row>
    <row r="75" spans="2:22" ht="15.6">
      <c r="B75" s="65"/>
      <c r="C75" s="65"/>
      <c r="D75" s="68" t="s">
        <v>83</v>
      </c>
      <c r="E75" s="65"/>
      <c r="F75" s="68" t="s">
        <v>83</v>
      </c>
      <c r="G75" s="65"/>
      <c r="H75" s="68" t="s">
        <v>83</v>
      </c>
      <c r="I75" s="65"/>
      <c r="J75" s="68" t="s">
        <v>83</v>
      </c>
      <c r="K75" s="65"/>
      <c r="L75" s="68" t="s">
        <v>83</v>
      </c>
      <c r="M75" s="65"/>
      <c r="N75" s="68" t="s">
        <v>83</v>
      </c>
      <c r="O75" s="65"/>
      <c r="P75" s="68" t="s">
        <v>83</v>
      </c>
      <c r="Q75" s="65"/>
      <c r="R75" s="68" t="s">
        <v>83</v>
      </c>
      <c r="S75" s="65"/>
      <c r="T75" s="68" t="s">
        <v>83</v>
      </c>
    </row>
    <row r="76" spans="2:22" ht="15.6">
      <c r="B76" s="71"/>
      <c r="C76" s="65"/>
      <c r="D76" s="65"/>
      <c r="E76" s="65"/>
      <c r="F76" s="65"/>
      <c r="G76" s="65"/>
      <c r="H76" s="65"/>
      <c r="I76" s="65"/>
      <c r="J76" s="65"/>
      <c r="K76" s="65"/>
      <c r="L76" s="65"/>
      <c r="M76" s="65"/>
      <c r="N76" s="65"/>
      <c r="O76" s="65"/>
      <c r="P76" s="65"/>
      <c r="Q76" s="65"/>
      <c r="R76" s="65"/>
      <c r="S76" s="65"/>
      <c r="T76" s="65"/>
    </row>
    <row r="77" spans="2:22" ht="15.6">
      <c r="B77" s="65" t="s">
        <v>1885</v>
      </c>
      <c r="C77" s="65"/>
      <c r="D77" s="65">
        <v>12446469113</v>
      </c>
      <c r="E77" s="65"/>
      <c r="F77" s="65">
        <v>-3687020682</v>
      </c>
      <c r="G77" s="65"/>
      <c r="H77" s="72">
        <v>8759448431</v>
      </c>
      <c r="I77" s="65"/>
      <c r="J77" s="65">
        <v>56563047</v>
      </c>
      <c r="K77" s="65"/>
      <c r="L77" s="65">
        <v>1083763923</v>
      </c>
      <c r="M77" s="65"/>
      <c r="N77" s="65">
        <v>0</v>
      </c>
      <c r="O77" s="65"/>
      <c r="P77" s="65">
        <v>9899775401</v>
      </c>
      <c r="Q77" s="65"/>
      <c r="R77" s="65">
        <v>1766337258</v>
      </c>
      <c r="S77" s="65"/>
      <c r="T77" s="65">
        <v>11666112659</v>
      </c>
    </row>
    <row r="78" spans="2:22" ht="15.6">
      <c r="B78" s="65"/>
      <c r="C78" s="65"/>
      <c r="D78" s="68" t="s">
        <v>130</v>
      </c>
      <c r="E78" s="65"/>
      <c r="F78" s="68" t="s">
        <v>130</v>
      </c>
      <c r="G78" s="65"/>
      <c r="H78" s="68" t="s">
        <v>130</v>
      </c>
      <c r="I78" s="65"/>
      <c r="J78" s="68" t="s">
        <v>130</v>
      </c>
      <c r="K78" s="65"/>
      <c r="L78" s="68" t="s">
        <v>130</v>
      </c>
      <c r="M78" s="65"/>
      <c r="N78" s="68" t="s">
        <v>130</v>
      </c>
      <c r="O78" s="65"/>
      <c r="P78" s="68" t="s">
        <v>130</v>
      </c>
      <c r="Q78" s="65"/>
      <c r="R78" s="68" t="s">
        <v>130</v>
      </c>
      <c r="S78" s="65"/>
      <c r="T78" s="68" t="s">
        <v>130</v>
      </c>
    </row>
    <row r="79" spans="2:22" ht="15.6">
      <c r="B79" s="65"/>
      <c r="C79" s="65"/>
      <c r="D79" s="58"/>
      <c r="E79" s="65"/>
      <c r="F79" s="65"/>
      <c r="G79" s="65"/>
      <c r="H79" s="65"/>
      <c r="I79" s="65"/>
      <c r="J79" s="65"/>
      <c r="K79" s="65"/>
      <c r="L79" s="65"/>
      <c r="M79" s="65"/>
      <c r="N79" s="65"/>
      <c r="O79" s="65"/>
      <c r="P79" s="65"/>
      <c r="Q79" s="65"/>
      <c r="R79" s="65"/>
      <c r="S79" s="65"/>
      <c r="T79" s="65"/>
    </row>
    <row r="80" spans="2:22" ht="15.6">
      <c r="B80" s="65" t="s">
        <v>1886</v>
      </c>
      <c r="C80" s="65"/>
      <c r="D80" s="65"/>
      <c r="E80" s="65"/>
      <c r="F80" s="65"/>
      <c r="G80" s="65"/>
      <c r="H80" s="65"/>
      <c r="I80" s="65"/>
      <c r="J80" s="65"/>
      <c r="K80" s="65"/>
      <c r="L80" s="65"/>
      <c r="M80" s="65"/>
      <c r="N80" s="65"/>
      <c r="O80" s="65"/>
      <c r="P80" s="65"/>
      <c r="Q80" s="65"/>
      <c r="R80" s="65"/>
      <c r="S80" s="65"/>
      <c r="T80" s="65"/>
    </row>
    <row r="81" spans="2:20" ht="15.6">
      <c r="B81" s="68" t="s">
        <v>83</v>
      </c>
      <c r="C81" s="65"/>
      <c r="D81" s="65"/>
      <c r="E81" s="65"/>
      <c r="F81" s="65"/>
      <c r="G81" s="65"/>
      <c r="H81" s="65"/>
      <c r="I81" s="65"/>
      <c r="J81" s="65"/>
      <c r="K81" s="65"/>
      <c r="L81" s="65"/>
      <c r="M81" s="65"/>
      <c r="N81" s="65"/>
      <c r="O81" s="65"/>
      <c r="P81" s="65"/>
      <c r="Q81" s="65"/>
      <c r="R81" s="65"/>
      <c r="S81" s="65"/>
      <c r="T81" s="65"/>
    </row>
    <row r="82" spans="2:20" ht="15.6">
      <c r="B82" s="65" t="s">
        <v>1902</v>
      </c>
      <c r="C82" s="65"/>
      <c r="D82" s="72">
        <v>0</v>
      </c>
      <c r="E82" s="72"/>
      <c r="F82" s="72">
        <v>0</v>
      </c>
      <c r="G82" s="72"/>
      <c r="H82" s="72">
        <v>0</v>
      </c>
      <c r="I82" s="72"/>
      <c r="J82" s="72"/>
      <c r="K82" s="72"/>
      <c r="L82" s="72"/>
      <c r="M82" s="72"/>
      <c r="N82" s="72"/>
      <c r="O82" s="72"/>
      <c r="P82" s="72">
        <v>0</v>
      </c>
      <c r="Q82" s="72"/>
      <c r="R82" s="72">
        <v>-325523076</v>
      </c>
      <c r="S82" s="72"/>
      <c r="T82" s="72">
        <v>-325523076</v>
      </c>
    </row>
    <row r="83" spans="2:20" ht="15.6">
      <c r="B83" s="65" t="s">
        <v>87</v>
      </c>
      <c r="C83" s="65"/>
      <c r="D83" s="72">
        <v>-4162382.7226603231</v>
      </c>
      <c r="E83" s="72"/>
      <c r="F83" s="72">
        <v>2144209.5522195022</v>
      </c>
      <c r="G83" s="72"/>
      <c r="H83" s="72">
        <v>-2018173.170440821</v>
      </c>
      <c r="I83" s="72"/>
      <c r="J83" s="72"/>
      <c r="K83" s="72"/>
      <c r="L83" s="72">
        <v>0</v>
      </c>
      <c r="M83" s="72"/>
      <c r="N83" s="72"/>
      <c r="O83" s="72"/>
      <c r="P83" s="72">
        <v>-2018173.170440821</v>
      </c>
      <c r="Q83" s="72"/>
      <c r="R83" s="72">
        <v>-1798734</v>
      </c>
      <c r="S83" s="72"/>
      <c r="T83" s="72">
        <v>-3816907.170440821</v>
      </c>
    </row>
    <row r="84" spans="2:20" ht="15.6">
      <c r="B84" s="75" t="s">
        <v>91</v>
      </c>
      <c r="C84" s="65"/>
      <c r="D84" s="72">
        <v>-238816082.10314119</v>
      </c>
      <c r="E84" s="72"/>
      <c r="F84" s="72">
        <v>99463472.884962559</v>
      </c>
      <c r="G84" s="72"/>
      <c r="H84" s="72">
        <v>-139352609.21817863</v>
      </c>
      <c r="I84" s="72"/>
      <c r="J84" s="72"/>
      <c r="K84" s="72"/>
      <c r="L84" s="72">
        <v>-15571006.393093903</v>
      </c>
      <c r="M84" s="72"/>
      <c r="N84" s="72"/>
      <c r="O84" s="72"/>
      <c r="P84" s="72">
        <v>-154923615.61127254</v>
      </c>
      <c r="Q84" s="72"/>
      <c r="R84" s="72">
        <v>0</v>
      </c>
      <c r="S84" s="72"/>
      <c r="T84" s="72">
        <v>-154923615.61127254</v>
      </c>
    </row>
    <row r="85" spans="2:20" ht="15.6">
      <c r="B85" s="75" t="s">
        <v>89</v>
      </c>
      <c r="C85" s="65"/>
      <c r="D85" s="72">
        <v>-181160416.27427354</v>
      </c>
      <c r="E85" s="72"/>
      <c r="F85" s="72">
        <v>3749555.3228124394</v>
      </c>
      <c r="G85" s="72"/>
      <c r="H85" s="72">
        <v>-177410860.95146111</v>
      </c>
      <c r="I85" s="72"/>
      <c r="J85" s="72"/>
      <c r="K85" s="72"/>
      <c r="L85" s="72">
        <v>-265556419.84795806</v>
      </c>
      <c r="M85" s="72"/>
      <c r="N85" s="72"/>
      <c r="O85" s="72"/>
      <c r="P85" s="72">
        <v>-442967280.79941916</v>
      </c>
      <c r="Q85" s="72"/>
      <c r="R85" s="72">
        <v>0</v>
      </c>
      <c r="S85" s="72"/>
      <c r="T85" s="72">
        <v>-442967280.79941916</v>
      </c>
    </row>
    <row r="86" spans="2:20" ht="15.6">
      <c r="B86" s="65" t="s">
        <v>133</v>
      </c>
      <c r="C86" s="65"/>
      <c r="D86" s="72"/>
      <c r="E86" s="72"/>
      <c r="F86" s="72"/>
      <c r="G86" s="72"/>
      <c r="H86" s="72"/>
      <c r="I86" s="72"/>
      <c r="J86" s="72"/>
      <c r="K86" s="72"/>
      <c r="L86" s="72"/>
      <c r="M86" s="72"/>
      <c r="N86" s="72"/>
      <c r="O86" s="72"/>
      <c r="P86" s="72"/>
      <c r="Q86" s="72"/>
      <c r="R86" s="72">
        <v>0</v>
      </c>
      <c r="S86" s="72"/>
      <c r="T86" s="72">
        <v>0</v>
      </c>
    </row>
    <row r="87" spans="2:20" ht="15.6">
      <c r="B87" s="65" t="s">
        <v>94</v>
      </c>
      <c r="C87" s="65"/>
      <c r="D87" s="72"/>
      <c r="E87" s="72"/>
      <c r="F87" s="72"/>
      <c r="G87" s="72"/>
      <c r="H87" s="72"/>
      <c r="I87" s="72"/>
      <c r="J87" s="72"/>
      <c r="K87" s="72"/>
      <c r="L87" s="72"/>
      <c r="M87" s="72"/>
      <c r="N87" s="72"/>
      <c r="O87" s="72"/>
      <c r="P87" s="72"/>
      <c r="Q87" s="72"/>
      <c r="R87" s="72">
        <v>-494231070</v>
      </c>
      <c r="S87" s="72"/>
      <c r="T87" s="72">
        <v>-494231070</v>
      </c>
    </row>
    <row r="88" spans="2:20" ht="15.6">
      <c r="B88" s="75" t="s">
        <v>33</v>
      </c>
      <c r="C88" s="65"/>
      <c r="D88" s="72"/>
      <c r="E88" s="72"/>
      <c r="F88" s="72"/>
      <c r="G88" s="72"/>
      <c r="H88" s="72"/>
      <c r="I88" s="72"/>
      <c r="J88" s="72"/>
      <c r="K88" s="72"/>
      <c r="L88" s="72"/>
      <c r="M88" s="72"/>
      <c r="N88" s="72"/>
      <c r="O88" s="72"/>
      <c r="P88" s="72"/>
      <c r="Q88" s="72"/>
      <c r="R88" s="72">
        <v>-8138454</v>
      </c>
      <c r="S88" s="72"/>
      <c r="T88" s="72">
        <v>-8138454</v>
      </c>
    </row>
    <row r="89" spans="2:20" ht="15.6">
      <c r="B89" s="65" t="s">
        <v>101</v>
      </c>
      <c r="C89" s="65"/>
      <c r="D89" s="72"/>
      <c r="E89" s="72"/>
      <c r="F89" s="72"/>
      <c r="G89" s="72"/>
      <c r="H89" s="72"/>
      <c r="I89" s="72"/>
      <c r="J89" s="72"/>
      <c r="K89" s="72"/>
      <c r="L89" s="72">
        <v>-802636496.75894797</v>
      </c>
      <c r="M89" s="72"/>
      <c r="N89" s="72"/>
      <c r="O89" s="72"/>
      <c r="P89" s="72">
        <v>-802636496.75894797</v>
      </c>
      <c r="Q89" s="72"/>
      <c r="R89" s="80"/>
      <c r="S89" s="72"/>
      <c r="T89" s="72">
        <v>-802636496.75894797</v>
      </c>
    </row>
    <row r="90" spans="2:20" ht="15.6">
      <c r="B90" s="65" t="s">
        <v>108</v>
      </c>
      <c r="C90" s="65"/>
      <c r="D90" s="72"/>
      <c r="E90" s="72"/>
      <c r="F90" s="72"/>
      <c r="G90" s="72"/>
      <c r="H90" s="72"/>
      <c r="I90" s="72"/>
      <c r="J90" s="72"/>
      <c r="K90" s="72"/>
      <c r="L90" s="72">
        <v>410034910.93042624</v>
      </c>
      <c r="M90" s="72"/>
      <c r="N90" s="72"/>
      <c r="O90" s="72"/>
      <c r="P90" s="72">
        <v>410034910.93042624</v>
      </c>
      <c r="Q90" s="72"/>
      <c r="R90" s="80"/>
      <c r="S90" s="72"/>
      <c r="T90" s="72">
        <v>410034910.93042624</v>
      </c>
    </row>
    <row r="91" spans="2:20" ht="15.6">
      <c r="B91" s="65" t="s">
        <v>1888</v>
      </c>
      <c r="C91" s="65"/>
      <c r="D91" s="72">
        <v>0</v>
      </c>
      <c r="E91" s="72"/>
      <c r="F91" s="72"/>
      <c r="G91" s="72"/>
      <c r="H91" s="72">
        <v>0</v>
      </c>
      <c r="I91" s="72"/>
      <c r="J91" s="72"/>
      <c r="K91" s="72"/>
      <c r="L91" s="72"/>
      <c r="M91" s="72"/>
      <c r="N91" s="72"/>
      <c r="O91" s="72"/>
      <c r="P91" s="72">
        <v>0</v>
      </c>
      <c r="Q91" s="72"/>
      <c r="R91" s="72"/>
      <c r="S91" s="72"/>
      <c r="T91" s="72">
        <v>0</v>
      </c>
    </row>
    <row r="92" spans="2:20" ht="15.6">
      <c r="B92" s="75" t="s">
        <v>1889</v>
      </c>
      <c r="C92" s="65"/>
      <c r="D92" s="72"/>
      <c r="E92" s="72"/>
      <c r="F92" s="72">
        <v>0</v>
      </c>
      <c r="G92" s="72"/>
      <c r="H92" s="72">
        <v>0</v>
      </c>
      <c r="I92" s="72"/>
      <c r="J92" s="72"/>
      <c r="K92" s="72"/>
      <c r="L92" s="72"/>
      <c r="M92" s="72"/>
      <c r="N92" s="72"/>
      <c r="O92" s="72"/>
      <c r="P92" s="72">
        <v>0</v>
      </c>
      <c r="Q92" s="72"/>
      <c r="R92" s="72"/>
      <c r="S92" s="72"/>
      <c r="T92" s="72">
        <v>0</v>
      </c>
    </row>
    <row r="93" spans="2:20" ht="15.6">
      <c r="B93" s="65" t="s">
        <v>1890</v>
      </c>
      <c r="C93" s="65"/>
      <c r="D93" s="72">
        <v>-7438091.8169712909</v>
      </c>
      <c r="E93" s="72"/>
      <c r="F93" s="72">
        <v>6611759.449292223</v>
      </c>
      <c r="G93" s="72"/>
      <c r="H93" s="72">
        <v>-826332.36767906789</v>
      </c>
      <c r="I93" s="72"/>
      <c r="J93" s="72"/>
      <c r="K93" s="72"/>
      <c r="L93" s="72"/>
      <c r="M93" s="72"/>
      <c r="N93" s="72"/>
      <c r="O93" s="72"/>
      <c r="P93" s="72">
        <v>-826332.36767906789</v>
      </c>
      <c r="Q93" s="72"/>
      <c r="R93" s="72"/>
      <c r="S93" s="72"/>
      <c r="T93" s="72">
        <v>-826332.36767906789</v>
      </c>
    </row>
    <row r="94" spans="2:20" ht="15.6">
      <c r="B94" s="65" t="s">
        <v>138</v>
      </c>
      <c r="C94" s="65"/>
      <c r="D94" s="72"/>
      <c r="E94" s="72"/>
      <c r="F94" s="72"/>
      <c r="G94" s="72"/>
      <c r="H94" s="72"/>
      <c r="I94" s="72"/>
      <c r="J94" s="72"/>
      <c r="K94" s="72"/>
      <c r="L94" s="72"/>
      <c r="M94" s="72"/>
      <c r="N94" s="72"/>
      <c r="O94" s="72"/>
      <c r="P94" s="72"/>
      <c r="Q94" s="72"/>
      <c r="R94" s="72">
        <v>-717218461</v>
      </c>
      <c r="S94" s="72"/>
      <c r="T94" s="72">
        <v>-717218461</v>
      </c>
    </row>
    <row r="95" spans="2:20" ht="15.6">
      <c r="B95" s="65" t="s">
        <v>126</v>
      </c>
      <c r="C95" s="65"/>
      <c r="D95" s="72">
        <v>-24063432.803809173</v>
      </c>
      <c r="E95" s="72"/>
      <c r="F95" s="72"/>
      <c r="G95" s="72"/>
      <c r="H95" s="72">
        <v>-24063432.803809173</v>
      </c>
      <c r="I95" s="72"/>
      <c r="J95" s="72"/>
      <c r="K95" s="72"/>
      <c r="L95" s="72"/>
      <c r="M95" s="72"/>
      <c r="N95" s="72"/>
      <c r="O95" s="72"/>
      <c r="P95" s="72">
        <v>-24063432.803809173</v>
      </c>
      <c r="Q95" s="72"/>
      <c r="R95" s="72">
        <v>26195349</v>
      </c>
      <c r="S95" s="72"/>
      <c r="T95" s="72">
        <v>2131916.1961908266</v>
      </c>
    </row>
    <row r="96" spans="2:20" ht="15.6">
      <c r="B96" s="65"/>
      <c r="C96" s="65"/>
      <c r="D96" s="72"/>
      <c r="E96" s="72"/>
      <c r="F96" s="72"/>
      <c r="G96" s="72"/>
      <c r="H96" s="72"/>
      <c r="I96" s="72"/>
      <c r="J96" s="72"/>
      <c r="K96" s="72"/>
      <c r="L96" s="72"/>
      <c r="M96" s="72"/>
      <c r="N96" s="72"/>
      <c r="O96" s="72"/>
      <c r="P96" s="72"/>
      <c r="Q96" s="72"/>
      <c r="R96" s="72"/>
      <c r="S96" s="72"/>
      <c r="T96" s="72"/>
    </row>
    <row r="97" spans="2:20" ht="15.6">
      <c r="B97" s="65"/>
      <c r="C97" s="65"/>
      <c r="D97" s="68" t="s">
        <v>83</v>
      </c>
      <c r="E97" s="65"/>
      <c r="F97" s="68" t="s">
        <v>83</v>
      </c>
      <c r="G97" s="65"/>
      <c r="H97" s="68" t="s">
        <v>83</v>
      </c>
      <c r="I97" s="65"/>
      <c r="J97" s="68" t="s">
        <v>83</v>
      </c>
      <c r="K97" s="65"/>
      <c r="L97" s="68" t="s">
        <v>83</v>
      </c>
      <c r="M97" s="65"/>
      <c r="N97" s="68" t="s">
        <v>83</v>
      </c>
      <c r="O97" s="65"/>
      <c r="P97" s="68" t="s">
        <v>83</v>
      </c>
      <c r="Q97" s="65"/>
      <c r="R97" s="68" t="s">
        <v>83</v>
      </c>
      <c r="S97" s="65"/>
      <c r="T97" s="68" t="s">
        <v>83</v>
      </c>
    </row>
    <row r="98" spans="2:20" ht="15.6">
      <c r="B98" s="65" t="s">
        <v>1891</v>
      </c>
      <c r="C98" s="65"/>
      <c r="D98" s="79">
        <v>-455640405.72085553</v>
      </c>
      <c r="E98" s="79"/>
      <c r="F98" s="79">
        <v>111968997.20928672</v>
      </c>
      <c r="G98" s="79"/>
      <c r="H98" s="79">
        <v>-343671408.51156878</v>
      </c>
      <c r="I98" s="79"/>
      <c r="J98" s="79">
        <v>0</v>
      </c>
      <c r="K98" s="79"/>
      <c r="L98" s="79">
        <v>-673729012.06957376</v>
      </c>
      <c r="M98" s="79"/>
      <c r="N98" s="79">
        <v>0</v>
      </c>
      <c r="O98" s="79"/>
      <c r="P98" s="79">
        <v>-1017400420.5811425</v>
      </c>
      <c r="Q98" s="79"/>
      <c r="R98" s="79">
        <v>-1520714446</v>
      </c>
      <c r="S98" s="79"/>
      <c r="T98" s="79">
        <v>-2538114866.5811424</v>
      </c>
    </row>
    <row r="99" spans="2:20" ht="15.6">
      <c r="B99" s="65"/>
      <c r="C99" s="65"/>
      <c r="D99" s="68" t="s">
        <v>83</v>
      </c>
      <c r="E99" s="65"/>
      <c r="F99" s="68" t="s">
        <v>83</v>
      </c>
      <c r="G99" s="65"/>
      <c r="H99" s="68" t="s">
        <v>83</v>
      </c>
      <c r="I99" s="65"/>
      <c r="J99" s="68" t="s">
        <v>83</v>
      </c>
      <c r="K99" s="65"/>
      <c r="L99" s="68" t="s">
        <v>83</v>
      </c>
      <c r="M99" s="65"/>
      <c r="N99" s="68" t="s">
        <v>83</v>
      </c>
      <c r="O99" s="65"/>
      <c r="P99" s="68" t="s">
        <v>83</v>
      </c>
      <c r="Q99" s="65"/>
      <c r="R99" s="68" t="s">
        <v>83</v>
      </c>
      <c r="S99" s="65"/>
      <c r="T99" s="68" t="s">
        <v>83</v>
      </c>
    </row>
    <row r="100" spans="2:20" ht="15.6">
      <c r="B100" s="65" t="s">
        <v>1892</v>
      </c>
      <c r="C100" s="65"/>
      <c r="D100" s="79">
        <v>11990828707.279144</v>
      </c>
      <c r="E100" s="79"/>
      <c r="F100" s="79">
        <v>-3575051684.7907133</v>
      </c>
      <c r="G100" s="79"/>
      <c r="H100" s="79">
        <v>8415777022.488431</v>
      </c>
      <c r="I100" s="79"/>
      <c r="J100" s="79">
        <v>56563047</v>
      </c>
      <c r="K100" s="79"/>
      <c r="L100" s="79">
        <v>410034910.93042624</v>
      </c>
      <c r="M100" s="79"/>
      <c r="N100" s="79">
        <v>0</v>
      </c>
      <c r="O100" s="79"/>
      <c r="P100" s="79">
        <v>8882374980.4188576</v>
      </c>
      <c r="Q100" s="79"/>
      <c r="R100" s="79">
        <v>245622812</v>
      </c>
      <c r="S100" s="79"/>
      <c r="T100" s="79">
        <v>9127997792.4188576</v>
      </c>
    </row>
    <row r="101" spans="2:20" ht="15.6">
      <c r="B101" s="65"/>
      <c r="C101" s="65"/>
      <c r="D101" s="68" t="s">
        <v>83</v>
      </c>
      <c r="E101" s="65"/>
      <c r="F101" s="68" t="s">
        <v>83</v>
      </c>
      <c r="G101" s="65"/>
      <c r="H101" s="68" t="s">
        <v>83</v>
      </c>
      <c r="I101" s="65"/>
      <c r="J101" s="68" t="s">
        <v>83</v>
      </c>
      <c r="K101" s="65"/>
      <c r="L101" s="68" t="s">
        <v>83</v>
      </c>
      <c r="M101" s="65"/>
      <c r="N101" s="68" t="s">
        <v>83</v>
      </c>
      <c r="O101" s="65"/>
      <c r="P101" s="68" t="s">
        <v>83</v>
      </c>
      <c r="Q101" s="65"/>
      <c r="R101" s="68" t="s">
        <v>83</v>
      </c>
      <c r="S101" s="65"/>
      <c r="T101" s="68" t="s">
        <v>83</v>
      </c>
    </row>
    <row r="102" spans="2:20" ht="15.6">
      <c r="B102" s="65" t="s">
        <v>1893</v>
      </c>
      <c r="C102" s="65"/>
      <c r="D102" s="65"/>
      <c r="E102" s="65"/>
      <c r="F102" s="65"/>
      <c r="G102" s="65"/>
      <c r="H102" s="65"/>
      <c r="I102" s="65"/>
      <c r="J102" s="65"/>
      <c r="K102" s="65"/>
      <c r="L102" s="65"/>
      <c r="M102" s="65"/>
      <c r="N102" s="65"/>
      <c r="O102" s="65"/>
      <c r="P102" s="65"/>
      <c r="Q102" s="65"/>
      <c r="R102" s="65"/>
      <c r="S102" s="65"/>
      <c r="T102" s="65"/>
    </row>
    <row r="103" spans="2:20" ht="15.6">
      <c r="B103" s="65" t="s">
        <v>1894</v>
      </c>
      <c r="C103" s="65"/>
      <c r="D103" s="65"/>
      <c r="E103" s="65"/>
      <c r="F103" s="65"/>
      <c r="G103" s="65"/>
      <c r="H103" s="65"/>
      <c r="I103" s="65"/>
      <c r="J103" s="65"/>
      <c r="K103" s="65"/>
      <c r="L103" s="65"/>
      <c r="M103" s="65"/>
      <c r="N103" s="65"/>
      <c r="O103" s="65"/>
      <c r="P103" s="65"/>
      <c r="Q103" s="65"/>
      <c r="R103" s="65"/>
      <c r="S103" s="65"/>
      <c r="T103" s="65"/>
    </row>
    <row r="104" spans="2:20" ht="15.6">
      <c r="B104" s="68" t="s">
        <v>83</v>
      </c>
      <c r="C104" s="65"/>
      <c r="D104" s="65"/>
      <c r="E104" s="65"/>
      <c r="F104" s="65"/>
      <c r="G104" s="65"/>
      <c r="H104" s="65"/>
      <c r="I104" s="65"/>
      <c r="J104" s="65"/>
      <c r="K104" s="65"/>
      <c r="L104" s="65"/>
      <c r="M104" s="65"/>
      <c r="N104" s="65"/>
      <c r="O104" s="65"/>
      <c r="P104" s="65"/>
      <c r="Q104" s="65"/>
      <c r="R104" s="76"/>
      <c r="S104" s="76"/>
      <c r="T104" s="65"/>
    </row>
    <row r="105" spans="2:20" ht="15.6">
      <c r="B105" s="76"/>
      <c r="C105" s="76"/>
      <c r="D105" s="76"/>
      <c r="E105" s="76"/>
      <c r="F105" s="76"/>
      <c r="G105" s="76"/>
      <c r="H105" s="76"/>
      <c r="I105" s="76"/>
      <c r="J105" s="76"/>
      <c r="K105" s="76"/>
      <c r="L105" s="76"/>
      <c r="M105" s="76"/>
      <c r="N105" s="76"/>
      <c r="O105" s="76"/>
      <c r="P105" s="76"/>
      <c r="Q105" s="76"/>
      <c r="R105" s="76"/>
      <c r="S105" s="76"/>
      <c r="T105" s="76"/>
    </row>
    <row r="106" spans="2:20" ht="15.6">
      <c r="B106" s="65"/>
      <c r="C106" s="65"/>
      <c r="D106" s="65"/>
      <c r="E106" s="65"/>
      <c r="F106" s="65"/>
      <c r="G106" s="65"/>
      <c r="H106" s="65"/>
      <c r="I106" s="65"/>
      <c r="J106" s="65"/>
      <c r="K106" s="65"/>
      <c r="L106" s="65"/>
      <c r="M106" s="65"/>
      <c r="N106" s="65"/>
      <c r="O106" s="65"/>
      <c r="P106" s="65"/>
      <c r="Q106" s="65"/>
      <c r="R106" s="65"/>
      <c r="S106" s="65"/>
      <c r="T106" s="65"/>
    </row>
    <row r="107" spans="2:20" ht="15.6">
      <c r="B107" s="65"/>
      <c r="C107" s="65"/>
      <c r="D107" s="68" t="s">
        <v>83</v>
      </c>
      <c r="E107" s="65"/>
      <c r="F107" s="68" t="s">
        <v>83</v>
      </c>
      <c r="G107" s="65"/>
      <c r="H107" s="68" t="s">
        <v>83</v>
      </c>
      <c r="I107" s="65"/>
      <c r="J107" s="68" t="s">
        <v>83</v>
      </c>
      <c r="K107" s="65"/>
      <c r="L107" s="68" t="s">
        <v>83</v>
      </c>
      <c r="M107" s="65"/>
      <c r="N107" s="68" t="s">
        <v>83</v>
      </c>
      <c r="O107" s="65"/>
      <c r="P107" s="68" t="s">
        <v>83</v>
      </c>
      <c r="Q107" s="65"/>
      <c r="R107" s="68" t="s">
        <v>83</v>
      </c>
      <c r="S107" s="65"/>
      <c r="T107" s="68" t="s">
        <v>83</v>
      </c>
    </row>
    <row r="108" spans="2:20" ht="15.6">
      <c r="B108" s="65" t="s">
        <v>1895</v>
      </c>
      <c r="C108" s="65"/>
      <c r="D108" s="65">
        <v>0</v>
      </c>
      <c r="E108" s="65"/>
      <c r="F108" s="65">
        <v>0</v>
      </c>
      <c r="G108" s="65"/>
      <c r="H108" s="65">
        <v>0</v>
      </c>
      <c r="I108" s="65"/>
      <c r="J108" s="65">
        <v>0</v>
      </c>
      <c r="K108" s="65"/>
      <c r="L108" s="65">
        <v>0</v>
      </c>
      <c r="M108" s="65"/>
      <c r="N108" s="65">
        <v>0</v>
      </c>
      <c r="O108" s="65"/>
      <c r="P108" s="65">
        <v>0</v>
      </c>
      <c r="Q108" s="65"/>
      <c r="R108" s="65">
        <v>0</v>
      </c>
      <c r="S108" s="65"/>
      <c r="T108" s="65">
        <v>0</v>
      </c>
    </row>
    <row r="109" spans="2:20" ht="15.6">
      <c r="B109" s="65"/>
      <c r="C109" s="65"/>
      <c r="D109" s="68" t="s">
        <v>83</v>
      </c>
      <c r="E109" s="65"/>
      <c r="F109" s="68" t="s">
        <v>83</v>
      </c>
      <c r="G109" s="65"/>
      <c r="H109" s="68" t="s">
        <v>83</v>
      </c>
      <c r="I109" s="65"/>
      <c r="J109" s="68" t="s">
        <v>83</v>
      </c>
      <c r="K109" s="65"/>
      <c r="L109" s="68" t="s">
        <v>83</v>
      </c>
      <c r="M109" s="65"/>
      <c r="N109" s="68" t="s">
        <v>83</v>
      </c>
      <c r="O109" s="65"/>
      <c r="P109" s="68" t="s">
        <v>83</v>
      </c>
      <c r="Q109" s="65"/>
      <c r="R109" s="68" t="s">
        <v>83</v>
      </c>
      <c r="S109" s="65"/>
      <c r="T109" s="68" t="s">
        <v>83</v>
      </c>
    </row>
    <row r="110" spans="2:20" ht="15.6">
      <c r="B110" s="65" t="s">
        <v>1896</v>
      </c>
      <c r="C110" s="69" t="s">
        <v>85</v>
      </c>
      <c r="D110" s="65">
        <v>11990828707.279144</v>
      </c>
      <c r="E110" s="77" t="s">
        <v>85</v>
      </c>
      <c r="F110" s="65">
        <v>-3575051684.7907133</v>
      </c>
      <c r="G110" s="77" t="s">
        <v>85</v>
      </c>
      <c r="H110" s="65">
        <v>8415777022.488431</v>
      </c>
      <c r="I110" s="77" t="s">
        <v>85</v>
      </c>
      <c r="J110" s="65">
        <v>56563047</v>
      </c>
      <c r="K110" s="77" t="s">
        <v>85</v>
      </c>
      <c r="L110" s="65">
        <v>410034910.93042624</v>
      </c>
      <c r="M110" s="77" t="s">
        <v>85</v>
      </c>
      <c r="N110" s="65">
        <v>0</v>
      </c>
      <c r="O110" s="77" t="s">
        <v>85</v>
      </c>
      <c r="P110" s="65">
        <v>8882374980.4188576</v>
      </c>
      <c r="Q110" s="77" t="s">
        <v>85</v>
      </c>
      <c r="R110" s="65">
        <v>245622812</v>
      </c>
      <c r="S110" s="77" t="s">
        <v>85</v>
      </c>
      <c r="T110" s="65">
        <v>9127997792.4188576</v>
      </c>
    </row>
    <row r="111" spans="2:20" ht="15.6">
      <c r="B111" s="65"/>
      <c r="C111" s="65"/>
      <c r="D111" s="68" t="s">
        <v>130</v>
      </c>
      <c r="E111" s="65"/>
      <c r="F111" s="68" t="s">
        <v>130</v>
      </c>
      <c r="G111" s="65"/>
      <c r="H111" s="68" t="s">
        <v>130</v>
      </c>
      <c r="I111" s="65"/>
      <c r="J111" s="68" t="s">
        <v>130</v>
      </c>
      <c r="K111" s="65"/>
      <c r="L111" s="68" t="s">
        <v>130</v>
      </c>
      <c r="M111" s="65"/>
      <c r="N111" s="68" t="s">
        <v>130</v>
      </c>
      <c r="O111" s="65"/>
      <c r="P111" s="68" t="s">
        <v>130</v>
      </c>
      <c r="Q111" s="65"/>
      <c r="R111" s="68" t="s">
        <v>130</v>
      </c>
      <c r="S111" s="65"/>
      <c r="T111" s="68" t="s">
        <v>130</v>
      </c>
    </row>
    <row r="112" spans="2:20" ht="15.6">
      <c r="B112" s="65"/>
      <c r="C112" s="65"/>
      <c r="D112" s="65"/>
      <c r="E112" s="65"/>
      <c r="F112" s="65"/>
      <c r="G112" s="65"/>
      <c r="H112" s="377"/>
      <c r="I112" s="65"/>
      <c r="J112" s="65"/>
      <c r="K112" s="65"/>
      <c r="L112" s="65"/>
      <c r="M112" s="65"/>
      <c r="N112" s="65"/>
      <c r="O112" s="65"/>
      <c r="P112" s="65"/>
      <c r="Q112" s="65"/>
      <c r="R112" s="65"/>
      <c r="S112" s="65"/>
      <c r="T112" s="65"/>
    </row>
    <row r="113" spans="2:20" ht="15.6">
      <c r="B113" s="65"/>
      <c r="C113" s="65"/>
      <c r="D113" s="65"/>
      <c r="E113" s="65"/>
      <c r="F113" s="65"/>
      <c r="G113" s="65"/>
      <c r="H113" s="65"/>
      <c r="I113" s="65"/>
      <c r="J113" s="65"/>
      <c r="K113" s="65"/>
      <c r="L113" s="65"/>
      <c r="M113" s="65"/>
      <c r="N113" s="65"/>
      <c r="O113" s="65"/>
      <c r="P113" s="65"/>
      <c r="Q113" s="65"/>
      <c r="R113" s="65"/>
      <c r="S113" s="65"/>
      <c r="T113" s="65"/>
    </row>
    <row r="114" spans="2:20" ht="15.6">
      <c r="B114" s="65"/>
      <c r="C114" s="65"/>
      <c r="D114" s="65"/>
      <c r="E114" s="65"/>
      <c r="F114" s="65"/>
      <c r="G114" s="65"/>
      <c r="H114" s="65"/>
      <c r="I114" s="65"/>
      <c r="J114" s="65"/>
      <c r="K114" s="65"/>
      <c r="L114" s="65"/>
      <c r="M114" s="65"/>
      <c r="N114" s="65"/>
      <c r="O114" s="65"/>
      <c r="P114" s="65"/>
      <c r="Q114" s="65"/>
      <c r="R114" s="65"/>
      <c r="S114" s="65"/>
      <c r="T114" s="65"/>
    </row>
    <row r="115" spans="2:20" ht="15.6">
      <c r="B115" s="65"/>
      <c r="C115" s="65"/>
      <c r="D115" s="65"/>
      <c r="E115" s="65"/>
      <c r="F115" s="65"/>
      <c r="G115" s="65"/>
      <c r="H115" s="65"/>
      <c r="I115" s="65"/>
      <c r="J115" s="65"/>
      <c r="K115" s="65"/>
      <c r="L115" s="65"/>
      <c r="M115" s="65"/>
      <c r="N115" s="65"/>
      <c r="O115" s="65"/>
      <c r="P115" s="65"/>
      <c r="Q115" s="65"/>
      <c r="R115" s="65"/>
      <c r="S115" s="65"/>
      <c r="T115" s="65"/>
    </row>
    <row r="116" spans="2:20" ht="15.6">
      <c r="B116" s="65"/>
      <c r="C116" s="65"/>
      <c r="D116" s="65"/>
      <c r="E116" s="65"/>
      <c r="F116" s="65"/>
      <c r="G116" s="65"/>
      <c r="H116" s="65"/>
      <c r="I116" s="65"/>
      <c r="J116" s="65"/>
      <c r="K116" s="65"/>
      <c r="L116" s="65"/>
      <c r="M116" s="65"/>
      <c r="N116" s="65"/>
      <c r="O116" s="65"/>
      <c r="P116" s="65"/>
      <c r="Q116" s="65"/>
      <c r="R116" s="65"/>
      <c r="S116" s="65"/>
      <c r="T116" s="65"/>
    </row>
    <row r="117" spans="2:20" ht="15.6">
      <c r="B117" s="78" t="s">
        <v>1897</v>
      </c>
      <c r="C117" s="65"/>
      <c r="D117" s="65"/>
      <c r="E117" s="65"/>
      <c r="F117" s="65"/>
      <c r="G117" s="65"/>
      <c r="H117" s="65"/>
      <c r="I117" s="65"/>
      <c r="J117" s="65"/>
      <c r="K117" s="65"/>
      <c r="L117" s="65"/>
      <c r="M117" s="65"/>
      <c r="N117" s="65"/>
      <c r="O117" s="65"/>
      <c r="P117" s="65"/>
      <c r="Q117" s="65"/>
      <c r="R117" s="65"/>
      <c r="S117" s="65"/>
      <c r="T117" s="65"/>
    </row>
    <row r="118" spans="2:20" ht="15.6">
      <c r="B118" s="78" t="s">
        <v>1898</v>
      </c>
      <c r="C118" s="65"/>
      <c r="D118" s="65"/>
      <c r="E118" s="65"/>
      <c r="F118" s="65"/>
      <c r="G118" s="65"/>
      <c r="H118" s="65"/>
      <c r="I118" s="65"/>
      <c r="J118" s="65"/>
      <c r="K118" s="65"/>
      <c r="L118" s="65"/>
      <c r="M118" s="65"/>
      <c r="N118" s="65"/>
      <c r="O118" s="65"/>
      <c r="P118" s="65"/>
      <c r="Q118" s="65"/>
      <c r="R118" s="65"/>
      <c r="S118" s="65"/>
      <c r="T118" s="65"/>
    </row>
    <row r="119" spans="2:20" ht="15.6">
      <c r="B119" s="78" t="s">
        <v>1899</v>
      </c>
      <c r="C119" s="65"/>
      <c r="D119" s="65"/>
      <c r="E119" s="65"/>
      <c r="F119" s="65"/>
      <c r="G119" s="65"/>
      <c r="H119" s="65"/>
      <c r="I119" s="65"/>
      <c r="J119" s="65"/>
      <c r="K119" s="65"/>
      <c r="L119" s="65"/>
      <c r="M119" s="65"/>
      <c r="N119" s="65"/>
      <c r="O119" s="65"/>
      <c r="P119" s="65"/>
      <c r="Q119" s="65"/>
      <c r="R119" s="65"/>
      <c r="S119" s="65"/>
      <c r="T119" s="65"/>
    </row>
  </sheetData>
  <printOptions horizontalCentered="1"/>
  <pageMargins left="0.45" right="0.45" top="0.5" bottom="0.5" header="0.3" footer="0.3"/>
  <pageSetup scale="55" orientation="landscape" horizontalDpi="1200" verticalDpi="1200"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35BBA-7056-4C8F-9BC7-329A7128B0E4}">
  <sheetPr>
    <tabColor rgb="FFE1FFE1"/>
    <pageSetUpPr fitToPage="1"/>
  </sheetPr>
  <dimension ref="B2:AF119"/>
  <sheetViews>
    <sheetView zoomScale="70" zoomScaleNormal="70" zoomScaleSheetLayoutView="70" workbookViewId="0">
      <selection activeCell="J26" sqref="J26"/>
    </sheetView>
  </sheetViews>
  <sheetFormatPr defaultColWidth="8.88671875" defaultRowHeight="14.4"/>
  <cols>
    <col min="1" max="1" width="8.88671875" style="59"/>
    <col min="2" max="2" width="42.88671875" style="59" customWidth="1"/>
    <col min="3" max="3" width="2.6640625" style="59" customWidth="1"/>
    <col min="4" max="4" width="17.88671875" style="59" customWidth="1"/>
    <col min="5" max="5" width="2.6640625" style="59" customWidth="1"/>
    <col min="6" max="6" width="17.88671875" style="59" customWidth="1"/>
    <col min="7" max="7" width="2.6640625" style="59" customWidth="1"/>
    <col min="8" max="8" width="20.5546875" style="59" customWidth="1"/>
    <col min="9" max="9" width="2.6640625" style="59" customWidth="1"/>
    <col min="10" max="10" width="17.88671875" style="59" customWidth="1"/>
    <col min="11" max="11" width="2.6640625" style="59" customWidth="1"/>
    <col min="12" max="12" width="17.88671875" style="59" customWidth="1"/>
    <col min="13" max="13" width="2.6640625" style="59" customWidth="1"/>
    <col min="14" max="14" width="17.88671875" style="59" customWidth="1"/>
    <col min="15" max="15" width="2.6640625" style="59" customWidth="1"/>
    <col min="16" max="16" width="17.88671875" style="59" customWidth="1"/>
    <col min="17" max="17" width="2.6640625" style="59" customWidth="1"/>
    <col min="18" max="18" width="17.88671875" style="59" customWidth="1"/>
    <col min="19" max="19" width="2.6640625" style="59" customWidth="1"/>
    <col min="20" max="20" width="17.88671875" style="59" customWidth="1"/>
    <col min="21" max="21" width="8.88671875" style="59"/>
    <col min="22" max="22" width="18.33203125" style="59" bestFit="1" customWidth="1"/>
    <col min="23" max="31" width="8.88671875" style="59"/>
    <col min="32" max="32" width="18.33203125" style="59" bestFit="1" customWidth="1"/>
    <col min="33" max="16384" width="8.88671875" style="59"/>
  </cols>
  <sheetData>
    <row r="2" spans="2:32" ht="15.6">
      <c r="C2" s="373"/>
      <c r="D2" s="373"/>
      <c r="E2" s="373"/>
      <c r="J2" s="60" t="s">
        <v>1868</v>
      </c>
      <c r="K2" s="373"/>
      <c r="L2" s="374"/>
      <c r="M2" s="373"/>
      <c r="N2" s="373"/>
      <c r="O2" s="373"/>
      <c r="P2" s="373"/>
      <c r="Q2" s="373"/>
      <c r="R2" s="373"/>
      <c r="S2" s="373"/>
      <c r="T2" s="61" t="s">
        <v>1869</v>
      </c>
    </row>
    <row r="3" spans="2:32" ht="15.6">
      <c r="B3" s="58"/>
      <c r="C3" s="58"/>
      <c r="D3" s="58"/>
      <c r="E3" s="58"/>
      <c r="G3" s="373"/>
      <c r="I3" s="375"/>
      <c r="J3" s="60" t="s">
        <v>1870</v>
      </c>
      <c r="K3" s="373"/>
      <c r="L3" s="374"/>
      <c r="M3" s="373"/>
      <c r="N3" s="373"/>
      <c r="O3" s="373"/>
      <c r="P3" s="373"/>
      <c r="Q3" s="373"/>
      <c r="R3" s="58"/>
      <c r="S3" s="58"/>
      <c r="T3" s="61" t="s">
        <v>1871</v>
      </c>
    </row>
    <row r="4" spans="2:32" ht="15.6">
      <c r="B4" s="631" t="s">
        <v>1872</v>
      </c>
      <c r="C4" s="631"/>
      <c r="D4" s="631"/>
      <c r="E4" s="631"/>
      <c r="F4" s="631"/>
      <c r="G4" s="631"/>
      <c r="H4" s="631"/>
      <c r="I4" s="631"/>
      <c r="J4" s="631"/>
      <c r="K4" s="631"/>
      <c r="L4" s="631"/>
      <c r="M4" s="631"/>
      <c r="N4" s="631"/>
      <c r="O4" s="631"/>
      <c r="P4" s="631"/>
      <c r="Q4" s="631"/>
      <c r="R4" s="631"/>
      <c r="S4" s="631"/>
      <c r="T4" s="631"/>
    </row>
    <row r="5" spans="2:32" ht="15.6">
      <c r="B5" s="632">
        <v>45657</v>
      </c>
      <c r="C5" s="632"/>
      <c r="D5" s="632"/>
      <c r="E5" s="632"/>
      <c r="F5" s="632"/>
      <c r="G5" s="632"/>
      <c r="H5" s="632"/>
      <c r="I5" s="632"/>
      <c r="J5" s="632"/>
      <c r="K5" s="632"/>
      <c r="L5" s="632"/>
      <c r="M5" s="632"/>
      <c r="N5" s="632"/>
      <c r="O5" s="632"/>
      <c r="P5" s="632"/>
      <c r="Q5" s="632"/>
      <c r="R5" s="632"/>
      <c r="S5" s="632"/>
      <c r="T5" s="632"/>
    </row>
    <row r="6" spans="2:32" ht="15.6">
      <c r="B6" s="65"/>
      <c r="C6" s="65"/>
      <c r="D6" s="66"/>
      <c r="E6" s="65"/>
      <c r="F6" s="66"/>
      <c r="G6" s="65"/>
      <c r="H6" s="66"/>
      <c r="I6" s="61"/>
      <c r="J6" s="66"/>
      <c r="K6" s="65"/>
      <c r="L6" s="66"/>
      <c r="M6" s="65"/>
      <c r="N6" s="66"/>
      <c r="O6" s="65"/>
      <c r="P6" s="66"/>
      <c r="Q6" s="65"/>
      <c r="R6" s="66"/>
      <c r="S6" s="65"/>
      <c r="T6" s="66"/>
    </row>
    <row r="7" spans="2:32" ht="15.6">
      <c r="B7" s="65"/>
      <c r="C7" s="65"/>
      <c r="D7" s="65"/>
      <c r="E7" s="65"/>
      <c r="F7" s="65"/>
      <c r="G7" s="65"/>
      <c r="H7" s="65"/>
      <c r="I7" s="65"/>
      <c r="J7" s="65"/>
      <c r="K7" s="65"/>
      <c r="L7" s="65"/>
      <c r="M7" s="65"/>
      <c r="N7" s="65"/>
      <c r="O7" s="65"/>
      <c r="P7" s="65"/>
      <c r="Q7" s="65"/>
      <c r="R7" s="65"/>
      <c r="S7" s="65"/>
      <c r="T7" s="65"/>
    </row>
    <row r="8" spans="2:32" ht="15.6">
      <c r="B8" s="65"/>
      <c r="C8" s="65"/>
      <c r="D8" s="67" t="s">
        <v>16</v>
      </c>
      <c r="E8" s="65"/>
      <c r="F8" s="67" t="s">
        <v>17</v>
      </c>
      <c r="G8" s="65"/>
      <c r="H8" s="67" t="s">
        <v>18</v>
      </c>
      <c r="I8" s="65"/>
      <c r="J8" s="67" t="s">
        <v>19</v>
      </c>
      <c r="K8" s="65"/>
      <c r="L8" s="67" t="s">
        <v>20</v>
      </c>
      <c r="M8" s="65"/>
      <c r="N8" s="67" t="s">
        <v>21</v>
      </c>
      <c r="O8" s="65"/>
      <c r="P8" s="67" t="s">
        <v>22</v>
      </c>
      <c r="Q8" s="65"/>
      <c r="R8" s="67" t="s">
        <v>23</v>
      </c>
      <c r="S8" s="65"/>
      <c r="T8" s="67" t="s">
        <v>24</v>
      </c>
    </row>
    <row r="9" spans="2:32" ht="15.6">
      <c r="B9" s="65"/>
      <c r="C9" s="65"/>
      <c r="D9" s="67"/>
      <c r="E9" s="67"/>
      <c r="F9" s="67" t="s">
        <v>26</v>
      </c>
      <c r="G9" s="67"/>
      <c r="H9" s="67" t="s">
        <v>31</v>
      </c>
      <c r="I9" s="67"/>
      <c r="J9" s="67"/>
      <c r="K9" s="67"/>
      <c r="L9" s="67" t="s">
        <v>1873</v>
      </c>
      <c r="M9" s="67"/>
      <c r="N9" s="67"/>
      <c r="O9" s="65"/>
      <c r="P9" s="65"/>
      <c r="Q9" s="65"/>
      <c r="R9" s="65"/>
      <c r="S9" s="65"/>
      <c r="T9" s="65"/>
    </row>
    <row r="10" spans="2:32" ht="15.6">
      <c r="B10" s="65"/>
      <c r="C10" s="65"/>
      <c r="D10" s="67" t="s">
        <v>1874</v>
      </c>
      <c r="E10" s="67"/>
      <c r="F10" s="67" t="s">
        <v>1875</v>
      </c>
      <c r="G10" s="67"/>
      <c r="H10" s="67" t="s">
        <v>1874</v>
      </c>
      <c r="I10" s="67"/>
      <c r="J10" s="67" t="s">
        <v>1876</v>
      </c>
      <c r="K10" s="67"/>
      <c r="L10" s="67" t="s">
        <v>1877</v>
      </c>
      <c r="M10" s="67"/>
      <c r="N10" s="67" t="s">
        <v>1878</v>
      </c>
      <c r="O10" s="65"/>
      <c r="P10" s="67" t="s">
        <v>31</v>
      </c>
      <c r="Q10" s="65"/>
      <c r="R10" s="67" t="s">
        <v>1879</v>
      </c>
      <c r="S10" s="65"/>
      <c r="T10" s="67" t="s">
        <v>44</v>
      </c>
    </row>
    <row r="11" spans="2:32" ht="15.6">
      <c r="B11" s="65"/>
      <c r="C11" s="65"/>
      <c r="D11" s="67" t="s">
        <v>46</v>
      </c>
      <c r="E11" s="67"/>
      <c r="F11" s="67" t="s">
        <v>1880</v>
      </c>
      <c r="G11" s="67"/>
      <c r="H11" s="67" t="s">
        <v>46</v>
      </c>
      <c r="I11" s="67"/>
      <c r="J11" s="67" t="s">
        <v>1881</v>
      </c>
      <c r="K11" s="67"/>
      <c r="L11" s="67" t="s">
        <v>1882</v>
      </c>
      <c r="M11" s="67"/>
      <c r="N11" s="67" t="s">
        <v>50</v>
      </c>
      <c r="O11" s="65"/>
      <c r="P11" s="67" t="s">
        <v>1883</v>
      </c>
      <c r="Q11" s="65"/>
      <c r="R11" s="67" t="s">
        <v>42</v>
      </c>
      <c r="S11" s="65"/>
      <c r="T11" s="67" t="s">
        <v>43</v>
      </c>
    </row>
    <row r="12" spans="2:32" ht="15.6">
      <c r="B12" s="65"/>
      <c r="C12" s="65"/>
      <c r="D12" s="68" t="s">
        <v>83</v>
      </c>
      <c r="E12" s="65"/>
      <c r="F12" s="68" t="s">
        <v>83</v>
      </c>
      <c r="G12" s="65"/>
      <c r="H12" s="68" t="s">
        <v>83</v>
      </c>
      <c r="I12" s="65"/>
      <c r="J12" s="68" t="s">
        <v>83</v>
      </c>
      <c r="K12" s="65"/>
      <c r="L12" s="68" t="s">
        <v>83</v>
      </c>
      <c r="M12" s="65"/>
      <c r="N12" s="68" t="s">
        <v>83</v>
      </c>
      <c r="O12" s="65"/>
      <c r="P12" s="68" t="s">
        <v>83</v>
      </c>
      <c r="Q12" s="65"/>
      <c r="R12" s="68" t="s">
        <v>83</v>
      </c>
      <c r="S12" s="65"/>
      <c r="T12" s="68" t="s">
        <v>83</v>
      </c>
    </row>
    <row r="13" spans="2:32" ht="15.6">
      <c r="B13" s="65" t="s">
        <v>1884</v>
      </c>
      <c r="C13" s="69" t="s">
        <v>85</v>
      </c>
      <c r="D13" s="65">
        <v>13049530694</v>
      </c>
      <c r="E13" s="69" t="s">
        <v>85</v>
      </c>
      <c r="F13" s="65">
        <v>-3830936152</v>
      </c>
      <c r="G13" s="69" t="s">
        <v>85</v>
      </c>
      <c r="H13" s="72">
        <v>9218594542</v>
      </c>
      <c r="I13" s="69" t="s">
        <v>85</v>
      </c>
      <c r="J13" s="65">
        <v>63405877</v>
      </c>
      <c r="K13" s="69" t="s">
        <v>85</v>
      </c>
      <c r="L13" s="65">
        <v>1117495683</v>
      </c>
      <c r="M13" s="69" t="s">
        <v>85</v>
      </c>
      <c r="N13" s="65">
        <v>0</v>
      </c>
      <c r="O13" s="69" t="s">
        <v>85</v>
      </c>
      <c r="P13" s="65">
        <v>10399496102</v>
      </c>
      <c r="Q13" s="69" t="s">
        <v>85</v>
      </c>
      <c r="R13" s="65">
        <v>715899391.18495083</v>
      </c>
      <c r="S13" s="69" t="s">
        <v>85</v>
      </c>
      <c r="T13" s="65">
        <v>11115395493.184952</v>
      </c>
      <c r="AF13" s="70"/>
    </row>
    <row r="14" spans="2:32" ht="15.6">
      <c r="B14" s="65"/>
      <c r="C14" s="65"/>
      <c r="D14" s="68" t="s">
        <v>83</v>
      </c>
      <c r="E14" s="65"/>
      <c r="F14" s="68" t="s">
        <v>83</v>
      </c>
      <c r="G14" s="65"/>
      <c r="H14" s="68" t="s">
        <v>83</v>
      </c>
      <c r="I14" s="65"/>
      <c r="J14" s="68" t="s">
        <v>83</v>
      </c>
      <c r="K14" s="65"/>
      <c r="L14" s="68" t="s">
        <v>83</v>
      </c>
      <c r="M14" s="65"/>
      <c r="N14" s="68" t="s">
        <v>83</v>
      </c>
      <c r="O14" s="65"/>
      <c r="P14" s="68" t="s">
        <v>83</v>
      </c>
      <c r="Q14" s="65"/>
      <c r="R14" s="68" t="s">
        <v>83</v>
      </c>
      <c r="S14" s="65"/>
      <c r="T14" s="68" t="s">
        <v>83</v>
      </c>
    </row>
    <row r="15" spans="2:32" ht="15.6">
      <c r="B15" s="71"/>
      <c r="C15" s="65"/>
      <c r="D15" s="65"/>
      <c r="E15" s="65"/>
      <c r="F15" s="65"/>
      <c r="G15" s="65"/>
      <c r="H15" s="65"/>
      <c r="I15" s="65"/>
      <c r="J15" s="65"/>
      <c r="K15" s="65"/>
      <c r="L15" s="65"/>
      <c r="M15" s="65"/>
      <c r="N15" s="65"/>
      <c r="O15" s="65"/>
      <c r="P15" s="65"/>
      <c r="Q15" s="65"/>
      <c r="R15" s="65"/>
      <c r="S15" s="65"/>
      <c r="T15" s="65"/>
    </row>
    <row r="16" spans="2:32" ht="15.6">
      <c r="B16" s="65" t="s">
        <v>1885</v>
      </c>
      <c r="C16" s="65"/>
      <c r="D16" s="65">
        <v>12965986834</v>
      </c>
      <c r="E16" s="65"/>
      <c r="F16" s="65">
        <v>-3810281182</v>
      </c>
      <c r="G16" s="65"/>
      <c r="H16" s="72">
        <v>9155705652</v>
      </c>
      <c r="I16" s="65"/>
      <c r="J16" s="65">
        <v>61788912</v>
      </c>
      <c r="K16" s="65"/>
      <c r="L16" s="65">
        <v>1113988083</v>
      </c>
      <c r="M16" s="65"/>
      <c r="N16" s="65">
        <v>0</v>
      </c>
      <c r="O16" s="65"/>
      <c r="P16" s="65">
        <v>10331482647</v>
      </c>
      <c r="Q16" s="65"/>
      <c r="R16" s="65">
        <v>712126904</v>
      </c>
      <c r="S16" s="65"/>
      <c r="T16" s="65">
        <v>11043609551</v>
      </c>
    </row>
    <row r="17" spans="2:22" ht="15.6">
      <c r="B17" s="65"/>
      <c r="C17" s="65"/>
      <c r="D17" s="68" t="s">
        <v>130</v>
      </c>
      <c r="E17" s="65"/>
      <c r="F17" s="68" t="s">
        <v>130</v>
      </c>
      <c r="G17" s="65"/>
      <c r="H17" s="68" t="s">
        <v>130</v>
      </c>
      <c r="I17" s="65"/>
      <c r="J17" s="68" t="s">
        <v>130</v>
      </c>
      <c r="K17" s="65"/>
      <c r="L17" s="68" t="s">
        <v>130</v>
      </c>
      <c r="M17" s="65"/>
      <c r="N17" s="68" t="s">
        <v>130</v>
      </c>
      <c r="O17" s="65"/>
      <c r="P17" s="68" t="s">
        <v>130</v>
      </c>
      <c r="Q17" s="65"/>
      <c r="R17" s="68" t="s">
        <v>130</v>
      </c>
      <c r="S17" s="65"/>
      <c r="T17" s="68" t="s">
        <v>130</v>
      </c>
    </row>
    <row r="18" spans="2:22" ht="15.6">
      <c r="B18" s="65"/>
      <c r="C18" s="65"/>
      <c r="D18" s="58"/>
      <c r="E18" s="65"/>
      <c r="F18" s="65"/>
      <c r="G18" s="65"/>
      <c r="H18" s="65"/>
      <c r="I18" s="65"/>
      <c r="J18" s="65"/>
      <c r="K18" s="65"/>
      <c r="L18" s="65"/>
      <c r="M18" s="65"/>
      <c r="N18" s="65"/>
      <c r="O18" s="65"/>
      <c r="P18" s="65"/>
      <c r="Q18" s="65"/>
      <c r="R18" s="65"/>
      <c r="S18" s="65"/>
      <c r="T18" s="65"/>
      <c r="V18" s="73"/>
    </row>
    <row r="19" spans="2:22" ht="15.6">
      <c r="B19" s="65" t="s">
        <v>1886</v>
      </c>
      <c r="C19" s="65"/>
      <c r="D19" s="65"/>
      <c r="E19" s="65"/>
      <c r="F19" s="65"/>
      <c r="G19" s="65"/>
      <c r="H19" s="65"/>
      <c r="I19" s="65"/>
      <c r="J19" s="65"/>
      <c r="K19" s="65"/>
      <c r="L19" s="65"/>
      <c r="M19" s="65"/>
      <c r="N19" s="65"/>
      <c r="O19" s="65"/>
      <c r="P19" s="65"/>
      <c r="Q19" s="65"/>
      <c r="R19" s="65"/>
      <c r="S19" s="65"/>
      <c r="T19" s="65"/>
    </row>
    <row r="20" spans="2:22" ht="15.6">
      <c r="B20" s="68" t="s">
        <v>83</v>
      </c>
      <c r="C20" s="65"/>
      <c r="D20" s="65"/>
      <c r="E20" s="65"/>
      <c r="F20" s="65"/>
      <c r="G20" s="65"/>
      <c r="H20" s="65"/>
      <c r="I20" s="65"/>
      <c r="J20" s="65"/>
      <c r="K20" s="65"/>
      <c r="L20" s="65"/>
      <c r="M20" s="65"/>
      <c r="N20" s="65"/>
      <c r="O20" s="65"/>
      <c r="P20" s="65"/>
      <c r="Q20" s="65"/>
      <c r="R20" s="65"/>
      <c r="S20" s="65"/>
      <c r="T20" s="65"/>
      <c r="V20" s="70"/>
    </row>
    <row r="21" spans="2:22" ht="15.6">
      <c r="B21" s="65" t="s">
        <v>178</v>
      </c>
      <c r="C21" s="65"/>
      <c r="D21" s="74">
        <v>0</v>
      </c>
      <c r="E21" s="376"/>
      <c r="F21" s="74">
        <v>0</v>
      </c>
      <c r="G21" s="65"/>
      <c r="H21" s="72">
        <v>0</v>
      </c>
      <c r="I21" s="65"/>
      <c r="J21" s="65"/>
      <c r="K21" s="65"/>
      <c r="L21" s="65"/>
      <c r="M21" s="65"/>
      <c r="N21" s="65"/>
      <c r="O21" s="65"/>
      <c r="P21" s="65">
        <v>0</v>
      </c>
      <c r="Q21" s="65"/>
      <c r="R21" s="65">
        <v>-34289655</v>
      </c>
      <c r="S21" s="65"/>
      <c r="T21" s="65">
        <v>-34289655</v>
      </c>
      <c r="V21" s="70"/>
    </row>
    <row r="22" spans="2:22" ht="15.6">
      <c r="B22" s="65" t="s">
        <v>87</v>
      </c>
      <c r="C22" s="65"/>
      <c r="D22" s="65">
        <v>-4161717.7662124489</v>
      </c>
      <c r="E22" s="65"/>
      <c r="F22" s="65">
        <v>2560501.8986789016</v>
      </c>
      <c r="G22" s="65"/>
      <c r="H22" s="72">
        <v>-1601215.8675335473</v>
      </c>
      <c r="I22" s="65"/>
      <c r="J22" s="65"/>
      <c r="K22" s="65"/>
      <c r="L22" s="65">
        <v>0</v>
      </c>
      <c r="M22" s="65"/>
      <c r="N22" s="65"/>
      <c r="O22" s="65"/>
      <c r="P22" s="65">
        <v>-1601215.8675335473</v>
      </c>
      <c r="Q22" s="65"/>
      <c r="R22" s="65">
        <v>-2705713</v>
      </c>
      <c r="S22" s="65"/>
      <c r="T22" s="65">
        <v>-4306928.8675335478</v>
      </c>
      <c r="V22" s="70"/>
    </row>
    <row r="23" spans="2:22" ht="15.6">
      <c r="B23" s="75" t="s">
        <v>33</v>
      </c>
      <c r="C23" s="65"/>
      <c r="D23" s="65"/>
      <c r="E23" s="65"/>
      <c r="F23" s="65"/>
      <c r="G23" s="65"/>
      <c r="H23" s="72">
        <v>0</v>
      </c>
      <c r="I23" s="65"/>
      <c r="J23" s="65"/>
      <c r="K23" s="65"/>
      <c r="L23" s="65"/>
      <c r="M23" s="65"/>
      <c r="N23" s="65"/>
      <c r="O23" s="65"/>
      <c r="P23" s="65">
        <v>0</v>
      </c>
      <c r="Q23" s="65"/>
      <c r="R23" s="65">
        <v>-20823007</v>
      </c>
      <c r="S23" s="65"/>
      <c r="T23" s="65">
        <v>-20823007</v>
      </c>
      <c r="V23" s="70"/>
    </row>
    <row r="24" spans="2:22" ht="15.6">
      <c r="B24" s="75" t="s">
        <v>91</v>
      </c>
      <c r="C24" s="65"/>
      <c r="D24" s="65">
        <v>-255417012.25092527</v>
      </c>
      <c r="E24" s="65"/>
      <c r="F24" s="65">
        <v>103728522.05472136</v>
      </c>
      <c r="G24" s="65"/>
      <c r="H24" s="72">
        <v>-151688490.19620392</v>
      </c>
      <c r="I24" s="65"/>
      <c r="J24" s="65"/>
      <c r="K24" s="65"/>
      <c r="L24" s="65">
        <v>-4106876.7297571013</v>
      </c>
      <c r="M24" s="65"/>
      <c r="N24" s="65"/>
      <c r="O24" s="65"/>
      <c r="P24" s="65">
        <v>-155795366.92596102</v>
      </c>
      <c r="Q24" s="65"/>
      <c r="R24" s="65">
        <v>0</v>
      </c>
      <c r="S24" s="65"/>
      <c r="T24" s="65">
        <v>-155795366.92596102</v>
      </c>
    </row>
    <row r="25" spans="2:22" ht="15.6">
      <c r="B25" s="75" t="s">
        <v>89</v>
      </c>
      <c r="C25" s="65"/>
      <c r="D25" s="65">
        <v>-387394881.05317283</v>
      </c>
      <c r="E25" s="65"/>
      <c r="F25" s="65">
        <v>7429957.3025975497</v>
      </c>
      <c r="G25" s="65"/>
      <c r="H25" s="72">
        <v>-379964923.7505753</v>
      </c>
      <c r="I25" s="65"/>
      <c r="J25" s="65"/>
      <c r="K25" s="65"/>
      <c r="L25" s="65">
        <v>-155084902.15172046</v>
      </c>
      <c r="M25" s="65"/>
      <c r="N25" s="65"/>
      <c r="O25" s="65"/>
      <c r="P25" s="65">
        <v>-535049825.90229577</v>
      </c>
      <c r="Q25" s="65"/>
      <c r="R25" s="65">
        <v>0</v>
      </c>
      <c r="S25" s="65"/>
      <c r="T25" s="65">
        <v>-535049825.90229577</v>
      </c>
    </row>
    <row r="26" spans="2:22" ht="15.6">
      <c r="B26" s="75" t="s">
        <v>94</v>
      </c>
      <c r="C26" s="65"/>
      <c r="D26" s="65"/>
      <c r="E26" s="65"/>
      <c r="F26" s="65"/>
      <c r="G26" s="65"/>
      <c r="H26" s="72"/>
      <c r="I26" s="65"/>
      <c r="J26" s="65"/>
      <c r="K26" s="65"/>
      <c r="L26" s="65"/>
      <c r="M26" s="65"/>
      <c r="N26" s="65"/>
      <c r="O26" s="65"/>
      <c r="P26" s="65">
        <v>0</v>
      </c>
      <c r="Q26" s="65"/>
      <c r="R26" s="65">
        <v>-510320271</v>
      </c>
      <c r="S26" s="65"/>
      <c r="T26" s="65">
        <v>-510320271</v>
      </c>
    </row>
    <row r="27" spans="2:22" ht="15.6">
      <c r="B27" s="65" t="s">
        <v>133</v>
      </c>
      <c r="C27" s="65"/>
      <c r="D27" s="65"/>
      <c r="E27" s="65"/>
      <c r="F27" s="65"/>
      <c r="G27" s="65"/>
      <c r="H27" s="65"/>
      <c r="I27" s="65"/>
      <c r="J27" s="65"/>
      <c r="K27" s="65"/>
      <c r="L27" s="65"/>
      <c r="M27" s="65"/>
      <c r="N27" s="65"/>
      <c r="O27" s="65"/>
      <c r="P27" s="65">
        <v>0</v>
      </c>
      <c r="Q27" s="65"/>
      <c r="R27" s="65">
        <v>-5931</v>
      </c>
      <c r="S27" s="65"/>
      <c r="T27" s="65">
        <v>-5931</v>
      </c>
    </row>
    <row r="28" spans="2:22" ht="15.6">
      <c r="B28" s="65" t="s">
        <v>101</v>
      </c>
      <c r="C28" s="65"/>
      <c r="D28" s="65"/>
      <c r="E28" s="65"/>
      <c r="F28" s="65"/>
      <c r="G28" s="65"/>
      <c r="H28" s="65"/>
      <c r="I28" s="65"/>
      <c r="J28" s="65"/>
      <c r="K28" s="65"/>
      <c r="L28" s="65">
        <v>-954796304.11852241</v>
      </c>
      <c r="M28" s="65"/>
      <c r="N28" s="65"/>
      <c r="O28" s="65"/>
      <c r="P28" s="65">
        <v>-954796304.11852241</v>
      </c>
      <c r="Q28" s="65"/>
      <c r="R28" s="66"/>
      <c r="S28" s="65"/>
      <c r="T28" s="65">
        <v>-954796304.11852241</v>
      </c>
    </row>
    <row r="29" spans="2:22" ht="15.6">
      <c r="B29" s="65" t="s">
        <v>108</v>
      </c>
      <c r="C29" s="65"/>
      <c r="D29" s="65"/>
      <c r="E29" s="65"/>
      <c r="F29" s="65"/>
      <c r="G29" s="65"/>
      <c r="H29" s="65"/>
      <c r="I29" s="65"/>
      <c r="J29" s="65"/>
      <c r="K29" s="65"/>
      <c r="L29" s="65">
        <v>271548016.59713668</v>
      </c>
      <c r="M29" s="65"/>
      <c r="N29" s="65"/>
      <c r="O29" s="65"/>
      <c r="P29" s="65">
        <v>271548016.59713668</v>
      </c>
      <c r="Q29" s="65"/>
      <c r="R29" s="66"/>
      <c r="S29" s="65"/>
      <c r="T29" s="65">
        <v>271548016.59713668</v>
      </c>
    </row>
    <row r="30" spans="2:22" ht="15.6">
      <c r="B30" s="65" t="s">
        <v>1888</v>
      </c>
      <c r="C30" s="65"/>
      <c r="D30" s="65">
        <v>0</v>
      </c>
      <c r="E30" s="65"/>
      <c r="F30" s="65"/>
      <c r="G30" s="65"/>
      <c r="H30" s="72">
        <v>0</v>
      </c>
      <c r="I30" s="65"/>
      <c r="J30" s="65"/>
      <c r="K30" s="65"/>
      <c r="L30" s="65"/>
      <c r="M30" s="65"/>
      <c r="N30" s="65"/>
      <c r="O30" s="65"/>
      <c r="P30" s="65">
        <v>0</v>
      </c>
      <c r="Q30" s="65"/>
      <c r="R30" s="65"/>
      <c r="S30" s="65"/>
      <c r="T30" s="65">
        <v>0</v>
      </c>
    </row>
    <row r="31" spans="2:22" ht="15.6">
      <c r="B31" s="75" t="s">
        <v>1889</v>
      </c>
      <c r="C31" s="65"/>
      <c r="D31" s="65"/>
      <c r="E31" s="65"/>
      <c r="F31" s="65">
        <v>0</v>
      </c>
      <c r="G31" s="65"/>
      <c r="H31" s="72">
        <v>0</v>
      </c>
      <c r="I31" s="65"/>
      <c r="J31" s="65"/>
      <c r="K31" s="65"/>
      <c r="L31" s="65"/>
      <c r="M31" s="65"/>
      <c r="N31" s="65"/>
      <c r="O31" s="65"/>
      <c r="P31" s="65">
        <v>0</v>
      </c>
      <c r="Q31" s="65"/>
      <c r="R31" s="65"/>
      <c r="S31" s="65"/>
      <c r="T31" s="65">
        <v>0</v>
      </c>
    </row>
    <row r="32" spans="2:22" ht="15.6">
      <c r="B32" s="65" t="s">
        <v>1890</v>
      </c>
      <c r="C32" s="65"/>
      <c r="D32" s="65">
        <v>-7436904.317036842</v>
      </c>
      <c r="E32" s="65"/>
      <c r="F32" s="65">
        <v>6728536.1924834298</v>
      </c>
      <c r="G32" s="65"/>
      <c r="H32" s="72">
        <v>-708368.1245534122</v>
      </c>
      <c r="I32" s="65"/>
      <c r="J32" s="65"/>
      <c r="K32" s="65"/>
      <c r="L32" s="65"/>
      <c r="M32" s="65"/>
      <c r="N32" s="65"/>
      <c r="O32" s="65"/>
      <c r="P32" s="65">
        <v>-708368.1245534122</v>
      </c>
      <c r="Q32" s="65"/>
      <c r="R32" s="65"/>
      <c r="S32" s="65"/>
      <c r="T32" s="65">
        <v>-708368.1245534122</v>
      </c>
    </row>
    <row r="33" spans="2:22" ht="15.6">
      <c r="B33" s="65" t="s">
        <v>138</v>
      </c>
      <c r="C33" s="65"/>
      <c r="D33" s="65"/>
      <c r="E33" s="65"/>
      <c r="F33" s="65"/>
      <c r="G33" s="65"/>
      <c r="H33" s="72"/>
      <c r="I33" s="65"/>
      <c r="J33" s="65"/>
      <c r="K33" s="65"/>
      <c r="L33" s="65"/>
      <c r="M33" s="65"/>
      <c r="N33" s="65"/>
      <c r="O33" s="65"/>
      <c r="P33" s="65">
        <v>0</v>
      </c>
      <c r="Q33" s="65"/>
      <c r="R33" s="65">
        <v>0</v>
      </c>
      <c r="S33" s="65"/>
      <c r="T33" s="65">
        <v>0</v>
      </c>
    </row>
    <row r="34" spans="2:22" ht="15.6">
      <c r="B34" s="65" t="s">
        <v>126</v>
      </c>
      <c r="C34" s="65"/>
      <c r="D34" s="65">
        <v>-32964826.572887592</v>
      </c>
      <c r="E34" s="65"/>
      <c r="F34" s="65"/>
      <c r="G34" s="65"/>
      <c r="H34" s="72">
        <v>-32964826.572887592</v>
      </c>
      <c r="I34" s="65"/>
      <c r="J34" s="65"/>
      <c r="K34" s="65"/>
      <c r="L34" s="65"/>
      <c r="M34" s="65"/>
      <c r="N34" s="65"/>
      <c r="O34" s="65"/>
      <c r="P34" s="65">
        <v>-32964826.572887592</v>
      </c>
      <c r="Q34" s="65"/>
      <c r="R34" s="65">
        <v>34415629</v>
      </c>
      <c r="S34" s="65"/>
      <c r="T34" s="65">
        <v>1450802.427112408</v>
      </c>
    </row>
    <row r="35" spans="2:22" ht="15.6">
      <c r="B35" s="65"/>
      <c r="C35" s="65"/>
      <c r="D35" s="65"/>
      <c r="E35" s="65"/>
      <c r="F35" s="65"/>
      <c r="G35" s="65"/>
      <c r="H35" s="65"/>
      <c r="I35" s="65"/>
      <c r="J35" s="65"/>
      <c r="K35" s="65"/>
      <c r="L35" s="65"/>
      <c r="M35" s="65"/>
      <c r="N35" s="65"/>
      <c r="O35" s="65"/>
      <c r="P35" s="65"/>
      <c r="Q35" s="65"/>
      <c r="R35" s="65"/>
      <c r="S35" s="65"/>
      <c r="T35" s="65"/>
    </row>
    <row r="36" spans="2:22" ht="15.6">
      <c r="B36" s="65"/>
      <c r="C36" s="65"/>
      <c r="D36" s="68" t="s">
        <v>83</v>
      </c>
      <c r="E36" s="65"/>
      <c r="F36" s="68" t="s">
        <v>83</v>
      </c>
      <c r="G36" s="65"/>
      <c r="H36" s="68" t="s">
        <v>83</v>
      </c>
      <c r="I36" s="65"/>
      <c r="J36" s="68" t="s">
        <v>83</v>
      </c>
      <c r="K36" s="65"/>
      <c r="L36" s="68" t="s">
        <v>83</v>
      </c>
      <c r="M36" s="65"/>
      <c r="N36" s="68" t="s">
        <v>83</v>
      </c>
      <c r="O36" s="65"/>
      <c r="P36" s="68" t="s">
        <v>83</v>
      </c>
      <c r="Q36" s="65"/>
      <c r="R36" s="68" t="s">
        <v>83</v>
      </c>
      <c r="S36" s="65"/>
      <c r="T36" s="68" t="s">
        <v>83</v>
      </c>
    </row>
    <row r="37" spans="2:22" ht="15.6">
      <c r="B37" s="65" t="s">
        <v>1891</v>
      </c>
      <c r="C37" s="65"/>
      <c r="D37" s="65">
        <v>-687375341.960235</v>
      </c>
      <c r="E37" s="65"/>
      <c r="F37" s="65">
        <v>120447517.44848123</v>
      </c>
      <c r="G37" s="65"/>
      <c r="H37" s="65">
        <v>-566927824.51175368</v>
      </c>
      <c r="I37" s="65"/>
      <c r="J37" s="65">
        <v>0</v>
      </c>
      <c r="K37" s="65"/>
      <c r="L37" s="65">
        <v>-842440066.40286326</v>
      </c>
      <c r="M37" s="65"/>
      <c r="N37" s="65">
        <v>0</v>
      </c>
      <c r="O37" s="65"/>
      <c r="P37" s="65">
        <v>-1409367890.9146171</v>
      </c>
      <c r="Q37" s="65"/>
      <c r="R37" s="65">
        <v>-533728948</v>
      </c>
      <c r="S37" s="65"/>
      <c r="T37" s="65">
        <v>-1943096838.9146173</v>
      </c>
      <c r="V37" s="73"/>
    </row>
    <row r="38" spans="2:22" ht="15.6">
      <c r="B38" s="65"/>
      <c r="C38" s="65"/>
      <c r="D38" s="68" t="s">
        <v>83</v>
      </c>
      <c r="E38" s="65"/>
      <c r="F38" s="68" t="s">
        <v>83</v>
      </c>
      <c r="G38" s="65"/>
      <c r="H38" s="68" t="s">
        <v>83</v>
      </c>
      <c r="I38" s="65"/>
      <c r="J38" s="68" t="s">
        <v>83</v>
      </c>
      <c r="K38" s="65"/>
      <c r="L38" s="68" t="s">
        <v>83</v>
      </c>
      <c r="M38" s="65"/>
      <c r="N38" s="68" t="s">
        <v>83</v>
      </c>
      <c r="O38" s="65"/>
      <c r="P38" s="68" t="s">
        <v>83</v>
      </c>
      <c r="Q38" s="65"/>
      <c r="R38" s="68" t="s">
        <v>83</v>
      </c>
      <c r="S38" s="65"/>
      <c r="T38" s="68" t="s">
        <v>83</v>
      </c>
    </row>
    <row r="39" spans="2:22" ht="15.6">
      <c r="B39" s="65" t="s">
        <v>1892</v>
      </c>
      <c r="C39" s="65"/>
      <c r="D39" s="65">
        <v>12278611492.039764</v>
      </c>
      <c r="E39" s="65"/>
      <c r="F39" s="65">
        <v>-3689833664.5515189</v>
      </c>
      <c r="G39" s="65"/>
      <c r="H39" s="65">
        <v>8588777827.488246</v>
      </c>
      <c r="I39" s="65"/>
      <c r="J39" s="65">
        <v>61788912</v>
      </c>
      <c r="K39" s="65"/>
      <c r="L39" s="65">
        <v>271548016.59713674</v>
      </c>
      <c r="M39" s="65"/>
      <c r="N39" s="65">
        <v>0</v>
      </c>
      <c r="O39" s="65"/>
      <c r="P39" s="65">
        <v>8922114756.0853825</v>
      </c>
      <c r="Q39" s="65"/>
      <c r="R39" s="65">
        <v>178397956</v>
      </c>
      <c r="S39" s="65"/>
      <c r="T39" s="65">
        <v>9100512712.0853825</v>
      </c>
    </row>
    <row r="40" spans="2:22" ht="15.6">
      <c r="B40" s="65"/>
      <c r="C40" s="65"/>
      <c r="D40" s="68" t="s">
        <v>83</v>
      </c>
      <c r="E40" s="65"/>
      <c r="F40" s="68" t="s">
        <v>83</v>
      </c>
      <c r="G40" s="65"/>
      <c r="H40" s="68" t="s">
        <v>83</v>
      </c>
      <c r="I40" s="65"/>
      <c r="J40" s="68" t="s">
        <v>83</v>
      </c>
      <c r="K40" s="65"/>
      <c r="L40" s="68" t="s">
        <v>83</v>
      </c>
      <c r="M40" s="65"/>
      <c r="N40" s="68" t="s">
        <v>83</v>
      </c>
      <c r="O40" s="65"/>
      <c r="P40" s="68" t="s">
        <v>83</v>
      </c>
      <c r="Q40" s="65"/>
      <c r="R40" s="68" t="s">
        <v>83</v>
      </c>
      <c r="S40" s="65"/>
      <c r="T40" s="68" t="s">
        <v>83</v>
      </c>
    </row>
    <row r="41" spans="2:22" ht="15.6">
      <c r="B41" s="65" t="s">
        <v>1893</v>
      </c>
      <c r="C41" s="65"/>
      <c r="D41" s="65"/>
      <c r="E41" s="65"/>
      <c r="F41" s="65"/>
      <c r="G41" s="65"/>
      <c r="H41" s="65"/>
      <c r="I41" s="65"/>
      <c r="J41" s="65"/>
      <c r="K41" s="65"/>
      <c r="L41" s="65"/>
      <c r="M41" s="65"/>
      <c r="N41" s="65"/>
      <c r="O41" s="65"/>
      <c r="P41" s="65"/>
      <c r="Q41" s="65"/>
      <c r="R41" s="65"/>
      <c r="S41" s="65"/>
      <c r="T41" s="65"/>
    </row>
    <row r="42" spans="2:22" ht="15.6">
      <c r="B42" s="65"/>
      <c r="C42" s="65"/>
      <c r="D42" s="65"/>
      <c r="E42" s="65"/>
      <c r="F42" s="65"/>
      <c r="G42" s="65"/>
      <c r="H42" s="65"/>
      <c r="I42" s="65"/>
      <c r="J42" s="65"/>
      <c r="K42" s="65"/>
      <c r="L42" s="65"/>
      <c r="M42" s="65"/>
      <c r="N42" s="65"/>
      <c r="O42" s="65"/>
      <c r="P42" s="65"/>
      <c r="Q42" s="65"/>
      <c r="R42" s="65"/>
      <c r="S42" s="65"/>
      <c r="T42" s="65"/>
    </row>
    <row r="43" spans="2:22" ht="15.6">
      <c r="B43" s="68" t="s">
        <v>83</v>
      </c>
      <c r="C43" s="65"/>
      <c r="D43" s="65"/>
      <c r="E43" s="65"/>
      <c r="F43" s="65"/>
      <c r="G43" s="65"/>
      <c r="H43" s="65"/>
      <c r="I43" s="65"/>
      <c r="J43" s="65"/>
      <c r="K43" s="65"/>
      <c r="L43" s="65"/>
      <c r="M43" s="65"/>
      <c r="N43" s="65"/>
      <c r="O43" s="65"/>
      <c r="P43" s="65"/>
      <c r="Q43" s="65"/>
      <c r="R43" s="65"/>
      <c r="S43" s="65"/>
      <c r="T43" s="65"/>
    </row>
    <row r="44" spans="2:22" ht="15.6">
      <c r="B44" s="76"/>
      <c r="C44" s="76"/>
      <c r="D44" s="76"/>
      <c r="E44" s="76"/>
      <c r="F44" s="76"/>
      <c r="G44" s="76"/>
      <c r="H44" s="76"/>
      <c r="I44" s="76"/>
      <c r="J44" s="76"/>
      <c r="K44" s="76"/>
      <c r="L44" s="76"/>
      <c r="M44" s="76"/>
      <c r="N44" s="76"/>
      <c r="O44" s="76"/>
      <c r="P44" s="76"/>
      <c r="Q44" s="76"/>
      <c r="R44" s="76"/>
      <c r="S44" s="76"/>
      <c r="T44" s="76"/>
    </row>
    <row r="45" spans="2:22" ht="15.6">
      <c r="B45" s="65"/>
      <c r="C45" s="65"/>
      <c r="D45" s="65"/>
      <c r="E45" s="65"/>
      <c r="F45" s="65"/>
      <c r="G45" s="65"/>
      <c r="H45" s="65"/>
      <c r="I45" s="65"/>
      <c r="J45" s="65"/>
      <c r="K45" s="65"/>
      <c r="L45" s="65"/>
      <c r="M45" s="65"/>
      <c r="N45" s="65"/>
      <c r="O45" s="65"/>
      <c r="P45" s="65"/>
      <c r="Q45" s="65"/>
      <c r="R45" s="65"/>
      <c r="S45" s="65"/>
      <c r="T45" s="65"/>
    </row>
    <row r="46" spans="2:22" ht="15.6">
      <c r="B46" s="65"/>
      <c r="C46" s="65"/>
      <c r="D46" s="68" t="s">
        <v>83</v>
      </c>
      <c r="E46" s="65"/>
      <c r="F46" s="68" t="s">
        <v>83</v>
      </c>
      <c r="G46" s="65"/>
      <c r="H46" s="68" t="s">
        <v>83</v>
      </c>
      <c r="I46" s="65"/>
      <c r="J46" s="68" t="s">
        <v>83</v>
      </c>
      <c r="K46" s="65"/>
      <c r="L46" s="68" t="s">
        <v>83</v>
      </c>
      <c r="M46" s="65"/>
      <c r="N46" s="68" t="s">
        <v>83</v>
      </c>
      <c r="O46" s="65"/>
      <c r="P46" s="68" t="s">
        <v>83</v>
      </c>
      <c r="Q46" s="65"/>
      <c r="R46" s="68" t="s">
        <v>83</v>
      </c>
      <c r="S46" s="65"/>
      <c r="T46" s="68" t="s">
        <v>83</v>
      </c>
    </row>
    <row r="47" spans="2:22" ht="15.6">
      <c r="B47" s="65" t="s">
        <v>1895</v>
      </c>
      <c r="C47" s="65"/>
      <c r="D47" s="65">
        <v>0</v>
      </c>
      <c r="E47" s="65"/>
      <c r="F47" s="65">
        <v>0</v>
      </c>
      <c r="G47" s="65"/>
      <c r="H47" s="65">
        <v>0</v>
      </c>
      <c r="I47" s="65"/>
      <c r="J47" s="65">
        <v>0</v>
      </c>
      <c r="K47" s="65"/>
      <c r="L47" s="65">
        <v>0</v>
      </c>
      <c r="M47" s="65"/>
      <c r="N47" s="65">
        <v>0</v>
      </c>
      <c r="O47" s="65"/>
      <c r="P47" s="65">
        <v>0</v>
      </c>
      <c r="Q47" s="65"/>
      <c r="R47" s="65">
        <v>0</v>
      </c>
      <c r="S47" s="65"/>
      <c r="T47" s="65">
        <v>0</v>
      </c>
    </row>
    <row r="48" spans="2:22" ht="15.6">
      <c r="B48" s="65"/>
      <c r="C48" s="65"/>
      <c r="D48" s="68" t="s">
        <v>83</v>
      </c>
      <c r="E48" s="65"/>
      <c r="F48" s="68" t="s">
        <v>83</v>
      </c>
      <c r="G48" s="65"/>
      <c r="H48" s="68" t="s">
        <v>83</v>
      </c>
      <c r="I48" s="65"/>
      <c r="J48" s="68" t="s">
        <v>83</v>
      </c>
      <c r="K48" s="65"/>
      <c r="L48" s="68" t="s">
        <v>83</v>
      </c>
      <c r="M48" s="65"/>
      <c r="N48" s="68" t="s">
        <v>83</v>
      </c>
      <c r="O48" s="65"/>
      <c r="P48" s="68" t="s">
        <v>83</v>
      </c>
      <c r="Q48" s="65"/>
      <c r="R48" s="68" t="s">
        <v>83</v>
      </c>
      <c r="S48" s="65"/>
      <c r="T48" s="68" t="s">
        <v>83</v>
      </c>
    </row>
    <row r="49" spans="2:20" ht="15.6">
      <c r="B49" s="65" t="s">
        <v>1896</v>
      </c>
      <c r="C49" s="77" t="s">
        <v>85</v>
      </c>
      <c r="D49" s="65">
        <v>12278611492.039764</v>
      </c>
      <c r="E49" s="77" t="s">
        <v>85</v>
      </c>
      <c r="F49" s="65">
        <v>-3689833664.5515189</v>
      </c>
      <c r="G49" s="77" t="s">
        <v>85</v>
      </c>
      <c r="H49" s="65">
        <v>8588777827.488246</v>
      </c>
      <c r="I49" s="77" t="s">
        <v>85</v>
      </c>
      <c r="J49" s="65">
        <v>61788912</v>
      </c>
      <c r="K49" s="77" t="s">
        <v>85</v>
      </c>
      <c r="L49" s="65">
        <v>271548016.59713674</v>
      </c>
      <c r="M49" s="77" t="s">
        <v>85</v>
      </c>
      <c r="N49" s="65">
        <v>0</v>
      </c>
      <c r="O49" s="77" t="s">
        <v>85</v>
      </c>
      <c r="P49" s="65">
        <v>8922114756.0853825</v>
      </c>
      <c r="Q49" s="77" t="s">
        <v>85</v>
      </c>
      <c r="R49" s="65">
        <v>178397956</v>
      </c>
      <c r="S49" s="77" t="s">
        <v>85</v>
      </c>
      <c r="T49" s="65">
        <v>9100512712.0853825</v>
      </c>
    </row>
    <row r="50" spans="2:20" ht="15.6">
      <c r="B50" s="65"/>
      <c r="C50" s="65"/>
      <c r="D50" s="68" t="s">
        <v>130</v>
      </c>
      <c r="E50" s="65"/>
      <c r="F50" s="68" t="s">
        <v>130</v>
      </c>
      <c r="G50" s="65"/>
      <c r="H50" s="68" t="s">
        <v>130</v>
      </c>
      <c r="I50" s="65"/>
      <c r="J50" s="68" t="s">
        <v>130</v>
      </c>
      <c r="K50" s="65"/>
      <c r="L50" s="68" t="s">
        <v>130</v>
      </c>
      <c r="M50" s="65"/>
      <c r="N50" s="68" t="s">
        <v>130</v>
      </c>
      <c r="O50" s="65"/>
      <c r="P50" s="68" t="s">
        <v>130</v>
      </c>
      <c r="Q50" s="65"/>
      <c r="R50" s="68" t="s">
        <v>130</v>
      </c>
      <c r="S50" s="65"/>
      <c r="T50" s="68" t="s">
        <v>130</v>
      </c>
    </row>
    <row r="51" spans="2:20" ht="15.6">
      <c r="B51" s="65"/>
      <c r="C51" s="65"/>
      <c r="D51" s="65"/>
      <c r="E51" s="65"/>
      <c r="F51" s="65"/>
      <c r="G51" s="65"/>
      <c r="H51" s="377"/>
      <c r="I51" s="65"/>
      <c r="J51" s="65"/>
      <c r="K51" s="65"/>
      <c r="L51" s="65"/>
      <c r="M51" s="65"/>
      <c r="N51" s="65"/>
      <c r="O51" s="65"/>
      <c r="P51" s="65"/>
      <c r="Q51" s="65"/>
      <c r="R51" s="65"/>
      <c r="S51" s="65"/>
      <c r="T51" s="65"/>
    </row>
    <row r="54" spans="2:20" ht="15.6">
      <c r="B54" s="65"/>
      <c r="C54" s="65"/>
      <c r="D54" s="65"/>
      <c r="E54" s="65"/>
      <c r="F54" s="65"/>
      <c r="G54" s="65"/>
      <c r="H54" s="65"/>
      <c r="I54" s="65"/>
      <c r="J54" s="65"/>
      <c r="K54" s="65"/>
      <c r="L54" s="65"/>
      <c r="M54" s="65"/>
      <c r="N54" s="65"/>
      <c r="O54" s="65"/>
      <c r="P54" s="65"/>
      <c r="Q54" s="65"/>
      <c r="R54" s="65"/>
      <c r="S54" s="65"/>
      <c r="T54" s="65"/>
    </row>
    <row r="55" spans="2:20" ht="15.6">
      <c r="B55" s="65"/>
      <c r="C55" s="65"/>
      <c r="D55" s="65"/>
      <c r="E55" s="65"/>
      <c r="F55" s="65"/>
      <c r="G55" s="65"/>
      <c r="H55" s="65"/>
      <c r="I55" s="65"/>
      <c r="J55" s="65"/>
      <c r="K55" s="65"/>
      <c r="L55" s="65"/>
      <c r="M55" s="65"/>
      <c r="N55" s="65"/>
      <c r="O55" s="65"/>
      <c r="P55" s="65"/>
      <c r="Q55" s="65"/>
      <c r="R55" s="65"/>
      <c r="S55" s="65"/>
      <c r="T55" s="65"/>
    </row>
    <row r="56" spans="2:20" ht="15.6">
      <c r="B56" s="78" t="s">
        <v>1897</v>
      </c>
      <c r="C56" s="65"/>
      <c r="D56" s="65"/>
      <c r="E56" s="65"/>
      <c r="F56" s="65"/>
      <c r="G56" s="65"/>
      <c r="H56" s="65"/>
      <c r="I56" s="65"/>
      <c r="J56" s="65"/>
      <c r="K56" s="65"/>
      <c r="L56" s="65"/>
      <c r="M56" s="65"/>
      <c r="N56" s="65"/>
      <c r="O56" s="65"/>
      <c r="P56" s="65"/>
      <c r="Q56" s="65"/>
      <c r="R56" s="65"/>
      <c r="S56" s="65"/>
      <c r="T56" s="65"/>
    </row>
    <row r="57" spans="2:20" ht="15.6">
      <c r="B57" s="78" t="s">
        <v>1898</v>
      </c>
      <c r="C57" s="65"/>
      <c r="D57" s="65"/>
      <c r="E57" s="65"/>
      <c r="F57" s="65"/>
      <c r="G57" s="65"/>
      <c r="H57" s="65"/>
      <c r="I57" s="65"/>
      <c r="J57" s="65"/>
      <c r="K57" s="65"/>
      <c r="L57" s="65"/>
      <c r="M57" s="65"/>
      <c r="N57" s="65"/>
      <c r="O57" s="65"/>
      <c r="P57" s="65"/>
      <c r="Q57" s="65"/>
      <c r="R57" s="65"/>
      <c r="S57" s="65"/>
      <c r="T57" s="65"/>
    </row>
    <row r="58" spans="2:20" ht="15.6">
      <c r="B58" s="78" t="s">
        <v>1899</v>
      </c>
      <c r="C58" s="65"/>
      <c r="D58" s="65"/>
      <c r="E58" s="65"/>
      <c r="F58" s="65"/>
      <c r="G58" s="65"/>
      <c r="H58" s="65"/>
      <c r="I58" s="65"/>
      <c r="J58" s="65"/>
      <c r="K58" s="65"/>
      <c r="L58" s="65"/>
      <c r="M58" s="65"/>
      <c r="N58" s="65"/>
      <c r="O58" s="65"/>
      <c r="P58" s="65"/>
      <c r="Q58" s="65"/>
      <c r="R58" s="65"/>
      <c r="S58" s="65"/>
      <c r="T58" s="65"/>
    </row>
    <row r="63" spans="2:20" ht="15.6">
      <c r="B63" s="58"/>
      <c r="C63" s="58"/>
      <c r="D63" s="58"/>
      <c r="E63" s="58"/>
      <c r="F63" s="58"/>
      <c r="G63" s="58"/>
      <c r="I63" s="58"/>
      <c r="J63" s="60" t="s">
        <v>1868</v>
      </c>
      <c r="K63" s="60"/>
      <c r="M63" s="58"/>
      <c r="N63" s="58"/>
      <c r="O63" s="58"/>
      <c r="P63" s="58"/>
      <c r="Q63" s="58"/>
      <c r="R63" s="58"/>
      <c r="S63" s="58"/>
      <c r="T63" s="61" t="s">
        <v>1900</v>
      </c>
    </row>
    <row r="64" spans="2:20" ht="15.6">
      <c r="B64" s="58"/>
      <c r="C64" s="58"/>
      <c r="D64" s="58"/>
      <c r="E64" s="58"/>
      <c r="F64" s="58"/>
      <c r="G64" s="58"/>
      <c r="I64" s="58"/>
      <c r="J64" s="60" t="s">
        <v>1901</v>
      </c>
      <c r="K64" s="60"/>
      <c r="M64" s="58"/>
      <c r="N64" s="58"/>
      <c r="O64" s="58"/>
      <c r="P64" s="58"/>
      <c r="Q64" s="58"/>
      <c r="R64" s="58"/>
      <c r="S64" s="58"/>
      <c r="T64" s="61" t="s">
        <v>1871</v>
      </c>
    </row>
    <row r="65" spans="2:22" ht="15.6">
      <c r="B65" s="62" t="s">
        <v>1872</v>
      </c>
      <c r="C65" s="62"/>
      <c r="D65" s="62"/>
      <c r="E65" s="62"/>
      <c r="F65" s="62"/>
      <c r="G65" s="62"/>
      <c r="H65" s="62"/>
      <c r="I65" s="62"/>
      <c r="J65" s="62"/>
      <c r="K65" s="62"/>
      <c r="L65" s="62"/>
      <c r="M65" s="62"/>
      <c r="N65" s="62"/>
      <c r="O65" s="62"/>
      <c r="P65" s="62"/>
      <c r="Q65" s="62"/>
      <c r="R65" s="62"/>
      <c r="S65" s="62"/>
      <c r="T65" s="62"/>
    </row>
    <row r="66" spans="2:22" ht="15.6">
      <c r="B66" s="63">
        <v>45657</v>
      </c>
      <c r="C66" s="62"/>
      <c r="D66" s="64"/>
      <c r="E66" s="62"/>
      <c r="F66" s="62"/>
      <c r="G66" s="62"/>
      <c r="H66" s="62"/>
      <c r="I66" s="62"/>
      <c r="J66" s="62"/>
      <c r="K66" s="62"/>
      <c r="L66" s="62"/>
      <c r="M66" s="62"/>
      <c r="N66" s="62"/>
      <c r="O66" s="62"/>
      <c r="P66" s="62"/>
      <c r="Q66" s="62"/>
      <c r="R66" s="62"/>
      <c r="S66" s="62"/>
      <c r="T66" s="62"/>
    </row>
    <row r="67" spans="2:22" ht="15.6">
      <c r="B67" s="65"/>
      <c r="C67" s="65"/>
      <c r="D67" s="66"/>
      <c r="E67" s="65"/>
      <c r="F67" s="66"/>
      <c r="G67" s="65"/>
      <c r="H67" s="66"/>
      <c r="I67" s="61"/>
      <c r="J67" s="66"/>
      <c r="K67" s="65"/>
      <c r="L67" s="66"/>
      <c r="M67" s="65"/>
      <c r="N67" s="66"/>
      <c r="O67" s="65"/>
      <c r="P67" s="66"/>
      <c r="Q67" s="65"/>
      <c r="R67" s="66"/>
      <c r="S67" s="65"/>
      <c r="T67" s="66"/>
    </row>
    <row r="68" spans="2:22" ht="15.6">
      <c r="B68" s="65"/>
      <c r="C68" s="65"/>
      <c r="D68" s="65"/>
      <c r="E68" s="65"/>
      <c r="F68" s="65"/>
      <c r="G68" s="65"/>
      <c r="H68" s="65"/>
      <c r="I68" s="65"/>
      <c r="J68" s="65"/>
      <c r="K68" s="65"/>
      <c r="L68" s="65"/>
      <c r="M68" s="65"/>
      <c r="N68" s="65"/>
      <c r="O68" s="65"/>
      <c r="P68" s="65"/>
      <c r="Q68" s="65"/>
      <c r="R68" s="65"/>
      <c r="S68" s="65"/>
      <c r="T68" s="65"/>
    </row>
    <row r="69" spans="2:22" ht="15.6">
      <c r="B69" s="65"/>
      <c r="C69" s="65"/>
      <c r="D69" s="67" t="s">
        <v>16</v>
      </c>
      <c r="E69" s="65"/>
      <c r="F69" s="67" t="s">
        <v>17</v>
      </c>
      <c r="G69" s="65"/>
      <c r="H69" s="67" t="s">
        <v>18</v>
      </c>
      <c r="I69" s="65"/>
      <c r="J69" s="67" t="s">
        <v>19</v>
      </c>
      <c r="K69" s="65"/>
      <c r="L69" s="67" t="s">
        <v>20</v>
      </c>
      <c r="M69" s="65"/>
      <c r="N69" s="67" t="s">
        <v>21</v>
      </c>
      <c r="O69" s="65"/>
      <c r="P69" s="67" t="s">
        <v>22</v>
      </c>
      <c r="Q69" s="65"/>
      <c r="R69" s="67" t="s">
        <v>23</v>
      </c>
      <c r="S69" s="65"/>
      <c r="T69" s="67" t="s">
        <v>24</v>
      </c>
    </row>
    <row r="70" spans="2:22" ht="15.6">
      <c r="B70" s="65"/>
      <c r="C70" s="65"/>
      <c r="D70" s="67"/>
      <c r="E70" s="67"/>
      <c r="F70" s="67" t="s">
        <v>26</v>
      </c>
      <c r="G70" s="67"/>
      <c r="H70" s="67" t="s">
        <v>31</v>
      </c>
      <c r="I70" s="67"/>
      <c r="J70" s="67"/>
      <c r="K70" s="67"/>
      <c r="L70" s="67" t="s">
        <v>1873</v>
      </c>
      <c r="M70" s="67"/>
      <c r="N70" s="67"/>
      <c r="O70" s="65"/>
      <c r="P70" s="65"/>
      <c r="Q70" s="65"/>
      <c r="R70" s="65"/>
      <c r="S70" s="65"/>
      <c r="T70" s="65"/>
    </row>
    <row r="71" spans="2:22" ht="15.6">
      <c r="B71" s="65"/>
      <c r="C71" s="65"/>
      <c r="D71" s="67" t="s">
        <v>1874</v>
      </c>
      <c r="E71" s="67"/>
      <c r="F71" s="67" t="s">
        <v>1875</v>
      </c>
      <c r="G71" s="67"/>
      <c r="H71" s="67" t="s">
        <v>1874</v>
      </c>
      <c r="I71" s="67"/>
      <c r="J71" s="67" t="s">
        <v>1876</v>
      </c>
      <c r="K71" s="67"/>
      <c r="L71" s="67" t="s">
        <v>1877</v>
      </c>
      <c r="M71" s="67"/>
      <c r="N71" s="67" t="s">
        <v>1878</v>
      </c>
      <c r="O71" s="65"/>
      <c r="P71" s="67" t="s">
        <v>31</v>
      </c>
      <c r="Q71" s="65"/>
      <c r="R71" s="67" t="s">
        <v>1879</v>
      </c>
      <c r="S71" s="65"/>
      <c r="T71" s="67" t="s">
        <v>44</v>
      </c>
    </row>
    <row r="72" spans="2:22" ht="15.6">
      <c r="B72" s="65"/>
      <c r="C72" s="65"/>
      <c r="D72" s="67" t="s">
        <v>46</v>
      </c>
      <c r="E72" s="67"/>
      <c r="F72" s="67" t="s">
        <v>1880</v>
      </c>
      <c r="G72" s="67"/>
      <c r="H72" s="67" t="s">
        <v>46</v>
      </c>
      <c r="I72" s="67"/>
      <c r="J72" s="67" t="s">
        <v>1881</v>
      </c>
      <c r="K72" s="67"/>
      <c r="L72" s="67" t="s">
        <v>1882</v>
      </c>
      <c r="M72" s="67"/>
      <c r="N72" s="67" t="s">
        <v>50</v>
      </c>
      <c r="O72" s="65"/>
      <c r="P72" s="67" t="s">
        <v>1883</v>
      </c>
      <c r="Q72" s="65"/>
      <c r="R72" s="67" t="s">
        <v>42</v>
      </c>
      <c r="S72" s="65"/>
      <c r="T72" s="67" t="s">
        <v>43</v>
      </c>
    </row>
    <row r="73" spans="2:22" ht="15.6">
      <c r="B73" s="65"/>
      <c r="C73" s="65"/>
      <c r="D73" s="68" t="s">
        <v>83</v>
      </c>
      <c r="E73" s="65"/>
      <c r="F73" s="68" t="s">
        <v>83</v>
      </c>
      <c r="G73" s="65"/>
      <c r="H73" s="68" t="s">
        <v>83</v>
      </c>
      <c r="I73" s="65"/>
      <c r="J73" s="68" t="s">
        <v>83</v>
      </c>
      <c r="K73" s="65"/>
      <c r="L73" s="68" t="s">
        <v>83</v>
      </c>
      <c r="M73" s="65"/>
      <c r="N73" s="68" t="s">
        <v>83</v>
      </c>
      <c r="O73" s="65"/>
      <c r="P73" s="68" t="s">
        <v>83</v>
      </c>
      <c r="Q73" s="65"/>
      <c r="R73" s="68" t="s">
        <v>83</v>
      </c>
      <c r="S73" s="65"/>
      <c r="T73" s="68" t="s">
        <v>83</v>
      </c>
    </row>
    <row r="74" spans="2:22" ht="15.6">
      <c r="B74" s="65" t="s">
        <v>1884</v>
      </c>
      <c r="C74" s="69" t="s">
        <v>85</v>
      </c>
      <c r="D74" s="65">
        <v>13651618431</v>
      </c>
      <c r="E74" s="69" t="s">
        <v>85</v>
      </c>
      <c r="F74" s="65">
        <v>-3980373470</v>
      </c>
      <c r="G74" s="69" t="s">
        <v>85</v>
      </c>
      <c r="H74" s="79">
        <v>9671244961</v>
      </c>
      <c r="I74" s="69" t="s">
        <v>85</v>
      </c>
      <c r="J74" s="65">
        <v>64262400</v>
      </c>
      <c r="K74" s="69" t="s">
        <v>85</v>
      </c>
      <c r="L74" s="65">
        <v>1082288904</v>
      </c>
      <c r="M74" s="69" t="s">
        <v>85</v>
      </c>
      <c r="N74" s="65">
        <v>0</v>
      </c>
      <c r="O74" s="69" t="s">
        <v>85</v>
      </c>
      <c r="P74" s="65">
        <v>10817796265</v>
      </c>
      <c r="Q74" s="69" t="s">
        <v>85</v>
      </c>
      <c r="R74" s="65">
        <v>715899391.18495083</v>
      </c>
      <c r="S74" s="69" t="s">
        <v>85</v>
      </c>
      <c r="T74" s="65">
        <v>11533695656.184952</v>
      </c>
      <c r="V74" s="73"/>
    </row>
    <row r="75" spans="2:22" ht="15.6">
      <c r="B75" s="65"/>
      <c r="C75" s="65"/>
      <c r="D75" s="68" t="s">
        <v>83</v>
      </c>
      <c r="E75" s="65"/>
      <c r="F75" s="68" t="s">
        <v>83</v>
      </c>
      <c r="G75" s="65"/>
      <c r="H75" s="68" t="s">
        <v>83</v>
      </c>
      <c r="I75" s="65"/>
      <c r="J75" s="68" t="s">
        <v>83</v>
      </c>
      <c r="K75" s="65"/>
      <c r="L75" s="68" t="s">
        <v>83</v>
      </c>
      <c r="M75" s="65"/>
      <c r="N75" s="68" t="s">
        <v>83</v>
      </c>
      <c r="O75" s="65"/>
      <c r="P75" s="68" t="s">
        <v>83</v>
      </c>
      <c r="Q75" s="65"/>
      <c r="R75" s="68" t="s">
        <v>83</v>
      </c>
      <c r="S75" s="65"/>
      <c r="T75" s="68" t="s">
        <v>83</v>
      </c>
    </row>
    <row r="76" spans="2:22" ht="15.6">
      <c r="B76" s="71"/>
      <c r="C76" s="65"/>
      <c r="D76" s="65"/>
      <c r="E76" s="65"/>
      <c r="F76" s="65"/>
      <c r="G76" s="65"/>
      <c r="H76" s="65"/>
      <c r="I76" s="65"/>
      <c r="J76" s="65"/>
      <c r="K76" s="65"/>
      <c r="L76" s="65"/>
      <c r="M76" s="65"/>
      <c r="N76" s="65"/>
      <c r="O76" s="65"/>
      <c r="P76" s="65"/>
      <c r="Q76" s="65"/>
      <c r="R76" s="65"/>
      <c r="S76" s="65"/>
      <c r="T76" s="65"/>
    </row>
    <row r="77" spans="2:22" ht="15.6">
      <c r="B77" s="65" t="s">
        <v>1885</v>
      </c>
      <c r="C77" s="65"/>
      <c r="D77" s="65">
        <v>13564219970</v>
      </c>
      <c r="E77" s="65"/>
      <c r="F77" s="65">
        <v>-3958912790</v>
      </c>
      <c r="G77" s="65"/>
      <c r="H77" s="79">
        <v>9605307180</v>
      </c>
      <c r="I77" s="65"/>
      <c r="J77" s="65">
        <v>62623592</v>
      </c>
      <c r="K77" s="65"/>
      <c r="L77" s="65">
        <v>1078891811</v>
      </c>
      <c r="M77" s="65"/>
      <c r="N77" s="65">
        <v>0</v>
      </c>
      <c r="O77" s="65"/>
      <c r="P77" s="65">
        <v>10746822583</v>
      </c>
      <c r="Q77" s="65"/>
      <c r="R77" s="65">
        <v>712126904</v>
      </c>
      <c r="S77" s="65"/>
      <c r="T77" s="65">
        <v>11458949487</v>
      </c>
    </row>
    <row r="78" spans="2:22" ht="15.6">
      <c r="B78" s="65"/>
      <c r="C78" s="65"/>
      <c r="D78" s="68" t="s">
        <v>130</v>
      </c>
      <c r="E78" s="65"/>
      <c r="F78" s="68" t="s">
        <v>130</v>
      </c>
      <c r="G78" s="65"/>
      <c r="H78" s="68" t="s">
        <v>130</v>
      </c>
      <c r="I78" s="65"/>
      <c r="J78" s="68" t="s">
        <v>130</v>
      </c>
      <c r="K78" s="65"/>
      <c r="L78" s="68" t="s">
        <v>130</v>
      </c>
      <c r="M78" s="65"/>
      <c r="N78" s="68" t="s">
        <v>130</v>
      </c>
      <c r="O78" s="65"/>
      <c r="P78" s="68" t="s">
        <v>130</v>
      </c>
      <c r="Q78" s="65"/>
      <c r="R78" s="68" t="s">
        <v>130</v>
      </c>
      <c r="S78" s="65"/>
      <c r="T78" s="68" t="s">
        <v>130</v>
      </c>
    </row>
    <row r="79" spans="2:22" ht="15.6">
      <c r="B79" s="65"/>
      <c r="C79" s="65"/>
      <c r="D79" s="58"/>
      <c r="E79" s="65"/>
      <c r="F79" s="65"/>
      <c r="G79" s="65"/>
      <c r="H79" s="65"/>
      <c r="I79" s="65"/>
      <c r="J79" s="65"/>
      <c r="K79" s="65"/>
      <c r="L79" s="65"/>
      <c r="M79" s="65"/>
      <c r="N79" s="65"/>
      <c r="O79" s="65"/>
      <c r="P79" s="65"/>
      <c r="Q79" s="65"/>
      <c r="R79" s="65"/>
      <c r="S79" s="65"/>
      <c r="T79" s="65"/>
    </row>
    <row r="80" spans="2:22" ht="15.6">
      <c r="B80" s="65" t="s">
        <v>1886</v>
      </c>
      <c r="C80" s="65"/>
      <c r="D80" s="65"/>
      <c r="E80" s="65"/>
      <c r="F80" s="65"/>
      <c r="G80" s="65"/>
      <c r="H80" s="65"/>
      <c r="I80" s="65"/>
      <c r="J80" s="65"/>
      <c r="K80" s="65"/>
      <c r="L80" s="65"/>
      <c r="M80" s="65"/>
      <c r="N80" s="65"/>
      <c r="O80" s="65"/>
      <c r="P80" s="65"/>
      <c r="Q80" s="65"/>
      <c r="R80" s="65"/>
      <c r="S80" s="65"/>
      <c r="T80" s="65"/>
    </row>
    <row r="81" spans="2:20" ht="15.6">
      <c r="B81" s="68" t="s">
        <v>83</v>
      </c>
      <c r="C81" s="65"/>
      <c r="D81" s="65"/>
      <c r="E81" s="65"/>
      <c r="F81" s="65"/>
      <c r="G81" s="65"/>
      <c r="H81" s="65"/>
      <c r="I81" s="65"/>
      <c r="J81" s="65"/>
      <c r="K81" s="65"/>
      <c r="L81" s="65"/>
      <c r="M81" s="65"/>
      <c r="N81" s="65"/>
      <c r="O81" s="65"/>
      <c r="P81" s="65"/>
      <c r="Q81" s="65"/>
      <c r="R81" s="65"/>
      <c r="S81" s="65"/>
      <c r="T81" s="65"/>
    </row>
    <row r="82" spans="2:20" ht="15.6">
      <c r="B82" s="65" t="s">
        <v>178</v>
      </c>
      <c r="C82" s="65"/>
      <c r="D82" s="65">
        <v>0</v>
      </c>
      <c r="E82" s="65"/>
      <c r="F82" s="65">
        <v>0</v>
      </c>
      <c r="G82" s="65"/>
      <c r="H82" s="72">
        <v>0</v>
      </c>
      <c r="I82" s="65"/>
      <c r="J82" s="65"/>
      <c r="K82" s="65"/>
      <c r="L82" s="65"/>
      <c r="M82" s="65"/>
      <c r="N82" s="65"/>
      <c r="O82" s="65"/>
      <c r="P82" s="65">
        <v>0</v>
      </c>
      <c r="Q82" s="65"/>
      <c r="R82" s="65">
        <v>-34289655</v>
      </c>
      <c r="S82" s="65"/>
      <c r="T82" s="65">
        <v>-34289655</v>
      </c>
    </row>
    <row r="83" spans="2:20" ht="15.6">
      <c r="B83" s="65" t="s">
        <v>87</v>
      </c>
      <c r="C83" s="65"/>
      <c r="D83" s="65">
        <v>-4161717.7662124489</v>
      </c>
      <c r="E83" s="65"/>
      <c r="F83" s="65">
        <v>2977097.595148677</v>
      </c>
      <c r="G83" s="65"/>
      <c r="H83" s="72">
        <v>-1184620.1710637719</v>
      </c>
      <c r="I83" s="65"/>
      <c r="J83" s="65"/>
      <c r="K83" s="65"/>
      <c r="L83" s="65">
        <v>0</v>
      </c>
      <c r="M83" s="65"/>
      <c r="N83" s="65"/>
      <c r="O83" s="65"/>
      <c r="P83" s="65">
        <v>-1184620.1710637719</v>
      </c>
      <c r="Q83" s="65"/>
      <c r="R83" s="65">
        <v>-2705713</v>
      </c>
      <c r="S83" s="65"/>
      <c r="T83" s="65">
        <v>-3890333.1710637719</v>
      </c>
    </row>
    <row r="84" spans="2:20" ht="15.6">
      <c r="B84" s="75" t="s">
        <v>33</v>
      </c>
      <c r="C84" s="65"/>
      <c r="D84" s="65"/>
      <c r="E84" s="65"/>
      <c r="F84" s="65"/>
      <c r="G84" s="65"/>
      <c r="H84" s="72">
        <v>0</v>
      </c>
      <c r="I84" s="65"/>
      <c r="J84" s="65"/>
      <c r="K84" s="65"/>
      <c r="L84" s="65"/>
      <c r="M84" s="65"/>
      <c r="N84" s="65"/>
      <c r="O84" s="65"/>
      <c r="P84" s="65"/>
      <c r="Q84" s="65"/>
      <c r="R84" s="65">
        <v>-20823007</v>
      </c>
      <c r="S84" s="65"/>
      <c r="T84" s="65">
        <v>-20823007</v>
      </c>
    </row>
    <row r="85" spans="2:20" ht="15.6">
      <c r="B85" s="75" t="s">
        <v>91</v>
      </c>
      <c r="C85" s="65"/>
      <c r="D85" s="65">
        <v>-260441636.45427349</v>
      </c>
      <c r="E85" s="65"/>
      <c r="F85" s="65">
        <v>108193238.09077002</v>
      </c>
      <c r="G85" s="65"/>
      <c r="H85" s="72">
        <v>-152248398.36350346</v>
      </c>
      <c r="I85" s="65"/>
      <c r="J85" s="65"/>
      <c r="K85" s="65"/>
      <c r="L85" s="65">
        <v>-777239.13706794137</v>
      </c>
      <c r="M85" s="65"/>
      <c r="N85" s="65"/>
      <c r="O85" s="65"/>
      <c r="P85" s="65">
        <v>-153025637.5005714</v>
      </c>
      <c r="Q85" s="65"/>
      <c r="R85" s="65">
        <v>0</v>
      </c>
      <c r="S85" s="65"/>
      <c r="T85" s="65">
        <v>-153025637.5005714</v>
      </c>
    </row>
    <row r="86" spans="2:20" ht="15.6">
      <c r="B86" s="75" t="s">
        <v>89</v>
      </c>
      <c r="C86" s="65"/>
      <c r="D86" s="65">
        <v>-556496684.86861277</v>
      </c>
      <c r="E86" s="65"/>
      <c r="F86" s="65">
        <v>12201722.271884415</v>
      </c>
      <c r="G86" s="65"/>
      <c r="H86" s="72">
        <v>-544294962.59672832</v>
      </c>
      <c r="I86" s="65"/>
      <c r="J86" s="65"/>
      <c r="K86" s="65"/>
      <c r="L86" s="65">
        <v>-60886785.556897894</v>
      </c>
      <c r="M86" s="65"/>
      <c r="N86" s="65"/>
      <c r="O86" s="65"/>
      <c r="P86" s="65">
        <v>-605181748.1536262</v>
      </c>
      <c r="Q86" s="65"/>
      <c r="R86" s="65">
        <v>0</v>
      </c>
      <c r="S86" s="65"/>
      <c r="T86" s="65">
        <v>-605181748.1536262</v>
      </c>
    </row>
    <row r="87" spans="2:20" ht="15.6">
      <c r="B87" s="75" t="s">
        <v>94</v>
      </c>
      <c r="C87" s="65"/>
      <c r="D87" s="65"/>
      <c r="E87" s="65"/>
      <c r="F87" s="65"/>
      <c r="G87" s="65"/>
      <c r="H87" s="72"/>
      <c r="I87" s="65"/>
      <c r="J87" s="65"/>
      <c r="K87" s="65"/>
      <c r="L87" s="65"/>
      <c r="M87" s="65"/>
      <c r="N87" s="65"/>
      <c r="O87" s="65"/>
      <c r="P87" s="65">
        <v>0</v>
      </c>
      <c r="Q87" s="65"/>
      <c r="R87" s="65">
        <v>-510320271</v>
      </c>
      <c r="S87" s="65"/>
      <c r="T87" s="65">
        <v>-510320271</v>
      </c>
    </row>
    <row r="88" spans="2:20" ht="15.6">
      <c r="B88" s="65" t="s">
        <v>133</v>
      </c>
      <c r="C88" s="65"/>
      <c r="D88" s="65"/>
      <c r="E88" s="65"/>
      <c r="F88" s="65"/>
      <c r="G88" s="65"/>
      <c r="H88" s="65"/>
      <c r="I88" s="65"/>
      <c r="J88" s="65"/>
      <c r="K88" s="65"/>
      <c r="L88" s="65"/>
      <c r="M88" s="65"/>
      <c r="N88" s="65"/>
      <c r="O88" s="65"/>
      <c r="P88" s="65"/>
      <c r="Q88" s="65"/>
      <c r="R88" s="65">
        <v>-5931</v>
      </c>
      <c r="S88" s="65"/>
      <c r="T88" s="65">
        <v>-5931</v>
      </c>
    </row>
    <row r="89" spans="2:20" ht="15.6">
      <c r="B89" s="65" t="s">
        <v>101</v>
      </c>
      <c r="C89" s="65"/>
      <c r="D89" s="65"/>
      <c r="E89" s="65"/>
      <c r="F89" s="65"/>
      <c r="G89" s="65"/>
      <c r="H89" s="65"/>
      <c r="I89" s="65"/>
      <c r="J89" s="65"/>
      <c r="K89" s="65"/>
      <c r="L89" s="65">
        <v>-1017227786.3060341</v>
      </c>
      <c r="M89" s="65"/>
      <c r="N89" s="65"/>
      <c r="O89" s="65"/>
      <c r="P89" s="65">
        <v>-1017227786.3060341</v>
      </c>
      <c r="Q89" s="65"/>
      <c r="R89" s="66"/>
      <c r="S89" s="65"/>
      <c r="T89" s="65">
        <v>-1017227786.3060341</v>
      </c>
    </row>
    <row r="90" spans="2:20" ht="15.6">
      <c r="B90" s="65" t="s">
        <v>108</v>
      </c>
      <c r="C90" s="65"/>
      <c r="D90" s="65"/>
      <c r="E90" s="65"/>
      <c r="F90" s="65"/>
      <c r="G90" s="65"/>
      <c r="H90" s="65"/>
      <c r="I90" s="65"/>
      <c r="J90" s="65"/>
      <c r="K90" s="65"/>
      <c r="L90" s="65">
        <v>179946329.65285939</v>
      </c>
      <c r="M90" s="65"/>
      <c r="N90" s="65"/>
      <c r="O90" s="65"/>
      <c r="P90" s="65">
        <v>179946329.65285939</v>
      </c>
      <c r="Q90" s="65"/>
      <c r="R90" s="66"/>
      <c r="S90" s="65"/>
      <c r="T90" s="65">
        <v>179946329.65285939</v>
      </c>
    </row>
    <row r="91" spans="2:20" ht="15.6">
      <c r="B91" s="65" t="s">
        <v>1888</v>
      </c>
      <c r="C91" s="65"/>
      <c r="D91" s="65">
        <v>0</v>
      </c>
      <c r="E91" s="65"/>
      <c r="F91" s="65"/>
      <c r="G91" s="65"/>
      <c r="H91" s="72">
        <v>0</v>
      </c>
      <c r="I91" s="65"/>
      <c r="J91" s="65"/>
      <c r="K91" s="65"/>
      <c r="L91" s="65"/>
      <c r="M91" s="65"/>
      <c r="N91" s="65"/>
      <c r="O91" s="65"/>
      <c r="P91" s="65">
        <v>0</v>
      </c>
      <c r="Q91" s="65"/>
      <c r="R91" s="65"/>
      <c r="S91" s="65"/>
      <c r="T91" s="65">
        <v>0</v>
      </c>
    </row>
    <row r="92" spans="2:20" ht="15.6">
      <c r="B92" s="75" t="s">
        <v>1889</v>
      </c>
      <c r="C92" s="65"/>
      <c r="D92" s="65"/>
      <c r="E92" s="65"/>
      <c r="F92" s="65">
        <v>0</v>
      </c>
      <c r="G92" s="65"/>
      <c r="H92" s="72">
        <v>0</v>
      </c>
      <c r="I92" s="65"/>
      <c r="J92" s="65"/>
      <c r="K92" s="65"/>
      <c r="L92" s="65"/>
      <c r="M92" s="65"/>
      <c r="N92" s="65"/>
      <c r="O92" s="65"/>
      <c r="P92" s="65">
        <v>0</v>
      </c>
      <c r="Q92" s="65"/>
      <c r="R92" s="65"/>
      <c r="S92" s="65"/>
      <c r="T92" s="65">
        <v>0</v>
      </c>
    </row>
    <row r="93" spans="2:20" ht="15.6">
      <c r="B93" s="65" t="s">
        <v>1890</v>
      </c>
      <c r="C93" s="65"/>
      <c r="D93" s="65">
        <v>-7436904.317036842</v>
      </c>
      <c r="E93" s="65"/>
      <c r="F93" s="65">
        <v>6846253.3551903237</v>
      </c>
      <c r="G93" s="65"/>
      <c r="H93" s="72">
        <v>-590650.96184651833</v>
      </c>
      <c r="I93" s="65"/>
      <c r="J93" s="65"/>
      <c r="K93" s="65"/>
      <c r="L93" s="65"/>
      <c r="M93" s="65"/>
      <c r="N93" s="65"/>
      <c r="O93" s="65"/>
      <c r="P93" s="65">
        <v>-590650.96184651833</v>
      </c>
      <c r="Q93" s="65"/>
      <c r="R93" s="65"/>
      <c r="S93" s="65"/>
      <c r="T93" s="65">
        <v>-590650.96184651833</v>
      </c>
    </row>
    <row r="94" spans="2:20" ht="15.6">
      <c r="B94" s="65" t="s">
        <v>138</v>
      </c>
      <c r="C94" s="65"/>
      <c r="D94" s="65"/>
      <c r="E94" s="65"/>
      <c r="F94" s="65"/>
      <c r="G94" s="65"/>
      <c r="H94" s="72"/>
      <c r="I94" s="65"/>
      <c r="J94" s="65"/>
      <c r="K94" s="65"/>
      <c r="L94" s="65"/>
      <c r="M94" s="65"/>
      <c r="N94" s="65"/>
      <c r="O94" s="65"/>
      <c r="P94" s="65">
        <v>0</v>
      </c>
      <c r="Q94" s="65"/>
      <c r="R94" s="65">
        <v>0</v>
      </c>
      <c r="S94" s="65"/>
      <c r="T94" s="65">
        <v>0</v>
      </c>
    </row>
    <row r="95" spans="2:20" ht="15.6">
      <c r="B95" s="65" t="s">
        <v>126</v>
      </c>
      <c r="C95" s="65"/>
      <c r="D95" s="65">
        <v>-32530116.606847215</v>
      </c>
      <c r="E95" s="65"/>
      <c r="F95" s="65"/>
      <c r="G95" s="65"/>
      <c r="H95" s="72">
        <v>-32530116.606847215</v>
      </c>
      <c r="I95" s="65"/>
      <c r="J95" s="65"/>
      <c r="K95" s="65"/>
      <c r="L95" s="65"/>
      <c r="M95" s="65"/>
      <c r="N95" s="65"/>
      <c r="O95" s="65"/>
      <c r="P95" s="65">
        <v>-32530116.606847215</v>
      </c>
      <c r="Q95" s="65"/>
      <c r="R95" s="65">
        <v>34415629</v>
      </c>
      <c r="S95" s="65"/>
      <c r="T95" s="65">
        <v>1885512.3931527846</v>
      </c>
    </row>
    <row r="96" spans="2:20" ht="15.6">
      <c r="B96" s="65"/>
      <c r="C96" s="65"/>
      <c r="D96" s="65"/>
      <c r="E96" s="65"/>
      <c r="F96" s="65"/>
      <c r="G96" s="65"/>
      <c r="H96" s="65"/>
      <c r="I96" s="65"/>
      <c r="J96" s="65"/>
      <c r="K96" s="65"/>
      <c r="L96" s="65"/>
      <c r="M96" s="65"/>
      <c r="N96" s="65"/>
      <c r="O96" s="65"/>
      <c r="P96" s="65"/>
      <c r="Q96" s="65"/>
      <c r="R96" s="65"/>
      <c r="S96" s="65"/>
      <c r="T96" s="65"/>
    </row>
    <row r="97" spans="2:20" ht="15.6">
      <c r="B97" s="65"/>
      <c r="C97" s="65"/>
      <c r="D97" s="68" t="s">
        <v>83</v>
      </c>
      <c r="E97" s="65"/>
      <c r="F97" s="68" t="s">
        <v>83</v>
      </c>
      <c r="G97" s="65"/>
      <c r="H97" s="68" t="s">
        <v>83</v>
      </c>
      <c r="I97" s="65"/>
      <c r="J97" s="68" t="s">
        <v>83</v>
      </c>
      <c r="K97" s="65"/>
      <c r="L97" s="68" t="s">
        <v>83</v>
      </c>
      <c r="M97" s="65"/>
      <c r="N97" s="68" t="s">
        <v>83</v>
      </c>
      <c r="O97" s="65"/>
      <c r="P97" s="68" t="s">
        <v>83</v>
      </c>
      <c r="Q97" s="65"/>
      <c r="R97" s="68" t="s">
        <v>83</v>
      </c>
      <c r="S97" s="65"/>
      <c r="T97" s="68" t="s">
        <v>83</v>
      </c>
    </row>
    <row r="98" spans="2:20" ht="15.6">
      <c r="B98" s="65" t="s">
        <v>1891</v>
      </c>
      <c r="C98" s="65"/>
      <c r="D98" s="65">
        <v>-861067060.01298273</v>
      </c>
      <c r="E98" s="65"/>
      <c r="F98" s="65">
        <v>130218311.31299344</v>
      </c>
      <c r="G98" s="65"/>
      <c r="H98" s="65">
        <v>-730848748.6999892</v>
      </c>
      <c r="I98" s="65"/>
      <c r="J98" s="65">
        <v>0</v>
      </c>
      <c r="K98" s="65"/>
      <c r="L98" s="65">
        <v>-898945481.34714055</v>
      </c>
      <c r="M98" s="65"/>
      <c r="N98" s="65">
        <v>0</v>
      </c>
      <c r="O98" s="65"/>
      <c r="P98" s="65">
        <v>-1629794230.0471299</v>
      </c>
      <c r="Q98" s="65"/>
      <c r="R98" s="65">
        <v>-533728948</v>
      </c>
      <c r="S98" s="65"/>
      <c r="T98" s="65">
        <v>-2163523178.0471296</v>
      </c>
    </row>
    <row r="99" spans="2:20" ht="15.6">
      <c r="B99" s="65"/>
      <c r="C99" s="65"/>
      <c r="D99" s="68" t="s">
        <v>83</v>
      </c>
      <c r="E99" s="65"/>
      <c r="F99" s="68" t="s">
        <v>83</v>
      </c>
      <c r="G99" s="65"/>
      <c r="H99" s="68" t="s">
        <v>83</v>
      </c>
      <c r="I99" s="65"/>
      <c r="J99" s="68" t="s">
        <v>83</v>
      </c>
      <c r="K99" s="65"/>
      <c r="L99" s="68" t="s">
        <v>83</v>
      </c>
      <c r="M99" s="65"/>
      <c r="N99" s="68" t="s">
        <v>83</v>
      </c>
      <c r="O99" s="65"/>
      <c r="P99" s="68" t="s">
        <v>83</v>
      </c>
      <c r="Q99" s="65"/>
      <c r="R99" s="68" t="s">
        <v>83</v>
      </c>
      <c r="S99" s="65"/>
      <c r="T99" s="68" t="s">
        <v>83</v>
      </c>
    </row>
    <row r="100" spans="2:20" ht="15.6">
      <c r="B100" s="65" t="s">
        <v>1892</v>
      </c>
      <c r="C100" s="65"/>
      <c r="D100" s="65">
        <v>12703152909.987017</v>
      </c>
      <c r="E100" s="65"/>
      <c r="F100" s="65">
        <v>-3828694478.6870065</v>
      </c>
      <c r="G100" s="65"/>
      <c r="H100" s="65">
        <v>8874458431.3000107</v>
      </c>
      <c r="I100" s="65"/>
      <c r="J100" s="65">
        <v>62623592</v>
      </c>
      <c r="K100" s="65"/>
      <c r="L100" s="65">
        <v>179946329.65285945</v>
      </c>
      <c r="M100" s="65"/>
      <c r="N100" s="65">
        <v>0</v>
      </c>
      <c r="O100" s="65"/>
      <c r="P100" s="65">
        <v>9117028352.9528694</v>
      </c>
      <c r="Q100" s="65"/>
      <c r="R100" s="65">
        <v>178397956</v>
      </c>
      <c r="S100" s="65"/>
      <c r="T100" s="65">
        <v>9295426308.9528694</v>
      </c>
    </row>
    <row r="101" spans="2:20" ht="15.6">
      <c r="B101" s="65"/>
      <c r="C101" s="65"/>
      <c r="D101" s="68" t="s">
        <v>83</v>
      </c>
      <c r="E101" s="65"/>
      <c r="F101" s="68" t="s">
        <v>83</v>
      </c>
      <c r="G101" s="65"/>
      <c r="H101" s="68" t="s">
        <v>83</v>
      </c>
      <c r="I101" s="65"/>
      <c r="J101" s="68" t="s">
        <v>83</v>
      </c>
      <c r="K101" s="65"/>
      <c r="L101" s="68" t="s">
        <v>83</v>
      </c>
      <c r="M101" s="65"/>
      <c r="N101" s="68" t="s">
        <v>83</v>
      </c>
      <c r="O101" s="65"/>
      <c r="P101" s="68" t="s">
        <v>83</v>
      </c>
      <c r="Q101" s="65"/>
      <c r="R101" s="68" t="s">
        <v>83</v>
      </c>
      <c r="S101" s="65"/>
      <c r="T101" s="68" t="s">
        <v>83</v>
      </c>
    </row>
    <row r="102" spans="2:20" ht="15.6">
      <c r="B102" s="65" t="s">
        <v>1893</v>
      </c>
      <c r="C102" s="65"/>
      <c r="D102" s="65"/>
      <c r="E102" s="65"/>
      <c r="F102" s="65"/>
      <c r="G102" s="65"/>
      <c r="H102" s="65"/>
      <c r="I102" s="65"/>
      <c r="J102" s="65"/>
      <c r="K102" s="65"/>
      <c r="L102" s="65"/>
      <c r="M102" s="65"/>
      <c r="N102" s="65"/>
      <c r="O102" s="65"/>
      <c r="P102" s="65"/>
      <c r="Q102" s="65"/>
      <c r="R102" s="65"/>
      <c r="S102" s="65"/>
      <c r="T102" s="65"/>
    </row>
    <row r="103" spans="2:20" ht="15.6">
      <c r="B103" s="65" t="s">
        <v>1894</v>
      </c>
      <c r="C103" s="65"/>
      <c r="D103" s="65"/>
      <c r="E103" s="65"/>
      <c r="F103" s="65"/>
      <c r="G103" s="65"/>
      <c r="H103" s="65"/>
      <c r="I103" s="65"/>
      <c r="J103" s="65"/>
      <c r="K103" s="65"/>
      <c r="L103" s="65"/>
      <c r="M103" s="65"/>
      <c r="N103" s="65"/>
      <c r="O103" s="65"/>
      <c r="P103" s="65"/>
      <c r="Q103" s="65"/>
      <c r="R103" s="65"/>
      <c r="S103" s="65"/>
      <c r="T103" s="65"/>
    </row>
    <row r="104" spans="2:20" ht="15.6">
      <c r="B104" s="68" t="s">
        <v>83</v>
      </c>
      <c r="C104" s="65"/>
      <c r="D104" s="65"/>
      <c r="E104" s="65"/>
      <c r="F104" s="65"/>
      <c r="G104" s="65"/>
      <c r="H104" s="65"/>
      <c r="I104" s="65"/>
      <c r="J104" s="65"/>
      <c r="K104" s="65"/>
      <c r="L104" s="65"/>
      <c r="M104" s="65"/>
      <c r="N104" s="65"/>
      <c r="O104" s="65"/>
      <c r="P104" s="65"/>
      <c r="Q104" s="65"/>
      <c r="R104" s="76"/>
      <c r="S104" s="76"/>
      <c r="T104" s="65"/>
    </row>
    <row r="105" spans="2:20" ht="15.6">
      <c r="B105" s="76"/>
      <c r="C105" s="76"/>
      <c r="D105" s="76"/>
      <c r="E105" s="76"/>
      <c r="F105" s="76"/>
      <c r="G105" s="76"/>
      <c r="H105" s="76"/>
      <c r="I105" s="76"/>
      <c r="J105" s="76"/>
      <c r="K105" s="76"/>
      <c r="L105" s="76"/>
      <c r="M105" s="76"/>
      <c r="N105" s="76"/>
      <c r="O105" s="76"/>
      <c r="P105" s="76"/>
      <c r="Q105" s="76"/>
      <c r="R105" s="76"/>
      <c r="S105" s="76"/>
      <c r="T105" s="76"/>
    </row>
    <row r="106" spans="2:20" ht="15.6">
      <c r="B106" s="65"/>
      <c r="C106" s="65"/>
      <c r="D106" s="65"/>
      <c r="E106" s="65"/>
      <c r="F106" s="65"/>
      <c r="G106" s="65"/>
      <c r="H106" s="65"/>
      <c r="I106" s="65"/>
      <c r="J106" s="65"/>
      <c r="K106" s="65"/>
      <c r="L106" s="65"/>
      <c r="M106" s="65"/>
      <c r="N106" s="65"/>
      <c r="O106" s="65"/>
      <c r="P106" s="65"/>
      <c r="Q106" s="65"/>
      <c r="R106" s="65"/>
      <c r="S106" s="65"/>
      <c r="T106" s="65"/>
    </row>
    <row r="107" spans="2:20" ht="15.6">
      <c r="B107" s="65"/>
      <c r="C107" s="65"/>
      <c r="D107" s="68" t="s">
        <v>83</v>
      </c>
      <c r="E107" s="65"/>
      <c r="F107" s="68" t="s">
        <v>83</v>
      </c>
      <c r="G107" s="65"/>
      <c r="H107" s="68" t="s">
        <v>83</v>
      </c>
      <c r="I107" s="65"/>
      <c r="J107" s="68" t="s">
        <v>83</v>
      </c>
      <c r="K107" s="65"/>
      <c r="L107" s="68" t="s">
        <v>83</v>
      </c>
      <c r="M107" s="65"/>
      <c r="N107" s="68" t="s">
        <v>83</v>
      </c>
      <c r="O107" s="65"/>
      <c r="P107" s="68" t="s">
        <v>83</v>
      </c>
      <c r="Q107" s="65"/>
      <c r="R107" s="68" t="s">
        <v>83</v>
      </c>
      <c r="S107" s="65"/>
      <c r="T107" s="68" t="s">
        <v>83</v>
      </c>
    </row>
    <row r="108" spans="2:20" ht="15.6">
      <c r="B108" s="65" t="s">
        <v>1895</v>
      </c>
      <c r="C108" s="65"/>
      <c r="D108" s="65">
        <v>0</v>
      </c>
      <c r="E108" s="65"/>
      <c r="F108" s="65">
        <v>0</v>
      </c>
      <c r="G108" s="65"/>
      <c r="H108" s="65">
        <v>0</v>
      </c>
      <c r="I108" s="65"/>
      <c r="J108" s="65">
        <v>0</v>
      </c>
      <c r="K108" s="65"/>
      <c r="L108" s="65">
        <v>0</v>
      </c>
      <c r="M108" s="65"/>
      <c r="N108" s="65">
        <v>0</v>
      </c>
      <c r="O108" s="65"/>
      <c r="P108" s="65">
        <v>0</v>
      </c>
      <c r="Q108" s="65"/>
      <c r="R108" s="65">
        <v>0</v>
      </c>
      <c r="S108" s="65"/>
      <c r="T108" s="65">
        <v>0</v>
      </c>
    </row>
    <row r="109" spans="2:20" ht="15.6">
      <c r="B109" s="65"/>
      <c r="C109" s="65"/>
      <c r="D109" s="68" t="s">
        <v>83</v>
      </c>
      <c r="E109" s="65"/>
      <c r="F109" s="68" t="s">
        <v>83</v>
      </c>
      <c r="G109" s="65"/>
      <c r="H109" s="68" t="s">
        <v>83</v>
      </c>
      <c r="I109" s="65"/>
      <c r="J109" s="68" t="s">
        <v>83</v>
      </c>
      <c r="K109" s="65"/>
      <c r="L109" s="68" t="s">
        <v>83</v>
      </c>
      <c r="M109" s="65"/>
      <c r="N109" s="68" t="s">
        <v>83</v>
      </c>
      <c r="O109" s="65"/>
      <c r="P109" s="68" t="s">
        <v>83</v>
      </c>
      <c r="Q109" s="65"/>
      <c r="R109" s="68" t="s">
        <v>83</v>
      </c>
      <c r="S109" s="65"/>
      <c r="T109" s="68" t="s">
        <v>83</v>
      </c>
    </row>
    <row r="110" spans="2:20" ht="15.6">
      <c r="B110" s="65" t="s">
        <v>1896</v>
      </c>
      <c r="C110" s="69" t="s">
        <v>85</v>
      </c>
      <c r="D110" s="65">
        <v>12703152909.987017</v>
      </c>
      <c r="E110" s="77" t="s">
        <v>85</v>
      </c>
      <c r="F110" s="65">
        <v>-3828694478.6870065</v>
      </c>
      <c r="G110" s="77" t="s">
        <v>85</v>
      </c>
      <c r="H110" s="65">
        <v>8874458431.3000107</v>
      </c>
      <c r="I110" s="77" t="s">
        <v>85</v>
      </c>
      <c r="J110" s="65">
        <v>62623592</v>
      </c>
      <c r="K110" s="77" t="s">
        <v>85</v>
      </c>
      <c r="L110" s="65">
        <v>179946329.65285945</v>
      </c>
      <c r="M110" s="77" t="s">
        <v>85</v>
      </c>
      <c r="N110" s="65">
        <v>0</v>
      </c>
      <c r="O110" s="77" t="s">
        <v>85</v>
      </c>
      <c r="P110" s="65">
        <v>9117028352.9528694</v>
      </c>
      <c r="Q110" s="77" t="s">
        <v>85</v>
      </c>
      <c r="R110" s="65">
        <v>178397956</v>
      </c>
      <c r="S110" s="77" t="s">
        <v>85</v>
      </c>
      <c r="T110" s="65">
        <v>9295426308.9528694</v>
      </c>
    </row>
    <row r="111" spans="2:20" ht="15.6">
      <c r="B111" s="65"/>
      <c r="C111" s="65"/>
      <c r="D111" s="68" t="s">
        <v>130</v>
      </c>
      <c r="E111" s="65"/>
      <c r="F111" s="68" t="s">
        <v>130</v>
      </c>
      <c r="G111" s="65"/>
      <c r="H111" s="68" t="s">
        <v>130</v>
      </c>
      <c r="I111" s="65"/>
      <c r="J111" s="68" t="s">
        <v>130</v>
      </c>
      <c r="K111" s="65"/>
      <c r="L111" s="68" t="s">
        <v>130</v>
      </c>
      <c r="M111" s="65"/>
      <c r="N111" s="68" t="s">
        <v>130</v>
      </c>
      <c r="O111" s="65"/>
      <c r="P111" s="68" t="s">
        <v>130</v>
      </c>
      <c r="Q111" s="65"/>
      <c r="R111" s="68" t="s">
        <v>130</v>
      </c>
      <c r="S111" s="65"/>
      <c r="T111" s="68" t="s">
        <v>130</v>
      </c>
    </row>
    <row r="112" spans="2:20" ht="15.6">
      <c r="B112" s="65"/>
      <c r="C112" s="65"/>
      <c r="D112" s="65"/>
      <c r="E112" s="65"/>
      <c r="F112" s="65"/>
      <c r="G112" s="65"/>
      <c r="H112" s="377"/>
      <c r="I112" s="65"/>
      <c r="J112" s="65"/>
      <c r="K112" s="65"/>
      <c r="L112" s="65"/>
      <c r="M112" s="65"/>
      <c r="N112" s="65"/>
      <c r="O112" s="65"/>
      <c r="P112" s="65"/>
      <c r="Q112" s="65"/>
      <c r="R112" s="65"/>
      <c r="S112" s="65"/>
      <c r="T112" s="65"/>
    </row>
    <row r="113" spans="2:20" ht="15.6">
      <c r="B113" s="65"/>
      <c r="C113" s="65"/>
      <c r="D113" s="65"/>
      <c r="E113" s="65"/>
      <c r="F113" s="65"/>
      <c r="G113" s="65"/>
      <c r="H113" s="65"/>
      <c r="I113" s="65"/>
      <c r="J113" s="65"/>
      <c r="K113" s="65"/>
      <c r="L113" s="65"/>
      <c r="M113" s="65"/>
      <c r="N113" s="65"/>
      <c r="O113" s="65"/>
      <c r="P113" s="65"/>
      <c r="Q113" s="65"/>
      <c r="R113" s="65"/>
      <c r="S113" s="65"/>
      <c r="T113" s="65"/>
    </row>
    <row r="114" spans="2:20" ht="15.6">
      <c r="B114" s="65"/>
      <c r="C114" s="65"/>
      <c r="D114" s="65"/>
      <c r="E114" s="65"/>
      <c r="F114" s="65"/>
      <c r="G114" s="65"/>
      <c r="H114" s="65"/>
      <c r="I114" s="65"/>
      <c r="J114" s="65"/>
      <c r="K114" s="65"/>
      <c r="L114" s="65"/>
      <c r="M114" s="65"/>
      <c r="N114" s="65"/>
      <c r="O114" s="65"/>
      <c r="P114" s="65"/>
      <c r="Q114" s="65"/>
      <c r="R114" s="65"/>
      <c r="S114" s="65"/>
      <c r="T114" s="65"/>
    </row>
    <row r="115" spans="2:20" ht="15.6">
      <c r="B115" s="65"/>
      <c r="C115" s="65"/>
      <c r="D115" s="65"/>
      <c r="E115" s="65"/>
      <c r="F115" s="65"/>
      <c r="G115" s="65"/>
      <c r="H115" s="65"/>
      <c r="I115" s="65"/>
      <c r="J115" s="65"/>
      <c r="K115" s="65"/>
      <c r="L115" s="65"/>
      <c r="M115" s="65"/>
      <c r="N115" s="65"/>
      <c r="O115" s="65"/>
      <c r="P115" s="65"/>
      <c r="Q115" s="65"/>
      <c r="R115" s="65"/>
      <c r="S115" s="65"/>
      <c r="T115" s="65"/>
    </row>
    <row r="116" spans="2:20" ht="15.6">
      <c r="B116" s="65"/>
      <c r="C116" s="65"/>
      <c r="D116" s="65"/>
      <c r="E116" s="65"/>
      <c r="F116" s="65"/>
      <c r="G116" s="65"/>
      <c r="H116" s="65"/>
      <c r="I116" s="65"/>
      <c r="J116" s="65"/>
      <c r="K116" s="65"/>
      <c r="L116" s="65"/>
      <c r="M116" s="65"/>
      <c r="N116" s="65"/>
      <c r="O116" s="65"/>
      <c r="P116" s="65"/>
      <c r="Q116" s="65"/>
      <c r="R116" s="65"/>
      <c r="S116" s="65"/>
      <c r="T116" s="65"/>
    </row>
    <row r="117" spans="2:20" ht="15.6">
      <c r="B117" s="78" t="s">
        <v>1897</v>
      </c>
      <c r="C117" s="65"/>
      <c r="D117" s="65"/>
      <c r="E117" s="65"/>
      <c r="F117" s="65"/>
      <c r="G117" s="65"/>
      <c r="H117" s="65"/>
      <c r="I117" s="65"/>
      <c r="J117" s="65"/>
      <c r="K117" s="65"/>
      <c r="L117" s="65"/>
      <c r="M117" s="65"/>
      <c r="N117" s="65"/>
      <c r="O117" s="65"/>
      <c r="P117" s="65"/>
      <c r="Q117" s="65"/>
      <c r="R117" s="65"/>
      <c r="S117" s="65"/>
      <c r="T117" s="65"/>
    </row>
    <row r="118" spans="2:20" ht="15.6">
      <c r="B118" s="78" t="s">
        <v>1898</v>
      </c>
      <c r="C118" s="65"/>
      <c r="D118" s="65"/>
      <c r="E118" s="65"/>
      <c r="F118" s="65"/>
      <c r="G118" s="65"/>
      <c r="H118" s="65"/>
      <c r="I118" s="65"/>
      <c r="J118" s="65"/>
      <c r="K118" s="65"/>
      <c r="L118" s="65"/>
      <c r="M118" s="65"/>
      <c r="N118" s="65"/>
      <c r="O118" s="65"/>
      <c r="P118" s="65"/>
      <c r="Q118" s="65"/>
      <c r="R118" s="65"/>
      <c r="S118" s="65"/>
      <c r="T118" s="65"/>
    </row>
    <row r="119" spans="2:20" ht="15.6">
      <c r="B119" s="78" t="s">
        <v>1899</v>
      </c>
      <c r="C119" s="65"/>
      <c r="D119" s="65"/>
      <c r="E119" s="65"/>
      <c r="F119" s="65"/>
      <c r="G119" s="65"/>
      <c r="H119" s="65"/>
      <c r="I119" s="65"/>
      <c r="J119" s="65"/>
      <c r="K119" s="65"/>
      <c r="L119" s="65"/>
      <c r="M119" s="65"/>
      <c r="N119" s="65"/>
      <c r="O119" s="65"/>
      <c r="P119" s="65"/>
      <c r="Q119" s="65"/>
      <c r="R119" s="65"/>
      <c r="S119" s="65"/>
      <c r="T119" s="65"/>
    </row>
  </sheetData>
  <mergeCells count="2">
    <mergeCell ref="B4:T4"/>
    <mergeCell ref="B5:T5"/>
  </mergeCells>
  <pageMargins left="0.7" right="0.7" top="0.75" bottom="0.75" header="0.3" footer="0.3"/>
  <pageSetup scale="51" orientation="landscape"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E9138-2DF0-4111-A882-A5A9F3CA7D18}">
  <sheetPr>
    <tabColor rgb="FFE1FFE1"/>
    <pageSetUpPr fitToPage="1"/>
  </sheetPr>
  <dimension ref="B2:AF119"/>
  <sheetViews>
    <sheetView zoomScale="70" zoomScaleNormal="70" zoomScaleSheetLayoutView="70" workbookViewId="0">
      <selection activeCell="K29" sqref="K29"/>
    </sheetView>
  </sheetViews>
  <sheetFormatPr defaultColWidth="8.88671875" defaultRowHeight="14.4"/>
  <cols>
    <col min="1" max="1" width="8.88671875" style="59"/>
    <col min="2" max="2" width="42.88671875" style="59" customWidth="1"/>
    <col min="3" max="3" width="2.6640625" style="59" customWidth="1"/>
    <col min="4" max="4" width="17.88671875" style="59" customWidth="1"/>
    <col min="5" max="5" width="2.6640625" style="59" customWidth="1"/>
    <col min="6" max="6" width="17.88671875" style="59" customWidth="1"/>
    <col min="7" max="7" width="2.6640625" style="59" customWidth="1"/>
    <col min="8" max="8" width="20.5546875" style="59" customWidth="1"/>
    <col min="9" max="9" width="2.6640625" style="59" customWidth="1"/>
    <col min="10" max="10" width="17.88671875" style="59" customWidth="1"/>
    <col min="11" max="11" width="2.6640625" style="59" customWidth="1"/>
    <col min="12" max="12" width="17.88671875" style="59" customWidth="1"/>
    <col min="13" max="13" width="2.6640625" style="59" customWidth="1"/>
    <col min="14" max="14" width="17.88671875" style="59" customWidth="1"/>
    <col min="15" max="15" width="2.6640625" style="59" customWidth="1"/>
    <col min="16" max="16" width="17.88671875" style="59" customWidth="1"/>
    <col min="17" max="17" width="2.6640625" style="59" customWidth="1"/>
    <col min="18" max="18" width="17.88671875" style="59" customWidth="1"/>
    <col min="19" max="19" width="2.6640625" style="59" customWidth="1"/>
    <col min="20" max="20" width="17.88671875" style="59" customWidth="1"/>
    <col min="21" max="21" width="8.88671875" style="59"/>
    <col min="22" max="22" width="18.33203125" style="59" bestFit="1" customWidth="1"/>
    <col min="23" max="31" width="8.88671875" style="59"/>
    <col min="32" max="32" width="18.33203125" style="59" bestFit="1" customWidth="1"/>
    <col min="33" max="16384" width="8.88671875" style="59"/>
  </cols>
  <sheetData>
    <row r="2" spans="2:32" ht="15.6">
      <c r="C2" s="373"/>
      <c r="D2" s="373"/>
      <c r="E2" s="373"/>
      <c r="J2" s="60" t="s">
        <v>1868</v>
      </c>
      <c r="K2" s="373"/>
      <c r="L2" s="374"/>
      <c r="M2" s="373"/>
      <c r="N2" s="373"/>
      <c r="O2" s="373"/>
      <c r="P2" s="373"/>
      <c r="Q2" s="373"/>
      <c r="R2" s="373"/>
      <c r="S2" s="373"/>
      <c r="T2" s="61" t="s">
        <v>1869</v>
      </c>
    </row>
    <row r="3" spans="2:32" ht="15.6">
      <c r="B3" s="58"/>
      <c r="C3" s="58"/>
      <c r="D3" s="58"/>
      <c r="E3" s="58"/>
      <c r="G3" s="373"/>
      <c r="I3" s="375"/>
      <c r="J3" s="60" t="s">
        <v>1870</v>
      </c>
      <c r="K3" s="373"/>
      <c r="L3" s="374"/>
      <c r="M3" s="373"/>
      <c r="N3" s="373"/>
      <c r="O3" s="373"/>
      <c r="P3" s="373"/>
      <c r="Q3" s="373"/>
      <c r="R3" s="58"/>
      <c r="S3" s="58"/>
      <c r="T3" s="61" t="s">
        <v>1871</v>
      </c>
    </row>
    <row r="4" spans="2:32" ht="15.6">
      <c r="B4" s="631" t="s">
        <v>1872</v>
      </c>
      <c r="C4" s="631"/>
      <c r="D4" s="631"/>
      <c r="E4" s="631"/>
      <c r="F4" s="631"/>
      <c r="G4" s="631"/>
      <c r="H4" s="631"/>
      <c r="I4" s="631"/>
      <c r="J4" s="631"/>
      <c r="K4" s="631"/>
      <c r="L4" s="631"/>
      <c r="M4" s="631"/>
      <c r="N4" s="631"/>
      <c r="O4" s="631"/>
      <c r="P4" s="631"/>
      <c r="Q4" s="631"/>
      <c r="R4" s="631"/>
      <c r="S4" s="631"/>
      <c r="T4" s="631"/>
    </row>
    <row r="5" spans="2:32" ht="15.6">
      <c r="B5" s="632">
        <v>46022</v>
      </c>
      <c r="C5" s="632"/>
      <c r="D5" s="632"/>
      <c r="E5" s="632"/>
      <c r="F5" s="632"/>
      <c r="G5" s="632"/>
      <c r="H5" s="632"/>
      <c r="I5" s="632"/>
      <c r="J5" s="632"/>
      <c r="K5" s="632"/>
      <c r="L5" s="632"/>
      <c r="M5" s="632"/>
      <c r="N5" s="632"/>
      <c r="O5" s="632"/>
      <c r="P5" s="632"/>
      <c r="Q5" s="632"/>
      <c r="R5" s="632"/>
      <c r="S5" s="632"/>
      <c r="T5" s="632"/>
    </row>
    <row r="6" spans="2:32" ht="15.6">
      <c r="B6" s="65"/>
      <c r="C6" s="65"/>
      <c r="D6" s="66"/>
      <c r="E6" s="65"/>
      <c r="F6" s="66"/>
      <c r="G6" s="65"/>
      <c r="H6" s="66"/>
      <c r="I6" s="61"/>
      <c r="J6" s="66"/>
      <c r="K6" s="65"/>
      <c r="L6" s="66"/>
      <c r="M6" s="65"/>
      <c r="N6" s="66"/>
      <c r="O6" s="65"/>
      <c r="P6" s="66"/>
      <c r="Q6" s="65"/>
      <c r="R6" s="66"/>
      <c r="S6" s="65"/>
      <c r="T6" s="66"/>
    </row>
    <row r="7" spans="2:32" ht="15.6">
      <c r="B7" s="65"/>
      <c r="C7" s="65"/>
      <c r="D7" s="65"/>
      <c r="E7" s="65"/>
      <c r="F7" s="65"/>
      <c r="G7" s="65"/>
      <c r="H7" s="65"/>
      <c r="I7" s="65"/>
      <c r="J7" s="65"/>
      <c r="K7" s="65"/>
      <c r="L7" s="65"/>
      <c r="M7" s="65"/>
      <c r="N7" s="65"/>
      <c r="O7" s="65"/>
      <c r="P7" s="65"/>
      <c r="Q7" s="65"/>
      <c r="R7" s="65"/>
      <c r="S7" s="65"/>
      <c r="T7" s="65"/>
    </row>
    <row r="8" spans="2:32" ht="15.6">
      <c r="B8" s="65"/>
      <c r="C8" s="65"/>
      <c r="D8" s="67" t="s">
        <v>16</v>
      </c>
      <c r="E8" s="65"/>
      <c r="F8" s="67" t="s">
        <v>17</v>
      </c>
      <c r="G8" s="65"/>
      <c r="H8" s="67" t="s">
        <v>18</v>
      </c>
      <c r="I8" s="65"/>
      <c r="J8" s="67" t="s">
        <v>19</v>
      </c>
      <c r="K8" s="65"/>
      <c r="L8" s="67" t="s">
        <v>20</v>
      </c>
      <c r="M8" s="65"/>
      <c r="N8" s="67" t="s">
        <v>21</v>
      </c>
      <c r="O8" s="65"/>
      <c r="P8" s="67" t="s">
        <v>22</v>
      </c>
      <c r="Q8" s="65"/>
      <c r="R8" s="67" t="s">
        <v>23</v>
      </c>
      <c r="S8" s="65"/>
      <c r="T8" s="67" t="s">
        <v>24</v>
      </c>
    </row>
    <row r="9" spans="2:32" ht="15.6">
      <c r="B9" s="65"/>
      <c r="C9" s="65"/>
      <c r="D9" s="67"/>
      <c r="E9" s="67"/>
      <c r="F9" s="67" t="s">
        <v>26</v>
      </c>
      <c r="G9" s="67"/>
      <c r="H9" s="67" t="s">
        <v>31</v>
      </c>
      <c r="I9" s="67"/>
      <c r="J9" s="67"/>
      <c r="K9" s="67"/>
      <c r="L9" s="67" t="s">
        <v>1873</v>
      </c>
      <c r="M9" s="67"/>
      <c r="N9" s="67"/>
      <c r="O9" s="65"/>
      <c r="P9" s="65"/>
      <c r="Q9" s="65"/>
      <c r="R9" s="65"/>
      <c r="S9" s="65"/>
      <c r="T9" s="65"/>
    </row>
    <row r="10" spans="2:32" ht="15.6">
      <c r="B10" s="65"/>
      <c r="C10" s="65"/>
      <c r="D10" s="67" t="s">
        <v>1874</v>
      </c>
      <c r="E10" s="67"/>
      <c r="F10" s="67" t="s">
        <v>1875</v>
      </c>
      <c r="G10" s="67"/>
      <c r="H10" s="67" t="s">
        <v>1874</v>
      </c>
      <c r="I10" s="67"/>
      <c r="J10" s="67" t="s">
        <v>1876</v>
      </c>
      <c r="K10" s="67"/>
      <c r="L10" s="67" t="s">
        <v>1877</v>
      </c>
      <c r="M10" s="67"/>
      <c r="N10" s="67" t="s">
        <v>1878</v>
      </c>
      <c r="O10" s="65"/>
      <c r="P10" s="67" t="s">
        <v>31</v>
      </c>
      <c r="Q10" s="65"/>
      <c r="R10" s="67" t="s">
        <v>1879</v>
      </c>
      <c r="S10" s="65"/>
      <c r="T10" s="67" t="s">
        <v>44</v>
      </c>
    </row>
    <row r="11" spans="2:32" ht="15.6">
      <c r="B11" s="65"/>
      <c r="C11" s="65"/>
      <c r="D11" s="67" t="s">
        <v>46</v>
      </c>
      <c r="E11" s="67"/>
      <c r="F11" s="67" t="s">
        <v>1880</v>
      </c>
      <c r="G11" s="67"/>
      <c r="H11" s="67" t="s">
        <v>46</v>
      </c>
      <c r="I11" s="67"/>
      <c r="J11" s="67" t="s">
        <v>1881</v>
      </c>
      <c r="K11" s="67"/>
      <c r="L11" s="67" t="s">
        <v>1882</v>
      </c>
      <c r="M11" s="67"/>
      <c r="N11" s="67" t="s">
        <v>50</v>
      </c>
      <c r="O11" s="65"/>
      <c r="P11" s="67" t="s">
        <v>1883</v>
      </c>
      <c r="Q11" s="65"/>
      <c r="R11" s="67" t="s">
        <v>42</v>
      </c>
      <c r="S11" s="65"/>
      <c r="T11" s="67" t="s">
        <v>43</v>
      </c>
    </row>
    <row r="12" spans="2:32" ht="15.6">
      <c r="B12" s="65"/>
      <c r="C12" s="65"/>
      <c r="D12" s="68" t="s">
        <v>83</v>
      </c>
      <c r="E12" s="65"/>
      <c r="F12" s="68" t="s">
        <v>83</v>
      </c>
      <c r="G12" s="65"/>
      <c r="H12" s="68" t="s">
        <v>83</v>
      </c>
      <c r="I12" s="65"/>
      <c r="J12" s="68" t="s">
        <v>83</v>
      </c>
      <c r="K12" s="65"/>
      <c r="L12" s="68" t="s">
        <v>83</v>
      </c>
      <c r="M12" s="65"/>
      <c r="N12" s="68" t="s">
        <v>83</v>
      </c>
      <c r="O12" s="65"/>
      <c r="P12" s="68" t="s">
        <v>83</v>
      </c>
      <c r="Q12" s="65"/>
      <c r="R12" s="68" t="s">
        <v>83</v>
      </c>
      <c r="S12" s="65"/>
      <c r="T12" s="68" t="s">
        <v>83</v>
      </c>
    </row>
    <row r="13" spans="2:32" ht="15.6">
      <c r="B13" s="65" t="s">
        <v>1884</v>
      </c>
      <c r="C13" s="69" t="s">
        <v>85</v>
      </c>
      <c r="D13" s="65">
        <v>14471335398</v>
      </c>
      <c r="E13" s="69" t="s">
        <v>85</v>
      </c>
      <c r="F13" s="65">
        <v>-4169650370</v>
      </c>
      <c r="G13" s="69" t="s">
        <v>85</v>
      </c>
      <c r="H13" s="72">
        <v>10301685028</v>
      </c>
      <c r="I13" s="69" t="s">
        <v>85</v>
      </c>
      <c r="J13" s="65">
        <v>69494543</v>
      </c>
      <c r="K13" s="69" t="s">
        <v>85</v>
      </c>
      <c r="L13" s="65">
        <v>1050507012</v>
      </c>
      <c r="M13" s="69" t="s">
        <v>85</v>
      </c>
      <c r="N13" s="65">
        <v>0</v>
      </c>
      <c r="O13" s="69" t="s">
        <v>85</v>
      </c>
      <c r="P13" s="65">
        <v>11421686583</v>
      </c>
      <c r="Q13" s="69" t="s">
        <v>85</v>
      </c>
      <c r="R13" s="65">
        <v>606832557.67902982</v>
      </c>
      <c r="S13" s="69" t="s">
        <v>85</v>
      </c>
      <c r="T13" s="65">
        <v>12028519140.679029</v>
      </c>
      <c r="AF13" s="70"/>
    </row>
    <row r="14" spans="2:32" ht="15.6">
      <c r="B14" s="65"/>
      <c r="C14" s="65"/>
      <c r="D14" s="68" t="s">
        <v>83</v>
      </c>
      <c r="E14" s="65"/>
      <c r="F14" s="68" t="s">
        <v>83</v>
      </c>
      <c r="G14" s="65"/>
      <c r="H14" s="68" t="s">
        <v>83</v>
      </c>
      <c r="I14" s="65"/>
      <c r="J14" s="68" t="s">
        <v>83</v>
      </c>
      <c r="K14" s="65"/>
      <c r="L14" s="68" t="s">
        <v>83</v>
      </c>
      <c r="M14" s="65"/>
      <c r="N14" s="68" t="s">
        <v>83</v>
      </c>
      <c r="O14" s="65"/>
      <c r="P14" s="68" t="s">
        <v>83</v>
      </c>
      <c r="Q14" s="65"/>
      <c r="R14" s="68" t="s">
        <v>83</v>
      </c>
      <c r="S14" s="65"/>
      <c r="T14" s="68" t="s">
        <v>83</v>
      </c>
    </row>
    <row r="15" spans="2:32" ht="15.6">
      <c r="B15" s="71"/>
      <c r="C15" s="65"/>
      <c r="D15" s="65"/>
      <c r="E15" s="65"/>
      <c r="F15" s="65"/>
      <c r="G15" s="65"/>
      <c r="H15" s="65"/>
      <c r="I15" s="65"/>
      <c r="J15" s="65"/>
      <c r="K15" s="65"/>
      <c r="L15" s="65"/>
      <c r="M15" s="65"/>
      <c r="N15" s="65"/>
      <c r="O15" s="65"/>
      <c r="P15" s="65"/>
      <c r="Q15" s="65"/>
      <c r="R15" s="65"/>
      <c r="S15" s="65"/>
      <c r="T15" s="65"/>
    </row>
    <row r="16" spans="2:32" ht="15.6">
      <c r="B16" s="65" t="s">
        <v>1885</v>
      </c>
      <c r="C16" s="65"/>
      <c r="D16" s="65">
        <v>14391930634</v>
      </c>
      <c r="E16" s="65"/>
      <c r="F16" s="65">
        <v>-4150178886</v>
      </c>
      <c r="G16" s="65"/>
      <c r="H16" s="72">
        <v>10241751748</v>
      </c>
      <c r="I16" s="65"/>
      <c r="J16" s="65">
        <v>68033560</v>
      </c>
      <c r="K16" s="65"/>
      <c r="L16" s="65">
        <v>1043979825</v>
      </c>
      <c r="M16" s="65"/>
      <c r="N16" s="65">
        <v>0</v>
      </c>
      <c r="O16" s="65"/>
      <c r="P16" s="65">
        <v>11353765133</v>
      </c>
      <c r="Q16" s="65"/>
      <c r="R16" s="65">
        <v>604744897</v>
      </c>
      <c r="S16" s="65"/>
      <c r="T16" s="65">
        <v>11958510030</v>
      </c>
    </row>
    <row r="17" spans="2:22" ht="15.6">
      <c r="B17" s="65"/>
      <c r="C17" s="65"/>
      <c r="D17" s="68" t="s">
        <v>130</v>
      </c>
      <c r="E17" s="65"/>
      <c r="F17" s="68" t="s">
        <v>130</v>
      </c>
      <c r="G17" s="65"/>
      <c r="H17" s="68" t="s">
        <v>130</v>
      </c>
      <c r="I17" s="65"/>
      <c r="J17" s="68" t="s">
        <v>130</v>
      </c>
      <c r="K17" s="65"/>
      <c r="L17" s="68" t="s">
        <v>130</v>
      </c>
      <c r="M17" s="65"/>
      <c r="N17" s="68" t="s">
        <v>130</v>
      </c>
      <c r="O17" s="65"/>
      <c r="P17" s="68" t="s">
        <v>130</v>
      </c>
      <c r="Q17" s="65"/>
      <c r="R17" s="68" t="s">
        <v>130</v>
      </c>
      <c r="S17" s="65"/>
      <c r="T17" s="68" t="s">
        <v>130</v>
      </c>
    </row>
    <row r="18" spans="2:22" ht="15.6">
      <c r="B18" s="65"/>
      <c r="C18" s="65"/>
      <c r="D18" s="58"/>
      <c r="E18" s="65"/>
      <c r="F18" s="65"/>
      <c r="G18" s="65"/>
      <c r="H18" s="65"/>
      <c r="I18" s="65"/>
      <c r="J18" s="65"/>
      <c r="K18" s="65"/>
      <c r="L18" s="65"/>
      <c r="M18" s="65"/>
      <c r="N18" s="65"/>
      <c r="O18" s="65"/>
      <c r="P18" s="65"/>
      <c r="Q18" s="65"/>
      <c r="R18" s="65"/>
      <c r="S18" s="65"/>
      <c r="T18" s="65"/>
      <c r="V18" s="73"/>
    </row>
    <row r="19" spans="2:22" ht="15.6">
      <c r="B19" s="65" t="s">
        <v>1886</v>
      </c>
      <c r="C19" s="65"/>
      <c r="D19" s="65"/>
      <c r="E19" s="65"/>
      <c r="F19" s="65"/>
      <c r="G19" s="65"/>
      <c r="H19" s="65"/>
      <c r="I19" s="65"/>
      <c r="J19" s="65"/>
      <c r="K19" s="65"/>
      <c r="L19" s="65"/>
      <c r="M19" s="65"/>
      <c r="N19" s="65"/>
      <c r="O19" s="65"/>
      <c r="P19" s="65"/>
      <c r="Q19" s="65"/>
      <c r="R19" s="65"/>
      <c r="S19" s="65"/>
      <c r="T19" s="65"/>
    </row>
    <row r="20" spans="2:22" ht="15.6">
      <c r="B20" s="68" t="s">
        <v>83</v>
      </c>
      <c r="C20" s="65"/>
      <c r="D20" s="65"/>
      <c r="E20" s="65"/>
      <c r="F20" s="65"/>
      <c r="G20" s="65"/>
      <c r="H20" s="65"/>
      <c r="I20" s="65"/>
      <c r="J20" s="65"/>
      <c r="K20" s="65"/>
      <c r="L20" s="65"/>
      <c r="M20" s="65"/>
      <c r="N20" s="65"/>
      <c r="O20" s="65"/>
      <c r="P20" s="65"/>
      <c r="Q20" s="65"/>
      <c r="R20" s="65"/>
      <c r="S20" s="65"/>
      <c r="T20" s="65"/>
      <c r="V20" s="70"/>
    </row>
    <row r="21" spans="2:22" ht="15.6">
      <c r="B21" s="65" t="s">
        <v>178</v>
      </c>
      <c r="C21" s="65"/>
      <c r="D21" s="74">
        <v>0</v>
      </c>
      <c r="E21" s="376"/>
      <c r="F21" s="74">
        <v>0</v>
      </c>
      <c r="G21" s="65"/>
      <c r="H21" s="72">
        <v>0</v>
      </c>
      <c r="I21" s="65"/>
      <c r="J21" s="65"/>
      <c r="K21" s="65"/>
      <c r="L21" s="65"/>
      <c r="M21" s="65"/>
      <c r="N21" s="65"/>
      <c r="O21" s="65"/>
      <c r="P21" s="65">
        <v>0</v>
      </c>
      <c r="Q21" s="65"/>
      <c r="R21" s="65">
        <v>-4728459</v>
      </c>
      <c r="S21" s="65"/>
      <c r="T21" s="65">
        <v>-4728459</v>
      </c>
      <c r="V21" s="70"/>
    </row>
    <row r="22" spans="2:22" ht="15.6">
      <c r="B22" s="65" t="s">
        <v>87</v>
      </c>
      <c r="C22" s="65"/>
      <c r="D22" s="65">
        <v>-4165550.3611144135</v>
      </c>
      <c r="E22" s="65"/>
      <c r="F22" s="65">
        <v>3396156.1809291029</v>
      </c>
      <c r="G22" s="65"/>
      <c r="H22" s="72">
        <v>-769394.18018531054</v>
      </c>
      <c r="I22" s="65"/>
      <c r="J22" s="65"/>
      <c r="K22" s="65"/>
      <c r="L22" s="65">
        <v>0</v>
      </c>
      <c r="M22" s="65"/>
      <c r="N22" s="65"/>
      <c r="O22" s="65"/>
      <c r="P22" s="65">
        <v>-769394.18018531054</v>
      </c>
      <c r="Q22" s="65"/>
      <c r="R22" s="65">
        <v>-3782136</v>
      </c>
      <c r="S22" s="65"/>
      <c r="T22" s="65">
        <v>-4551530.1801853105</v>
      </c>
      <c r="V22" s="70"/>
    </row>
    <row r="23" spans="2:22" ht="15.6">
      <c r="B23" s="75" t="s">
        <v>33</v>
      </c>
      <c r="C23" s="65"/>
      <c r="D23" s="65"/>
      <c r="E23" s="65"/>
      <c r="F23" s="65"/>
      <c r="G23" s="65"/>
      <c r="H23" s="72">
        <v>0</v>
      </c>
      <c r="I23" s="65"/>
      <c r="J23" s="65"/>
      <c r="K23" s="65"/>
      <c r="L23" s="65"/>
      <c r="M23" s="65"/>
      <c r="N23" s="65"/>
      <c r="O23" s="65"/>
      <c r="P23" s="65">
        <v>0</v>
      </c>
      <c r="Q23" s="65"/>
      <c r="R23" s="65">
        <v>-19982702</v>
      </c>
      <c r="S23" s="65"/>
      <c r="T23" s="65">
        <v>-19982702</v>
      </c>
      <c r="V23" s="70"/>
    </row>
    <row r="24" spans="2:22" ht="15.6">
      <c r="B24" s="75" t="s">
        <v>91</v>
      </c>
      <c r="C24" s="65"/>
      <c r="D24" s="65">
        <v>-260920068.70595258</v>
      </c>
      <c r="E24" s="65"/>
      <c r="F24" s="65">
        <v>113988351.3976593</v>
      </c>
      <c r="G24" s="65"/>
      <c r="H24" s="72">
        <v>-146931717.30829328</v>
      </c>
      <c r="I24" s="65"/>
      <c r="J24" s="65"/>
      <c r="K24" s="65"/>
      <c r="L24" s="65">
        <v>-536429.12928829668</v>
      </c>
      <c r="M24" s="65"/>
      <c r="N24" s="65"/>
      <c r="O24" s="65"/>
      <c r="P24" s="65">
        <v>-147468146.43758157</v>
      </c>
      <c r="Q24" s="65"/>
      <c r="R24" s="65">
        <v>0</v>
      </c>
      <c r="S24" s="65"/>
      <c r="T24" s="65">
        <v>-147468146.43758157</v>
      </c>
    </row>
    <row r="25" spans="2:22" ht="15.6">
      <c r="B25" s="75" t="s">
        <v>89</v>
      </c>
      <c r="C25" s="65"/>
      <c r="D25" s="65">
        <v>-669998904.34419513</v>
      </c>
      <c r="E25" s="65"/>
      <c r="F25" s="65">
        <v>21018297.998770133</v>
      </c>
      <c r="G25" s="65"/>
      <c r="H25" s="72">
        <v>-648980606.34542501</v>
      </c>
      <c r="I25" s="65"/>
      <c r="J25" s="65"/>
      <c r="K25" s="65"/>
      <c r="L25" s="65">
        <v>-32561783.699415304</v>
      </c>
      <c r="M25" s="65"/>
      <c r="N25" s="65"/>
      <c r="O25" s="65"/>
      <c r="P25" s="65">
        <v>-681542390.04484034</v>
      </c>
      <c r="Q25" s="65"/>
      <c r="R25" s="65">
        <v>-3348782</v>
      </c>
      <c r="S25" s="65"/>
      <c r="T25" s="65">
        <v>-684891172.04484034</v>
      </c>
    </row>
    <row r="26" spans="2:22" ht="15.6">
      <c r="B26" s="75" t="s">
        <v>94</v>
      </c>
      <c r="C26" s="65"/>
      <c r="D26" s="65"/>
      <c r="E26" s="65"/>
      <c r="F26" s="65"/>
      <c r="G26" s="65"/>
      <c r="H26" s="72"/>
      <c r="I26" s="65"/>
      <c r="J26" s="65"/>
      <c r="K26" s="65"/>
      <c r="L26" s="65"/>
      <c r="M26" s="65"/>
      <c r="N26" s="65"/>
      <c r="O26" s="65"/>
      <c r="P26" s="65">
        <v>0</v>
      </c>
      <c r="Q26" s="65"/>
      <c r="R26" s="65">
        <v>-519054278</v>
      </c>
      <c r="S26" s="65"/>
      <c r="T26" s="65">
        <v>-519054278</v>
      </c>
    </row>
    <row r="27" spans="2:22" ht="15.6">
      <c r="B27" s="65" t="s">
        <v>133</v>
      </c>
      <c r="C27" s="65"/>
      <c r="D27" s="65"/>
      <c r="E27" s="65"/>
      <c r="F27" s="65"/>
      <c r="G27" s="65"/>
      <c r="H27" s="65"/>
      <c r="I27" s="65"/>
      <c r="J27" s="65"/>
      <c r="K27" s="65"/>
      <c r="L27" s="65"/>
      <c r="M27" s="65"/>
      <c r="N27" s="65"/>
      <c r="O27" s="65"/>
      <c r="P27" s="65">
        <v>0</v>
      </c>
      <c r="Q27" s="65"/>
      <c r="R27" s="65">
        <v>-188876</v>
      </c>
      <c r="S27" s="65"/>
      <c r="T27" s="65">
        <v>-188876</v>
      </c>
    </row>
    <row r="28" spans="2:22" ht="15.6">
      <c r="B28" s="65" t="s">
        <v>101</v>
      </c>
      <c r="C28" s="65"/>
      <c r="D28" s="65"/>
      <c r="E28" s="65"/>
      <c r="F28" s="65"/>
      <c r="G28" s="65"/>
      <c r="H28" s="65"/>
      <c r="I28" s="65"/>
      <c r="J28" s="65"/>
      <c r="K28" s="65"/>
      <c r="L28" s="65">
        <v>-1010881612.1712964</v>
      </c>
      <c r="M28" s="65"/>
      <c r="N28" s="65"/>
      <c r="O28" s="65"/>
      <c r="P28" s="65">
        <v>-1010881612.1712964</v>
      </c>
      <c r="Q28" s="65"/>
      <c r="R28" s="66"/>
      <c r="S28" s="65"/>
      <c r="T28" s="65">
        <v>-1010881612.1712964</v>
      </c>
    </row>
    <row r="29" spans="2:22" ht="15.6">
      <c r="B29" s="65" t="s">
        <v>108</v>
      </c>
      <c r="C29" s="65"/>
      <c r="D29" s="65"/>
      <c r="E29" s="65"/>
      <c r="F29" s="65"/>
      <c r="G29" s="65"/>
      <c r="H29" s="65"/>
      <c r="I29" s="65"/>
      <c r="J29" s="65"/>
      <c r="K29" s="65"/>
      <c r="L29" s="65">
        <v>230174822.73426303</v>
      </c>
      <c r="M29" s="65"/>
      <c r="N29" s="65"/>
      <c r="O29" s="65"/>
      <c r="P29" s="65">
        <v>230174822.73426303</v>
      </c>
      <c r="Q29" s="65"/>
      <c r="R29" s="66"/>
      <c r="S29" s="65"/>
      <c r="T29" s="65">
        <v>230174822.73426303</v>
      </c>
    </row>
    <row r="30" spans="2:22" ht="15.6">
      <c r="B30" s="65" t="s">
        <v>1888</v>
      </c>
      <c r="C30" s="65"/>
      <c r="D30" s="65">
        <v>0</v>
      </c>
      <c r="E30" s="65"/>
      <c r="F30" s="65"/>
      <c r="G30" s="65"/>
      <c r="H30" s="72">
        <v>0</v>
      </c>
      <c r="I30" s="65"/>
      <c r="J30" s="65"/>
      <c r="K30" s="65"/>
      <c r="L30" s="65"/>
      <c r="M30" s="65"/>
      <c r="N30" s="65"/>
      <c r="O30" s="65"/>
      <c r="P30" s="65">
        <v>0</v>
      </c>
      <c r="Q30" s="65"/>
      <c r="R30" s="65"/>
      <c r="S30" s="65"/>
      <c r="T30" s="65">
        <v>0</v>
      </c>
    </row>
    <row r="31" spans="2:22" ht="15.6">
      <c r="B31" s="75" t="s">
        <v>1889</v>
      </c>
      <c r="C31" s="65"/>
      <c r="D31" s="65"/>
      <c r="E31" s="65"/>
      <c r="F31" s="65">
        <v>0</v>
      </c>
      <c r="G31" s="65"/>
      <c r="H31" s="72">
        <v>0</v>
      </c>
      <c r="I31" s="65"/>
      <c r="J31" s="65"/>
      <c r="K31" s="65"/>
      <c r="L31" s="65"/>
      <c r="M31" s="65"/>
      <c r="N31" s="65"/>
      <c r="O31" s="65"/>
      <c r="P31" s="65">
        <v>0</v>
      </c>
      <c r="Q31" s="65"/>
      <c r="R31" s="65"/>
      <c r="S31" s="65"/>
      <c r="T31" s="65">
        <v>0</v>
      </c>
    </row>
    <row r="32" spans="2:22" ht="15.6">
      <c r="B32" s="65" t="s">
        <v>1890</v>
      </c>
      <c r="C32" s="65"/>
      <c r="D32" s="65">
        <v>-7443753.0855437499</v>
      </c>
      <c r="E32" s="65"/>
      <c r="F32" s="65">
        <v>6969022.8753376622</v>
      </c>
      <c r="G32" s="65"/>
      <c r="H32" s="72">
        <v>-474730.21020608768</v>
      </c>
      <c r="I32" s="65"/>
      <c r="J32" s="65"/>
      <c r="K32" s="65"/>
      <c r="L32" s="65"/>
      <c r="M32" s="65"/>
      <c r="N32" s="65"/>
      <c r="O32" s="65"/>
      <c r="P32" s="65">
        <v>-474730.21020608768</v>
      </c>
      <c r="Q32" s="65"/>
      <c r="R32" s="65"/>
      <c r="S32" s="65"/>
      <c r="T32" s="65">
        <v>-474730.21020608768</v>
      </c>
    </row>
    <row r="33" spans="2:22" ht="15.6" hidden="1">
      <c r="B33" s="65" t="s">
        <v>138</v>
      </c>
      <c r="C33" s="65"/>
      <c r="D33" s="65"/>
      <c r="E33" s="65"/>
      <c r="F33" s="65"/>
      <c r="G33" s="65"/>
      <c r="H33" s="72"/>
      <c r="I33" s="65"/>
      <c r="J33" s="65"/>
      <c r="K33" s="65"/>
      <c r="L33" s="65"/>
      <c r="M33" s="65"/>
      <c r="N33" s="65"/>
      <c r="O33" s="65"/>
      <c r="P33" s="65">
        <v>0</v>
      </c>
      <c r="Q33" s="65"/>
      <c r="R33" s="65">
        <v>0</v>
      </c>
      <c r="S33" s="65"/>
      <c r="T33" s="65">
        <v>0</v>
      </c>
    </row>
    <row r="34" spans="2:22" ht="15.6">
      <c r="B34" s="65" t="s">
        <v>126</v>
      </c>
      <c r="C34" s="65"/>
      <c r="D34" s="65">
        <v>-31323863.264378093</v>
      </c>
      <c r="E34" s="65"/>
      <c r="F34" s="65"/>
      <c r="G34" s="65"/>
      <c r="H34" s="72">
        <v>-31323863.264378093</v>
      </c>
      <c r="I34" s="65"/>
      <c r="J34" s="65"/>
      <c r="K34" s="65"/>
      <c r="L34" s="65"/>
      <c r="M34" s="65"/>
      <c r="N34" s="65"/>
      <c r="O34" s="65"/>
      <c r="P34" s="65">
        <v>-31323863.264378093</v>
      </c>
      <c r="Q34" s="65"/>
      <c r="R34" s="65">
        <v>33010857</v>
      </c>
      <c r="S34" s="65"/>
      <c r="T34" s="65">
        <v>1686993.7356219068</v>
      </c>
    </row>
    <row r="35" spans="2:22" ht="15.6">
      <c r="B35" s="65"/>
      <c r="C35" s="65"/>
      <c r="D35" s="65"/>
      <c r="E35" s="65"/>
      <c r="F35" s="65"/>
      <c r="G35" s="65"/>
      <c r="H35" s="65"/>
      <c r="I35" s="65"/>
      <c r="J35" s="65"/>
      <c r="K35" s="65"/>
      <c r="L35" s="65"/>
      <c r="M35" s="65"/>
      <c r="N35" s="65"/>
      <c r="O35" s="65"/>
      <c r="P35" s="65"/>
      <c r="Q35" s="65"/>
      <c r="R35" s="65"/>
      <c r="S35" s="65"/>
      <c r="T35" s="65"/>
    </row>
    <row r="36" spans="2:22" ht="15.6">
      <c r="B36" s="65"/>
      <c r="C36" s="65"/>
      <c r="D36" s="68" t="s">
        <v>83</v>
      </c>
      <c r="E36" s="65"/>
      <c r="F36" s="68" t="s">
        <v>83</v>
      </c>
      <c r="G36" s="65"/>
      <c r="H36" s="68" t="s">
        <v>83</v>
      </c>
      <c r="I36" s="65"/>
      <c r="J36" s="68" t="s">
        <v>83</v>
      </c>
      <c r="K36" s="65"/>
      <c r="L36" s="68" t="s">
        <v>83</v>
      </c>
      <c r="M36" s="65"/>
      <c r="N36" s="68" t="s">
        <v>83</v>
      </c>
      <c r="O36" s="65"/>
      <c r="P36" s="68" t="s">
        <v>83</v>
      </c>
      <c r="Q36" s="65"/>
      <c r="R36" s="68" t="s">
        <v>83</v>
      </c>
      <c r="S36" s="65"/>
      <c r="T36" s="68" t="s">
        <v>83</v>
      </c>
    </row>
    <row r="37" spans="2:22" ht="15.6">
      <c r="B37" s="65" t="s">
        <v>1891</v>
      </c>
      <c r="C37" s="65"/>
      <c r="D37" s="65">
        <v>-973852139.76118398</v>
      </c>
      <c r="E37" s="65"/>
      <c r="F37" s="65">
        <v>145371828.4526962</v>
      </c>
      <c r="G37" s="65"/>
      <c r="H37" s="65">
        <v>-828480311.30848765</v>
      </c>
      <c r="I37" s="65"/>
      <c r="J37" s="65">
        <v>0</v>
      </c>
      <c r="K37" s="65"/>
      <c r="L37" s="65">
        <v>-813805002.26573694</v>
      </c>
      <c r="M37" s="65"/>
      <c r="N37" s="65">
        <v>0</v>
      </c>
      <c r="O37" s="65"/>
      <c r="P37" s="65">
        <v>-1642285313.5742247</v>
      </c>
      <c r="Q37" s="65"/>
      <c r="R37" s="65">
        <v>-518074376</v>
      </c>
      <c r="S37" s="65"/>
      <c r="T37" s="65">
        <v>-2160359689.5742245</v>
      </c>
      <c r="V37" s="73"/>
    </row>
    <row r="38" spans="2:22" ht="15.6">
      <c r="B38" s="65"/>
      <c r="C38" s="65"/>
      <c r="D38" s="68" t="s">
        <v>83</v>
      </c>
      <c r="E38" s="65"/>
      <c r="F38" s="68" t="s">
        <v>83</v>
      </c>
      <c r="G38" s="65"/>
      <c r="H38" s="68" t="s">
        <v>83</v>
      </c>
      <c r="I38" s="65"/>
      <c r="J38" s="68" t="s">
        <v>83</v>
      </c>
      <c r="K38" s="65"/>
      <c r="L38" s="68" t="s">
        <v>83</v>
      </c>
      <c r="M38" s="65"/>
      <c r="N38" s="68" t="s">
        <v>83</v>
      </c>
      <c r="O38" s="65"/>
      <c r="P38" s="68" t="s">
        <v>83</v>
      </c>
      <c r="Q38" s="65"/>
      <c r="R38" s="68" t="s">
        <v>83</v>
      </c>
      <c r="S38" s="65"/>
      <c r="T38" s="68" t="s">
        <v>83</v>
      </c>
    </row>
    <row r="39" spans="2:22" ht="15.6">
      <c r="B39" s="65" t="s">
        <v>1892</v>
      </c>
      <c r="C39" s="65"/>
      <c r="D39" s="65">
        <v>13418078494.238815</v>
      </c>
      <c r="E39" s="65"/>
      <c r="F39" s="65">
        <v>-4004807057.5473037</v>
      </c>
      <c r="G39" s="65"/>
      <c r="H39" s="65">
        <v>9413271436.6915131</v>
      </c>
      <c r="I39" s="65"/>
      <c r="J39" s="65">
        <v>68033560</v>
      </c>
      <c r="K39" s="65"/>
      <c r="L39" s="65">
        <v>230174822.73426306</v>
      </c>
      <c r="M39" s="65"/>
      <c r="N39" s="65">
        <v>0</v>
      </c>
      <c r="O39" s="65"/>
      <c r="P39" s="65">
        <v>9711479819.4257755</v>
      </c>
      <c r="Q39" s="65"/>
      <c r="R39" s="65">
        <v>86670521</v>
      </c>
      <c r="S39" s="65"/>
      <c r="T39" s="65">
        <v>9798150340.4257755</v>
      </c>
    </row>
    <row r="40" spans="2:22" ht="15.6">
      <c r="B40" s="65"/>
      <c r="C40" s="65"/>
      <c r="D40" s="68" t="s">
        <v>83</v>
      </c>
      <c r="E40" s="65"/>
      <c r="F40" s="68" t="s">
        <v>83</v>
      </c>
      <c r="G40" s="65"/>
      <c r="H40" s="68" t="s">
        <v>83</v>
      </c>
      <c r="I40" s="65"/>
      <c r="J40" s="68" t="s">
        <v>83</v>
      </c>
      <c r="K40" s="65"/>
      <c r="L40" s="68" t="s">
        <v>83</v>
      </c>
      <c r="M40" s="65"/>
      <c r="N40" s="68" t="s">
        <v>83</v>
      </c>
      <c r="O40" s="65"/>
      <c r="P40" s="68" t="s">
        <v>83</v>
      </c>
      <c r="Q40" s="65"/>
      <c r="R40" s="68" t="s">
        <v>83</v>
      </c>
      <c r="S40" s="65"/>
      <c r="T40" s="68" t="s">
        <v>83</v>
      </c>
    </row>
    <row r="41" spans="2:22" ht="15.6">
      <c r="B41" s="65" t="s">
        <v>1893</v>
      </c>
      <c r="C41" s="65"/>
      <c r="D41" s="65"/>
      <c r="E41" s="65"/>
      <c r="F41" s="65"/>
      <c r="G41" s="65"/>
      <c r="H41" s="65"/>
      <c r="I41" s="65"/>
      <c r="J41" s="65"/>
      <c r="K41" s="65"/>
      <c r="L41" s="65"/>
      <c r="M41" s="65"/>
      <c r="N41" s="65"/>
      <c r="O41" s="65"/>
      <c r="P41" s="65"/>
      <c r="Q41" s="65"/>
      <c r="R41" s="65"/>
      <c r="S41" s="65"/>
      <c r="T41" s="65"/>
    </row>
    <row r="42" spans="2:22" ht="15.6">
      <c r="B42" s="65"/>
      <c r="C42" s="65"/>
      <c r="D42" s="65"/>
      <c r="E42" s="65"/>
      <c r="F42" s="65"/>
      <c r="G42" s="65"/>
      <c r="H42" s="65"/>
      <c r="I42" s="65"/>
      <c r="J42" s="65"/>
      <c r="K42" s="65"/>
      <c r="L42" s="65"/>
      <c r="M42" s="65"/>
      <c r="N42" s="65"/>
      <c r="O42" s="65"/>
      <c r="P42" s="65"/>
      <c r="Q42" s="65"/>
      <c r="R42" s="65"/>
      <c r="S42" s="65"/>
      <c r="T42" s="65"/>
    </row>
    <row r="43" spans="2:22" ht="15.6">
      <c r="B43" s="68" t="s">
        <v>83</v>
      </c>
      <c r="C43" s="65"/>
      <c r="D43" s="65"/>
      <c r="E43" s="65"/>
      <c r="F43" s="65"/>
      <c r="G43" s="65"/>
      <c r="H43" s="65"/>
      <c r="I43" s="65"/>
      <c r="J43" s="65"/>
      <c r="K43" s="65"/>
      <c r="L43" s="65"/>
      <c r="M43" s="65"/>
      <c r="N43" s="65"/>
      <c r="O43" s="65"/>
      <c r="P43" s="65"/>
      <c r="Q43" s="65"/>
      <c r="R43" s="65"/>
      <c r="S43" s="65"/>
      <c r="T43" s="65"/>
    </row>
    <row r="44" spans="2:22" ht="15.6">
      <c r="B44" s="76"/>
      <c r="C44" s="76"/>
      <c r="D44" s="76"/>
      <c r="E44" s="76"/>
      <c r="F44" s="76"/>
      <c r="G44" s="76"/>
      <c r="H44" s="76"/>
      <c r="I44" s="76"/>
      <c r="J44" s="76"/>
      <c r="K44" s="76"/>
      <c r="L44" s="76"/>
      <c r="M44" s="76"/>
      <c r="N44" s="76"/>
      <c r="O44" s="76"/>
      <c r="P44" s="76"/>
      <c r="Q44" s="76"/>
      <c r="R44" s="76"/>
      <c r="S44" s="76"/>
      <c r="T44" s="76"/>
    </row>
    <row r="45" spans="2:22" ht="15.6">
      <c r="B45" s="65"/>
      <c r="C45" s="65"/>
      <c r="D45" s="65"/>
      <c r="E45" s="65"/>
      <c r="F45" s="65"/>
      <c r="G45" s="65"/>
      <c r="H45" s="65"/>
      <c r="I45" s="65"/>
      <c r="J45" s="65"/>
      <c r="K45" s="65"/>
      <c r="L45" s="65"/>
      <c r="M45" s="65"/>
      <c r="N45" s="65"/>
      <c r="O45" s="65"/>
      <c r="P45" s="65"/>
      <c r="Q45" s="65"/>
      <c r="R45" s="65"/>
      <c r="S45" s="65"/>
      <c r="T45" s="65"/>
    </row>
    <row r="46" spans="2:22" ht="15.6">
      <c r="B46" s="65"/>
      <c r="C46" s="65"/>
      <c r="D46" s="68" t="s">
        <v>83</v>
      </c>
      <c r="E46" s="65"/>
      <c r="F46" s="68" t="s">
        <v>83</v>
      </c>
      <c r="G46" s="65"/>
      <c r="H46" s="68" t="s">
        <v>83</v>
      </c>
      <c r="I46" s="65"/>
      <c r="J46" s="68" t="s">
        <v>83</v>
      </c>
      <c r="K46" s="65"/>
      <c r="L46" s="68" t="s">
        <v>83</v>
      </c>
      <c r="M46" s="65"/>
      <c r="N46" s="68" t="s">
        <v>83</v>
      </c>
      <c r="O46" s="65"/>
      <c r="P46" s="68" t="s">
        <v>83</v>
      </c>
      <c r="Q46" s="65"/>
      <c r="R46" s="68" t="s">
        <v>83</v>
      </c>
      <c r="S46" s="65"/>
      <c r="T46" s="68" t="s">
        <v>83</v>
      </c>
    </row>
    <row r="47" spans="2:22" ht="15.6">
      <c r="B47" s="65" t="s">
        <v>1895</v>
      </c>
      <c r="C47" s="65"/>
      <c r="D47" s="65">
        <v>0</v>
      </c>
      <c r="E47" s="65"/>
      <c r="F47" s="65">
        <v>0</v>
      </c>
      <c r="G47" s="65"/>
      <c r="H47" s="65">
        <v>0</v>
      </c>
      <c r="I47" s="65"/>
      <c r="J47" s="65">
        <v>0</v>
      </c>
      <c r="K47" s="65"/>
      <c r="L47" s="65">
        <v>0</v>
      </c>
      <c r="M47" s="65"/>
      <c r="N47" s="65">
        <v>0</v>
      </c>
      <c r="O47" s="65"/>
      <c r="P47" s="65">
        <v>0</v>
      </c>
      <c r="Q47" s="65"/>
      <c r="R47" s="65">
        <v>0</v>
      </c>
      <c r="S47" s="65"/>
      <c r="T47" s="65">
        <v>0</v>
      </c>
    </row>
    <row r="48" spans="2:22" ht="15.6">
      <c r="B48" s="65"/>
      <c r="C48" s="65"/>
      <c r="D48" s="68" t="s">
        <v>83</v>
      </c>
      <c r="E48" s="65"/>
      <c r="F48" s="68" t="s">
        <v>83</v>
      </c>
      <c r="G48" s="65"/>
      <c r="H48" s="68" t="s">
        <v>83</v>
      </c>
      <c r="I48" s="65"/>
      <c r="J48" s="68" t="s">
        <v>83</v>
      </c>
      <c r="K48" s="65"/>
      <c r="L48" s="68" t="s">
        <v>83</v>
      </c>
      <c r="M48" s="65"/>
      <c r="N48" s="68" t="s">
        <v>83</v>
      </c>
      <c r="O48" s="65"/>
      <c r="P48" s="68" t="s">
        <v>83</v>
      </c>
      <c r="Q48" s="65"/>
      <c r="R48" s="68" t="s">
        <v>83</v>
      </c>
      <c r="S48" s="65"/>
      <c r="T48" s="68" t="s">
        <v>83</v>
      </c>
    </row>
    <row r="49" spans="2:20" ht="15.6">
      <c r="B49" s="65" t="s">
        <v>1896</v>
      </c>
      <c r="C49" s="77" t="s">
        <v>85</v>
      </c>
      <c r="D49" s="65">
        <v>13418078494.238815</v>
      </c>
      <c r="E49" s="77" t="s">
        <v>85</v>
      </c>
      <c r="F49" s="65">
        <v>-4004807057.5473037</v>
      </c>
      <c r="G49" s="77" t="s">
        <v>85</v>
      </c>
      <c r="H49" s="65">
        <v>9413271436.6915131</v>
      </c>
      <c r="I49" s="77" t="s">
        <v>85</v>
      </c>
      <c r="J49" s="65">
        <v>68033560</v>
      </c>
      <c r="K49" s="77" t="s">
        <v>85</v>
      </c>
      <c r="L49" s="65">
        <v>230174822.73426306</v>
      </c>
      <c r="M49" s="77" t="s">
        <v>85</v>
      </c>
      <c r="N49" s="65">
        <v>0</v>
      </c>
      <c r="O49" s="77" t="s">
        <v>85</v>
      </c>
      <c r="P49" s="65">
        <v>9711479819.4257755</v>
      </c>
      <c r="Q49" s="77" t="s">
        <v>85</v>
      </c>
      <c r="R49" s="65">
        <v>86670521</v>
      </c>
      <c r="S49" s="77" t="s">
        <v>85</v>
      </c>
      <c r="T49" s="65">
        <v>9798150340.4257755</v>
      </c>
    </row>
    <row r="50" spans="2:20" ht="15.6">
      <c r="B50" s="65"/>
      <c r="C50" s="65"/>
      <c r="D50" s="68" t="s">
        <v>130</v>
      </c>
      <c r="E50" s="65"/>
      <c r="F50" s="68" t="s">
        <v>130</v>
      </c>
      <c r="G50" s="65"/>
      <c r="H50" s="68" t="s">
        <v>130</v>
      </c>
      <c r="I50" s="65"/>
      <c r="J50" s="68" t="s">
        <v>130</v>
      </c>
      <c r="K50" s="65"/>
      <c r="L50" s="68" t="s">
        <v>130</v>
      </c>
      <c r="M50" s="65"/>
      <c r="N50" s="68" t="s">
        <v>130</v>
      </c>
      <c r="O50" s="65"/>
      <c r="P50" s="68" t="s">
        <v>130</v>
      </c>
      <c r="Q50" s="65"/>
      <c r="R50" s="68" t="s">
        <v>130</v>
      </c>
      <c r="S50" s="65"/>
      <c r="T50" s="68" t="s">
        <v>130</v>
      </c>
    </row>
    <row r="51" spans="2:20" ht="15.6">
      <c r="B51" s="65"/>
      <c r="C51" s="65"/>
      <c r="D51" s="65"/>
      <c r="E51" s="65"/>
      <c r="F51" s="65"/>
      <c r="G51" s="65"/>
      <c r="H51" s="377"/>
      <c r="I51" s="65"/>
      <c r="J51" s="65"/>
      <c r="K51" s="65"/>
      <c r="L51" s="65"/>
      <c r="M51" s="65"/>
      <c r="N51" s="65"/>
      <c r="O51" s="65"/>
      <c r="P51" s="65"/>
      <c r="Q51" s="65"/>
      <c r="R51" s="65"/>
      <c r="S51" s="65"/>
      <c r="T51" s="65"/>
    </row>
    <row r="54" spans="2:20" ht="15.6">
      <c r="B54" s="65"/>
      <c r="C54" s="65"/>
      <c r="D54" s="65"/>
      <c r="E54" s="65"/>
      <c r="F54" s="65"/>
      <c r="G54" s="65"/>
      <c r="H54" s="65"/>
      <c r="I54" s="65"/>
      <c r="J54" s="65"/>
      <c r="K54" s="65"/>
      <c r="L54" s="65"/>
      <c r="M54" s="65"/>
      <c r="N54" s="65"/>
      <c r="O54" s="65"/>
      <c r="P54" s="65"/>
      <c r="Q54" s="65"/>
      <c r="R54" s="65"/>
      <c r="S54" s="65"/>
      <c r="T54" s="65"/>
    </row>
    <row r="55" spans="2:20" ht="15.6">
      <c r="B55" s="65"/>
      <c r="C55" s="65"/>
      <c r="D55" s="65"/>
      <c r="E55" s="65"/>
      <c r="F55" s="65"/>
      <c r="G55" s="65"/>
      <c r="H55" s="65"/>
      <c r="I55" s="65"/>
      <c r="J55" s="65"/>
      <c r="K55" s="65"/>
      <c r="L55" s="65"/>
      <c r="M55" s="65"/>
      <c r="N55" s="65"/>
      <c r="O55" s="65"/>
      <c r="P55" s="65"/>
      <c r="Q55" s="65"/>
      <c r="R55" s="65"/>
      <c r="S55" s="65"/>
      <c r="T55" s="65"/>
    </row>
    <row r="56" spans="2:20" ht="15.6">
      <c r="B56" s="78" t="s">
        <v>1897</v>
      </c>
      <c r="C56" s="65"/>
      <c r="D56" s="65"/>
      <c r="E56" s="65"/>
      <c r="F56" s="65"/>
      <c r="G56" s="65"/>
      <c r="H56" s="65"/>
      <c r="I56" s="65"/>
      <c r="J56" s="65"/>
      <c r="K56" s="65"/>
      <c r="L56" s="65"/>
      <c r="M56" s="65"/>
      <c r="N56" s="65"/>
      <c r="O56" s="65"/>
      <c r="P56" s="65"/>
      <c r="Q56" s="65"/>
      <c r="R56" s="65"/>
      <c r="S56" s="65"/>
      <c r="T56" s="65"/>
    </row>
    <row r="57" spans="2:20" ht="15.6">
      <c r="B57" s="78" t="s">
        <v>1898</v>
      </c>
      <c r="C57" s="65"/>
      <c r="D57" s="65"/>
      <c r="E57" s="65"/>
      <c r="F57" s="65"/>
      <c r="G57" s="65"/>
      <c r="H57" s="65"/>
      <c r="I57" s="65"/>
      <c r="J57" s="65"/>
      <c r="K57" s="65"/>
      <c r="L57" s="65"/>
      <c r="M57" s="65"/>
      <c r="N57" s="65"/>
      <c r="O57" s="65"/>
      <c r="P57" s="65"/>
      <c r="Q57" s="65"/>
      <c r="R57" s="65"/>
      <c r="S57" s="65"/>
      <c r="T57" s="65"/>
    </row>
    <row r="58" spans="2:20" ht="15.6">
      <c r="B58" s="78" t="s">
        <v>1899</v>
      </c>
      <c r="C58" s="65"/>
      <c r="D58" s="65"/>
      <c r="E58" s="65"/>
      <c r="F58" s="65"/>
      <c r="G58" s="65"/>
      <c r="H58" s="65"/>
      <c r="I58" s="65"/>
      <c r="J58" s="65"/>
      <c r="K58" s="65"/>
      <c r="L58" s="65"/>
      <c r="M58" s="65"/>
      <c r="N58" s="65"/>
      <c r="O58" s="65"/>
      <c r="P58" s="65"/>
      <c r="Q58" s="65"/>
      <c r="R58" s="65"/>
      <c r="S58" s="65"/>
      <c r="T58" s="65"/>
    </row>
    <row r="63" spans="2:20" ht="15.6">
      <c r="B63" s="58"/>
      <c r="C63" s="58"/>
      <c r="D63" s="65"/>
      <c r="E63" s="58"/>
      <c r="F63" s="58"/>
      <c r="G63" s="58"/>
      <c r="I63" s="58"/>
      <c r="J63" s="60" t="s">
        <v>1868</v>
      </c>
      <c r="K63" s="60"/>
      <c r="M63" s="58"/>
      <c r="N63" s="58"/>
      <c r="O63" s="58"/>
      <c r="P63" s="58"/>
      <c r="Q63" s="58"/>
      <c r="R63" s="58"/>
      <c r="S63" s="58"/>
      <c r="T63" s="61" t="s">
        <v>1900</v>
      </c>
    </row>
    <row r="64" spans="2:20" ht="15.6">
      <c r="B64" s="58"/>
      <c r="C64" s="58"/>
      <c r="D64" s="58"/>
      <c r="E64" s="58"/>
      <c r="F64" s="58"/>
      <c r="G64" s="58"/>
      <c r="I64" s="58"/>
      <c r="J64" s="60" t="s">
        <v>1901</v>
      </c>
      <c r="K64" s="60"/>
      <c r="M64" s="58"/>
      <c r="N64" s="58"/>
      <c r="O64" s="58"/>
      <c r="P64" s="58"/>
      <c r="Q64" s="58"/>
      <c r="R64" s="58"/>
      <c r="S64" s="58"/>
      <c r="T64" s="61" t="s">
        <v>1871</v>
      </c>
    </row>
    <row r="65" spans="2:22" ht="15.6">
      <c r="B65" s="62" t="s">
        <v>1872</v>
      </c>
      <c r="C65" s="62"/>
      <c r="D65" s="62"/>
      <c r="E65" s="62"/>
      <c r="F65" s="62"/>
      <c r="G65" s="62"/>
      <c r="H65" s="62"/>
      <c r="I65" s="62"/>
      <c r="J65" s="62"/>
      <c r="K65" s="62"/>
      <c r="L65" s="62"/>
      <c r="M65" s="62"/>
      <c r="N65" s="62"/>
      <c r="O65" s="62"/>
      <c r="P65" s="62"/>
      <c r="Q65" s="62"/>
      <c r="R65" s="62"/>
      <c r="S65" s="62"/>
      <c r="T65" s="62"/>
    </row>
    <row r="66" spans="2:22" ht="15.6">
      <c r="B66" s="63">
        <v>46022</v>
      </c>
      <c r="C66" s="62"/>
      <c r="D66" s="64"/>
      <c r="E66" s="62"/>
      <c r="F66" s="62"/>
      <c r="G66" s="62"/>
      <c r="H66" s="62"/>
      <c r="I66" s="62"/>
      <c r="J66" s="62"/>
      <c r="K66" s="62"/>
      <c r="L66" s="62"/>
      <c r="M66" s="62"/>
      <c r="N66" s="62"/>
      <c r="O66" s="62"/>
      <c r="P66" s="62"/>
      <c r="Q66" s="62"/>
      <c r="R66" s="62"/>
      <c r="S66" s="62"/>
      <c r="T66" s="62"/>
    </row>
    <row r="67" spans="2:22" ht="15.6">
      <c r="B67" s="65"/>
      <c r="C67" s="65"/>
      <c r="D67" s="66"/>
      <c r="E67" s="65"/>
      <c r="F67" s="66"/>
      <c r="G67" s="65"/>
      <c r="H67" s="66"/>
      <c r="I67" s="61"/>
      <c r="J67" s="66"/>
      <c r="K67" s="65"/>
      <c r="L67" s="66"/>
      <c r="M67" s="65"/>
      <c r="N67" s="66"/>
      <c r="O67" s="65"/>
      <c r="P67" s="66"/>
      <c r="Q67" s="65"/>
      <c r="R67" s="66"/>
      <c r="S67" s="65"/>
      <c r="T67" s="66"/>
    </row>
    <row r="68" spans="2:22" ht="15.6">
      <c r="B68" s="65"/>
      <c r="C68" s="65"/>
      <c r="D68" s="65"/>
      <c r="E68" s="65"/>
      <c r="F68" s="65"/>
      <c r="G68" s="65"/>
      <c r="H68" s="65"/>
      <c r="I68" s="65"/>
      <c r="J68" s="65"/>
      <c r="K68" s="65"/>
      <c r="L68" s="65"/>
      <c r="M68" s="65"/>
      <c r="N68" s="65"/>
      <c r="O68" s="65"/>
      <c r="P68" s="65"/>
      <c r="Q68" s="65"/>
      <c r="R68" s="65"/>
      <c r="S68" s="65"/>
      <c r="T68" s="65"/>
    </row>
    <row r="69" spans="2:22" ht="15.6">
      <c r="B69" s="65"/>
      <c r="C69" s="65"/>
      <c r="D69" s="67" t="s">
        <v>16</v>
      </c>
      <c r="E69" s="65"/>
      <c r="F69" s="67" t="s">
        <v>17</v>
      </c>
      <c r="G69" s="65"/>
      <c r="H69" s="67" t="s">
        <v>18</v>
      </c>
      <c r="I69" s="65"/>
      <c r="J69" s="67" t="s">
        <v>19</v>
      </c>
      <c r="K69" s="65"/>
      <c r="L69" s="67" t="s">
        <v>20</v>
      </c>
      <c r="M69" s="65"/>
      <c r="N69" s="67" t="s">
        <v>21</v>
      </c>
      <c r="O69" s="65"/>
      <c r="P69" s="67" t="s">
        <v>22</v>
      </c>
      <c r="Q69" s="65"/>
      <c r="R69" s="67" t="s">
        <v>23</v>
      </c>
      <c r="S69" s="65"/>
      <c r="T69" s="67" t="s">
        <v>24</v>
      </c>
    </row>
    <row r="70" spans="2:22" ht="15.6">
      <c r="B70" s="65"/>
      <c r="C70" s="65"/>
      <c r="D70" s="67"/>
      <c r="E70" s="67"/>
      <c r="F70" s="67" t="s">
        <v>26</v>
      </c>
      <c r="G70" s="67"/>
      <c r="H70" s="67" t="s">
        <v>31</v>
      </c>
      <c r="I70" s="67"/>
      <c r="J70" s="67"/>
      <c r="K70" s="67"/>
      <c r="L70" s="67" t="s">
        <v>1873</v>
      </c>
      <c r="M70" s="67"/>
      <c r="N70" s="67"/>
      <c r="O70" s="65"/>
      <c r="P70" s="65"/>
      <c r="Q70" s="65"/>
      <c r="R70" s="65"/>
      <c r="S70" s="65"/>
      <c r="T70" s="65"/>
    </row>
    <row r="71" spans="2:22" ht="15.6">
      <c r="B71" s="65"/>
      <c r="C71" s="65"/>
      <c r="D71" s="67" t="s">
        <v>1874</v>
      </c>
      <c r="E71" s="67"/>
      <c r="F71" s="67" t="s">
        <v>1875</v>
      </c>
      <c r="G71" s="67"/>
      <c r="H71" s="67" t="s">
        <v>1874</v>
      </c>
      <c r="I71" s="67"/>
      <c r="J71" s="67" t="s">
        <v>1876</v>
      </c>
      <c r="K71" s="67"/>
      <c r="L71" s="67" t="s">
        <v>1877</v>
      </c>
      <c r="M71" s="67"/>
      <c r="N71" s="67" t="s">
        <v>1878</v>
      </c>
      <c r="O71" s="65"/>
      <c r="P71" s="67" t="s">
        <v>31</v>
      </c>
      <c r="Q71" s="65"/>
      <c r="R71" s="67" t="s">
        <v>1879</v>
      </c>
      <c r="S71" s="65"/>
      <c r="T71" s="67" t="s">
        <v>44</v>
      </c>
    </row>
    <row r="72" spans="2:22" ht="15.6">
      <c r="B72" s="65"/>
      <c r="C72" s="65"/>
      <c r="D72" s="67" t="s">
        <v>46</v>
      </c>
      <c r="E72" s="67"/>
      <c r="F72" s="67" t="s">
        <v>1880</v>
      </c>
      <c r="G72" s="67"/>
      <c r="H72" s="67" t="s">
        <v>46</v>
      </c>
      <c r="I72" s="67"/>
      <c r="J72" s="67" t="s">
        <v>1881</v>
      </c>
      <c r="K72" s="67"/>
      <c r="L72" s="67" t="s">
        <v>1882</v>
      </c>
      <c r="M72" s="67"/>
      <c r="N72" s="67" t="s">
        <v>50</v>
      </c>
      <c r="O72" s="65"/>
      <c r="P72" s="67" t="s">
        <v>1883</v>
      </c>
      <c r="Q72" s="65"/>
      <c r="R72" s="67" t="s">
        <v>42</v>
      </c>
      <c r="S72" s="65"/>
      <c r="T72" s="67" t="s">
        <v>43</v>
      </c>
    </row>
    <row r="73" spans="2:22" ht="15.6">
      <c r="B73" s="65"/>
      <c r="C73" s="65"/>
      <c r="D73" s="68" t="s">
        <v>83</v>
      </c>
      <c r="E73" s="65"/>
      <c r="F73" s="68" t="s">
        <v>83</v>
      </c>
      <c r="G73" s="65"/>
      <c r="H73" s="68" t="s">
        <v>83</v>
      </c>
      <c r="I73" s="65"/>
      <c r="J73" s="68" t="s">
        <v>83</v>
      </c>
      <c r="K73" s="65"/>
      <c r="L73" s="68" t="s">
        <v>83</v>
      </c>
      <c r="M73" s="65"/>
      <c r="N73" s="68" t="s">
        <v>83</v>
      </c>
      <c r="O73" s="65"/>
      <c r="P73" s="68" t="s">
        <v>83</v>
      </c>
      <c r="Q73" s="65"/>
      <c r="R73" s="68" t="s">
        <v>83</v>
      </c>
      <c r="S73" s="65"/>
      <c r="T73" s="68" t="s">
        <v>83</v>
      </c>
    </row>
    <row r="74" spans="2:22" ht="15.6">
      <c r="B74" s="65" t="s">
        <v>1884</v>
      </c>
      <c r="C74" s="69" t="s">
        <v>85</v>
      </c>
      <c r="D74" s="65">
        <v>15452825599</v>
      </c>
      <c r="E74" s="69" t="s">
        <v>85</v>
      </c>
      <c r="F74" s="65">
        <v>-4362242965</v>
      </c>
      <c r="G74" s="69" t="s">
        <v>85</v>
      </c>
      <c r="H74" s="79">
        <v>11090582634</v>
      </c>
      <c r="I74" s="69" t="s">
        <v>85</v>
      </c>
      <c r="J74" s="65">
        <v>70764952</v>
      </c>
      <c r="K74" s="69" t="s">
        <v>85</v>
      </c>
      <c r="L74" s="65">
        <v>711966473</v>
      </c>
      <c r="M74" s="69" t="s">
        <v>85</v>
      </c>
      <c r="N74" s="65">
        <v>0</v>
      </c>
      <c r="O74" s="69" t="s">
        <v>85</v>
      </c>
      <c r="P74" s="65">
        <v>11873314059</v>
      </c>
      <c r="Q74" s="69" t="s">
        <v>85</v>
      </c>
      <c r="R74" s="65">
        <v>606832557.67902982</v>
      </c>
      <c r="S74" s="69" t="s">
        <v>85</v>
      </c>
      <c r="T74" s="65">
        <v>12480146616.679029</v>
      </c>
      <c r="V74" s="73"/>
    </row>
    <row r="75" spans="2:22" ht="15.6">
      <c r="B75" s="65"/>
      <c r="C75" s="65"/>
      <c r="D75" s="68" t="s">
        <v>83</v>
      </c>
      <c r="E75" s="65"/>
      <c r="F75" s="68" t="s">
        <v>83</v>
      </c>
      <c r="G75" s="65"/>
      <c r="H75" s="68" t="s">
        <v>83</v>
      </c>
      <c r="I75" s="65"/>
      <c r="J75" s="68" t="s">
        <v>83</v>
      </c>
      <c r="K75" s="65"/>
      <c r="L75" s="68" t="s">
        <v>83</v>
      </c>
      <c r="M75" s="65"/>
      <c r="N75" s="68" t="s">
        <v>83</v>
      </c>
      <c r="O75" s="65"/>
      <c r="P75" s="68" t="s">
        <v>83</v>
      </c>
      <c r="Q75" s="65"/>
      <c r="R75" s="68" t="s">
        <v>83</v>
      </c>
      <c r="S75" s="65"/>
      <c r="T75" s="68" t="s">
        <v>83</v>
      </c>
    </row>
    <row r="76" spans="2:22" ht="15.6">
      <c r="B76" s="71"/>
      <c r="C76" s="65"/>
      <c r="D76" s="65"/>
      <c r="E76" s="65"/>
      <c r="F76" s="65"/>
      <c r="G76" s="65"/>
      <c r="H76" s="65"/>
      <c r="I76" s="65"/>
      <c r="J76" s="65"/>
      <c r="K76" s="65"/>
      <c r="L76" s="65"/>
      <c r="M76" s="65"/>
      <c r="N76" s="65"/>
      <c r="O76" s="65"/>
      <c r="P76" s="65"/>
      <c r="Q76" s="65"/>
      <c r="R76" s="65"/>
      <c r="S76" s="65"/>
      <c r="T76" s="65"/>
    </row>
    <row r="77" spans="2:22" ht="15.6">
      <c r="B77" s="65" t="s">
        <v>1885</v>
      </c>
      <c r="C77" s="65"/>
      <c r="D77" s="65">
        <v>15368035361</v>
      </c>
      <c r="E77" s="65"/>
      <c r="F77" s="65">
        <v>-4341872110</v>
      </c>
      <c r="G77" s="65"/>
      <c r="H77" s="79">
        <v>11026163251</v>
      </c>
      <c r="I77" s="65"/>
      <c r="J77" s="65">
        <v>69277261</v>
      </c>
      <c r="K77" s="65"/>
      <c r="L77" s="65">
        <v>707542763</v>
      </c>
      <c r="M77" s="65"/>
      <c r="N77" s="65">
        <v>0</v>
      </c>
      <c r="O77" s="65"/>
      <c r="P77" s="65">
        <v>11802983275</v>
      </c>
      <c r="Q77" s="65"/>
      <c r="R77" s="65">
        <v>604744897</v>
      </c>
      <c r="S77" s="65"/>
      <c r="T77" s="65">
        <v>12407728172</v>
      </c>
    </row>
    <row r="78" spans="2:22" ht="15.6">
      <c r="B78" s="65"/>
      <c r="C78" s="65"/>
      <c r="D78" s="68" t="s">
        <v>130</v>
      </c>
      <c r="E78" s="65"/>
      <c r="F78" s="68" t="s">
        <v>130</v>
      </c>
      <c r="G78" s="65"/>
      <c r="H78" s="68" t="s">
        <v>130</v>
      </c>
      <c r="I78" s="65"/>
      <c r="J78" s="68" t="s">
        <v>130</v>
      </c>
      <c r="K78" s="65"/>
      <c r="L78" s="68" t="s">
        <v>130</v>
      </c>
      <c r="M78" s="65"/>
      <c r="N78" s="68" t="s">
        <v>130</v>
      </c>
      <c r="O78" s="65"/>
      <c r="P78" s="68" t="s">
        <v>130</v>
      </c>
      <c r="Q78" s="65"/>
      <c r="R78" s="68" t="s">
        <v>130</v>
      </c>
      <c r="S78" s="65"/>
      <c r="T78" s="68" t="s">
        <v>130</v>
      </c>
    </row>
    <row r="79" spans="2:22" ht="15.6">
      <c r="B79" s="65"/>
      <c r="C79" s="65"/>
      <c r="D79" s="58"/>
      <c r="E79" s="65"/>
      <c r="F79" s="65"/>
      <c r="G79" s="65"/>
      <c r="H79" s="65"/>
      <c r="I79" s="65"/>
      <c r="J79" s="65"/>
      <c r="K79" s="65"/>
      <c r="L79" s="65"/>
      <c r="M79" s="65"/>
      <c r="N79" s="65"/>
      <c r="O79" s="65"/>
      <c r="P79" s="65"/>
      <c r="Q79" s="65"/>
      <c r="R79" s="65"/>
      <c r="S79" s="65"/>
      <c r="T79" s="65"/>
    </row>
    <row r="80" spans="2:22" ht="15.6">
      <c r="B80" s="65" t="s">
        <v>1886</v>
      </c>
      <c r="C80" s="65"/>
      <c r="D80" s="65"/>
      <c r="E80" s="65"/>
      <c r="F80" s="65"/>
      <c r="G80" s="65"/>
      <c r="H80" s="65"/>
      <c r="I80" s="65"/>
      <c r="J80" s="65"/>
      <c r="K80" s="65"/>
      <c r="L80" s="65"/>
      <c r="M80" s="65"/>
      <c r="N80" s="65"/>
      <c r="O80" s="65"/>
      <c r="P80" s="65"/>
      <c r="Q80" s="65"/>
      <c r="R80" s="65"/>
      <c r="S80" s="65"/>
      <c r="T80" s="65"/>
    </row>
    <row r="81" spans="2:20" ht="15.6">
      <c r="B81" s="68" t="s">
        <v>83</v>
      </c>
      <c r="C81" s="65"/>
      <c r="D81" s="65"/>
      <c r="E81" s="65"/>
      <c r="F81" s="65"/>
      <c r="G81" s="65"/>
      <c r="H81" s="65"/>
      <c r="I81" s="65"/>
      <c r="J81" s="65"/>
      <c r="K81" s="65"/>
      <c r="L81" s="65"/>
      <c r="M81" s="65"/>
      <c r="N81" s="65"/>
      <c r="O81" s="65"/>
      <c r="P81" s="65"/>
      <c r="Q81" s="65"/>
      <c r="R81" s="65"/>
      <c r="S81" s="65"/>
      <c r="T81" s="65"/>
    </row>
    <row r="82" spans="2:20" ht="15.6">
      <c r="B82" s="65" t="s">
        <v>178</v>
      </c>
      <c r="C82" s="65"/>
      <c r="D82" s="65">
        <v>0</v>
      </c>
      <c r="E82" s="65"/>
      <c r="F82" s="65">
        <v>0</v>
      </c>
      <c r="G82" s="65"/>
      <c r="H82" s="72">
        <v>0</v>
      </c>
      <c r="I82" s="65"/>
      <c r="J82" s="65"/>
      <c r="K82" s="65"/>
      <c r="L82" s="65"/>
      <c r="M82" s="65"/>
      <c r="N82" s="65"/>
      <c r="O82" s="65"/>
      <c r="P82" s="65">
        <v>0</v>
      </c>
      <c r="Q82" s="65"/>
      <c r="R82" s="65">
        <v>-4728459</v>
      </c>
      <c r="S82" s="65"/>
      <c r="T82" s="65">
        <v>-4728459</v>
      </c>
    </row>
    <row r="83" spans="2:20" ht="15.6">
      <c r="B83" s="65" t="s">
        <v>87</v>
      </c>
      <c r="C83" s="65"/>
      <c r="D83" s="65">
        <v>-4165550.3611144135</v>
      </c>
      <c r="E83" s="65"/>
      <c r="F83" s="65">
        <v>3813054.2114637252</v>
      </c>
      <c r="G83" s="65"/>
      <c r="H83" s="72">
        <v>-352496.14965068828</v>
      </c>
      <c r="I83" s="65"/>
      <c r="J83" s="65"/>
      <c r="K83" s="65"/>
      <c r="L83" s="65">
        <v>0</v>
      </c>
      <c r="M83" s="65"/>
      <c r="N83" s="65"/>
      <c r="O83" s="65"/>
      <c r="P83" s="65">
        <v>-352496.14965068828</v>
      </c>
      <c r="Q83" s="65"/>
      <c r="R83" s="65">
        <v>-3782136</v>
      </c>
      <c r="S83" s="65"/>
      <c r="T83" s="65">
        <v>-4134632.1496506883</v>
      </c>
    </row>
    <row r="84" spans="2:20" ht="15.6">
      <c r="B84" s="75" t="s">
        <v>33</v>
      </c>
      <c r="C84" s="65"/>
      <c r="D84" s="65"/>
      <c r="E84" s="65"/>
      <c r="F84" s="65"/>
      <c r="G84" s="65"/>
      <c r="H84" s="72">
        <v>0</v>
      </c>
      <c r="I84" s="65"/>
      <c r="J84" s="65"/>
      <c r="K84" s="65"/>
      <c r="L84" s="65"/>
      <c r="M84" s="65"/>
      <c r="N84" s="65"/>
      <c r="O84" s="65"/>
      <c r="P84" s="65"/>
      <c r="Q84" s="65"/>
      <c r="R84" s="65">
        <v>-19982702</v>
      </c>
      <c r="S84" s="65"/>
      <c r="T84" s="65">
        <v>-19982702</v>
      </c>
    </row>
    <row r="85" spans="2:20" ht="15.6">
      <c r="B85" s="75" t="s">
        <v>91</v>
      </c>
      <c r="C85" s="65"/>
      <c r="D85" s="65">
        <v>-261456890.00562578</v>
      </c>
      <c r="E85" s="65"/>
      <c r="F85" s="65">
        <v>119711097.29751429</v>
      </c>
      <c r="G85" s="65"/>
      <c r="H85" s="72">
        <v>-141745792.70811149</v>
      </c>
      <c r="I85" s="65"/>
      <c r="J85" s="65"/>
      <c r="K85" s="65"/>
      <c r="L85" s="65">
        <v>0.27826026169507129</v>
      </c>
      <c r="M85" s="65"/>
      <c r="N85" s="65"/>
      <c r="O85" s="65"/>
      <c r="P85" s="65">
        <v>-141745792.42985123</v>
      </c>
      <c r="Q85" s="65"/>
      <c r="R85" s="65">
        <v>0</v>
      </c>
      <c r="S85" s="65"/>
      <c r="T85" s="65">
        <v>-141745792.42985123</v>
      </c>
    </row>
    <row r="86" spans="2:20" ht="15.6">
      <c r="B86" s="75" t="s">
        <v>89</v>
      </c>
      <c r="C86" s="65"/>
      <c r="D86" s="65">
        <v>-784259422.47422302</v>
      </c>
      <c r="E86" s="65"/>
      <c r="F86" s="65">
        <v>30818659.43203884</v>
      </c>
      <c r="G86" s="65"/>
      <c r="H86" s="72">
        <v>-753440763.04218423</v>
      </c>
      <c r="I86" s="65"/>
      <c r="J86" s="65"/>
      <c r="K86" s="65"/>
      <c r="L86" s="65">
        <v>-2558442.0679174853</v>
      </c>
      <c r="M86" s="65"/>
      <c r="N86" s="65"/>
      <c r="O86" s="65"/>
      <c r="P86" s="65">
        <v>-755999205.1101017</v>
      </c>
      <c r="Q86" s="65"/>
      <c r="R86" s="65">
        <v>-3348782</v>
      </c>
      <c r="S86" s="65"/>
      <c r="T86" s="65">
        <v>-759347987.1101017</v>
      </c>
    </row>
    <row r="87" spans="2:20" ht="15.6">
      <c r="B87" s="75" t="s">
        <v>94</v>
      </c>
      <c r="C87" s="65"/>
      <c r="D87" s="65"/>
      <c r="E87" s="65"/>
      <c r="F87" s="65"/>
      <c r="G87" s="65"/>
      <c r="H87" s="72"/>
      <c r="I87" s="65"/>
      <c r="J87" s="65"/>
      <c r="K87" s="65"/>
      <c r="L87" s="65"/>
      <c r="M87" s="65"/>
      <c r="N87" s="65"/>
      <c r="O87" s="65"/>
      <c r="P87" s="65">
        <v>0</v>
      </c>
      <c r="Q87" s="65"/>
      <c r="R87" s="65">
        <v>-519054278</v>
      </c>
      <c r="S87" s="65"/>
      <c r="T87" s="65">
        <v>-519054278</v>
      </c>
    </row>
    <row r="88" spans="2:20" ht="15.6">
      <c r="B88" s="65" t="s">
        <v>133</v>
      </c>
      <c r="C88" s="65"/>
      <c r="D88" s="65"/>
      <c r="E88" s="65"/>
      <c r="F88" s="65"/>
      <c r="G88" s="65"/>
      <c r="H88" s="65"/>
      <c r="I88" s="65"/>
      <c r="J88" s="65"/>
      <c r="K88" s="65"/>
      <c r="L88" s="65"/>
      <c r="M88" s="65"/>
      <c r="N88" s="65"/>
      <c r="O88" s="65"/>
      <c r="P88" s="65"/>
      <c r="Q88" s="65"/>
      <c r="R88" s="65">
        <v>-188876</v>
      </c>
      <c r="S88" s="65"/>
      <c r="T88" s="65">
        <v>-188876</v>
      </c>
    </row>
    <row r="89" spans="2:20" ht="15.6">
      <c r="B89" s="65" t="s">
        <v>101</v>
      </c>
      <c r="C89" s="65"/>
      <c r="D89" s="65"/>
      <c r="E89" s="65"/>
      <c r="F89" s="65"/>
      <c r="G89" s="65"/>
      <c r="H89" s="65"/>
      <c r="I89" s="65"/>
      <c r="J89" s="65"/>
      <c r="K89" s="65"/>
      <c r="L89" s="65">
        <v>-704984321.21034276</v>
      </c>
      <c r="M89" s="65"/>
      <c r="N89" s="65"/>
      <c r="O89" s="65"/>
      <c r="P89" s="65">
        <v>-704984321.21034276</v>
      </c>
      <c r="Q89" s="65"/>
      <c r="R89" s="66"/>
      <c r="S89" s="65"/>
      <c r="T89" s="65">
        <v>-704984321.21034276</v>
      </c>
    </row>
    <row r="90" spans="2:20" ht="15.6">
      <c r="B90" s="65" t="s">
        <v>108</v>
      </c>
      <c r="C90" s="65"/>
      <c r="D90" s="65"/>
      <c r="E90" s="65"/>
      <c r="F90" s="65"/>
      <c r="G90" s="65"/>
      <c r="H90" s="65"/>
      <c r="I90" s="65"/>
      <c r="J90" s="65"/>
      <c r="K90" s="65"/>
      <c r="L90" s="65">
        <v>195133716.87984791</v>
      </c>
      <c r="M90" s="65"/>
      <c r="N90" s="65"/>
      <c r="O90" s="65"/>
      <c r="P90" s="65">
        <v>195133716.87984791</v>
      </c>
      <c r="Q90" s="65"/>
      <c r="R90" s="66"/>
      <c r="S90" s="65"/>
      <c r="T90" s="65">
        <v>195133716.87984791</v>
      </c>
    </row>
    <row r="91" spans="2:20" ht="15.6">
      <c r="B91" s="65" t="s">
        <v>1888</v>
      </c>
      <c r="C91" s="65"/>
      <c r="D91" s="65">
        <v>0</v>
      </c>
      <c r="E91" s="65"/>
      <c r="F91" s="65"/>
      <c r="G91" s="65"/>
      <c r="H91" s="72">
        <v>0</v>
      </c>
      <c r="I91" s="65"/>
      <c r="J91" s="65"/>
      <c r="K91" s="65"/>
      <c r="L91" s="65"/>
      <c r="M91" s="65"/>
      <c r="N91" s="65"/>
      <c r="O91" s="65"/>
      <c r="P91" s="65">
        <v>0</v>
      </c>
      <c r="Q91" s="65"/>
      <c r="R91" s="65"/>
      <c r="S91" s="65"/>
      <c r="T91" s="65">
        <v>0</v>
      </c>
    </row>
    <row r="92" spans="2:20" ht="15.6">
      <c r="B92" s="75" t="s">
        <v>1889</v>
      </c>
      <c r="C92" s="65"/>
      <c r="D92" s="65"/>
      <c r="E92" s="65"/>
      <c r="F92" s="65">
        <v>0</v>
      </c>
      <c r="G92" s="65"/>
      <c r="H92" s="72">
        <v>0</v>
      </c>
      <c r="I92" s="65"/>
      <c r="J92" s="65"/>
      <c r="K92" s="65"/>
      <c r="L92" s="65"/>
      <c r="M92" s="65"/>
      <c r="N92" s="65"/>
      <c r="O92" s="65"/>
      <c r="P92" s="65">
        <v>0</v>
      </c>
      <c r="Q92" s="65"/>
      <c r="R92" s="65"/>
      <c r="S92" s="65"/>
      <c r="T92" s="65">
        <v>0</v>
      </c>
    </row>
    <row r="93" spans="2:20" ht="15.6">
      <c r="B93" s="65" t="s">
        <v>1890</v>
      </c>
      <c r="C93" s="65"/>
      <c r="D93" s="65">
        <v>-7443753.0855437499</v>
      </c>
      <c r="E93" s="65"/>
      <c r="F93" s="65">
        <v>7086825.1100568334</v>
      </c>
      <c r="G93" s="65"/>
      <c r="H93" s="72">
        <v>-356927.97548691649</v>
      </c>
      <c r="I93" s="65"/>
      <c r="J93" s="65"/>
      <c r="K93" s="65"/>
      <c r="L93" s="65"/>
      <c r="M93" s="65"/>
      <c r="N93" s="65"/>
      <c r="O93" s="65"/>
      <c r="P93" s="65">
        <v>-356927.97548691649</v>
      </c>
      <c r="Q93" s="65"/>
      <c r="R93" s="65"/>
      <c r="S93" s="65"/>
      <c r="T93" s="65">
        <v>-356927.97548691649</v>
      </c>
    </row>
    <row r="94" spans="2:20" ht="15.6">
      <c r="B94" s="65" t="s">
        <v>138</v>
      </c>
      <c r="C94" s="65"/>
      <c r="D94" s="65"/>
      <c r="E94" s="65"/>
      <c r="F94" s="65"/>
      <c r="G94" s="65"/>
      <c r="H94" s="72"/>
      <c r="I94" s="65"/>
      <c r="J94" s="65"/>
      <c r="K94" s="65"/>
      <c r="L94" s="65"/>
      <c r="M94" s="65"/>
      <c r="N94" s="65"/>
      <c r="O94" s="65"/>
      <c r="P94" s="65">
        <v>0</v>
      </c>
      <c r="Q94" s="65"/>
      <c r="R94" s="65">
        <v>0</v>
      </c>
      <c r="S94" s="65"/>
      <c r="T94" s="65">
        <v>0</v>
      </c>
    </row>
    <row r="95" spans="2:20" ht="15.6">
      <c r="B95" s="65" t="s">
        <v>126</v>
      </c>
      <c r="C95" s="65"/>
      <c r="D95" s="65">
        <v>-30396248.281296991</v>
      </c>
      <c r="E95" s="65"/>
      <c r="F95" s="65"/>
      <c r="G95" s="65"/>
      <c r="H95" s="72">
        <v>-30396248.281296991</v>
      </c>
      <c r="I95" s="65"/>
      <c r="J95" s="65"/>
      <c r="K95" s="65"/>
      <c r="L95" s="65"/>
      <c r="M95" s="65"/>
      <c r="N95" s="65"/>
      <c r="O95" s="65"/>
      <c r="P95" s="65">
        <v>-30396248.281296991</v>
      </c>
      <c r="Q95" s="65"/>
      <c r="R95" s="65">
        <v>33010857</v>
      </c>
      <c r="S95" s="65"/>
      <c r="T95" s="65">
        <v>2614608.7187030092</v>
      </c>
    </row>
    <row r="96" spans="2:20" ht="15.6">
      <c r="B96" s="65"/>
      <c r="C96" s="65"/>
      <c r="D96" s="65"/>
      <c r="E96" s="65"/>
      <c r="F96" s="65"/>
      <c r="G96" s="65"/>
      <c r="H96" s="65"/>
      <c r="I96" s="65"/>
      <c r="J96" s="65"/>
      <c r="K96" s="65"/>
      <c r="L96" s="65"/>
      <c r="M96" s="65"/>
      <c r="N96" s="65"/>
      <c r="O96" s="65"/>
      <c r="P96" s="65"/>
      <c r="Q96" s="65"/>
      <c r="R96" s="65"/>
      <c r="S96" s="65"/>
      <c r="T96" s="65"/>
    </row>
    <row r="97" spans="2:20" ht="15.6">
      <c r="B97" s="65"/>
      <c r="C97" s="65"/>
      <c r="D97" s="68" t="s">
        <v>83</v>
      </c>
      <c r="E97" s="65"/>
      <c r="F97" s="68" t="s">
        <v>83</v>
      </c>
      <c r="G97" s="65"/>
      <c r="H97" s="68" t="s">
        <v>83</v>
      </c>
      <c r="I97" s="65"/>
      <c r="J97" s="68" t="s">
        <v>83</v>
      </c>
      <c r="K97" s="65"/>
      <c r="L97" s="68" t="s">
        <v>83</v>
      </c>
      <c r="M97" s="65"/>
      <c r="N97" s="68" t="s">
        <v>83</v>
      </c>
      <c r="O97" s="65"/>
      <c r="P97" s="68" t="s">
        <v>83</v>
      </c>
      <c r="Q97" s="65"/>
      <c r="R97" s="68" t="s">
        <v>83</v>
      </c>
      <c r="S97" s="65"/>
      <c r="T97" s="68" t="s">
        <v>83</v>
      </c>
    </row>
    <row r="98" spans="2:20" ht="15.6">
      <c r="B98" s="65" t="s">
        <v>1891</v>
      </c>
      <c r="C98" s="65"/>
      <c r="D98" s="65">
        <v>-1087721864.207804</v>
      </c>
      <c r="E98" s="65"/>
      <c r="F98" s="65">
        <v>161429636.0510737</v>
      </c>
      <c r="G98" s="65"/>
      <c r="H98" s="65">
        <v>-926292228.15673029</v>
      </c>
      <c r="I98" s="65"/>
      <c r="J98" s="65">
        <v>0</v>
      </c>
      <c r="K98" s="65"/>
      <c r="L98" s="65">
        <v>-512409046.12015212</v>
      </c>
      <c r="M98" s="65"/>
      <c r="N98" s="65">
        <v>0</v>
      </c>
      <c r="O98" s="65"/>
      <c r="P98" s="65">
        <v>-1438701274.2768822</v>
      </c>
      <c r="Q98" s="65"/>
      <c r="R98" s="65">
        <v>-518074376</v>
      </c>
      <c r="S98" s="65"/>
      <c r="T98" s="65">
        <v>-1956775650.2768822</v>
      </c>
    </row>
    <row r="99" spans="2:20" ht="15.6">
      <c r="B99" s="65"/>
      <c r="C99" s="65"/>
      <c r="D99" s="68" t="s">
        <v>83</v>
      </c>
      <c r="E99" s="65"/>
      <c r="F99" s="68" t="s">
        <v>83</v>
      </c>
      <c r="G99" s="65"/>
      <c r="H99" s="68" t="s">
        <v>83</v>
      </c>
      <c r="I99" s="65"/>
      <c r="J99" s="68" t="s">
        <v>83</v>
      </c>
      <c r="K99" s="65"/>
      <c r="L99" s="68" t="s">
        <v>83</v>
      </c>
      <c r="M99" s="65"/>
      <c r="N99" s="68" t="s">
        <v>83</v>
      </c>
      <c r="O99" s="65"/>
      <c r="P99" s="68" t="s">
        <v>83</v>
      </c>
      <c r="Q99" s="65"/>
      <c r="R99" s="68" t="s">
        <v>83</v>
      </c>
      <c r="S99" s="65"/>
      <c r="T99" s="68" t="s">
        <v>83</v>
      </c>
    </row>
    <row r="100" spans="2:20" ht="15.6">
      <c r="B100" s="65" t="s">
        <v>1892</v>
      </c>
      <c r="C100" s="65"/>
      <c r="D100" s="65">
        <v>14280313496.792196</v>
      </c>
      <c r="E100" s="65"/>
      <c r="F100" s="65">
        <v>-4180442473.9489264</v>
      </c>
      <c r="G100" s="65"/>
      <c r="H100" s="65">
        <v>10099871022.843269</v>
      </c>
      <c r="I100" s="65"/>
      <c r="J100" s="65">
        <v>69277261</v>
      </c>
      <c r="K100" s="65"/>
      <c r="L100" s="65">
        <v>195133716.87984788</v>
      </c>
      <c r="M100" s="65"/>
      <c r="N100" s="65">
        <v>0</v>
      </c>
      <c r="O100" s="65"/>
      <c r="P100" s="65">
        <v>10364282000.723118</v>
      </c>
      <c r="Q100" s="65"/>
      <c r="R100" s="65">
        <v>86670521</v>
      </c>
      <c r="S100" s="65"/>
      <c r="T100" s="65">
        <v>10450952521.723118</v>
      </c>
    </row>
    <row r="101" spans="2:20" ht="15.6">
      <c r="B101" s="65"/>
      <c r="C101" s="65"/>
      <c r="D101" s="68" t="s">
        <v>83</v>
      </c>
      <c r="E101" s="65"/>
      <c r="F101" s="68" t="s">
        <v>83</v>
      </c>
      <c r="G101" s="65"/>
      <c r="H101" s="68" t="s">
        <v>83</v>
      </c>
      <c r="I101" s="65"/>
      <c r="J101" s="68" t="s">
        <v>83</v>
      </c>
      <c r="K101" s="65"/>
      <c r="L101" s="68" t="s">
        <v>83</v>
      </c>
      <c r="M101" s="65"/>
      <c r="N101" s="68" t="s">
        <v>83</v>
      </c>
      <c r="O101" s="65"/>
      <c r="P101" s="68" t="s">
        <v>83</v>
      </c>
      <c r="Q101" s="65"/>
      <c r="R101" s="68" t="s">
        <v>83</v>
      </c>
      <c r="S101" s="65"/>
      <c r="T101" s="68" t="s">
        <v>83</v>
      </c>
    </row>
    <row r="102" spans="2:20" ht="15.6">
      <c r="B102" s="65" t="s">
        <v>1893</v>
      </c>
      <c r="C102" s="65"/>
      <c r="D102" s="65"/>
      <c r="E102" s="65"/>
      <c r="F102" s="65"/>
      <c r="G102" s="65"/>
      <c r="H102" s="65"/>
      <c r="I102" s="65"/>
      <c r="J102" s="65"/>
      <c r="K102" s="65"/>
      <c r="L102" s="65"/>
      <c r="M102" s="65"/>
      <c r="N102" s="65"/>
      <c r="O102" s="65"/>
      <c r="P102" s="65"/>
      <c r="Q102" s="65"/>
      <c r="R102" s="65"/>
      <c r="S102" s="65"/>
      <c r="T102" s="65"/>
    </row>
    <row r="103" spans="2:20" ht="15.6">
      <c r="B103" s="65" t="s">
        <v>1894</v>
      </c>
      <c r="C103" s="65"/>
      <c r="D103" s="65"/>
      <c r="E103" s="65"/>
      <c r="F103" s="65"/>
      <c r="G103" s="65"/>
      <c r="H103" s="65"/>
      <c r="I103" s="65"/>
      <c r="J103" s="65"/>
      <c r="K103" s="65"/>
      <c r="L103" s="65"/>
      <c r="M103" s="65"/>
      <c r="N103" s="65"/>
      <c r="O103" s="65"/>
      <c r="P103" s="65"/>
      <c r="Q103" s="65"/>
      <c r="R103" s="65"/>
      <c r="S103" s="65"/>
      <c r="T103" s="65"/>
    </row>
    <row r="104" spans="2:20" ht="15.6">
      <c r="B104" s="68" t="s">
        <v>83</v>
      </c>
      <c r="C104" s="65"/>
      <c r="D104" s="65"/>
      <c r="E104" s="65"/>
      <c r="F104" s="65"/>
      <c r="G104" s="65"/>
      <c r="H104" s="65"/>
      <c r="I104" s="65"/>
      <c r="J104" s="65"/>
      <c r="K104" s="65"/>
      <c r="L104" s="65"/>
      <c r="M104" s="65"/>
      <c r="N104" s="65"/>
      <c r="O104" s="65"/>
      <c r="P104" s="65"/>
      <c r="Q104" s="65"/>
      <c r="R104" s="76"/>
      <c r="S104" s="76"/>
      <c r="T104" s="65"/>
    </row>
    <row r="105" spans="2:20" ht="15.6">
      <c r="B105" s="76"/>
      <c r="C105" s="76"/>
      <c r="D105" s="76"/>
      <c r="E105" s="76"/>
      <c r="F105" s="76"/>
      <c r="G105" s="76"/>
      <c r="H105" s="76"/>
      <c r="I105" s="76"/>
      <c r="J105" s="76"/>
      <c r="K105" s="76"/>
      <c r="L105" s="76"/>
      <c r="M105" s="76"/>
      <c r="N105" s="76"/>
      <c r="O105" s="76"/>
      <c r="P105" s="76"/>
      <c r="Q105" s="76"/>
      <c r="R105" s="76"/>
      <c r="S105" s="76"/>
      <c r="T105" s="76"/>
    </row>
    <row r="106" spans="2:20" ht="15.6">
      <c r="B106" s="65"/>
      <c r="C106" s="65"/>
      <c r="D106" s="65"/>
      <c r="E106" s="65"/>
      <c r="F106" s="65"/>
      <c r="G106" s="65"/>
      <c r="H106" s="65"/>
      <c r="I106" s="65"/>
      <c r="J106" s="65"/>
      <c r="K106" s="65"/>
      <c r="L106" s="65"/>
      <c r="M106" s="65"/>
      <c r="N106" s="65"/>
      <c r="O106" s="65"/>
      <c r="P106" s="65"/>
      <c r="Q106" s="65"/>
      <c r="R106" s="65"/>
      <c r="S106" s="65"/>
      <c r="T106" s="65"/>
    </row>
    <row r="107" spans="2:20" ht="15.6">
      <c r="B107" s="65"/>
      <c r="C107" s="65"/>
      <c r="D107" s="68" t="s">
        <v>83</v>
      </c>
      <c r="E107" s="65"/>
      <c r="F107" s="68" t="s">
        <v>83</v>
      </c>
      <c r="G107" s="65"/>
      <c r="H107" s="68" t="s">
        <v>83</v>
      </c>
      <c r="I107" s="65"/>
      <c r="J107" s="68" t="s">
        <v>83</v>
      </c>
      <c r="K107" s="65"/>
      <c r="L107" s="68" t="s">
        <v>83</v>
      </c>
      <c r="M107" s="65"/>
      <c r="N107" s="68" t="s">
        <v>83</v>
      </c>
      <c r="O107" s="65"/>
      <c r="P107" s="68" t="s">
        <v>83</v>
      </c>
      <c r="Q107" s="65"/>
      <c r="R107" s="68" t="s">
        <v>83</v>
      </c>
      <c r="S107" s="65"/>
      <c r="T107" s="68" t="s">
        <v>83</v>
      </c>
    </row>
    <row r="108" spans="2:20" ht="15.6">
      <c r="B108" s="65" t="s">
        <v>1895</v>
      </c>
      <c r="C108" s="65"/>
      <c r="D108" s="65">
        <v>0</v>
      </c>
      <c r="E108" s="65"/>
      <c r="F108" s="65">
        <v>0</v>
      </c>
      <c r="G108" s="65"/>
      <c r="H108" s="65">
        <v>0</v>
      </c>
      <c r="I108" s="65"/>
      <c r="J108" s="65">
        <v>0</v>
      </c>
      <c r="K108" s="65"/>
      <c r="L108" s="65">
        <v>0</v>
      </c>
      <c r="M108" s="65"/>
      <c r="N108" s="65">
        <v>0</v>
      </c>
      <c r="O108" s="65"/>
      <c r="P108" s="65">
        <v>0</v>
      </c>
      <c r="Q108" s="65"/>
      <c r="R108" s="65">
        <v>0</v>
      </c>
      <c r="S108" s="65"/>
      <c r="T108" s="65">
        <v>0</v>
      </c>
    </row>
    <row r="109" spans="2:20" ht="15.6">
      <c r="B109" s="65"/>
      <c r="C109" s="65"/>
      <c r="D109" s="68" t="s">
        <v>83</v>
      </c>
      <c r="E109" s="65"/>
      <c r="F109" s="68" t="s">
        <v>83</v>
      </c>
      <c r="G109" s="65"/>
      <c r="H109" s="68" t="s">
        <v>83</v>
      </c>
      <c r="I109" s="65"/>
      <c r="J109" s="68" t="s">
        <v>83</v>
      </c>
      <c r="K109" s="65"/>
      <c r="L109" s="68" t="s">
        <v>83</v>
      </c>
      <c r="M109" s="65"/>
      <c r="N109" s="68" t="s">
        <v>83</v>
      </c>
      <c r="O109" s="65"/>
      <c r="P109" s="68" t="s">
        <v>83</v>
      </c>
      <c r="Q109" s="65"/>
      <c r="R109" s="68" t="s">
        <v>83</v>
      </c>
      <c r="S109" s="65"/>
      <c r="T109" s="68" t="s">
        <v>83</v>
      </c>
    </row>
    <row r="110" spans="2:20" ht="15.6">
      <c r="B110" s="65" t="s">
        <v>1896</v>
      </c>
      <c r="C110" s="69" t="s">
        <v>85</v>
      </c>
      <c r="D110" s="65">
        <v>14280313496.792196</v>
      </c>
      <c r="E110" s="77" t="s">
        <v>85</v>
      </c>
      <c r="F110" s="65">
        <v>-4180442473.9489264</v>
      </c>
      <c r="G110" s="77" t="s">
        <v>85</v>
      </c>
      <c r="H110" s="65">
        <v>10099871022.843269</v>
      </c>
      <c r="I110" s="77" t="s">
        <v>85</v>
      </c>
      <c r="J110" s="65">
        <v>69277261</v>
      </c>
      <c r="K110" s="77" t="s">
        <v>85</v>
      </c>
      <c r="L110" s="65">
        <v>195133716.87984788</v>
      </c>
      <c r="M110" s="77" t="s">
        <v>85</v>
      </c>
      <c r="N110" s="65">
        <v>0</v>
      </c>
      <c r="O110" s="77" t="s">
        <v>85</v>
      </c>
      <c r="P110" s="65">
        <v>10364282000.723118</v>
      </c>
      <c r="Q110" s="77" t="s">
        <v>85</v>
      </c>
      <c r="R110" s="65">
        <v>86670521</v>
      </c>
      <c r="S110" s="77" t="s">
        <v>85</v>
      </c>
      <c r="T110" s="65">
        <v>10450952521.723118</v>
      </c>
    </row>
    <row r="111" spans="2:20" ht="15.6">
      <c r="B111" s="65"/>
      <c r="C111" s="65"/>
      <c r="D111" s="68" t="s">
        <v>130</v>
      </c>
      <c r="E111" s="65"/>
      <c r="F111" s="68" t="s">
        <v>130</v>
      </c>
      <c r="G111" s="65"/>
      <c r="H111" s="68" t="s">
        <v>130</v>
      </c>
      <c r="I111" s="65"/>
      <c r="J111" s="68" t="s">
        <v>130</v>
      </c>
      <c r="K111" s="65"/>
      <c r="L111" s="68" t="s">
        <v>130</v>
      </c>
      <c r="M111" s="65"/>
      <c r="N111" s="68" t="s">
        <v>130</v>
      </c>
      <c r="O111" s="65"/>
      <c r="P111" s="68" t="s">
        <v>130</v>
      </c>
      <c r="Q111" s="65"/>
      <c r="R111" s="68" t="s">
        <v>130</v>
      </c>
      <c r="S111" s="65"/>
      <c r="T111" s="68" t="s">
        <v>130</v>
      </c>
    </row>
    <row r="112" spans="2:20" ht="15.6">
      <c r="B112" s="65"/>
      <c r="C112" s="65"/>
      <c r="D112" s="65"/>
      <c r="E112" s="65"/>
      <c r="F112" s="65"/>
      <c r="G112" s="65"/>
      <c r="H112" s="377"/>
      <c r="I112" s="65"/>
      <c r="J112" s="65"/>
      <c r="K112" s="65"/>
      <c r="L112" s="65"/>
      <c r="M112" s="65"/>
      <c r="N112" s="65"/>
      <c r="O112" s="65"/>
      <c r="P112" s="65"/>
      <c r="Q112" s="65"/>
      <c r="R112" s="65"/>
      <c r="S112" s="65"/>
      <c r="T112" s="65"/>
    </row>
    <row r="113" spans="2:20" ht="15.6">
      <c r="B113" s="65"/>
      <c r="C113" s="65"/>
      <c r="D113" s="65"/>
      <c r="E113" s="65"/>
      <c r="F113" s="65"/>
      <c r="G113" s="65"/>
      <c r="H113" s="65"/>
      <c r="I113" s="65"/>
      <c r="J113" s="65"/>
      <c r="K113" s="65"/>
      <c r="L113" s="65"/>
      <c r="M113" s="65"/>
      <c r="N113" s="65"/>
      <c r="O113" s="65"/>
      <c r="P113" s="65"/>
      <c r="Q113" s="65"/>
      <c r="R113" s="65"/>
      <c r="S113" s="65"/>
      <c r="T113" s="65"/>
    </row>
    <row r="114" spans="2:20" ht="15.6">
      <c r="B114" s="65"/>
      <c r="C114" s="65"/>
      <c r="D114" s="65"/>
      <c r="E114" s="65"/>
      <c r="F114" s="65"/>
      <c r="G114" s="65"/>
      <c r="H114" s="65"/>
      <c r="I114" s="65"/>
      <c r="J114" s="65"/>
      <c r="K114" s="65"/>
      <c r="L114" s="65"/>
      <c r="M114" s="65"/>
      <c r="N114" s="65"/>
      <c r="O114" s="65"/>
      <c r="P114" s="65"/>
      <c r="Q114" s="65"/>
      <c r="R114" s="65"/>
      <c r="S114" s="65"/>
      <c r="T114" s="65"/>
    </row>
    <row r="115" spans="2:20" ht="15.6">
      <c r="B115" s="65"/>
      <c r="C115" s="65"/>
      <c r="D115" s="65"/>
      <c r="E115" s="65"/>
      <c r="F115" s="65"/>
      <c r="G115" s="65"/>
      <c r="H115" s="65"/>
      <c r="I115" s="65"/>
      <c r="J115" s="65"/>
      <c r="K115" s="65"/>
      <c r="L115" s="65"/>
      <c r="M115" s="65"/>
      <c r="N115" s="65"/>
      <c r="O115" s="65"/>
      <c r="P115" s="65"/>
      <c r="Q115" s="65"/>
      <c r="R115" s="65"/>
      <c r="S115" s="65"/>
      <c r="T115" s="65"/>
    </row>
    <row r="116" spans="2:20" ht="15.6">
      <c r="B116" s="65"/>
      <c r="C116" s="65"/>
      <c r="D116" s="65"/>
      <c r="E116" s="65"/>
      <c r="F116" s="65"/>
      <c r="G116" s="65"/>
      <c r="H116" s="65"/>
      <c r="I116" s="65"/>
      <c r="J116" s="65"/>
      <c r="K116" s="65"/>
      <c r="L116" s="65"/>
      <c r="M116" s="65"/>
      <c r="N116" s="65"/>
      <c r="O116" s="65"/>
      <c r="P116" s="65"/>
      <c r="Q116" s="65"/>
      <c r="R116" s="65"/>
      <c r="S116" s="65"/>
      <c r="T116" s="65"/>
    </row>
    <row r="117" spans="2:20" ht="15.6">
      <c r="B117" s="78" t="s">
        <v>1897</v>
      </c>
      <c r="C117" s="65"/>
      <c r="D117" s="65"/>
      <c r="E117" s="65"/>
      <c r="F117" s="65"/>
      <c r="G117" s="65"/>
      <c r="H117" s="65"/>
      <c r="I117" s="65"/>
      <c r="J117" s="65"/>
      <c r="K117" s="65"/>
      <c r="L117" s="65"/>
      <c r="M117" s="65"/>
      <c r="N117" s="65"/>
      <c r="O117" s="65"/>
      <c r="P117" s="65"/>
      <c r="Q117" s="65"/>
      <c r="R117" s="65"/>
      <c r="S117" s="65"/>
      <c r="T117" s="65"/>
    </row>
    <row r="118" spans="2:20" ht="15.6">
      <c r="B118" s="78" t="s">
        <v>1898</v>
      </c>
      <c r="C118" s="65"/>
      <c r="D118" s="65"/>
      <c r="E118" s="65"/>
      <c r="F118" s="65"/>
      <c r="G118" s="65"/>
      <c r="H118" s="65"/>
      <c r="I118" s="65"/>
      <c r="J118" s="65"/>
      <c r="K118" s="65"/>
      <c r="L118" s="65"/>
      <c r="M118" s="65"/>
      <c r="N118" s="65"/>
      <c r="O118" s="65"/>
      <c r="P118" s="65"/>
      <c r="Q118" s="65"/>
      <c r="R118" s="65"/>
      <c r="S118" s="65"/>
      <c r="T118" s="65"/>
    </row>
    <row r="119" spans="2:20" ht="15.6">
      <c r="B119" s="78" t="s">
        <v>1899</v>
      </c>
      <c r="C119" s="65"/>
      <c r="D119" s="65"/>
      <c r="E119" s="65"/>
      <c r="F119" s="65"/>
      <c r="G119" s="65"/>
      <c r="H119" s="65"/>
      <c r="I119" s="65"/>
      <c r="J119" s="65"/>
      <c r="K119" s="65"/>
      <c r="L119" s="65"/>
      <c r="M119" s="65"/>
      <c r="N119" s="65"/>
      <c r="O119" s="65"/>
      <c r="P119" s="65"/>
      <c r="Q119" s="65"/>
      <c r="R119" s="65"/>
      <c r="S119" s="65"/>
      <c r="T119" s="65"/>
    </row>
  </sheetData>
  <mergeCells count="2">
    <mergeCell ref="B4:T4"/>
    <mergeCell ref="B5:T5"/>
  </mergeCells>
  <pageMargins left="0.7" right="0.7" top="0.75" bottom="0.75" header="0.3" footer="0.3"/>
  <pageSetup scale="51" orientation="landscape"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5EDA-9694-4D53-8AA9-BA1BB9696516}">
  <sheetPr>
    <tabColor rgb="FF008080"/>
  </sheetPr>
  <dimension ref="A1:V173"/>
  <sheetViews>
    <sheetView zoomScaleNormal="100" zoomScaleSheetLayoutView="70" workbookViewId="0">
      <selection activeCell="U2" sqref="U2"/>
    </sheetView>
  </sheetViews>
  <sheetFormatPr defaultColWidth="9.109375" defaultRowHeight="15" customHeight="1"/>
  <cols>
    <col min="1" max="1" width="4.6640625" style="81" customWidth="1"/>
    <col min="2" max="2" width="10.6640625" style="81" customWidth="1"/>
    <col min="3" max="4" width="9.6640625" style="81" customWidth="1"/>
    <col min="5" max="5" width="18.88671875" style="81" customWidth="1"/>
    <col min="6" max="6" width="12.33203125" style="81" customWidth="1"/>
    <col min="7" max="19" width="11.33203125" style="81" customWidth="1"/>
    <col min="20" max="20" width="10.44140625" style="81" customWidth="1"/>
    <col min="21" max="21" width="20" style="81" customWidth="1"/>
    <col min="22" max="16384" width="9.109375" style="81"/>
  </cols>
  <sheetData>
    <row r="1" spans="1:21" ht="15" customHeight="1" thickBot="1">
      <c r="A1" s="558" t="s">
        <v>183</v>
      </c>
      <c r="B1" s="558"/>
      <c r="C1" s="558"/>
      <c r="D1" s="558"/>
      <c r="E1" s="558"/>
      <c r="F1" s="558"/>
      <c r="G1" s="558"/>
      <c r="H1" s="558"/>
      <c r="I1" s="558" t="s">
        <v>184</v>
      </c>
      <c r="J1" s="558"/>
      <c r="K1" s="558"/>
      <c r="L1" s="558"/>
      <c r="M1" s="558"/>
      <c r="N1" s="558"/>
      <c r="O1" s="558"/>
      <c r="P1" s="558"/>
      <c r="Q1" s="558"/>
      <c r="R1" s="558"/>
      <c r="S1" s="558"/>
      <c r="T1" s="559" t="s">
        <v>185</v>
      </c>
      <c r="U1" s="563" t="s">
        <v>1903</v>
      </c>
    </row>
    <row r="2" spans="1:21" ht="15" customHeight="1">
      <c r="A2" s="4" t="s">
        <v>4</v>
      </c>
      <c r="B2" s="4"/>
      <c r="C2" s="4"/>
      <c r="D2" s="4"/>
      <c r="E2" s="4"/>
      <c r="F2" s="4" t="s">
        <v>186</v>
      </c>
      <c r="G2" s="4" t="s">
        <v>187</v>
      </c>
      <c r="H2" s="5"/>
      <c r="I2" s="5"/>
      <c r="J2" s="6"/>
      <c r="K2" s="6"/>
      <c r="L2" s="4"/>
      <c r="M2" s="6"/>
      <c r="N2" s="6"/>
      <c r="O2" s="6"/>
      <c r="P2" s="6"/>
      <c r="Q2" s="6" t="s">
        <v>7</v>
      </c>
      <c r="R2" s="4"/>
      <c r="S2" s="4"/>
      <c r="T2" s="7"/>
      <c r="U2" s="562" t="s">
        <v>1904</v>
      </c>
    </row>
    <row r="3" spans="1:21" ht="15" customHeight="1">
      <c r="A3" s="4"/>
      <c r="B3" s="4"/>
      <c r="C3" s="4"/>
      <c r="D3" s="4"/>
      <c r="E3" s="4"/>
      <c r="F3" s="4"/>
      <c r="G3" s="4" t="s">
        <v>188</v>
      </c>
      <c r="H3" s="5"/>
      <c r="I3" s="5"/>
      <c r="J3" s="9"/>
      <c r="K3" s="7"/>
      <c r="L3" s="4"/>
      <c r="M3" s="4"/>
      <c r="N3" s="4"/>
      <c r="O3" s="9"/>
      <c r="P3" s="9"/>
      <c r="Q3" s="9"/>
      <c r="R3" s="7" t="s">
        <v>1905</v>
      </c>
      <c r="S3" s="4"/>
      <c r="T3" s="9"/>
    </row>
    <row r="4" spans="1:21" ht="15" customHeight="1">
      <c r="A4" s="4" t="s">
        <v>10</v>
      </c>
      <c r="B4" s="4"/>
      <c r="C4" s="4"/>
      <c r="D4" s="4"/>
      <c r="E4" s="4"/>
      <c r="F4" s="4"/>
      <c r="G4" s="4" t="s">
        <v>189</v>
      </c>
      <c r="H4" s="4"/>
      <c r="I4" s="4"/>
      <c r="J4" s="9"/>
      <c r="K4" s="7"/>
      <c r="L4" s="9"/>
      <c r="M4" s="4"/>
      <c r="N4" s="4"/>
      <c r="O4" s="4"/>
      <c r="P4" s="4"/>
      <c r="Q4" s="9"/>
      <c r="R4" s="7" t="s">
        <v>1906</v>
      </c>
      <c r="S4" s="4"/>
      <c r="T4" s="9"/>
    </row>
    <row r="5" spans="1:21" ht="15" customHeight="1">
      <c r="A5" s="4"/>
      <c r="B5" s="4"/>
      <c r="C5" s="4"/>
      <c r="D5" s="4"/>
      <c r="E5" s="4"/>
      <c r="F5" s="4"/>
      <c r="G5" s="4"/>
      <c r="H5" s="4"/>
      <c r="I5" s="4"/>
      <c r="J5" s="9"/>
      <c r="K5" s="7"/>
      <c r="L5" s="9"/>
      <c r="M5" s="4"/>
      <c r="N5" s="4"/>
      <c r="O5" s="4"/>
      <c r="P5" s="4"/>
      <c r="Q5" s="9"/>
      <c r="R5" s="7" t="s">
        <v>1907</v>
      </c>
      <c r="S5" s="4"/>
      <c r="T5" s="9"/>
    </row>
    <row r="6" spans="1:21" ht="15" customHeight="1" thickBot="1">
      <c r="A6" s="2" t="s">
        <v>413</v>
      </c>
      <c r="B6" s="2"/>
      <c r="C6" s="1"/>
      <c r="D6" s="1"/>
      <c r="E6" s="1"/>
      <c r="F6" s="1"/>
      <c r="G6" s="1"/>
      <c r="H6" s="1"/>
      <c r="I6" s="2" t="s">
        <v>14</v>
      </c>
      <c r="J6" s="10"/>
      <c r="K6" s="1"/>
      <c r="L6" s="1"/>
      <c r="M6" s="1"/>
      <c r="N6" s="1"/>
      <c r="O6" s="1"/>
      <c r="P6" s="1"/>
      <c r="Q6" s="1"/>
      <c r="R6" s="2" t="s">
        <v>15</v>
      </c>
      <c r="S6" s="1"/>
      <c r="T6" s="1"/>
    </row>
    <row r="7" spans="1:21" ht="15" customHeight="1">
      <c r="A7" s="140"/>
      <c r="B7" s="140"/>
      <c r="C7" s="141"/>
      <c r="D7" s="141"/>
      <c r="E7" s="141"/>
      <c r="F7" s="141" t="s">
        <v>16</v>
      </c>
      <c r="G7" s="141" t="s">
        <v>17</v>
      </c>
      <c r="H7" s="141" t="s">
        <v>18</v>
      </c>
      <c r="I7" s="141" t="s">
        <v>19</v>
      </c>
      <c r="J7" s="141" t="s">
        <v>20</v>
      </c>
      <c r="K7" s="141" t="s">
        <v>21</v>
      </c>
      <c r="L7" s="141" t="s">
        <v>22</v>
      </c>
      <c r="M7" s="141" t="s">
        <v>23</v>
      </c>
      <c r="N7" s="141" t="s">
        <v>24</v>
      </c>
      <c r="O7" s="141" t="s">
        <v>25</v>
      </c>
      <c r="P7" s="141" t="s">
        <v>190</v>
      </c>
      <c r="Q7" s="141" t="s">
        <v>191</v>
      </c>
      <c r="R7" s="141" t="s">
        <v>192</v>
      </c>
      <c r="S7" s="141" t="s">
        <v>193</v>
      </c>
      <c r="T7" s="141" t="s">
        <v>194</v>
      </c>
    </row>
    <row r="8" spans="1:21" ht="15" customHeight="1">
      <c r="A8" s="140"/>
      <c r="B8" s="140"/>
      <c r="C8" s="140"/>
      <c r="D8" s="140"/>
      <c r="E8" s="140"/>
      <c r="F8" s="142"/>
      <c r="G8" s="142"/>
      <c r="H8" s="142"/>
      <c r="I8" s="142"/>
      <c r="J8" s="142"/>
      <c r="K8" s="142"/>
      <c r="L8" s="142"/>
      <c r="M8" s="142"/>
      <c r="N8" s="142"/>
      <c r="O8" s="142"/>
      <c r="P8" s="142"/>
      <c r="Q8" s="142"/>
      <c r="R8" s="142"/>
      <c r="S8" s="142" t="s">
        <v>195</v>
      </c>
      <c r="T8" s="142" t="s">
        <v>196</v>
      </c>
    </row>
    <row r="9" spans="1:21" ht="15" customHeight="1">
      <c r="A9" s="140" t="s">
        <v>34</v>
      </c>
      <c r="B9" s="142" t="s">
        <v>197</v>
      </c>
      <c r="C9" s="142" t="s">
        <v>198</v>
      </c>
      <c r="D9" s="142"/>
      <c r="E9" s="142"/>
      <c r="F9" s="142" t="s">
        <v>199</v>
      </c>
      <c r="G9" s="142" t="s">
        <v>200</v>
      </c>
      <c r="H9" s="142" t="s">
        <v>201</v>
      </c>
      <c r="I9" s="142" t="s">
        <v>202</v>
      </c>
      <c r="J9" s="142" t="s">
        <v>203</v>
      </c>
      <c r="K9" s="142" t="s">
        <v>204</v>
      </c>
      <c r="L9" s="142" t="s">
        <v>205</v>
      </c>
      <c r="M9" s="142" t="s">
        <v>206</v>
      </c>
      <c r="N9" s="142" t="s">
        <v>207</v>
      </c>
      <c r="O9" s="142" t="s">
        <v>208</v>
      </c>
      <c r="P9" s="142" t="s">
        <v>209</v>
      </c>
      <c r="Q9" s="142" t="s">
        <v>210</v>
      </c>
      <c r="R9" s="142" t="s">
        <v>199</v>
      </c>
      <c r="S9" s="142" t="s">
        <v>211</v>
      </c>
      <c r="T9" s="142" t="s">
        <v>212</v>
      </c>
    </row>
    <row r="10" spans="1:21" ht="15" customHeight="1" thickBot="1">
      <c r="A10" s="143" t="s">
        <v>45</v>
      </c>
      <c r="B10" s="144" t="s">
        <v>213</v>
      </c>
      <c r="C10" s="144" t="s">
        <v>214</v>
      </c>
      <c r="D10" s="144"/>
      <c r="E10" s="144"/>
      <c r="F10" s="145">
        <v>2021</v>
      </c>
      <c r="G10" s="145">
        <v>2022</v>
      </c>
      <c r="H10" s="145">
        <v>2022</v>
      </c>
      <c r="I10" s="145">
        <v>2022</v>
      </c>
      <c r="J10" s="145">
        <v>2022</v>
      </c>
      <c r="K10" s="145">
        <v>2022</v>
      </c>
      <c r="L10" s="145">
        <v>2022</v>
      </c>
      <c r="M10" s="145">
        <v>2022</v>
      </c>
      <c r="N10" s="145">
        <v>2022</v>
      </c>
      <c r="O10" s="145">
        <v>2022</v>
      </c>
      <c r="P10" s="145">
        <v>2022</v>
      </c>
      <c r="Q10" s="145">
        <v>2022</v>
      </c>
      <c r="R10" s="145">
        <v>2022</v>
      </c>
      <c r="S10" s="145">
        <v>2022</v>
      </c>
      <c r="T10" s="144" t="s">
        <v>215</v>
      </c>
    </row>
    <row r="11" spans="1:21" ht="15" customHeight="1">
      <c r="A11" s="140">
        <v>1</v>
      </c>
      <c r="B11" s="146" t="s">
        <v>216</v>
      </c>
      <c r="C11" s="14" t="s">
        <v>217</v>
      </c>
      <c r="D11" s="14"/>
      <c r="E11" s="14"/>
      <c r="F11" s="147">
        <f>ROUND((+SUMIF('Prior Historical'!$A:$A,"101",'Prior Historical'!G:G)+VLOOKUP("106",'Prior Historical'!$A$5:$U$500,COLUMNS($F11:F11)+6,FALSE))/1000,3)</f>
        <v>10361954.363</v>
      </c>
      <c r="G11" s="147">
        <f>ROUND((+SUMIF('Prior Historical'!$A:$A,"101",'Prior Historical'!H:H)+VLOOKUP("106",'Prior Historical'!$A$5:$U$500,COLUMNS($F11:G11)+6,FALSE))/1000,3)</f>
        <v>10424494.873</v>
      </c>
      <c r="H11" s="147">
        <f>ROUND((+SUMIF('Prior Historical'!$A:$A,"101",'Prior Historical'!I:I)+VLOOKUP("106",'Prior Historical'!$A$5:$U$500,COLUMNS($F11:H11)+6,FALSE))/1000,3)</f>
        <v>10448358.777000001</v>
      </c>
      <c r="I11" s="147">
        <f>ROUND((+SUMIF('Prior Historical'!$A:$A,"101",'Prior Historical'!J:J)+VLOOKUP("106",'Prior Historical'!$A$5:$U$500,COLUMNS($F11:I11)+6,FALSE))/1000,3)</f>
        <v>10469458.25</v>
      </c>
      <c r="J11" s="147">
        <f>ROUND((+SUMIF('Prior Historical'!$A:$A,"101",'Prior Historical'!K:K)+VLOOKUP("106",'Prior Historical'!$A$5:$U$500,COLUMNS($F11:J11)+6,FALSE))/1000,3)</f>
        <v>10669405.654999999</v>
      </c>
      <c r="K11" s="147">
        <f>ROUND((+SUMIF('Prior Historical'!$A:$A,"101",'Prior Historical'!L:L)+VLOOKUP("106",'Prior Historical'!$A$5:$U$500,COLUMNS($F11:K11)+6,FALSE))/1000,3)</f>
        <v>10704538.34</v>
      </c>
      <c r="L11" s="147">
        <f>ROUND((+SUMIF('Prior Historical'!$A:$A,"101",'Prior Historical'!M:M)+VLOOKUP("106",'Prior Historical'!$A$5:$U$500,COLUMNS($F11:L11)+6,FALSE))/1000,3)</f>
        <v>10764184.902000001</v>
      </c>
      <c r="M11" s="147">
        <f>ROUND((+SUMIF('Prior Historical'!$A:$A,"101",'Prior Historical'!N:N)+VLOOKUP("106",'Prior Historical'!$A$5:$U$500,COLUMNS($F11:M11)+6,FALSE))/1000,3)</f>
        <v>10779724.905999999</v>
      </c>
      <c r="N11" s="147">
        <f>ROUND((+SUMIF('Prior Historical'!$A:$A,"101",'Prior Historical'!O:O)+VLOOKUP("106",'Prior Historical'!$A$5:$U$500,COLUMNS($F11:N11)+6,FALSE))/1000,3)</f>
        <v>10812819.889</v>
      </c>
      <c r="O11" s="147">
        <f>ROUND((+SUMIF('Prior Historical'!$A:$A,"101",'Prior Historical'!P:P)+VLOOKUP("106",'Prior Historical'!$A$5:$U$500,COLUMNS($F11:O11)+6,FALSE))/1000,3)</f>
        <v>10839209.453</v>
      </c>
      <c r="P11" s="147">
        <f>ROUND((+SUMIF('Prior Historical'!$A:$A,"101",'Prior Historical'!Q:Q)+VLOOKUP("106",'Prior Historical'!$A$5:$U$500,COLUMNS($F11:P11)+6,FALSE))/1000,3)</f>
        <v>10864977.297</v>
      </c>
      <c r="Q11" s="147">
        <f>ROUND((+SUMIF('Prior Historical'!$A:$A,"101",'Prior Historical'!R:R)+VLOOKUP("106",'Prior Historical'!$A$5:$U$500,COLUMNS($F11:Q11)+6,FALSE))/1000,3)</f>
        <v>10917549.788000001</v>
      </c>
      <c r="R11" s="147">
        <f>ROUND((+SUMIF('Prior Historical'!$A:$A,"101",'Prior Historical'!S:S)+VLOOKUP("106",'Prior Historical'!$A$5:$U$500,COLUMNS($F11:R11)+6,FALSE))/1000,3)</f>
        <v>11601211.353</v>
      </c>
      <c r="S11" s="148">
        <f t="shared" ref="S11:S16" si="0">(SUM(F11:R11)/13)</f>
        <v>10742914.449692309</v>
      </c>
      <c r="T11" s="142" t="s">
        <v>218</v>
      </c>
    </row>
    <row r="12" spans="1:21" ht="15" customHeight="1">
      <c r="A12" s="140">
        <v>2</v>
      </c>
      <c r="B12" s="149" t="s">
        <v>219</v>
      </c>
      <c r="C12" s="14" t="s">
        <v>220</v>
      </c>
      <c r="D12" s="140"/>
      <c r="E12" s="140"/>
      <c r="F12" s="27">
        <f>SUMIF('Prior Historical'!$A:$A,$B12,'Prior Historical'!G:G)/1000</f>
        <v>14.933729999999999</v>
      </c>
      <c r="G12" s="27">
        <f>SUMIF('Prior Historical'!$A:$A,$B12,'Prior Historical'!H:H)/1000</f>
        <v>33.357169999999996</v>
      </c>
      <c r="H12" s="27">
        <f>SUMIF('Prior Historical'!$A:$A,$B12,'Prior Historical'!I:I)/1000</f>
        <v>1144.0687499999999</v>
      </c>
      <c r="I12" s="27">
        <f>SUMIF('Prior Historical'!$A:$A,$B12,'Prior Historical'!J:J)/1000</f>
        <v>1145.9095400000001</v>
      </c>
      <c r="J12" s="27">
        <f>SUMIF('Prior Historical'!$A:$A,$B12,'Prior Historical'!K:K)/1000</f>
        <v>1147.3651399999999</v>
      </c>
      <c r="K12" s="27">
        <f>SUMIF('Prior Historical'!$A:$A,$B12,'Prior Historical'!L:L)/1000</f>
        <v>1156.9276399999999</v>
      </c>
      <c r="L12" s="27">
        <f>SUMIF('Prior Historical'!$A:$A,$B12,'Prior Historical'!M:M)/1000</f>
        <v>1164.5538899999999</v>
      </c>
      <c r="M12" s="27">
        <f>SUMIF('Prior Historical'!$A:$A,$B12,'Prior Historical'!N:N)/1000</f>
        <v>1190.1908500000002</v>
      </c>
      <c r="N12" s="27">
        <f>SUMIF('Prior Historical'!$A:$A,$B12,'Prior Historical'!O:O)/1000</f>
        <v>1322.1742400000001</v>
      </c>
      <c r="O12" s="27">
        <f>SUMIF('Prior Historical'!$A:$A,$B12,'Prior Historical'!P:P)/1000</f>
        <v>1316.6494700000001</v>
      </c>
      <c r="P12" s="27">
        <f>SUMIF('Prior Historical'!$A:$A,$B12,'Prior Historical'!Q:Q)/1000</f>
        <v>1316.8324299999999</v>
      </c>
      <c r="Q12" s="27">
        <f>SUMIF('Prior Historical'!$A:$A,$B12,'Prior Historical'!R:R)/1000</f>
        <v>216.99381</v>
      </c>
      <c r="R12" s="27">
        <f>SUMIF('Prior Historical'!$A:$A,$B12,'Prior Historical'!S:S)/1000</f>
        <v>218.90986999999998</v>
      </c>
      <c r="S12" s="148">
        <f>SUM(F12:R12)/13</f>
        <v>876.06665615384611</v>
      </c>
      <c r="T12" s="142" t="s">
        <v>218</v>
      </c>
    </row>
    <row r="13" spans="1:21" ht="15" customHeight="1">
      <c r="A13" s="140">
        <v>3</v>
      </c>
      <c r="B13" s="86" t="s">
        <v>221</v>
      </c>
      <c r="C13" s="14" t="s">
        <v>222</v>
      </c>
      <c r="D13" s="140"/>
      <c r="E13" s="140"/>
      <c r="F13" s="150">
        <f>ROUND(VLOOKUP($B13,'Prior Historical'!$A$5:$U$500,COLUMNS($F13:F13)+6,FALSE)/1000,3)</f>
        <v>54564.529000000002</v>
      </c>
      <c r="G13" s="150">
        <f>ROUND(VLOOKUP($B13,'Prior Historical'!$A$5:$U$500,COLUMNS($F13:G13)+6,FALSE)/1000,3)</f>
        <v>54562.029000000002</v>
      </c>
      <c r="H13" s="150">
        <f>ROUND(VLOOKUP($B13,'Prior Historical'!$A$5:$U$500,COLUMNS($F13:H13)+6,FALSE)/1000,3)</f>
        <v>54562.029000000002</v>
      </c>
      <c r="I13" s="150">
        <f>ROUND(VLOOKUP($B13,'Prior Historical'!$A$5:$U$500,COLUMNS($F13:I13)+6,FALSE)/1000,3)</f>
        <v>54562.029000000002</v>
      </c>
      <c r="J13" s="150">
        <f>ROUND(VLOOKUP($B13,'Prior Historical'!$A$5:$U$500,COLUMNS($F13:J13)+6,FALSE)/1000,3)</f>
        <v>63660.794000000002</v>
      </c>
      <c r="K13" s="150">
        <f>ROUND(VLOOKUP($B13,'Prior Historical'!$A$5:$U$500,COLUMNS($F13:K13)+6,FALSE)/1000,3)</f>
        <v>54569.014999999999</v>
      </c>
      <c r="L13" s="150">
        <f>ROUND(VLOOKUP($B13,'Prior Historical'!$A$5:$U$500,COLUMNS($F13:L13)+6,FALSE)/1000,3)</f>
        <v>54569.597999999998</v>
      </c>
      <c r="M13" s="150">
        <f>ROUND(VLOOKUP($B13,'Prior Historical'!$A$5:$U$500,COLUMNS($F13:M13)+6,FALSE)/1000,3)</f>
        <v>54569.597999999998</v>
      </c>
      <c r="N13" s="150">
        <f>ROUND(VLOOKUP($B13,'Prior Historical'!$A$5:$U$500,COLUMNS($F13:N13)+6,FALSE)/1000,3)</f>
        <v>54570.472999999998</v>
      </c>
      <c r="O13" s="150">
        <f>ROUND(VLOOKUP($B13,'Prior Historical'!$A$5:$U$500,COLUMNS($F13:O13)+6,FALSE)/1000,3)</f>
        <v>54570.472999999998</v>
      </c>
      <c r="P13" s="150">
        <f>ROUND(VLOOKUP($B13,'Prior Historical'!$A$5:$U$500,COLUMNS($F13:P13)+6,FALSE)/1000,3)</f>
        <v>54570.472999999998</v>
      </c>
      <c r="Q13" s="150">
        <f>ROUND(VLOOKUP($B13,'Prior Historical'!$A$5:$U$500,COLUMNS($F13:Q13)+6,FALSE)/1000,3)</f>
        <v>54570.472999999998</v>
      </c>
      <c r="R13" s="150">
        <f>ROUND(VLOOKUP($B13,'Prior Historical'!$A$5:$U$500,COLUMNS($F13:R13)+6,FALSE)/1000,3)</f>
        <v>54570.735000000001</v>
      </c>
      <c r="S13" s="148">
        <f t="shared" si="0"/>
        <v>55267.096000000005</v>
      </c>
      <c r="T13" s="142" t="s">
        <v>218</v>
      </c>
    </row>
    <row r="14" spans="1:21" ht="15" customHeight="1">
      <c r="A14" s="140">
        <v>4</v>
      </c>
      <c r="B14" s="86" t="s">
        <v>223</v>
      </c>
      <c r="C14" s="14" t="s">
        <v>224</v>
      </c>
      <c r="D14" s="140"/>
      <c r="E14" s="140"/>
      <c r="F14" s="150">
        <f>ROUND(VLOOKUP($B14,'Prior Historical'!$A$5:$U$500,COLUMNS($F14:F14)+6,FALSE)/1000,3)</f>
        <v>1162722.932</v>
      </c>
      <c r="G14" s="150">
        <f>ROUND(VLOOKUP($B14,'Prior Historical'!$A$5:$U$500,COLUMNS($F14:G14)+6,FALSE)/1000,3)</f>
        <v>1153841.68</v>
      </c>
      <c r="H14" s="150">
        <f>ROUND(VLOOKUP($B14,'Prior Historical'!$A$5:$U$500,COLUMNS($F14:H14)+6,FALSE)/1000,3)</f>
        <v>1194575.2579999999</v>
      </c>
      <c r="I14" s="150">
        <f>ROUND(VLOOKUP($B14,'Prior Historical'!$A$5:$U$500,COLUMNS($F14:I14)+6,FALSE)/1000,3)</f>
        <v>1230126.524</v>
      </c>
      <c r="J14" s="150">
        <f>ROUND(VLOOKUP($B14,'Prior Historical'!$A$5:$U$500,COLUMNS($F14:J14)+6,FALSE)/1000,3)</f>
        <v>1078738.7849999999</v>
      </c>
      <c r="K14" s="150">
        <f>ROUND(VLOOKUP($B14,'Prior Historical'!$A$5:$U$500,COLUMNS($F14:K14)+6,FALSE)/1000,3)</f>
        <v>1116298.77</v>
      </c>
      <c r="L14" s="150">
        <f>ROUND(VLOOKUP($B14,'Prior Historical'!$A$5:$U$500,COLUMNS($F14:L14)+6,FALSE)/1000,3)</f>
        <v>1135548.2069999999</v>
      </c>
      <c r="M14" s="150">
        <f>ROUND(VLOOKUP($B14,'Prior Historical'!$A$5:$U$500,COLUMNS($F14:M14)+6,FALSE)/1000,3)</f>
        <v>1189964.253</v>
      </c>
      <c r="N14" s="150">
        <f>ROUND(VLOOKUP($B14,'Prior Historical'!$A$5:$U$500,COLUMNS($F14:N14)+6,FALSE)/1000,3)</f>
        <v>1246053.5449999999</v>
      </c>
      <c r="O14" s="150">
        <f>ROUND(VLOOKUP($B14,'Prior Historical'!$A$5:$U$500,COLUMNS($F14:O14)+6,FALSE)/1000,3)</f>
        <v>1317037.551</v>
      </c>
      <c r="P14" s="150">
        <f>ROUND(VLOOKUP($B14,'Prior Historical'!$A$5:$U$500,COLUMNS($F14:P14)+6,FALSE)/1000,3)</f>
        <v>1378041.5379999999</v>
      </c>
      <c r="Q14" s="150">
        <f>ROUND(VLOOKUP($B14,'Prior Historical'!$A$5:$U$500,COLUMNS($F14:Q14)+6,FALSE)/1000,3)</f>
        <v>1418264.294</v>
      </c>
      <c r="R14" s="150">
        <f>ROUND(VLOOKUP($B14,'Prior Historical'!$A$5:$U$500,COLUMNS($F14:R14)+6,FALSE)/1000,3)</f>
        <v>894768.62199999997</v>
      </c>
      <c r="S14" s="148">
        <f t="shared" si="0"/>
        <v>1193537.0737692306</v>
      </c>
      <c r="T14" s="142" t="s">
        <v>218</v>
      </c>
    </row>
    <row r="15" spans="1:21" ht="15" customHeight="1">
      <c r="A15" s="140">
        <v>5</v>
      </c>
      <c r="B15" s="151" t="s">
        <v>225</v>
      </c>
      <c r="C15" s="14" t="s">
        <v>226</v>
      </c>
      <c r="D15" s="140"/>
      <c r="E15" s="140"/>
      <c r="F15" s="147">
        <f>ROUND((VLOOKUP("108",'Prior Historical'!$A$5:$U$500,COLUMNS($F15:F15)+6,FALSE)+VLOOKUP("111",'Prior Historical'!$A$5:$U$500,COLUMNS($F15:F15)+6,FALSE)+VLOOKUP("115",'Prior Historical'!$A$5:$U$500,COLUMNS($F15:F15)+6,FALSE))/1000,3)</f>
        <v>-3208526.9959999998</v>
      </c>
      <c r="G15" s="147">
        <f>ROUND((VLOOKUP("108",'Prior Historical'!$A$5:$U$500,COLUMNS($F15:G15)+6,FALSE)+VLOOKUP("111",'Prior Historical'!$A$5:$U$500,COLUMNS($F15:G15)+6,FALSE)+VLOOKUP("115",'Prior Historical'!$A$5:$U$500,COLUMNS($F15:G15)+6,FALSE))/1000,3)</f>
        <v>-3229752.659</v>
      </c>
      <c r="H15" s="147">
        <f>ROUND((VLOOKUP("108",'Prior Historical'!$A$5:$U$500,COLUMNS($F15:H15)+6,FALSE)+VLOOKUP("111",'Prior Historical'!$A$5:$U$500,COLUMNS($F15:H15)+6,FALSE)+VLOOKUP("115",'Prior Historical'!$A$5:$U$500,COLUMNS($F15:H15)+6,FALSE))/1000,3)</f>
        <v>-3251127.0690000001</v>
      </c>
      <c r="I15" s="147">
        <f>ROUND((VLOOKUP("108",'Prior Historical'!$A$5:$U$500,COLUMNS($F15:I15)+6,FALSE)+VLOOKUP("111",'Prior Historical'!$A$5:$U$500,COLUMNS($F15:I15)+6,FALSE)+VLOOKUP("115",'Prior Historical'!$A$5:$U$500,COLUMNS($F15:I15)+6,FALSE))/1000,3)</f>
        <v>-3266104.432</v>
      </c>
      <c r="J15" s="147">
        <f>ROUND((VLOOKUP("108",'Prior Historical'!$A$5:$U$500,COLUMNS($F15:J15)+6,FALSE)+VLOOKUP("111",'Prior Historical'!$A$5:$U$500,COLUMNS($F15:J15)+6,FALSE)+VLOOKUP("115",'Prior Historical'!$A$5:$U$500,COLUMNS($F15:J15)+6,FALSE))/1000,3)</f>
        <v>-3293898.6690000002</v>
      </c>
      <c r="K15" s="147">
        <f>ROUND((VLOOKUP("108",'Prior Historical'!$A$5:$U$500,COLUMNS($F15:K15)+6,FALSE)+VLOOKUP("111",'Prior Historical'!$A$5:$U$500,COLUMNS($F15:K15)+6,FALSE)+VLOOKUP("115",'Prior Historical'!$A$5:$U$500,COLUMNS($F15:K15)+6,FALSE))/1000,3)</f>
        <v>-3318953.267</v>
      </c>
      <c r="L15" s="147">
        <f>ROUND((VLOOKUP("108",'Prior Historical'!$A$5:$U$500,COLUMNS($F15:L15)+6,FALSE)+VLOOKUP("111",'Prior Historical'!$A$5:$U$500,COLUMNS($F15:L15)+6,FALSE)+VLOOKUP("115",'Prior Historical'!$A$5:$U$500,COLUMNS($F15:L15)+6,FALSE))/1000,3)</f>
        <v>-3341266</v>
      </c>
      <c r="M15" s="147">
        <f>ROUND((VLOOKUP("108",'Prior Historical'!$A$5:$U$500,COLUMNS($F15:M15)+6,FALSE)+VLOOKUP("111",'Prior Historical'!$A$5:$U$500,COLUMNS($F15:M15)+6,FALSE)+VLOOKUP("115",'Prior Historical'!$A$5:$U$500,COLUMNS($F15:M15)+6,FALSE))/1000,3)</f>
        <v>-3347089.156</v>
      </c>
      <c r="N15" s="147">
        <f>ROUND((VLOOKUP("108",'Prior Historical'!$A$5:$U$500,COLUMNS($F15:N15)+6,FALSE)+VLOOKUP("111",'Prior Historical'!$A$5:$U$500,COLUMNS($F15:N15)+6,FALSE)+VLOOKUP("115",'Prior Historical'!$A$5:$U$500,COLUMNS($F15:N15)+6,FALSE))/1000,3)</f>
        <v>-3366404.5950000002</v>
      </c>
      <c r="O15" s="147">
        <f>ROUND((VLOOKUP("108",'Prior Historical'!$A$5:$U$500,COLUMNS($F15:O15)+6,FALSE)+VLOOKUP("111",'Prior Historical'!$A$5:$U$500,COLUMNS($F15:O15)+6,FALSE)+VLOOKUP("115",'Prior Historical'!$A$5:$U$500,COLUMNS($F15:O15)+6,FALSE))/1000,3)</f>
        <v>-3391710.875</v>
      </c>
      <c r="P15" s="147">
        <f>ROUND((VLOOKUP("108",'Prior Historical'!$A$5:$U$500,COLUMNS($F15:P15)+6,FALSE)+VLOOKUP("111",'Prior Historical'!$A$5:$U$500,COLUMNS($F15:P15)+6,FALSE)+VLOOKUP("115",'Prior Historical'!$A$5:$U$500,COLUMNS($F15:P15)+6,FALSE))/1000,3)</f>
        <v>-3416410.28</v>
      </c>
      <c r="Q15" s="147">
        <f>ROUND((VLOOKUP("108",'Prior Historical'!$A$5:$U$500,COLUMNS($F15:Q15)+6,FALSE)+VLOOKUP("111",'Prior Historical'!$A$5:$U$500,COLUMNS($F15:Q15)+6,FALSE)+VLOOKUP("115",'Prior Historical'!$A$5:$U$500,COLUMNS($F15:Q15)+6,FALSE))/1000,3)</f>
        <v>-3440194.6349999998</v>
      </c>
      <c r="R15" s="147">
        <f>ROUND((VLOOKUP("108",'Prior Historical'!$A$5:$U$500,COLUMNS($F15:R15)+6,FALSE)+VLOOKUP("111",'Prior Historical'!$A$5:$U$500,COLUMNS($F15:R15)+6,FALSE)+VLOOKUP("115",'Prior Historical'!$A$5:$U$500,COLUMNS($F15:R15)+6,FALSE))/1000,3)</f>
        <v>-3452940.0290000001</v>
      </c>
      <c r="S15" s="148">
        <f t="shared" si="0"/>
        <v>-3332644.512461538</v>
      </c>
      <c r="T15" s="142" t="s">
        <v>218</v>
      </c>
    </row>
    <row r="16" spans="1:21" ht="15" customHeight="1">
      <c r="A16" s="140">
        <v>6</v>
      </c>
      <c r="B16" s="35" t="s">
        <v>227</v>
      </c>
      <c r="C16" s="14" t="s">
        <v>228</v>
      </c>
      <c r="D16" s="140"/>
      <c r="E16" s="140"/>
      <c r="F16" s="152">
        <f>ROUND(VLOOKUP($B16,'Prior Historical'!$A$5:$U$500,COLUMNS($F16:F16)+6,FALSE)/1000,3)</f>
        <v>7484.8230000000003</v>
      </c>
      <c r="G16" s="152">
        <f>ROUND(VLOOKUP($B16,'Prior Historical'!$A$5:$U$500,COLUMNS($F16:G16)+6,FALSE)/1000,3)</f>
        <v>7484.8230000000003</v>
      </c>
      <c r="H16" s="152">
        <f>ROUND(VLOOKUP($B16,'Prior Historical'!$A$5:$U$500,COLUMNS($F16:H16)+6,FALSE)/1000,3)</f>
        <v>7484.8230000000003</v>
      </c>
      <c r="I16" s="152">
        <f>ROUND(VLOOKUP($B16,'Prior Historical'!$A$5:$U$500,COLUMNS($F16:I16)+6,FALSE)/1000,3)</f>
        <v>7484.8230000000003</v>
      </c>
      <c r="J16" s="152">
        <f>ROUND(VLOOKUP($B16,'Prior Historical'!$A$5:$U$500,COLUMNS($F16:J16)+6,FALSE)/1000,3)</f>
        <v>7484.8230000000003</v>
      </c>
      <c r="K16" s="152">
        <f>ROUND(VLOOKUP($B16,'Prior Historical'!$A$5:$U$500,COLUMNS($F16:K16)+6,FALSE)/1000,3)</f>
        <v>7484.8230000000003</v>
      </c>
      <c r="L16" s="152">
        <f>ROUND(VLOOKUP($B16,'Prior Historical'!$A$5:$U$500,COLUMNS($F16:L16)+6,FALSE)/1000,3)</f>
        <v>7484.8230000000003</v>
      </c>
      <c r="M16" s="152">
        <f>ROUND(VLOOKUP($B16,'Prior Historical'!$A$5:$U$500,COLUMNS($F16:M16)+6,FALSE)/1000,3)</f>
        <v>7484.8230000000003</v>
      </c>
      <c r="N16" s="152">
        <f>ROUND(VLOOKUP($B16,'Prior Historical'!$A$5:$U$500,COLUMNS($F16:N16)+6,FALSE)/1000,3)</f>
        <v>7484.8230000000003</v>
      </c>
      <c r="O16" s="152">
        <f>ROUND(VLOOKUP($B16,'Prior Historical'!$A$5:$U$500,COLUMNS($F16:O16)+6,FALSE)/1000,3)</f>
        <v>7484.8230000000003</v>
      </c>
      <c r="P16" s="152">
        <f>ROUND(VLOOKUP($B16,'Prior Historical'!$A$5:$U$500,COLUMNS($F16:P16)+6,FALSE)/1000,3)</f>
        <v>7484.8230000000003</v>
      </c>
      <c r="Q16" s="152">
        <f>ROUND(VLOOKUP($B16,'Prior Historical'!$A$5:$U$500,COLUMNS($F16:Q16)+6,FALSE)/1000,3)</f>
        <v>7484.8230000000003</v>
      </c>
      <c r="R16" s="152">
        <f>ROUND(VLOOKUP($B16,'Prior Historical'!$A$5:$U$500,COLUMNS($F16:R16)+6,FALSE)/1000,3)</f>
        <v>7484.8230000000003</v>
      </c>
      <c r="S16" s="153">
        <f t="shared" si="0"/>
        <v>7484.823000000003</v>
      </c>
      <c r="T16" s="142" t="s">
        <v>218</v>
      </c>
    </row>
    <row r="17" spans="1:20" ht="15" customHeight="1">
      <c r="A17" s="140">
        <v>7</v>
      </c>
      <c r="B17" s="35"/>
      <c r="C17" s="14"/>
      <c r="D17" s="140" t="s">
        <v>230</v>
      </c>
      <c r="E17" s="140"/>
      <c r="F17" s="27">
        <f t="shared" ref="F17:S17" si="1">SUM(F11:F16)</f>
        <v>8378214.5847300002</v>
      </c>
      <c r="G17" s="27">
        <f t="shared" si="1"/>
        <v>8410664.10317</v>
      </c>
      <c r="H17" s="27">
        <f t="shared" si="1"/>
        <v>8454997.8867499996</v>
      </c>
      <c r="I17" s="27">
        <f t="shared" si="1"/>
        <v>8496673.1035399996</v>
      </c>
      <c r="J17" s="27">
        <f t="shared" si="1"/>
        <v>8526538.7531400006</v>
      </c>
      <c r="K17" s="27">
        <f t="shared" si="1"/>
        <v>8565094.6086400021</v>
      </c>
      <c r="L17" s="27">
        <f t="shared" si="1"/>
        <v>8621686.0838900004</v>
      </c>
      <c r="M17" s="27">
        <f t="shared" si="1"/>
        <v>8685844.6148500014</v>
      </c>
      <c r="N17" s="27">
        <f t="shared" si="1"/>
        <v>8755846.3092400003</v>
      </c>
      <c r="O17" s="27">
        <f t="shared" si="1"/>
        <v>8827908.0744700003</v>
      </c>
      <c r="P17" s="27">
        <f t="shared" si="1"/>
        <v>8889980.6834300011</v>
      </c>
      <c r="Q17" s="27">
        <f t="shared" si="1"/>
        <v>8957891.7368100006</v>
      </c>
      <c r="R17" s="27">
        <f t="shared" si="1"/>
        <v>9105314.4138700012</v>
      </c>
      <c r="S17" s="27">
        <f t="shared" si="1"/>
        <v>8667434.9966561571</v>
      </c>
      <c r="T17" s="142"/>
    </row>
    <row r="18" spans="1:20" ht="15" customHeight="1">
      <c r="A18" s="140">
        <v>8</v>
      </c>
      <c r="B18" s="35"/>
      <c r="C18" s="14"/>
      <c r="D18" s="140"/>
      <c r="E18" s="140"/>
      <c r="F18" s="27"/>
      <c r="G18" s="27"/>
      <c r="H18" s="27"/>
      <c r="I18" s="27"/>
      <c r="J18" s="27"/>
      <c r="K18" s="27"/>
      <c r="L18" s="27"/>
      <c r="M18" s="27"/>
      <c r="N18" s="27"/>
      <c r="O18" s="27"/>
      <c r="P18" s="27"/>
      <c r="Q18" s="27"/>
      <c r="R18" s="27"/>
      <c r="S18" s="27"/>
      <c r="T18" s="142"/>
    </row>
    <row r="19" spans="1:20" ht="15" customHeight="1">
      <c r="A19" s="140">
        <v>9</v>
      </c>
      <c r="B19" s="35"/>
      <c r="C19" s="14" t="s">
        <v>233</v>
      </c>
      <c r="D19" s="140"/>
      <c r="E19" s="140"/>
      <c r="F19" s="27"/>
      <c r="G19" s="27"/>
      <c r="H19" s="27"/>
      <c r="I19" s="27"/>
      <c r="J19" s="27"/>
      <c r="K19" s="27"/>
      <c r="L19" s="27"/>
      <c r="M19" s="27"/>
      <c r="N19" s="27"/>
      <c r="O19" s="27"/>
      <c r="P19" s="27"/>
      <c r="Q19" s="27"/>
      <c r="R19" s="27"/>
      <c r="S19" s="27"/>
      <c r="T19" s="142"/>
    </row>
    <row r="20" spans="1:20" ht="15" customHeight="1">
      <c r="A20" s="140">
        <v>10</v>
      </c>
      <c r="B20" s="35" t="s">
        <v>234</v>
      </c>
      <c r="C20" s="14" t="s">
        <v>235</v>
      </c>
      <c r="D20" s="140"/>
      <c r="E20" s="140"/>
      <c r="F20" s="150">
        <f>ROUND(VLOOKUP($B20,'Prior Historical'!$A$5:$U$500,COLUMNS($F20:F20)+6,FALSE)/1000,3)</f>
        <v>14053.703</v>
      </c>
      <c r="G20" s="150">
        <f>ROUND(VLOOKUP($B20,'Prior Historical'!$A$5:$U$500,COLUMNS($F20:G20)+6,FALSE)/1000,3)</f>
        <v>14159.495000000001</v>
      </c>
      <c r="H20" s="150">
        <f>ROUND(VLOOKUP($B20,'Prior Historical'!$A$5:$U$500,COLUMNS($F20:H20)+6,FALSE)/1000,3)</f>
        <v>14181.832</v>
      </c>
      <c r="I20" s="150">
        <f>ROUND(VLOOKUP($B20,'Prior Historical'!$A$5:$U$500,COLUMNS($F20:I20)+6,FALSE)/1000,3)</f>
        <v>14306.444</v>
      </c>
      <c r="J20" s="150">
        <f>ROUND(VLOOKUP($B20,'Prior Historical'!$A$5:$U$500,COLUMNS($F20:J20)+6,FALSE)/1000,3)</f>
        <v>14278.261</v>
      </c>
      <c r="K20" s="150">
        <f>ROUND(VLOOKUP($B20,'Prior Historical'!$A$5:$U$500,COLUMNS($F20:K20)+6,FALSE)/1000,3)</f>
        <v>14407.838</v>
      </c>
      <c r="L20" s="150">
        <f>ROUND(VLOOKUP($B20,'Prior Historical'!$A$5:$U$500,COLUMNS($F20:L20)+6,FALSE)/1000,3)</f>
        <v>14420.579</v>
      </c>
      <c r="M20" s="150">
        <f>ROUND(VLOOKUP($B20,'Prior Historical'!$A$5:$U$500,COLUMNS($F20:M20)+6,FALSE)/1000,3)</f>
        <v>14582.355</v>
      </c>
      <c r="N20" s="150">
        <f>ROUND(VLOOKUP($B20,'Prior Historical'!$A$5:$U$500,COLUMNS($F20:N20)+6,FALSE)/1000,3)</f>
        <v>14658.214</v>
      </c>
      <c r="O20" s="150">
        <f>ROUND(VLOOKUP($B20,'Prior Historical'!$A$5:$U$500,COLUMNS($F20:O20)+6,FALSE)/1000,3)</f>
        <v>14721.739</v>
      </c>
      <c r="P20" s="150">
        <f>ROUND(VLOOKUP($B20,'Prior Historical'!$A$5:$U$500,COLUMNS($F20:P20)+6,FALSE)/1000,3)</f>
        <v>14811.663</v>
      </c>
      <c r="Q20" s="150">
        <f>ROUND(VLOOKUP($B20,'Prior Historical'!$A$5:$U$500,COLUMNS($F20:Q20)+6,FALSE)/1000,3)</f>
        <v>15084.902</v>
      </c>
      <c r="R20" s="150">
        <f>ROUND(VLOOKUP($B20,'Prior Historical'!$A$5:$U$500,COLUMNS($F20:R20)+6,FALSE)/1000,3)</f>
        <v>20099.787</v>
      </c>
      <c r="S20" s="148">
        <f>(SUM(F20:R20)/13)</f>
        <v>14905.139384615384</v>
      </c>
      <c r="T20" s="142" t="s">
        <v>236</v>
      </c>
    </row>
    <row r="21" spans="1:20" ht="15" customHeight="1">
      <c r="A21" s="140">
        <v>11</v>
      </c>
      <c r="B21" s="35" t="s">
        <v>237</v>
      </c>
      <c r="C21" s="14" t="s">
        <v>238</v>
      </c>
      <c r="D21" s="140"/>
      <c r="E21" s="140"/>
      <c r="F21" s="152">
        <f>ROUND(VLOOKUP($B21,'Prior Historical'!$A$5:$U$500,COLUMNS($F21:F21)+6,FALSE)/1000,3)</f>
        <v>-7167.4219999999996</v>
      </c>
      <c r="G21" s="152">
        <f>ROUND(VLOOKUP($B21,'Prior Historical'!$A$5:$U$500,COLUMNS($F21:G21)+6,FALSE)/1000,3)</f>
        <v>-7252.375</v>
      </c>
      <c r="H21" s="152">
        <f>ROUND(VLOOKUP($B21,'Prior Historical'!$A$5:$U$500,COLUMNS($F21:H21)+6,FALSE)/1000,3)</f>
        <v>-7339.9870000000001</v>
      </c>
      <c r="I21" s="152">
        <f>ROUND(VLOOKUP($B21,'Prior Historical'!$A$5:$U$500,COLUMNS($F21:I21)+6,FALSE)/1000,3)</f>
        <v>-7411.0029999999997</v>
      </c>
      <c r="J21" s="152">
        <f>ROUND(VLOOKUP($B21,'Prior Historical'!$A$5:$U$500,COLUMNS($F21:J21)+6,FALSE)/1000,3)</f>
        <v>-7384.0959999999995</v>
      </c>
      <c r="K21" s="152">
        <f>ROUND(VLOOKUP($B21,'Prior Historical'!$A$5:$U$500,COLUMNS($F21:K21)+6,FALSE)/1000,3)</f>
        <v>-7411.1660000000002</v>
      </c>
      <c r="L21" s="152">
        <f>ROUND(VLOOKUP($B21,'Prior Historical'!$A$5:$U$500,COLUMNS($F21:L21)+6,FALSE)/1000,3)</f>
        <v>-7460.942</v>
      </c>
      <c r="M21" s="152">
        <f>ROUND(VLOOKUP($B21,'Prior Historical'!$A$5:$U$500,COLUMNS($F21:M21)+6,FALSE)/1000,3)</f>
        <v>-7470.0469999999996</v>
      </c>
      <c r="N21" s="152">
        <f>ROUND(VLOOKUP($B21,'Prior Historical'!$A$5:$U$500,COLUMNS($F21:N21)+6,FALSE)/1000,3)</f>
        <v>-7472.8469999999998</v>
      </c>
      <c r="O21" s="152">
        <f>ROUND(VLOOKUP($B21,'Prior Historical'!$A$5:$U$500,COLUMNS($F21:O21)+6,FALSE)/1000,3)</f>
        <v>-7548.4859999999999</v>
      </c>
      <c r="P21" s="152">
        <f>ROUND(VLOOKUP($B21,'Prior Historical'!$A$5:$U$500,COLUMNS($F21:P21)+6,FALSE)/1000,3)</f>
        <v>-7626.7529999999997</v>
      </c>
      <c r="Q21" s="152">
        <f>ROUND(VLOOKUP($B21,'Prior Historical'!$A$5:$U$500,COLUMNS($F21:Q21)+6,FALSE)/1000,3)</f>
        <v>-7635.3370000000004</v>
      </c>
      <c r="R21" s="152">
        <f>ROUND(VLOOKUP($B21,'Prior Historical'!$A$5:$U$500,COLUMNS($F21:R21)+6,FALSE)/1000,3)</f>
        <v>-7709.451</v>
      </c>
      <c r="S21" s="153">
        <f>(SUM(F21:R21)/13)</f>
        <v>-7453.0701538461535</v>
      </c>
      <c r="T21" s="142" t="s">
        <v>236</v>
      </c>
    </row>
    <row r="22" spans="1:20" ht="15" customHeight="1">
      <c r="A22" s="140">
        <v>12</v>
      </c>
      <c r="B22" s="140"/>
      <c r="C22" s="14"/>
      <c r="D22" s="140" t="s">
        <v>239</v>
      </c>
      <c r="E22" s="140"/>
      <c r="F22" s="27">
        <f t="shared" ref="F22:S22" si="2">SUM(F20:F21)</f>
        <v>6886.2809999999999</v>
      </c>
      <c r="G22" s="27">
        <f t="shared" si="2"/>
        <v>6907.1200000000008</v>
      </c>
      <c r="H22" s="27">
        <f t="shared" si="2"/>
        <v>6841.8450000000003</v>
      </c>
      <c r="I22" s="27">
        <f t="shared" si="2"/>
        <v>6895.4409999999998</v>
      </c>
      <c r="J22" s="27">
        <f t="shared" si="2"/>
        <v>6894.1650000000009</v>
      </c>
      <c r="K22" s="27">
        <f t="shared" si="2"/>
        <v>6996.6719999999996</v>
      </c>
      <c r="L22" s="27">
        <f t="shared" si="2"/>
        <v>6959.6369999999997</v>
      </c>
      <c r="M22" s="27">
        <f t="shared" si="2"/>
        <v>7112.308</v>
      </c>
      <c r="N22" s="27">
        <f t="shared" si="2"/>
        <v>7185.3670000000002</v>
      </c>
      <c r="O22" s="27">
        <f t="shared" si="2"/>
        <v>7173.2529999999997</v>
      </c>
      <c r="P22" s="27">
        <f t="shared" si="2"/>
        <v>7184.9100000000008</v>
      </c>
      <c r="Q22" s="27">
        <f t="shared" si="2"/>
        <v>7449.5649999999996</v>
      </c>
      <c r="R22" s="27">
        <f t="shared" si="2"/>
        <v>12390.335999999999</v>
      </c>
      <c r="S22" s="27">
        <f t="shared" si="2"/>
        <v>7452.0692307692307</v>
      </c>
      <c r="T22" s="142"/>
    </row>
    <row r="23" spans="1:20" ht="15" customHeight="1">
      <c r="A23" s="140">
        <v>13</v>
      </c>
      <c r="B23" s="35"/>
      <c r="D23" s="140"/>
      <c r="E23" s="140"/>
      <c r="F23" s="140"/>
      <c r="G23" s="140"/>
      <c r="H23" s="140"/>
      <c r="I23" s="140"/>
      <c r="J23" s="140"/>
      <c r="K23" s="140"/>
      <c r="L23" s="140"/>
      <c r="M23" s="140"/>
      <c r="N23" s="140"/>
      <c r="O23" s="140"/>
      <c r="P23" s="140"/>
      <c r="Q23" s="140"/>
      <c r="R23" s="140"/>
      <c r="S23" s="140"/>
      <c r="T23" s="142"/>
    </row>
    <row r="24" spans="1:20" ht="15" customHeight="1">
      <c r="A24" s="140">
        <v>14</v>
      </c>
      <c r="B24" s="35"/>
      <c r="C24" s="14" t="s">
        <v>240</v>
      </c>
      <c r="D24" s="140"/>
      <c r="E24" s="140"/>
      <c r="F24" s="140"/>
      <c r="G24" s="140"/>
      <c r="H24" s="140"/>
      <c r="I24" s="140"/>
      <c r="J24" s="140"/>
      <c r="K24" s="140"/>
      <c r="L24" s="140"/>
      <c r="M24" s="140"/>
      <c r="N24" s="140"/>
      <c r="O24" s="140"/>
      <c r="P24" s="140"/>
      <c r="Q24" s="140"/>
      <c r="R24" s="140"/>
      <c r="S24" s="140"/>
      <c r="T24" s="142"/>
    </row>
    <row r="25" spans="1:20" ht="15" customHeight="1">
      <c r="A25" s="140">
        <v>15</v>
      </c>
      <c r="B25" s="35" t="s">
        <v>241</v>
      </c>
      <c r="C25" s="14" t="s">
        <v>242</v>
      </c>
      <c r="D25" s="140"/>
      <c r="E25" s="140"/>
      <c r="F25" s="27">
        <f>ROUND(IF(ISNA(VLOOKUP($B25,'Prior Historical'!$A$5:$U$500,COLUMNS($F25:F25)+6,FALSE)),0,+(VLOOKUP($B25,'Prior Historical'!$A$5:$U$500,COLUMNS($F25:F25)+6,FALSE)))/1000,3)</f>
        <v>14661.047</v>
      </c>
      <c r="G25" s="27">
        <f>ROUND(IF(ISNA(VLOOKUP($B25,'Prior Historical'!$A$5:$U$500,COLUMNS($F25:G25)+6,FALSE)),0,+(VLOOKUP($B25,'Prior Historical'!$A$5:$U$500,COLUMNS($F25:G25)+6,FALSE)))/1000,3)</f>
        <v>12270.254000000001</v>
      </c>
      <c r="H25" s="27">
        <f>ROUND(IF(ISNA(VLOOKUP($B25,'Prior Historical'!$A$5:$U$500,COLUMNS($F25:H25)+6,FALSE)),0,+(VLOOKUP($B25,'Prior Historical'!$A$5:$U$500,COLUMNS($F25:H25)+6,FALSE)))/1000,3)</f>
        <v>16219.228999999999</v>
      </c>
      <c r="I25" s="27">
        <f>ROUND(IF(ISNA(VLOOKUP($B25,'Prior Historical'!$A$5:$U$500,COLUMNS($F25:I25)+6,FALSE)),0,+(VLOOKUP($B25,'Prior Historical'!$A$5:$U$500,COLUMNS($F25:I25)+6,FALSE)))/1000,3)</f>
        <v>16023.334999999999</v>
      </c>
      <c r="J25" s="27">
        <f>ROUND(IF(ISNA(VLOOKUP($B25,'Prior Historical'!$A$5:$U$500,COLUMNS($F25:J25)+6,FALSE)),0,+(VLOOKUP($B25,'Prior Historical'!$A$5:$U$500,COLUMNS($F25:J25)+6,FALSE)))/1000,3)</f>
        <v>11459.835999999999</v>
      </c>
      <c r="K25" s="27">
        <f>ROUND(IF(ISNA(VLOOKUP($B25,'Prior Historical'!$A$5:$U$500,COLUMNS($F25:K25)+6,FALSE)),0,+(VLOOKUP($B25,'Prior Historical'!$A$5:$U$500,COLUMNS($F25:K25)+6,FALSE)))/1000,3)</f>
        <v>23861.598000000002</v>
      </c>
      <c r="L25" s="27">
        <f>ROUND(IF(ISNA(VLOOKUP($B25,'Prior Historical'!$A$5:$U$500,COLUMNS($F25:L25)+6,FALSE)),0,+(VLOOKUP($B25,'Prior Historical'!$A$5:$U$500,COLUMNS($F25:L25)+6,FALSE)))/1000,3)</f>
        <v>7558.9840000000004</v>
      </c>
      <c r="M25" s="27">
        <f>ROUND(IF(ISNA(VLOOKUP($B25,'Prior Historical'!$A$5:$U$500,COLUMNS($F25:M25)+6,FALSE)),0,+(VLOOKUP($B25,'Prior Historical'!$A$5:$U$500,COLUMNS($F25:M25)+6,FALSE)))/1000,3)</f>
        <v>56130.938999999998</v>
      </c>
      <c r="N25" s="27">
        <f>ROUND(IF(ISNA(VLOOKUP($B25,'Prior Historical'!$A$5:$U$500,COLUMNS($F25:N25)+6,FALSE)),0,+(VLOOKUP($B25,'Prior Historical'!$A$5:$U$500,COLUMNS($F25:N25)+6,FALSE)))/1000,3)</f>
        <v>105239.91899999999</v>
      </c>
      <c r="O25" s="27">
        <f>ROUND(IF(ISNA(VLOOKUP($B25,'Prior Historical'!$A$5:$U$500,COLUMNS($F25:O25)+6,FALSE)),0,+(VLOOKUP($B25,'Prior Historical'!$A$5:$U$500,COLUMNS($F25:O25)+6,FALSE)))/1000,3)</f>
        <v>81208.263999999996</v>
      </c>
      <c r="P25" s="27">
        <f>ROUND(IF(ISNA(VLOOKUP($B25,'Prior Historical'!$A$5:$U$500,COLUMNS($F25:P25)+6,FALSE)),0,+(VLOOKUP($B25,'Prior Historical'!$A$5:$U$500,COLUMNS($F25:P25)+6,FALSE)))/1000,3)</f>
        <v>15334.503000000001</v>
      </c>
      <c r="Q25" s="27">
        <f>ROUND(IF(ISNA(VLOOKUP($B25,'Prior Historical'!$A$5:$U$500,COLUMNS($F25:Q25)+6,FALSE)),0,+(VLOOKUP($B25,'Prior Historical'!$A$5:$U$500,COLUMNS($F25:Q25)+6,FALSE)))/1000,3)</f>
        <v>15222.129000000001</v>
      </c>
      <c r="R25" s="27">
        <f>ROUND(IF(ISNA(VLOOKUP($B25,'Prior Historical'!$A$5:$U$500,COLUMNS($F25:R25)+6,FALSE)),0,+(VLOOKUP($B25,'Prior Historical'!$A$5:$U$500,COLUMNS($F25:R25)+6,FALSE)))/1000,3)</f>
        <v>9902.8349999999991</v>
      </c>
      <c r="S25" s="148">
        <f t="shared" ref="S25:S43" si="3">(SUM(F25:R25)/13)</f>
        <v>29622.528615384621</v>
      </c>
      <c r="T25" s="142" t="s">
        <v>113</v>
      </c>
    </row>
    <row r="26" spans="1:20" ht="15" customHeight="1">
      <c r="A26" s="140">
        <v>16</v>
      </c>
      <c r="B26" s="35" t="s">
        <v>243</v>
      </c>
      <c r="C26" s="14" t="s">
        <v>244</v>
      </c>
      <c r="D26" s="140"/>
      <c r="E26" s="140"/>
      <c r="F26" s="27">
        <f>ROUND(IF(ISNA(VLOOKUP($B26,'Prior Historical'!$A$5:$U$500,COLUMNS($F26:F26)+6,FALSE)),0,+(VLOOKUP($B26,'Prior Historical'!$A$5:$U$500,COLUMNS($F26:F26)+6,FALSE)))/1000,3)</f>
        <v>0</v>
      </c>
      <c r="G26" s="27">
        <f>ROUND(IF(ISNA(VLOOKUP($B26,'Prior Historical'!$A$5:$U$500,COLUMNS($F26:G26)+6,FALSE)),0,+(VLOOKUP($B26,'Prior Historical'!$A$5:$U$500,COLUMNS($F26:G26)+6,FALSE)))/1000,3)</f>
        <v>0</v>
      </c>
      <c r="H26" s="27">
        <f>ROUND(IF(ISNA(VLOOKUP($B26,'Prior Historical'!$A$5:$U$500,COLUMNS($F26:H26)+6,FALSE)),0,+(VLOOKUP($B26,'Prior Historical'!$A$5:$U$500,COLUMNS($F26:H26)+6,FALSE)))/1000,3)</f>
        <v>0</v>
      </c>
      <c r="I26" s="27">
        <f>ROUND(IF(ISNA(VLOOKUP($B26,'Prior Historical'!$A$5:$U$500,COLUMNS($F26:I26)+6,FALSE)),0,+(VLOOKUP($B26,'Prior Historical'!$A$5:$U$500,COLUMNS($F26:I26)+6,FALSE)))/1000,3)</f>
        <v>0</v>
      </c>
      <c r="J26" s="27">
        <f>ROUND(IF(ISNA(VLOOKUP($B26,'Prior Historical'!$A$5:$U$500,COLUMNS($F26:J26)+6,FALSE)),0,+(VLOOKUP($B26,'Prior Historical'!$A$5:$U$500,COLUMNS($F26:J26)+6,FALSE)))/1000,3)</f>
        <v>0</v>
      </c>
      <c r="K26" s="27">
        <f>ROUND(IF(ISNA(VLOOKUP($B26,'Prior Historical'!$A$5:$U$500,COLUMNS($F26:K26)+6,FALSE)),0,+(VLOOKUP($B26,'Prior Historical'!$A$5:$U$500,COLUMNS($F26:K26)+6,FALSE)))/1000,3)</f>
        <v>0</v>
      </c>
      <c r="L26" s="27">
        <f>ROUND(IF(ISNA(VLOOKUP($B26,'Prior Historical'!$A$5:$U$500,COLUMNS($F26:L26)+6,FALSE)),0,+(VLOOKUP($B26,'Prior Historical'!$A$5:$U$500,COLUMNS($F26:L26)+6,FALSE)))/1000,3)</f>
        <v>0</v>
      </c>
      <c r="M26" s="27">
        <f>ROUND(IF(ISNA(VLOOKUP($B26,'Prior Historical'!$A$5:$U$500,COLUMNS($F26:M26)+6,FALSE)),0,+(VLOOKUP($B26,'Prior Historical'!$A$5:$U$500,COLUMNS($F26:M26)+6,FALSE)))/1000,3)</f>
        <v>0</v>
      </c>
      <c r="N26" s="27">
        <f>ROUND(IF(ISNA(VLOOKUP($B26,'Prior Historical'!$A$5:$U$500,COLUMNS($F26:N26)+6,FALSE)),0,+(VLOOKUP($B26,'Prior Historical'!$A$5:$U$500,COLUMNS($F26:N26)+6,FALSE)))/1000,3)</f>
        <v>0</v>
      </c>
      <c r="O26" s="27">
        <f>ROUND(IF(ISNA(VLOOKUP($B26,'Prior Historical'!$A$5:$U$500,COLUMNS($F26:O26)+6,FALSE)),0,+(VLOOKUP($B26,'Prior Historical'!$A$5:$U$500,COLUMNS($F26:O26)+6,FALSE)))/1000,3)</f>
        <v>0</v>
      </c>
      <c r="P26" s="27">
        <f>ROUND(IF(ISNA(VLOOKUP($B26,'Prior Historical'!$A$5:$U$500,COLUMNS($F26:P26)+6,FALSE)),0,+(VLOOKUP($B26,'Prior Historical'!$A$5:$U$500,COLUMNS($F26:P26)+6,FALSE)))/1000,3)</f>
        <v>0</v>
      </c>
      <c r="Q26" s="27">
        <f>ROUND(IF(ISNA(VLOOKUP($B26,'Prior Historical'!$A$5:$U$500,COLUMNS($F26:Q26)+6,FALSE)),0,+(VLOOKUP($B26,'Prior Historical'!$A$5:$U$500,COLUMNS($F26:Q26)+6,FALSE)))/1000,3)</f>
        <v>0</v>
      </c>
      <c r="R26" s="27">
        <f>ROUND(IF(ISNA(VLOOKUP($B26,'Prior Historical'!$A$5:$U$500,COLUMNS($F26:R26)+6,FALSE)),0,+(VLOOKUP($B26,'Prior Historical'!$A$5:$U$500,COLUMNS($F26:R26)+6,FALSE)))/1000,3)</f>
        <v>0</v>
      </c>
      <c r="S26" s="148">
        <f t="shared" si="3"/>
        <v>0</v>
      </c>
      <c r="T26" s="142" t="s">
        <v>113</v>
      </c>
    </row>
    <row r="27" spans="1:20" ht="15" customHeight="1">
      <c r="A27" s="140">
        <v>17</v>
      </c>
      <c r="B27" s="86" t="s">
        <v>245</v>
      </c>
      <c r="C27" s="14" t="s">
        <v>246</v>
      </c>
      <c r="D27" s="140"/>
      <c r="E27" s="140"/>
      <c r="F27" s="27">
        <f>ROUND(IF(ISNA(VLOOKUP($B27,'Prior Historical'!$A$5:$U$500,COLUMNS($F27:F27)+6,FALSE)),0,+(VLOOKUP($B27,'Prior Historical'!$A$5:$U$500,COLUMNS($F27:F27)+6,FALSE)))/1000,3)</f>
        <v>52.064999999999998</v>
      </c>
      <c r="G27" s="27">
        <f>ROUND(IF(ISNA(VLOOKUP($B27,'Prior Historical'!$A$5:$U$500,COLUMNS($F27:G27)+6,FALSE)),0,+(VLOOKUP($B27,'Prior Historical'!$A$5:$U$500,COLUMNS($F27:G27)+6,FALSE)))/1000,3)</f>
        <v>52.064999999999998</v>
      </c>
      <c r="H27" s="27">
        <f>ROUND(IF(ISNA(VLOOKUP($B27,'Prior Historical'!$A$5:$U$500,COLUMNS($F27:H27)+6,FALSE)),0,+(VLOOKUP($B27,'Prior Historical'!$A$5:$U$500,COLUMNS($F27:H27)+6,FALSE)))/1000,3)</f>
        <v>52.064999999999998</v>
      </c>
      <c r="I27" s="27">
        <f>ROUND(IF(ISNA(VLOOKUP($B27,'Prior Historical'!$A$5:$U$500,COLUMNS($F27:I27)+6,FALSE)),0,+(VLOOKUP($B27,'Prior Historical'!$A$5:$U$500,COLUMNS($F27:I27)+6,FALSE)))/1000,3)</f>
        <v>52.064999999999998</v>
      </c>
      <c r="J27" s="27">
        <f>ROUND(IF(ISNA(VLOOKUP($B27,'Prior Historical'!$A$5:$U$500,COLUMNS($F27:J27)+6,FALSE)),0,+(VLOOKUP($B27,'Prior Historical'!$A$5:$U$500,COLUMNS($F27:J27)+6,FALSE)))/1000,3)</f>
        <v>52.064999999999998</v>
      </c>
      <c r="K27" s="27">
        <f>ROUND(IF(ISNA(VLOOKUP($B27,'Prior Historical'!$A$5:$U$500,COLUMNS($F27:K27)+6,FALSE)),0,+(VLOOKUP($B27,'Prior Historical'!$A$5:$U$500,COLUMNS($F27:K27)+6,FALSE)))/1000,3)</f>
        <v>52.064999999999998</v>
      </c>
      <c r="L27" s="27">
        <f>ROUND(IF(ISNA(VLOOKUP($B27,'Prior Historical'!$A$5:$U$500,COLUMNS($F27:L27)+6,FALSE)),0,+(VLOOKUP($B27,'Prior Historical'!$A$5:$U$500,COLUMNS($F27:L27)+6,FALSE)))/1000,3)</f>
        <v>52.064999999999998</v>
      </c>
      <c r="M27" s="27">
        <f>ROUND(IF(ISNA(VLOOKUP($B27,'Prior Historical'!$A$5:$U$500,COLUMNS($F27:M27)+6,FALSE)),0,+(VLOOKUP($B27,'Prior Historical'!$A$5:$U$500,COLUMNS($F27:M27)+6,FALSE)))/1000,3)</f>
        <v>52.064999999999998</v>
      </c>
      <c r="N27" s="27">
        <f>ROUND(IF(ISNA(VLOOKUP($B27,'Prior Historical'!$A$5:$U$500,COLUMNS($F27:N27)+6,FALSE)),0,+(VLOOKUP($B27,'Prior Historical'!$A$5:$U$500,COLUMNS($F27:N27)+6,FALSE)))/1000,3)</f>
        <v>52.064999999999998</v>
      </c>
      <c r="O27" s="27">
        <f>ROUND(IF(ISNA(VLOOKUP($B27,'Prior Historical'!$A$5:$U$500,COLUMNS($F27:O27)+6,FALSE)),0,+(VLOOKUP($B27,'Prior Historical'!$A$5:$U$500,COLUMNS($F27:O27)+6,FALSE)))/1000,3)</f>
        <v>52.064999999999998</v>
      </c>
      <c r="P27" s="27">
        <f>ROUND(IF(ISNA(VLOOKUP($B27,'Prior Historical'!$A$5:$U$500,COLUMNS($F27:P27)+6,FALSE)),0,+(VLOOKUP($B27,'Prior Historical'!$A$5:$U$500,COLUMNS($F27:P27)+6,FALSE)))/1000,3)</f>
        <v>51.064999999999998</v>
      </c>
      <c r="Q27" s="27">
        <f>ROUND(IF(ISNA(VLOOKUP($B27,'Prior Historical'!$A$5:$U$500,COLUMNS($F27:Q27)+6,FALSE)),0,+(VLOOKUP($B27,'Prior Historical'!$A$5:$U$500,COLUMNS($F27:Q27)+6,FALSE)))/1000,3)</f>
        <v>51.064999999999998</v>
      </c>
      <c r="R27" s="27">
        <f>ROUND(IF(ISNA(VLOOKUP($B27,'Prior Historical'!$A$5:$U$500,COLUMNS($F27:R27)+6,FALSE)),0,+(VLOOKUP($B27,'Prior Historical'!$A$5:$U$500,COLUMNS($F27:R27)+6,FALSE)))/1000,3)</f>
        <v>51.064999999999998</v>
      </c>
      <c r="S27" s="148">
        <f t="shared" si="3"/>
        <v>51.834230769230771</v>
      </c>
      <c r="T27" s="142" t="s">
        <v>113</v>
      </c>
    </row>
    <row r="28" spans="1:20" ht="15" customHeight="1">
      <c r="A28" s="140">
        <v>18</v>
      </c>
      <c r="B28" s="35" t="s">
        <v>247</v>
      </c>
      <c r="C28" s="14" t="s">
        <v>248</v>
      </c>
      <c r="D28" s="140"/>
      <c r="E28" s="140"/>
      <c r="F28" s="150">
        <f>ROUND(VLOOKUP($B28,'Prior Historical'!$A$5:$U$500,COLUMNS($F28:F28)+6,FALSE)/1000,3)</f>
        <v>0</v>
      </c>
      <c r="G28" s="150">
        <f>ROUND(VLOOKUP($B28,'Prior Historical'!$A$5:$U$500,COLUMNS($F28:G28)+6,FALSE)/1000,3)</f>
        <v>0</v>
      </c>
      <c r="H28" s="150">
        <f>ROUND(VLOOKUP($B28,'Prior Historical'!$A$5:$U$500,COLUMNS($F28:H28)+6,FALSE)/1000,3)</f>
        <v>0</v>
      </c>
      <c r="I28" s="150">
        <f>ROUND(VLOOKUP($B28,'Prior Historical'!$A$5:$U$500,COLUMNS($F28:I28)+6,FALSE)/1000,3)</f>
        <v>0</v>
      </c>
      <c r="J28" s="150">
        <f>ROUND(VLOOKUP($B28,'Prior Historical'!$A$5:$U$500,COLUMNS($F28:J28)+6,FALSE)/1000,3)</f>
        <v>0</v>
      </c>
      <c r="K28" s="150">
        <f>ROUND(VLOOKUP($B28,'Prior Historical'!$A$5:$U$500,COLUMNS($F28:K28)+6,FALSE)/1000,3)</f>
        <v>0</v>
      </c>
      <c r="L28" s="150">
        <f>ROUND(VLOOKUP($B28,'Prior Historical'!$A$5:$U$500,COLUMNS($F28:L28)+6,FALSE)/1000,3)</f>
        <v>0</v>
      </c>
      <c r="M28" s="150">
        <f>ROUND(VLOOKUP($B28,'Prior Historical'!$A$5:$U$500,COLUMNS($F28:M28)+6,FALSE)/1000,3)</f>
        <v>0</v>
      </c>
      <c r="N28" s="150">
        <f>ROUND(VLOOKUP($B28,'Prior Historical'!$A$5:$U$500,COLUMNS($F28:N28)+6,FALSE)/1000,3)</f>
        <v>0</v>
      </c>
      <c r="O28" s="150">
        <f>ROUND(VLOOKUP($B28,'Prior Historical'!$A$5:$U$500,COLUMNS($F28:O28)+6,FALSE)/1000,3)</f>
        <v>0</v>
      </c>
      <c r="P28" s="150">
        <f>ROUND(VLOOKUP($B28,'Prior Historical'!$A$5:$U$500,COLUMNS($F28:P28)+6,FALSE)/1000,3)</f>
        <v>0</v>
      </c>
      <c r="Q28" s="150">
        <f>ROUND(VLOOKUP($B28,'Prior Historical'!$A$5:$U$500,COLUMNS($F28:Q28)+6,FALSE)/1000,3)</f>
        <v>0</v>
      </c>
      <c r="R28" s="150">
        <f>ROUND(VLOOKUP($B28,'Prior Historical'!$A$5:$U$500,COLUMNS($F28:R28)+6,FALSE)/1000,3)</f>
        <v>0</v>
      </c>
      <c r="S28" s="148">
        <f t="shared" si="3"/>
        <v>0</v>
      </c>
      <c r="T28" s="142" t="s">
        <v>113</v>
      </c>
    </row>
    <row r="29" spans="1:20" ht="15" customHeight="1">
      <c r="A29" s="140">
        <v>19</v>
      </c>
      <c r="B29" s="35" t="s">
        <v>249</v>
      </c>
      <c r="C29" s="14" t="s">
        <v>250</v>
      </c>
      <c r="D29" s="140"/>
      <c r="E29" s="140"/>
      <c r="F29" s="27">
        <f>ROUND(IF(ISNA(VLOOKUP($B29,'Prior Historical'!$A$5:$U$500,COLUMNS($F29:F29)+6,FALSE)),0,+(VLOOKUP($B29,'Prior Historical'!$A$5:$U$500,COLUMNS($F29:F29)+6,FALSE)))/1000,3)</f>
        <v>0</v>
      </c>
      <c r="G29" s="27">
        <f>ROUND(IF(ISNA(VLOOKUP($B29,'Prior Historical'!$A$5:$U$500,COLUMNS($F29:G29)+6,FALSE)),0,+(VLOOKUP($B29,'Prior Historical'!$A$5:$U$500,COLUMNS($F29:G29)+6,FALSE)))/1000,3)</f>
        <v>0</v>
      </c>
      <c r="H29" s="27">
        <f>ROUND(IF(ISNA(VLOOKUP($B29,'Prior Historical'!$A$5:$U$500,COLUMNS($F29:H29)+6,FALSE)),0,+(VLOOKUP($B29,'Prior Historical'!$A$5:$U$500,COLUMNS($F29:H29)+6,FALSE)))/1000,3)</f>
        <v>0</v>
      </c>
      <c r="I29" s="27">
        <f>ROUND(IF(ISNA(VLOOKUP($B29,'Prior Historical'!$A$5:$U$500,COLUMNS($F29:I29)+6,FALSE)),0,+(VLOOKUP($B29,'Prior Historical'!$A$5:$U$500,COLUMNS($F29:I29)+6,FALSE)))/1000,3)</f>
        <v>0</v>
      </c>
      <c r="J29" s="27">
        <f>ROUND(IF(ISNA(VLOOKUP($B29,'Prior Historical'!$A$5:$U$500,COLUMNS($F29:J29)+6,FALSE)),0,+(VLOOKUP($B29,'Prior Historical'!$A$5:$U$500,COLUMNS($F29:J29)+6,FALSE)))/1000,3)</f>
        <v>0</v>
      </c>
      <c r="K29" s="27">
        <f>ROUND(IF(ISNA(VLOOKUP($B29,'Prior Historical'!$A$5:$U$500,COLUMNS($F29:K29)+6,FALSE)),0,+(VLOOKUP($B29,'Prior Historical'!$A$5:$U$500,COLUMNS($F29:K29)+6,FALSE)))/1000,3)</f>
        <v>0</v>
      </c>
      <c r="L29" s="27">
        <f>ROUND(IF(ISNA(VLOOKUP($B29,'Prior Historical'!$A$5:$U$500,COLUMNS($F29:L29)+6,FALSE)),0,+(VLOOKUP($B29,'Prior Historical'!$A$5:$U$500,COLUMNS($F29:L29)+6,FALSE)))/1000,3)</f>
        <v>0</v>
      </c>
      <c r="M29" s="27">
        <f>ROUND(IF(ISNA(VLOOKUP($B29,'Prior Historical'!$A$5:$U$500,COLUMNS($F29:M29)+6,FALSE)),0,+(VLOOKUP($B29,'Prior Historical'!$A$5:$U$500,COLUMNS($F29:M29)+6,FALSE)))/1000,3)</f>
        <v>0</v>
      </c>
      <c r="N29" s="27">
        <f>ROUND(IF(ISNA(VLOOKUP($B29,'Prior Historical'!$A$5:$U$500,COLUMNS($F29:N29)+6,FALSE)),0,+(VLOOKUP($B29,'Prior Historical'!$A$5:$U$500,COLUMNS($F29:N29)+6,FALSE)))/1000,3)</f>
        <v>0</v>
      </c>
      <c r="O29" s="27">
        <f>ROUND(IF(ISNA(VLOOKUP($B29,'Prior Historical'!$A$5:$U$500,COLUMNS($F29:O29)+6,FALSE)),0,+(VLOOKUP($B29,'Prior Historical'!$A$5:$U$500,COLUMNS($F29:O29)+6,FALSE)))/1000,3)</f>
        <v>0</v>
      </c>
      <c r="P29" s="27">
        <f>ROUND(IF(ISNA(VLOOKUP($B29,'Prior Historical'!$A$5:$U$500,COLUMNS($F29:P29)+6,FALSE)),0,+(VLOOKUP($B29,'Prior Historical'!$A$5:$U$500,COLUMNS($F29:P29)+6,FALSE)))/1000,3)</f>
        <v>0</v>
      </c>
      <c r="Q29" s="27">
        <f>ROUND(IF(ISNA(VLOOKUP($B29,'Prior Historical'!$A$5:$U$500,COLUMNS($F29:Q29)+6,FALSE)),0,+(VLOOKUP($B29,'Prior Historical'!$A$5:$U$500,COLUMNS($F29:Q29)+6,FALSE)))/1000,3)</f>
        <v>0</v>
      </c>
      <c r="R29" s="27">
        <f>ROUND(IF(ISNA(VLOOKUP($B29,'Prior Historical'!$A$5:$U$500,COLUMNS($F29:R29)+6,FALSE)),0,+(VLOOKUP($B29,'Prior Historical'!$A$5:$U$500,COLUMNS($F29:R29)+6,FALSE)))/1000,3)</f>
        <v>0</v>
      </c>
      <c r="S29" s="148">
        <f t="shared" si="3"/>
        <v>0</v>
      </c>
      <c r="T29" s="142" t="s">
        <v>113</v>
      </c>
    </row>
    <row r="30" spans="1:20" ht="15" customHeight="1">
      <c r="A30" s="140">
        <v>20</v>
      </c>
      <c r="B30" s="35" t="s">
        <v>251</v>
      </c>
      <c r="C30" s="14" t="s">
        <v>252</v>
      </c>
      <c r="D30" s="140"/>
      <c r="E30" s="140"/>
      <c r="F30" s="150">
        <f>ROUND(VLOOKUP($B30,'Prior Historical'!$A$5:$U$500,COLUMNS($F30:F30)+6,FALSE)/1000,3)</f>
        <v>138526.31200000001</v>
      </c>
      <c r="G30" s="150">
        <f>ROUND(VLOOKUP($B30,'Prior Historical'!$A$5:$U$500,COLUMNS($F30:G30)+6,FALSE)/1000,3)</f>
        <v>144569.85399999999</v>
      </c>
      <c r="H30" s="150">
        <f>ROUND(VLOOKUP($B30,'Prior Historical'!$A$5:$U$500,COLUMNS($F30:H30)+6,FALSE)/1000,3)</f>
        <v>148100.37700000001</v>
      </c>
      <c r="I30" s="150">
        <f>ROUND(VLOOKUP($B30,'Prior Historical'!$A$5:$U$500,COLUMNS($F30:I30)+6,FALSE)/1000,3)</f>
        <v>128100.09</v>
      </c>
      <c r="J30" s="150">
        <f>ROUND(VLOOKUP($B30,'Prior Historical'!$A$5:$U$500,COLUMNS($F30:J30)+6,FALSE)/1000,3)</f>
        <v>144854.67300000001</v>
      </c>
      <c r="K30" s="150">
        <f>ROUND(VLOOKUP($B30,'Prior Historical'!$A$5:$U$500,COLUMNS($F30:K30)+6,FALSE)/1000,3)</f>
        <v>161993.84</v>
      </c>
      <c r="L30" s="150">
        <f>ROUND(VLOOKUP($B30,'Prior Historical'!$A$5:$U$500,COLUMNS($F30:L30)+6,FALSE)/1000,3)</f>
        <v>184262.726</v>
      </c>
      <c r="M30" s="150">
        <f>ROUND(VLOOKUP($B30,'Prior Historical'!$A$5:$U$500,COLUMNS($F30:M30)+6,FALSE)/1000,3)</f>
        <v>210915.054</v>
      </c>
      <c r="N30" s="150">
        <f>ROUND(VLOOKUP($B30,'Prior Historical'!$A$5:$U$500,COLUMNS($F30:N30)+6,FALSE)/1000,3)</f>
        <v>191176.01</v>
      </c>
      <c r="O30" s="150">
        <f>ROUND(VLOOKUP($B30,'Prior Historical'!$A$5:$U$500,COLUMNS($F30:O30)+6,FALSE)/1000,3)</f>
        <v>218163.253</v>
      </c>
      <c r="P30" s="150">
        <f>ROUND(VLOOKUP($B30,'Prior Historical'!$A$5:$U$500,COLUMNS($F30:P30)+6,FALSE)/1000,3)</f>
        <v>185514.31099999999</v>
      </c>
      <c r="Q30" s="150">
        <f>ROUND(VLOOKUP($B30,'Prior Historical'!$A$5:$U$500,COLUMNS($F30:Q30)+6,FALSE)/1000,3)</f>
        <v>169543.15900000001</v>
      </c>
      <c r="R30" s="150">
        <f>ROUND(VLOOKUP($B30,'Prior Historical'!$A$5:$U$500,COLUMNS($F30:R30)+6,FALSE)/1000,3)</f>
        <v>163872.375</v>
      </c>
      <c r="S30" s="148">
        <f t="shared" si="3"/>
        <v>168430.15646153846</v>
      </c>
      <c r="T30" s="142" t="s">
        <v>113</v>
      </c>
    </row>
    <row r="31" spans="1:20" ht="15" customHeight="1">
      <c r="A31" s="140">
        <v>21</v>
      </c>
      <c r="B31" s="35" t="s">
        <v>253</v>
      </c>
      <c r="C31" s="14" t="s">
        <v>254</v>
      </c>
      <c r="D31" s="140"/>
      <c r="E31" s="140"/>
      <c r="F31" s="150">
        <f>ROUND(VLOOKUP($B31,'Prior Historical'!$A$5:$U$500,COLUMNS($F31:F31)+6,FALSE)/1000,3)</f>
        <v>3500.8470000000002</v>
      </c>
      <c r="G31" s="150">
        <f>ROUND(VLOOKUP($B31,'Prior Historical'!$A$5:$U$500,COLUMNS($F31:G31)+6,FALSE)/1000,3)</f>
        <v>10687.503000000001</v>
      </c>
      <c r="H31" s="150">
        <f>ROUND(VLOOKUP($B31,'Prior Historical'!$A$5:$U$500,COLUMNS($F31:H31)+6,FALSE)/1000,3)</f>
        <v>5771.1930000000002</v>
      </c>
      <c r="I31" s="150">
        <f>ROUND(VLOOKUP($B31,'Prior Historical'!$A$5:$U$500,COLUMNS($F31:I31)+6,FALSE)/1000,3)</f>
        <v>4523.3559999999998</v>
      </c>
      <c r="J31" s="150">
        <f>ROUND(VLOOKUP($B31,'Prior Historical'!$A$5:$U$500,COLUMNS($F31:J31)+6,FALSE)/1000,3)</f>
        <v>6430.4250000000002</v>
      </c>
      <c r="K31" s="150">
        <f>ROUND(VLOOKUP($B31,'Prior Historical'!$A$5:$U$500,COLUMNS($F31:K31)+6,FALSE)/1000,3)</f>
        <v>10925.662</v>
      </c>
      <c r="L31" s="150">
        <f>ROUND(VLOOKUP($B31,'Prior Historical'!$A$5:$U$500,COLUMNS($F31:L31)+6,FALSE)/1000,3)</f>
        <v>11866.646000000001</v>
      </c>
      <c r="M31" s="150">
        <f>ROUND(VLOOKUP($B31,'Prior Historical'!$A$5:$U$500,COLUMNS($F31:M31)+6,FALSE)/1000,3)</f>
        <v>9046.0220000000008</v>
      </c>
      <c r="N31" s="150">
        <f>ROUND(VLOOKUP($B31,'Prior Historical'!$A$5:$U$500,COLUMNS($F31:N31)+6,FALSE)/1000,3)</f>
        <v>9484.2909999999993</v>
      </c>
      <c r="O31" s="150">
        <f>ROUND(VLOOKUP($B31,'Prior Historical'!$A$5:$U$500,COLUMNS($F31:O31)+6,FALSE)/1000,3)</f>
        <v>10148.19</v>
      </c>
      <c r="P31" s="150">
        <f>ROUND(VLOOKUP($B31,'Prior Historical'!$A$5:$U$500,COLUMNS($F31:P31)+6,FALSE)/1000,3)</f>
        <v>5535.8549999999996</v>
      </c>
      <c r="Q31" s="150">
        <f>ROUND(VLOOKUP($B31,'Prior Historical'!$A$5:$U$500,COLUMNS($F31:Q31)+6,FALSE)/1000,3)</f>
        <v>5173.7669999999998</v>
      </c>
      <c r="R31" s="150">
        <f>ROUND(VLOOKUP($B31,'Prior Historical'!$A$5:$U$500,COLUMNS($F31:R31)+6,FALSE)/1000,3)</f>
        <v>16710.607</v>
      </c>
      <c r="S31" s="148">
        <f t="shared" si="3"/>
        <v>8446.4895384615393</v>
      </c>
      <c r="T31" s="142" t="s">
        <v>113</v>
      </c>
    </row>
    <row r="32" spans="1:20" ht="15" customHeight="1">
      <c r="A32" s="140">
        <v>22</v>
      </c>
      <c r="B32" s="35" t="s">
        <v>255</v>
      </c>
      <c r="C32" s="14" t="s">
        <v>256</v>
      </c>
      <c r="D32" s="140"/>
      <c r="E32" s="140"/>
      <c r="F32" s="150">
        <f>ROUND(VLOOKUP($B32,'Prior Historical'!$A$5:$U$500,COLUMNS($F32:F32)+6,FALSE)/1000,3)</f>
        <v>-4897.5200000000004</v>
      </c>
      <c r="G32" s="150">
        <f>ROUND(VLOOKUP($B32,'Prior Historical'!$A$5:$U$500,COLUMNS($F32:G32)+6,FALSE)/1000,3)</f>
        <v>-5049.259</v>
      </c>
      <c r="H32" s="150">
        <f>ROUND(VLOOKUP($B32,'Prior Historical'!$A$5:$U$500,COLUMNS($F32:H32)+6,FALSE)/1000,3)</f>
        <v>-5023.4880000000003</v>
      </c>
      <c r="I32" s="150">
        <f>ROUND(VLOOKUP($B32,'Prior Historical'!$A$5:$U$500,COLUMNS($F32:I32)+6,FALSE)/1000,3)</f>
        <v>-5018.2089999999998</v>
      </c>
      <c r="J32" s="150">
        <f>ROUND(VLOOKUP($B32,'Prior Historical'!$A$5:$U$500,COLUMNS($F32:J32)+6,FALSE)/1000,3)</f>
        <v>-5059.2529999999997</v>
      </c>
      <c r="K32" s="150">
        <f>ROUND(VLOOKUP($B32,'Prior Historical'!$A$5:$U$500,COLUMNS($F32:K32)+6,FALSE)/1000,3)</f>
        <v>-5057.3890000000001</v>
      </c>
      <c r="L32" s="150">
        <f>ROUND(VLOOKUP($B32,'Prior Historical'!$A$5:$U$500,COLUMNS($F32:L32)+6,FALSE)/1000,3)</f>
        <v>-3556.5790000000002</v>
      </c>
      <c r="M32" s="150">
        <f>ROUND(VLOOKUP($B32,'Prior Historical'!$A$5:$U$500,COLUMNS($F32:M32)+6,FALSE)/1000,3)</f>
        <v>-3641.2150000000001</v>
      </c>
      <c r="N32" s="150">
        <f>ROUND(VLOOKUP($B32,'Prior Historical'!$A$5:$U$500,COLUMNS($F32:N32)+6,FALSE)/1000,3)</f>
        <v>-3641.248</v>
      </c>
      <c r="O32" s="150">
        <f>ROUND(VLOOKUP($B32,'Prior Historical'!$A$5:$U$500,COLUMNS($F32:O32)+6,FALSE)/1000,3)</f>
        <v>-3387.89</v>
      </c>
      <c r="P32" s="150">
        <f>ROUND(VLOOKUP($B32,'Prior Historical'!$A$5:$U$500,COLUMNS($F32:P32)+6,FALSE)/1000,3)</f>
        <v>-3339.8380000000002</v>
      </c>
      <c r="Q32" s="150">
        <f>ROUND(VLOOKUP($B32,'Prior Historical'!$A$5:$U$500,COLUMNS($F32:Q32)+6,FALSE)/1000,3)</f>
        <v>-3107.989</v>
      </c>
      <c r="R32" s="150">
        <f>ROUND(VLOOKUP($B32,'Prior Historical'!$A$5:$U$500,COLUMNS($F32:R32)+6,FALSE)/1000,3)</f>
        <v>-2628.41</v>
      </c>
      <c r="S32" s="148">
        <f t="shared" si="3"/>
        <v>-4108.3297692307688</v>
      </c>
      <c r="T32" s="142" t="s">
        <v>113</v>
      </c>
    </row>
    <row r="33" spans="1:20" ht="15" customHeight="1">
      <c r="A33" s="140">
        <v>23</v>
      </c>
      <c r="B33" s="86" t="s">
        <v>257</v>
      </c>
      <c r="C33" s="14" t="s">
        <v>250</v>
      </c>
      <c r="D33" s="140"/>
      <c r="E33" s="140"/>
      <c r="F33" s="27">
        <f>ROUND(IF(ISNA(VLOOKUP($B33,'Prior Historical'!$A$5:$U$500,COLUMNS($F33:F33)+6,FALSE)),0,+(VLOOKUP($B33,'Prior Historical'!$A$5:$U$500,COLUMNS($F33:F33)+6,FALSE)))/1000,3)</f>
        <v>0</v>
      </c>
      <c r="G33" s="27">
        <f>ROUND(IF(ISNA(VLOOKUP($B33,'Prior Historical'!$A$5:$U$500,COLUMNS($F33:G33)+6,FALSE)),0,+(VLOOKUP($B33,'Prior Historical'!$A$5:$U$500,COLUMNS($F33:G33)+6,FALSE)))/1000,3)</f>
        <v>0</v>
      </c>
      <c r="H33" s="27">
        <f>ROUND(IF(ISNA(VLOOKUP($B33,'Prior Historical'!$A$5:$U$500,COLUMNS($F33:H33)+6,FALSE)),0,+(VLOOKUP($B33,'Prior Historical'!$A$5:$U$500,COLUMNS($F33:H33)+6,FALSE)))/1000,3)</f>
        <v>0</v>
      </c>
      <c r="I33" s="27">
        <f>ROUND(IF(ISNA(VLOOKUP($B33,'Prior Historical'!$A$5:$U$500,COLUMNS($F33:I33)+6,FALSE)),0,+(VLOOKUP($B33,'Prior Historical'!$A$5:$U$500,COLUMNS($F33:I33)+6,FALSE)))/1000,3)</f>
        <v>0</v>
      </c>
      <c r="J33" s="27">
        <f>ROUND(IF(ISNA(VLOOKUP($B33,'Prior Historical'!$A$5:$U$500,COLUMNS($F33:J33)+6,FALSE)),0,+(VLOOKUP($B33,'Prior Historical'!$A$5:$U$500,COLUMNS($F33:J33)+6,FALSE)))/1000,3)</f>
        <v>0</v>
      </c>
      <c r="K33" s="27">
        <f>ROUND(IF(ISNA(VLOOKUP($B33,'Prior Historical'!$A$5:$U$500,COLUMNS($F33:K33)+6,FALSE)),0,+(VLOOKUP($B33,'Prior Historical'!$A$5:$U$500,COLUMNS($F33:K33)+6,FALSE)))/1000,3)</f>
        <v>0</v>
      </c>
      <c r="L33" s="27">
        <f>ROUND(IF(ISNA(VLOOKUP($B33,'Prior Historical'!$A$5:$U$500,COLUMNS($F33:L33)+6,FALSE)),0,+(VLOOKUP($B33,'Prior Historical'!$A$5:$U$500,COLUMNS($F33:L33)+6,FALSE)))/1000,3)</f>
        <v>0</v>
      </c>
      <c r="M33" s="27">
        <f>ROUND(IF(ISNA(VLOOKUP($B33,'Prior Historical'!$A$5:$U$500,COLUMNS($F33:M33)+6,FALSE)),0,+(VLOOKUP($B33,'Prior Historical'!$A$5:$U$500,COLUMNS($F33:M33)+6,FALSE)))/1000,3)</f>
        <v>36571.247000000003</v>
      </c>
      <c r="N33" s="27">
        <f>ROUND(IF(ISNA(VLOOKUP($B33,'Prior Historical'!$A$5:$U$500,COLUMNS($F33:N33)+6,FALSE)),0,+(VLOOKUP($B33,'Prior Historical'!$A$5:$U$500,COLUMNS($F33:N33)+6,FALSE)))/1000,3)</f>
        <v>24775.691999999999</v>
      </c>
      <c r="O33" s="27">
        <f>ROUND(IF(ISNA(VLOOKUP($B33,'Prior Historical'!$A$5:$U$500,COLUMNS($F33:O33)+6,FALSE)),0,+(VLOOKUP($B33,'Prior Historical'!$A$5:$U$500,COLUMNS($F33:O33)+6,FALSE)))/1000,3)</f>
        <v>0</v>
      </c>
      <c r="P33" s="27">
        <f>ROUND(IF(ISNA(VLOOKUP($B33,'Prior Historical'!$A$5:$U$500,COLUMNS($F33:P33)+6,FALSE)),0,+(VLOOKUP($B33,'Prior Historical'!$A$5:$U$500,COLUMNS($F33:P33)+6,FALSE)))/1000,3)</f>
        <v>0</v>
      </c>
      <c r="Q33" s="27">
        <f>ROUND(IF(ISNA(VLOOKUP($B33,'Prior Historical'!$A$5:$U$500,COLUMNS($F33:Q33)+6,FALSE)),0,+(VLOOKUP($B33,'Prior Historical'!$A$5:$U$500,COLUMNS($F33:Q33)+6,FALSE)))/1000,3)</f>
        <v>0</v>
      </c>
      <c r="R33" s="27">
        <f>ROUND(IF(ISNA(VLOOKUP($B33,'Prior Historical'!$A$5:$U$500,COLUMNS($F33:R33)+6,FALSE)),0,+(VLOOKUP($B33,'Prior Historical'!$A$5:$U$500,COLUMNS($F33:R33)+6,FALSE)))/1000,3)</f>
        <v>0</v>
      </c>
      <c r="S33" s="148">
        <f t="shared" si="3"/>
        <v>4718.9953076923075</v>
      </c>
      <c r="T33" s="142" t="s">
        <v>113</v>
      </c>
    </row>
    <row r="34" spans="1:20" ht="15" customHeight="1">
      <c r="A34" s="140">
        <v>24</v>
      </c>
      <c r="B34" s="35" t="s">
        <v>258</v>
      </c>
      <c r="C34" s="14" t="s">
        <v>259</v>
      </c>
      <c r="D34" s="140"/>
      <c r="E34" s="140"/>
      <c r="F34" s="27">
        <f>ROUND(IF(ISNA(VLOOKUP($B34,'Prior Historical'!$A$5:$U$500,COLUMNS($F34:F34)+6,FALSE)),0,+(VLOOKUP($B34,'Prior Historical'!$A$5:$U$500,COLUMNS($F34:F34)+6,FALSE)))/1000,3)</f>
        <v>19089.992999999999</v>
      </c>
      <c r="G34" s="27">
        <f>ROUND(IF(ISNA(VLOOKUP($B34,'Prior Historical'!$A$5:$U$500,COLUMNS($F34:G34)+6,FALSE)),0,+(VLOOKUP($B34,'Prior Historical'!$A$5:$U$500,COLUMNS($F34:G34)+6,FALSE)))/1000,3)</f>
        <v>16796.728999999999</v>
      </c>
      <c r="H34" s="27">
        <f>ROUND(IF(ISNA(VLOOKUP($B34,'Prior Historical'!$A$5:$U$500,COLUMNS($F34:H34)+6,FALSE)),0,+(VLOOKUP($B34,'Prior Historical'!$A$5:$U$500,COLUMNS($F34:H34)+6,FALSE)))/1000,3)</f>
        <v>12571.86</v>
      </c>
      <c r="I34" s="27">
        <f>ROUND(IF(ISNA(VLOOKUP($B34,'Prior Historical'!$A$5:$U$500,COLUMNS($F34:I34)+6,FALSE)),0,+(VLOOKUP($B34,'Prior Historical'!$A$5:$U$500,COLUMNS($F34:I34)+6,FALSE)))/1000,3)</f>
        <v>16509.865000000002</v>
      </c>
      <c r="J34" s="27">
        <f>ROUND(IF(ISNA(VLOOKUP($B34,'Prior Historical'!$A$5:$U$500,COLUMNS($F34:J34)+6,FALSE)),0,+(VLOOKUP($B34,'Prior Historical'!$A$5:$U$500,COLUMNS($F34:J34)+6,FALSE)))/1000,3)</f>
        <v>13688.356</v>
      </c>
      <c r="K34" s="27">
        <f>ROUND(IF(ISNA(VLOOKUP($B34,'Prior Historical'!$A$5:$U$500,COLUMNS($F34:K34)+6,FALSE)),0,+(VLOOKUP($B34,'Prior Historical'!$A$5:$U$500,COLUMNS($F34:K34)+6,FALSE)))/1000,3)</f>
        <v>14959.263999999999</v>
      </c>
      <c r="L34" s="27">
        <f>ROUND(IF(ISNA(VLOOKUP($B34,'Prior Historical'!$A$5:$U$500,COLUMNS($F34:L34)+6,FALSE)),0,+(VLOOKUP($B34,'Prior Historical'!$A$5:$U$500,COLUMNS($F34:L34)+6,FALSE)))/1000,3)</f>
        <v>17816.928</v>
      </c>
      <c r="M34" s="27">
        <f>ROUND(IF(ISNA(VLOOKUP($B34,'Prior Historical'!$A$5:$U$500,COLUMNS($F34:M34)+6,FALSE)),0,+(VLOOKUP($B34,'Prior Historical'!$A$5:$U$500,COLUMNS($F34:M34)+6,FALSE)))/1000,3)</f>
        <v>17141.741999999998</v>
      </c>
      <c r="N34" s="27">
        <f>ROUND(IF(ISNA(VLOOKUP($B34,'Prior Historical'!$A$5:$U$500,COLUMNS($F34:N34)+6,FALSE)),0,+(VLOOKUP($B34,'Prior Historical'!$A$5:$U$500,COLUMNS($F34:N34)+6,FALSE)))/1000,3)</f>
        <v>13335.432000000001</v>
      </c>
      <c r="O34" s="27">
        <f>ROUND(IF(ISNA(VLOOKUP($B34,'Prior Historical'!$A$5:$U$500,COLUMNS($F34:O34)+6,FALSE)),0,+(VLOOKUP($B34,'Prior Historical'!$A$5:$U$500,COLUMNS($F34:O34)+6,FALSE)))/1000,3)</f>
        <v>17492.754000000001</v>
      </c>
      <c r="P34" s="27">
        <f>ROUND(IF(ISNA(VLOOKUP($B34,'Prior Historical'!$A$5:$U$500,COLUMNS($F34:P34)+6,FALSE)),0,+(VLOOKUP($B34,'Prior Historical'!$A$5:$U$500,COLUMNS($F34:P34)+6,FALSE)))/1000,3)</f>
        <v>14789.638000000001</v>
      </c>
      <c r="Q34" s="27">
        <f>ROUND(IF(ISNA(VLOOKUP($B34,'Prior Historical'!$A$5:$U$500,COLUMNS($F34:Q34)+6,FALSE)),0,+(VLOOKUP($B34,'Prior Historical'!$A$5:$U$500,COLUMNS($F34:Q34)+6,FALSE)))/1000,3)</f>
        <v>16511.552</v>
      </c>
      <c r="R34" s="27">
        <f>ROUND(IF(ISNA(VLOOKUP($B34,'Prior Historical'!$A$5:$U$500,COLUMNS($F34:R34)+6,FALSE)),0,+(VLOOKUP($B34,'Prior Historical'!$A$5:$U$500,COLUMNS($F34:R34)+6,FALSE)))/1000,3)</f>
        <v>25135.739000000001</v>
      </c>
      <c r="S34" s="148">
        <f t="shared" si="3"/>
        <v>16603.065538461538</v>
      </c>
      <c r="T34" s="142" t="s">
        <v>113</v>
      </c>
    </row>
    <row r="35" spans="1:20" ht="15" customHeight="1">
      <c r="A35" s="140">
        <v>25</v>
      </c>
      <c r="B35" s="149" t="s">
        <v>260</v>
      </c>
      <c r="C35" s="14" t="s">
        <v>261</v>
      </c>
      <c r="D35" s="140"/>
      <c r="E35" s="140"/>
      <c r="F35" s="150">
        <f>ROUND(VLOOKUP($B35,'Prior Historical'!$A$5:$U$500,COLUMNS($F35:F35)+6,FALSE)/1000,3)</f>
        <v>19526.271000000001</v>
      </c>
      <c r="G35" s="150">
        <f>ROUND(VLOOKUP($B35,'Prior Historical'!$A$5:$U$500,COLUMNS($F35:G35)+6,FALSE)/1000,3)</f>
        <v>19455.352999999999</v>
      </c>
      <c r="H35" s="150">
        <f>ROUND(VLOOKUP($B35,'Prior Historical'!$A$5:$U$500,COLUMNS($F35:H35)+6,FALSE)/1000,3)</f>
        <v>16246.277</v>
      </c>
      <c r="I35" s="150">
        <f>ROUND(VLOOKUP($B35,'Prior Historical'!$A$5:$U$500,COLUMNS($F35:I35)+6,FALSE)/1000,3)</f>
        <v>15914.062</v>
      </c>
      <c r="J35" s="150">
        <f>ROUND(VLOOKUP($B35,'Prior Historical'!$A$5:$U$500,COLUMNS($F35:J35)+6,FALSE)/1000,3)</f>
        <v>17248.762999999999</v>
      </c>
      <c r="K35" s="150">
        <f>ROUND(VLOOKUP($B35,'Prior Historical'!$A$5:$U$500,COLUMNS($F35:K35)+6,FALSE)/1000,3)</f>
        <v>15852.884</v>
      </c>
      <c r="L35" s="150">
        <f>ROUND(VLOOKUP($B35,'Prior Historical'!$A$5:$U$500,COLUMNS($F35:L35)+6,FALSE)/1000,3)</f>
        <v>15353.686</v>
      </c>
      <c r="M35" s="150">
        <f>ROUND(VLOOKUP($B35,'Prior Historical'!$A$5:$U$500,COLUMNS($F35:M35)+6,FALSE)/1000,3)</f>
        <v>15061.509</v>
      </c>
      <c r="N35" s="150">
        <f>ROUND(VLOOKUP($B35,'Prior Historical'!$A$5:$U$500,COLUMNS($F35:N35)+6,FALSE)/1000,3)</f>
        <v>14039.504000000001</v>
      </c>
      <c r="O35" s="150">
        <f>ROUND(VLOOKUP($B35,'Prior Historical'!$A$5:$U$500,COLUMNS($F35:O35)+6,FALSE)/1000,3)</f>
        <v>17795.925999999999</v>
      </c>
      <c r="P35" s="150">
        <f>ROUND(VLOOKUP($B35,'Prior Historical'!$A$5:$U$500,COLUMNS($F35:P35)+6,FALSE)/1000,3)</f>
        <v>22297.679</v>
      </c>
      <c r="Q35" s="150">
        <f>ROUND(VLOOKUP($B35,'Prior Historical'!$A$5:$U$500,COLUMNS($F35:Q35)+6,FALSE)/1000,3)</f>
        <v>23767.317999999999</v>
      </c>
      <c r="R35" s="150">
        <f>ROUND(VLOOKUP($B35,'Prior Historical'!$A$5:$U$500,COLUMNS($F35:R35)+6,FALSE)/1000,3)</f>
        <v>23065.341</v>
      </c>
      <c r="S35" s="148">
        <f t="shared" si="3"/>
        <v>18124.967153846155</v>
      </c>
      <c r="T35" s="142" t="s">
        <v>113</v>
      </c>
    </row>
    <row r="36" spans="1:20" ht="15" customHeight="1">
      <c r="A36" s="140">
        <v>26</v>
      </c>
      <c r="B36" s="35" t="s">
        <v>262</v>
      </c>
      <c r="C36" s="14" t="s">
        <v>263</v>
      </c>
      <c r="D36" s="140"/>
      <c r="E36" s="140"/>
      <c r="F36" s="27">
        <f>ROUND(IF(ISNA(VLOOKUP($B36,'Prior Historical'!$A$5:$U$500,COLUMNS($F36:F36)+6,FALSE)),0,+(VLOOKUP($B36,'Prior Historical'!$A$5:$U$500,COLUMNS($F36:F36)+6,FALSE)))/1000,3)</f>
        <v>0</v>
      </c>
      <c r="G36" s="27">
        <f>ROUND(IF(ISNA(VLOOKUP($B36,'Prior Historical'!$A$5:$U$500,COLUMNS($F36:G36)+6,FALSE)),0,+(VLOOKUP($B36,'Prior Historical'!$A$5:$U$500,COLUMNS($F36:G36)+6,FALSE)))/1000,3)</f>
        <v>0</v>
      </c>
      <c r="H36" s="27">
        <f>ROUND(IF(ISNA(VLOOKUP($B36,'Prior Historical'!$A$5:$U$500,COLUMNS($F36:H36)+6,FALSE)),0,+(VLOOKUP($B36,'Prior Historical'!$A$5:$U$500,COLUMNS($F36:H36)+6,FALSE)))/1000,3)</f>
        <v>0</v>
      </c>
      <c r="I36" s="27">
        <f>ROUND(IF(ISNA(VLOOKUP($B36,'Prior Historical'!$A$5:$U$500,COLUMNS($F36:I36)+6,FALSE)),0,+(VLOOKUP($B36,'Prior Historical'!$A$5:$U$500,COLUMNS($F36:I36)+6,FALSE)))/1000,3)</f>
        <v>0</v>
      </c>
      <c r="J36" s="27">
        <f>ROUND(IF(ISNA(VLOOKUP($B36,'Prior Historical'!$A$5:$U$500,COLUMNS($F36:J36)+6,FALSE)),0,+(VLOOKUP($B36,'Prior Historical'!$A$5:$U$500,COLUMNS($F36:J36)+6,FALSE)))/1000,3)</f>
        <v>0</v>
      </c>
      <c r="K36" s="27">
        <f>ROUND(IF(ISNA(VLOOKUP($B36,'Prior Historical'!$A$5:$U$500,COLUMNS($F36:K36)+6,FALSE)),0,+(VLOOKUP($B36,'Prior Historical'!$A$5:$U$500,COLUMNS($F36:K36)+6,FALSE)))/1000,3)</f>
        <v>0</v>
      </c>
      <c r="L36" s="27">
        <f>ROUND(IF(ISNA(VLOOKUP($B36,'Prior Historical'!$A$5:$U$500,COLUMNS($F36:L36)+6,FALSE)),0,+(VLOOKUP($B36,'Prior Historical'!$A$5:$U$500,COLUMNS($F36:L36)+6,FALSE)))/1000,3)</f>
        <v>0</v>
      </c>
      <c r="M36" s="27">
        <f>ROUND(IF(ISNA(VLOOKUP($B36,'Prior Historical'!$A$5:$U$500,COLUMNS($F36:M36)+6,FALSE)),0,+(VLOOKUP($B36,'Prior Historical'!$A$5:$U$500,COLUMNS($F36:M36)+6,FALSE)))/1000,3)</f>
        <v>0</v>
      </c>
      <c r="N36" s="27">
        <f>ROUND(IF(ISNA(VLOOKUP($B36,'Prior Historical'!$A$5:$U$500,COLUMNS($F36:N36)+6,FALSE)),0,+(VLOOKUP($B36,'Prior Historical'!$A$5:$U$500,COLUMNS($F36:N36)+6,FALSE)))/1000,3)</f>
        <v>0</v>
      </c>
      <c r="O36" s="27">
        <f>ROUND(IF(ISNA(VLOOKUP($B36,'Prior Historical'!$A$5:$U$500,COLUMNS($F36:O36)+6,FALSE)),0,+(VLOOKUP($B36,'Prior Historical'!$A$5:$U$500,COLUMNS($F36:O36)+6,FALSE)))/1000,3)</f>
        <v>0</v>
      </c>
      <c r="P36" s="27">
        <f>ROUND(IF(ISNA(VLOOKUP($B36,'Prior Historical'!$A$5:$U$500,COLUMNS($F36:P36)+6,FALSE)),0,+(VLOOKUP($B36,'Prior Historical'!$A$5:$U$500,COLUMNS($F36:P36)+6,FALSE)))/1000,3)</f>
        <v>0</v>
      </c>
      <c r="Q36" s="27">
        <f>ROUND(IF(ISNA(VLOOKUP($B36,'Prior Historical'!$A$5:$U$500,COLUMNS($F36:Q36)+6,FALSE)),0,+(VLOOKUP($B36,'Prior Historical'!$A$5:$U$500,COLUMNS($F36:Q36)+6,FALSE)))/1000,3)</f>
        <v>0</v>
      </c>
      <c r="R36" s="27">
        <f>ROUND(IF(ISNA(VLOOKUP($B36,'Prior Historical'!$A$5:$U$500,COLUMNS($F36:R36)+6,FALSE)),0,+(VLOOKUP($B36,'Prior Historical'!$A$5:$U$500,COLUMNS($F36:R36)+6,FALSE)))/1000,3)</f>
        <v>0</v>
      </c>
      <c r="S36" s="148">
        <f t="shared" si="3"/>
        <v>0</v>
      </c>
      <c r="T36" s="142" t="s">
        <v>113</v>
      </c>
    </row>
    <row r="37" spans="1:20" ht="15" customHeight="1">
      <c r="A37" s="140">
        <v>27</v>
      </c>
      <c r="B37" s="86" t="s">
        <v>264</v>
      </c>
      <c r="C37" s="14" t="s">
        <v>265</v>
      </c>
      <c r="D37" s="140"/>
      <c r="E37" s="140"/>
      <c r="F37" s="27">
        <f>ROUND(IF(ISNA(VLOOKUP($B37,'Prior Historical'!$A$5:$U$500,COLUMNS($F37:F37)+6,FALSE)),0,+(VLOOKUP($B37,'Prior Historical'!$A$5:$U$500,COLUMNS($F37:F37)+6,FALSE)))/1000,3)</f>
        <v>118147.447</v>
      </c>
      <c r="G37" s="27">
        <f>ROUND(IF(ISNA(VLOOKUP($B37,'Prior Historical'!$A$5:$U$500,COLUMNS($F37:G37)+6,FALSE)),0,+(VLOOKUP($B37,'Prior Historical'!$A$5:$U$500,COLUMNS($F37:G37)+6,FALSE)))/1000,3)</f>
        <v>127112.061</v>
      </c>
      <c r="H37" s="27">
        <f>ROUND(IF(ISNA(VLOOKUP($B37,'Prior Historical'!$A$5:$U$500,COLUMNS($F37:H37)+6,FALSE)),0,+(VLOOKUP($B37,'Prior Historical'!$A$5:$U$500,COLUMNS($F37:H37)+6,FALSE)))/1000,3)</f>
        <v>127092.901</v>
      </c>
      <c r="I37" s="27">
        <f>ROUND(IF(ISNA(VLOOKUP($B37,'Prior Historical'!$A$5:$U$500,COLUMNS($F37:I37)+6,FALSE)),0,+(VLOOKUP($B37,'Prior Historical'!$A$5:$U$500,COLUMNS($F37:I37)+6,FALSE)))/1000,3)</f>
        <v>129827.946</v>
      </c>
      <c r="J37" s="27">
        <f>ROUND(IF(ISNA(VLOOKUP($B37,'Prior Historical'!$A$5:$U$500,COLUMNS($F37:J37)+6,FALSE)),0,+(VLOOKUP($B37,'Prior Historical'!$A$5:$U$500,COLUMNS($F37:J37)+6,FALSE)))/1000,3)</f>
        <v>132292.59700000001</v>
      </c>
      <c r="K37" s="27">
        <f>ROUND(IF(ISNA(VLOOKUP($B37,'Prior Historical'!$A$5:$U$500,COLUMNS($F37:K37)+6,FALSE)),0,+(VLOOKUP($B37,'Prior Historical'!$A$5:$U$500,COLUMNS($F37:K37)+6,FALSE)))/1000,3)</f>
        <v>138154.58799999999</v>
      </c>
      <c r="L37" s="27">
        <f>ROUND(IF(ISNA(VLOOKUP($B37,'Prior Historical'!$A$5:$U$500,COLUMNS($F37:L37)+6,FALSE)),0,+(VLOOKUP($B37,'Prior Historical'!$A$5:$U$500,COLUMNS($F37:L37)+6,FALSE)))/1000,3)</f>
        <v>139364.136</v>
      </c>
      <c r="M37" s="27">
        <f>ROUND(IF(ISNA(VLOOKUP($B37,'Prior Historical'!$A$5:$U$500,COLUMNS($F37:M37)+6,FALSE)),0,+(VLOOKUP($B37,'Prior Historical'!$A$5:$U$500,COLUMNS($F37:M37)+6,FALSE)))/1000,3)</f>
        <v>140076.05499999999</v>
      </c>
      <c r="N37" s="27">
        <f>ROUND(IF(ISNA(VLOOKUP($B37,'Prior Historical'!$A$5:$U$500,COLUMNS($F37:N37)+6,FALSE)),0,+(VLOOKUP($B37,'Prior Historical'!$A$5:$U$500,COLUMNS($F37:N37)+6,FALSE)))/1000,3)</f>
        <v>139400.00200000001</v>
      </c>
      <c r="O37" s="27">
        <f>ROUND(IF(ISNA(VLOOKUP($B37,'Prior Historical'!$A$5:$U$500,COLUMNS($F37:O37)+6,FALSE)),0,+(VLOOKUP($B37,'Prior Historical'!$A$5:$U$500,COLUMNS($F37:O37)+6,FALSE)))/1000,3)</f>
        <v>139669.44099999999</v>
      </c>
      <c r="P37" s="27">
        <f>ROUND(IF(ISNA(VLOOKUP($B37,'Prior Historical'!$A$5:$U$500,COLUMNS($F37:P37)+6,FALSE)),0,+(VLOOKUP($B37,'Prior Historical'!$A$5:$U$500,COLUMNS($F37:P37)+6,FALSE)))/1000,3)</f>
        <v>144964.89799999999</v>
      </c>
      <c r="Q37" s="27">
        <f>ROUND(IF(ISNA(VLOOKUP($B37,'Prior Historical'!$A$5:$U$500,COLUMNS($F37:Q37)+6,FALSE)),0,+(VLOOKUP($B37,'Prior Historical'!$A$5:$U$500,COLUMNS($F37:Q37)+6,FALSE)))/1000,3)</f>
        <v>151522.435</v>
      </c>
      <c r="R37" s="27">
        <f>ROUND(IF(ISNA(VLOOKUP($B37,'Prior Historical'!$A$5:$U$500,COLUMNS($F37:R37)+6,FALSE)),0,+(VLOOKUP($B37,'Prior Historical'!$A$5:$U$500,COLUMNS($F37:R37)+6,FALSE)))/1000,3)</f>
        <v>154369.56</v>
      </c>
      <c r="S37" s="148">
        <f t="shared" si="3"/>
        <v>137076.4666923077</v>
      </c>
      <c r="T37" s="142" t="s">
        <v>113</v>
      </c>
    </row>
    <row r="38" spans="1:20" ht="15" customHeight="1">
      <c r="A38" s="140">
        <v>28</v>
      </c>
      <c r="B38" s="35" t="s">
        <v>266</v>
      </c>
      <c r="C38" s="14" t="s">
        <v>267</v>
      </c>
      <c r="D38" s="140"/>
      <c r="E38" s="140"/>
      <c r="F38" s="27">
        <f>ROUND(IF(ISNA(VLOOKUP($B38,'Prior Historical'!$A$5:$U$500,COLUMNS($F38:F38)+6,FALSE)),0,+(VLOOKUP($B38,'Prior Historical'!$A$5:$U$500,COLUMNS($F38:F38)+6,FALSE)))/1000,3)</f>
        <v>0</v>
      </c>
      <c r="G38" s="27">
        <f>ROUND(IF(ISNA(VLOOKUP($B38,'Prior Historical'!$A$5:$U$500,COLUMNS($F38:G38)+6,FALSE)),0,+(VLOOKUP($B38,'Prior Historical'!$A$5:$U$500,COLUMNS($F38:G38)+6,FALSE)))/1000,3)</f>
        <v>0</v>
      </c>
      <c r="H38" s="27">
        <f>ROUND(IF(ISNA(VLOOKUP($B38,'Prior Historical'!$A$5:$U$500,COLUMNS($F38:H38)+6,FALSE)),0,+(VLOOKUP($B38,'Prior Historical'!$A$5:$U$500,COLUMNS($F38:H38)+6,FALSE)))/1000,3)</f>
        <v>0</v>
      </c>
      <c r="I38" s="27">
        <f>ROUND(IF(ISNA(VLOOKUP($B38,'Prior Historical'!$A$5:$U$500,COLUMNS($F38:I38)+6,FALSE)),0,+(VLOOKUP($B38,'Prior Historical'!$A$5:$U$500,COLUMNS($F38:I38)+6,FALSE)))/1000,3)</f>
        <v>0</v>
      </c>
      <c r="J38" s="27">
        <f>ROUND(IF(ISNA(VLOOKUP($B38,'Prior Historical'!$A$5:$U$500,COLUMNS($F38:J38)+6,FALSE)),0,+(VLOOKUP($B38,'Prior Historical'!$A$5:$U$500,COLUMNS($F38:J38)+6,FALSE)))/1000,3)</f>
        <v>0</v>
      </c>
      <c r="K38" s="27">
        <f>ROUND(IF(ISNA(VLOOKUP($B38,'Prior Historical'!$A$5:$U$500,COLUMNS($F38:K38)+6,FALSE)),0,+(VLOOKUP($B38,'Prior Historical'!$A$5:$U$500,COLUMNS($F38:K38)+6,FALSE)))/1000,3)</f>
        <v>0</v>
      </c>
      <c r="L38" s="27">
        <f>ROUND(IF(ISNA(VLOOKUP($B38,'Prior Historical'!$A$5:$U$500,COLUMNS($F38:L38)+6,FALSE)),0,+(VLOOKUP($B38,'Prior Historical'!$A$5:$U$500,COLUMNS($F38:L38)+6,FALSE)))/1000,3)</f>
        <v>0</v>
      </c>
      <c r="M38" s="27">
        <f>ROUND(IF(ISNA(VLOOKUP($B38,'Prior Historical'!$A$5:$U$500,COLUMNS($F38:M38)+6,FALSE)),0,+(VLOOKUP($B38,'Prior Historical'!$A$5:$U$500,COLUMNS($F38:M38)+6,FALSE)))/1000,3)</f>
        <v>0</v>
      </c>
      <c r="N38" s="27">
        <f>ROUND(IF(ISNA(VLOOKUP($B38,'Prior Historical'!$A$5:$U$500,COLUMNS($F38:N38)+6,FALSE)),0,+(VLOOKUP($B38,'Prior Historical'!$A$5:$U$500,COLUMNS($F38:N38)+6,FALSE)))/1000,3)</f>
        <v>0</v>
      </c>
      <c r="O38" s="27">
        <f>ROUND(IF(ISNA(VLOOKUP($B38,'Prior Historical'!$A$5:$U$500,COLUMNS($F38:O38)+6,FALSE)),0,+(VLOOKUP($B38,'Prior Historical'!$A$5:$U$500,COLUMNS($F38:O38)+6,FALSE)))/1000,3)</f>
        <v>0</v>
      </c>
      <c r="P38" s="27">
        <f>ROUND(IF(ISNA(VLOOKUP($B38,'Prior Historical'!$A$5:$U$500,COLUMNS($F38:P38)+6,FALSE)),0,+(VLOOKUP($B38,'Prior Historical'!$A$5:$U$500,COLUMNS($F38:P38)+6,FALSE)))/1000,3)</f>
        <v>0</v>
      </c>
      <c r="Q38" s="27">
        <f>ROUND(IF(ISNA(VLOOKUP($B38,'Prior Historical'!$A$5:$U$500,COLUMNS($F38:Q38)+6,FALSE)),0,+(VLOOKUP($B38,'Prior Historical'!$A$5:$U$500,COLUMNS($F38:Q38)+6,FALSE)))/1000,3)</f>
        <v>0</v>
      </c>
      <c r="R38" s="27">
        <f>ROUND(IF(ISNA(VLOOKUP($B38,'Prior Historical'!$A$5:$U$500,COLUMNS($F38:R38)+6,FALSE)),0,+(VLOOKUP($B38,'Prior Historical'!$A$5:$U$500,COLUMNS($F38:R38)+6,FALSE)))/1000,3)</f>
        <v>0</v>
      </c>
      <c r="S38" s="148">
        <f t="shared" si="3"/>
        <v>0</v>
      </c>
      <c r="T38" s="142" t="s">
        <v>113</v>
      </c>
    </row>
    <row r="39" spans="1:20" ht="15" customHeight="1">
      <c r="A39" s="140">
        <v>29</v>
      </c>
      <c r="B39" s="35" t="s">
        <v>268</v>
      </c>
      <c r="C39" s="14" t="s">
        <v>269</v>
      </c>
      <c r="D39" s="140"/>
      <c r="E39" s="140"/>
      <c r="F39" s="27">
        <f>ROUND(IF(ISNA(VLOOKUP($B39,'Prior Historical'!$A$5:$U$500,COLUMNS($F39:F39)+6,FALSE)),0,+(VLOOKUP($B39,'Prior Historical'!$A$5:$U$500,COLUMNS($F39:F39)+6,FALSE)))/1000,3)</f>
        <v>0</v>
      </c>
      <c r="G39" s="27">
        <f>ROUND(IF(ISNA(VLOOKUP($B39,'Prior Historical'!$A$5:$U$500,COLUMNS($F39:G39)+6,FALSE)),0,+(VLOOKUP($B39,'Prior Historical'!$A$5:$U$500,COLUMNS($F39:G39)+6,FALSE)))/1000,3)</f>
        <v>0</v>
      </c>
      <c r="H39" s="27">
        <f>ROUND(IF(ISNA(VLOOKUP($B39,'Prior Historical'!$A$5:$U$500,COLUMNS($F39:H39)+6,FALSE)),0,+(VLOOKUP($B39,'Prior Historical'!$A$5:$U$500,COLUMNS($F39:H39)+6,FALSE)))/1000,3)</f>
        <v>0</v>
      </c>
      <c r="I39" s="27">
        <f>ROUND(IF(ISNA(VLOOKUP($B39,'Prior Historical'!$A$5:$U$500,COLUMNS($F39:I39)+6,FALSE)),0,+(VLOOKUP($B39,'Prior Historical'!$A$5:$U$500,COLUMNS($F39:I39)+6,FALSE)))/1000,3)</f>
        <v>0</v>
      </c>
      <c r="J39" s="27">
        <f>ROUND(IF(ISNA(VLOOKUP($B39,'Prior Historical'!$A$5:$U$500,COLUMNS($F39:J39)+6,FALSE)),0,+(VLOOKUP($B39,'Prior Historical'!$A$5:$U$500,COLUMNS($F39:J39)+6,FALSE)))/1000,3)</f>
        <v>0</v>
      </c>
      <c r="K39" s="27">
        <f>ROUND(IF(ISNA(VLOOKUP($B39,'Prior Historical'!$A$5:$U$500,COLUMNS($F39:K39)+6,FALSE)),0,+(VLOOKUP($B39,'Prior Historical'!$A$5:$U$500,COLUMNS($F39:K39)+6,FALSE)))/1000,3)</f>
        <v>0</v>
      </c>
      <c r="L39" s="27">
        <f>ROUND(IF(ISNA(VLOOKUP($B39,'Prior Historical'!$A$5:$U$500,COLUMNS($F39:L39)+6,FALSE)),0,+(VLOOKUP($B39,'Prior Historical'!$A$5:$U$500,COLUMNS($F39:L39)+6,FALSE)))/1000,3)</f>
        <v>0</v>
      </c>
      <c r="M39" s="27">
        <f>ROUND(IF(ISNA(VLOOKUP($B39,'Prior Historical'!$A$5:$U$500,COLUMNS($F39:M39)+6,FALSE)),0,+(VLOOKUP($B39,'Prior Historical'!$A$5:$U$500,COLUMNS($F39:M39)+6,FALSE)))/1000,3)</f>
        <v>0</v>
      </c>
      <c r="N39" s="27">
        <f>ROUND(IF(ISNA(VLOOKUP($B39,'Prior Historical'!$A$5:$U$500,COLUMNS($F39:N39)+6,FALSE)),0,+(VLOOKUP($B39,'Prior Historical'!$A$5:$U$500,COLUMNS($F39:N39)+6,FALSE)))/1000,3)</f>
        <v>0</v>
      </c>
      <c r="O39" s="27">
        <f>ROUND(IF(ISNA(VLOOKUP($B39,'Prior Historical'!$A$5:$U$500,COLUMNS($F39:O39)+6,FALSE)),0,+(VLOOKUP($B39,'Prior Historical'!$A$5:$U$500,COLUMNS($F39:O39)+6,FALSE)))/1000,3)</f>
        <v>0</v>
      </c>
      <c r="P39" s="27">
        <f>ROUND(IF(ISNA(VLOOKUP($B39,'Prior Historical'!$A$5:$U$500,COLUMNS($F39:P39)+6,FALSE)),0,+(VLOOKUP($B39,'Prior Historical'!$A$5:$U$500,COLUMNS($F39:P39)+6,FALSE)))/1000,3)</f>
        <v>0</v>
      </c>
      <c r="Q39" s="27">
        <f>ROUND(IF(ISNA(VLOOKUP($B39,'Prior Historical'!$A$5:$U$500,COLUMNS($F39:Q39)+6,FALSE)),0,+(VLOOKUP($B39,'Prior Historical'!$A$5:$U$500,COLUMNS($F39:Q39)+6,FALSE)))/1000,3)</f>
        <v>0</v>
      </c>
      <c r="R39" s="27">
        <f>ROUND(IF(ISNA(VLOOKUP($B39,'Prior Historical'!$A$5:$U$500,COLUMNS($F39:R39)+6,FALSE)),0,+(VLOOKUP($B39,'Prior Historical'!$A$5:$U$500,COLUMNS($F39:R39)+6,FALSE)))/1000,3)</f>
        <v>0</v>
      </c>
      <c r="S39" s="148">
        <f t="shared" si="3"/>
        <v>0</v>
      </c>
      <c r="T39" s="142" t="s">
        <v>113</v>
      </c>
    </row>
    <row r="40" spans="1:20" ht="15" customHeight="1">
      <c r="A40" s="140">
        <v>30</v>
      </c>
      <c r="B40" s="35" t="s">
        <v>270</v>
      </c>
      <c r="C40" s="14" t="s">
        <v>271</v>
      </c>
      <c r="D40" s="140"/>
      <c r="E40" s="140"/>
      <c r="F40" s="150">
        <f>ROUND(VLOOKUP($B40,'Prior Historical'!$A$5:$U$500,COLUMNS($F40:F40)+6,FALSE)/1000,3)</f>
        <v>18339.831999999999</v>
      </c>
      <c r="G40" s="150">
        <f>ROUND(VLOOKUP($B40,'Prior Historical'!$A$5:$U$500,COLUMNS($F40:G40)+6,FALSE)/1000,3)</f>
        <v>16999.681</v>
      </c>
      <c r="H40" s="150">
        <f>ROUND(VLOOKUP($B40,'Prior Historical'!$A$5:$U$500,COLUMNS($F40:H40)+6,FALSE)/1000,3)</f>
        <v>15459.526</v>
      </c>
      <c r="I40" s="150">
        <f>ROUND(VLOOKUP($B40,'Prior Historical'!$A$5:$U$500,COLUMNS($F40:I40)+6,FALSE)/1000,3)</f>
        <v>15670.555</v>
      </c>
      <c r="J40" s="150">
        <f>ROUND(VLOOKUP($B40,'Prior Historical'!$A$5:$U$500,COLUMNS($F40:J40)+6,FALSE)/1000,3)</f>
        <v>11691.308000000001</v>
      </c>
      <c r="K40" s="150">
        <f>ROUND(VLOOKUP($B40,'Prior Historical'!$A$5:$U$500,COLUMNS($F40:K40)+6,FALSE)/1000,3)</f>
        <v>11270.451999999999</v>
      </c>
      <c r="L40" s="150">
        <f>ROUND(VLOOKUP($B40,'Prior Historical'!$A$5:$U$500,COLUMNS($F40:L40)+6,FALSE)/1000,3)</f>
        <v>19658.399000000001</v>
      </c>
      <c r="M40" s="150">
        <f>ROUND(VLOOKUP($B40,'Prior Historical'!$A$5:$U$500,COLUMNS($F40:M40)+6,FALSE)/1000,3)</f>
        <v>28916.165000000001</v>
      </c>
      <c r="N40" s="150">
        <f>ROUND(VLOOKUP($B40,'Prior Historical'!$A$5:$U$500,COLUMNS($F40:N40)+6,FALSE)/1000,3)</f>
        <v>27208.455999999998</v>
      </c>
      <c r="O40" s="150">
        <f>ROUND(VLOOKUP($B40,'Prior Historical'!$A$5:$U$500,COLUMNS($F40:O40)+6,FALSE)/1000,3)</f>
        <v>27644.16</v>
      </c>
      <c r="P40" s="150">
        <f>ROUND(VLOOKUP($B40,'Prior Historical'!$A$5:$U$500,COLUMNS($F40:P40)+6,FALSE)/1000,3)</f>
        <v>22114.112000000001</v>
      </c>
      <c r="Q40" s="150">
        <f>ROUND(VLOOKUP($B40,'Prior Historical'!$A$5:$U$500,COLUMNS($F40:Q40)+6,FALSE)/1000,3)</f>
        <v>22927.307000000001</v>
      </c>
      <c r="R40" s="150">
        <f>ROUND(VLOOKUP($B40,'Prior Historical'!$A$5:$U$500,COLUMNS($F40:R40)+6,FALSE)/1000,3)</f>
        <v>26186.39</v>
      </c>
      <c r="S40" s="148">
        <f t="shared" si="3"/>
        <v>20314.334076923078</v>
      </c>
      <c r="T40" s="142" t="s">
        <v>113</v>
      </c>
    </row>
    <row r="41" spans="1:20" ht="15" customHeight="1">
      <c r="A41" s="140">
        <v>31</v>
      </c>
      <c r="B41" s="35" t="s">
        <v>272</v>
      </c>
      <c r="C41" s="14" t="s">
        <v>273</v>
      </c>
      <c r="D41" s="140"/>
      <c r="E41" s="140"/>
      <c r="F41" s="27">
        <f>ROUND(IF(ISNA(VLOOKUP($B41,'Prior Historical'!$A$5:$U$500,COLUMNS($F41:F41)+6,FALSE)),0,+(VLOOKUP($B41,'Prior Historical'!$A$5:$U$500,COLUMNS($F41:F41)+6,FALSE)))/1000,3)</f>
        <v>0</v>
      </c>
      <c r="G41" s="27">
        <f>ROUND(IF(ISNA(VLOOKUP($B41,'Prior Historical'!$A$5:$U$500,COLUMNS($F41:G41)+6,FALSE)),0,+(VLOOKUP($B41,'Prior Historical'!$A$5:$U$500,COLUMNS($F41:G41)+6,FALSE)))/1000,3)</f>
        <v>0</v>
      </c>
      <c r="H41" s="27">
        <f>ROUND(IF(ISNA(VLOOKUP($B41,'Prior Historical'!$A$5:$U$500,COLUMNS($F41:H41)+6,FALSE)),0,+(VLOOKUP($B41,'Prior Historical'!$A$5:$U$500,COLUMNS($F41:H41)+6,FALSE)))/1000,3)</f>
        <v>0</v>
      </c>
      <c r="I41" s="27">
        <f>ROUND(IF(ISNA(VLOOKUP($B41,'Prior Historical'!$A$5:$U$500,COLUMNS($F41:I41)+6,FALSE)),0,+(VLOOKUP($B41,'Prior Historical'!$A$5:$U$500,COLUMNS($F41:I41)+6,FALSE)))/1000,3)</f>
        <v>0</v>
      </c>
      <c r="J41" s="27">
        <f>ROUND(IF(ISNA(VLOOKUP($B41,'Prior Historical'!$A$5:$U$500,COLUMNS($F41:J41)+6,FALSE)),0,+(VLOOKUP($B41,'Prior Historical'!$A$5:$U$500,COLUMNS($F41:J41)+6,FALSE)))/1000,3)</f>
        <v>0</v>
      </c>
      <c r="K41" s="27">
        <f>ROUND(IF(ISNA(VLOOKUP($B41,'Prior Historical'!$A$5:$U$500,COLUMNS($F41:K41)+6,FALSE)),0,+(VLOOKUP($B41,'Prior Historical'!$A$5:$U$500,COLUMNS($F41:K41)+6,FALSE)))/1000,3)</f>
        <v>0</v>
      </c>
      <c r="L41" s="27">
        <f>ROUND(IF(ISNA(VLOOKUP($B41,'Prior Historical'!$A$5:$U$500,COLUMNS($F41:L41)+6,FALSE)),0,+(VLOOKUP($B41,'Prior Historical'!$A$5:$U$500,COLUMNS($F41:L41)+6,FALSE)))/1000,3)</f>
        <v>0</v>
      </c>
      <c r="M41" s="27">
        <f>ROUND(IF(ISNA(VLOOKUP($B41,'Prior Historical'!$A$5:$U$500,COLUMNS($F41:M41)+6,FALSE)),0,+(VLOOKUP($B41,'Prior Historical'!$A$5:$U$500,COLUMNS($F41:M41)+6,FALSE)))/1000,3)</f>
        <v>0</v>
      </c>
      <c r="N41" s="27">
        <f>ROUND(IF(ISNA(VLOOKUP($B41,'Prior Historical'!$A$5:$U$500,COLUMNS($F41:N41)+6,FALSE)),0,+(VLOOKUP($B41,'Prior Historical'!$A$5:$U$500,COLUMNS($F41:N41)+6,FALSE)))/1000,3)</f>
        <v>0</v>
      </c>
      <c r="O41" s="27">
        <f>ROUND(IF(ISNA(VLOOKUP($B41,'Prior Historical'!$A$5:$U$500,COLUMNS($F41:O41)+6,FALSE)),0,+(VLOOKUP($B41,'Prior Historical'!$A$5:$U$500,COLUMNS($F41:O41)+6,FALSE)))/1000,3)</f>
        <v>0</v>
      </c>
      <c r="P41" s="27">
        <f>ROUND(IF(ISNA(VLOOKUP($B41,'Prior Historical'!$A$5:$U$500,COLUMNS($F41:P41)+6,FALSE)),0,+(VLOOKUP($B41,'Prior Historical'!$A$5:$U$500,COLUMNS($F41:P41)+6,FALSE)))/1000,3)</f>
        <v>0</v>
      </c>
      <c r="Q41" s="27">
        <f>ROUND(IF(ISNA(VLOOKUP($B41,'Prior Historical'!$A$5:$U$500,COLUMNS($F41:Q41)+6,FALSE)),0,+(VLOOKUP($B41,'Prior Historical'!$A$5:$U$500,COLUMNS($F41:Q41)+6,FALSE)))/1000,3)</f>
        <v>0</v>
      </c>
      <c r="R41" s="27">
        <f>ROUND(IF(ISNA(VLOOKUP($B41,'Prior Historical'!$A$5:$U$500,COLUMNS($F41:R41)+6,FALSE)),0,+(VLOOKUP($B41,'Prior Historical'!$A$5:$U$500,COLUMNS($F41:R41)+6,FALSE)))/1000,3)</f>
        <v>0</v>
      </c>
      <c r="S41" s="148">
        <f t="shared" si="3"/>
        <v>0</v>
      </c>
      <c r="T41" s="142" t="s">
        <v>113</v>
      </c>
    </row>
    <row r="42" spans="1:20" ht="15" customHeight="1">
      <c r="A42" s="140">
        <v>32</v>
      </c>
      <c r="B42" s="35" t="s">
        <v>274</v>
      </c>
      <c r="C42" s="14" t="s">
        <v>275</v>
      </c>
      <c r="D42" s="140"/>
      <c r="E42" s="140"/>
      <c r="F42" s="150">
        <f>ROUND(VLOOKUP($B42,'Prior Historical'!$A$5:$U$500,COLUMNS($F42:F42)+6,FALSE)/1000,3)</f>
        <v>56590.957000000002</v>
      </c>
      <c r="G42" s="150">
        <f>ROUND(VLOOKUP($B42,'Prior Historical'!$A$5:$U$500,COLUMNS($F42:G42)+6,FALSE)/1000,3)</f>
        <v>61266.28</v>
      </c>
      <c r="H42" s="150">
        <f>ROUND(VLOOKUP($B42,'Prior Historical'!$A$5:$U$500,COLUMNS($F42:H42)+6,FALSE)/1000,3)</f>
        <v>55925.421999999999</v>
      </c>
      <c r="I42" s="150">
        <f>ROUND(VLOOKUP($B42,'Prior Historical'!$A$5:$U$500,COLUMNS($F42:I42)+6,FALSE)/1000,3)</f>
        <v>61972.027999999998</v>
      </c>
      <c r="J42" s="150">
        <f>ROUND(VLOOKUP($B42,'Prior Historical'!$A$5:$U$500,COLUMNS($F42:J42)+6,FALSE)/1000,3)</f>
        <v>66148.592999999993</v>
      </c>
      <c r="K42" s="150">
        <f>ROUND(VLOOKUP($B42,'Prior Historical'!$A$5:$U$500,COLUMNS($F42:K42)+6,FALSE)/1000,3)</f>
        <v>78326.384999999995</v>
      </c>
      <c r="L42" s="150">
        <f>ROUND(VLOOKUP($B42,'Prior Historical'!$A$5:$U$500,COLUMNS($F42:L42)+6,FALSE)/1000,3)</f>
        <v>81490.054000000004</v>
      </c>
      <c r="M42" s="150">
        <f>ROUND(VLOOKUP($B42,'Prior Historical'!$A$5:$U$500,COLUMNS($F42:M42)+6,FALSE)/1000,3)</f>
        <v>84671.331999999995</v>
      </c>
      <c r="N42" s="150">
        <f>ROUND(VLOOKUP($B42,'Prior Historical'!$A$5:$U$500,COLUMNS($F42:N42)+6,FALSE)/1000,3)</f>
        <v>86858.483999999997</v>
      </c>
      <c r="O42" s="150">
        <f>ROUND(VLOOKUP($B42,'Prior Historical'!$A$5:$U$500,COLUMNS($F42:O42)+6,FALSE)/1000,3)</f>
        <v>69897.197</v>
      </c>
      <c r="P42" s="150">
        <f>ROUND(VLOOKUP($B42,'Prior Historical'!$A$5:$U$500,COLUMNS($F42:P42)+6,FALSE)/1000,3)</f>
        <v>69145.222999999998</v>
      </c>
      <c r="Q42" s="150">
        <f>ROUND(VLOOKUP($B42,'Prior Historical'!$A$5:$U$500,COLUMNS($F42:Q42)+6,FALSE)/1000,3)</f>
        <v>65904.017000000007</v>
      </c>
      <c r="R42" s="150">
        <f>ROUND(VLOOKUP($B42,'Prior Historical'!$A$5:$U$500,COLUMNS($F42:R42)+6,FALSE)/1000,3)</f>
        <v>65330.194000000003</v>
      </c>
      <c r="S42" s="148">
        <f t="shared" si="3"/>
        <v>69502.012769230772</v>
      </c>
      <c r="T42" s="142" t="s">
        <v>113</v>
      </c>
    </row>
    <row r="43" spans="1:20" ht="15" customHeight="1">
      <c r="A43" s="140">
        <v>33</v>
      </c>
      <c r="B43" s="35" t="s">
        <v>276</v>
      </c>
      <c r="C43" s="14" t="s">
        <v>277</v>
      </c>
      <c r="D43" s="140"/>
      <c r="E43" s="140"/>
      <c r="F43" s="32">
        <f>ROUND(IF(ISNA(VLOOKUP($B43,'Prior Historical'!$A$5:$U$500,COLUMNS($F43:F43)+6,FALSE)),0,+(VLOOKUP($B43,'Prior Historical'!$A$5:$U$500,COLUMNS($F43:F43)+6,FALSE)))/1000,3)</f>
        <v>190.881</v>
      </c>
      <c r="G43" s="32">
        <f>ROUND(IF(ISNA(VLOOKUP($B43,'Prior Historical'!$A$5:$U$500,COLUMNS($F43:G43)+6,FALSE)),0,+(VLOOKUP($B43,'Prior Historical'!$A$5:$U$500,COLUMNS($F43:G43)+6,FALSE)))/1000,3)</f>
        <v>984.81299999999999</v>
      </c>
      <c r="H43" s="32">
        <f>ROUND(IF(ISNA(VLOOKUP($B43,'Prior Historical'!$A$5:$U$500,COLUMNS($F43:H43)+6,FALSE)),0,+(VLOOKUP($B43,'Prior Historical'!$A$5:$U$500,COLUMNS($F43:H43)+6,FALSE)))/1000,3)</f>
        <v>499.28300000000002</v>
      </c>
      <c r="I43" s="32">
        <f>ROUND(IF(ISNA(VLOOKUP($B43,'Prior Historical'!$A$5:$U$500,COLUMNS($F43:I43)+6,FALSE)),0,+(VLOOKUP($B43,'Prior Historical'!$A$5:$U$500,COLUMNS($F43:I43)+6,FALSE)))/1000,3)</f>
        <v>1757.443</v>
      </c>
      <c r="J43" s="32">
        <f>ROUND(IF(ISNA(VLOOKUP($B43,'Prior Historical'!$A$5:$U$500,COLUMNS($F43:J43)+6,FALSE)),0,+(VLOOKUP($B43,'Prior Historical'!$A$5:$U$500,COLUMNS($F43:J43)+6,FALSE)))/1000,3)</f>
        <v>2838.8420000000001</v>
      </c>
      <c r="K43" s="32">
        <f>ROUND(IF(ISNA(VLOOKUP($B43,'Prior Historical'!$A$5:$U$500,COLUMNS($F43:K43)+6,FALSE)),0,+(VLOOKUP($B43,'Prior Historical'!$A$5:$U$500,COLUMNS($F43:K43)+6,FALSE)))/1000,3)</f>
        <v>3670.2750000000001</v>
      </c>
      <c r="L43" s="32">
        <f>ROUND(IF(ISNA(VLOOKUP($B43,'Prior Historical'!$A$5:$U$500,COLUMNS($F43:L43)+6,FALSE)),0,+(VLOOKUP($B43,'Prior Historical'!$A$5:$U$500,COLUMNS($F43:L43)+6,FALSE)))/1000,3)</f>
        <v>1896.607</v>
      </c>
      <c r="M43" s="32">
        <f>ROUND(IF(ISNA(VLOOKUP($B43,'Prior Historical'!$A$5:$U$500,COLUMNS($F43:M43)+6,FALSE)),0,+(VLOOKUP($B43,'Prior Historical'!$A$5:$U$500,COLUMNS($F43:M43)+6,FALSE)))/1000,3)</f>
        <v>3632.2629999999999</v>
      </c>
      <c r="N43" s="32">
        <f>ROUND(IF(ISNA(VLOOKUP($B43,'Prior Historical'!$A$5:$U$500,COLUMNS($F43:N43)+6,FALSE)),0,+(VLOOKUP($B43,'Prior Historical'!$A$5:$U$500,COLUMNS($F43:N43)+6,FALSE)))/1000,3)</f>
        <v>4213.18</v>
      </c>
      <c r="O43" s="32">
        <f>ROUND(IF(ISNA(VLOOKUP($B43,'Prior Historical'!$A$5:$U$500,COLUMNS($F43:O43)+6,FALSE)),0,+(VLOOKUP($B43,'Prior Historical'!$A$5:$U$500,COLUMNS($F43:O43)+6,FALSE)))/1000,3)</f>
        <v>4375.826</v>
      </c>
      <c r="P43" s="32">
        <f>ROUND(IF(ISNA(VLOOKUP($B43,'Prior Historical'!$A$5:$U$500,COLUMNS($F43:P43)+6,FALSE)),0,+(VLOOKUP($B43,'Prior Historical'!$A$5:$U$500,COLUMNS($F43:P43)+6,FALSE)))/1000,3)</f>
        <v>773.13400000000001</v>
      </c>
      <c r="Q43" s="32">
        <f>ROUND(IF(ISNA(VLOOKUP($B43,'Prior Historical'!$A$5:$U$500,COLUMNS($F43:Q43)+6,FALSE)),0,+(VLOOKUP($B43,'Prior Historical'!$A$5:$U$500,COLUMNS($F43:Q43)+6,FALSE)))/1000,3)</f>
        <v>2454.5520000000001</v>
      </c>
      <c r="R43" s="32">
        <f>ROUND(IF(ISNA(VLOOKUP($B43,'Prior Historical'!$A$5:$U$500,COLUMNS($F43:R43)+6,FALSE)),0,+(VLOOKUP($B43,'Prior Historical'!$A$5:$U$500,COLUMNS($F43:R43)+6,FALSE)))/1000,3)</f>
        <v>4525</v>
      </c>
      <c r="S43" s="153">
        <f t="shared" si="3"/>
        <v>2447.0845384615382</v>
      </c>
      <c r="T43" s="142" t="s">
        <v>113</v>
      </c>
    </row>
    <row r="44" spans="1:20" ht="15" customHeight="1">
      <c r="A44" s="140">
        <v>34</v>
      </c>
      <c r="B44" s="35"/>
      <c r="C44" s="14"/>
      <c r="D44" s="140" t="s">
        <v>240</v>
      </c>
      <c r="E44" s="140"/>
      <c r="F44" s="27">
        <f t="shared" ref="F44:S44" si="4">SUM(F25:F43)</f>
        <v>383728.13199999998</v>
      </c>
      <c r="G44" s="27">
        <f t="shared" si="4"/>
        <v>405145.33399999997</v>
      </c>
      <c r="H44" s="27">
        <f t="shared" si="4"/>
        <v>392914.64500000002</v>
      </c>
      <c r="I44" s="27">
        <f t="shared" si="4"/>
        <v>385332.53600000002</v>
      </c>
      <c r="J44" s="27">
        <f t="shared" si="4"/>
        <v>401646.20500000007</v>
      </c>
      <c r="K44" s="27">
        <f t="shared" si="4"/>
        <v>454009.62400000001</v>
      </c>
      <c r="L44" s="27">
        <f t="shared" si="4"/>
        <v>475763.652</v>
      </c>
      <c r="M44" s="27">
        <f t="shared" si="4"/>
        <v>598573.17799999996</v>
      </c>
      <c r="N44" s="27">
        <f t="shared" si="4"/>
        <v>612141.78700000013</v>
      </c>
      <c r="O44" s="27">
        <f t="shared" si="4"/>
        <v>583059.18599999999</v>
      </c>
      <c r="P44" s="27">
        <f t="shared" si="4"/>
        <v>477180.58000000007</v>
      </c>
      <c r="Q44" s="27">
        <f t="shared" si="4"/>
        <v>469969.31200000003</v>
      </c>
      <c r="R44" s="27">
        <f t="shared" si="4"/>
        <v>486520.696</v>
      </c>
      <c r="S44" s="27">
        <f t="shared" si="4"/>
        <v>471229.60515384621</v>
      </c>
      <c r="T44" s="27"/>
    </row>
    <row r="45" spans="1:20" ht="15" customHeight="1">
      <c r="A45" s="140">
        <v>35</v>
      </c>
      <c r="B45" s="35"/>
      <c r="C45" s="14"/>
      <c r="D45" s="140"/>
      <c r="E45" s="140"/>
      <c r="F45" s="27"/>
      <c r="G45" s="27"/>
      <c r="H45" s="27"/>
      <c r="I45" s="27"/>
      <c r="J45" s="27"/>
      <c r="K45" s="27"/>
      <c r="L45" s="27"/>
      <c r="M45" s="27"/>
      <c r="N45" s="27"/>
      <c r="O45" s="27"/>
      <c r="P45" s="27"/>
      <c r="Q45" s="27"/>
      <c r="R45" s="27"/>
      <c r="S45" s="27"/>
      <c r="T45" s="27"/>
    </row>
    <row r="46" spans="1:20" ht="15" customHeight="1">
      <c r="A46" s="140">
        <v>36</v>
      </c>
      <c r="B46" s="140"/>
      <c r="C46" s="140"/>
      <c r="D46" s="140"/>
      <c r="E46" s="140"/>
      <c r="F46" s="140"/>
      <c r="G46" s="140"/>
      <c r="H46" s="140"/>
      <c r="I46" s="140"/>
      <c r="J46" s="140"/>
      <c r="K46" s="140"/>
      <c r="L46" s="140"/>
      <c r="M46" s="140"/>
      <c r="N46" s="140"/>
      <c r="O46" s="140"/>
      <c r="P46" s="140"/>
      <c r="Q46" s="140"/>
      <c r="R46" s="140"/>
      <c r="S46" s="140"/>
      <c r="T46" s="140"/>
    </row>
    <row r="47" spans="1:20" ht="15" customHeight="1">
      <c r="A47" s="140">
        <v>37</v>
      </c>
      <c r="B47" s="140"/>
      <c r="C47" s="140"/>
      <c r="D47" s="140"/>
      <c r="E47" s="140"/>
      <c r="F47" s="140"/>
      <c r="G47" s="140"/>
      <c r="H47" s="140"/>
      <c r="I47" s="140"/>
      <c r="J47" s="140"/>
      <c r="K47" s="140"/>
      <c r="L47" s="140"/>
      <c r="M47" s="140"/>
      <c r="N47" s="140"/>
      <c r="O47" s="140"/>
      <c r="P47" s="140"/>
      <c r="Q47" s="140"/>
      <c r="R47" s="140"/>
      <c r="S47" s="140"/>
      <c r="T47" s="140"/>
    </row>
    <row r="48" spans="1:20" ht="15" customHeight="1">
      <c r="A48" s="140">
        <v>38</v>
      </c>
      <c r="B48" s="140"/>
      <c r="C48" s="140"/>
      <c r="D48" s="140"/>
      <c r="E48" s="140"/>
      <c r="F48" s="140"/>
      <c r="G48" s="140"/>
      <c r="H48" s="140"/>
      <c r="I48" s="140"/>
      <c r="J48" s="140"/>
      <c r="K48" s="140"/>
      <c r="L48" s="140"/>
      <c r="M48" s="140"/>
      <c r="N48" s="140"/>
      <c r="O48" s="140"/>
      <c r="P48" s="140"/>
      <c r="Q48" s="140"/>
      <c r="R48" s="140"/>
      <c r="S48" s="140"/>
      <c r="T48" s="140"/>
    </row>
    <row r="49" spans="1:20" ht="15" customHeight="1">
      <c r="A49" s="140">
        <v>39</v>
      </c>
      <c r="B49" s="140"/>
      <c r="C49" s="140"/>
      <c r="D49" s="140"/>
      <c r="E49" s="140"/>
      <c r="F49" s="140"/>
      <c r="G49" s="140"/>
      <c r="H49" s="140"/>
      <c r="I49" s="140"/>
      <c r="J49" s="140"/>
      <c r="K49" s="140"/>
      <c r="L49" s="140"/>
      <c r="M49" s="140"/>
      <c r="N49" s="140"/>
      <c r="O49" s="140"/>
      <c r="P49" s="140"/>
      <c r="Q49" s="140"/>
      <c r="R49" s="140"/>
      <c r="S49" s="140"/>
      <c r="T49" s="140"/>
    </row>
    <row r="50" spans="1:20" ht="15" customHeight="1">
      <c r="A50" s="140">
        <v>40</v>
      </c>
      <c r="B50" s="140"/>
      <c r="C50" s="140"/>
      <c r="D50" s="140"/>
      <c r="E50" s="140"/>
      <c r="F50" s="140"/>
      <c r="G50" s="140"/>
      <c r="H50" s="140"/>
      <c r="I50" s="140"/>
      <c r="J50" s="140"/>
      <c r="K50" s="140"/>
      <c r="L50" s="140"/>
      <c r="M50" s="140"/>
      <c r="N50" s="140"/>
      <c r="O50" s="140"/>
      <c r="P50" s="140"/>
      <c r="Q50" s="140"/>
      <c r="R50" s="140"/>
      <c r="S50" s="154"/>
      <c r="T50" s="140"/>
    </row>
    <row r="51" spans="1:20" ht="15" customHeight="1">
      <c r="A51" s="140">
        <v>41</v>
      </c>
      <c r="B51" s="140"/>
      <c r="C51" s="140"/>
      <c r="D51" s="140"/>
      <c r="E51" s="140"/>
      <c r="F51" s="140"/>
      <c r="G51" s="140"/>
      <c r="H51" s="140"/>
      <c r="I51" s="140"/>
      <c r="J51" s="140"/>
      <c r="K51" s="140"/>
      <c r="L51" s="140"/>
      <c r="M51" s="140"/>
      <c r="N51" s="140"/>
      <c r="O51" s="140"/>
      <c r="P51" s="140"/>
      <c r="Q51" s="140"/>
      <c r="R51" s="140"/>
      <c r="S51" s="140"/>
      <c r="T51" s="140"/>
    </row>
    <row r="52" spans="1:20" ht="15" customHeight="1">
      <c r="A52" s="4">
        <v>42</v>
      </c>
      <c r="B52" s="140" t="s">
        <v>278</v>
      </c>
      <c r="C52" s="4"/>
      <c r="D52" s="4"/>
      <c r="E52" s="4"/>
      <c r="F52" s="37"/>
      <c r="G52" s="37"/>
      <c r="H52" s="37"/>
      <c r="I52" s="37"/>
      <c r="J52" s="37"/>
      <c r="K52" s="37"/>
      <c r="L52" s="37"/>
      <c r="M52" s="37"/>
      <c r="N52" s="37"/>
      <c r="O52" s="37"/>
      <c r="P52" s="37"/>
      <c r="Q52" s="37"/>
    </row>
    <row r="53" spans="1:20" ht="15" customHeight="1" thickBot="1">
      <c r="A53" s="1">
        <v>43</v>
      </c>
      <c r="B53" s="143" t="s">
        <v>66</v>
      </c>
      <c r="C53" s="1"/>
      <c r="D53" s="1"/>
      <c r="E53" s="1"/>
      <c r="F53" s="1"/>
      <c r="G53" s="1"/>
      <c r="H53" s="1"/>
      <c r="I53" s="1"/>
      <c r="J53" s="1"/>
      <c r="K53" s="1"/>
      <c r="L53" s="1"/>
      <c r="M53" s="1"/>
      <c r="N53" s="1"/>
      <c r="O53" s="1"/>
      <c r="P53" s="1"/>
      <c r="Q53" s="1"/>
      <c r="R53" s="1"/>
      <c r="S53" s="1"/>
      <c r="T53" s="99"/>
    </row>
    <row r="54" spans="1:20" ht="15" customHeight="1">
      <c r="A54" s="5" t="s">
        <v>181</v>
      </c>
      <c r="B54" s="5"/>
      <c r="C54" s="5"/>
      <c r="D54" s="5"/>
      <c r="E54" s="5"/>
      <c r="F54" s="5"/>
      <c r="G54" s="5"/>
      <c r="H54" s="5"/>
      <c r="I54" s="5"/>
      <c r="J54" s="5"/>
      <c r="K54" s="5"/>
      <c r="L54" s="5"/>
      <c r="M54" s="5"/>
      <c r="N54" s="5"/>
      <c r="O54" s="5"/>
      <c r="P54" s="5"/>
      <c r="Q54" s="5"/>
      <c r="R54" s="5" t="s">
        <v>176</v>
      </c>
      <c r="S54" s="5"/>
      <c r="T54" s="5"/>
    </row>
    <row r="55" spans="1:20" ht="15" customHeight="1" thickBot="1">
      <c r="A55" s="558" t="s">
        <v>183</v>
      </c>
      <c r="B55" s="558"/>
      <c r="C55" s="558"/>
      <c r="D55" s="558"/>
      <c r="E55" s="558"/>
      <c r="F55" s="558"/>
      <c r="G55" s="558"/>
      <c r="H55" s="558"/>
      <c r="I55" s="558" t="str">
        <f>+$I$1</f>
        <v>13 MONTH AVERAGE BALANCE SHEET - SYSTEM BASIS</v>
      </c>
      <c r="J55" s="558"/>
      <c r="K55" s="558"/>
      <c r="L55" s="558"/>
      <c r="M55" s="558"/>
      <c r="N55" s="558"/>
      <c r="O55" s="558"/>
      <c r="P55" s="558"/>
      <c r="Q55" s="558"/>
      <c r="R55" s="558"/>
      <c r="S55" s="558"/>
      <c r="T55" s="559" t="s">
        <v>279</v>
      </c>
    </row>
    <row r="56" spans="1:20" ht="15" customHeight="1">
      <c r="A56" s="4" t="s">
        <v>4</v>
      </c>
      <c r="B56" s="4"/>
      <c r="C56" s="4"/>
      <c r="D56" s="4"/>
      <c r="E56" s="4"/>
      <c r="F56" s="4" t="s">
        <v>186</v>
      </c>
      <c r="G56" s="4" t="str">
        <f>+$G$2</f>
        <v>Derive the 13-month average system balance sheet by primary account by month for the test year, the prior year</v>
      </c>
      <c r="H56" s="5"/>
      <c r="I56" s="5"/>
      <c r="J56" s="6"/>
      <c r="K56" s="6"/>
      <c r="L56" s="4"/>
      <c r="M56" s="6"/>
      <c r="N56" s="6"/>
      <c r="O56" s="6"/>
      <c r="P56" s="6"/>
      <c r="Q56" s="6" t="s">
        <v>7</v>
      </c>
      <c r="R56" s="4"/>
      <c r="S56" s="4"/>
      <c r="T56" s="7"/>
    </row>
    <row r="57" spans="1:20" ht="15" customHeight="1">
      <c r="A57" s="4"/>
      <c r="B57" s="4"/>
      <c r="C57" s="4"/>
      <c r="D57" s="4"/>
      <c r="E57" s="4"/>
      <c r="F57" s="4"/>
      <c r="G57" s="4" t="str">
        <f>+$G$3</f>
        <v>and the most recent historical year.  For accounts including non-electric utility amounts, show these</v>
      </c>
      <c r="H57" s="5"/>
      <c r="I57" s="5"/>
      <c r="J57" s="9"/>
      <c r="K57" s="7"/>
      <c r="L57" s="4"/>
      <c r="M57" s="4"/>
      <c r="N57" s="4"/>
      <c r="O57" s="4"/>
      <c r="P57" s="9"/>
      <c r="Q57" s="9"/>
      <c r="R57" s="7" t="str">
        <f>+$R$3</f>
        <v xml:space="preserve">Projected Test Year Ended </v>
      </c>
      <c r="S57" s="4"/>
      <c r="T57" s="9"/>
    </row>
    <row r="58" spans="1:20" ht="15" customHeight="1">
      <c r="A58" s="4" t="s">
        <v>10</v>
      </c>
      <c r="B58" s="4"/>
      <c r="C58" s="4"/>
      <c r="D58" s="4"/>
      <c r="E58" s="4"/>
      <c r="F58" s="4"/>
      <c r="G58" s="4" t="str">
        <f>+$G$4</f>
        <v>amounts as a separate sub-account.</v>
      </c>
      <c r="H58" s="4"/>
      <c r="I58" s="4"/>
      <c r="J58" s="9"/>
      <c r="K58" s="7"/>
      <c r="L58" s="9"/>
      <c r="M58" s="4"/>
      <c r="N58" s="4"/>
      <c r="O58" s="4"/>
      <c r="P58" s="4"/>
      <c r="Q58" s="9"/>
      <c r="R58" s="7" t="str">
        <f>+$R$4</f>
        <v xml:space="preserve">Projected Prior Year Ended </v>
      </c>
      <c r="S58" s="4"/>
      <c r="T58" s="9"/>
    </row>
    <row r="59" spans="1:20" ht="15" customHeight="1">
      <c r="A59" s="4"/>
      <c r="B59" s="4"/>
      <c r="C59" s="4"/>
      <c r="D59" s="4"/>
      <c r="E59" s="4"/>
      <c r="F59" s="4"/>
      <c r="G59" s="4"/>
      <c r="H59" s="4"/>
      <c r="I59" s="4"/>
      <c r="J59" s="9"/>
      <c r="K59" s="7"/>
      <c r="L59" s="9"/>
      <c r="M59" s="4"/>
      <c r="N59" s="4"/>
      <c r="O59" s="4"/>
      <c r="P59" s="4"/>
      <c r="Q59" s="9"/>
      <c r="R59" s="7" t="str">
        <f>+$R$5</f>
        <v xml:space="preserve">Historical Prior Year Ended </v>
      </c>
      <c r="S59" s="4"/>
      <c r="T59" s="9"/>
    </row>
    <row r="60" spans="1:20" ht="15" customHeight="1" thickBot="1">
      <c r="A60" s="2" t="s">
        <v>413</v>
      </c>
      <c r="B60" s="2"/>
      <c r="C60" s="1"/>
      <c r="D60" s="1"/>
      <c r="E60" s="1"/>
      <c r="F60" s="1"/>
      <c r="G60" s="1"/>
      <c r="H60" s="1"/>
      <c r="I60" s="2" t="s">
        <v>14</v>
      </c>
      <c r="J60" s="10"/>
      <c r="K60" s="1"/>
      <c r="L60" s="1"/>
      <c r="M60" s="1"/>
      <c r="N60" s="1"/>
      <c r="O60" s="1"/>
      <c r="P60" s="1"/>
      <c r="Q60" s="1"/>
      <c r="R60" s="2" t="str">
        <f>R6</f>
        <v>Witness:</v>
      </c>
      <c r="S60" s="1"/>
      <c r="T60" s="1"/>
    </row>
    <row r="61" spans="1:20" ht="15" customHeight="1">
      <c r="A61" s="140"/>
      <c r="B61" s="140"/>
      <c r="C61" s="141"/>
      <c r="D61" s="141"/>
      <c r="E61" s="141"/>
      <c r="F61" s="141" t="s">
        <v>16</v>
      </c>
      <c r="G61" s="141" t="s">
        <v>17</v>
      </c>
      <c r="H61" s="141" t="s">
        <v>18</v>
      </c>
      <c r="I61" s="141" t="s">
        <v>19</v>
      </c>
      <c r="J61" s="141" t="s">
        <v>20</v>
      </c>
      <c r="K61" s="141" t="s">
        <v>21</v>
      </c>
      <c r="L61" s="141" t="s">
        <v>22</v>
      </c>
      <c r="M61" s="141" t="s">
        <v>23</v>
      </c>
      <c r="N61" s="141" t="s">
        <v>24</v>
      </c>
      <c r="O61" s="141" t="s">
        <v>25</v>
      </c>
      <c r="P61" s="141" t="s">
        <v>190</v>
      </c>
      <c r="Q61" s="141" t="s">
        <v>191</v>
      </c>
      <c r="R61" s="141" t="s">
        <v>192</v>
      </c>
      <c r="S61" s="141" t="s">
        <v>193</v>
      </c>
      <c r="T61" s="141" t="s">
        <v>194</v>
      </c>
    </row>
    <row r="62" spans="1:20" ht="15" customHeight="1">
      <c r="A62" s="140"/>
      <c r="B62" s="140"/>
      <c r="C62" s="140"/>
      <c r="D62" s="140"/>
      <c r="E62" s="140"/>
      <c r="F62" s="142"/>
      <c r="G62" s="142"/>
      <c r="H62" s="142"/>
      <c r="I62" s="142"/>
      <c r="J62" s="142"/>
      <c r="K62" s="142"/>
      <c r="L62" s="142"/>
      <c r="M62" s="142"/>
      <c r="N62" s="142"/>
      <c r="O62" s="142"/>
      <c r="P62" s="142"/>
      <c r="Q62" s="142"/>
      <c r="R62" s="142"/>
      <c r="S62" s="142" t="s">
        <v>195</v>
      </c>
      <c r="T62" s="142" t="s">
        <v>196</v>
      </c>
    </row>
    <row r="63" spans="1:20" ht="15" customHeight="1">
      <c r="A63" s="140" t="s">
        <v>34</v>
      </c>
      <c r="B63" s="142" t="s">
        <v>197</v>
      </c>
      <c r="C63" s="142" t="s">
        <v>198</v>
      </c>
      <c r="D63" s="142"/>
      <c r="E63" s="142"/>
      <c r="F63" s="142" t="s">
        <v>199</v>
      </c>
      <c r="G63" s="142" t="s">
        <v>200</v>
      </c>
      <c r="H63" s="142" t="s">
        <v>201</v>
      </c>
      <c r="I63" s="142" t="s">
        <v>202</v>
      </c>
      <c r="J63" s="142" t="s">
        <v>203</v>
      </c>
      <c r="K63" s="142" t="s">
        <v>204</v>
      </c>
      <c r="L63" s="142" t="s">
        <v>205</v>
      </c>
      <c r="M63" s="142" t="s">
        <v>206</v>
      </c>
      <c r="N63" s="142" t="s">
        <v>207</v>
      </c>
      <c r="O63" s="142" t="s">
        <v>208</v>
      </c>
      <c r="P63" s="142" t="s">
        <v>209</v>
      </c>
      <c r="Q63" s="142" t="s">
        <v>210</v>
      </c>
      <c r="R63" s="142" t="s">
        <v>199</v>
      </c>
      <c r="S63" s="142" t="s">
        <v>211</v>
      </c>
      <c r="T63" s="142" t="s">
        <v>212</v>
      </c>
    </row>
    <row r="64" spans="1:20" ht="15" customHeight="1" thickBot="1">
      <c r="A64" s="143" t="s">
        <v>45</v>
      </c>
      <c r="B64" s="144" t="s">
        <v>213</v>
      </c>
      <c r="C64" s="144" t="s">
        <v>214</v>
      </c>
      <c r="D64" s="144"/>
      <c r="E64" s="144"/>
      <c r="F64" s="145">
        <v>2021</v>
      </c>
      <c r="G64" s="145">
        <v>2022</v>
      </c>
      <c r="H64" s="145">
        <v>2022</v>
      </c>
      <c r="I64" s="145">
        <v>2022</v>
      </c>
      <c r="J64" s="145">
        <v>2022</v>
      </c>
      <c r="K64" s="145">
        <v>2022</v>
      </c>
      <c r="L64" s="145">
        <v>2022</v>
      </c>
      <c r="M64" s="145">
        <v>2022</v>
      </c>
      <c r="N64" s="145">
        <v>2022</v>
      </c>
      <c r="O64" s="145">
        <v>2022</v>
      </c>
      <c r="P64" s="145">
        <v>2022</v>
      </c>
      <c r="Q64" s="145">
        <v>2022</v>
      </c>
      <c r="R64" s="145">
        <v>2022</v>
      </c>
      <c r="S64" s="145">
        <v>2022</v>
      </c>
      <c r="T64" s="144" t="s">
        <v>215</v>
      </c>
    </row>
    <row r="65" spans="1:20" ht="15" customHeight="1">
      <c r="A65" s="140">
        <v>1</v>
      </c>
      <c r="B65" s="86"/>
      <c r="C65" s="14" t="s">
        <v>280</v>
      </c>
      <c r="D65" s="14"/>
      <c r="E65" s="14"/>
      <c r="F65" s="14"/>
      <c r="G65" s="14"/>
      <c r="H65" s="14"/>
      <c r="I65" s="14"/>
      <c r="J65" s="14"/>
      <c r="K65" s="14"/>
      <c r="L65" s="14"/>
      <c r="M65" s="14"/>
      <c r="N65" s="14"/>
      <c r="O65" s="14"/>
      <c r="P65" s="14"/>
      <c r="Q65" s="14"/>
      <c r="R65" s="14"/>
      <c r="S65" s="14"/>
      <c r="T65" s="140"/>
    </row>
    <row r="66" spans="1:20" ht="15" customHeight="1">
      <c r="A66" s="140">
        <v>2</v>
      </c>
      <c r="B66" s="35" t="s">
        <v>281</v>
      </c>
      <c r="C66" s="14" t="s">
        <v>282</v>
      </c>
      <c r="D66" s="140"/>
      <c r="E66" s="140"/>
      <c r="F66" s="150">
        <f>ROUND(VLOOKUP($B66,'Prior Historical'!$A$5:$U$500,COLUMNS($F66:F66)+6,FALSE)/1000,3)</f>
        <v>23185.754000000001</v>
      </c>
      <c r="G66" s="150">
        <f>ROUND(VLOOKUP($B66,'Prior Historical'!$A$5:$U$500,COLUMNS($F66:G66)+6,FALSE)/1000,3)</f>
        <v>23070.457999999999</v>
      </c>
      <c r="H66" s="150">
        <f>ROUND(VLOOKUP($B66,'Prior Historical'!$A$5:$U$500,COLUMNS($F66:H66)+6,FALSE)/1000,3)</f>
        <v>22956.226999999999</v>
      </c>
      <c r="I66" s="150">
        <f>ROUND(VLOOKUP($B66,'Prior Historical'!$A$5:$U$500,COLUMNS($F66:I66)+6,FALSE)/1000,3)</f>
        <v>22841.994999999999</v>
      </c>
      <c r="J66" s="150">
        <f>ROUND(VLOOKUP($B66,'Prior Historical'!$A$5:$U$500,COLUMNS($F66:J66)+6,FALSE)/1000,3)</f>
        <v>22731.688999999998</v>
      </c>
      <c r="K66" s="150">
        <f>ROUND(VLOOKUP($B66,'Prior Historical'!$A$5:$U$500,COLUMNS($F66:K66)+6,FALSE)/1000,3)</f>
        <v>22616.967000000001</v>
      </c>
      <c r="L66" s="150">
        <f>ROUND(VLOOKUP($B66,'Prior Historical'!$A$5:$U$500,COLUMNS($F66:L66)+6,FALSE)/1000,3)</f>
        <v>22502.685000000001</v>
      </c>
      <c r="M66" s="150">
        <f>ROUND(VLOOKUP($B66,'Prior Historical'!$A$5:$U$500,COLUMNS($F66:M66)+6,FALSE)/1000,3)</f>
        <v>25703.083999999999</v>
      </c>
      <c r="N66" s="150">
        <f>ROUND(VLOOKUP($B66,'Prior Historical'!$A$5:$U$500,COLUMNS($F66:N66)+6,FALSE)/1000,3)</f>
        <v>26128.736000000001</v>
      </c>
      <c r="O66" s="150">
        <f>ROUND(VLOOKUP($B66,'Prior Historical'!$A$5:$U$500,COLUMNS($F66:O66)+6,FALSE)/1000,3)</f>
        <v>25965.545999999998</v>
      </c>
      <c r="P66" s="150">
        <f>ROUND(VLOOKUP($B66,'Prior Historical'!$A$5:$U$500,COLUMNS($F66:P66)+6,FALSE)/1000,3)</f>
        <v>25937.62</v>
      </c>
      <c r="Q66" s="150">
        <f>ROUND(VLOOKUP($B66,'Prior Historical'!$A$5:$U$500,COLUMNS($F66:Q66)+6,FALSE)/1000,3)</f>
        <v>25794.985000000001</v>
      </c>
      <c r="R66" s="150">
        <f>ROUND(VLOOKUP($B66,'Prior Historical'!$A$5:$U$500,COLUMNS($F66:R66)+6,FALSE)/1000,3)</f>
        <v>25769.001</v>
      </c>
      <c r="S66" s="148">
        <f t="shared" ref="S66:S73" si="5">(SUM(F66:R66)/13)</f>
        <v>24246.518999999997</v>
      </c>
      <c r="T66" s="142" t="s">
        <v>283</v>
      </c>
    </row>
    <row r="67" spans="1:20" ht="15" customHeight="1">
      <c r="A67" s="140">
        <v>3</v>
      </c>
      <c r="B67" s="35" t="s">
        <v>284</v>
      </c>
      <c r="C67" s="14" t="s">
        <v>285</v>
      </c>
      <c r="D67" s="140"/>
      <c r="E67" s="140"/>
      <c r="F67" s="147">
        <f>(SUMIF('Prior Historical'!$A:$A,$B67,'Prior Historical'!G:G))/1000-F68</f>
        <v>815905.40519999992</v>
      </c>
      <c r="G67" s="147">
        <f>(SUMIF('Prior Historical'!$A:$A,$B67,'Prior Historical'!H:H))/1000-G68</f>
        <v>829053.94997000007</v>
      </c>
      <c r="H67" s="147">
        <f>(SUMIF('Prior Historical'!$A:$A,$B67,'Prior Historical'!I:I))/1000-H68</f>
        <v>853069.40937999997</v>
      </c>
      <c r="I67" s="147">
        <f>(SUMIF('Prior Historical'!$A:$A,$B67,'Prior Historical'!J:J))/1000-I68</f>
        <v>871509.28703000001</v>
      </c>
      <c r="J67" s="147">
        <f>(SUMIF('Prior Historical'!$A:$A,$B67,'Prior Historical'!K:K))/1000-J68</f>
        <v>881099.89382</v>
      </c>
      <c r="K67" s="147">
        <f>(SUMIF('Prior Historical'!$A:$A,$B67,'Prior Historical'!L:L))/1000-K68</f>
        <v>921701.61700000009</v>
      </c>
      <c r="L67" s="147">
        <f>(SUMIF('Prior Historical'!$A:$A,$B67,'Prior Historical'!M:M))/1000-L68</f>
        <v>966636.59701000014</v>
      </c>
      <c r="M67" s="147">
        <f>(SUMIF('Prior Historical'!$A:$A,$B67,'Prior Historical'!N:N))/1000-M68</f>
        <v>1014762.7136999997</v>
      </c>
      <c r="N67" s="147">
        <f>(SUMIF('Prior Historical'!$A:$A,$B67,'Prior Historical'!O:O))/1000-N68</f>
        <v>1110672.1384099999</v>
      </c>
      <c r="O67" s="147">
        <f>(SUMIF('Prior Historical'!$A:$A,$B67,'Prior Historical'!P:P))/1000-O68</f>
        <v>1163309.8178300001</v>
      </c>
      <c r="P67" s="147">
        <f>(SUMIF('Prior Historical'!$A:$A,$B67,'Prior Historical'!Q:Q))/1000-P68</f>
        <v>1195392.4198499999</v>
      </c>
      <c r="Q67" s="147">
        <f>(SUMIF('Prior Historical'!$A:$A,$B67,'Prior Historical'!R:R))/1000-Q68</f>
        <v>1215338.3494000002</v>
      </c>
      <c r="R67" s="147">
        <f>(SUMIF('Prior Historical'!$A:$A,$B67,'Prior Historical'!S:S))/1000-R68</f>
        <v>1367077.9840500003</v>
      </c>
      <c r="S67" s="148">
        <f t="shared" ref="S67:S68" si="6">AVERAGE(F67:R67)</f>
        <v>1015809.9678961539</v>
      </c>
      <c r="T67" s="142" t="s">
        <v>286</v>
      </c>
    </row>
    <row r="68" spans="1:20" ht="15" customHeight="1">
      <c r="A68" s="140">
        <v>4</v>
      </c>
      <c r="B68" s="149" t="s">
        <v>284</v>
      </c>
      <c r="C68" s="14" t="s">
        <v>287</v>
      </c>
      <c r="D68" s="140"/>
      <c r="E68" s="140"/>
      <c r="F68" s="27">
        <f>(SUMIF('Prior Historical'!$C:$C,"1823610",'Prior Historical'!G:G))/1000</f>
        <v>112960.57134000001</v>
      </c>
      <c r="G68" s="27">
        <f>(SUMIF('Prior Historical'!$C:$C,"1823610",'Prior Historical'!H:H))/1000</f>
        <v>113461.15486</v>
      </c>
      <c r="H68" s="27">
        <f>(SUMIF('Prior Historical'!$C:$C,"1823610",'Prior Historical'!I:I))/1000</f>
        <v>113997.07218</v>
      </c>
      <c r="I68" s="27">
        <f>(SUMIF('Prior Historical'!$C:$C,"1823610",'Prior Historical'!J:J))/1000</f>
        <v>114561.01642</v>
      </c>
      <c r="J68" s="27">
        <f>(SUMIF('Prior Historical'!$C:$C,"1823610",'Prior Historical'!K:K))/1000</f>
        <v>115043.58245999999</v>
      </c>
      <c r="K68" s="27">
        <f>(SUMIF('Prior Historical'!$C:$C,"1823610",'Prior Historical'!L:L))/1000</f>
        <v>115443.74843000001</v>
      </c>
      <c r="L68" s="27">
        <f>(SUMIF('Prior Historical'!$C:$C,"1823610",'Prior Historical'!M:M))/1000</f>
        <v>124698.16958</v>
      </c>
      <c r="M68" s="27">
        <f>(SUMIF('Prior Historical'!$C:$C,"1823610",'Prior Historical'!N:N))/1000</f>
        <v>125180.50143999999</v>
      </c>
      <c r="N68" s="27">
        <f>(SUMIF('Prior Historical'!$C:$C,"1823610",'Prior Historical'!O:O))/1000</f>
        <v>125610.16290000001</v>
      </c>
      <c r="O68" s="27">
        <f>(SUMIF('Prior Historical'!$C:$C,"1823610",'Prior Historical'!P:P))/1000</f>
        <v>126257.47962</v>
      </c>
      <c r="P68" s="27">
        <f>(SUMIF('Prior Historical'!$C:$C,"1823610",'Prior Historical'!Q:Q))/1000</f>
        <v>126957.58170000001</v>
      </c>
      <c r="Q68" s="27">
        <f>(SUMIF('Prior Historical'!$C:$C,"1823610",'Prior Historical'!R:R))/1000</f>
        <v>127768.26602</v>
      </c>
      <c r="R68" s="27">
        <f>(SUMIF('Prior Historical'!$C:$C,"1823610",'Prior Historical'!S:S))/1000</f>
        <v>119087.13254000001</v>
      </c>
      <c r="S68" s="148">
        <f t="shared" si="6"/>
        <v>120078.95688384616</v>
      </c>
      <c r="T68" s="142" t="s">
        <v>288</v>
      </c>
    </row>
    <row r="69" spans="1:20" ht="15" customHeight="1">
      <c r="A69" s="140">
        <v>5</v>
      </c>
      <c r="B69" s="35" t="s">
        <v>289</v>
      </c>
      <c r="C69" s="14" t="s">
        <v>290</v>
      </c>
      <c r="D69" s="140"/>
      <c r="E69" s="140"/>
      <c r="F69" s="150">
        <f>ROUND(VLOOKUP($B69,'Prior Historical'!$A$5:$U$500,COLUMNS($F69:F69)+6,FALSE)/1000,3)</f>
        <v>1727.7629999999999</v>
      </c>
      <c r="G69" s="150">
        <f>ROUND(VLOOKUP($B69,'Prior Historical'!$A$5:$U$500,COLUMNS($F69:G69)+6,FALSE)/1000,3)</f>
        <v>1788.4</v>
      </c>
      <c r="H69" s="150">
        <f>ROUND(VLOOKUP($B69,'Prior Historical'!$A$5:$U$500,COLUMNS($F69:H69)+6,FALSE)/1000,3)</f>
        <v>1820.0840000000001</v>
      </c>
      <c r="I69" s="150">
        <f>ROUND(VLOOKUP($B69,'Prior Historical'!$A$5:$U$500,COLUMNS($F69:I69)+6,FALSE)/1000,3)</f>
        <v>1894.0630000000001</v>
      </c>
      <c r="J69" s="150">
        <f>ROUND(VLOOKUP($B69,'Prior Historical'!$A$5:$U$500,COLUMNS($F69:J69)+6,FALSE)/1000,3)</f>
        <v>2050.09</v>
      </c>
      <c r="K69" s="150">
        <f>ROUND(VLOOKUP($B69,'Prior Historical'!$A$5:$U$500,COLUMNS($F69:K69)+6,FALSE)/1000,3)</f>
        <v>2152.04</v>
      </c>
      <c r="L69" s="150">
        <f>ROUND(VLOOKUP($B69,'Prior Historical'!$A$5:$U$500,COLUMNS($F69:L69)+6,FALSE)/1000,3)</f>
        <v>732.78599999999994</v>
      </c>
      <c r="M69" s="150">
        <f>ROUND(VLOOKUP($B69,'Prior Historical'!$A$5:$U$500,COLUMNS($F69:M69)+6,FALSE)/1000,3)</f>
        <v>1015.74</v>
      </c>
      <c r="N69" s="150">
        <f>ROUND(VLOOKUP($B69,'Prior Historical'!$A$5:$U$500,COLUMNS($F69:N69)+6,FALSE)/1000,3)</f>
        <v>884.35500000000002</v>
      </c>
      <c r="O69" s="150">
        <f>ROUND(VLOOKUP($B69,'Prior Historical'!$A$5:$U$500,COLUMNS($F69:O69)+6,FALSE)/1000,3)</f>
        <v>1034.807</v>
      </c>
      <c r="P69" s="150">
        <f>ROUND(VLOOKUP($B69,'Prior Historical'!$A$5:$U$500,COLUMNS($F69:P69)+6,FALSE)/1000,3)</f>
        <v>1349.289</v>
      </c>
      <c r="Q69" s="150">
        <f>ROUND(VLOOKUP($B69,'Prior Historical'!$A$5:$U$500,COLUMNS($F69:Q69)+6,FALSE)/1000,3)</f>
        <v>1781.579</v>
      </c>
      <c r="R69" s="150">
        <f>ROUND(VLOOKUP($B69,'Prior Historical'!$A$5:$U$500,COLUMNS($F69:R69)+6,FALSE)/1000,3)</f>
        <v>2061.6030000000001</v>
      </c>
      <c r="S69" s="148">
        <f t="shared" si="5"/>
        <v>1560.9691538461541</v>
      </c>
      <c r="T69" s="142" t="s">
        <v>113</v>
      </c>
    </row>
    <row r="70" spans="1:20" ht="15" customHeight="1">
      <c r="A70" s="140">
        <v>6</v>
      </c>
      <c r="B70" s="35" t="s">
        <v>291</v>
      </c>
      <c r="C70" s="14" t="s">
        <v>292</v>
      </c>
      <c r="D70" s="140"/>
      <c r="E70" s="140"/>
      <c r="F70" s="27">
        <f>ROUND(IF(ISNA(VLOOKUP($B70,'Prior Historical'!$A$5:$U$500,COLUMNS($F70:F70)+6,FALSE)),0,+(VLOOKUP($B70,'Prior Historical'!$A$5:$U$500,COLUMNS($F70:F70)+6,FALSE)))/1000,3)</f>
        <v>57.884999999999998</v>
      </c>
      <c r="G70" s="27">
        <f>ROUND(IF(ISNA(VLOOKUP($B70,'Prior Historical'!$A$5:$U$500,COLUMNS($F70:G70)+6,FALSE)),0,+(VLOOKUP($B70,'Prior Historical'!$A$5:$U$500,COLUMNS($F70:G70)+6,FALSE)))/1000,3)</f>
        <v>58.905999999999999</v>
      </c>
      <c r="H70" s="27">
        <f>ROUND(IF(ISNA(VLOOKUP($B70,'Prior Historical'!$A$5:$U$500,COLUMNS($F70:H70)+6,FALSE)),0,+(VLOOKUP($B70,'Prior Historical'!$A$5:$U$500,COLUMNS($F70:H70)+6,FALSE)))/1000,3)</f>
        <v>59.481999999999999</v>
      </c>
      <c r="I70" s="27">
        <f>ROUND(IF(ISNA(VLOOKUP($B70,'Prior Historical'!$A$5:$U$500,COLUMNS($F70:I70)+6,FALSE)),0,+(VLOOKUP($B70,'Prior Historical'!$A$5:$U$500,COLUMNS($F70:I70)+6,FALSE)))/1000,3)</f>
        <v>59.048000000000002</v>
      </c>
      <c r="J70" s="27">
        <f>ROUND(IF(ISNA(VLOOKUP($B70,'Prior Historical'!$A$5:$U$500,COLUMNS($F70:J70)+6,FALSE)),0,+(VLOOKUP($B70,'Prior Historical'!$A$5:$U$500,COLUMNS($F70:J70)+6,FALSE)))/1000,3)</f>
        <v>58.615000000000002</v>
      </c>
      <c r="K70" s="27">
        <f>ROUND(IF(ISNA(VLOOKUP($B70,'Prior Historical'!$A$5:$U$500,COLUMNS($F70:K70)+6,FALSE)),0,+(VLOOKUP($B70,'Prior Historical'!$A$5:$U$500,COLUMNS($F70:K70)+6,FALSE)))/1000,3)</f>
        <v>58.180999999999997</v>
      </c>
      <c r="L70" s="27">
        <f>ROUND(IF(ISNA(VLOOKUP($B70,'Prior Historical'!$A$5:$U$500,COLUMNS($F70:L70)+6,FALSE)),0,+(VLOOKUP($B70,'Prior Historical'!$A$5:$U$500,COLUMNS($F70:L70)+6,FALSE)))/1000,3)</f>
        <v>57.747</v>
      </c>
      <c r="M70" s="27">
        <f>ROUND(IF(ISNA(VLOOKUP($B70,'Prior Historical'!$A$5:$U$500,COLUMNS($F70:M70)+6,FALSE)),0,+(VLOOKUP($B70,'Prior Historical'!$A$5:$U$500,COLUMNS($F70:M70)+6,FALSE)))/1000,3)</f>
        <v>57.341000000000001</v>
      </c>
      <c r="N70" s="27">
        <f>ROUND(IF(ISNA(VLOOKUP($B70,'Prior Historical'!$A$5:$U$500,COLUMNS($F70:N70)+6,FALSE)),0,+(VLOOKUP($B70,'Prior Historical'!$A$5:$U$500,COLUMNS($F70:N70)+6,FALSE)))/1000,3)</f>
        <v>63.898000000000003</v>
      </c>
      <c r="O70" s="27">
        <f>ROUND(IF(ISNA(VLOOKUP($B70,'Prior Historical'!$A$5:$U$500,COLUMNS($F70:O70)+6,FALSE)),0,+(VLOOKUP($B70,'Prior Historical'!$A$5:$U$500,COLUMNS($F70:O70)+6,FALSE)))/1000,3)</f>
        <v>63.518000000000001</v>
      </c>
      <c r="P70" s="27">
        <f>ROUND(IF(ISNA(VLOOKUP($B70,'Prior Historical'!$A$5:$U$500,COLUMNS($F70:P70)+6,FALSE)),0,+(VLOOKUP($B70,'Prior Historical'!$A$5:$U$500,COLUMNS($F70:P70)+6,FALSE)))/1000,3)</f>
        <v>66.528000000000006</v>
      </c>
      <c r="Q70" s="27">
        <f>ROUND(IF(ISNA(VLOOKUP($B70,'Prior Historical'!$A$5:$U$500,COLUMNS($F70:Q70)+6,FALSE)),0,+(VLOOKUP($B70,'Prior Historical'!$A$5:$U$500,COLUMNS($F70:Q70)+6,FALSE)))/1000,3)</f>
        <v>66.147999999999996</v>
      </c>
      <c r="R70" s="27">
        <f>ROUND(IF(ISNA(VLOOKUP($B70,'Prior Historical'!$A$5:$U$500,COLUMNS($F70:R70)+6,FALSE)),0,+(VLOOKUP($B70,'Prior Historical'!$A$5:$U$500,COLUMNS($F70:R70)+6,FALSE)))/1000,3)</f>
        <v>67.774000000000001</v>
      </c>
      <c r="S70" s="148">
        <f t="shared" si="5"/>
        <v>61.159307692307692</v>
      </c>
      <c r="T70" s="142" t="s">
        <v>113</v>
      </c>
    </row>
    <row r="71" spans="1:20" ht="15" customHeight="1">
      <c r="A71" s="140">
        <v>7</v>
      </c>
      <c r="B71" s="35" t="s">
        <v>293</v>
      </c>
      <c r="C71" s="14" t="s">
        <v>280</v>
      </c>
      <c r="D71" s="140"/>
      <c r="E71" s="140"/>
      <c r="F71" s="150">
        <f>ROUND(VLOOKUP($B71,'Prior Historical'!$A$5:$U$500,COLUMNS($F71:F71)+6,FALSE)/1000,3)</f>
        <v>10627.269</v>
      </c>
      <c r="G71" s="150">
        <f>ROUND(VLOOKUP($B71,'Prior Historical'!$A$5:$U$500,COLUMNS($F71:G71)+6,FALSE)/1000,3)</f>
        <v>9906.3960000000006</v>
      </c>
      <c r="H71" s="150">
        <f>ROUND(VLOOKUP($B71,'Prior Historical'!$A$5:$U$500,COLUMNS($F71:H71)+6,FALSE)/1000,3)</f>
        <v>12174.22</v>
      </c>
      <c r="I71" s="150">
        <f>ROUND(VLOOKUP($B71,'Prior Historical'!$A$5:$U$500,COLUMNS($F71:I71)+6,FALSE)/1000,3)</f>
        <v>13394.733</v>
      </c>
      <c r="J71" s="150">
        <f>ROUND(VLOOKUP($B71,'Prior Historical'!$A$5:$U$500,COLUMNS($F71:J71)+6,FALSE)/1000,3)</f>
        <v>12415.502</v>
      </c>
      <c r="K71" s="150">
        <f>ROUND(VLOOKUP($B71,'Prior Historical'!$A$5:$U$500,COLUMNS($F71:K71)+6,FALSE)/1000,3)</f>
        <v>14118.705</v>
      </c>
      <c r="L71" s="150">
        <f>ROUND(VLOOKUP($B71,'Prior Historical'!$A$5:$U$500,COLUMNS($F71:L71)+6,FALSE)/1000,3)</f>
        <v>15129.422</v>
      </c>
      <c r="M71" s="150">
        <f>ROUND(VLOOKUP($B71,'Prior Historical'!$A$5:$U$500,COLUMNS($F71:M71)+6,FALSE)/1000,3)</f>
        <v>16697.289000000001</v>
      </c>
      <c r="N71" s="150">
        <f>ROUND(VLOOKUP($B71,'Prior Historical'!$A$5:$U$500,COLUMNS($F71:N71)+6,FALSE)/1000,3)</f>
        <v>16427.866999999998</v>
      </c>
      <c r="O71" s="150">
        <f>ROUND(VLOOKUP($B71,'Prior Historical'!$A$5:$U$500,COLUMNS($F71:O71)+6,FALSE)/1000,3)</f>
        <v>21475.958999999999</v>
      </c>
      <c r="P71" s="150">
        <f>ROUND(VLOOKUP($B71,'Prior Historical'!$A$5:$U$500,COLUMNS($F71:P71)+6,FALSE)/1000,3)</f>
        <v>23085.205000000002</v>
      </c>
      <c r="Q71" s="150">
        <f>ROUND(VLOOKUP($B71,'Prior Historical'!$A$5:$U$500,COLUMNS($F71:Q71)+6,FALSE)/1000,3)</f>
        <v>24329.681</v>
      </c>
      <c r="R71" s="150">
        <f>ROUND(VLOOKUP($B71,'Prior Historical'!$A$5:$U$500,COLUMNS($F71:R71)+6,FALSE)/1000,3)</f>
        <v>12387.67</v>
      </c>
      <c r="S71" s="148">
        <f t="shared" si="5"/>
        <v>15551.532153846154</v>
      </c>
      <c r="T71" s="142" t="s">
        <v>113</v>
      </c>
    </row>
    <row r="72" spans="1:20" ht="15" customHeight="1">
      <c r="A72" s="140">
        <v>8</v>
      </c>
      <c r="B72" s="155" t="s">
        <v>294</v>
      </c>
      <c r="C72" s="14" t="s">
        <v>295</v>
      </c>
      <c r="D72" s="140"/>
      <c r="E72" s="140"/>
      <c r="F72" s="150">
        <f>ROUND(VLOOKUP($B72,'Prior Historical'!$A$5:$U$500,COLUMNS($F72:F72)+6,FALSE)/1000,3)</f>
        <v>4094.89</v>
      </c>
      <c r="G72" s="150">
        <f>ROUND(VLOOKUP($B72,'Prior Historical'!$A$5:$U$500,COLUMNS($F72:G72)+6,FALSE)/1000,3)</f>
        <v>4032.748</v>
      </c>
      <c r="H72" s="150">
        <f>ROUND(VLOOKUP($B72,'Prior Historical'!$A$5:$U$500,COLUMNS($F72:H72)+6,FALSE)/1000,3)</f>
        <v>3941.549</v>
      </c>
      <c r="I72" s="150">
        <f>ROUND(VLOOKUP($B72,'Prior Historical'!$A$5:$U$500,COLUMNS($F72:I72)+6,FALSE)/1000,3)</f>
        <v>3864.8789999999999</v>
      </c>
      <c r="J72" s="150">
        <f>ROUND(VLOOKUP($B72,'Prior Historical'!$A$5:$U$500,COLUMNS($F72:J72)+6,FALSE)/1000,3)</f>
        <v>3788.2080000000001</v>
      </c>
      <c r="K72" s="150">
        <f>ROUND(VLOOKUP($B72,'Prior Historical'!$A$5:$U$500,COLUMNS($F72:K72)+6,FALSE)/1000,3)</f>
        <v>3731.1590000000001</v>
      </c>
      <c r="L72" s="150">
        <f>ROUND(VLOOKUP($B72,'Prior Historical'!$A$5:$U$500,COLUMNS($F72:L72)+6,FALSE)/1000,3)</f>
        <v>3674.11</v>
      </c>
      <c r="M72" s="150">
        <f>ROUND(VLOOKUP($B72,'Prior Historical'!$A$5:$U$500,COLUMNS($F72:M72)+6,FALSE)/1000,3)</f>
        <v>3617.0610000000001</v>
      </c>
      <c r="N72" s="150">
        <f>ROUND(VLOOKUP($B72,'Prior Historical'!$A$5:$U$500,COLUMNS($F72:N72)+6,FALSE)/1000,3)</f>
        <v>3560.0120000000002</v>
      </c>
      <c r="O72" s="150">
        <f>ROUND(VLOOKUP($B72,'Prior Historical'!$A$5:$U$500,COLUMNS($F72:O72)+6,FALSE)/1000,3)</f>
        <v>3502.9630000000002</v>
      </c>
      <c r="P72" s="150">
        <f>ROUND(VLOOKUP($B72,'Prior Historical'!$A$5:$U$500,COLUMNS($F72:P72)+6,FALSE)/1000,3)</f>
        <v>3445.9140000000002</v>
      </c>
      <c r="Q72" s="150">
        <f>ROUND(VLOOKUP($B72,'Prior Historical'!$A$5:$U$500,COLUMNS($F72:Q72)+6,FALSE)/1000,3)</f>
        <v>3406.5189999999998</v>
      </c>
      <c r="R72" s="150">
        <f>ROUND(VLOOKUP($B72,'Prior Historical'!$A$5:$U$500,COLUMNS($F72:R72)+6,FALSE)/1000,3)</f>
        <v>3367.125</v>
      </c>
      <c r="S72" s="148">
        <f t="shared" si="5"/>
        <v>3694.3951538461542</v>
      </c>
      <c r="T72" s="142" t="s">
        <v>283</v>
      </c>
    </row>
    <row r="73" spans="1:20" ht="15" customHeight="1">
      <c r="A73" s="140">
        <v>9</v>
      </c>
      <c r="B73" s="35" t="s">
        <v>296</v>
      </c>
      <c r="C73" s="14" t="s">
        <v>297</v>
      </c>
      <c r="D73" s="140"/>
      <c r="E73" s="140"/>
      <c r="F73" s="152">
        <f>ROUND(VLOOKUP($B73,'Prior Historical'!$A$5:$U$500,COLUMNS($F73:F73)+6,FALSE)/1000,3)</f>
        <v>658178.33799999999</v>
      </c>
      <c r="G73" s="152">
        <f>ROUND(VLOOKUP($B73,'Prior Historical'!$A$5:$U$500,COLUMNS($F73:G73)+6,FALSE)/1000,3)</f>
        <v>657869.11</v>
      </c>
      <c r="H73" s="152">
        <f>ROUND(VLOOKUP($B73,'Prior Historical'!$A$5:$U$500,COLUMNS($F73:H73)+6,FALSE)/1000,3)</f>
        <v>671789.821</v>
      </c>
      <c r="I73" s="152">
        <f>ROUND(VLOOKUP($B73,'Prior Historical'!$A$5:$U$500,COLUMNS($F73:I73)+6,FALSE)/1000,3)</f>
        <v>700727.07</v>
      </c>
      <c r="J73" s="152">
        <f>ROUND(VLOOKUP($B73,'Prior Historical'!$A$5:$U$500,COLUMNS($F73:J73)+6,FALSE)/1000,3)</f>
        <v>723058.93900000001</v>
      </c>
      <c r="K73" s="152">
        <f>ROUND(VLOOKUP($B73,'Prior Historical'!$A$5:$U$500,COLUMNS($F73:K73)+6,FALSE)/1000,3)</f>
        <v>723786.80900000001</v>
      </c>
      <c r="L73" s="152">
        <f>ROUND(VLOOKUP($B73,'Prior Historical'!$A$5:$U$500,COLUMNS($F73:L73)+6,FALSE)/1000,3)</f>
        <v>741942.32200000004</v>
      </c>
      <c r="M73" s="152">
        <f>ROUND(VLOOKUP($B73,'Prior Historical'!$A$5:$U$500,COLUMNS($F73:M73)+6,FALSE)/1000,3)</f>
        <v>744541.23199999996</v>
      </c>
      <c r="N73" s="152">
        <f>ROUND(VLOOKUP($B73,'Prior Historical'!$A$5:$U$500,COLUMNS($F73:N73)+6,FALSE)/1000,3)</f>
        <v>754275.47</v>
      </c>
      <c r="O73" s="152">
        <f>ROUND(VLOOKUP($B73,'Prior Historical'!$A$5:$U$500,COLUMNS($F73:O73)+6,FALSE)/1000,3)</f>
        <v>769517.68099999998</v>
      </c>
      <c r="P73" s="152">
        <f>ROUND(VLOOKUP($B73,'Prior Historical'!$A$5:$U$500,COLUMNS($F73:P73)+6,FALSE)/1000,3)</f>
        <v>772638.72900000005</v>
      </c>
      <c r="Q73" s="152">
        <f>ROUND(VLOOKUP($B73,'Prior Historical'!$A$5:$U$500,COLUMNS($F73:Q73)+6,FALSE)/1000,3)</f>
        <v>775480.52300000004</v>
      </c>
      <c r="R73" s="152">
        <f>ROUND(VLOOKUP($B73,'Prior Historical'!$A$5:$U$500,COLUMNS($F73:R73)+6,FALSE)/1000,3)</f>
        <v>721216.49699999997</v>
      </c>
      <c r="S73" s="153">
        <f t="shared" si="5"/>
        <v>724232.50315384613</v>
      </c>
      <c r="T73" s="142" t="s">
        <v>283</v>
      </c>
    </row>
    <row r="74" spans="1:20" ht="15" customHeight="1">
      <c r="A74" s="140">
        <v>10</v>
      </c>
      <c r="B74" s="35"/>
      <c r="C74" s="14"/>
      <c r="D74" s="140" t="s">
        <v>280</v>
      </c>
      <c r="E74" s="140"/>
      <c r="F74" s="27">
        <f t="shared" ref="F74:S74" si="7">SUM(F66:F73)</f>
        <v>1626737.8755399999</v>
      </c>
      <c r="G74" s="27">
        <f t="shared" ref="G74:R74" si="8">SUM(G66:G73)</f>
        <v>1639241.12283</v>
      </c>
      <c r="H74" s="27">
        <f t="shared" si="8"/>
        <v>1679807.8645599999</v>
      </c>
      <c r="I74" s="27">
        <f t="shared" si="8"/>
        <v>1728852.0914499997</v>
      </c>
      <c r="J74" s="27">
        <f t="shared" si="8"/>
        <v>1760246.5192799999</v>
      </c>
      <c r="K74" s="27">
        <f t="shared" si="8"/>
        <v>1803609.2264300003</v>
      </c>
      <c r="L74" s="27">
        <f t="shared" si="8"/>
        <v>1875373.8385900003</v>
      </c>
      <c r="M74" s="27">
        <f t="shared" si="8"/>
        <v>1931574.96214</v>
      </c>
      <c r="N74" s="27">
        <f t="shared" si="8"/>
        <v>2037622.6393100002</v>
      </c>
      <c r="O74" s="27">
        <f t="shared" si="8"/>
        <v>2111127.7714499999</v>
      </c>
      <c r="P74" s="27">
        <f t="shared" si="8"/>
        <v>2148873.2865500003</v>
      </c>
      <c r="Q74" s="27">
        <f t="shared" si="8"/>
        <v>2173966.0504200002</v>
      </c>
      <c r="R74" s="27">
        <f t="shared" si="8"/>
        <v>2251034.7865899997</v>
      </c>
      <c r="S74" s="27">
        <f t="shared" si="7"/>
        <v>1905236.0027030769</v>
      </c>
      <c r="T74" s="140"/>
    </row>
    <row r="75" spans="1:20" ht="15" customHeight="1">
      <c r="A75" s="140">
        <v>11</v>
      </c>
      <c r="B75" s="35"/>
      <c r="C75" s="14"/>
      <c r="D75" s="140"/>
      <c r="E75" s="140"/>
      <c r="F75" s="27"/>
      <c r="G75" s="27"/>
      <c r="H75" s="27"/>
      <c r="I75" s="27"/>
      <c r="J75" s="27"/>
      <c r="K75" s="27"/>
      <c r="L75" s="27"/>
      <c r="M75" s="27"/>
      <c r="N75" s="27"/>
      <c r="O75" s="27"/>
      <c r="P75" s="27"/>
      <c r="Q75" s="27"/>
      <c r="R75" s="27"/>
      <c r="S75" s="27"/>
      <c r="T75" s="140"/>
    </row>
    <row r="76" spans="1:20" ht="15" customHeight="1" thickBot="1">
      <c r="A76" s="140">
        <v>12</v>
      </c>
      <c r="B76" s="35"/>
      <c r="C76" s="14" t="s">
        <v>298</v>
      </c>
      <c r="D76" s="140"/>
      <c r="E76" s="140"/>
      <c r="F76" s="156">
        <f t="shared" ref="F76:S76" si="9">+F17+F22+F44+F74</f>
        <v>10395566.873269999</v>
      </c>
      <c r="G76" s="156">
        <f t="shared" si="9"/>
        <v>10461957.68</v>
      </c>
      <c r="H76" s="156">
        <f t="shared" si="9"/>
        <v>10534562.24131</v>
      </c>
      <c r="I76" s="156">
        <f t="shared" si="9"/>
        <v>10617753.17199</v>
      </c>
      <c r="J76" s="156">
        <f t="shared" si="9"/>
        <v>10695325.642419999</v>
      </c>
      <c r="K76" s="156">
        <f t="shared" si="9"/>
        <v>10829710.131070003</v>
      </c>
      <c r="L76" s="156">
        <f t="shared" si="9"/>
        <v>10979783.211480001</v>
      </c>
      <c r="M76" s="156">
        <f t="shared" si="9"/>
        <v>11223105.06299</v>
      </c>
      <c r="N76" s="156">
        <f t="shared" si="9"/>
        <v>11412796.102550002</v>
      </c>
      <c r="O76" s="156">
        <f t="shared" si="9"/>
        <v>11529268.284920001</v>
      </c>
      <c r="P76" s="156">
        <f t="shared" si="9"/>
        <v>11523219.459980002</v>
      </c>
      <c r="Q76" s="156">
        <f t="shared" si="9"/>
        <v>11609276.66423</v>
      </c>
      <c r="R76" s="156">
        <f t="shared" si="9"/>
        <v>11855260.23246</v>
      </c>
      <c r="S76" s="156">
        <f t="shared" si="9"/>
        <v>11051352.673743848</v>
      </c>
      <c r="T76" s="140"/>
    </row>
    <row r="77" spans="1:20" ht="15" customHeight="1" thickTop="1">
      <c r="A77" s="140">
        <v>13</v>
      </c>
      <c r="B77" s="140"/>
      <c r="C77" s="140"/>
      <c r="D77" s="140"/>
      <c r="E77" s="140"/>
      <c r="F77" s="140"/>
      <c r="G77" s="140"/>
      <c r="H77" s="140"/>
      <c r="I77" s="140"/>
      <c r="J77" s="140"/>
      <c r="K77" s="140"/>
      <c r="L77" s="140"/>
      <c r="M77" s="140"/>
      <c r="N77" s="140"/>
      <c r="O77" s="140"/>
      <c r="P77" s="140"/>
      <c r="Q77" s="140"/>
      <c r="R77" s="140"/>
      <c r="S77" s="140"/>
      <c r="T77" s="140"/>
    </row>
    <row r="78" spans="1:20" ht="15" customHeight="1">
      <c r="A78" s="140">
        <v>14</v>
      </c>
      <c r="B78" s="35"/>
      <c r="C78" s="14" t="s">
        <v>299</v>
      </c>
      <c r="D78" s="140"/>
      <c r="E78" s="140"/>
      <c r="F78" s="140"/>
      <c r="G78" s="140"/>
      <c r="H78" s="140"/>
      <c r="I78" s="140"/>
      <c r="J78" s="140"/>
      <c r="K78" s="140"/>
      <c r="L78" s="140"/>
      <c r="M78" s="140"/>
      <c r="N78" s="140"/>
      <c r="O78" s="140"/>
      <c r="P78" s="140"/>
      <c r="Q78" s="140"/>
      <c r="R78" s="140"/>
      <c r="S78" s="140"/>
      <c r="T78" s="140"/>
    </row>
    <row r="79" spans="1:20" ht="15" customHeight="1">
      <c r="A79" s="140">
        <v>15</v>
      </c>
      <c r="B79" s="35"/>
      <c r="C79" s="14"/>
      <c r="D79" s="140"/>
      <c r="E79" s="140"/>
      <c r="F79" s="27"/>
      <c r="G79" s="27"/>
      <c r="H79" s="27"/>
      <c r="I79" s="27"/>
      <c r="J79" s="27"/>
      <c r="K79" s="27"/>
      <c r="L79" s="27"/>
      <c r="M79" s="27"/>
      <c r="N79" s="27"/>
      <c r="O79" s="27"/>
      <c r="P79" s="27"/>
      <c r="Q79" s="27"/>
      <c r="R79" s="27"/>
      <c r="S79" s="27"/>
      <c r="T79" s="140"/>
    </row>
    <row r="80" spans="1:20" ht="15" customHeight="1">
      <c r="A80" s="140">
        <v>16</v>
      </c>
      <c r="B80" s="35" t="s">
        <v>300</v>
      </c>
      <c r="C80" s="14" t="s">
        <v>301</v>
      </c>
      <c r="D80" s="140"/>
      <c r="E80" s="140"/>
      <c r="F80" s="150">
        <f>ROUND(VLOOKUP($B80,'Prior Historical'!$A$5:$U$500,COLUMNS($F80:F80)+6,FALSE)/1000,3)</f>
        <v>119696.788</v>
      </c>
      <c r="G80" s="150">
        <f>ROUND(VLOOKUP($B80,'Prior Historical'!$A$5:$U$500,COLUMNS($F80:G80)+6,FALSE)/1000,3)</f>
        <v>119696.788</v>
      </c>
      <c r="H80" s="150">
        <f>ROUND(VLOOKUP($B80,'Prior Historical'!$A$5:$U$500,COLUMNS($F80:H80)+6,FALSE)/1000,3)</f>
        <v>119696.788</v>
      </c>
      <c r="I80" s="150">
        <f>ROUND(VLOOKUP($B80,'Prior Historical'!$A$5:$U$500,COLUMNS($F80:I80)+6,FALSE)/1000,3)</f>
        <v>119696.788</v>
      </c>
      <c r="J80" s="150">
        <f>ROUND(VLOOKUP($B80,'Prior Historical'!$A$5:$U$500,COLUMNS($F80:J80)+6,FALSE)/1000,3)</f>
        <v>119696.788</v>
      </c>
      <c r="K80" s="150">
        <f>ROUND(VLOOKUP($B80,'Prior Historical'!$A$5:$U$500,COLUMNS($F80:K80)+6,FALSE)/1000,3)</f>
        <v>119696.788</v>
      </c>
      <c r="L80" s="150">
        <f>ROUND(VLOOKUP($B80,'Prior Historical'!$A$5:$U$500,COLUMNS($F80:L80)+6,FALSE)/1000,3)</f>
        <v>119696.788</v>
      </c>
      <c r="M80" s="150">
        <f>ROUND(VLOOKUP($B80,'Prior Historical'!$A$5:$U$500,COLUMNS($F80:M80)+6,FALSE)/1000,3)</f>
        <v>119696.788</v>
      </c>
      <c r="N80" s="150">
        <f>ROUND(VLOOKUP($B80,'Prior Historical'!$A$5:$U$500,COLUMNS($F80:N80)+6,FALSE)/1000,3)</f>
        <v>119696.788</v>
      </c>
      <c r="O80" s="150">
        <f>ROUND(VLOOKUP($B80,'Prior Historical'!$A$5:$U$500,COLUMNS($F80:O80)+6,FALSE)/1000,3)</f>
        <v>119696.788</v>
      </c>
      <c r="P80" s="150">
        <f>ROUND(VLOOKUP($B80,'Prior Historical'!$A$5:$U$500,COLUMNS($F80:P80)+6,FALSE)/1000,3)</f>
        <v>119696.788</v>
      </c>
      <c r="Q80" s="150">
        <f>ROUND(VLOOKUP($B80,'Prior Historical'!$A$5:$U$500,COLUMNS($F80:Q80)+6,FALSE)/1000,3)</f>
        <v>119696.788</v>
      </c>
      <c r="R80" s="150">
        <f>ROUND(VLOOKUP($B80,'Prior Historical'!$A$5:$U$500,COLUMNS($F80:R80)+6,FALSE)/1000,3)</f>
        <v>119696.788</v>
      </c>
      <c r="S80" s="148">
        <f>(SUM(F80:R80)/13)</f>
        <v>119696.78799999996</v>
      </c>
      <c r="T80" s="142" t="s">
        <v>283</v>
      </c>
    </row>
    <row r="81" spans="1:20" ht="15" customHeight="1">
      <c r="A81" s="140">
        <v>17</v>
      </c>
      <c r="B81" s="35" t="s">
        <v>302</v>
      </c>
      <c r="C81" s="14" t="s">
        <v>303</v>
      </c>
      <c r="D81" s="140"/>
      <c r="E81" s="140"/>
      <c r="F81" s="150">
        <f>ROUND(VLOOKUP($B81,'Prior Historical'!$A$5:$U$500,COLUMNS($F81:F81)+6,FALSE)/1000,3)</f>
        <v>3685840.2489999998</v>
      </c>
      <c r="G81" s="150">
        <f>ROUND(VLOOKUP($B81,'Prior Historical'!$A$5:$U$500,COLUMNS($F81:G81)+6,FALSE)/1000,3)</f>
        <v>3785840.2489999998</v>
      </c>
      <c r="H81" s="150">
        <f>ROUND(VLOOKUP($B81,'Prior Historical'!$A$5:$U$500,COLUMNS($F81:H81)+6,FALSE)/1000,3)</f>
        <v>3785840.2489999998</v>
      </c>
      <c r="I81" s="150">
        <f>ROUND(VLOOKUP($B81,'Prior Historical'!$A$5:$U$500,COLUMNS($F81:I81)+6,FALSE)/1000,3)</f>
        <v>3785840.2489999998</v>
      </c>
      <c r="J81" s="150">
        <f>ROUND(VLOOKUP($B81,'Prior Historical'!$A$5:$U$500,COLUMNS($F81:J81)+6,FALSE)/1000,3)</f>
        <v>3785840.2489999998</v>
      </c>
      <c r="K81" s="150">
        <f>ROUND(VLOOKUP($B81,'Prior Historical'!$A$5:$U$500,COLUMNS($F81:K81)+6,FALSE)/1000,3)</f>
        <v>3860840.2489999998</v>
      </c>
      <c r="L81" s="150">
        <f>ROUND(VLOOKUP($B81,'Prior Historical'!$A$5:$U$500,COLUMNS($F81:L81)+6,FALSE)/1000,3)</f>
        <v>3860840.2489999998</v>
      </c>
      <c r="M81" s="150">
        <f>ROUND(VLOOKUP($B81,'Prior Historical'!$A$5:$U$500,COLUMNS($F81:M81)+6,FALSE)/1000,3)</f>
        <v>3860840.2489999998</v>
      </c>
      <c r="N81" s="150">
        <f>ROUND(VLOOKUP($B81,'Prior Historical'!$A$5:$U$500,COLUMNS($F81:N81)+6,FALSE)/1000,3)</f>
        <v>4010840.2489999998</v>
      </c>
      <c r="O81" s="150">
        <f>ROUND(VLOOKUP($B81,'Prior Historical'!$A$5:$U$500,COLUMNS($F81:O81)+6,FALSE)/1000,3)</f>
        <v>4010840.2489999998</v>
      </c>
      <c r="P81" s="150">
        <f>ROUND(VLOOKUP($B81,'Prior Historical'!$A$5:$U$500,COLUMNS($F81:P81)+6,FALSE)/1000,3)</f>
        <v>4010840.2489999998</v>
      </c>
      <c r="Q81" s="150">
        <f>ROUND(VLOOKUP($B81,'Prior Historical'!$A$5:$U$500,COLUMNS($F81:Q81)+6,FALSE)/1000,3)</f>
        <v>4010840.2489999998</v>
      </c>
      <c r="R81" s="150">
        <f>ROUND(VLOOKUP($B81,'Prior Historical'!$A$5:$U$500,COLUMNS($F81:R81)+6,FALSE)/1000,3)</f>
        <v>4085840.2489999998</v>
      </c>
      <c r="S81" s="148">
        <f>(SUM(F81:R81)/13)</f>
        <v>3887763.3259230754</v>
      </c>
      <c r="T81" s="142" t="s">
        <v>283</v>
      </c>
    </row>
    <row r="82" spans="1:20" ht="15" customHeight="1">
      <c r="A82" s="140">
        <v>18</v>
      </c>
      <c r="B82" s="35" t="s">
        <v>304</v>
      </c>
      <c r="C82" s="14" t="s">
        <v>305</v>
      </c>
      <c r="D82" s="140"/>
      <c r="E82" s="140"/>
      <c r="F82" s="150">
        <f>ROUND(VLOOKUP($B82,'Prior Historical'!$A$5:$U$500,COLUMNS($F82:F82)+6,FALSE)/1000,3)</f>
        <v>-700.92100000000005</v>
      </c>
      <c r="G82" s="150">
        <f>ROUND(VLOOKUP($B82,'Prior Historical'!$A$5:$U$500,COLUMNS($F82:G82)+6,FALSE)/1000,3)</f>
        <v>-700.92100000000005</v>
      </c>
      <c r="H82" s="150">
        <f>ROUND(VLOOKUP($B82,'Prior Historical'!$A$5:$U$500,COLUMNS($F82:H82)+6,FALSE)/1000,3)</f>
        <v>-700.92100000000005</v>
      </c>
      <c r="I82" s="150">
        <f>ROUND(VLOOKUP($B82,'Prior Historical'!$A$5:$U$500,COLUMNS($F82:I82)+6,FALSE)/1000,3)</f>
        <v>-700.92100000000005</v>
      </c>
      <c r="J82" s="150">
        <f>ROUND(VLOOKUP($B82,'Prior Historical'!$A$5:$U$500,COLUMNS($F82:J82)+6,FALSE)/1000,3)</f>
        <v>-700.92100000000005</v>
      </c>
      <c r="K82" s="150">
        <f>ROUND(VLOOKUP($B82,'Prior Historical'!$A$5:$U$500,COLUMNS($F82:K82)+6,FALSE)/1000,3)</f>
        <v>-700.92100000000005</v>
      </c>
      <c r="L82" s="150">
        <f>ROUND(VLOOKUP($B82,'Prior Historical'!$A$5:$U$500,COLUMNS($F82:L82)+6,FALSE)/1000,3)</f>
        <v>-700.92100000000005</v>
      </c>
      <c r="M82" s="150">
        <f>ROUND(VLOOKUP($B82,'Prior Historical'!$A$5:$U$500,COLUMNS($F82:M82)+6,FALSE)/1000,3)</f>
        <v>-700.92100000000005</v>
      </c>
      <c r="N82" s="150">
        <f>ROUND(VLOOKUP($B82,'Prior Historical'!$A$5:$U$500,COLUMNS($F82:N82)+6,FALSE)/1000,3)</f>
        <v>-700.92100000000005</v>
      </c>
      <c r="O82" s="150">
        <f>ROUND(VLOOKUP($B82,'Prior Historical'!$A$5:$U$500,COLUMNS($F82:O82)+6,FALSE)/1000,3)</f>
        <v>-700.92100000000005</v>
      </c>
      <c r="P82" s="150">
        <f>ROUND(VLOOKUP($B82,'Prior Historical'!$A$5:$U$500,COLUMNS($F82:P82)+6,FALSE)/1000,3)</f>
        <v>-700.92100000000005</v>
      </c>
      <c r="Q82" s="150">
        <f>ROUND(VLOOKUP($B82,'Prior Historical'!$A$5:$U$500,COLUMNS($F82:Q82)+6,FALSE)/1000,3)</f>
        <v>-700.92100000000005</v>
      </c>
      <c r="R82" s="150">
        <f>ROUND(VLOOKUP($B82,'Prior Historical'!$A$5:$U$500,COLUMNS($F82:R82)+6,FALSE)/1000,3)</f>
        <v>-700.92100000000005</v>
      </c>
      <c r="S82" s="148">
        <f>(SUM(F82:R82)/13)</f>
        <v>-700.92100000000016</v>
      </c>
      <c r="T82" s="142" t="s">
        <v>283</v>
      </c>
    </row>
    <row r="83" spans="1:20" ht="15" customHeight="1">
      <c r="A83" s="140">
        <v>19</v>
      </c>
      <c r="B83" s="35" t="s">
        <v>306</v>
      </c>
      <c r="C83" s="14" t="s">
        <v>307</v>
      </c>
      <c r="D83" s="140"/>
      <c r="E83" s="140"/>
      <c r="F83" s="150">
        <f>ROUND(VLOOKUP($B83,'Prior Historical'!$A$5:$U$500,COLUMNS($F83:F83)+6,FALSE)/1000,3)</f>
        <v>201569.27100000001</v>
      </c>
      <c r="G83" s="150">
        <f>ROUND(VLOOKUP($B83,'Prior Historical'!$A$5:$U$500,COLUMNS($F83:G83)+6,FALSE)/1000,3)</f>
        <v>238713.889</v>
      </c>
      <c r="H83" s="150">
        <f>ROUND(VLOOKUP($B83,'Prior Historical'!$A$5:$U$500,COLUMNS($F83:H83)+6,FALSE)/1000,3)</f>
        <v>197616.69699999999</v>
      </c>
      <c r="I83" s="150">
        <f>ROUND(VLOOKUP($B83,'Prior Historical'!$A$5:$U$500,COLUMNS($F83:I83)+6,FALSE)/1000,3)</f>
        <v>222280.63399999999</v>
      </c>
      <c r="J83" s="150">
        <f>ROUND(VLOOKUP($B83,'Prior Historical'!$A$5:$U$500,COLUMNS($F83:J83)+6,FALSE)/1000,3)</f>
        <v>165775.13</v>
      </c>
      <c r="K83" s="150">
        <f>ROUND(VLOOKUP($B83,'Prior Historical'!$A$5:$U$500,COLUMNS($F83:K83)+6,FALSE)/1000,3)</f>
        <v>211865.42199999999</v>
      </c>
      <c r="L83" s="150">
        <f>ROUND(VLOOKUP($B83,'Prior Historical'!$A$5:$U$500,COLUMNS($F83:L83)+6,FALSE)/1000,3)</f>
        <v>259928.342</v>
      </c>
      <c r="M83" s="150">
        <f>ROUND(VLOOKUP($B83,'Prior Historical'!$A$5:$U$500,COLUMNS($F83:M83)+6,FALSE)/1000,3)</f>
        <v>316357.902</v>
      </c>
      <c r="N83" s="150">
        <f>ROUND(VLOOKUP($B83,'Prior Historical'!$A$5:$U$500,COLUMNS($F83:N83)+6,FALSE)/1000,3)</f>
        <v>238080.82199999999</v>
      </c>
      <c r="O83" s="150">
        <f>ROUND(VLOOKUP($B83,'Prior Historical'!$A$5:$U$500,COLUMNS($F83:O83)+6,FALSE)/1000,3)</f>
        <v>286450.255</v>
      </c>
      <c r="P83" s="150">
        <f>ROUND(VLOOKUP($B83,'Prior Historical'!$A$5:$U$500,COLUMNS($F83:P83)+6,FALSE)/1000,3)</f>
        <v>172361.179</v>
      </c>
      <c r="Q83" s="150">
        <f>ROUND(VLOOKUP($B83,'Prior Historical'!$A$5:$U$500,COLUMNS($F83:Q83)+6,FALSE)/1000,3)</f>
        <v>203914.87299999999</v>
      </c>
      <c r="R83" s="150">
        <f>ROUND(VLOOKUP($B83,'Prior Historical'!$A$5:$U$500,COLUMNS($F83:R83)+6,FALSE)/1000,3)</f>
        <v>225276.52900000001</v>
      </c>
      <c r="S83" s="148">
        <f>(SUM(F83:R83)/13)</f>
        <v>226168.53423076926</v>
      </c>
      <c r="T83" s="142" t="s">
        <v>283</v>
      </c>
    </row>
    <row r="84" spans="1:20" ht="15" customHeight="1">
      <c r="A84" s="140">
        <v>20</v>
      </c>
      <c r="B84" s="35" t="s">
        <v>308</v>
      </c>
      <c r="C84" s="14" t="s">
        <v>309</v>
      </c>
      <c r="D84" s="140"/>
      <c r="E84" s="140"/>
      <c r="F84" s="152">
        <f>ROUND(VLOOKUP($B84,'Prior Historical'!$A$5:$U$500,COLUMNS($F84:F84)+6,FALSE)/1000,3)</f>
        <v>-787.75699999999995</v>
      </c>
      <c r="G84" s="152">
        <f>ROUND(VLOOKUP($B84,'Prior Historical'!$A$5:$U$500,COLUMNS($F84:G84)+6,FALSE)/1000,3)</f>
        <v>-781.65800000000002</v>
      </c>
      <c r="H84" s="152">
        <f>ROUND(VLOOKUP($B84,'Prior Historical'!$A$5:$U$500,COLUMNS($F84:H84)+6,FALSE)/1000,3)</f>
        <v>-775.55899999999997</v>
      </c>
      <c r="I84" s="152">
        <f>ROUND(VLOOKUP($B84,'Prior Historical'!$A$5:$U$500,COLUMNS($F84:I84)+6,FALSE)/1000,3)</f>
        <v>-769.46100000000001</v>
      </c>
      <c r="J84" s="152">
        <f>ROUND(VLOOKUP($B84,'Prior Historical'!$A$5:$U$500,COLUMNS($F84:J84)+6,FALSE)/1000,3)</f>
        <v>-763.36199999999997</v>
      </c>
      <c r="K84" s="152">
        <f>ROUND(VLOOKUP($B84,'Prior Historical'!$A$5:$U$500,COLUMNS($F84:K84)+6,FALSE)/1000,3)</f>
        <v>-757.26400000000001</v>
      </c>
      <c r="L84" s="152">
        <f>ROUND(VLOOKUP($B84,'Prior Historical'!$A$5:$U$500,COLUMNS($F84:L84)+6,FALSE)/1000,3)</f>
        <v>-751.16499999999996</v>
      </c>
      <c r="M84" s="152">
        <f>ROUND(VLOOKUP($B84,'Prior Historical'!$A$5:$U$500,COLUMNS($F84:M84)+6,FALSE)/1000,3)</f>
        <v>-745.06600000000003</v>
      </c>
      <c r="N84" s="152">
        <f>ROUND(VLOOKUP($B84,'Prior Historical'!$A$5:$U$500,COLUMNS($F84:N84)+6,FALSE)/1000,3)</f>
        <v>-738.96799999999996</v>
      </c>
      <c r="O84" s="152">
        <f>ROUND(VLOOKUP($B84,'Prior Historical'!$A$5:$U$500,COLUMNS($F84:O84)+6,FALSE)/1000,3)</f>
        <v>-732.86900000000003</v>
      </c>
      <c r="P84" s="152">
        <f>ROUND(VLOOKUP($B84,'Prior Historical'!$A$5:$U$500,COLUMNS($F84:P84)+6,FALSE)/1000,3)</f>
        <v>-726.77099999999996</v>
      </c>
      <c r="Q84" s="152">
        <f>ROUND(VLOOKUP($B84,'Prior Historical'!$A$5:$U$500,COLUMNS($F84:Q84)+6,FALSE)/1000,3)</f>
        <v>-720.67200000000003</v>
      </c>
      <c r="R84" s="152">
        <f>ROUND(VLOOKUP($B84,'Prior Historical'!$A$5:$U$500,COLUMNS($F84:R84)+6,FALSE)/1000,3)</f>
        <v>-714.57399999999996</v>
      </c>
      <c r="S84" s="153">
        <f>(SUM(F84:R84)/13)</f>
        <v>-751.16507692307698</v>
      </c>
      <c r="T84" s="142" t="s">
        <v>283</v>
      </c>
    </row>
    <row r="85" spans="1:20" ht="15" customHeight="1">
      <c r="A85" s="140">
        <v>21</v>
      </c>
      <c r="B85" s="35"/>
      <c r="C85" s="14"/>
      <c r="D85" s="140" t="s">
        <v>299</v>
      </c>
      <c r="E85" s="140"/>
      <c r="F85" s="27">
        <f t="shared" ref="F85:S85" si="10">SUM(F80:F84)</f>
        <v>4005617.63</v>
      </c>
      <c r="G85" s="27">
        <f t="shared" si="10"/>
        <v>4142768.3470000001</v>
      </c>
      <c r="H85" s="27">
        <f t="shared" si="10"/>
        <v>4101677.2540000002</v>
      </c>
      <c r="I85" s="27">
        <f t="shared" si="10"/>
        <v>4126347.2889999999</v>
      </c>
      <c r="J85" s="27">
        <f t="shared" si="10"/>
        <v>4069847.8839999996</v>
      </c>
      <c r="K85" s="27">
        <f t="shared" si="10"/>
        <v>4190944.2739999997</v>
      </c>
      <c r="L85" s="27">
        <f t="shared" si="10"/>
        <v>4239013.2929999996</v>
      </c>
      <c r="M85" s="27">
        <f t="shared" si="10"/>
        <v>4295448.9520000005</v>
      </c>
      <c r="N85" s="27">
        <f t="shared" si="10"/>
        <v>4367177.97</v>
      </c>
      <c r="O85" s="27">
        <f t="shared" si="10"/>
        <v>4415553.5020000003</v>
      </c>
      <c r="P85" s="27">
        <f t="shared" si="10"/>
        <v>4301470.5240000002</v>
      </c>
      <c r="Q85" s="27">
        <f t="shared" si="10"/>
        <v>4333030.3169999998</v>
      </c>
      <c r="R85" s="27">
        <f t="shared" si="10"/>
        <v>4429398.0709999995</v>
      </c>
      <c r="S85" s="27">
        <f t="shared" si="10"/>
        <v>4232176.5620769225</v>
      </c>
      <c r="T85" s="140"/>
    </row>
    <row r="86" spans="1:20" ht="15" customHeight="1">
      <c r="A86" s="140">
        <v>22</v>
      </c>
      <c r="B86" s="35"/>
      <c r="C86" s="140"/>
      <c r="D86" s="140"/>
      <c r="E86" s="140"/>
      <c r="F86" s="27"/>
      <c r="G86" s="27"/>
      <c r="H86" s="27"/>
      <c r="I86" s="27"/>
      <c r="J86" s="27"/>
      <c r="K86" s="27"/>
      <c r="L86" s="27"/>
      <c r="M86" s="27"/>
      <c r="N86" s="27"/>
      <c r="O86" s="27"/>
      <c r="P86" s="27"/>
      <c r="Q86" s="27"/>
      <c r="R86" s="27"/>
      <c r="S86" s="27"/>
      <c r="T86" s="140"/>
    </row>
    <row r="87" spans="1:20" ht="15" customHeight="1">
      <c r="A87" s="140">
        <v>23</v>
      </c>
      <c r="B87" s="35"/>
      <c r="C87" s="14" t="s">
        <v>310</v>
      </c>
      <c r="D87" s="140"/>
      <c r="E87" s="140"/>
      <c r="F87" s="27"/>
      <c r="G87" s="27"/>
      <c r="H87" s="27"/>
      <c r="I87" s="27"/>
      <c r="J87" s="27"/>
      <c r="K87" s="27"/>
      <c r="L87" s="27"/>
      <c r="M87" s="27"/>
      <c r="N87" s="27"/>
      <c r="O87" s="27"/>
      <c r="P87" s="27"/>
      <c r="Q87" s="27"/>
      <c r="R87" s="27"/>
      <c r="S87" s="27"/>
      <c r="T87" s="140"/>
    </row>
    <row r="88" spans="1:20" ht="15" customHeight="1">
      <c r="A88" s="140">
        <v>24</v>
      </c>
      <c r="B88" s="140"/>
      <c r="C88" s="140"/>
      <c r="D88" s="140"/>
      <c r="E88" s="140"/>
      <c r="F88" s="140"/>
      <c r="G88" s="140"/>
      <c r="H88" s="140"/>
      <c r="I88" s="140"/>
      <c r="J88" s="140"/>
      <c r="K88" s="140"/>
      <c r="L88" s="140"/>
      <c r="M88" s="140"/>
      <c r="N88" s="140"/>
      <c r="O88" s="140"/>
      <c r="P88" s="140"/>
      <c r="Q88" s="140"/>
      <c r="R88" s="140"/>
      <c r="S88" s="140"/>
      <c r="T88" s="140"/>
    </row>
    <row r="89" spans="1:20" ht="15" customHeight="1">
      <c r="A89" s="140">
        <v>25</v>
      </c>
      <c r="B89" s="35" t="s">
        <v>311</v>
      </c>
      <c r="C89" s="14" t="s">
        <v>312</v>
      </c>
      <c r="D89" s="140"/>
      <c r="E89" s="140"/>
      <c r="F89" s="150">
        <f>ROUND(VLOOKUP($B89,'Prior Historical'!$A$5:$U$500,COLUMNS($F89:F89)+6,FALSE)/1000,3)</f>
        <v>2905000</v>
      </c>
      <c r="G89" s="150">
        <f>ROUND(VLOOKUP($B89,'Prior Historical'!$A$5:$U$500,COLUMNS($F89:G89)+6,FALSE)/1000,3)</f>
        <v>2905000</v>
      </c>
      <c r="H89" s="150">
        <f>ROUND(VLOOKUP($B89,'Prior Historical'!$A$5:$U$500,COLUMNS($F89:H89)+6,FALSE)/1000,3)</f>
        <v>2905000</v>
      </c>
      <c r="I89" s="150">
        <f>ROUND(VLOOKUP($B89,'Prior Historical'!$A$5:$U$500,COLUMNS($F89:I89)+6,FALSE)/1000,3)</f>
        <v>2905000</v>
      </c>
      <c r="J89" s="150">
        <f>ROUND(VLOOKUP($B89,'Prior Historical'!$A$5:$U$500,COLUMNS($F89:J89)+6,FALSE)/1000,3)</f>
        <v>2905000</v>
      </c>
      <c r="K89" s="150">
        <f>ROUND(VLOOKUP($B89,'Prior Historical'!$A$5:$U$500,COLUMNS($F89:K89)+6,FALSE)/1000,3)</f>
        <v>2905000</v>
      </c>
      <c r="L89" s="150">
        <f>ROUND(VLOOKUP($B89,'Prior Historical'!$A$5:$U$500,COLUMNS($F89:L89)+6,FALSE)/1000,3)</f>
        <v>2905000</v>
      </c>
      <c r="M89" s="150">
        <f>ROUND(VLOOKUP($B89,'Prior Historical'!$A$5:$U$500,COLUMNS($F89:M89)+6,FALSE)/1000,3)</f>
        <v>3430000</v>
      </c>
      <c r="N89" s="150">
        <f>ROUND(VLOOKUP($B89,'Prior Historical'!$A$5:$U$500,COLUMNS($F89:N89)+6,FALSE)/1000,3)</f>
        <v>3430000</v>
      </c>
      <c r="O89" s="150">
        <f>ROUND(VLOOKUP($B89,'Prior Historical'!$A$5:$U$500,COLUMNS($F89:O89)+6,FALSE)/1000,3)</f>
        <v>3205000</v>
      </c>
      <c r="P89" s="150">
        <f>ROUND(VLOOKUP($B89,'Prior Historical'!$A$5:$U$500,COLUMNS($F89:P89)+6,FALSE)/1000,3)</f>
        <v>3205000</v>
      </c>
      <c r="Q89" s="150">
        <f>ROUND(VLOOKUP($B89,'Prior Historical'!$A$5:$U$500,COLUMNS($F89:Q89)+6,FALSE)/1000,3)</f>
        <v>3205000</v>
      </c>
      <c r="R89" s="150">
        <f>ROUND(VLOOKUP($B89,'Prior Historical'!$A$5:$U$500,COLUMNS($F89:R89)+6,FALSE)/1000,3)</f>
        <v>3205000</v>
      </c>
      <c r="S89" s="148">
        <f>(SUM(F89:R89)/13)</f>
        <v>3078076.923076923</v>
      </c>
      <c r="T89" s="142" t="s">
        <v>283</v>
      </c>
    </row>
    <row r="90" spans="1:20" ht="15" customHeight="1">
      <c r="A90" s="140">
        <v>26</v>
      </c>
      <c r="B90" s="35" t="s">
        <v>313</v>
      </c>
      <c r="C90" s="14" t="s">
        <v>314</v>
      </c>
      <c r="D90" s="140"/>
      <c r="E90" s="140"/>
      <c r="F90" s="27">
        <f>ROUND(IF(ISNA(VLOOKUP($B90,'Prior Historical'!$A$5:$U$500,COLUMNS($F90:F90)+6,FALSE)),0,+(VLOOKUP($B90,'Prior Historical'!$A$5:$U$500,COLUMNS($F90:F90)+6,FALSE)))/1000,3)</f>
        <v>0</v>
      </c>
      <c r="G90" s="27">
        <f>ROUND(IF(ISNA(VLOOKUP($B90,'Prior Historical'!$A$5:$U$500,COLUMNS($F90:G90)+6,FALSE)),0,+(VLOOKUP($B90,'Prior Historical'!$A$5:$U$500,COLUMNS($F90:G90)+6,FALSE)))/1000,3)</f>
        <v>0</v>
      </c>
      <c r="H90" s="27">
        <f>ROUND(IF(ISNA(VLOOKUP($B90,'Prior Historical'!$A$5:$U$500,COLUMNS($F90:H90)+6,FALSE)),0,+(VLOOKUP($B90,'Prior Historical'!$A$5:$U$500,COLUMNS($F90:H90)+6,FALSE)))/1000,3)</f>
        <v>0</v>
      </c>
      <c r="I90" s="27">
        <f>ROUND(IF(ISNA(VLOOKUP($B90,'Prior Historical'!$A$5:$U$500,COLUMNS($F90:I90)+6,FALSE)),0,+(VLOOKUP($B90,'Prior Historical'!$A$5:$U$500,COLUMNS($F90:I90)+6,FALSE)))/1000,3)</f>
        <v>0</v>
      </c>
      <c r="J90" s="27">
        <f>ROUND(IF(ISNA(VLOOKUP($B90,'Prior Historical'!$A$5:$U$500,COLUMNS($F90:J90)+6,FALSE)),0,+(VLOOKUP($B90,'Prior Historical'!$A$5:$U$500,COLUMNS($F90:J90)+6,FALSE)))/1000,3)</f>
        <v>0</v>
      </c>
      <c r="K90" s="27">
        <f>ROUND(IF(ISNA(VLOOKUP($B90,'Prior Historical'!$A$5:$U$500,COLUMNS($F90:K90)+6,FALSE)),0,+(VLOOKUP($B90,'Prior Historical'!$A$5:$U$500,COLUMNS($F90:K90)+6,FALSE)))/1000,3)</f>
        <v>0</v>
      </c>
      <c r="L90" s="27">
        <f>ROUND(IF(ISNA(VLOOKUP($B90,'Prior Historical'!$A$5:$U$500,COLUMNS($F90:L90)+6,FALSE)),0,+(VLOOKUP($B90,'Prior Historical'!$A$5:$U$500,COLUMNS($F90:L90)+6,FALSE)))/1000,3)</f>
        <v>0</v>
      </c>
      <c r="M90" s="27">
        <f>ROUND(IF(ISNA(VLOOKUP($B90,'Prior Historical'!$A$5:$U$500,COLUMNS($F90:M90)+6,FALSE)),0,+(VLOOKUP($B90,'Prior Historical'!$A$5:$U$500,COLUMNS($F90:M90)+6,FALSE)))/1000,3)</f>
        <v>0</v>
      </c>
      <c r="N90" s="27">
        <f>ROUND(IF(ISNA(VLOOKUP($B90,'Prior Historical'!$A$5:$U$500,COLUMNS($F90:N90)+6,FALSE)),0,+(VLOOKUP($B90,'Prior Historical'!$A$5:$U$500,COLUMNS($F90:N90)+6,FALSE)))/1000,3)</f>
        <v>0</v>
      </c>
      <c r="O90" s="27">
        <f>ROUND(IF(ISNA(VLOOKUP($B90,'Prior Historical'!$A$5:$U$500,COLUMNS($F90:O90)+6,FALSE)),0,+(VLOOKUP($B90,'Prior Historical'!$A$5:$U$500,COLUMNS($F90:O90)+6,FALSE)))/1000,3)</f>
        <v>0</v>
      </c>
      <c r="P90" s="27">
        <f>ROUND(IF(ISNA(VLOOKUP($B90,'Prior Historical'!$A$5:$U$500,COLUMNS($F90:P90)+6,FALSE)),0,+(VLOOKUP($B90,'Prior Historical'!$A$5:$U$500,COLUMNS($F90:P90)+6,FALSE)))/1000,3)</f>
        <v>0</v>
      </c>
      <c r="Q90" s="27">
        <f>ROUND(IF(ISNA(VLOOKUP($B90,'Prior Historical'!$A$5:$U$500,COLUMNS($F90:Q90)+6,FALSE)),0,+(VLOOKUP($B90,'Prior Historical'!$A$5:$U$500,COLUMNS($F90:Q90)+6,FALSE)))/1000,3)</f>
        <v>0</v>
      </c>
      <c r="R90" s="27">
        <f>ROUND(IF(ISNA(VLOOKUP($B90,'Prior Historical'!$A$5:$U$500,COLUMNS($F90:R90)+6,FALSE)),0,+(VLOOKUP($B90,'Prior Historical'!$A$5:$U$500,COLUMNS($F90:R90)+6,FALSE)))/1000,3)</f>
        <v>0</v>
      </c>
      <c r="S90" s="148">
        <f>(SUM(F90:R90)/13)</f>
        <v>0</v>
      </c>
      <c r="T90" s="142" t="s">
        <v>283</v>
      </c>
    </row>
    <row r="91" spans="1:20" ht="15" customHeight="1">
      <c r="A91" s="140">
        <v>27</v>
      </c>
      <c r="B91" s="35" t="s">
        <v>315</v>
      </c>
      <c r="C91" s="14" t="s">
        <v>316</v>
      </c>
      <c r="D91" s="140"/>
      <c r="E91" s="140"/>
      <c r="F91" s="152">
        <f>ROUND(VLOOKUP($B91,'Prior Historical'!$A$5:$U$500,COLUMNS($F91:F91)+6,FALSE)/1000,3)</f>
        <v>-9744.2289999999994</v>
      </c>
      <c r="G91" s="152">
        <f>ROUND(VLOOKUP($B91,'Prior Historical'!$A$5:$U$500,COLUMNS($F91:G91)+6,FALSE)/1000,3)</f>
        <v>-9703.4120000000003</v>
      </c>
      <c r="H91" s="152">
        <f>ROUND(VLOOKUP($B91,'Prior Historical'!$A$5:$U$500,COLUMNS($F91:H91)+6,FALSE)/1000,3)</f>
        <v>-9662.5959999999995</v>
      </c>
      <c r="I91" s="152">
        <f>ROUND(VLOOKUP($B91,'Prior Historical'!$A$5:$U$500,COLUMNS($F91:I91)+6,FALSE)/1000,3)</f>
        <v>-9621.7800000000007</v>
      </c>
      <c r="J91" s="152">
        <f>ROUND(VLOOKUP($B91,'Prior Historical'!$A$5:$U$500,COLUMNS($F91:J91)+6,FALSE)/1000,3)</f>
        <v>-9580.9629999999997</v>
      </c>
      <c r="K91" s="152">
        <f>ROUND(VLOOKUP($B91,'Prior Historical'!$A$5:$U$500,COLUMNS($F91:K91)+6,FALSE)/1000,3)</f>
        <v>-9540.1470000000008</v>
      </c>
      <c r="L91" s="152">
        <f>ROUND(VLOOKUP($B91,'Prior Historical'!$A$5:$U$500,COLUMNS($F91:L91)+6,FALSE)/1000,3)</f>
        <v>-9499.3310000000001</v>
      </c>
      <c r="M91" s="152">
        <f>ROUND(VLOOKUP($B91,'Prior Historical'!$A$5:$U$500,COLUMNS($F91:M91)+6,FALSE)/1000,3)</f>
        <v>-9879.1409999999996</v>
      </c>
      <c r="N91" s="152">
        <f>ROUND(VLOOKUP($B91,'Prior Historical'!$A$5:$U$500,COLUMNS($F91:N91)+6,FALSE)/1000,3)</f>
        <v>-9833.25</v>
      </c>
      <c r="O91" s="152">
        <f>ROUND(VLOOKUP($B91,'Prior Historical'!$A$5:$U$500,COLUMNS($F91:O91)+6,FALSE)/1000,3)</f>
        <v>-9787.3590000000004</v>
      </c>
      <c r="P91" s="152">
        <f>ROUND(VLOOKUP($B91,'Prior Historical'!$A$5:$U$500,COLUMNS($F91:P91)+6,FALSE)/1000,3)</f>
        <v>-9743.7559999999994</v>
      </c>
      <c r="Q91" s="152">
        <f>ROUND(VLOOKUP($B91,'Prior Historical'!$A$5:$U$500,COLUMNS($F91:Q91)+6,FALSE)/1000,3)</f>
        <v>-9700.152</v>
      </c>
      <c r="R91" s="152">
        <f>ROUND(VLOOKUP($B91,'Prior Historical'!$A$5:$U$500,COLUMNS($F91:R91)+6,FALSE)/1000,3)</f>
        <v>-9656.5490000000009</v>
      </c>
      <c r="S91" s="153">
        <f>(SUM(F91:R91)/13)</f>
        <v>-9688.6665384615371</v>
      </c>
      <c r="T91" s="142" t="s">
        <v>283</v>
      </c>
    </row>
    <row r="92" spans="1:20" ht="15" customHeight="1">
      <c r="A92" s="140">
        <v>28</v>
      </c>
      <c r="B92" s="35"/>
      <c r="C92" s="14"/>
      <c r="D92" s="140" t="s">
        <v>310</v>
      </c>
      <c r="E92" s="140"/>
      <c r="F92" s="27">
        <f t="shared" ref="F92:S92" si="11">SUM(F89:F91)</f>
        <v>2895255.7710000002</v>
      </c>
      <c r="G92" s="27">
        <f t="shared" si="11"/>
        <v>2895296.588</v>
      </c>
      <c r="H92" s="27">
        <f t="shared" si="11"/>
        <v>2895337.4040000001</v>
      </c>
      <c r="I92" s="27">
        <f t="shared" si="11"/>
        <v>2895378.22</v>
      </c>
      <c r="J92" s="27">
        <f t="shared" si="11"/>
        <v>2895419.037</v>
      </c>
      <c r="K92" s="27">
        <f t="shared" si="11"/>
        <v>2895459.8530000001</v>
      </c>
      <c r="L92" s="27">
        <f t="shared" si="11"/>
        <v>2895500.6690000002</v>
      </c>
      <c r="M92" s="27">
        <f t="shared" si="11"/>
        <v>3420120.8590000002</v>
      </c>
      <c r="N92" s="27">
        <f t="shared" si="11"/>
        <v>3420166.75</v>
      </c>
      <c r="O92" s="27">
        <f t="shared" si="11"/>
        <v>3195212.6409999998</v>
      </c>
      <c r="P92" s="27">
        <f t="shared" si="11"/>
        <v>3195256.2439999999</v>
      </c>
      <c r="Q92" s="27">
        <f t="shared" si="11"/>
        <v>3195299.8480000002</v>
      </c>
      <c r="R92" s="27">
        <f t="shared" si="11"/>
        <v>3195343.4509999999</v>
      </c>
      <c r="S92" s="27">
        <f t="shared" si="11"/>
        <v>3068388.2565384614</v>
      </c>
      <c r="T92" s="140"/>
    </row>
    <row r="93" spans="1:20" ht="15" customHeight="1">
      <c r="A93" s="140">
        <v>29</v>
      </c>
      <c r="B93" s="140"/>
      <c r="C93" s="140"/>
      <c r="D93" s="140"/>
      <c r="E93" s="140"/>
      <c r="F93" s="140"/>
      <c r="G93" s="140"/>
      <c r="H93" s="140"/>
      <c r="I93" s="140"/>
      <c r="J93" s="140"/>
      <c r="K93" s="140"/>
      <c r="L93" s="140"/>
      <c r="M93" s="140"/>
      <c r="N93" s="140"/>
      <c r="O93" s="140"/>
      <c r="P93" s="140"/>
      <c r="Q93" s="140"/>
      <c r="R93" s="140"/>
      <c r="S93" s="140"/>
      <c r="T93" s="140"/>
    </row>
    <row r="94" spans="1:20" ht="15" customHeight="1">
      <c r="A94" s="140">
        <v>30</v>
      </c>
      <c r="B94" s="35"/>
      <c r="C94" s="14"/>
      <c r="D94" s="140"/>
      <c r="E94" s="140"/>
      <c r="F94" s="27"/>
      <c r="G94" s="27"/>
      <c r="H94" s="27"/>
      <c r="I94" s="27"/>
      <c r="J94" s="27"/>
      <c r="K94" s="27"/>
      <c r="L94" s="27"/>
      <c r="M94" s="27"/>
      <c r="N94" s="27"/>
      <c r="O94" s="27"/>
      <c r="P94" s="27"/>
      <c r="Q94" s="27"/>
      <c r="R94" s="27"/>
      <c r="S94" s="27"/>
      <c r="T94" s="140"/>
    </row>
    <row r="95" spans="1:20" ht="15" customHeight="1">
      <c r="A95" s="140">
        <v>31</v>
      </c>
      <c r="B95" s="140"/>
      <c r="C95" s="140"/>
      <c r="D95" s="140"/>
      <c r="E95" s="140"/>
      <c r="F95" s="140"/>
      <c r="G95" s="140"/>
      <c r="H95" s="140"/>
      <c r="I95" s="140"/>
      <c r="J95" s="140"/>
      <c r="K95" s="140"/>
      <c r="L95" s="140"/>
      <c r="M95" s="140"/>
      <c r="N95" s="140"/>
      <c r="O95" s="140"/>
      <c r="P95" s="140"/>
      <c r="Q95" s="140"/>
      <c r="R95" s="140"/>
      <c r="S95" s="140"/>
      <c r="T95" s="140"/>
    </row>
    <row r="96" spans="1:20" ht="15" customHeight="1">
      <c r="A96" s="140">
        <v>32</v>
      </c>
      <c r="B96" s="140"/>
      <c r="C96" s="140"/>
      <c r="D96" s="140"/>
      <c r="E96" s="140"/>
      <c r="F96" s="140"/>
      <c r="G96" s="140"/>
      <c r="H96" s="140"/>
      <c r="I96" s="140"/>
      <c r="J96" s="140"/>
      <c r="K96" s="140"/>
      <c r="L96" s="140"/>
      <c r="M96" s="140"/>
      <c r="N96" s="140"/>
      <c r="O96" s="140"/>
      <c r="P96" s="140"/>
      <c r="Q96" s="140"/>
      <c r="R96" s="140"/>
      <c r="S96" s="140"/>
      <c r="T96" s="140"/>
    </row>
    <row r="97" spans="1:20" ht="15" customHeight="1">
      <c r="A97" s="140">
        <v>33</v>
      </c>
      <c r="B97" s="140"/>
      <c r="C97" s="140"/>
      <c r="D97" s="140"/>
      <c r="E97" s="140"/>
      <c r="F97" s="140"/>
      <c r="G97" s="140"/>
      <c r="H97" s="140"/>
      <c r="I97" s="140"/>
      <c r="J97" s="140"/>
      <c r="K97" s="140"/>
      <c r="L97" s="140"/>
      <c r="M97" s="140"/>
      <c r="N97" s="140"/>
      <c r="O97" s="140"/>
      <c r="P97" s="140"/>
      <c r="Q97" s="140"/>
      <c r="R97" s="140"/>
      <c r="S97" s="140"/>
      <c r="T97" s="140"/>
    </row>
    <row r="98" spans="1:20" ht="15" customHeight="1">
      <c r="A98" s="140">
        <v>34</v>
      </c>
      <c r="B98" s="140"/>
      <c r="C98" s="140"/>
      <c r="D98" s="140"/>
      <c r="E98" s="140"/>
      <c r="F98" s="140"/>
      <c r="G98" s="140"/>
      <c r="H98" s="140"/>
      <c r="I98" s="140"/>
      <c r="J98" s="140"/>
      <c r="K98" s="140"/>
      <c r="L98" s="140"/>
      <c r="M98" s="140"/>
      <c r="N98" s="140"/>
      <c r="O98" s="140"/>
      <c r="P98" s="140"/>
      <c r="Q98" s="140"/>
      <c r="R98" s="140"/>
      <c r="S98" s="140"/>
      <c r="T98" s="140"/>
    </row>
    <row r="99" spans="1:20" ht="15" customHeight="1">
      <c r="A99" s="140">
        <v>35</v>
      </c>
      <c r="B99" s="140"/>
      <c r="C99" s="140"/>
      <c r="D99" s="140"/>
      <c r="E99" s="140"/>
      <c r="F99" s="140"/>
      <c r="G99" s="140"/>
      <c r="H99" s="140"/>
      <c r="I99" s="140"/>
      <c r="J99" s="140"/>
      <c r="K99" s="140"/>
      <c r="L99" s="140"/>
      <c r="M99" s="140"/>
      <c r="N99" s="140"/>
      <c r="O99" s="140"/>
      <c r="P99" s="140"/>
      <c r="Q99" s="140"/>
      <c r="R99" s="140"/>
      <c r="S99" s="140"/>
      <c r="T99" s="140"/>
    </row>
    <row r="100" spans="1:20" ht="15" customHeight="1">
      <c r="A100" s="140">
        <v>36</v>
      </c>
      <c r="B100" s="140"/>
      <c r="C100" s="14"/>
      <c r="D100" s="140"/>
      <c r="E100" s="140"/>
      <c r="F100" s="27"/>
      <c r="G100" s="159"/>
      <c r="H100" s="159"/>
      <c r="I100" s="159"/>
      <c r="J100" s="159"/>
      <c r="K100" s="159"/>
      <c r="L100" s="159"/>
      <c r="M100" s="159"/>
      <c r="N100" s="159"/>
      <c r="O100" s="159"/>
      <c r="P100" s="159"/>
      <c r="Q100" s="159"/>
      <c r="R100" s="159"/>
      <c r="S100" s="159"/>
      <c r="T100" s="140"/>
    </row>
    <row r="101" spans="1:20" ht="15" customHeight="1">
      <c r="A101" s="140">
        <v>37</v>
      </c>
      <c r="B101" s="140"/>
      <c r="C101" s="14"/>
      <c r="D101" s="140"/>
      <c r="E101" s="140"/>
      <c r="F101" s="27"/>
      <c r="G101" s="159"/>
      <c r="H101" s="159"/>
      <c r="I101" s="159"/>
      <c r="J101" s="159"/>
      <c r="K101" s="159"/>
      <c r="L101" s="159"/>
      <c r="M101" s="159"/>
      <c r="N101" s="159"/>
      <c r="O101" s="159"/>
      <c r="P101" s="159"/>
      <c r="Q101" s="159"/>
      <c r="R101" s="159"/>
      <c r="S101" s="159"/>
      <c r="T101" s="140"/>
    </row>
    <row r="102" spans="1:20" ht="15" customHeight="1">
      <c r="A102" s="140">
        <v>38</v>
      </c>
      <c r="B102" s="140"/>
      <c r="C102" s="14"/>
      <c r="D102" s="140"/>
      <c r="E102" s="140"/>
      <c r="F102" s="27"/>
      <c r="G102" s="159"/>
      <c r="H102" s="159"/>
      <c r="I102" s="159"/>
      <c r="J102" s="159"/>
      <c r="K102" s="159"/>
      <c r="L102" s="159"/>
      <c r="M102" s="159"/>
      <c r="N102" s="159"/>
      <c r="O102" s="159"/>
      <c r="P102" s="159"/>
      <c r="Q102" s="159"/>
      <c r="R102" s="159"/>
      <c r="S102" s="159"/>
      <c r="T102" s="140"/>
    </row>
    <row r="103" spans="1:20" ht="15" customHeight="1">
      <c r="A103" s="140">
        <v>39</v>
      </c>
      <c r="B103" s="140"/>
      <c r="C103" s="14"/>
      <c r="D103" s="140"/>
      <c r="E103" s="140"/>
      <c r="F103" s="27"/>
      <c r="G103" s="159"/>
      <c r="H103" s="159"/>
      <c r="I103" s="159"/>
      <c r="J103" s="159"/>
      <c r="K103" s="159"/>
      <c r="L103" s="159"/>
      <c r="M103" s="159"/>
      <c r="N103" s="159"/>
      <c r="O103" s="159"/>
      <c r="P103" s="159"/>
      <c r="Q103" s="159"/>
      <c r="R103" s="159"/>
      <c r="S103" s="159"/>
      <c r="T103" s="140"/>
    </row>
    <row r="104" spans="1:20" ht="15" customHeight="1">
      <c r="A104" s="140">
        <v>40</v>
      </c>
      <c r="B104" s="140"/>
      <c r="C104" s="14"/>
      <c r="D104" s="140"/>
      <c r="E104" s="140"/>
      <c r="F104" s="27"/>
      <c r="G104" s="159"/>
      <c r="H104" s="159"/>
      <c r="I104" s="159"/>
      <c r="J104" s="159"/>
      <c r="K104" s="159"/>
      <c r="L104" s="159"/>
      <c r="M104" s="159"/>
      <c r="N104" s="159"/>
      <c r="O104" s="159"/>
      <c r="P104" s="159"/>
      <c r="Q104" s="159"/>
      <c r="R104" s="159"/>
      <c r="S104" s="159"/>
      <c r="T104" s="140"/>
    </row>
    <row r="105" spans="1:20" ht="15" customHeight="1">
      <c r="A105" s="140">
        <v>41</v>
      </c>
      <c r="B105" s="140"/>
      <c r="C105" s="140"/>
      <c r="D105" s="140"/>
      <c r="E105" s="140"/>
      <c r="F105" s="140"/>
      <c r="G105" s="140"/>
      <c r="H105" s="140"/>
      <c r="I105" s="140"/>
      <c r="J105" s="140"/>
      <c r="K105" s="140"/>
      <c r="L105" s="140"/>
      <c r="M105" s="140"/>
      <c r="N105" s="140"/>
      <c r="O105" s="140"/>
      <c r="P105" s="140"/>
      <c r="Q105" s="140"/>
      <c r="R105" s="140"/>
      <c r="S105" s="140"/>
      <c r="T105" s="140"/>
    </row>
    <row r="106" spans="1:20" ht="15" customHeight="1">
      <c r="A106" s="140">
        <v>42</v>
      </c>
      <c r="B106" s="140" t="s">
        <v>278</v>
      </c>
      <c r="C106" s="4"/>
      <c r="D106" s="4"/>
      <c r="E106" s="4"/>
      <c r="F106" s="37"/>
      <c r="G106" s="37"/>
      <c r="H106" s="37"/>
      <c r="I106" s="37"/>
      <c r="J106" s="37"/>
      <c r="K106" s="37"/>
      <c r="L106" s="37"/>
      <c r="M106" s="37"/>
      <c r="N106" s="37"/>
      <c r="O106" s="37"/>
      <c r="P106" s="37"/>
      <c r="Q106" s="37"/>
    </row>
    <row r="107" spans="1:20" ht="15" customHeight="1" thickBot="1">
      <c r="A107" s="143">
        <v>43</v>
      </c>
      <c r="B107" s="143" t="s">
        <v>66</v>
      </c>
      <c r="C107" s="1"/>
      <c r="D107" s="1"/>
      <c r="E107" s="1"/>
      <c r="F107" s="1"/>
      <c r="G107" s="1"/>
      <c r="H107" s="1"/>
      <c r="I107" s="1"/>
      <c r="J107" s="1"/>
      <c r="K107" s="1"/>
      <c r="L107" s="1"/>
      <c r="M107" s="1"/>
      <c r="N107" s="1"/>
      <c r="O107" s="1"/>
      <c r="P107" s="1"/>
      <c r="Q107" s="1"/>
      <c r="R107" s="1"/>
      <c r="S107" s="1"/>
      <c r="T107" s="99"/>
    </row>
    <row r="108" spans="1:20" ht="15" customHeight="1">
      <c r="A108" s="4" t="s">
        <v>181</v>
      </c>
      <c r="B108" s="5"/>
      <c r="C108" s="5"/>
      <c r="D108" s="5"/>
      <c r="E108" s="5"/>
      <c r="F108" s="5"/>
      <c r="G108" s="5"/>
      <c r="H108" s="5"/>
      <c r="I108" s="5"/>
      <c r="J108" s="5"/>
      <c r="K108" s="5"/>
      <c r="L108" s="5"/>
      <c r="M108" s="5"/>
      <c r="N108" s="5"/>
      <c r="O108" s="5"/>
      <c r="P108" s="5"/>
      <c r="Q108" s="5"/>
      <c r="R108" s="5" t="s">
        <v>176</v>
      </c>
      <c r="S108" s="5"/>
      <c r="T108" s="5"/>
    </row>
    <row r="109" spans="1:20" ht="15" customHeight="1" thickBot="1">
      <c r="A109" s="558" t="s">
        <v>183</v>
      </c>
      <c r="B109" s="558"/>
      <c r="C109" s="558"/>
      <c r="D109" s="558"/>
      <c r="E109" s="558"/>
      <c r="F109" s="558"/>
      <c r="G109" s="558"/>
      <c r="H109" s="558"/>
      <c r="I109" s="558" t="str">
        <f>+$I$1</f>
        <v>13 MONTH AVERAGE BALANCE SHEET - SYSTEM BASIS</v>
      </c>
      <c r="J109" s="558"/>
      <c r="K109" s="558"/>
      <c r="L109" s="558"/>
      <c r="M109" s="558"/>
      <c r="N109" s="558"/>
      <c r="O109" s="558"/>
      <c r="P109" s="558"/>
      <c r="Q109" s="558"/>
      <c r="R109" s="558"/>
      <c r="S109" s="558"/>
      <c r="T109" s="559" t="s">
        <v>317</v>
      </c>
    </row>
    <row r="110" spans="1:20" ht="15" customHeight="1">
      <c r="A110" s="4" t="s">
        <v>4</v>
      </c>
      <c r="B110" s="4"/>
      <c r="C110" s="4"/>
      <c r="D110" s="4"/>
      <c r="E110" s="4"/>
      <c r="F110" s="4" t="s">
        <v>186</v>
      </c>
      <c r="G110" s="4" t="str">
        <f>+$G$2</f>
        <v>Derive the 13-month average system balance sheet by primary account by month for the test year, the prior year</v>
      </c>
      <c r="H110" s="5"/>
      <c r="I110" s="5"/>
      <c r="J110" s="6"/>
      <c r="K110" s="6"/>
      <c r="L110" s="4"/>
      <c r="M110" s="6"/>
      <c r="N110" s="6"/>
      <c r="O110" s="6"/>
      <c r="P110" s="6"/>
      <c r="Q110" s="6" t="s">
        <v>7</v>
      </c>
      <c r="R110" s="4"/>
      <c r="S110" s="4"/>
      <c r="T110" s="7"/>
    </row>
    <row r="111" spans="1:20" ht="15" customHeight="1">
      <c r="A111" s="4"/>
      <c r="B111" s="4"/>
      <c r="C111" s="4"/>
      <c r="D111" s="4"/>
      <c r="E111" s="4"/>
      <c r="F111" s="4"/>
      <c r="G111" s="4" t="str">
        <f>+$G$3</f>
        <v>and the most recent historical year.  For accounts including non-electric utility amounts, show these</v>
      </c>
      <c r="H111" s="5"/>
      <c r="I111" s="5"/>
      <c r="J111" s="9"/>
      <c r="K111" s="7"/>
      <c r="L111" s="4"/>
      <c r="M111" s="4"/>
      <c r="N111" s="4"/>
      <c r="O111" s="4"/>
      <c r="P111" s="9"/>
      <c r="Q111" s="9"/>
      <c r="R111" s="7" t="str">
        <f>+$R$3</f>
        <v xml:space="preserve">Projected Test Year Ended </v>
      </c>
      <c r="S111" s="4"/>
      <c r="T111" s="9"/>
    </row>
    <row r="112" spans="1:20" ht="15" customHeight="1">
      <c r="A112" s="4" t="s">
        <v>10</v>
      </c>
      <c r="B112" s="4"/>
      <c r="C112" s="4"/>
      <c r="D112" s="4"/>
      <c r="E112" s="4"/>
      <c r="F112" s="4"/>
      <c r="G112" s="4" t="str">
        <f>+$G$4</f>
        <v>amounts as a separate sub-account.</v>
      </c>
      <c r="H112" s="4"/>
      <c r="I112" s="4"/>
      <c r="J112" s="9"/>
      <c r="K112" s="7"/>
      <c r="L112" s="9"/>
      <c r="M112" s="4"/>
      <c r="N112" s="4"/>
      <c r="O112" s="4"/>
      <c r="P112" s="4"/>
      <c r="Q112" s="9"/>
      <c r="R112" s="7" t="str">
        <f>+$R$4</f>
        <v xml:space="preserve">Projected Prior Year Ended </v>
      </c>
      <c r="S112" s="4"/>
      <c r="T112" s="9"/>
    </row>
    <row r="113" spans="1:20" ht="15" customHeight="1">
      <c r="A113" s="4"/>
      <c r="B113" s="4"/>
      <c r="C113" s="4"/>
      <c r="D113" s="4"/>
      <c r="E113" s="4"/>
      <c r="F113" s="4"/>
      <c r="G113" s="4"/>
      <c r="H113" s="4"/>
      <c r="I113" s="4"/>
      <c r="J113" s="9"/>
      <c r="K113" s="7"/>
      <c r="L113" s="9"/>
      <c r="M113" s="4"/>
      <c r="N113" s="4"/>
      <c r="O113" s="4"/>
      <c r="P113" s="4"/>
      <c r="Q113" s="9"/>
      <c r="R113" s="7" t="str">
        <f>+$R$5</f>
        <v xml:space="preserve">Historical Prior Year Ended </v>
      </c>
      <c r="S113" s="4"/>
      <c r="T113" s="9"/>
    </row>
    <row r="114" spans="1:20" ht="15" customHeight="1" thickBot="1">
      <c r="A114" s="2" t="s">
        <v>413</v>
      </c>
      <c r="B114" s="2"/>
      <c r="C114" s="1"/>
      <c r="D114" s="1"/>
      <c r="E114" s="1"/>
      <c r="F114" s="1"/>
      <c r="G114" s="1"/>
      <c r="H114" s="1"/>
      <c r="I114" s="2" t="s">
        <v>14</v>
      </c>
      <c r="J114" s="10"/>
      <c r="K114" s="1"/>
      <c r="L114" s="1"/>
      <c r="M114" s="1"/>
      <c r="N114" s="1"/>
      <c r="O114" s="1"/>
      <c r="P114" s="1"/>
      <c r="Q114" s="1"/>
      <c r="R114" s="2" t="str">
        <f>R60</f>
        <v>Witness:</v>
      </c>
      <c r="S114" s="1"/>
      <c r="T114" s="1"/>
    </row>
    <row r="115" spans="1:20" ht="15" customHeight="1">
      <c r="A115" s="140"/>
      <c r="B115" s="140"/>
      <c r="C115" s="141"/>
      <c r="D115" s="141"/>
      <c r="E115" s="141"/>
      <c r="F115" s="141" t="s">
        <v>16</v>
      </c>
      <c r="G115" s="141" t="s">
        <v>17</v>
      </c>
      <c r="H115" s="141" t="s">
        <v>18</v>
      </c>
      <c r="I115" s="141" t="s">
        <v>19</v>
      </c>
      <c r="J115" s="141" t="s">
        <v>20</v>
      </c>
      <c r="K115" s="141" t="s">
        <v>21</v>
      </c>
      <c r="L115" s="141" t="s">
        <v>22</v>
      </c>
      <c r="M115" s="141" t="s">
        <v>23</v>
      </c>
      <c r="N115" s="141" t="s">
        <v>24</v>
      </c>
      <c r="O115" s="141" t="s">
        <v>25</v>
      </c>
      <c r="P115" s="141" t="s">
        <v>190</v>
      </c>
      <c r="Q115" s="141" t="s">
        <v>191</v>
      </c>
      <c r="R115" s="141" t="s">
        <v>192</v>
      </c>
      <c r="S115" s="141" t="s">
        <v>193</v>
      </c>
      <c r="T115" s="141" t="s">
        <v>194</v>
      </c>
    </row>
    <row r="116" spans="1:20" ht="15" customHeight="1">
      <c r="A116" s="140"/>
      <c r="B116" s="140"/>
      <c r="C116" s="140"/>
      <c r="D116" s="140"/>
      <c r="E116" s="140"/>
      <c r="F116" s="142"/>
      <c r="G116" s="142"/>
      <c r="H116" s="142"/>
      <c r="I116" s="142"/>
      <c r="J116" s="142"/>
      <c r="K116" s="142"/>
      <c r="L116" s="142"/>
      <c r="M116" s="142"/>
      <c r="N116" s="142"/>
      <c r="O116" s="142"/>
      <c r="P116" s="142"/>
      <c r="Q116" s="142"/>
      <c r="R116" s="142"/>
      <c r="S116" s="142" t="s">
        <v>195</v>
      </c>
      <c r="T116" s="142" t="s">
        <v>196</v>
      </c>
    </row>
    <row r="117" spans="1:20" ht="15" customHeight="1">
      <c r="A117" s="140" t="s">
        <v>34</v>
      </c>
      <c r="B117" s="142" t="s">
        <v>197</v>
      </c>
      <c r="C117" s="142" t="s">
        <v>198</v>
      </c>
      <c r="D117" s="142"/>
      <c r="E117" s="142"/>
      <c r="F117" s="142" t="s">
        <v>199</v>
      </c>
      <c r="G117" s="142" t="s">
        <v>200</v>
      </c>
      <c r="H117" s="142" t="s">
        <v>201</v>
      </c>
      <c r="I117" s="142" t="s">
        <v>202</v>
      </c>
      <c r="J117" s="142" t="s">
        <v>203</v>
      </c>
      <c r="K117" s="142" t="s">
        <v>204</v>
      </c>
      <c r="L117" s="142" t="s">
        <v>205</v>
      </c>
      <c r="M117" s="142" t="s">
        <v>206</v>
      </c>
      <c r="N117" s="142" t="s">
        <v>207</v>
      </c>
      <c r="O117" s="142" t="s">
        <v>208</v>
      </c>
      <c r="P117" s="142" t="s">
        <v>209</v>
      </c>
      <c r="Q117" s="142" t="s">
        <v>210</v>
      </c>
      <c r="R117" s="142" t="s">
        <v>199</v>
      </c>
      <c r="S117" s="142" t="s">
        <v>211</v>
      </c>
      <c r="T117" s="142" t="s">
        <v>212</v>
      </c>
    </row>
    <row r="118" spans="1:20" ht="15" customHeight="1" thickBot="1">
      <c r="A118" s="143" t="s">
        <v>45</v>
      </c>
      <c r="B118" s="144" t="s">
        <v>213</v>
      </c>
      <c r="C118" s="144" t="s">
        <v>214</v>
      </c>
      <c r="D118" s="144"/>
      <c r="E118" s="144"/>
      <c r="F118" s="145">
        <v>2021</v>
      </c>
      <c r="G118" s="145">
        <v>2022</v>
      </c>
      <c r="H118" s="145">
        <v>2022</v>
      </c>
      <c r="I118" s="145">
        <v>2022</v>
      </c>
      <c r="J118" s="145">
        <v>2022</v>
      </c>
      <c r="K118" s="145">
        <v>2022</v>
      </c>
      <c r="L118" s="145">
        <v>2022</v>
      </c>
      <c r="M118" s="145">
        <v>2022</v>
      </c>
      <c r="N118" s="145">
        <v>2022</v>
      </c>
      <c r="O118" s="145">
        <v>2022</v>
      </c>
      <c r="P118" s="145">
        <v>2022</v>
      </c>
      <c r="Q118" s="145">
        <v>2022</v>
      </c>
      <c r="R118" s="145">
        <v>2022</v>
      </c>
      <c r="S118" s="145">
        <v>2022</v>
      </c>
      <c r="T118" s="144" t="s">
        <v>215</v>
      </c>
    </row>
    <row r="119" spans="1:20" ht="15" customHeight="1">
      <c r="A119" s="140">
        <v>1</v>
      </c>
      <c r="B119" s="140"/>
      <c r="C119" s="140" t="s">
        <v>318</v>
      </c>
      <c r="D119" s="140"/>
      <c r="E119" s="140"/>
      <c r="F119" s="140"/>
      <c r="G119" s="140"/>
      <c r="H119" s="140"/>
      <c r="I119" s="140"/>
      <c r="J119" s="140"/>
      <c r="K119" s="140"/>
      <c r="L119" s="140"/>
      <c r="M119" s="140"/>
      <c r="N119" s="140"/>
      <c r="O119" s="140"/>
      <c r="P119" s="140"/>
      <c r="Q119" s="140"/>
      <c r="R119" s="140"/>
      <c r="S119" s="140"/>
      <c r="T119" s="140"/>
    </row>
    <row r="120" spans="1:20" ht="15" customHeight="1">
      <c r="A120" s="140">
        <v>2</v>
      </c>
      <c r="B120" s="149" t="s">
        <v>319</v>
      </c>
      <c r="C120" s="14" t="s">
        <v>320</v>
      </c>
      <c r="D120" s="140"/>
      <c r="E120" s="140"/>
      <c r="F120" s="27">
        <f>ROUND(IF(ISNA(VLOOKUP($B120,'Prior Historical'!$A$5:$U$500,COLUMNS($F120:F120)+6,FALSE)),0,+(VLOOKUP($B120,'Prior Historical'!$A$5:$U$500,COLUMNS($F120:F120)+6,FALSE)))/1000,3)</f>
        <v>26519.71</v>
      </c>
      <c r="G120" s="27">
        <f>ROUND(IF(ISNA(VLOOKUP($B120,'Prior Historical'!$A$5:$U$500,COLUMNS($F120:G120)+6,FALSE)),0,+(VLOOKUP($B120,'Prior Historical'!$A$5:$U$500,COLUMNS($F120:G120)+6,FALSE)))/1000,3)</f>
        <v>26490.588</v>
      </c>
      <c r="H120" s="27">
        <f>ROUND(IF(ISNA(VLOOKUP($B120,'Prior Historical'!$A$5:$U$500,COLUMNS($F120:H120)+6,FALSE)),0,+(VLOOKUP($B120,'Prior Historical'!$A$5:$U$500,COLUMNS($F120:H120)+6,FALSE)))/1000,3)</f>
        <v>26461.412</v>
      </c>
      <c r="I120" s="27">
        <f>ROUND(IF(ISNA(VLOOKUP($B120,'Prior Historical'!$A$5:$U$500,COLUMNS($F120:I120)+6,FALSE)),0,+(VLOOKUP($B120,'Prior Historical'!$A$5:$U$500,COLUMNS($F120:I120)+6,FALSE)))/1000,3)</f>
        <v>25999.755000000001</v>
      </c>
      <c r="J120" s="27">
        <f>ROUND(IF(ISNA(VLOOKUP($B120,'Prior Historical'!$A$5:$U$500,COLUMNS($F120:J120)+6,FALSE)),0,+(VLOOKUP($B120,'Prior Historical'!$A$5:$U$500,COLUMNS($F120:J120)+6,FALSE)))/1000,3)</f>
        <v>25970.472000000002</v>
      </c>
      <c r="K120" s="27">
        <f>ROUND(IF(ISNA(VLOOKUP($B120,'Prior Historical'!$A$5:$U$500,COLUMNS($F120:K120)+6,FALSE)),0,+(VLOOKUP($B120,'Prior Historical'!$A$5:$U$500,COLUMNS($F120:K120)+6,FALSE)))/1000,3)</f>
        <v>25940.654999999999</v>
      </c>
      <c r="L120" s="27">
        <f>ROUND(IF(ISNA(VLOOKUP($B120,'Prior Historical'!$A$5:$U$500,COLUMNS($F120:L120)+6,FALSE)),0,+(VLOOKUP($B120,'Prior Historical'!$A$5:$U$500,COLUMNS($F120:L120)+6,FALSE)))/1000,3)</f>
        <v>25474.188999999998</v>
      </c>
      <c r="M120" s="27">
        <f>ROUND(IF(ISNA(VLOOKUP($B120,'Prior Historical'!$A$5:$U$500,COLUMNS($F120:M120)+6,FALSE)),0,+(VLOOKUP($B120,'Prior Historical'!$A$5:$U$500,COLUMNS($F120:M120)+6,FALSE)))/1000,3)</f>
        <v>25443.401999999998</v>
      </c>
      <c r="N120" s="27">
        <f>ROUND(IF(ISNA(VLOOKUP($B120,'Prior Historical'!$A$5:$U$500,COLUMNS($F120:N120)+6,FALSE)),0,+(VLOOKUP($B120,'Prior Historical'!$A$5:$U$500,COLUMNS($F120:N120)+6,FALSE)))/1000,3)</f>
        <v>25412.556</v>
      </c>
      <c r="O120" s="27">
        <f>ROUND(IF(ISNA(VLOOKUP($B120,'Prior Historical'!$A$5:$U$500,COLUMNS($F120:O120)+6,FALSE)),0,+(VLOOKUP($B120,'Prior Historical'!$A$5:$U$500,COLUMNS($F120:O120)+6,FALSE)))/1000,3)</f>
        <v>24940.93</v>
      </c>
      <c r="P120" s="27">
        <f>ROUND(IF(ISNA(VLOOKUP($B120,'Prior Historical'!$A$5:$U$500,COLUMNS($F120:P120)+6,FALSE)),0,+(VLOOKUP($B120,'Prior Historical'!$A$5:$U$500,COLUMNS($F120:P120)+6,FALSE)))/1000,3)</f>
        <v>24909.967000000001</v>
      </c>
      <c r="Q120" s="27">
        <f>ROUND(IF(ISNA(VLOOKUP($B120,'Prior Historical'!$A$5:$U$500,COLUMNS($F120:Q120)+6,FALSE)),0,+(VLOOKUP($B120,'Prior Historical'!$A$5:$U$500,COLUMNS($F120:Q120)+6,FALSE)))/1000,3)</f>
        <v>24878.947</v>
      </c>
      <c r="R120" s="27">
        <f>ROUND(IF(ISNA(VLOOKUP($B120,'Prior Historical'!$A$5:$U$500,COLUMNS($F120:R120)+6,FALSE)),0,+(VLOOKUP($B120,'Prior Historical'!$A$5:$U$500,COLUMNS($F120:R120)+6,FALSE)))/1000,3)</f>
        <v>24402.977999999999</v>
      </c>
      <c r="S120" s="148">
        <f t="shared" ref="S120:S126" si="12">(SUM(F120:R120)/13)</f>
        <v>25603.504692307692</v>
      </c>
      <c r="T120" s="142" t="s">
        <v>113</v>
      </c>
    </row>
    <row r="121" spans="1:20" ht="15" customHeight="1">
      <c r="A121" s="140">
        <v>3</v>
      </c>
      <c r="B121" s="149" t="s">
        <v>321</v>
      </c>
      <c r="C121" s="14" t="s">
        <v>322</v>
      </c>
      <c r="D121" s="140"/>
      <c r="E121" s="140"/>
      <c r="F121" s="27">
        <f>ROUND(VLOOKUP($B121,'Prior Historical'!$B$5:$U$500,COLUMNS($F121:F121)+5,FALSE)/1000,3)</f>
        <v>45575.529000000002</v>
      </c>
      <c r="G121" s="27">
        <f>ROUND(VLOOKUP($B121,'Prior Historical'!$B$5:$U$500,COLUMNS($F121:G121)+5,FALSE)/1000,3)</f>
        <v>45575.529000000002</v>
      </c>
      <c r="H121" s="27">
        <f>ROUND(VLOOKUP($B121,'Prior Historical'!$B$5:$U$500,COLUMNS($F121:H121)+5,FALSE)/1000,3)</f>
        <v>45575.529000000002</v>
      </c>
      <c r="I121" s="27">
        <f>ROUND(VLOOKUP($B121,'Prior Historical'!$B$5:$U$500,COLUMNS($F121:I121)+5,FALSE)/1000,3)</f>
        <v>45575.529000000002</v>
      </c>
      <c r="J121" s="27">
        <f>ROUND(VLOOKUP($B121,'Prior Historical'!$B$5:$U$500,COLUMNS($F121:J121)+5,FALSE)/1000,3)</f>
        <v>45575.529000000002</v>
      </c>
      <c r="K121" s="27">
        <f>ROUND(VLOOKUP($B121,'Prior Historical'!$B$5:$U$500,COLUMNS($F121:K121)+5,FALSE)/1000,3)</f>
        <v>45575.529000000002</v>
      </c>
      <c r="L121" s="27">
        <f>ROUND(VLOOKUP($B121,'Prior Historical'!$B$5:$U$500,COLUMNS($F121:L121)+5,FALSE)/1000,3)</f>
        <v>45575.529000000002</v>
      </c>
      <c r="M121" s="27">
        <f>ROUND(VLOOKUP($B121,'Prior Historical'!$B$5:$U$500,COLUMNS($F121:M121)+5,FALSE)/1000,3)</f>
        <v>45575.529000000002</v>
      </c>
      <c r="N121" s="27">
        <f>ROUND(VLOOKUP($B121,'Prior Historical'!$B$5:$U$500,COLUMNS($F121:N121)+5,FALSE)/1000,3)</f>
        <v>45504.828999999998</v>
      </c>
      <c r="O121" s="27">
        <f>ROUND(VLOOKUP($B121,'Prior Historical'!$B$5:$U$500,COLUMNS($F121:O121)+5,FALSE)/1000,3)</f>
        <v>-21305.170999999998</v>
      </c>
      <c r="P121" s="27">
        <f>ROUND(VLOOKUP($B121,'Prior Historical'!$B$5:$U$500,COLUMNS($F121:P121)+5,FALSE)/1000,3)</f>
        <v>-82895.171000000002</v>
      </c>
      <c r="Q121" s="27">
        <f>ROUND(VLOOKUP($B121,'Prior Historical'!$B$5:$U$500,COLUMNS($F121:Q121)+5,FALSE)/1000,3)</f>
        <v>-82426.194000000003</v>
      </c>
      <c r="R121" s="27">
        <f>ROUND(VLOOKUP($B121,'Prior Historical'!$B$5:$U$500,COLUMNS($F121:R121)+5,FALSE)/1000,3)</f>
        <v>0</v>
      </c>
      <c r="S121" s="148">
        <f t="shared" si="12"/>
        <v>17190.963461538464</v>
      </c>
      <c r="T121" s="142" t="s">
        <v>113</v>
      </c>
    </row>
    <row r="122" spans="1:20" ht="15" customHeight="1">
      <c r="A122" s="140">
        <v>4</v>
      </c>
      <c r="B122" s="149" t="s">
        <v>323</v>
      </c>
      <c r="C122" s="14" t="s">
        <v>324</v>
      </c>
      <c r="D122" s="140"/>
      <c r="E122" s="140"/>
      <c r="F122" s="27">
        <f>ROUND(VLOOKUP($B122,'Prior Historical'!$B$5:$U$500,COLUMNS($F122:F122)+5,FALSE)/1000,3)</f>
        <v>8860.8379999999997</v>
      </c>
      <c r="G122" s="27">
        <f>ROUND(VLOOKUP($B122,'Prior Historical'!$B$5:$U$500,COLUMNS($F122:G122)+5,FALSE)/1000,3)</f>
        <v>8901.125</v>
      </c>
      <c r="H122" s="27">
        <f>ROUND(VLOOKUP($B122,'Prior Historical'!$B$5:$U$500,COLUMNS($F122:H122)+5,FALSE)/1000,3)</f>
        <v>8663.4009999999998</v>
      </c>
      <c r="I122" s="27">
        <f>ROUND(VLOOKUP($B122,'Prior Historical'!$B$5:$U$500,COLUMNS($F122:I122)+5,FALSE)/1000,3)</f>
        <v>9256.4279999999999</v>
      </c>
      <c r="J122" s="27">
        <f>ROUND(VLOOKUP($B122,'Prior Historical'!$B$5:$U$500,COLUMNS($F122:J122)+5,FALSE)/1000,3)</f>
        <v>9318.61</v>
      </c>
      <c r="K122" s="27">
        <f>ROUND(VLOOKUP($B122,'Prior Historical'!$B$5:$U$500,COLUMNS($F122:K122)+5,FALSE)/1000,3)</f>
        <v>9428.48</v>
      </c>
      <c r="L122" s="27">
        <f>ROUND(VLOOKUP($B122,'Prior Historical'!$B$5:$U$500,COLUMNS($F122:L122)+5,FALSE)/1000,3)</f>
        <v>9102.2659999999996</v>
      </c>
      <c r="M122" s="27">
        <f>ROUND(VLOOKUP($B122,'Prior Historical'!$B$5:$U$500,COLUMNS($F122:M122)+5,FALSE)/1000,3)</f>
        <v>8972.5529999999999</v>
      </c>
      <c r="N122" s="27">
        <f>ROUND(VLOOKUP($B122,'Prior Historical'!$B$5:$U$500,COLUMNS($F122:N122)+5,FALSE)/1000,3)</f>
        <v>8672.8770000000004</v>
      </c>
      <c r="O122" s="27">
        <f>ROUND(VLOOKUP($B122,'Prior Historical'!$B$5:$U$500,COLUMNS($F122:O122)+5,FALSE)/1000,3)</f>
        <v>9112.4860000000008</v>
      </c>
      <c r="P122" s="27">
        <f>ROUND(VLOOKUP($B122,'Prior Historical'!$B$5:$U$500,COLUMNS($F122:P122)+5,FALSE)/1000,3)</f>
        <v>9127.98</v>
      </c>
      <c r="Q122" s="27">
        <f>ROUND(VLOOKUP($B122,'Prior Historical'!$B$5:$U$500,COLUMNS($F122:Q122)+5,FALSE)/1000,3)</f>
        <v>9079.8060000000005</v>
      </c>
      <c r="R122" s="27">
        <f>ROUND(VLOOKUP($B122,'Prior Historical'!$B$5:$U$500,COLUMNS($F122:R122)+5,FALSE)/1000,3)</f>
        <v>8188.9459999999999</v>
      </c>
      <c r="S122" s="148">
        <f t="shared" si="12"/>
        <v>8975.8304615384623</v>
      </c>
      <c r="T122" s="142" t="s">
        <v>113</v>
      </c>
    </row>
    <row r="123" spans="1:20" ht="15" customHeight="1">
      <c r="A123" s="140">
        <v>5</v>
      </c>
      <c r="B123" s="149" t="s">
        <v>325</v>
      </c>
      <c r="C123" s="14" t="s">
        <v>326</v>
      </c>
      <c r="D123" s="140"/>
      <c r="E123" s="140"/>
      <c r="F123" s="27">
        <f>ROUND(VLOOKUP($B123,'Prior Historical'!$B$5:$U$500,COLUMNS($F123:F123)+5,FALSE)/1000,3)</f>
        <v>108940.56</v>
      </c>
      <c r="G123" s="27">
        <f>ROUND(VLOOKUP($B123,'Prior Historical'!$B$5:$U$500,COLUMNS($F123:G123)+5,FALSE)/1000,3)</f>
        <v>106227.87</v>
      </c>
      <c r="H123" s="27">
        <f>ROUND(VLOOKUP($B123,'Prior Historical'!$B$5:$U$500,COLUMNS($F123:H123)+5,FALSE)/1000,3)</f>
        <v>106172.97</v>
      </c>
      <c r="I123" s="27">
        <f>ROUND(VLOOKUP($B123,'Prior Historical'!$B$5:$U$500,COLUMNS($F123:I123)+5,FALSE)/1000,3)</f>
        <v>102083.098</v>
      </c>
      <c r="J123" s="27">
        <f>ROUND(VLOOKUP($B123,'Prior Historical'!$B$5:$U$500,COLUMNS($F123:J123)+5,FALSE)/1000,3)</f>
        <v>99218.785000000003</v>
      </c>
      <c r="K123" s="27">
        <f>ROUND(VLOOKUP($B123,'Prior Historical'!$B$5:$U$500,COLUMNS($F123:K123)+5,FALSE)/1000,3)</f>
        <v>99031.854000000007</v>
      </c>
      <c r="L123" s="27">
        <f>ROUND(VLOOKUP($B123,'Prior Historical'!$B$5:$U$500,COLUMNS($F123:L123)+5,FALSE)/1000,3)</f>
        <v>93008.085000000006</v>
      </c>
      <c r="M123" s="27">
        <f>ROUND(VLOOKUP($B123,'Prior Historical'!$B$5:$U$500,COLUMNS($F123:M123)+5,FALSE)/1000,3)</f>
        <v>88805.255999999994</v>
      </c>
      <c r="N123" s="27">
        <f>ROUND(VLOOKUP($B123,'Prior Historical'!$B$5:$U$500,COLUMNS($F123:N123)+5,FALSE)/1000,3)</f>
        <v>88430.998000000007</v>
      </c>
      <c r="O123" s="27">
        <f>ROUND(VLOOKUP($B123,'Prior Historical'!$B$5:$U$500,COLUMNS($F123:O123)+5,FALSE)/1000,3)</f>
        <v>78602.932000000001</v>
      </c>
      <c r="P123" s="27">
        <f>ROUND(VLOOKUP($B123,'Prior Historical'!$B$5:$U$500,COLUMNS($F123:P123)+5,FALSE)/1000,3)</f>
        <v>78157.157999999996</v>
      </c>
      <c r="Q123" s="27">
        <f>ROUND(VLOOKUP($B123,'Prior Historical'!$B$5:$U$500,COLUMNS($F123:Q123)+5,FALSE)/1000,3)</f>
        <v>77365.224000000002</v>
      </c>
      <c r="R123" s="27">
        <f>ROUND(VLOOKUP($B123,'Prior Historical'!$B$5:$U$500,COLUMNS($F123:R123)+5,FALSE)/1000,3)</f>
        <v>123309.018</v>
      </c>
      <c r="S123" s="148">
        <f t="shared" si="12"/>
        <v>96104.139076923078</v>
      </c>
      <c r="T123" s="142" t="s">
        <v>113</v>
      </c>
    </row>
    <row r="124" spans="1:20" ht="15" customHeight="1">
      <c r="A124" s="140">
        <v>6</v>
      </c>
      <c r="B124" s="149" t="s">
        <v>327</v>
      </c>
      <c r="C124" s="14" t="s">
        <v>328</v>
      </c>
      <c r="D124" s="140"/>
      <c r="E124" s="140"/>
      <c r="F124" s="27">
        <f>ROUND(VLOOKUP($B124,'Prior Historical'!$B$5:$U$500,COLUMNS($F124:F124)+5,FALSE)/1000,3)</f>
        <v>979.97400000000005</v>
      </c>
      <c r="G124" s="27">
        <f>ROUND(VLOOKUP($B124,'Prior Historical'!$B$5:$U$500,COLUMNS($F124:G124)+5,FALSE)/1000,3)</f>
        <v>979.97400000000005</v>
      </c>
      <c r="H124" s="27">
        <f>ROUND(VLOOKUP($B124,'Prior Historical'!$B$5:$U$500,COLUMNS($F124:H124)+5,FALSE)/1000,3)</f>
        <v>979.97400000000005</v>
      </c>
      <c r="I124" s="27">
        <f>ROUND(VLOOKUP($B124,'Prior Historical'!$B$5:$U$500,COLUMNS($F124:I124)+5,FALSE)/1000,3)</f>
        <v>970.12800000000004</v>
      </c>
      <c r="J124" s="27">
        <f>ROUND(VLOOKUP($B124,'Prior Historical'!$B$5:$U$500,COLUMNS($F124:J124)+5,FALSE)/1000,3)</f>
        <v>970.12800000000004</v>
      </c>
      <c r="K124" s="27">
        <f>ROUND(VLOOKUP($B124,'Prior Historical'!$B$5:$U$500,COLUMNS($F124:K124)+5,FALSE)/1000,3)</f>
        <v>970.12800000000004</v>
      </c>
      <c r="L124" s="27">
        <f>ROUND(VLOOKUP($B124,'Prior Historical'!$B$5:$U$500,COLUMNS($F124:L124)+5,FALSE)/1000,3)</f>
        <v>1056.114</v>
      </c>
      <c r="M124" s="27">
        <f>ROUND(VLOOKUP($B124,'Prior Historical'!$B$5:$U$500,COLUMNS($F124:M124)+5,FALSE)/1000,3)</f>
        <v>1056.114</v>
      </c>
      <c r="N124" s="27">
        <f>ROUND(VLOOKUP($B124,'Prior Historical'!$B$5:$U$500,COLUMNS($F124:N124)+5,FALSE)/1000,3)</f>
        <v>556.11400000000003</v>
      </c>
      <c r="O124" s="27">
        <f>ROUND(VLOOKUP($B124,'Prior Historical'!$B$5:$U$500,COLUMNS($F124:O124)+5,FALSE)/1000,3)</f>
        <v>40.603000000000002</v>
      </c>
      <c r="P124" s="27">
        <f>ROUND(VLOOKUP($B124,'Prior Historical'!$B$5:$U$500,COLUMNS($F124:P124)+5,FALSE)/1000,3)</f>
        <v>40.603000000000002</v>
      </c>
      <c r="Q124" s="27">
        <f>ROUND(VLOOKUP($B124,'Prior Historical'!$B$5:$U$500,COLUMNS($F124:Q124)+5,FALSE)/1000,3)</f>
        <v>40.603000000000002</v>
      </c>
      <c r="R124" s="27">
        <f>ROUND(VLOOKUP($B124,'Prior Historical'!$B$5:$U$500,COLUMNS($F124:R124)+5,FALSE)/1000,3)</f>
        <v>33.652999999999999</v>
      </c>
      <c r="S124" s="148">
        <f t="shared" si="12"/>
        <v>667.23923076923052</v>
      </c>
      <c r="T124" s="142" t="s">
        <v>113</v>
      </c>
    </row>
    <row r="125" spans="1:20" ht="15" customHeight="1">
      <c r="A125" s="140">
        <v>7</v>
      </c>
      <c r="B125" s="149" t="s">
        <v>329</v>
      </c>
      <c r="C125" s="14" t="s">
        <v>330</v>
      </c>
      <c r="D125" s="140"/>
      <c r="E125" s="140"/>
      <c r="F125" s="27">
        <f>ROUND(IF(ISNA(VLOOKUP($B125,'Prior Historical'!$A$5:$U$500,COLUMNS($F125:F125)+6,FALSE)),0,+(VLOOKUP($B125,'Prior Historical'!$A$5:$U$500,COLUMNS($F125:F125)+6,FALSE)))/1000,3)</f>
        <v>0</v>
      </c>
      <c r="G125" s="27">
        <f>ROUND(IF(ISNA(VLOOKUP($B125,'Prior Historical'!$A$5:$U$500,COLUMNS($F125:G125)+6,FALSE)),0,+(VLOOKUP($B125,'Prior Historical'!$A$5:$U$500,COLUMNS($F125:G125)+6,FALSE)))/1000,3)</f>
        <v>0</v>
      </c>
      <c r="H125" s="27">
        <f>ROUND(IF(ISNA(VLOOKUP($B125,'Prior Historical'!$A$5:$U$500,COLUMNS($F125:H125)+6,FALSE)),0,+(VLOOKUP($B125,'Prior Historical'!$A$5:$U$500,COLUMNS($F125:H125)+6,FALSE)))/1000,3)</f>
        <v>0</v>
      </c>
      <c r="I125" s="27">
        <f>ROUND(IF(ISNA(VLOOKUP($B125,'Prior Historical'!$A$5:$U$500,COLUMNS($F125:I125)+6,FALSE)),0,+(VLOOKUP($B125,'Prior Historical'!$A$5:$U$500,COLUMNS($F125:I125)+6,FALSE)))/1000,3)</f>
        <v>0</v>
      </c>
      <c r="J125" s="27">
        <f>ROUND(IF(ISNA(VLOOKUP($B125,'Prior Historical'!$A$5:$U$500,COLUMNS($F125:J125)+6,FALSE)),0,+(VLOOKUP($B125,'Prior Historical'!$A$5:$U$500,COLUMNS($F125:J125)+6,FALSE)))/1000,3)</f>
        <v>0</v>
      </c>
      <c r="K125" s="27">
        <f>ROUND(IF(ISNA(VLOOKUP($B125,'Prior Historical'!$A$5:$U$500,COLUMNS($F125:K125)+6,FALSE)),0,+(VLOOKUP($B125,'Prior Historical'!$A$5:$U$500,COLUMNS($F125:K125)+6,FALSE)))/1000,3)</f>
        <v>0</v>
      </c>
      <c r="L125" s="27">
        <f>ROUND(IF(ISNA(VLOOKUP($B125,'Prior Historical'!$A$5:$U$500,COLUMNS($F125:L125)+6,FALSE)),0,+(VLOOKUP($B125,'Prior Historical'!$A$5:$U$500,COLUMNS($F125:L125)+6,FALSE)))/1000,3)</f>
        <v>0</v>
      </c>
      <c r="M125" s="27">
        <f>ROUND(IF(ISNA(VLOOKUP($B125,'Prior Historical'!$A$5:$U$500,COLUMNS($F125:M125)+6,FALSE)),0,+(VLOOKUP($B125,'Prior Historical'!$A$5:$U$500,COLUMNS($F125:M125)+6,FALSE)))/1000,3)</f>
        <v>0</v>
      </c>
      <c r="N125" s="27">
        <f>ROUND(IF(ISNA(VLOOKUP($B125,'Prior Historical'!$A$5:$U$500,COLUMNS($F125:N125)+6,FALSE)),0,+(VLOOKUP($B125,'Prior Historical'!$A$5:$U$500,COLUMNS($F125:N125)+6,FALSE)))/1000,3)</f>
        <v>0</v>
      </c>
      <c r="O125" s="27">
        <f>ROUND(IF(ISNA(VLOOKUP($B125,'Prior Historical'!$A$5:$U$500,COLUMNS($F125:O125)+6,FALSE)),0,+(VLOOKUP($B125,'Prior Historical'!$A$5:$U$500,COLUMNS($F125:O125)+6,FALSE)))/1000,3)</f>
        <v>0</v>
      </c>
      <c r="P125" s="27">
        <f>ROUND(IF(ISNA(VLOOKUP($B125,'Prior Historical'!$A$5:$U$500,COLUMNS($F125:P125)+6,FALSE)),0,+(VLOOKUP($B125,'Prior Historical'!$A$5:$U$500,COLUMNS($F125:P125)+6,FALSE)))/1000,3)</f>
        <v>0</v>
      </c>
      <c r="Q125" s="27">
        <f>ROUND(IF(ISNA(VLOOKUP($B125,'Prior Historical'!$A$5:$U$500,COLUMNS($F125:Q125)+6,FALSE)),0,+(VLOOKUP($B125,'Prior Historical'!$A$5:$U$500,COLUMNS($F125:Q125)+6,FALSE)))/1000,3)</f>
        <v>0</v>
      </c>
      <c r="R125" s="27">
        <f>ROUND(IF(ISNA(VLOOKUP($B125,'Prior Historical'!$A$5:$U$500,COLUMNS($F125:R125)+6,FALSE)),0,+(VLOOKUP($B125,'Prior Historical'!$A$5:$U$500,COLUMNS($F125:R125)+6,FALSE)))/1000,3)</f>
        <v>0</v>
      </c>
      <c r="S125" s="148">
        <f t="shared" si="12"/>
        <v>0</v>
      </c>
      <c r="T125" s="142" t="s">
        <v>113</v>
      </c>
    </row>
    <row r="126" spans="1:20" ht="15" customHeight="1">
      <c r="A126" s="140">
        <v>8</v>
      </c>
      <c r="B126" s="35" t="s">
        <v>331</v>
      </c>
      <c r="C126" s="14" t="s">
        <v>332</v>
      </c>
      <c r="D126" s="140"/>
      <c r="E126" s="140"/>
      <c r="F126" s="32">
        <f>ROUND(IF(ISNA(VLOOKUP($B126,'Prior Historical'!$A$5:$U$500,COLUMNS($F126:F126)+6,FALSE)),0,+(VLOOKUP($B126,'Prior Historical'!$A$5:$U$500,COLUMNS($F126:F126)+6,FALSE)))/1000,3)</f>
        <v>31342.394</v>
      </c>
      <c r="G126" s="32">
        <f>ROUND(IF(ISNA(VLOOKUP($B126,'Prior Historical'!$A$5:$U$500,COLUMNS($F126:G126)+6,FALSE)),0,+(VLOOKUP($B126,'Prior Historical'!$A$5:$U$500,COLUMNS($F126:G126)+6,FALSE)))/1000,3)</f>
        <v>31434.796999999999</v>
      </c>
      <c r="H126" s="32">
        <f>ROUND(IF(ISNA(VLOOKUP($B126,'Prior Historical'!$A$5:$U$500,COLUMNS($F126:H126)+6,FALSE)),0,+(VLOOKUP($B126,'Prior Historical'!$A$5:$U$500,COLUMNS($F126:H126)+6,FALSE)))/1000,3)</f>
        <v>31527.499</v>
      </c>
      <c r="I126" s="32">
        <f>ROUND(IF(ISNA(VLOOKUP($B126,'Prior Historical'!$A$5:$U$500,COLUMNS($F126:I126)+6,FALSE)),0,+(VLOOKUP($B126,'Prior Historical'!$A$5:$U$500,COLUMNS($F126:I126)+6,FALSE)))/1000,3)</f>
        <v>31420.5</v>
      </c>
      <c r="J126" s="32">
        <f>ROUND(IF(ISNA(VLOOKUP($B126,'Prior Historical'!$A$5:$U$500,COLUMNS($F126:J126)+6,FALSE)),0,+(VLOOKUP($B126,'Prior Historical'!$A$5:$U$500,COLUMNS($F126:J126)+6,FALSE)))/1000,3)</f>
        <v>31513.067999999999</v>
      </c>
      <c r="K126" s="32">
        <f>ROUND(IF(ISNA(VLOOKUP($B126,'Prior Historical'!$A$5:$U$500,COLUMNS($F126:K126)+6,FALSE)),0,+(VLOOKUP($B126,'Prior Historical'!$A$5:$U$500,COLUMNS($F126:K126)+6,FALSE)))/1000,3)</f>
        <v>31605.936000000002</v>
      </c>
      <c r="L126" s="32">
        <f>ROUND(IF(ISNA(VLOOKUP($B126,'Prior Historical'!$A$5:$U$500,COLUMNS($F126:L126)+6,FALSE)),0,+(VLOOKUP($B126,'Prior Historical'!$A$5:$U$500,COLUMNS($F126:L126)+6,FALSE)))/1000,3)</f>
        <v>34671.152000000002</v>
      </c>
      <c r="M126" s="32">
        <f>ROUND(IF(ISNA(VLOOKUP($B126,'Prior Historical'!$A$5:$U$500,COLUMNS($F126:M126)+6,FALSE)),0,+(VLOOKUP($B126,'Prior Historical'!$A$5:$U$500,COLUMNS($F126:M126)+6,FALSE)))/1000,3)</f>
        <v>34776.508999999998</v>
      </c>
      <c r="N126" s="32">
        <f>ROUND(IF(ISNA(VLOOKUP($B126,'Prior Historical'!$A$5:$U$500,COLUMNS($F126:N126)+6,FALSE)),0,+(VLOOKUP($B126,'Prior Historical'!$A$5:$U$500,COLUMNS($F126:N126)+6,FALSE)))/1000,3)</f>
        <v>34882.214999999997</v>
      </c>
      <c r="O126" s="32">
        <f>ROUND(IF(ISNA(VLOOKUP($B126,'Prior Historical'!$A$5:$U$500,COLUMNS($F126:O126)+6,FALSE)),0,+(VLOOKUP($B126,'Prior Historical'!$A$5:$U$500,COLUMNS($F126:O126)+6,FALSE)))/1000,3)</f>
        <v>34988.271999999997</v>
      </c>
      <c r="P126" s="32">
        <f>ROUND(IF(ISNA(VLOOKUP($B126,'Prior Historical'!$A$5:$U$500,COLUMNS($F126:P126)+6,FALSE)),0,+(VLOOKUP($B126,'Prior Historical'!$A$5:$U$500,COLUMNS($F126:P126)+6,FALSE)))/1000,3)</f>
        <v>35094.682000000001</v>
      </c>
      <c r="Q126" s="32">
        <f>ROUND(IF(ISNA(VLOOKUP($B126,'Prior Historical'!$A$5:$U$500,COLUMNS($F126:Q126)+6,FALSE)),0,+(VLOOKUP($B126,'Prior Historical'!$A$5:$U$500,COLUMNS($F126:Q126)+6,FALSE)))/1000,3)</f>
        <v>35201.445</v>
      </c>
      <c r="R126" s="32">
        <f>ROUND(IF(ISNA(VLOOKUP($B126,'Prior Historical'!$A$5:$U$500,COLUMNS($F126:R126)+6,FALSE)),0,+(VLOOKUP($B126,'Prior Historical'!$A$5:$U$500,COLUMNS($F126:R126)+6,FALSE)))/1000,3)</f>
        <v>35307.076999999997</v>
      </c>
      <c r="S126" s="153">
        <f t="shared" si="12"/>
        <v>33366.580461538462</v>
      </c>
      <c r="T126" s="142" t="s">
        <v>113</v>
      </c>
    </row>
    <row r="127" spans="1:20" ht="15" customHeight="1">
      <c r="A127" s="140">
        <v>9</v>
      </c>
      <c r="B127" s="35"/>
      <c r="C127" s="14"/>
      <c r="D127" s="140" t="s">
        <v>318</v>
      </c>
      <c r="E127" s="140"/>
      <c r="F127" s="27">
        <f t="shared" ref="F127:S127" si="13">SUM(F120:F126)</f>
        <v>222219.00499999998</v>
      </c>
      <c r="G127" s="27">
        <f t="shared" si="13"/>
        <v>219609.88299999997</v>
      </c>
      <c r="H127" s="27">
        <f t="shared" si="13"/>
        <v>219380.785</v>
      </c>
      <c r="I127" s="27">
        <f t="shared" si="13"/>
        <v>215305.43799999999</v>
      </c>
      <c r="J127" s="27">
        <f t="shared" si="13"/>
        <v>212566.592</v>
      </c>
      <c r="K127" s="27">
        <f t="shared" si="13"/>
        <v>212552.58199999999</v>
      </c>
      <c r="L127" s="27">
        <f t="shared" si="13"/>
        <v>208887.33500000002</v>
      </c>
      <c r="M127" s="27">
        <f t="shared" si="13"/>
        <v>204629.36299999998</v>
      </c>
      <c r="N127" s="27">
        <f t="shared" si="13"/>
        <v>203459.58900000001</v>
      </c>
      <c r="O127" s="27">
        <f t="shared" si="13"/>
        <v>126380.052</v>
      </c>
      <c r="P127" s="27">
        <f t="shared" si="13"/>
        <v>64435.218999999997</v>
      </c>
      <c r="Q127" s="27">
        <f t="shared" si="13"/>
        <v>64139.830999999991</v>
      </c>
      <c r="R127" s="27">
        <f t="shared" si="13"/>
        <v>191241.67199999996</v>
      </c>
      <c r="S127" s="27">
        <f t="shared" si="13"/>
        <v>181908.25738461537</v>
      </c>
      <c r="T127" s="140"/>
    </row>
    <row r="128" spans="1:20" ht="15" customHeight="1">
      <c r="A128" s="140">
        <v>10</v>
      </c>
      <c r="B128" s="140"/>
      <c r="C128" s="140"/>
      <c r="D128" s="140"/>
      <c r="E128" s="140"/>
      <c r="F128" s="140"/>
      <c r="G128" s="140"/>
      <c r="H128" s="140"/>
      <c r="I128" s="140"/>
      <c r="J128" s="140"/>
      <c r="K128" s="140"/>
      <c r="L128" s="140"/>
      <c r="M128" s="140"/>
      <c r="N128" s="140"/>
      <c r="O128" s="140"/>
      <c r="P128" s="140"/>
      <c r="Q128" s="140"/>
      <c r="R128" s="140"/>
      <c r="S128" s="140"/>
      <c r="T128" s="140"/>
    </row>
    <row r="129" spans="1:22" ht="15" customHeight="1">
      <c r="A129" s="140">
        <v>11</v>
      </c>
      <c r="B129" s="140"/>
      <c r="C129" s="140" t="s">
        <v>333</v>
      </c>
      <c r="D129" s="140"/>
      <c r="E129" s="14"/>
      <c r="F129" s="27"/>
      <c r="G129" s="27"/>
      <c r="H129" s="27"/>
      <c r="I129" s="27"/>
      <c r="J129" s="27"/>
      <c r="K129" s="27"/>
      <c r="L129" s="27"/>
      <c r="M129" s="27"/>
      <c r="N129" s="27"/>
      <c r="O129" s="27"/>
      <c r="P129" s="27"/>
      <c r="Q129" s="27"/>
      <c r="R129" s="27"/>
      <c r="S129" s="148"/>
      <c r="T129" s="140"/>
    </row>
    <row r="130" spans="1:22" ht="15" customHeight="1">
      <c r="A130" s="140">
        <v>12</v>
      </c>
      <c r="B130" s="86" t="s">
        <v>334</v>
      </c>
      <c r="C130" s="14" t="s">
        <v>335</v>
      </c>
      <c r="D130" s="14"/>
      <c r="E130" s="140"/>
      <c r="F130" s="27">
        <f>ROUND(IF(ISNA(VLOOKUP($B130,'Prior Historical'!$A$5:$U$500,COLUMNS($F130:F130)+6,FALSE)),0,+(VLOOKUP($B130,'Prior Historical'!$A$5:$U$500,COLUMNS($F130:F130)+6,FALSE)))/1000,3)</f>
        <v>555477.91599999997</v>
      </c>
      <c r="G130" s="27">
        <f>ROUND(IF(ISNA(VLOOKUP($B130,'Prior Historical'!$A$5:$U$500,COLUMNS($F130:G130)+6,FALSE)),0,+(VLOOKUP($B130,'Prior Historical'!$A$5:$U$500,COLUMNS($F130:G130)+6,FALSE)))/1000,3)</f>
        <v>524601.19999999995</v>
      </c>
      <c r="H130" s="27">
        <f>ROUND(IF(ISNA(VLOOKUP($B130,'Prior Historical'!$A$5:$U$500,COLUMNS($F130:H130)+6,FALSE)),0,+(VLOOKUP($B130,'Prior Historical'!$A$5:$U$500,COLUMNS($F130:H130)+6,FALSE)))/1000,3)</f>
        <v>611799.89800000004</v>
      </c>
      <c r="I130" s="27">
        <f>ROUND(IF(ISNA(VLOOKUP($B130,'Prior Historical'!$A$5:$U$500,COLUMNS($F130:I130)+6,FALSE)),0,+(VLOOKUP($B130,'Prior Historical'!$A$5:$U$500,COLUMNS($F130:I130)+6,FALSE)))/1000,3)</f>
        <v>646670.50800000003</v>
      </c>
      <c r="J130" s="27">
        <f>ROUND(IF(ISNA(VLOOKUP($B130,'Prior Historical'!$A$5:$U$500,COLUMNS($F130:J130)+6,FALSE)),0,+(VLOOKUP($B130,'Prior Historical'!$A$5:$U$500,COLUMNS($F130:J130)+6,FALSE)))/1000,3)</f>
        <v>668516.022</v>
      </c>
      <c r="K130" s="27">
        <f>ROUND(IF(ISNA(VLOOKUP($B130,'Prior Historical'!$A$5:$U$500,COLUMNS($F130:K130)+6,FALSE)),0,+(VLOOKUP($B130,'Prior Historical'!$A$5:$U$500,COLUMNS($F130:K130)+6,FALSE)))/1000,3)</f>
        <v>712282.15599999996</v>
      </c>
      <c r="L130" s="27">
        <f>ROUND(IF(ISNA(VLOOKUP($B130,'Prior Historical'!$A$5:$U$500,COLUMNS($F130:L130)+6,FALSE)),0,+(VLOOKUP($B130,'Prior Historical'!$A$5:$U$500,COLUMNS($F130:L130)+6,FALSE)))/1000,3)</f>
        <v>771655.09699999995</v>
      </c>
      <c r="M130" s="27">
        <f>ROUND(IF(ISNA(VLOOKUP($B130,'Prior Historical'!$A$5:$U$500,COLUMNS($F130:M130)+6,FALSE)),0,+(VLOOKUP($B130,'Prior Historical'!$A$5:$U$500,COLUMNS($F130:M130)+6,FALSE)))/1000,3)</f>
        <v>400000</v>
      </c>
      <c r="N130" s="27">
        <f>ROUND(IF(ISNA(VLOOKUP($B130,'Prior Historical'!$A$5:$U$500,COLUMNS($F130:N130)+6,FALSE)),0,+(VLOOKUP($B130,'Prior Historical'!$A$5:$U$500,COLUMNS($F130:N130)+6,FALSE)))/1000,3)</f>
        <v>400000</v>
      </c>
      <c r="O130" s="27">
        <f>ROUND(IF(ISNA(VLOOKUP($B130,'Prior Historical'!$A$5:$U$500,COLUMNS($F130:O130)+6,FALSE)),0,+(VLOOKUP($B130,'Prior Historical'!$A$5:$U$500,COLUMNS($F130:O130)+6,FALSE)))/1000,3)</f>
        <v>693616.32</v>
      </c>
      <c r="P130" s="27">
        <f>ROUND(IF(ISNA(VLOOKUP($B130,'Prior Historical'!$A$5:$U$500,COLUMNS($F130:P130)+6,FALSE)),0,+(VLOOKUP($B130,'Prior Historical'!$A$5:$U$500,COLUMNS($F130:P130)+6,FALSE)))/1000,3)</f>
        <v>665887.125</v>
      </c>
      <c r="Q130" s="27">
        <f>ROUND(IF(ISNA(VLOOKUP($B130,'Prior Historical'!$A$5:$U$500,COLUMNS($F130:Q130)+6,FALSE)),0,+(VLOOKUP($B130,'Prior Historical'!$A$5:$U$500,COLUMNS($F130:Q130)+6,FALSE)))/1000,3)</f>
        <v>948162.64300000004</v>
      </c>
      <c r="R130" s="27">
        <f>ROUND(IF(ISNA(VLOOKUP($B130,'Prior Historical'!$A$5:$U$500,COLUMNS($F130:R130)+6,FALSE)),0,+(VLOOKUP($B130,'Prior Historical'!$A$5:$U$500,COLUMNS($F130:R130)+6,FALSE)))/1000,3)</f>
        <v>853002.85</v>
      </c>
      <c r="S130" s="148">
        <f t="shared" ref="S130:S142" si="14">(SUM(F130:R130)/13)</f>
        <v>650128.59499999997</v>
      </c>
      <c r="T130" s="142" t="s">
        <v>283</v>
      </c>
      <c r="U130" s="86"/>
    </row>
    <row r="131" spans="1:22" ht="15" customHeight="1">
      <c r="A131" s="140">
        <v>13</v>
      </c>
      <c r="B131" s="149" t="s">
        <v>336</v>
      </c>
      <c r="C131" s="14" t="s">
        <v>337</v>
      </c>
      <c r="D131" s="140"/>
      <c r="E131" s="140"/>
      <c r="F131" s="27">
        <f>ROUND(IF(ISNA(VLOOKUP($B131,'Prior Historical'!$A$5:$U$500,COLUMNS($F131:F131)+6,FALSE)),0,+(VLOOKUP($B131,'Prior Historical'!$A$5:$U$500,COLUMNS($F131:F131)+6,FALSE)))/1000,3)</f>
        <v>283787.53700000001</v>
      </c>
      <c r="G131" s="27">
        <f>ROUND(IF(ISNA(VLOOKUP($B131,'Prior Historical'!$A$5:$U$500,COLUMNS($F131:G131)+6,FALSE)),0,+(VLOOKUP($B131,'Prior Historical'!$A$5:$U$500,COLUMNS($F131:G131)+6,FALSE)))/1000,3)</f>
        <v>223219.59</v>
      </c>
      <c r="H131" s="27">
        <f>ROUND(IF(ISNA(VLOOKUP($B131,'Prior Historical'!$A$5:$U$500,COLUMNS($F131:H131)+6,FALSE)),0,+(VLOOKUP($B131,'Prior Historical'!$A$5:$U$500,COLUMNS($F131:H131)+6,FALSE)))/1000,3)</f>
        <v>212268.73699999999</v>
      </c>
      <c r="I131" s="27">
        <f>ROUND(IF(ISNA(VLOOKUP($B131,'Prior Historical'!$A$5:$U$500,COLUMNS($F131:I131)+6,FALSE)),0,+(VLOOKUP($B131,'Prior Historical'!$A$5:$U$500,COLUMNS($F131:I131)+6,FALSE)))/1000,3)</f>
        <v>197741.75200000001</v>
      </c>
      <c r="J131" s="27">
        <f>ROUND(IF(ISNA(VLOOKUP($B131,'Prior Historical'!$A$5:$U$500,COLUMNS($F131:J131)+6,FALSE)),0,+(VLOOKUP($B131,'Prior Historical'!$A$5:$U$500,COLUMNS($F131:J131)+6,FALSE)))/1000,3)</f>
        <v>205177.77499999999</v>
      </c>
      <c r="K131" s="27">
        <f>ROUND(IF(ISNA(VLOOKUP($B131,'Prior Historical'!$A$5:$U$500,COLUMNS($F131:K131)+6,FALSE)),0,+(VLOOKUP($B131,'Prior Historical'!$A$5:$U$500,COLUMNS($F131:K131)+6,FALSE)))/1000,3)</f>
        <v>247536.93299999999</v>
      </c>
      <c r="L131" s="27">
        <f>ROUND(IF(ISNA(VLOOKUP($B131,'Prior Historical'!$A$5:$U$500,COLUMNS($F131:L131)+6,FALSE)),0,+(VLOOKUP($B131,'Prior Historical'!$A$5:$U$500,COLUMNS($F131:L131)+6,FALSE)))/1000,3)</f>
        <v>258004.69500000001</v>
      </c>
      <c r="M131" s="27">
        <f>ROUND(IF(ISNA(VLOOKUP($B131,'Prior Historical'!$A$5:$U$500,COLUMNS($F131:M131)+6,FALSE)),0,+(VLOOKUP($B131,'Prior Historical'!$A$5:$U$500,COLUMNS($F131:M131)+6,FALSE)))/1000,3)</f>
        <v>267495.462</v>
      </c>
      <c r="N131" s="27">
        <f>ROUND(IF(ISNA(VLOOKUP($B131,'Prior Historical'!$A$5:$U$500,COLUMNS($F131:N131)+6,FALSE)),0,+(VLOOKUP($B131,'Prior Historical'!$A$5:$U$500,COLUMNS($F131:N131)+6,FALSE)))/1000,3)</f>
        <v>323704.495</v>
      </c>
      <c r="O131" s="27">
        <f>ROUND(IF(ISNA(VLOOKUP($B131,'Prior Historical'!$A$5:$U$500,COLUMNS($F131:O131)+6,FALSE)),0,+(VLOOKUP($B131,'Prior Historical'!$A$5:$U$500,COLUMNS($F131:O131)+6,FALSE)))/1000,3)</f>
        <v>349894.53499999997</v>
      </c>
      <c r="P131" s="27">
        <f>ROUND(IF(ISNA(VLOOKUP($B131,'Prior Historical'!$A$5:$U$500,COLUMNS($F131:P131)+6,FALSE)),0,+(VLOOKUP($B131,'Prior Historical'!$A$5:$U$500,COLUMNS($F131:P131)+6,FALSE)))/1000,3)</f>
        <v>377238.69900000002</v>
      </c>
      <c r="Q131" s="27">
        <f>ROUND(IF(ISNA(VLOOKUP($B131,'Prior Historical'!$A$5:$U$500,COLUMNS($F131:Q131)+6,FALSE)),0,+(VLOOKUP($B131,'Prior Historical'!$A$5:$U$500,COLUMNS($F131:Q131)+6,FALSE)))/1000,3)</f>
        <v>376623.15</v>
      </c>
      <c r="R131" s="27">
        <f>ROUND(IF(ISNA(VLOOKUP($B131,'Prior Historical'!$A$5:$U$500,COLUMNS($F131:R131)+6,FALSE)),0,+(VLOOKUP($B131,'Prior Historical'!$A$5:$U$500,COLUMNS($F131:R131)+6,FALSE)))/1000,3)</f>
        <v>364873.68099999998</v>
      </c>
      <c r="S131" s="148">
        <f t="shared" si="14"/>
        <v>283659.00315384613</v>
      </c>
      <c r="T131" s="142" t="s">
        <v>113</v>
      </c>
      <c r="U131" s="149"/>
    </row>
    <row r="132" spans="1:22" ht="15" customHeight="1">
      <c r="A132" s="140">
        <v>14</v>
      </c>
      <c r="B132" s="149" t="s">
        <v>338</v>
      </c>
      <c r="C132" s="160" t="s">
        <v>339</v>
      </c>
      <c r="D132" s="140"/>
      <c r="E132" s="140"/>
      <c r="F132" s="27">
        <f>ROUND(IF(ISNA(VLOOKUP($B132,'Prior Historical'!$A$5:$U$500,COLUMNS($F132:F132)+6,FALSE)),0,+(VLOOKUP($B132,'Prior Historical'!$A$5:$U$500,COLUMNS($F132:F132)+6,FALSE)))/1000,3)</f>
        <v>0</v>
      </c>
      <c r="G132" s="27">
        <f>ROUND(IF(ISNA(VLOOKUP($B132,'Prior Historical'!$A$5:$U$500,COLUMNS($F132:G132)+6,FALSE)),0,+(VLOOKUP($B132,'Prior Historical'!$A$5:$U$500,COLUMNS($F132:G132)+6,FALSE)))/1000,3)</f>
        <v>0</v>
      </c>
      <c r="H132" s="27">
        <f>ROUND(IF(ISNA(VLOOKUP($B132,'Prior Historical'!$A$5:$U$500,COLUMNS($F132:H132)+6,FALSE)),0,+(VLOOKUP($B132,'Prior Historical'!$A$5:$U$500,COLUMNS($F132:H132)+6,FALSE)))/1000,3)</f>
        <v>0</v>
      </c>
      <c r="I132" s="27">
        <f>ROUND(IF(ISNA(VLOOKUP($B132,'Prior Historical'!$A$5:$U$500,COLUMNS($F132:I132)+6,FALSE)),0,+(VLOOKUP($B132,'Prior Historical'!$A$5:$U$500,COLUMNS($F132:I132)+6,FALSE)))/1000,3)</f>
        <v>0</v>
      </c>
      <c r="J132" s="27">
        <f>ROUND(IF(ISNA(VLOOKUP($B132,'Prior Historical'!$A$5:$U$500,COLUMNS($F132:J132)+6,FALSE)),0,+(VLOOKUP($B132,'Prior Historical'!$A$5:$U$500,COLUMNS($F132:J132)+6,FALSE)))/1000,3)</f>
        <v>0</v>
      </c>
      <c r="K132" s="27">
        <f>ROUND(IF(ISNA(VLOOKUP($B132,'Prior Historical'!$A$5:$U$500,COLUMNS($F132:K132)+6,FALSE)),0,+(VLOOKUP($B132,'Prior Historical'!$A$5:$U$500,COLUMNS($F132:K132)+6,FALSE)))/1000,3)</f>
        <v>0</v>
      </c>
      <c r="L132" s="27">
        <f>ROUND(IF(ISNA(VLOOKUP($B132,'Prior Historical'!$A$5:$U$500,COLUMNS($F132:L132)+6,FALSE)),0,+(VLOOKUP($B132,'Prior Historical'!$A$5:$U$500,COLUMNS($F132:L132)+6,FALSE)))/1000,3)</f>
        <v>0</v>
      </c>
      <c r="M132" s="27">
        <f>ROUND(IF(ISNA(VLOOKUP($B132,'Prior Historical'!$A$5:$U$500,COLUMNS($F132:M132)+6,FALSE)),0,+(VLOOKUP($B132,'Prior Historical'!$A$5:$U$500,COLUMNS($F132:M132)+6,FALSE)))/1000,3)</f>
        <v>0</v>
      </c>
      <c r="N132" s="27">
        <f>ROUND(IF(ISNA(VLOOKUP($B132,'Prior Historical'!$A$5:$U$500,COLUMNS($F132:N132)+6,FALSE)),0,+(VLOOKUP($B132,'Prior Historical'!$A$5:$U$500,COLUMNS($F132:N132)+6,FALSE)))/1000,3)</f>
        <v>0</v>
      </c>
      <c r="O132" s="27">
        <f>ROUND(IF(ISNA(VLOOKUP($B132,'Prior Historical'!$A$5:$U$500,COLUMNS($F132:O132)+6,FALSE)),0,+(VLOOKUP($B132,'Prior Historical'!$A$5:$U$500,COLUMNS($F132:O132)+6,FALSE)))/1000,3)</f>
        <v>0</v>
      </c>
      <c r="P132" s="27">
        <f>ROUND(IF(ISNA(VLOOKUP($B132,'Prior Historical'!$A$5:$U$500,COLUMNS($F132:P132)+6,FALSE)),0,+(VLOOKUP($B132,'Prior Historical'!$A$5:$U$500,COLUMNS($F132:P132)+6,FALSE)))/1000,3)</f>
        <v>0</v>
      </c>
      <c r="Q132" s="27">
        <f>ROUND(IF(ISNA(VLOOKUP($B132,'Prior Historical'!$A$5:$U$500,COLUMNS($F132:Q132)+6,FALSE)),0,+(VLOOKUP($B132,'Prior Historical'!$A$5:$U$500,COLUMNS($F132:Q132)+6,FALSE)))/1000,3)</f>
        <v>0</v>
      </c>
      <c r="R132" s="27">
        <f>ROUND(IF(ISNA(VLOOKUP($B132,'Prior Historical'!$A$5:$U$500,COLUMNS($F132:R132)+6,FALSE)),0,+(VLOOKUP($B132,'Prior Historical'!$A$5:$U$500,COLUMNS($F132:R132)+6,FALSE)))/1000,3)</f>
        <v>195000</v>
      </c>
      <c r="S132" s="148">
        <f t="shared" si="14"/>
        <v>15000</v>
      </c>
      <c r="T132" s="142" t="s">
        <v>113</v>
      </c>
      <c r="U132" s="149"/>
    </row>
    <row r="133" spans="1:22" ht="15" customHeight="1">
      <c r="A133" s="140">
        <v>15</v>
      </c>
      <c r="B133" s="86" t="s">
        <v>340</v>
      </c>
      <c r="C133" s="14" t="s">
        <v>341</v>
      </c>
      <c r="D133" s="140"/>
      <c r="E133" s="140"/>
      <c r="F133" s="27">
        <f>ROUND(IF(ISNA(VLOOKUP($B133,'Prior Historical'!$A$5:$U$500,COLUMNS($F133:F133)+6,FALSE)),0,+(VLOOKUP($B133,'Prior Historical'!$A$5:$U$500,COLUMNS($F133:F133)+6,FALSE)))/1000,3)</f>
        <v>31393.286</v>
      </c>
      <c r="G133" s="27">
        <f>ROUND(IF(ISNA(VLOOKUP($B133,'Prior Historical'!$A$5:$U$500,COLUMNS($F133:G133)+6,FALSE)),0,+(VLOOKUP($B133,'Prior Historical'!$A$5:$U$500,COLUMNS($F133:G133)+6,FALSE)))/1000,3)</f>
        <v>24327.553</v>
      </c>
      <c r="H133" s="27">
        <f>ROUND(IF(ISNA(VLOOKUP($B133,'Prior Historical'!$A$5:$U$500,COLUMNS($F133:H133)+6,FALSE)),0,+(VLOOKUP($B133,'Prior Historical'!$A$5:$U$500,COLUMNS($F133:H133)+6,FALSE)))/1000,3)</f>
        <v>25016.257000000001</v>
      </c>
      <c r="I133" s="27">
        <f>ROUND(IF(ISNA(VLOOKUP($B133,'Prior Historical'!$A$5:$U$500,COLUMNS($F133:I133)+6,FALSE)),0,+(VLOOKUP($B133,'Prior Historical'!$A$5:$U$500,COLUMNS($F133:I133)+6,FALSE)))/1000,3)</f>
        <v>27409.102999999999</v>
      </c>
      <c r="J133" s="27">
        <f>ROUND(IF(ISNA(VLOOKUP($B133,'Prior Historical'!$A$5:$U$500,COLUMNS($F133:J133)+6,FALSE)),0,+(VLOOKUP($B133,'Prior Historical'!$A$5:$U$500,COLUMNS($F133:J133)+6,FALSE)))/1000,3)</f>
        <v>19058.244999999999</v>
      </c>
      <c r="K133" s="27">
        <f>ROUND(IF(ISNA(VLOOKUP($B133,'Prior Historical'!$A$5:$U$500,COLUMNS($F133:K133)+6,FALSE)),0,+(VLOOKUP($B133,'Prior Historical'!$A$5:$U$500,COLUMNS($F133:K133)+6,FALSE)))/1000,3)</f>
        <v>25005.605</v>
      </c>
      <c r="L133" s="27">
        <f>ROUND(IF(ISNA(VLOOKUP($B133,'Prior Historical'!$A$5:$U$500,COLUMNS($F133:L133)+6,FALSE)),0,+(VLOOKUP($B133,'Prior Historical'!$A$5:$U$500,COLUMNS($F133:L133)+6,FALSE)))/1000,3)</f>
        <v>32188.038</v>
      </c>
      <c r="M133" s="27">
        <f>ROUND(IF(ISNA(VLOOKUP($B133,'Prior Historical'!$A$5:$U$500,COLUMNS($F133:M133)+6,FALSE)),0,+(VLOOKUP($B133,'Prior Historical'!$A$5:$U$500,COLUMNS($F133:M133)+6,FALSE)))/1000,3)</f>
        <v>25929.309000000001</v>
      </c>
      <c r="N133" s="27">
        <f>ROUND(IF(ISNA(VLOOKUP($B133,'Prior Historical'!$A$5:$U$500,COLUMNS($F133:N133)+6,FALSE)),0,+(VLOOKUP($B133,'Prior Historical'!$A$5:$U$500,COLUMNS($F133:N133)+6,FALSE)))/1000,3)</f>
        <v>41988.205000000002</v>
      </c>
      <c r="O133" s="27">
        <f>ROUND(IF(ISNA(VLOOKUP($B133,'Prior Historical'!$A$5:$U$500,COLUMNS($F133:O133)+6,FALSE)),0,+(VLOOKUP($B133,'Prior Historical'!$A$5:$U$500,COLUMNS($F133:O133)+6,FALSE)))/1000,3)</f>
        <v>31153.804</v>
      </c>
      <c r="P133" s="27">
        <f>ROUND(IF(ISNA(VLOOKUP($B133,'Prior Historical'!$A$5:$U$500,COLUMNS($F133:P133)+6,FALSE)),0,+(VLOOKUP($B133,'Prior Historical'!$A$5:$U$500,COLUMNS($F133:P133)+6,FALSE)))/1000,3)</f>
        <v>19785.138999999999</v>
      </c>
      <c r="Q133" s="27">
        <f>ROUND(IF(ISNA(VLOOKUP($B133,'Prior Historical'!$A$5:$U$500,COLUMNS($F133:Q133)+6,FALSE)),0,+(VLOOKUP($B133,'Prior Historical'!$A$5:$U$500,COLUMNS($F133:Q133)+6,FALSE)))/1000,3)</f>
        <v>18840.362000000001</v>
      </c>
      <c r="R133" s="27">
        <f>ROUND(IF(ISNA(VLOOKUP($B133,'Prior Historical'!$A$5:$U$500,COLUMNS($F133:R133)+6,FALSE)),0,+(VLOOKUP($B133,'Prior Historical'!$A$5:$U$500,COLUMNS($F133:R133)+6,FALSE)))/1000,3)</f>
        <v>20807.525000000001</v>
      </c>
      <c r="S133" s="148">
        <f t="shared" si="14"/>
        <v>26377.110076923083</v>
      </c>
      <c r="T133" s="142" t="s">
        <v>113</v>
      </c>
      <c r="U133" s="149"/>
    </row>
    <row r="134" spans="1:22" ht="15" customHeight="1">
      <c r="A134" s="140">
        <v>16</v>
      </c>
      <c r="B134" s="86" t="s">
        <v>342</v>
      </c>
      <c r="C134" s="14" t="s">
        <v>343</v>
      </c>
      <c r="D134" s="140"/>
      <c r="E134" s="140"/>
      <c r="F134" s="27">
        <f>ROUND(IF(ISNA(VLOOKUP($B134,'Prior Historical'!$A$5:$U$500,COLUMNS($F134:F134)+6,FALSE)),0,+(VLOOKUP($B134,'Prior Historical'!$A$5:$U$500,COLUMNS($F134:F134)+6,FALSE)))/1000,3)</f>
        <v>105221.42200000001</v>
      </c>
      <c r="G134" s="27">
        <f>ROUND(IF(ISNA(VLOOKUP($B134,'Prior Historical'!$A$5:$U$500,COLUMNS($F134:G134)+6,FALSE)),0,+(VLOOKUP($B134,'Prior Historical'!$A$5:$U$500,COLUMNS($F134:G134)+6,FALSE)))/1000,3)</f>
        <v>105734.62300000001</v>
      </c>
      <c r="H134" s="27">
        <f>ROUND(IF(ISNA(VLOOKUP($B134,'Prior Historical'!$A$5:$U$500,COLUMNS($F134:H134)+6,FALSE)),0,+(VLOOKUP($B134,'Prior Historical'!$A$5:$U$500,COLUMNS($F134:H134)+6,FALSE)))/1000,3)</f>
        <v>105941.787</v>
      </c>
      <c r="I134" s="27">
        <f>ROUND(IF(ISNA(VLOOKUP($B134,'Prior Historical'!$A$5:$U$500,COLUMNS($F134:I134)+6,FALSE)),0,+(VLOOKUP($B134,'Prior Historical'!$A$5:$U$500,COLUMNS($F134:I134)+6,FALSE)))/1000,3)</f>
        <v>106232.47</v>
      </c>
      <c r="J134" s="27">
        <f>ROUND(IF(ISNA(VLOOKUP($B134,'Prior Historical'!$A$5:$U$500,COLUMNS($F134:J134)+6,FALSE)),0,+(VLOOKUP($B134,'Prior Historical'!$A$5:$U$500,COLUMNS($F134:J134)+6,FALSE)))/1000,3)</f>
        <v>106826.42</v>
      </c>
      <c r="K134" s="27">
        <f>ROUND(IF(ISNA(VLOOKUP($B134,'Prior Historical'!$A$5:$U$500,COLUMNS($F134:K134)+6,FALSE)),0,+(VLOOKUP($B134,'Prior Historical'!$A$5:$U$500,COLUMNS($F134:K134)+6,FALSE)))/1000,3)</f>
        <v>107174.67200000001</v>
      </c>
      <c r="L134" s="27">
        <f>ROUND(IF(ISNA(VLOOKUP($B134,'Prior Historical'!$A$5:$U$500,COLUMNS($F134:L134)+6,FALSE)),0,+(VLOOKUP($B134,'Prior Historical'!$A$5:$U$500,COLUMNS($F134:L134)+6,FALSE)))/1000,3)</f>
        <v>108080.821</v>
      </c>
      <c r="M134" s="27">
        <f>ROUND(IF(ISNA(VLOOKUP($B134,'Prior Historical'!$A$5:$U$500,COLUMNS($F134:M134)+6,FALSE)),0,+(VLOOKUP($B134,'Prior Historical'!$A$5:$U$500,COLUMNS($F134:M134)+6,FALSE)))/1000,3)</f>
        <v>108757.152</v>
      </c>
      <c r="N134" s="27">
        <f>ROUND(IF(ISNA(VLOOKUP($B134,'Prior Historical'!$A$5:$U$500,COLUMNS($F134:N134)+6,FALSE)),0,+(VLOOKUP($B134,'Prior Historical'!$A$5:$U$500,COLUMNS($F134:N134)+6,FALSE)))/1000,3)</f>
        <v>109767.126</v>
      </c>
      <c r="O134" s="27">
        <f>ROUND(IF(ISNA(VLOOKUP($B134,'Prior Historical'!$A$5:$U$500,COLUMNS($F134:O134)+6,FALSE)),0,+(VLOOKUP($B134,'Prior Historical'!$A$5:$U$500,COLUMNS($F134:O134)+6,FALSE)))/1000,3)</f>
        <v>111332.965</v>
      </c>
      <c r="P134" s="27">
        <f>ROUND(IF(ISNA(VLOOKUP($B134,'Prior Historical'!$A$5:$U$500,COLUMNS($F134:P134)+6,FALSE)),0,+(VLOOKUP($B134,'Prior Historical'!$A$5:$U$500,COLUMNS($F134:P134)+6,FALSE)))/1000,3)</f>
        <v>112556.50900000001</v>
      </c>
      <c r="Q134" s="27">
        <f>ROUND(IF(ISNA(VLOOKUP($B134,'Prior Historical'!$A$5:$U$500,COLUMNS($F134:Q134)+6,FALSE)),0,+(VLOOKUP($B134,'Prior Historical'!$A$5:$U$500,COLUMNS($F134:Q134)+6,FALSE)))/1000,3)</f>
        <v>113583.814</v>
      </c>
      <c r="R134" s="27">
        <f>ROUND(IF(ISNA(VLOOKUP($B134,'Prior Historical'!$A$5:$U$500,COLUMNS($F134:R134)+6,FALSE)),0,+(VLOOKUP($B134,'Prior Historical'!$A$5:$U$500,COLUMNS($F134:R134)+6,FALSE)))/1000,3)</f>
        <v>114803.917</v>
      </c>
      <c r="S134" s="148">
        <f t="shared" si="14"/>
        <v>108924.13061538462</v>
      </c>
      <c r="T134" s="142" t="s">
        <v>283</v>
      </c>
      <c r="U134" s="35"/>
    </row>
    <row r="135" spans="1:22" ht="15" customHeight="1">
      <c r="A135" s="140">
        <v>17</v>
      </c>
      <c r="B135" s="86" t="s">
        <v>344</v>
      </c>
      <c r="C135" s="14" t="s">
        <v>345</v>
      </c>
      <c r="D135" s="140"/>
      <c r="E135" s="140"/>
      <c r="F135" s="27">
        <f>ROUND(VLOOKUP($B135,'Prior Historical'!$A$5:$U$500,COLUMNS($F135:F135)+6,FALSE)/1000,3)-F136</f>
        <v>29135.721999999998</v>
      </c>
      <c r="G135" s="27">
        <f>ROUND(VLOOKUP($B135,'Prior Historical'!$A$5:$U$500,COLUMNS($F135:G135)+6,FALSE)/1000,3)-G136</f>
        <v>33598.375999999997</v>
      </c>
      <c r="H135" s="27">
        <f>ROUND(VLOOKUP($B135,'Prior Historical'!$A$5:$U$500,COLUMNS($F135:H135)+6,FALSE)/1000,3)-H136</f>
        <v>36135.315000000002</v>
      </c>
      <c r="I135" s="27">
        <f>ROUND(VLOOKUP($B135,'Prior Historical'!$A$5:$U$500,COLUMNS($F135:I135)+6,FALSE)/1000,3)-I136</f>
        <v>28136.043999999998</v>
      </c>
      <c r="J135" s="27">
        <f>ROUND(VLOOKUP($B135,'Prior Historical'!$A$5:$U$500,COLUMNS($F135:J135)+6,FALSE)/1000,3)-J136</f>
        <v>11976.782000000001</v>
      </c>
      <c r="K135" s="27">
        <f>ROUND(VLOOKUP($B135,'Prior Historical'!$A$5:$U$500,COLUMNS($F135:K135)+6,FALSE)/1000,3)-K136</f>
        <v>15796.281999999999</v>
      </c>
      <c r="L135" s="27">
        <f>ROUND(VLOOKUP($B135,'Prior Historical'!$A$5:$U$500,COLUMNS($F135:L135)+6,FALSE)/1000,3)-L136</f>
        <v>28535.614999999998</v>
      </c>
      <c r="M135" s="27">
        <f>ROUND(VLOOKUP($B135,'Prior Historical'!$A$5:$U$500,COLUMNS($F135:M135)+6,FALSE)/1000,3)-M136</f>
        <v>33191.862999999998</v>
      </c>
      <c r="N135" s="27">
        <f>ROUND(VLOOKUP($B135,'Prior Historical'!$A$5:$U$500,COLUMNS($F135:N135)+6,FALSE)/1000,3)-N136</f>
        <v>41292.879000000001</v>
      </c>
      <c r="O135" s="27">
        <f>ROUND(VLOOKUP($B135,'Prior Historical'!$A$5:$U$500,COLUMNS($F135:O135)+6,FALSE)/1000,3)-O136</f>
        <v>74475.334000000003</v>
      </c>
      <c r="P135" s="27">
        <f>ROUND(VLOOKUP($B135,'Prior Historical'!$A$5:$U$500,COLUMNS($F135:P135)+6,FALSE)/1000,3)-P136</f>
        <v>77922.271999999997</v>
      </c>
      <c r="Q135" s="27">
        <f>ROUND(VLOOKUP($B135,'Prior Historical'!$A$5:$U$500,COLUMNS($F135:Q135)+6,FALSE)/1000,3)-Q136</f>
        <v>10738.319</v>
      </c>
      <c r="R135" s="27">
        <f>ROUND(VLOOKUP($B135,'Prior Historical'!$A$5:$U$500,COLUMNS($F135:R135)+6,FALSE)/1000,3)-R136</f>
        <v>9407.9279999999999</v>
      </c>
      <c r="S135" s="148">
        <f t="shared" si="14"/>
        <v>33103.287000000004</v>
      </c>
      <c r="T135" s="142" t="s">
        <v>113</v>
      </c>
      <c r="U135" s="365"/>
      <c r="V135" s="365"/>
    </row>
    <row r="136" spans="1:22" ht="15" customHeight="1">
      <c r="A136" s="140">
        <v>18</v>
      </c>
      <c r="B136" s="86" t="s">
        <v>344</v>
      </c>
      <c r="C136" s="14" t="s">
        <v>345</v>
      </c>
      <c r="D136" s="140"/>
      <c r="E136" s="140"/>
      <c r="F136" s="27">
        <f>-ROUND(VLOOKUP("236nu",'Prior Historical'!$B$5:$U$598,COLUMNS($F136:F136)+5,FALSE)/1000,3)</f>
        <v>-2934.855</v>
      </c>
      <c r="G136" s="27">
        <f>-ROUND(VLOOKUP("236nu",'Prior Historical'!$B$5:$U$598,COLUMNS($F136:G136)+5,FALSE)/1000,3)</f>
        <v>-2805.5189999999998</v>
      </c>
      <c r="H136" s="27">
        <f>-ROUND(VLOOKUP("236nu",'Prior Historical'!$B$5:$U$598,COLUMNS($F136:H136)+5,FALSE)/1000,3)</f>
        <v>-2685.7049999999999</v>
      </c>
      <c r="I136" s="27">
        <f>-ROUND(VLOOKUP("236nu",'Prior Historical'!$B$5:$U$598,COLUMNS($F136:I136)+5,FALSE)/1000,3)</f>
        <v>-1382.21</v>
      </c>
      <c r="J136" s="27">
        <f>-ROUND(VLOOKUP("236nu",'Prior Historical'!$B$5:$U$598,COLUMNS($F136:J136)+5,FALSE)/1000,3)</f>
        <v>-1280.3610000000001</v>
      </c>
      <c r="K136" s="27">
        <f>-ROUND(VLOOKUP("236nu",'Prior Historical'!$B$5:$U$598,COLUMNS($F136:K136)+5,FALSE)/1000,3)</f>
        <v>-1171.0340000000001</v>
      </c>
      <c r="L136" s="27">
        <f>-ROUND(VLOOKUP("236nu",'Prior Historical'!$B$5:$U$598,COLUMNS($F136:L136)+5,FALSE)/1000,3)</f>
        <v>-1350.19</v>
      </c>
      <c r="M136" s="27">
        <f>-ROUND(VLOOKUP("236nu",'Prior Historical'!$B$5:$U$598,COLUMNS($F136:M136)+5,FALSE)/1000,3)</f>
        <v>-1239.664</v>
      </c>
      <c r="N136" s="27">
        <f>-ROUND(VLOOKUP("236nu",'Prior Historical'!$B$5:$U$598,COLUMNS($F136:N136)+5,FALSE)/1000,3)</f>
        <v>-1141.271</v>
      </c>
      <c r="O136" s="27">
        <f>-ROUND(VLOOKUP("236nu",'Prior Historical'!$B$5:$U$598,COLUMNS($F136:O136)+5,FALSE)/1000,3)</f>
        <v>-1289.5119999999999</v>
      </c>
      <c r="P136" s="27">
        <f>-ROUND(VLOOKUP("236nu",'Prior Historical'!$B$5:$U$598,COLUMNS($F136:P136)+5,FALSE)/1000,3)</f>
        <v>-2458.6999999999998</v>
      </c>
      <c r="Q136" s="27">
        <f>-ROUND(VLOOKUP("236nu",'Prior Historical'!$B$5:$U$598,COLUMNS($F136:Q136)+5,FALSE)/1000,3)</f>
        <v>-2329.7420000000002</v>
      </c>
      <c r="R136" s="27">
        <f>-ROUND(VLOOKUP("236nu",'Prior Historical'!$B$5:$U$598,COLUMNS($F136:R136)+5,FALSE)/1000,3)</f>
        <v>310.358</v>
      </c>
      <c r="S136" s="148">
        <f t="shared" si="14"/>
        <v>-1673.7234615384621</v>
      </c>
      <c r="T136" s="142" t="s">
        <v>236</v>
      </c>
      <c r="U136" s="365"/>
      <c r="V136" s="365"/>
    </row>
    <row r="137" spans="1:22" ht="15" customHeight="1">
      <c r="A137" s="140">
        <v>19</v>
      </c>
      <c r="B137" s="86" t="s">
        <v>346</v>
      </c>
      <c r="C137" s="14" t="s">
        <v>347</v>
      </c>
      <c r="D137" s="140"/>
      <c r="E137" s="140"/>
      <c r="F137" s="27">
        <f>ROUND(IF(ISNA(VLOOKUP($B137,'Prior Historical'!$A$5:$U$500,COLUMNS($F137:F137)+6,FALSE)),0,+(VLOOKUP($B137,'Prior Historical'!$A$5:$U$500,COLUMNS($F137:F137)+6,FALSE)))/1000,3)</f>
        <v>15058.13</v>
      </c>
      <c r="G137" s="27">
        <f>ROUND(IF(ISNA(VLOOKUP($B137,'Prior Historical'!$A$5:$U$500,COLUMNS($F137:G137)+6,FALSE)),0,+(VLOOKUP($B137,'Prior Historical'!$A$5:$U$500,COLUMNS($F137:G137)+6,FALSE)))/1000,3)</f>
        <v>25296.397000000001</v>
      </c>
      <c r="H137" s="27">
        <f>ROUND(IF(ISNA(VLOOKUP($B137,'Prior Historical'!$A$5:$U$500,COLUMNS($F137:H137)+6,FALSE)),0,+(VLOOKUP($B137,'Prior Historical'!$A$5:$U$500,COLUMNS($F137:H137)+6,FALSE)))/1000,3)</f>
        <v>35526.538999999997</v>
      </c>
      <c r="I137" s="27">
        <f>ROUND(IF(ISNA(VLOOKUP($B137,'Prior Historical'!$A$5:$U$500,COLUMNS($F137:I137)+6,FALSE)),0,+(VLOOKUP($B137,'Prior Historical'!$A$5:$U$500,COLUMNS($F137:I137)+6,FALSE)))/1000,3)</f>
        <v>34601.334999999999</v>
      </c>
      <c r="J137" s="27">
        <f>ROUND(IF(ISNA(VLOOKUP($B137,'Prior Historical'!$A$5:$U$500,COLUMNS($F137:J137)+6,FALSE)),0,+(VLOOKUP($B137,'Prior Historical'!$A$5:$U$500,COLUMNS($F137:J137)+6,FALSE)))/1000,3)</f>
        <v>44826.188000000002</v>
      </c>
      <c r="K137" s="27">
        <f>ROUND(IF(ISNA(VLOOKUP($B137,'Prior Historical'!$A$5:$U$500,COLUMNS($F137:K137)+6,FALSE)),0,+(VLOOKUP($B137,'Prior Historical'!$A$5:$U$500,COLUMNS($F137:K137)+6,FALSE)))/1000,3)</f>
        <v>29978.751</v>
      </c>
      <c r="L137" s="27">
        <f>ROUND(IF(ISNA(VLOOKUP($B137,'Prior Historical'!$A$5:$U$500,COLUMNS($F137:L137)+6,FALSE)),0,+(VLOOKUP($B137,'Prior Historical'!$A$5:$U$500,COLUMNS($F137:L137)+6,FALSE)))/1000,3)</f>
        <v>16439.968000000001</v>
      </c>
      <c r="M137" s="27">
        <f>ROUND(IF(ISNA(VLOOKUP($B137,'Prior Historical'!$A$5:$U$500,COLUMNS($F137:M137)+6,FALSE)),0,+(VLOOKUP($B137,'Prior Historical'!$A$5:$U$500,COLUMNS($F137:M137)+6,FALSE)))/1000,3)</f>
        <v>27952.559000000001</v>
      </c>
      <c r="N137" s="27">
        <f>ROUND(IF(ISNA(VLOOKUP($B137,'Prior Historical'!$A$5:$U$500,COLUMNS($F137:N137)+6,FALSE)),0,+(VLOOKUP($B137,'Prior Historical'!$A$5:$U$500,COLUMNS($F137:N137)+6,FALSE)))/1000,3)</f>
        <v>40111.648000000001</v>
      </c>
      <c r="O137" s="27">
        <f>ROUND(IF(ISNA(VLOOKUP($B137,'Prior Historical'!$A$5:$U$500,COLUMNS($F137:O137)+6,FALSE)),0,+(VLOOKUP($B137,'Prior Historical'!$A$5:$U$500,COLUMNS($F137:O137)+6,FALSE)))/1000,3)</f>
        <v>40830.748</v>
      </c>
      <c r="P137" s="27">
        <f>ROUND(IF(ISNA(VLOOKUP($B137,'Prior Historical'!$A$5:$U$500,COLUMNS($F137:P137)+6,FALSE)),0,+(VLOOKUP($B137,'Prior Historical'!$A$5:$U$500,COLUMNS($F137:P137)+6,FALSE)))/1000,3)</f>
        <v>52529.203000000001</v>
      </c>
      <c r="Q137" s="27">
        <f>ROUND(IF(ISNA(VLOOKUP($B137,'Prior Historical'!$A$5:$U$500,COLUMNS($F137:Q137)+6,FALSE)),0,+(VLOOKUP($B137,'Prior Historical'!$A$5:$U$500,COLUMNS($F137:Q137)+6,FALSE)))/1000,3)</f>
        <v>38975.010999999999</v>
      </c>
      <c r="R137" s="27">
        <f>ROUND(IF(ISNA(VLOOKUP($B137,'Prior Historical'!$A$5:$U$500,COLUMNS($F137:R137)+6,FALSE)),0,+(VLOOKUP($B137,'Prior Historical'!$A$5:$U$500,COLUMNS($F137:R137)+6,FALSE)))/1000,3)</f>
        <v>25147.687000000002</v>
      </c>
      <c r="S137" s="148">
        <f t="shared" si="14"/>
        <v>32867.24338461538</v>
      </c>
      <c r="T137" s="142" t="s">
        <v>113</v>
      </c>
      <c r="U137" s="35"/>
    </row>
    <row r="138" spans="1:22" ht="15" customHeight="1">
      <c r="A138" s="140">
        <v>20</v>
      </c>
      <c r="B138" s="86" t="s">
        <v>348</v>
      </c>
      <c r="C138" s="14" t="s">
        <v>349</v>
      </c>
      <c r="D138" s="140"/>
      <c r="E138" s="140"/>
      <c r="F138" s="27">
        <f>ROUND(IF(ISNA(VLOOKUP($B138,'Prior Historical'!$A$5:$U$500,COLUMNS($F138:F138)+6,FALSE)),0,+(VLOOKUP($B138,'Prior Historical'!$A$5:$U$500,COLUMNS($F138:F138)+6,FALSE)))/1000,3)</f>
        <v>0</v>
      </c>
      <c r="G138" s="27">
        <f>ROUND(IF(ISNA(VLOOKUP($B138,'Prior Historical'!$A$5:$U$500,COLUMNS($F138:G138)+6,FALSE)),0,+(VLOOKUP($B138,'Prior Historical'!$A$5:$U$500,COLUMNS($F138:G138)+6,FALSE)))/1000,3)</f>
        <v>0</v>
      </c>
      <c r="H138" s="27">
        <f>ROUND(IF(ISNA(VLOOKUP($B138,'Prior Historical'!$A$5:$U$500,COLUMNS($F138:H138)+6,FALSE)),0,+(VLOOKUP($B138,'Prior Historical'!$A$5:$U$500,COLUMNS($F138:H138)+6,FALSE)))/1000,3)</f>
        <v>0</v>
      </c>
      <c r="I138" s="27">
        <f>ROUND(IF(ISNA(VLOOKUP($B138,'Prior Historical'!$A$5:$U$500,COLUMNS($F138:I138)+6,FALSE)),0,+(VLOOKUP($B138,'Prior Historical'!$A$5:$U$500,COLUMNS($F138:I138)+6,FALSE)))/1000,3)</f>
        <v>0</v>
      </c>
      <c r="J138" s="27">
        <f>ROUND(IF(ISNA(VLOOKUP($B138,'Prior Historical'!$A$5:$U$500,COLUMNS($F138:J138)+6,FALSE)),0,+(VLOOKUP($B138,'Prior Historical'!$A$5:$U$500,COLUMNS($F138:J138)+6,FALSE)))/1000,3)</f>
        <v>88264.347999999998</v>
      </c>
      <c r="K138" s="27">
        <f>ROUND(IF(ISNA(VLOOKUP($B138,'Prior Historical'!$A$5:$U$500,COLUMNS($F138:K138)+6,FALSE)),0,+(VLOOKUP($B138,'Prior Historical'!$A$5:$U$500,COLUMNS($F138:K138)+6,FALSE)))/1000,3)</f>
        <v>0</v>
      </c>
      <c r="L138" s="27">
        <f>ROUND(IF(ISNA(VLOOKUP($B138,'Prior Historical'!$A$5:$U$500,COLUMNS($F138:L138)+6,FALSE)),0,+(VLOOKUP($B138,'Prior Historical'!$A$5:$U$500,COLUMNS($F138:L138)+6,FALSE)))/1000,3)</f>
        <v>0</v>
      </c>
      <c r="M138" s="27">
        <f>ROUND(IF(ISNA(VLOOKUP($B138,'Prior Historical'!$A$5:$U$500,COLUMNS($F138:M138)+6,FALSE)),0,+(VLOOKUP($B138,'Prior Historical'!$A$5:$U$500,COLUMNS($F138:M138)+6,FALSE)))/1000,3)</f>
        <v>0</v>
      </c>
      <c r="N138" s="27">
        <f>ROUND(IF(ISNA(VLOOKUP($B138,'Prior Historical'!$A$5:$U$500,COLUMNS($F138:N138)+6,FALSE)),0,+(VLOOKUP($B138,'Prior Historical'!$A$5:$U$500,COLUMNS($F138:N138)+6,FALSE)))/1000,3)</f>
        <v>0</v>
      </c>
      <c r="O138" s="27">
        <f>ROUND(IF(ISNA(VLOOKUP($B138,'Prior Historical'!$A$5:$U$500,COLUMNS($F138:O138)+6,FALSE)),0,+(VLOOKUP($B138,'Prior Historical'!$A$5:$U$500,COLUMNS($F138:O138)+6,FALSE)))/1000,3)</f>
        <v>0</v>
      </c>
      <c r="P138" s="27">
        <f>ROUND(IF(ISNA(VLOOKUP($B138,'Prior Historical'!$A$5:$U$500,COLUMNS($F138:P138)+6,FALSE)),0,+(VLOOKUP($B138,'Prior Historical'!$A$5:$U$500,COLUMNS($F138:P138)+6,FALSE)))/1000,3)</f>
        <v>152433.96900000001</v>
      </c>
      <c r="Q138" s="27">
        <f>ROUND(IF(ISNA(VLOOKUP($B138,'Prior Historical'!$A$5:$U$500,COLUMNS($F138:Q138)+6,FALSE)),0,+(VLOOKUP($B138,'Prior Historical'!$A$5:$U$500,COLUMNS($F138:Q138)+6,FALSE)))/1000,3)</f>
        <v>0</v>
      </c>
      <c r="R138" s="27">
        <f>ROUND(IF(ISNA(VLOOKUP($B138,'Prior Historical'!$A$5:$U$500,COLUMNS($F138:R138)+6,FALSE)),0,+(VLOOKUP($B138,'Prior Historical'!$A$5:$U$500,COLUMNS($F138:R138)+6,FALSE)))/1000,3)</f>
        <v>0</v>
      </c>
      <c r="S138" s="148">
        <f t="shared" si="14"/>
        <v>18515.255153846156</v>
      </c>
      <c r="T138" s="142" t="s">
        <v>113</v>
      </c>
      <c r="U138" s="35"/>
    </row>
    <row r="139" spans="1:22" ht="15" customHeight="1">
      <c r="A139" s="140">
        <v>21</v>
      </c>
      <c r="B139" s="86" t="s">
        <v>350</v>
      </c>
      <c r="C139" s="14" t="s">
        <v>351</v>
      </c>
      <c r="D139" s="140"/>
      <c r="E139" s="140"/>
      <c r="F139" s="27">
        <f>ROUND(IF(ISNA(VLOOKUP($B139,'Prior Historical'!$A$5:$U$500,COLUMNS($F139:F139)+6,FALSE)),0,+(VLOOKUP($B139,'Prior Historical'!$A$5:$U$500,COLUMNS($F139:F139)+6,FALSE)))/1000,3)</f>
        <v>7757.6729999999998</v>
      </c>
      <c r="G139" s="27">
        <f>ROUND(IF(ISNA(VLOOKUP($B139,'Prior Historical'!$A$5:$U$500,COLUMNS($F139:G139)+6,FALSE)),0,+(VLOOKUP($B139,'Prior Historical'!$A$5:$U$500,COLUMNS($F139:G139)+6,FALSE)))/1000,3)</f>
        <v>6948.8090000000002</v>
      </c>
      <c r="H139" s="27">
        <f>ROUND(IF(ISNA(VLOOKUP($B139,'Prior Historical'!$A$5:$U$500,COLUMNS($F139:H139)+6,FALSE)),0,+(VLOOKUP($B139,'Prior Historical'!$A$5:$U$500,COLUMNS($F139:H139)+6,FALSE)))/1000,3)</f>
        <v>6578.5060000000003</v>
      </c>
      <c r="I139" s="27">
        <f>ROUND(IF(ISNA(VLOOKUP($B139,'Prior Historical'!$A$5:$U$500,COLUMNS($F139:I139)+6,FALSE)),0,+(VLOOKUP($B139,'Prior Historical'!$A$5:$U$500,COLUMNS($F139:I139)+6,FALSE)))/1000,3)</f>
        <v>6802.4679999999998</v>
      </c>
      <c r="J139" s="27">
        <f>ROUND(IF(ISNA(VLOOKUP($B139,'Prior Historical'!$A$5:$U$500,COLUMNS($F139:J139)+6,FALSE)),0,+(VLOOKUP($B139,'Prior Historical'!$A$5:$U$500,COLUMNS($F139:J139)+6,FALSE)))/1000,3)</f>
        <v>7451.3</v>
      </c>
      <c r="K139" s="27">
        <f>ROUND(IF(ISNA(VLOOKUP($B139,'Prior Historical'!$A$5:$U$500,COLUMNS($F139:K139)+6,FALSE)),0,+(VLOOKUP($B139,'Prior Historical'!$A$5:$U$500,COLUMNS($F139:K139)+6,FALSE)))/1000,3)</f>
        <v>8337.3269999999993</v>
      </c>
      <c r="L139" s="27">
        <f>ROUND(IF(ISNA(VLOOKUP($B139,'Prior Historical'!$A$5:$U$500,COLUMNS($F139:L139)+6,FALSE)),0,+(VLOOKUP($B139,'Prior Historical'!$A$5:$U$500,COLUMNS($F139:L139)+6,FALSE)))/1000,3)</f>
        <v>11368.083000000001</v>
      </c>
      <c r="M139" s="27">
        <f>ROUND(IF(ISNA(VLOOKUP($B139,'Prior Historical'!$A$5:$U$500,COLUMNS($F139:M139)+6,FALSE)),0,+(VLOOKUP($B139,'Prior Historical'!$A$5:$U$500,COLUMNS($F139:M139)+6,FALSE)))/1000,3)</f>
        <v>9961.6280000000006</v>
      </c>
      <c r="N139" s="27">
        <f>ROUND(IF(ISNA(VLOOKUP($B139,'Prior Historical'!$A$5:$U$500,COLUMNS($F139:N139)+6,FALSE)),0,+(VLOOKUP($B139,'Prior Historical'!$A$5:$U$500,COLUMNS($F139:N139)+6,FALSE)))/1000,3)</f>
        <v>10279.348</v>
      </c>
      <c r="O139" s="27">
        <f>ROUND(IF(ISNA(VLOOKUP($B139,'Prior Historical'!$A$5:$U$500,COLUMNS($F139:O139)+6,FALSE)),0,+(VLOOKUP($B139,'Prior Historical'!$A$5:$U$500,COLUMNS($F139:O139)+6,FALSE)))/1000,3)</f>
        <v>10037.076999999999</v>
      </c>
      <c r="P139" s="27">
        <f>ROUND(IF(ISNA(VLOOKUP($B139,'Prior Historical'!$A$5:$U$500,COLUMNS($F139:P139)+6,FALSE)),0,+(VLOOKUP($B139,'Prior Historical'!$A$5:$U$500,COLUMNS($F139:P139)+6,FALSE)))/1000,3)</f>
        <v>8652.7690000000002</v>
      </c>
      <c r="Q139" s="27">
        <f>ROUND(IF(ISNA(VLOOKUP($B139,'Prior Historical'!$A$5:$U$500,COLUMNS($F139:Q139)+6,FALSE)),0,+(VLOOKUP($B139,'Prior Historical'!$A$5:$U$500,COLUMNS($F139:Q139)+6,FALSE)))/1000,3)</f>
        <v>6673.6009999999997</v>
      </c>
      <c r="R139" s="27">
        <f>ROUND(IF(ISNA(VLOOKUP($B139,'Prior Historical'!$A$5:$U$500,COLUMNS($F139:R139)+6,FALSE)),0,+(VLOOKUP($B139,'Prior Historical'!$A$5:$U$500,COLUMNS($F139:R139)+6,FALSE)))/1000,3)</f>
        <v>8273.4629999999997</v>
      </c>
      <c r="S139" s="148">
        <f t="shared" si="14"/>
        <v>8394.003999999999</v>
      </c>
      <c r="T139" s="142" t="s">
        <v>113</v>
      </c>
      <c r="U139" s="35"/>
    </row>
    <row r="140" spans="1:22" ht="15" customHeight="1">
      <c r="A140" s="140">
        <v>22</v>
      </c>
      <c r="B140" s="86" t="s">
        <v>352</v>
      </c>
      <c r="C140" s="14" t="s">
        <v>353</v>
      </c>
      <c r="D140" s="140"/>
      <c r="E140" s="140"/>
      <c r="F140" s="27">
        <f>ROUND(IF(ISNA(VLOOKUP($B140,'Prior Historical'!$A$5:$U$500,COLUMNS($F140:F140)+6,FALSE)),0,+(VLOOKUP($B140,'Prior Historical'!$A$5:$U$500,COLUMNS($F140:F140)+6,FALSE)))/1000,3)</f>
        <v>41638.544000000002</v>
      </c>
      <c r="G140" s="27">
        <f>ROUND(IF(ISNA(VLOOKUP($B140,'Prior Historical'!$A$5:$U$500,COLUMNS($F140:G140)+6,FALSE)),0,+(VLOOKUP($B140,'Prior Historical'!$A$5:$U$500,COLUMNS($F140:G140)+6,FALSE)))/1000,3)</f>
        <v>41563.180999999997</v>
      </c>
      <c r="H140" s="27">
        <f>ROUND(IF(ISNA(VLOOKUP($B140,'Prior Historical'!$A$5:$U$500,COLUMNS($F140:H140)+6,FALSE)),0,+(VLOOKUP($B140,'Prior Historical'!$A$5:$U$500,COLUMNS($F140:H140)+6,FALSE)))/1000,3)</f>
        <v>41649.762000000002</v>
      </c>
      <c r="I140" s="27">
        <f>ROUND(IF(ISNA(VLOOKUP($B140,'Prior Historical'!$A$5:$U$500,COLUMNS($F140:I140)+6,FALSE)),0,+(VLOOKUP($B140,'Prior Historical'!$A$5:$U$500,COLUMNS($F140:I140)+6,FALSE)))/1000,3)</f>
        <v>40268.394</v>
      </c>
      <c r="J140" s="27">
        <f>ROUND(IF(ISNA(VLOOKUP($B140,'Prior Historical'!$A$5:$U$500,COLUMNS($F140:J140)+6,FALSE)),0,+(VLOOKUP($B140,'Prior Historical'!$A$5:$U$500,COLUMNS($F140:J140)+6,FALSE)))/1000,3)</f>
        <v>40307.292999999998</v>
      </c>
      <c r="K140" s="27">
        <f>ROUND(IF(ISNA(VLOOKUP($B140,'Prior Historical'!$A$5:$U$500,COLUMNS($F140:K140)+6,FALSE)),0,+(VLOOKUP($B140,'Prior Historical'!$A$5:$U$500,COLUMNS($F140:K140)+6,FALSE)))/1000,3)</f>
        <v>40362.296000000002</v>
      </c>
      <c r="L140" s="27">
        <f>ROUND(IF(ISNA(VLOOKUP($B140,'Prior Historical'!$A$5:$U$500,COLUMNS($F140:L140)+6,FALSE)),0,+(VLOOKUP($B140,'Prior Historical'!$A$5:$U$500,COLUMNS($F140:L140)+6,FALSE)))/1000,3)</f>
        <v>43460.006000000001</v>
      </c>
      <c r="M140" s="27">
        <f>ROUND(IF(ISNA(VLOOKUP($B140,'Prior Historical'!$A$5:$U$500,COLUMNS($F140:M140)+6,FALSE)),0,+(VLOOKUP($B140,'Prior Historical'!$A$5:$U$500,COLUMNS($F140:M140)+6,FALSE)))/1000,3)</f>
        <v>43504.330999999998</v>
      </c>
      <c r="N140" s="27">
        <f>ROUND(IF(ISNA(VLOOKUP($B140,'Prior Historical'!$A$5:$U$500,COLUMNS($F140:N140)+6,FALSE)),0,+(VLOOKUP($B140,'Prior Historical'!$A$5:$U$500,COLUMNS($F140:N140)+6,FALSE)))/1000,3)</f>
        <v>43572.328000000001</v>
      </c>
      <c r="O140" s="27">
        <f>ROUND(IF(ISNA(VLOOKUP($B140,'Prior Historical'!$A$5:$U$500,COLUMNS($F140:O140)+6,FALSE)),0,+(VLOOKUP($B140,'Prior Historical'!$A$5:$U$500,COLUMNS($F140:O140)+6,FALSE)))/1000,3)</f>
        <v>43969.695</v>
      </c>
      <c r="P140" s="27">
        <f>ROUND(IF(ISNA(VLOOKUP($B140,'Prior Historical'!$A$5:$U$500,COLUMNS($F140:P140)+6,FALSE)),0,+(VLOOKUP($B140,'Prior Historical'!$A$5:$U$500,COLUMNS($F140:P140)+6,FALSE)))/1000,3)</f>
        <v>42215.103000000003</v>
      </c>
      <c r="Q140" s="27">
        <f>ROUND(IF(ISNA(VLOOKUP($B140,'Prior Historical'!$A$5:$U$500,COLUMNS($F140:Q140)+6,FALSE)),0,+(VLOOKUP($B140,'Prior Historical'!$A$5:$U$500,COLUMNS($F140:Q140)+6,FALSE)))/1000,3)</f>
        <v>42284.466</v>
      </c>
      <c r="R140" s="27">
        <f>ROUND(IF(ISNA(VLOOKUP($B140,'Prior Historical'!$A$5:$U$500,COLUMNS($F140:R140)+6,FALSE)),0,+(VLOOKUP($B140,'Prior Historical'!$A$5:$U$500,COLUMNS($F140:R140)+6,FALSE)))/1000,3)</f>
        <v>46244.546000000002</v>
      </c>
      <c r="S140" s="148">
        <f t="shared" si="14"/>
        <v>42387.688076923085</v>
      </c>
      <c r="T140" s="142" t="s">
        <v>113</v>
      </c>
      <c r="U140" s="35"/>
    </row>
    <row r="141" spans="1:22" ht="15" customHeight="1">
      <c r="A141" s="140">
        <v>23</v>
      </c>
      <c r="B141" s="86" t="s">
        <v>354</v>
      </c>
      <c r="C141" s="14" t="s">
        <v>355</v>
      </c>
      <c r="D141" s="140"/>
      <c r="E141" s="140"/>
      <c r="F141" s="27">
        <f>ROUND(IF(ISNA(VLOOKUP($B141,'Prior Historical'!$A$5:$U$500,COLUMNS($F141:F141)+6,FALSE)),0,+(VLOOKUP($B141,'Prior Historical'!$A$5:$U$500,COLUMNS($F141:F141)+6,FALSE)))/1000,3)</f>
        <v>2020.6410000000001</v>
      </c>
      <c r="G141" s="27">
        <f>ROUND(IF(ISNA(VLOOKUP($B141,'Prior Historical'!$A$5:$U$500,COLUMNS($F141:G141)+6,FALSE)),0,+(VLOOKUP($B141,'Prior Historical'!$A$5:$U$500,COLUMNS($F141:G141)+6,FALSE)))/1000,3)</f>
        <v>2020.6410000000001</v>
      </c>
      <c r="H141" s="27">
        <f>ROUND(IF(ISNA(VLOOKUP($B141,'Prior Historical'!$A$5:$U$500,COLUMNS($F141:H141)+6,FALSE)),0,+(VLOOKUP($B141,'Prior Historical'!$A$5:$U$500,COLUMNS($F141:H141)+6,FALSE)))/1000,3)</f>
        <v>2020.6410000000001</v>
      </c>
      <c r="I141" s="27">
        <f>ROUND(IF(ISNA(VLOOKUP($B141,'Prior Historical'!$A$5:$U$500,COLUMNS($F141:I141)+6,FALSE)),0,+(VLOOKUP($B141,'Prior Historical'!$A$5:$U$500,COLUMNS($F141:I141)+6,FALSE)))/1000,3)</f>
        <v>2048.7240000000002</v>
      </c>
      <c r="J141" s="27">
        <f>ROUND(IF(ISNA(VLOOKUP($B141,'Prior Historical'!$A$5:$U$500,COLUMNS($F141:J141)+6,FALSE)),0,+(VLOOKUP($B141,'Prior Historical'!$A$5:$U$500,COLUMNS($F141:J141)+6,FALSE)))/1000,3)</f>
        <v>2048.7240000000002</v>
      </c>
      <c r="K141" s="27">
        <f>ROUND(IF(ISNA(VLOOKUP($B141,'Prior Historical'!$A$5:$U$500,COLUMNS($F141:K141)+6,FALSE)),0,+(VLOOKUP($B141,'Prior Historical'!$A$5:$U$500,COLUMNS($F141:K141)+6,FALSE)))/1000,3)</f>
        <v>2048.7240000000002</v>
      </c>
      <c r="L141" s="27">
        <f>ROUND(IF(ISNA(VLOOKUP($B141,'Prior Historical'!$A$5:$U$500,COLUMNS($F141:L141)+6,FALSE)),0,+(VLOOKUP($B141,'Prior Historical'!$A$5:$U$500,COLUMNS($F141:L141)+6,FALSE)))/1000,3)</f>
        <v>2071.1509999999998</v>
      </c>
      <c r="M141" s="27">
        <f>ROUND(IF(ISNA(VLOOKUP($B141,'Prior Historical'!$A$5:$U$500,COLUMNS($F141:M141)+6,FALSE)),0,+(VLOOKUP($B141,'Prior Historical'!$A$5:$U$500,COLUMNS($F141:M141)+6,FALSE)))/1000,3)</f>
        <v>2071.1509999999998</v>
      </c>
      <c r="N141" s="27">
        <f>ROUND(IF(ISNA(VLOOKUP($B141,'Prior Historical'!$A$5:$U$500,COLUMNS($F141:N141)+6,FALSE)),0,+(VLOOKUP($B141,'Prior Historical'!$A$5:$U$500,COLUMNS($F141:N141)+6,FALSE)))/1000,3)</f>
        <v>2071.1509999999998</v>
      </c>
      <c r="O141" s="27">
        <f>ROUND(IF(ISNA(VLOOKUP($B141,'Prior Historical'!$A$5:$U$500,COLUMNS($F141:O141)+6,FALSE)),0,+(VLOOKUP($B141,'Prior Historical'!$A$5:$U$500,COLUMNS($F141:O141)+6,FALSE)))/1000,3)</f>
        <v>2093.8389999999999</v>
      </c>
      <c r="P141" s="27">
        <f>ROUND(IF(ISNA(VLOOKUP($B141,'Prior Historical'!$A$5:$U$500,COLUMNS($F141:P141)+6,FALSE)),0,+(VLOOKUP($B141,'Prior Historical'!$A$5:$U$500,COLUMNS($F141:P141)+6,FALSE)))/1000,3)</f>
        <v>2093.8389999999999</v>
      </c>
      <c r="Q141" s="27">
        <f>ROUND(IF(ISNA(VLOOKUP($B141,'Prior Historical'!$A$5:$U$500,COLUMNS($F141:Q141)+6,FALSE)),0,+(VLOOKUP($B141,'Prior Historical'!$A$5:$U$500,COLUMNS($F141:Q141)+6,FALSE)))/1000,3)</f>
        <v>2093.8389999999999</v>
      </c>
      <c r="R141" s="27">
        <f>ROUND(IF(ISNA(VLOOKUP($B141,'Prior Historical'!$A$5:$U$500,COLUMNS($F141:R141)+6,FALSE)),0,+(VLOOKUP($B141,'Prior Historical'!$A$5:$U$500,COLUMNS($F141:R141)+6,FALSE)))/1000,3)</f>
        <v>2116.732</v>
      </c>
      <c r="S141" s="148">
        <f t="shared" si="14"/>
        <v>2063.0613076923078</v>
      </c>
      <c r="T141" s="142" t="s">
        <v>113</v>
      </c>
      <c r="U141" s="35"/>
    </row>
    <row r="142" spans="1:22" ht="15" customHeight="1">
      <c r="A142" s="140">
        <v>24</v>
      </c>
      <c r="B142" s="86" t="s">
        <v>356</v>
      </c>
      <c r="C142" s="14" t="s">
        <v>277</v>
      </c>
      <c r="D142" s="140"/>
      <c r="E142" s="140"/>
      <c r="F142" s="32">
        <f>ROUND(IF(ISNA(VLOOKUP($B142,'Prior Historical'!$A$5:$U$500,COLUMNS($F142:F142)+6,FALSE)),0,+(VLOOKUP($B142,'Prior Historical'!$A$5:$U$500,COLUMNS($F142:F142)+6,FALSE)))/1000,3)</f>
        <v>0</v>
      </c>
      <c r="G142" s="32">
        <f>ROUND(IF(ISNA(VLOOKUP($B142,'Prior Historical'!$A$5:$U$500,COLUMNS($F142:G142)+6,FALSE)),0,+(VLOOKUP($B142,'Prior Historical'!$A$5:$U$500,COLUMNS($F142:G142)+6,FALSE)))/1000,3)</f>
        <v>0</v>
      </c>
      <c r="H142" s="32">
        <f>ROUND(IF(ISNA(VLOOKUP($B142,'Prior Historical'!$A$5:$U$500,COLUMNS($F142:H142)+6,FALSE)),0,+(VLOOKUP($B142,'Prior Historical'!$A$5:$U$500,COLUMNS($F142:H142)+6,FALSE)))/1000,3)</f>
        <v>0</v>
      </c>
      <c r="I142" s="32">
        <f>ROUND(IF(ISNA(VLOOKUP($B142,'Prior Historical'!$A$5:$U$500,COLUMNS($F142:I142)+6,FALSE)),0,+(VLOOKUP($B142,'Prior Historical'!$A$5:$U$500,COLUMNS($F142:I142)+6,FALSE)))/1000,3)</f>
        <v>0</v>
      </c>
      <c r="J142" s="32">
        <f>ROUND(IF(ISNA(VLOOKUP($B142,'Prior Historical'!$A$5:$U$500,COLUMNS($F142:J142)+6,FALSE)),0,+(VLOOKUP($B142,'Prior Historical'!$A$5:$U$500,COLUMNS($F142:J142)+6,FALSE)))/1000,3)</f>
        <v>0</v>
      </c>
      <c r="K142" s="32">
        <f>ROUND(IF(ISNA(VLOOKUP($B142,'Prior Historical'!$A$5:$U$500,COLUMNS($F142:K142)+6,FALSE)),0,+(VLOOKUP($B142,'Prior Historical'!$A$5:$U$500,COLUMNS($F142:K142)+6,FALSE)))/1000,3)</f>
        <v>0</v>
      </c>
      <c r="L142" s="32">
        <f>ROUND(IF(ISNA(VLOOKUP($B142,'Prior Historical'!$A$5:$U$500,COLUMNS($F142:L142)+6,FALSE)),0,+(VLOOKUP($B142,'Prior Historical'!$A$5:$U$500,COLUMNS($F142:L142)+6,FALSE)))/1000,3)</f>
        <v>0</v>
      </c>
      <c r="M142" s="32">
        <f>ROUND(IF(ISNA(VLOOKUP($B142,'Prior Historical'!$A$5:$U$500,COLUMNS($F142:M142)+6,FALSE)),0,+(VLOOKUP($B142,'Prior Historical'!$A$5:$U$500,COLUMNS($F142:M142)+6,FALSE)))/1000,3)</f>
        <v>0</v>
      </c>
      <c r="N142" s="32">
        <f>ROUND(IF(ISNA(VLOOKUP($B142,'Prior Historical'!$A$5:$U$500,COLUMNS($F142:N142)+6,FALSE)),0,+(VLOOKUP($B142,'Prior Historical'!$A$5:$U$500,COLUMNS($F142:N142)+6,FALSE)))/1000,3)</f>
        <v>0</v>
      </c>
      <c r="O142" s="32">
        <f>ROUND(IF(ISNA(VLOOKUP($B142,'Prior Historical'!$A$5:$U$500,COLUMNS($F142:O142)+6,FALSE)),0,+(VLOOKUP($B142,'Prior Historical'!$A$5:$U$500,COLUMNS($F142:O142)+6,FALSE)))/1000,3)</f>
        <v>0</v>
      </c>
      <c r="P142" s="32">
        <f>ROUND(IF(ISNA(VLOOKUP($B142,'Prior Historical'!$A$5:$U$500,COLUMNS($F142:P142)+6,FALSE)),0,+(VLOOKUP($B142,'Prior Historical'!$A$5:$U$500,COLUMNS($F142:P142)+6,FALSE)))/1000,3)</f>
        <v>0</v>
      </c>
      <c r="Q142" s="32">
        <f>ROUND(IF(ISNA(VLOOKUP($B142,'Prior Historical'!$A$5:$U$500,COLUMNS($F142:Q142)+6,FALSE)),0,+(VLOOKUP($B142,'Prior Historical'!$A$5:$U$500,COLUMNS($F142:Q142)+6,FALSE)))/1000,3)</f>
        <v>0</v>
      </c>
      <c r="R142" s="32">
        <f>ROUND(IF(ISNA(VLOOKUP($B142,'Prior Historical'!$A$5:$U$500,COLUMNS($F142:R142)+6,FALSE)),0,+(VLOOKUP($B142,'Prior Historical'!$A$5:$U$500,COLUMNS($F142:R142)+6,FALSE)))/1000,3)</f>
        <v>1490.1189999999999</v>
      </c>
      <c r="S142" s="153">
        <f t="shared" si="14"/>
        <v>114.62453846153845</v>
      </c>
      <c r="T142" s="142" t="s">
        <v>113</v>
      </c>
      <c r="U142" s="35"/>
    </row>
    <row r="143" spans="1:22" ht="15" customHeight="1">
      <c r="A143" s="140">
        <v>25</v>
      </c>
      <c r="B143" s="35"/>
      <c r="C143" s="14"/>
      <c r="D143" s="140" t="s">
        <v>333</v>
      </c>
      <c r="E143" s="140"/>
      <c r="F143" s="27">
        <f t="shared" ref="F143:S143" si="15">SUM(F130:F142)</f>
        <v>1068556.0160000001</v>
      </c>
      <c r="G143" s="27">
        <f t="shared" si="15"/>
        <v>984504.85099999991</v>
      </c>
      <c r="H143" s="27">
        <f t="shared" si="15"/>
        <v>1074251.7370000002</v>
      </c>
      <c r="I143" s="27">
        <f t="shared" si="15"/>
        <v>1088528.588</v>
      </c>
      <c r="J143" s="27">
        <f t="shared" si="15"/>
        <v>1193172.736</v>
      </c>
      <c r="K143" s="27">
        <f t="shared" si="15"/>
        <v>1187351.7119999998</v>
      </c>
      <c r="L143" s="27">
        <f t="shared" si="15"/>
        <v>1270453.2840000002</v>
      </c>
      <c r="M143" s="27">
        <f t="shared" si="15"/>
        <v>917623.79100000008</v>
      </c>
      <c r="N143" s="27">
        <f t="shared" si="15"/>
        <v>1011645.909</v>
      </c>
      <c r="O143" s="27">
        <f t="shared" si="15"/>
        <v>1356114.8049999999</v>
      </c>
      <c r="P143" s="27">
        <f t="shared" si="15"/>
        <v>1508855.9269999999</v>
      </c>
      <c r="Q143" s="27">
        <f t="shared" si="15"/>
        <v>1555645.4629999998</v>
      </c>
      <c r="R143" s="27">
        <f t="shared" si="15"/>
        <v>1641478.8059999999</v>
      </c>
      <c r="S143" s="27">
        <f t="shared" si="15"/>
        <v>1219860.2788461535</v>
      </c>
      <c r="T143" s="140"/>
      <c r="U143" s="35"/>
    </row>
    <row r="144" spans="1:22" ht="15" customHeight="1">
      <c r="A144" s="140">
        <v>26</v>
      </c>
      <c r="B144" s="35"/>
      <c r="C144" s="14"/>
      <c r="D144" s="140"/>
      <c r="E144" s="140"/>
      <c r="F144" s="27"/>
      <c r="G144" s="27"/>
      <c r="H144" s="27"/>
      <c r="I144" s="27"/>
      <c r="J144" s="27"/>
      <c r="K144" s="27"/>
      <c r="L144" s="27"/>
      <c r="M144" s="27"/>
      <c r="N144" s="27"/>
      <c r="O144" s="27"/>
      <c r="P144" s="27"/>
      <c r="Q144" s="27"/>
      <c r="R144" s="27"/>
      <c r="S144" s="27"/>
      <c r="T144" s="140"/>
    </row>
    <row r="145" spans="1:21" ht="15" customHeight="1">
      <c r="A145" s="140">
        <v>27</v>
      </c>
      <c r="B145" s="35"/>
      <c r="C145" s="140" t="s">
        <v>357</v>
      </c>
      <c r="D145" s="140"/>
      <c r="E145" s="140"/>
      <c r="F145" s="27"/>
      <c r="G145" s="27"/>
      <c r="H145" s="27"/>
      <c r="I145" s="27"/>
      <c r="J145" s="27"/>
      <c r="K145" s="27"/>
      <c r="L145" s="27"/>
      <c r="M145" s="27"/>
      <c r="N145" s="27"/>
      <c r="O145" s="27"/>
      <c r="P145" s="27"/>
      <c r="Q145" s="27"/>
      <c r="R145" s="27"/>
      <c r="S145" s="148"/>
      <c r="T145" s="140"/>
    </row>
    <row r="146" spans="1:21" ht="15" customHeight="1">
      <c r="A146" s="140">
        <v>28</v>
      </c>
      <c r="B146" s="86" t="s">
        <v>358</v>
      </c>
      <c r="C146" s="14" t="s">
        <v>359</v>
      </c>
      <c r="D146" s="140"/>
      <c r="E146" s="140"/>
      <c r="F146" s="27">
        <f>ROUND(VLOOKUP($B146,'Prior Historical'!$A$5:$U$500,COLUMNS($F146:F146)+6,FALSE)/1000,3)-F147</f>
        <v>26171.155000000002</v>
      </c>
      <c r="G146" s="27">
        <f>ROUND(VLOOKUP($B146,'Prior Historical'!$A$5:$U$500,COLUMNS($F146:G146)+6,FALSE)/1000,3)-G147</f>
        <v>31205.038</v>
      </c>
      <c r="H146" s="27">
        <f>ROUND(VLOOKUP($B146,'Prior Historical'!$A$5:$U$500,COLUMNS($F146:H146)+6,FALSE)/1000,3)-H147</f>
        <v>33065.476999999999</v>
      </c>
      <c r="I146" s="27">
        <f>ROUND(VLOOKUP($B146,'Prior Historical'!$A$5:$U$500,COLUMNS($F146:I146)+6,FALSE)/1000,3)-I147</f>
        <v>30799.598000000002</v>
      </c>
      <c r="J146" s="27">
        <f>ROUND(VLOOKUP($B146,'Prior Historical'!$A$5:$U$500,COLUMNS($F146:J146)+6,FALSE)/1000,3)-J147</f>
        <v>32224.364999999998</v>
      </c>
      <c r="K146" s="27">
        <f>ROUND(VLOOKUP($B146,'Prior Historical'!$A$5:$U$500,COLUMNS($F146:K146)+6,FALSE)/1000,3)-K147</f>
        <v>32878.824999999997</v>
      </c>
      <c r="L146" s="27">
        <f>ROUND(VLOOKUP($B146,'Prior Historical'!$A$5:$U$500,COLUMNS($F146:L146)+6,FALSE)/1000,3)-L147</f>
        <v>30236.298000000003</v>
      </c>
      <c r="M146" s="27">
        <f>ROUND(VLOOKUP($B146,'Prior Historical'!$A$5:$U$500,COLUMNS($F146:M146)+6,FALSE)/1000,3)-M147</f>
        <v>28267.675999999999</v>
      </c>
      <c r="N146" s="27">
        <f>ROUND(VLOOKUP($B146,'Prior Historical'!$A$5:$U$500,COLUMNS($F146:N146)+6,FALSE)/1000,3)-N147</f>
        <v>28756.968000000001</v>
      </c>
      <c r="O146" s="27">
        <f>ROUND(VLOOKUP($B146,'Prior Historical'!$A$5:$U$500,COLUMNS($F146:O146)+6,FALSE)/1000,3)-O147</f>
        <v>28014.415999999997</v>
      </c>
      <c r="P146" s="27">
        <f>ROUND(VLOOKUP($B146,'Prior Historical'!$A$5:$U$500,COLUMNS($F146:P146)+6,FALSE)/1000,3)-P147</f>
        <v>28761.397000000001</v>
      </c>
      <c r="Q146" s="27">
        <f>ROUND(VLOOKUP($B146,'Prior Historical'!$A$5:$U$500,COLUMNS($F146:Q146)+6,FALSE)/1000,3)-Q147</f>
        <v>28220.800999999999</v>
      </c>
      <c r="R146" s="27">
        <f>ROUND(VLOOKUP($B146,'Prior Historical'!$A$5:$U$500,COLUMNS($F146:R146)+6,FALSE)/1000,3)-R147</f>
        <v>15528.172999999999</v>
      </c>
      <c r="S146" s="148">
        <f t="shared" ref="S146:S155" si="16">(SUM(F146:R146)/13)</f>
        <v>28779.245153846154</v>
      </c>
      <c r="T146" s="142" t="s">
        <v>113</v>
      </c>
      <c r="U146" s="365"/>
    </row>
    <row r="147" spans="1:21" ht="15" customHeight="1">
      <c r="A147" s="140">
        <v>29</v>
      </c>
      <c r="B147" s="86" t="s">
        <v>358</v>
      </c>
      <c r="C147" s="14" t="s">
        <v>359</v>
      </c>
      <c r="D147" s="140"/>
      <c r="E147" s="140"/>
      <c r="F147" s="27">
        <f>-ROUND(VLOOKUP("253nu",'Prior Historical'!$B$5:$U$598,COLUMNS($F147:F147)+5,FALSE)/1000,3)</f>
        <v>-80.558000000000007</v>
      </c>
      <c r="G147" s="27">
        <f>-ROUND(VLOOKUP("253nu",'Prior Historical'!$B$5:$U$598,COLUMNS($F147:G147)+5,FALSE)/1000,3)</f>
        <v>-148.119</v>
      </c>
      <c r="H147" s="27">
        <f>-ROUND(VLOOKUP("253nu",'Prior Historical'!$B$5:$U$598,COLUMNS($F147:H147)+5,FALSE)/1000,3)</f>
        <v>-214.989</v>
      </c>
      <c r="I147" s="27">
        <f>-ROUND(VLOOKUP("253nu",'Prior Historical'!$B$5:$U$598,COLUMNS($F147:I147)+5,FALSE)/1000,3)</f>
        <v>-281.86</v>
      </c>
      <c r="J147" s="27">
        <f>-ROUND(VLOOKUP("253nu",'Prior Historical'!$B$5:$U$598,COLUMNS($F147:J147)+5,FALSE)/1000,3)</f>
        <v>-348.73</v>
      </c>
      <c r="K147" s="27">
        <f>-ROUND(VLOOKUP("253nu",'Prior Historical'!$B$5:$U$598,COLUMNS($F147:K147)+5,FALSE)/1000,3)</f>
        <v>-415.601</v>
      </c>
      <c r="L147" s="27">
        <f>-ROUND(VLOOKUP("253nu",'Prior Historical'!$B$5:$U$598,COLUMNS($F147:L147)+5,FALSE)/1000,3)</f>
        <v>-482.471</v>
      </c>
      <c r="M147" s="27">
        <f>-ROUND(VLOOKUP("253nu",'Prior Historical'!$B$5:$U$598,COLUMNS($F147:M147)+5,FALSE)/1000,3)</f>
        <v>-549.34199999999998</v>
      </c>
      <c r="N147" s="27">
        <f>-ROUND(VLOOKUP("253nu",'Prior Historical'!$B$5:$U$598,COLUMNS($F147:N147)+5,FALSE)/1000,3)</f>
        <v>-616.21199999999999</v>
      </c>
      <c r="O147" s="27">
        <f>-ROUND(VLOOKUP("253nu",'Prior Historical'!$B$5:$U$598,COLUMNS($F147:O147)+5,FALSE)/1000,3)</f>
        <v>-683.08199999999999</v>
      </c>
      <c r="P147" s="27">
        <f>-ROUND(VLOOKUP("253nu",'Prior Historical'!$B$5:$U$598,COLUMNS($F147:P147)+5,FALSE)/1000,3)</f>
        <v>-749.95299999999997</v>
      </c>
      <c r="Q147" s="27">
        <f>-ROUND(VLOOKUP("253nu",'Prior Historical'!$B$5:$U$598,COLUMNS($F147:Q147)+5,FALSE)/1000,3)</f>
        <v>-816.82299999999998</v>
      </c>
      <c r="R147" s="27">
        <f>-ROUND(VLOOKUP("253nu",'Prior Historical'!$B$5:$U$598,COLUMNS($F147:R147)+5,FALSE)/1000,3)</f>
        <v>-883.69399999999996</v>
      </c>
      <c r="S147" s="148">
        <f t="shared" si="16"/>
        <v>-482.41799999999995</v>
      </c>
      <c r="T147" s="142" t="s">
        <v>236</v>
      </c>
      <c r="U147" s="365"/>
    </row>
    <row r="148" spans="1:21" ht="15" customHeight="1">
      <c r="A148" s="140">
        <v>30</v>
      </c>
      <c r="B148" s="149" t="s">
        <v>360</v>
      </c>
      <c r="C148" s="14" t="s">
        <v>361</v>
      </c>
      <c r="D148" s="140"/>
      <c r="E148" s="140"/>
      <c r="F148" s="27">
        <f>ROUND(VLOOKUP($B148,'Prior Historical'!$A$5:$U$500,COLUMNS($F148:F148)+6,FALSE)/1000,3)-F149</f>
        <v>16529.390000000014</v>
      </c>
      <c r="G148" s="27">
        <f>ROUND(VLOOKUP($B148,'Prior Historical'!$A$5:$U$500,COLUMNS($F148:G148)+6,FALSE)/1000,3)-G149</f>
        <v>18133.322000000044</v>
      </c>
      <c r="H148" s="27">
        <f>ROUND(VLOOKUP($B148,'Prior Historical'!$A$5:$U$500,COLUMNS($F148:H148)+6,FALSE)/1000,3)-H149</f>
        <v>17885.28899999999</v>
      </c>
      <c r="I148" s="27">
        <f>ROUND(VLOOKUP($B148,'Prior Historical'!$A$5:$U$500,COLUMNS($F148:I148)+6,FALSE)/1000,3)-I149</f>
        <v>20802.861000000034</v>
      </c>
      <c r="J148" s="27">
        <f>ROUND(VLOOKUP($B148,'Prior Historical'!$A$5:$U$500,COLUMNS($F148:J148)+6,FALSE)/1000,3)-J149</f>
        <v>22268.909999999916</v>
      </c>
      <c r="K148" s="27">
        <f>ROUND(VLOOKUP($B148,'Prior Historical'!$A$5:$U$500,COLUMNS($F148:K148)+6,FALSE)/1000,3)-K149</f>
        <v>24954.101000000024</v>
      </c>
      <c r="L148" s="27">
        <f>ROUND(VLOOKUP($B148,'Prior Historical'!$A$5:$U$500,COLUMNS($F148:L148)+6,FALSE)/1000,3)-L149</f>
        <v>22701.314999999944</v>
      </c>
      <c r="M148" s="27">
        <f>ROUND(VLOOKUP($B148,'Prior Historical'!$A$5:$U$500,COLUMNS($F148:M148)+6,FALSE)/1000,3)-M149</f>
        <v>29816.731000000029</v>
      </c>
      <c r="N148" s="27">
        <f>ROUND(VLOOKUP($B148,'Prior Historical'!$A$5:$U$500,COLUMNS($F148:N148)+6,FALSE)/1000,3)-N149</f>
        <v>33715.68200000003</v>
      </c>
      <c r="O148" s="27">
        <f>ROUND(VLOOKUP($B148,'Prior Historical'!$A$5:$U$500,COLUMNS($F148:O148)+6,FALSE)/1000,3)-O149</f>
        <v>33530.490999999922</v>
      </c>
      <c r="P148" s="27">
        <f>ROUND(VLOOKUP($B148,'Prior Historical'!$A$5:$U$500,COLUMNS($F148:P148)+6,FALSE)/1000,3)-P149</f>
        <v>35587.074999999953</v>
      </c>
      <c r="Q148" s="27">
        <f>ROUND(VLOOKUP($B148,'Prior Historical'!$A$5:$U$500,COLUMNS($F148:Q148)+6,FALSE)/1000,3)-Q149</f>
        <v>34024.599999999977</v>
      </c>
      <c r="R148" s="27">
        <f>ROUND(VLOOKUP($B148,'Prior Historical'!$A$5:$U$500,COLUMNS($F148:R148)+6,FALSE)/1000,3)-R149</f>
        <v>37221.888000000035</v>
      </c>
      <c r="S148" s="148">
        <f t="shared" si="16"/>
        <v>26705.511923076916</v>
      </c>
      <c r="T148" s="142" t="s">
        <v>113</v>
      </c>
      <c r="U148" s="365"/>
    </row>
    <row r="149" spans="1:21" ht="15" customHeight="1">
      <c r="A149" s="140">
        <v>31</v>
      </c>
      <c r="B149" s="149" t="s">
        <v>360</v>
      </c>
      <c r="C149" s="14" t="s">
        <v>362</v>
      </c>
      <c r="D149" s="140"/>
      <c r="E149" s="140"/>
      <c r="F149" s="27">
        <f>ROUND(VLOOKUP("2540610",'Prior Historical'!$B$5:$U$598,COLUMNS($F149:F149)+5,FALSE)/1000,3)</f>
        <v>549974.375</v>
      </c>
      <c r="G149" s="27">
        <f>ROUND(VLOOKUP("2540610",'Prior Historical'!$B$5:$U$598,COLUMNS($F149:G149)+5,FALSE)/1000,3)</f>
        <v>546804.48199999996</v>
      </c>
      <c r="H149" s="27">
        <f>ROUND(VLOOKUP("2540610",'Prior Historical'!$B$5:$U$598,COLUMNS($F149:H149)+5,FALSE)/1000,3)</f>
        <v>546734.76199999999</v>
      </c>
      <c r="I149" s="27">
        <f>ROUND(VLOOKUP("2540610",'Prior Historical'!$B$5:$U$598,COLUMNS($F149:I149)+5,FALSE)/1000,3)</f>
        <v>553031.29700000002</v>
      </c>
      <c r="J149" s="27">
        <f>ROUND(VLOOKUP("2540610",'Prior Historical'!$B$5:$U$598,COLUMNS($F149:J149)+5,FALSE)/1000,3)</f>
        <v>554840.77800000005</v>
      </c>
      <c r="K149" s="27">
        <f>ROUND(VLOOKUP("2540610",'Prior Historical'!$B$5:$U$598,COLUMNS($F149:K149)+5,FALSE)/1000,3)</f>
        <v>551768.85199999996</v>
      </c>
      <c r="L149" s="27">
        <f>ROUND(VLOOKUP("2540610",'Prior Historical'!$B$5:$U$598,COLUMNS($F149:L149)+5,FALSE)/1000,3)</f>
        <v>549609.223</v>
      </c>
      <c r="M149" s="27">
        <f>ROUND(VLOOKUP("2540610",'Prior Historical'!$B$5:$U$598,COLUMNS($F149:M149)+5,FALSE)/1000,3)</f>
        <v>542078.99399999995</v>
      </c>
      <c r="N149" s="27">
        <f>ROUND(VLOOKUP("2540610",'Prior Historical'!$B$5:$U$598,COLUMNS($F149:N149)+5,FALSE)/1000,3)</f>
        <v>539026.402</v>
      </c>
      <c r="O149" s="27">
        <f>ROUND(VLOOKUP("2540610",'Prior Historical'!$B$5:$U$598,COLUMNS($F149:O149)+5,FALSE)/1000,3)</f>
        <v>536415.47400000005</v>
      </c>
      <c r="P149" s="27">
        <f>ROUND(VLOOKUP("2540610",'Prior Historical'!$B$5:$U$598,COLUMNS($F149:P149)+5,FALSE)/1000,3)</f>
        <v>533391.38600000006</v>
      </c>
      <c r="Q149" s="27">
        <f>ROUND(VLOOKUP("2540610",'Prior Historical'!$B$5:$U$598,COLUMNS($F149:Q149)+5,FALSE)/1000,3)</f>
        <v>530367.299</v>
      </c>
      <c r="R149" s="27">
        <f>ROUND(VLOOKUP("2540610",'Prior Historical'!$B$5:$U$598,COLUMNS($F149:R149)+5,FALSE)/1000,3)</f>
        <v>512586.44400000002</v>
      </c>
      <c r="S149" s="148">
        <f t="shared" si="16"/>
        <v>542048.44369230769</v>
      </c>
      <c r="T149" s="142" t="s">
        <v>283</v>
      </c>
      <c r="U149" s="365"/>
    </row>
    <row r="150" spans="1:21" ht="15" customHeight="1">
      <c r="A150" s="140">
        <v>32</v>
      </c>
      <c r="B150" s="86" t="s">
        <v>363</v>
      </c>
      <c r="C150" s="14" t="s">
        <v>364</v>
      </c>
      <c r="D150" s="140"/>
      <c r="E150" s="140"/>
      <c r="F150" s="27">
        <f>ROUND(IF(ISNA(VLOOKUP($B150,'Prior Historical'!$A$5:$U$500,COLUMNS($F150:F150)+6,FALSE)),0,+(VLOOKUP($B150,'Prior Historical'!$A$5:$U$500,COLUMNS($F150:F150)+6,FALSE)))/1000,3)</f>
        <v>248706.739</v>
      </c>
      <c r="G150" s="27">
        <f>ROUND(IF(ISNA(VLOOKUP($B150,'Prior Historical'!$A$5:$U$500,COLUMNS($F150:G150)+6,FALSE)),0,+(VLOOKUP($B150,'Prior Historical'!$A$5:$U$500,COLUMNS($F150:G150)+6,FALSE)))/1000,3)</f>
        <v>247927.77100000001</v>
      </c>
      <c r="H150" s="27">
        <f>ROUND(IF(ISNA(VLOOKUP($B150,'Prior Historical'!$A$5:$U$500,COLUMNS($F150:H150)+6,FALSE)),0,+(VLOOKUP($B150,'Prior Historical'!$A$5:$U$500,COLUMNS($F150:H150)+6,FALSE)))/1000,3)</f>
        <v>257547.66899999999</v>
      </c>
      <c r="I150" s="27">
        <f>ROUND(IF(ISNA(VLOOKUP($B150,'Prior Historical'!$A$5:$U$500,COLUMNS($F150:I150)+6,FALSE)),0,+(VLOOKUP($B150,'Prior Historical'!$A$5:$U$500,COLUMNS($F150:I150)+6,FALSE)))/1000,3)</f>
        <v>279511.99800000002</v>
      </c>
      <c r="J150" s="27">
        <f>ROUND(IF(ISNA(VLOOKUP($B150,'Prior Historical'!$A$5:$U$500,COLUMNS($F150:J150)+6,FALSE)),0,+(VLOOKUP($B150,'Prior Historical'!$A$5:$U$500,COLUMNS($F150:J150)+6,FALSE)))/1000,3)</f>
        <v>296112.79200000002</v>
      </c>
      <c r="K150" s="27">
        <f>ROUND(IF(ISNA(VLOOKUP($B150,'Prior Historical'!$A$5:$U$500,COLUMNS($F150:K150)+6,FALSE)),0,+(VLOOKUP($B150,'Prior Historical'!$A$5:$U$500,COLUMNS($F150:K150)+6,FALSE)))/1000,3)</f>
        <v>295360.185</v>
      </c>
      <c r="L150" s="27">
        <f>ROUND(IF(ISNA(VLOOKUP($B150,'Prior Historical'!$A$5:$U$500,COLUMNS($F150:L150)+6,FALSE)),0,+(VLOOKUP($B150,'Prior Historical'!$A$5:$U$500,COLUMNS($F150:L150)+6,FALSE)))/1000,3)</f>
        <v>297913.39299999998</v>
      </c>
      <c r="M150" s="27">
        <f>ROUND(IF(ISNA(VLOOKUP($B150,'Prior Historical'!$A$5:$U$500,COLUMNS($F150:M150)+6,FALSE)),0,+(VLOOKUP($B150,'Prior Historical'!$A$5:$U$500,COLUMNS($F150:M150)+6,FALSE)))/1000,3)</f>
        <v>297267.005</v>
      </c>
      <c r="N150" s="27">
        <f>ROUND(IF(ISNA(VLOOKUP($B150,'Prior Historical'!$A$5:$U$500,COLUMNS($F150:N150)+6,FALSE)),0,+(VLOOKUP($B150,'Prior Historical'!$A$5:$U$500,COLUMNS($F150:N150)+6,FALSE)))/1000,3)</f>
        <v>296448.54200000002</v>
      </c>
      <c r="O150" s="27">
        <f>ROUND(IF(ISNA(VLOOKUP($B150,'Prior Historical'!$A$5:$U$500,COLUMNS($F150:O150)+6,FALSE)),0,+(VLOOKUP($B150,'Prior Historical'!$A$5:$U$500,COLUMNS($F150:O150)+6,FALSE)))/1000,3)</f>
        <v>304235.158</v>
      </c>
      <c r="P150" s="27">
        <f>ROUND(IF(ISNA(VLOOKUP($B150,'Prior Historical'!$A$5:$U$500,COLUMNS($F150:P150)+6,FALSE)),0,+(VLOOKUP($B150,'Prior Historical'!$A$5:$U$500,COLUMNS($F150:P150)+6,FALSE)))/1000,3)</f>
        <v>303588.77</v>
      </c>
      <c r="Q150" s="27">
        <f>ROUND(IF(ISNA(VLOOKUP($B150,'Prior Historical'!$A$5:$U$500,COLUMNS($F150:Q150)+6,FALSE)),0,+(VLOOKUP($B150,'Prior Historical'!$A$5:$U$500,COLUMNS($F150:Q150)+6,FALSE)))/1000,3)</f>
        <v>302942.38199999998</v>
      </c>
      <c r="R150" s="27">
        <f>ROUND(IF(ISNA(VLOOKUP($B150,'Prior Historical'!$A$5:$U$500,COLUMNS($F150:R150)+6,FALSE)),0,+(VLOOKUP($B150,'Prior Historical'!$A$5:$U$500,COLUMNS($F150:R150)+6,FALSE)))/1000,3)</f>
        <v>243216.489</v>
      </c>
      <c r="S150" s="148">
        <f t="shared" si="16"/>
        <v>282367.60715384618</v>
      </c>
      <c r="T150" s="142" t="s">
        <v>283</v>
      </c>
      <c r="U150" s="365"/>
    </row>
    <row r="151" spans="1:21" ht="15" customHeight="1">
      <c r="A151" s="140">
        <v>33</v>
      </c>
      <c r="B151" s="86" t="s">
        <v>365</v>
      </c>
      <c r="C151" s="14" t="s">
        <v>366</v>
      </c>
      <c r="D151" s="140"/>
      <c r="E151" s="140"/>
      <c r="F151" s="27">
        <f>ROUND(IF(ISNA(VLOOKUP($B151,'Prior Historical'!$A$5:$U$500,COLUMNS($F151:F151)+6,FALSE)),0,+(VLOOKUP($B151,'Prior Historical'!$A$5:$U$500,COLUMNS($F151:F151)+6,FALSE)))/1000,3)</f>
        <v>-7.8760000000000003</v>
      </c>
      <c r="G151" s="27">
        <f>ROUND(IF(ISNA(VLOOKUP($B151,'Prior Historical'!$A$5:$U$500,COLUMNS($F151:G151)+6,FALSE)),0,+(VLOOKUP($B151,'Prior Historical'!$A$5:$U$500,COLUMNS($F151:G151)+6,FALSE)))/1000,3)</f>
        <v>-7.8760000000000003</v>
      </c>
      <c r="H151" s="27">
        <f>ROUND(IF(ISNA(VLOOKUP($B151,'Prior Historical'!$A$5:$U$500,COLUMNS($F151:H151)+6,FALSE)),0,+(VLOOKUP($B151,'Prior Historical'!$A$5:$U$500,COLUMNS($F151:H151)+6,FALSE)))/1000,3)</f>
        <v>-7.8760000000000003</v>
      </c>
      <c r="I151" s="27">
        <f>ROUND(IF(ISNA(VLOOKUP($B151,'Prior Historical'!$A$5:$U$500,COLUMNS($F151:I151)+6,FALSE)),0,+(VLOOKUP($B151,'Prior Historical'!$A$5:$U$500,COLUMNS($F151:I151)+6,FALSE)))/1000,3)</f>
        <v>-7.8760000000000003</v>
      </c>
      <c r="J151" s="27">
        <f>ROUND(IF(ISNA(VLOOKUP($B151,'Prior Historical'!$A$5:$U$500,COLUMNS($F151:J151)+6,FALSE)),0,+(VLOOKUP($B151,'Prior Historical'!$A$5:$U$500,COLUMNS($F151:J151)+6,FALSE)))/1000,3)</f>
        <v>-7.8760000000000003</v>
      </c>
      <c r="K151" s="27">
        <f>ROUND(IF(ISNA(VLOOKUP($B151,'Prior Historical'!$A$5:$U$500,COLUMNS($F151:K151)+6,FALSE)),0,+(VLOOKUP($B151,'Prior Historical'!$A$5:$U$500,COLUMNS($F151:K151)+6,FALSE)))/1000,3)</f>
        <v>-7.8760000000000003</v>
      </c>
      <c r="L151" s="27">
        <f>ROUND(IF(ISNA(VLOOKUP($B151,'Prior Historical'!$A$5:$U$500,COLUMNS($F151:L151)+6,FALSE)),0,+(VLOOKUP($B151,'Prior Historical'!$A$5:$U$500,COLUMNS($F151:L151)+6,FALSE)))/1000,3)</f>
        <v>-7.8760000000000003</v>
      </c>
      <c r="M151" s="27">
        <f>ROUND(IF(ISNA(VLOOKUP($B151,'Prior Historical'!$A$5:$U$500,COLUMNS($F151:M151)+6,FALSE)),0,+(VLOOKUP($B151,'Prior Historical'!$A$5:$U$500,COLUMNS($F151:M151)+6,FALSE)))/1000,3)</f>
        <v>-7.8760000000000003</v>
      </c>
      <c r="N151" s="27">
        <f>ROUND(IF(ISNA(VLOOKUP($B151,'Prior Historical'!$A$5:$U$500,COLUMNS($F151:N151)+6,FALSE)),0,+(VLOOKUP($B151,'Prior Historical'!$A$5:$U$500,COLUMNS($F151:N151)+6,FALSE)))/1000,3)</f>
        <v>-7.8760000000000003</v>
      </c>
      <c r="O151" s="27">
        <f>ROUND(IF(ISNA(VLOOKUP($B151,'Prior Historical'!$A$5:$U$500,COLUMNS($F151:O151)+6,FALSE)),0,+(VLOOKUP($B151,'Prior Historical'!$A$5:$U$500,COLUMNS($F151:O151)+6,FALSE)))/1000,3)</f>
        <v>-7.8760000000000003</v>
      </c>
      <c r="P151" s="27">
        <f>ROUND(IF(ISNA(VLOOKUP($B151,'Prior Historical'!$A$5:$U$500,COLUMNS($F151:P151)+6,FALSE)),0,+(VLOOKUP($B151,'Prior Historical'!$A$5:$U$500,COLUMNS($F151:P151)+6,FALSE)))/1000,3)</f>
        <v>-7.8760000000000003</v>
      </c>
      <c r="Q151" s="27">
        <f>ROUND(IF(ISNA(VLOOKUP($B151,'Prior Historical'!$A$5:$U$500,COLUMNS($F151:Q151)+6,FALSE)),0,+(VLOOKUP($B151,'Prior Historical'!$A$5:$U$500,COLUMNS($F151:Q151)+6,FALSE)))/1000,3)</f>
        <v>-7.8760000000000003</v>
      </c>
      <c r="R151" s="27">
        <f>ROUND(IF(ISNA(VLOOKUP($B151,'Prior Historical'!$A$5:$U$500,COLUMNS($F151:R151)+6,FALSE)),0,+(VLOOKUP($B151,'Prior Historical'!$A$5:$U$500,COLUMNS($F151:R151)+6,FALSE)))/1000,3)</f>
        <v>-7.8760000000000003</v>
      </c>
      <c r="S151" s="148">
        <f t="shared" si="16"/>
        <v>-7.8760000000000012</v>
      </c>
      <c r="T151" s="142" t="s">
        <v>113</v>
      </c>
    </row>
    <row r="152" spans="1:21" ht="15" customHeight="1">
      <c r="A152" s="140">
        <v>34</v>
      </c>
      <c r="B152" s="86" t="s">
        <v>367</v>
      </c>
      <c r="C152" s="14" t="s">
        <v>368</v>
      </c>
      <c r="D152" s="140"/>
      <c r="E152" s="140"/>
      <c r="F152" s="27">
        <f>ROUND(IF(ISNA(VLOOKUP($B152,'Prior Historical'!$A$5:$U$500,COLUMNS($F152:F152)+6,FALSE)),0,+(VLOOKUP($B152,'Prior Historical'!$A$5:$U$500,COLUMNS($F152:F152)+6,FALSE)))/1000,3)</f>
        <v>0</v>
      </c>
      <c r="G152" s="27">
        <f>ROUND(IF(ISNA(VLOOKUP($B152,'Prior Historical'!$A$5:$U$500,COLUMNS($F152:G152)+6,FALSE)),0,+(VLOOKUP($B152,'Prior Historical'!$A$5:$U$500,COLUMNS($F152:G152)+6,FALSE)))/1000,3)</f>
        <v>0</v>
      </c>
      <c r="H152" s="27">
        <f>ROUND(IF(ISNA(VLOOKUP($B152,'Prior Historical'!$A$5:$U$500,COLUMNS($F152:H152)+6,FALSE)),0,+(VLOOKUP($B152,'Prior Historical'!$A$5:$U$500,COLUMNS($F152:H152)+6,FALSE)))/1000,3)</f>
        <v>0</v>
      </c>
      <c r="I152" s="27">
        <f>ROUND(IF(ISNA(VLOOKUP($B152,'Prior Historical'!$A$5:$U$500,COLUMNS($F152:I152)+6,FALSE)),0,+(VLOOKUP($B152,'Prior Historical'!$A$5:$U$500,COLUMNS($F152:I152)+6,FALSE)))/1000,3)</f>
        <v>0</v>
      </c>
      <c r="J152" s="27">
        <f>ROUND(IF(ISNA(VLOOKUP($B152,'Prior Historical'!$A$5:$U$500,COLUMNS($F152:J152)+6,FALSE)),0,+(VLOOKUP($B152,'Prior Historical'!$A$5:$U$500,COLUMNS($F152:J152)+6,FALSE)))/1000,3)</f>
        <v>0</v>
      </c>
      <c r="K152" s="27">
        <f>ROUND(IF(ISNA(VLOOKUP($B152,'Prior Historical'!$A$5:$U$500,COLUMNS($F152:K152)+6,FALSE)),0,+(VLOOKUP($B152,'Prior Historical'!$A$5:$U$500,COLUMNS($F152:K152)+6,FALSE)))/1000,3)</f>
        <v>0</v>
      </c>
      <c r="L152" s="27">
        <f>ROUND(IF(ISNA(VLOOKUP($B152,'Prior Historical'!$A$5:$U$500,COLUMNS($F152:L152)+6,FALSE)),0,+(VLOOKUP($B152,'Prior Historical'!$A$5:$U$500,COLUMNS($F152:L152)+6,FALSE)))/1000,3)</f>
        <v>0</v>
      </c>
      <c r="M152" s="27">
        <f>ROUND(IF(ISNA(VLOOKUP($B152,'Prior Historical'!$A$5:$U$500,COLUMNS($F152:M152)+6,FALSE)),0,+(VLOOKUP($B152,'Prior Historical'!$A$5:$U$500,COLUMNS($F152:M152)+6,FALSE)))/1000,3)</f>
        <v>0</v>
      </c>
      <c r="N152" s="27">
        <f>ROUND(IF(ISNA(VLOOKUP($B152,'Prior Historical'!$A$5:$U$500,COLUMNS($F152:N152)+6,FALSE)),0,+(VLOOKUP($B152,'Prior Historical'!$A$5:$U$500,COLUMNS($F152:N152)+6,FALSE)))/1000,3)</f>
        <v>0</v>
      </c>
      <c r="O152" s="27">
        <f>ROUND(IF(ISNA(VLOOKUP($B152,'Prior Historical'!$A$5:$U$500,COLUMNS($F152:O152)+6,FALSE)),0,+(VLOOKUP($B152,'Prior Historical'!$A$5:$U$500,COLUMNS($F152:O152)+6,FALSE)))/1000,3)</f>
        <v>0</v>
      </c>
      <c r="P152" s="27">
        <f>ROUND(IF(ISNA(VLOOKUP($B152,'Prior Historical'!$A$5:$U$500,COLUMNS($F152:P152)+6,FALSE)),0,+(VLOOKUP($B152,'Prior Historical'!$A$5:$U$500,COLUMNS($F152:P152)+6,FALSE)))/1000,3)</f>
        <v>0</v>
      </c>
      <c r="Q152" s="27">
        <f>ROUND(IF(ISNA(VLOOKUP($B152,'Prior Historical'!$A$5:$U$500,COLUMNS($F152:Q152)+6,FALSE)),0,+(VLOOKUP($B152,'Prior Historical'!$A$5:$U$500,COLUMNS($F152:Q152)+6,FALSE)))/1000,3)</f>
        <v>0</v>
      </c>
      <c r="R152" s="27">
        <f>ROUND(IF(ISNA(VLOOKUP($B152,'Prior Historical'!$A$5:$U$500,COLUMNS($F152:R152)+6,FALSE)),0,+(VLOOKUP($B152,'Prior Historical'!$A$5:$U$500,COLUMNS($F152:R152)+6,FALSE)))/1000,3)</f>
        <v>0</v>
      </c>
      <c r="S152" s="148">
        <f t="shared" si="16"/>
        <v>0</v>
      </c>
      <c r="T152" s="142" t="s">
        <v>113</v>
      </c>
    </row>
    <row r="153" spans="1:21" ht="15" customHeight="1">
      <c r="A153" s="140">
        <v>35</v>
      </c>
      <c r="B153" s="86" t="s">
        <v>369</v>
      </c>
      <c r="C153" s="14" t="s">
        <v>370</v>
      </c>
      <c r="D153" s="140"/>
      <c r="E153" s="140"/>
      <c r="F153" s="27">
        <f>ROUND(IF(ISNA(VLOOKUP($B153,'Prior Historical'!$A$5:$U$500,COLUMNS($F153:F153)+6,FALSE)),0,+(VLOOKUP($B153,'Prior Historical'!$A$5:$U$500,COLUMNS($F153:F153)+6,FALSE)))/1000,3)</f>
        <v>43604.756000000001</v>
      </c>
      <c r="G153" s="27">
        <f>ROUND(IF(ISNA(VLOOKUP($B153,'Prior Historical'!$A$5:$U$500,COLUMNS($F153:G153)+6,FALSE)),0,+(VLOOKUP($B153,'Prior Historical'!$A$5:$U$500,COLUMNS($F153:G153)+6,FALSE)))/1000,3)</f>
        <v>43574.834999999999</v>
      </c>
      <c r="H153" s="27">
        <f>ROUND(IF(ISNA(VLOOKUP($B153,'Prior Historical'!$A$5:$U$500,COLUMNS($F153:H153)+6,FALSE)),0,+(VLOOKUP($B153,'Prior Historical'!$A$5:$U$500,COLUMNS($F153:H153)+6,FALSE)))/1000,3)</f>
        <v>43358.476999999999</v>
      </c>
      <c r="I153" s="27">
        <f>ROUND(IF(ISNA(VLOOKUP($B153,'Prior Historical'!$A$5:$U$500,COLUMNS($F153:I153)+6,FALSE)),0,+(VLOOKUP($B153,'Prior Historical'!$A$5:$U$500,COLUMNS($F153:I153)+6,FALSE)))/1000,3)</f>
        <v>43235.690999999999</v>
      </c>
      <c r="J153" s="27">
        <f>ROUND(IF(ISNA(VLOOKUP($B153,'Prior Historical'!$A$5:$U$500,COLUMNS($F153:J153)+6,FALSE)),0,+(VLOOKUP($B153,'Prior Historical'!$A$5:$U$500,COLUMNS($F153:J153)+6,FALSE)))/1000,3)</f>
        <v>43112.669000000002</v>
      </c>
      <c r="K153" s="27">
        <f>ROUND(IF(ISNA(VLOOKUP($B153,'Prior Historical'!$A$5:$U$500,COLUMNS($F153:K153)+6,FALSE)),0,+(VLOOKUP($B153,'Prior Historical'!$A$5:$U$500,COLUMNS($F153:K153)+6,FALSE)))/1000,3)</f>
        <v>42989.646999999997</v>
      </c>
      <c r="L153" s="27">
        <f>ROUND(IF(ISNA(VLOOKUP($B153,'Prior Historical'!$A$5:$U$500,COLUMNS($F153:L153)+6,FALSE)),0,+(VLOOKUP($B153,'Prior Historical'!$A$5:$U$500,COLUMNS($F153:L153)+6,FALSE)))/1000,3)</f>
        <v>42874.805999999997</v>
      </c>
      <c r="M153" s="27">
        <f>ROUND(IF(ISNA(VLOOKUP($B153,'Prior Historical'!$A$5:$U$500,COLUMNS($F153:M153)+6,FALSE)),0,+(VLOOKUP($B153,'Prior Historical'!$A$5:$U$500,COLUMNS($F153:M153)+6,FALSE)))/1000,3)</f>
        <v>42753.148000000001</v>
      </c>
      <c r="N153" s="27">
        <f>ROUND(IF(ISNA(VLOOKUP($B153,'Prior Historical'!$A$5:$U$500,COLUMNS($F153:N153)+6,FALSE)),0,+(VLOOKUP($B153,'Prior Historical'!$A$5:$U$500,COLUMNS($F153:N153)+6,FALSE)))/1000,3)</f>
        <v>42633.555</v>
      </c>
      <c r="O153" s="27">
        <f>ROUND(IF(ISNA(VLOOKUP($B153,'Prior Historical'!$A$5:$U$500,COLUMNS($F153:O153)+6,FALSE)),0,+(VLOOKUP($B153,'Prior Historical'!$A$5:$U$500,COLUMNS($F153:O153)+6,FALSE)))/1000,3)</f>
        <v>42512.351000000002</v>
      </c>
      <c r="P153" s="27">
        <f>ROUND(IF(ISNA(VLOOKUP($B153,'Prior Historical'!$A$5:$U$500,COLUMNS($F153:P153)+6,FALSE)),0,+(VLOOKUP($B153,'Prior Historical'!$A$5:$U$500,COLUMNS($F153:P153)+6,FALSE)))/1000,3)</f>
        <v>42390.972999999998</v>
      </c>
      <c r="Q153" s="27">
        <f>ROUND(IF(ISNA(VLOOKUP($B153,'Prior Historical'!$A$5:$U$500,COLUMNS($F153:Q153)+6,FALSE)),0,+(VLOOKUP($B153,'Prior Historical'!$A$5:$U$500,COLUMNS($F153:Q153)+6,FALSE)))/1000,3)</f>
        <v>42269.595000000001</v>
      </c>
      <c r="R153" s="27">
        <f>ROUND(IF(ISNA(VLOOKUP($B153,'Prior Historical'!$A$5:$U$500,COLUMNS($F153:R153)+6,FALSE)),0,+(VLOOKUP($B153,'Prior Historical'!$A$5:$U$500,COLUMNS($F153:R153)+6,FALSE)))/1000,3)</f>
        <v>52270.667999999998</v>
      </c>
      <c r="S153" s="148">
        <f t="shared" si="16"/>
        <v>43660.090076923072</v>
      </c>
      <c r="T153" s="142" t="s">
        <v>283</v>
      </c>
    </row>
    <row r="154" spans="1:21" ht="15" customHeight="1">
      <c r="A154" s="140">
        <v>36</v>
      </c>
      <c r="B154" s="86" t="s">
        <v>371</v>
      </c>
      <c r="C154" s="14" t="s">
        <v>370</v>
      </c>
      <c r="D154" s="140"/>
      <c r="E154" s="140"/>
      <c r="F154" s="27">
        <f>ROUND(IF(ISNA(VLOOKUP($B154,'Prior Historical'!$A$5:$U$500,COLUMNS($F154:F154)+6,FALSE)),0,+(VLOOKUP($B154,'Prior Historical'!$A$5:$U$500,COLUMNS($F154:F154)+6,FALSE)))/1000,3)</f>
        <v>1304486.702</v>
      </c>
      <c r="G154" s="27">
        <f>ROUND(IF(ISNA(VLOOKUP($B154,'Prior Historical'!$A$5:$U$500,COLUMNS($F154:G154)+6,FALSE)),0,+(VLOOKUP($B154,'Prior Historical'!$A$5:$U$500,COLUMNS($F154:G154)+6,FALSE)))/1000,3)</f>
        <v>1313128.818</v>
      </c>
      <c r="H154" s="27">
        <f>ROUND(IF(ISNA(VLOOKUP($B154,'Prior Historical'!$A$5:$U$500,COLUMNS($F154:H154)+6,FALSE)),0,+(VLOOKUP($B154,'Prior Historical'!$A$5:$U$500,COLUMNS($F154:H154)+6,FALSE)))/1000,3)</f>
        <v>1319134.625</v>
      </c>
      <c r="I154" s="27">
        <f>ROUND(IF(ISNA(VLOOKUP($B154,'Prior Historical'!$A$5:$U$500,COLUMNS($F154:I154)+6,FALSE)),0,+(VLOOKUP($B154,'Prior Historical'!$A$5:$U$500,COLUMNS($F154:I154)+6,FALSE)))/1000,3)</f>
        <v>1324651.2490000001</v>
      </c>
      <c r="J154" s="27">
        <f>ROUND(IF(ISNA(VLOOKUP($B154,'Prior Historical'!$A$5:$U$500,COLUMNS($F154:J154)+6,FALSE)),0,+(VLOOKUP($B154,'Prior Historical'!$A$5:$U$500,COLUMNS($F154:J154)+6,FALSE)))/1000,3)</f>
        <v>1332226.044</v>
      </c>
      <c r="K154" s="27">
        <f>ROUND(IF(ISNA(VLOOKUP($B154,'Prior Historical'!$A$5:$U$500,COLUMNS($F154:K154)+6,FALSE)),0,+(VLOOKUP($B154,'Prior Historical'!$A$5:$U$500,COLUMNS($F154:K154)+6,FALSE)))/1000,3)</f>
        <v>1340140.175</v>
      </c>
      <c r="L154" s="27">
        <f>ROUND(IF(ISNA(VLOOKUP($B154,'Prior Historical'!$A$5:$U$500,COLUMNS($F154:L154)+6,FALSE)),0,+(VLOOKUP($B154,'Prior Historical'!$A$5:$U$500,COLUMNS($F154:L154)+6,FALSE)))/1000,3)</f>
        <v>1352265.905</v>
      </c>
      <c r="M154" s="27">
        <f>ROUND(IF(ISNA(VLOOKUP($B154,'Prior Historical'!$A$5:$U$500,COLUMNS($F154:M154)+6,FALSE)),0,+(VLOOKUP($B154,'Prior Historical'!$A$5:$U$500,COLUMNS($F154:M154)+6,FALSE)))/1000,3)</f>
        <v>1363271.1189999999</v>
      </c>
      <c r="N154" s="27">
        <f>ROUND(IF(ISNA(VLOOKUP($B154,'Prior Historical'!$A$5:$U$500,COLUMNS($F154:N154)+6,FALSE)),0,+(VLOOKUP($B154,'Prior Historical'!$A$5:$U$500,COLUMNS($F154:N154)+6,FALSE)))/1000,3)</f>
        <v>1364325.6640000001</v>
      </c>
      <c r="O154" s="27">
        <f>ROUND(IF(ISNA(VLOOKUP($B154,'Prior Historical'!$A$5:$U$500,COLUMNS($F154:O154)+6,FALSE)),0,+(VLOOKUP($B154,'Prior Historical'!$A$5:$U$500,COLUMNS($F154:O154)+6,FALSE)))/1000,3)</f>
        <v>1375128.5249999999</v>
      </c>
      <c r="P154" s="27">
        <f>ROUND(IF(ISNA(VLOOKUP($B154,'Prior Historical'!$A$5:$U$500,COLUMNS($F154:P154)+6,FALSE)),0,+(VLOOKUP($B154,'Prior Historical'!$A$5:$U$500,COLUMNS($F154:P154)+6,FALSE)))/1000,3)</f>
        <v>1382293.639</v>
      </c>
      <c r="Q154" s="27">
        <f>ROUND(IF(ISNA(VLOOKUP($B154,'Prior Historical'!$A$5:$U$500,COLUMNS($F154:Q154)+6,FALSE)),0,+(VLOOKUP($B154,'Prior Historical'!$A$5:$U$500,COLUMNS($F154:Q154)+6,FALSE)))/1000,3)</f>
        <v>1389944.4790000001</v>
      </c>
      <c r="R154" s="27">
        <f>ROUND(IF(ISNA(VLOOKUP($B154,'Prior Historical'!$A$5:$U$500,COLUMNS($F154:R154)+6,FALSE)),0,+(VLOOKUP($B154,'Prior Historical'!$A$5:$U$500,COLUMNS($F154:R154)+6,FALSE)))/1000,3)</f>
        <v>1383921.0959999999</v>
      </c>
      <c r="S154" s="148">
        <f t="shared" si="16"/>
        <v>1349609.0799999998</v>
      </c>
      <c r="T154" s="142" t="s">
        <v>283</v>
      </c>
    </row>
    <row r="155" spans="1:21" ht="15" customHeight="1">
      <c r="A155" s="140">
        <v>37</v>
      </c>
      <c r="B155" s="86" t="s">
        <v>372</v>
      </c>
      <c r="C155" s="14" t="s">
        <v>370</v>
      </c>
      <c r="D155" s="140"/>
      <c r="E155" s="140"/>
      <c r="F155" s="27">
        <f>ROUND(IF(ISNA(VLOOKUP($B155,'Prior Historical'!$A$5:$U$500,COLUMNS($F155:F155)+6,FALSE)),0,+(VLOOKUP($B155,'Prior Historical'!$A$5:$U$500,COLUMNS($F155:F155)+6,FALSE)))/1000,3)</f>
        <v>14533.764999999999</v>
      </c>
      <c r="G155" s="27">
        <f>ROUND(IF(ISNA(VLOOKUP($B155,'Prior Historical'!$A$5:$U$500,COLUMNS($F155:G155)+6,FALSE)),0,+(VLOOKUP($B155,'Prior Historical'!$A$5:$U$500,COLUMNS($F155:G155)+6,FALSE)))/1000,3)</f>
        <v>19159.738000000001</v>
      </c>
      <c r="H155" s="27">
        <f>ROUND(IF(ISNA(VLOOKUP($B155,'Prior Historical'!$A$5:$U$500,COLUMNS($F155:H155)+6,FALSE)),0,+(VLOOKUP($B155,'Prior Historical'!$A$5:$U$500,COLUMNS($F155:H155)+6,FALSE)))/1000,3)</f>
        <v>26411.629000000001</v>
      </c>
      <c r="I155" s="27">
        <f>ROUND(IF(ISNA(VLOOKUP($B155,'Prior Historical'!$A$5:$U$500,COLUMNS($F155:I155)+6,FALSE)),0,+(VLOOKUP($B155,'Prior Historical'!$A$5:$U$500,COLUMNS($F155:I155)+6,FALSE)))/1000,3)</f>
        <v>40450.680999999997</v>
      </c>
      <c r="J155" s="27">
        <f>ROUND(IF(ISNA(VLOOKUP($B155,'Prior Historical'!$A$5:$U$500,COLUMNS($F155:J155)+6,FALSE)),0,+(VLOOKUP($B155,'Prior Historical'!$A$5:$U$500,COLUMNS($F155:J155)+6,FALSE)))/1000,3)</f>
        <v>43890.436999999998</v>
      </c>
      <c r="K155" s="27">
        <f>ROUND(IF(ISNA(VLOOKUP($B155,'Prior Historical'!$A$5:$U$500,COLUMNS($F155:K155)+6,FALSE)),0,+(VLOOKUP($B155,'Prior Historical'!$A$5:$U$500,COLUMNS($F155:K155)+6,FALSE)))/1000,3)</f>
        <v>55733.402000000002</v>
      </c>
      <c r="L155" s="27">
        <f>ROUND(IF(ISNA(VLOOKUP($B155,'Prior Historical'!$A$5:$U$500,COLUMNS($F155:L155)+6,FALSE)),0,+(VLOOKUP($B155,'Prior Historical'!$A$5:$U$500,COLUMNS($F155:L155)+6,FALSE)))/1000,3)</f>
        <v>70818.038</v>
      </c>
      <c r="M155" s="27">
        <f>ROUND(IF(ISNA(VLOOKUP($B155,'Prior Historical'!$A$5:$U$500,COLUMNS($F155:M155)+6,FALSE)),0,+(VLOOKUP($B155,'Prior Historical'!$A$5:$U$500,COLUMNS($F155:M155)+6,FALSE)))/1000,3)</f>
        <v>82384.645999999993</v>
      </c>
      <c r="N155" s="27">
        <f>ROUND(IF(ISNA(VLOOKUP($B155,'Prior Historical'!$A$5:$U$500,COLUMNS($F155:N155)+6,FALSE)),0,+(VLOOKUP($B155,'Prior Historical'!$A$5:$U$500,COLUMNS($F155:N155)+6,FALSE)))/1000,3)</f>
        <v>106063.155</v>
      </c>
      <c r="O155" s="27">
        <f>ROUND(IF(ISNA(VLOOKUP($B155,'Prior Historical'!$A$5:$U$500,COLUMNS($F155:O155)+6,FALSE)),0,+(VLOOKUP($B155,'Prior Historical'!$A$5:$U$500,COLUMNS($F155:O155)+6,FALSE)))/1000,3)</f>
        <v>116861.829</v>
      </c>
      <c r="P155" s="27">
        <f>ROUND(IF(ISNA(VLOOKUP($B155,'Prior Historical'!$A$5:$U$500,COLUMNS($F155:P155)+6,FALSE)),0,+(VLOOKUP($B155,'Prior Historical'!$A$5:$U$500,COLUMNS($F155:P155)+6,FALSE)))/1000,3)</f>
        <v>127946.13099999999</v>
      </c>
      <c r="Q155" s="27">
        <f>ROUND(IF(ISNA(VLOOKUP($B155,'Prior Historical'!$A$5:$U$500,COLUMNS($F155:Q155)+6,FALSE)),0,+(VLOOKUP($B155,'Prior Historical'!$A$5:$U$500,COLUMNS($F155:Q155)+6,FALSE)))/1000,3)</f>
        <v>134216.747</v>
      </c>
      <c r="R155" s="27">
        <f>ROUND(IF(ISNA(VLOOKUP($B155,'Prior Historical'!$A$5:$U$500,COLUMNS($F155:R155)+6,FALSE)),0,+(VLOOKUP($B155,'Prior Historical'!$A$5:$U$500,COLUMNS($F155:R155)+6,FALSE)))/1000,3)</f>
        <v>153945.03899999999</v>
      </c>
      <c r="S155" s="148">
        <f t="shared" si="16"/>
        <v>76339.63361538462</v>
      </c>
      <c r="T155" s="142" t="s">
        <v>283</v>
      </c>
    </row>
    <row r="156" spans="1:21" ht="15" customHeight="1">
      <c r="A156" s="140">
        <v>38</v>
      </c>
      <c r="B156" s="35"/>
      <c r="C156" s="14"/>
      <c r="D156" s="140" t="s">
        <v>357</v>
      </c>
      <c r="E156" s="140"/>
      <c r="F156" s="161">
        <f t="shared" ref="F156:S156" si="17">SUM(F146:F155)</f>
        <v>2203918.4480000003</v>
      </c>
      <c r="G156" s="161">
        <f t="shared" si="17"/>
        <v>2219778.0089999996</v>
      </c>
      <c r="H156" s="161">
        <f t="shared" si="17"/>
        <v>2243915.0630000001</v>
      </c>
      <c r="I156" s="161">
        <f t="shared" si="17"/>
        <v>2292193.639</v>
      </c>
      <c r="J156" s="161">
        <f t="shared" si="17"/>
        <v>2324319.389</v>
      </c>
      <c r="K156" s="161">
        <f t="shared" si="17"/>
        <v>2343401.71</v>
      </c>
      <c r="L156" s="161">
        <f t="shared" si="17"/>
        <v>2365928.6310000001</v>
      </c>
      <c r="M156" s="161">
        <f t="shared" si="17"/>
        <v>2385282.1010000003</v>
      </c>
      <c r="N156" s="161">
        <f t="shared" si="17"/>
        <v>2410345.88</v>
      </c>
      <c r="O156" s="161">
        <f t="shared" si="17"/>
        <v>2436007.2859999998</v>
      </c>
      <c r="P156" s="161">
        <f t="shared" si="17"/>
        <v>2453201.5419999999</v>
      </c>
      <c r="Q156" s="161">
        <f t="shared" si="17"/>
        <v>2461161.2039999999</v>
      </c>
      <c r="R156" s="161">
        <f t="shared" si="17"/>
        <v>2397798.227</v>
      </c>
      <c r="S156" s="161">
        <f t="shared" si="17"/>
        <v>2349019.3176153847</v>
      </c>
      <c r="T156" s="140"/>
    </row>
    <row r="157" spans="1:21" ht="15" customHeight="1">
      <c r="A157" s="140">
        <v>39</v>
      </c>
      <c r="B157" s="35"/>
      <c r="C157" s="14"/>
      <c r="D157" s="140"/>
      <c r="E157" s="140"/>
      <c r="F157" s="27"/>
      <c r="G157" s="27"/>
      <c r="H157" s="27"/>
      <c r="I157" s="27"/>
      <c r="J157" s="27"/>
      <c r="K157" s="27"/>
      <c r="L157" s="27"/>
      <c r="M157" s="27"/>
      <c r="N157" s="27"/>
      <c r="O157" s="27"/>
      <c r="P157" s="27"/>
      <c r="Q157" s="27"/>
      <c r="R157" s="27"/>
      <c r="S157" s="27"/>
      <c r="T157" s="140"/>
    </row>
    <row r="158" spans="1:21" ht="15" customHeight="1" thickBot="1">
      <c r="A158" s="140">
        <v>40</v>
      </c>
      <c r="B158" s="35"/>
      <c r="C158" s="14" t="s">
        <v>373</v>
      </c>
      <c r="D158" s="140"/>
      <c r="E158" s="140"/>
      <c r="F158" s="162">
        <f t="shared" ref="F158:S158" si="18">F85+F92+F127+F143+F156</f>
        <v>10395566.870000001</v>
      </c>
      <c r="G158" s="162">
        <f t="shared" si="18"/>
        <v>10461957.677999999</v>
      </c>
      <c r="H158" s="162">
        <f t="shared" si="18"/>
        <v>10534562.243000001</v>
      </c>
      <c r="I158" s="162">
        <f t="shared" si="18"/>
        <v>10617753.174000001</v>
      </c>
      <c r="J158" s="162">
        <f t="shared" si="18"/>
        <v>10695325.638</v>
      </c>
      <c r="K158" s="162">
        <f t="shared" si="18"/>
        <v>10829710.131000001</v>
      </c>
      <c r="L158" s="162">
        <f t="shared" si="18"/>
        <v>10979783.212000001</v>
      </c>
      <c r="M158" s="162">
        <f t="shared" si="18"/>
        <v>11223105.066</v>
      </c>
      <c r="N158" s="162">
        <f t="shared" si="18"/>
        <v>11412796.097999997</v>
      </c>
      <c r="O158" s="162">
        <f t="shared" si="18"/>
        <v>11529268.286</v>
      </c>
      <c r="P158" s="162">
        <f t="shared" si="18"/>
        <v>11523219.455999998</v>
      </c>
      <c r="Q158" s="162">
        <f t="shared" si="18"/>
        <v>11609276.663000001</v>
      </c>
      <c r="R158" s="162">
        <f t="shared" si="18"/>
        <v>11855260.227</v>
      </c>
      <c r="S158" s="162">
        <f t="shared" si="18"/>
        <v>11051352.672461538</v>
      </c>
      <c r="T158" s="140"/>
    </row>
    <row r="159" spans="1:21" ht="15" customHeight="1" thickTop="1">
      <c r="A159" s="140">
        <v>41</v>
      </c>
      <c r="B159" s="140"/>
      <c r="C159" s="140"/>
      <c r="D159" s="140"/>
      <c r="E159" s="140"/>
      <c r="F159" s="140"/>
      <c r="G159" s="140"/>
      <c r="H159" s="140"/>
      <c r="I159" s="140"/>
      <c r="J159" s="140"/>
      <c r="K159" s="140"/>
      <c r="L159" s="140"/>
      <c r="M159" s="140"/>
      <c r="N159" s="140"/>
      <c r="O159" s="140"/>
      <c r="P159" s="140"/>
      <c r="Q159" s="140"/>
      <c r="R159" s="140"/>
      <c r="S159" s="140"/>
      <c r="T159" s="140"/>
    </row>
    <row r="160" spans="1:21" ht="15" customHeight="1">
      <c r="A160" s="140">
        <v>42</v>
      </c>
      <c r="B160" s="140" t="s">
        <v>278</v>
      </c>
      <c r="C160" s="4"/>
      <c r="D160" s="4"/>
      <c r="E160" s="4"/>
      <c r="F160" s="4"/>
      <c r="G160" s="4"/>
      <c r="H160" s="4"/>
      <c r="I160" s="4"/>
      <c r="J160" s="4"/>
      <c r="K160" s="4"/>
      <c r="L160" s="4"/>
      <c r="M160" s="4"/>
      <c r="N160" s="4"/>
      <c r="O160" s="4"/>
      <c r="P160" s="4"/>
      <c r="Q160" s="4"/>
      <c r="R160" s="4"/>
      <c r="S160" s="4"/>
      <c r="T160" s="4"/>
    </row>
    <row r="161" spans="1:20" ht="15" customHeight="1" thickBot="1">
      <c r="A161" s="143">
        <v>43</v>
      </c>
      <c r="B161" s="143" t="s">
        <v>66</v>
      </c>
      <c r="C161" s="1"/>
      <c r="D161" s="1"/>
      <c r="E161" s="1"/>
      <c r="F161" s="163"/>
      <c r="G161" s="163"/>
      <c r="H161" s="163"/>
      <c r="I161" s="163"/>
      <c r="J161" s="163"/>
      <c r="K161" s="163"/>
      <c r="L161" s="163"/>
      <c r="M161" s="163"/>
      <c r="N161" s="163"/>
      <c r="O161" s="163"/>
      <c r="P161" s="163"/>
      <c r="Q161" s="163"/>
      <c r="R161" s="163"/>
      <c r="S161" s="163"/>
      <c r="T161" s="99"/>
    </row>
    <row r="163" spans="1:20" ht="15" customHeight="1">
      <c r="E163" s="9" t="s">
        <v>384</v>
      </c>
      <c r="F163" s="56">
        <f>F76-('Prior Historical'!G1)/1000</f>
        <v>-5.5000185966491699E-4</v>
      </c>
      <c r="G163" s="56">
        <f>G76-('Prior Historical'!H1)/1000</f>
        <v>-7.4999779462814331E-4</v>
      </c>
      <c r="H163" s="56">
        <f>H76-('Prior Historical'!I1)/1000</f>
        <v>-3.4800004214048386E-3</v>
      </c>
      <c r="I163" s="56">
        <f>I76-('Prior Historical'!J1)/1000</f>
        <v>-1.8700025975704193E-3</v>
      </c>
      <c r="J163" s="56">
        <f>J76-('Prior Historical'!K1)/1000</f>
        <v>6.9000013172626495E-4</v>
      </c>
      <c r="K163" s="56">
        <f>K76-('Prior Historical'!L1)/1000</f>
        <v>1.2500043958425522E-3</v>
      </c>
      <c r="L163" s="56">
        <f>L76-('Prior Historical'!M1)/1000</f>
        <v>-1.9199978560209274E-3</v>
      </c>
      <c r="M163" s="56">
        <f>M76-('Prior Historical'!N1)/1000</f>
        <v>-2.3499969393014908E-3</v>
      </c>
      <c r="N163" s="56">
        <f>N76-('Prior Historical'!O1)/1000</f>
        <v>1.3000015169382095E-3</v>
      </c>
      <c r="O163" s="56">
        <f>O76-('Prior Historical'!P1)/1000</f>
        <v>-1.2599974870681763E-3</v>
      </c>
      <c r="P163" s="56">
        <f>P76-('Prior Historical'!Q1)/1000</f>
        <v>1.2500006705522537E-3</v>
      </c>
      <c r="Q163" s="56">
        <f>Q76-('Prior Historical'!R1)/1000</f>
        <v>9.6000358462333679E-4</v>
      </c>
      <c r="R163" s="56">
        <f>R76-('Prior Historical'!S1)/1000</f>
        <v>2.129996195435524E-3</v>
      </c>
      <c r="S163" s="56">
        <f>S76-('Prior Historical'!U1)/1000</f>
        <v>-3.5384483635425568E-4</v>
      </c>
    </row>
    <row r="164" spans="1:20" ht="15" customHeight="1">
      <c r="E164" s="9" t="s">
        <v>385</v>
      </c>
      <c r="F164" s="56">
        <f>F158-('Prior Historical'!G2)/1000</f>
        <v>-3.8199946284294128E-3</v>
      </c>
      <c r="G164" s="56">
        <f>G158-('Prior Historical'!H2)/1000</f>
        <v>-2.7499981224536896E-3</v>
      </c>
      <c r="H164" s="56">
        <f>H158-('Prior Historical'!I2)/1000</f>
        <v>-1.789996400475502E-3</v>
      </c>
      <c r="I164" s="56">
        <f>I158-('Prior Historical'!J2)/1000</f>
        <v>1.3999827206134796E-4</v>
      </c>
      <c r="J164" s="56">
        <f>J158-('Prior Historical'!K2)/1000</f>
        <v>-3.7300009280443192E-3</v>
      </c>
      <c r="K164" s="56">
        <f>K158-('Prior Historical'!L2)/1000</f>
        <v>1.1800006031990051E-3</v>
      </c>
      <c r="L164" s="56">
        <f>L158-('Prior Historical'!M2)/1000</f>
        <v>-1.3999957591295242E-3</v>
      </c>
      <c r="M164" s="56">
        <f>M158-('Prior Historical'!N2)/1000</f>
        <v>6.6000036895275116E-4</v>
      </c>
      <c r="N164" s="56">
        <f>N158-('Prior Historical'!O2)/1000</f>
        <v>-3.2500009983778E-3</v>
      </c>
      <c r="O164" s="56">
        <f>O158-('Prior Historical'!P2)/1000</f>
        <v>-1.7999671399593353E-4</v>
      </c>
      <c r="P164" s="56">
        <f>P158-('Prior Historical'!Q2)/1000</f>
        <v>-2.7300044894218445E-3</v>
      </c>
      <c r="Q164" s="56">
        <f>Q158-('Prior Historical'!R2)/1000</f>
        <v>-2.6999972760677338E-4</v>
      </c>
      <c r="R164" s="56">
        <f>R158-('Prior Historical'!S2)/1000</f>
        <v>-3.3299941569566727E-3</v>
      </c>
      <c r="S164" s="56">
        <f>S158-('Prior Historical'!U2)/1000</f>
        <v>-1.6361530870199203E-3</v>
      </c>
    </row>
    <row r="165" spans="1:20" ht="15" customHeight="1">
      <c r="E165" s="9"/>
      <c r="F165" s="4"/>
      <c r="G165" s="4"/>
      <c r="H165" s="4"/>
      <c r="I165" s="4"/>
      <c r="J165" s="4"/>
      <c r="K165" s="4"/>
      <c r="L165" s="4"/>
      <c r="M165" s="4"/>
      <c r="N165" s="4"/>
      <c r="O165" s="4"/>
      <c r="P165" s="4"/>
      <c r="Q165" s="4"/>
      <c r="R165" s="4"/>
      <c r="S165" s="4"/>
    </row>
    <row r="166" spans="1:20" ht="15" customHeight="1">
      <c r="E166" s="9" t="s">
        <v>386</v>
      </c>
      <c r="F166" s="171">
        <f>F76-F158</f>
        <v>3.2699983566999435E-3</v>
      </c>
      <c r="G166" s="171">
        <f>G76-G158</f>
        <v>2.0000003278255463E-3</v>
      </c>
      <c r="H166" s="171">
        <f t="shared" ref="H166:S166" si="19">H76-H158</f>
        <v>-1.6900002956390381E-3</v>
      </c>
      <c r="I166" s="171">
        <f t="shared" si="19"/>
        <v>-2.0100008696317673E-3</v>
      </c>
      <c r="J166" s="171">
        <f t="shared" si="19"/>
        <v>4.4199991971254349E-3</v>
      </c>
      <c r="K166" s="171">
        <f t="shared" si="19"/>
        <v>7.0001929998397827E-5</v>
      </c>
      <c r="L166" s="171">
        <f t="shared" si="19"/>
        <v>-5.2000023424625397E-4</v>
      </c>
      <c r="M166" s="171">
        <f t="shared" si="19"/>
        <v>-3.0099991708993912E-3</v>
      </c>
      <c r="N166" s="171">
        <f t="shared" si="19"/>
        <v>4.5500043779611588E-3</v>
      </c>
      <c r="O166" s="171">
        <f t="shared" si="19"/>
        <v>-1.0799989104270935E-3</v>
      </c>
      <c r="P166" s="171">
        <f t="shared" si="19"/>
        <v>3.980003297328949E-3</v>
      </c>
      <c r="Q166" s="171">
        <f t="shared" si="19"/>
        <v>1.2299995869398117E-3</v>
      </c>
      <c r="R166" s="171">
        <f t="shared" si="19"/>
        <v>5.4599996656179428E-3</v>
      </c>
      <c r="S166" s="171">
        <f t="shared" si="19"/>
        <v>1.2823101133108139E-3</v>
      </c>
    </row>
    <row r="167" spans="1:20" ht="15" customHeight="1">
      <c r="B167" s="82"/>
    </row>
    <row r="173" spans="1:20" ht="15" customHeight="1">
      <c r="S173" s="92"/>
    </row>
  </sheetData>
  <sheetProtection selectLockedCells="1" selectUnlockedCells="1"/>
  <pageMargins left="1" right="0" top="1" bottom="0" header="0" footer="0"/>
  <pageSetup paperSize="9" scale="60" fitToHeight="9" orientation="landscape" r:id="rId1"/>
  <rowBreaks count="2" manualBreakCount="2">
    <brk id="54" max="19" man="1"/>
    <brk id="108" max="19" man="1"/>
  </rowBreaks>
  <customProperties>
    <customPr name="EpmWorksheetKeyString_GU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845E-DFA0-45E5-B7CD-5534130D9DD6}">
  <sheetPr>
    <tabColor theme="5" tint="0.39997558519241921"/>
  </sheetPr>
  <dimension ref="A1:D53"/>
  <sheetViews>
    <sheetView topLeftCell="A20" workbookViewId="0">
      <selection activeCell="B40" sqref="B40:C53"/>
    </sheetView>
  </sheetViews>
  <sheetFormatPr defaultRowHeight="14.4"/>
  <cols>
    <col min="1" max="1" width="33.44140625" bestFit="1" customWidth="1"/>
    <col min="2" max="2" width="18" bestFit="1" customWidth="1"/>
    <col min="3" max="3" width="15.5546875" bestFit="1" customWidth="1"/>
  </cols>
  <sheetData>
    <row r="1" spans="1:4" ht="18">
      <c r="A1" s="633" t="s">
        <v>1908</v>
      </c>
      <c r="B1" s="633"/>
      <c r="C1" s="633"/>
      <c r="D1" s="131"/>
    </row>
    <row r="2" spans="1:4">
      <c r="A2" s="121" t="s">
        <v>1909</v>
      </c>
      <c r="B2">
        <v>0</v>
      </c>
      <c r="C2">
        <v>0</v>
      </c>
    </row>
    <row r="3" spans="1:4">
      <c r="A3" s="122" t="s">
        <v>1910</v>
      </c>
      <c r="B3" s="122" t="s">
        <v>1911</v>
      </c>
      <c r="C3" s="122" t="s">
        <v>1912</v>
      </c>
    </row>
    <row r="4" spans="1:4">
      <c r="A4" s="121" t="s">
        <v>1913</v>
      </c>
      <c r="B4">
        <v>1</v>
      </c>
      <c r="C4">
        <v>0</v>
      </c>
    </row>
    <row r="5" spans="1:4">
      <c r="A5" s="121" t="s">
        <v>1914</v>
      </c>
      <c r="B5">
        <v>0.99596900085169471</v>
      </c>
      <c r="C5">
        <v>4.030999148305292E-3</v>
      </c>
    </row>
    <row r="6" spans="1:4">
      <c r="A6" s="121" t="s">
        <v>760</v>
      </c>
      <c r="B6">
        <v>0.99521215556035614</v>
      </c>
      <c r="C6">
        <v>4.7878444396438624E-3</v>
      </c>
    </row>
    <row r="7" spans="1:4">
      <c r="A7" s="121" t="s">
        <v>1915</v>
      </c>
      <c r="B7">
        <v>0.99393052372635127</v>
      </c>
      <c r="C7">
        <v>6.0694762736487329E-3</v>
      </c>
    </row>
    <row r="8" spans="1:4">
      <c r="A8" s="121" t="s">
        <v>1916</v>
      </c>
      <c r="B8">
        <v>0.99362001589380045</v>
      </c>
      <c r="C8">
        <v>6.3799841061995544E-3</v>
      </c>
    </row>
    <row r="9" spans="1:4">
      <c r="A9" s="121" t="s">
        <v>1917</v>
      </c>
      <c r="B9">
        <v>0.99375659576873066</v>
      </c>
      <c r="C9">
        <v>6.243404231269345E-3</v>
      </c>
    </row>
    <row r="10" spans="1:4">
      <c r="A10" s="122" t="s">
        <v>1918</v>
      </c>
      <c r="B10" s="123"/>
      <c r="C10" s="123"/>
    </row>
    <row r="11" spans="1:4">
      <c r="A11" s="121" t="s">
        <v>1919</v>
      </c>
      <c r="B11">
        <v>0.99375659576873032</v>
      </c>
      <c r="C11">
        <v>6.243404231269678E-3</v>
      </c>
    </row>
    <row r="12" spans="1:4">
      <c r="A12" s="121" t="s">
        <v>565</v>
      </c>
      <c r="B12">
        <v>0.97308399905836007</v>
      </c>
      <c r="C12">
        <v>2.6916000941639928E-2</v>
      </c>
    </row>
    <row r="13" spans="1:4">
      <c r="A13" s="121" t="s">
        <v>1920</v>
      </c>
      <c r="B13">
        <v>0.99452051267692876</v>
      </c>
      <c r="C13">
        <v>5.4794873230712415E-3</v>
      </c>
    </row>
    <row r="14" spans="1:4">
      <c r="A14" s="121" t="s">
        <v>101</v>
      </c>
      <c r="B14">
        <v>0.99133010795784193</v>
      </c>
      <c r="C14">
        <v>8.6698920421580672E-3</v>
      </c>
    </row>
    <row r="15" spans="1:4">
      <c r="A15" s="121" t="s">
        <v>1921</v>
      </c>
      <c r="B15">
        <v>0.9947495726877924</v>
      </c>
      <c r="C15">
        <v>5.2504273122075951E-3</v>
      </c>
    </row>
    <row r="16" spans="1:4">
      <c r="A16" s="121" t="s">
        <v>133</v>
      </c>
      <c r="B16">
        <v>1</v>
      </c>
      <c r="C16">
        <v>0</v>
      </c>
    </row>
    <row r="17" spans="1:3">
      <c r="A17" s="121" t="s">
        <v>1922</v>
      </c>
      <c r="B17">
        <v>0.52029999999999998</v>
      </c>
      <c r="C17">
        <v>0</v>
      </c>
    </row>
    <row r="19" spans="1:3" ht="18">
      <c r="A19" s="633" t="s">
        <v>1923</v>
      </c>
      <c r="B19" s="633"/>
      <c r="C19" s="633"/>
    </row>
    <row r="20" spans="1:3">
      <c r="A20" s="121" t="s">
        <v>1909</v>
      </c>
      <c r="B20">
        <v>0</v>
      </c>
      <c r="C20">
        <v>0</v>
      </c>
    </row>
    <row r="21" spans="1:3">
      <c r="A21" s="122" t="s">
        <v>1910</v>
      </c>
      <c r="B21" s="122" t="s">
        <v>1911</v>
      </c>
      <c r="C21" s="122" t="s">
        <v>1912</v>
      </c>
    </row>
    <row r="22" spans="1:3">
      <c r="A22" s="121" t="s">
        <v>1913</v>
      </c>
      <c r="B22">
        <v>1</v>
      </c>
      <c r="C22">
        <v>0</v>
      </c>
    </row>
    <row r="23" spans="1:3">
      <c r="A23" s="121" t="s">
        <v>1914</v>
      </c>
      <c r="B23">
        <v>0.99652172734565003</v>
      </c>
      <c r="C23">
        <v>0</v>
      </c>
    </row>
    <row r="24" spans="1:3">
      <c r="A24" s="121" t="s">
        <v>760</v>
      </c>
      <c r="B24">
        <v>0.99507560535919914</v>
      </c>
      <c r="C24">
        <v>0</v>
      </c>
    </row>
    <row r="25" spans="1:3">
      <c r="A25" s="121" t="s">
        <v>1915</v>
      </c>
      <c r="B25">
        <v>0.9939399236163432</v>
      </c>
      <c r="C25">
        <v>0</v>
      </c>
    </row>
    <row r="26" spans="1:3">
      <c r="A26" s="121" t="s">
        <v>1916</v>
      </c>
      <c r="B26">
        <v>0.99278109503320833</v>
      </c>
      <c r="C26">
        <v>0</v>
      </c>
    </row>
    <row r="27" spans="1:3">
      <c r="A27" s="121" t="s">
        <v>1917</v>
      </c>
      <c r="B27">
        <v>0</v>
      </c>
      <c r="C27">
        <v>0</v>
      </c>
    </row>
    <row r="28" spans="1:3">
      <c r="A28" s="122" t="s">
        <v>1918</v>
      </c>
      <c r="B28" s="123"/>
      <c r="C28" s="123"/>
    </row>
    <row r="29" spans="1:3">
      <c r="A29" s="121" t="s">
        <v>1919</v>
      </c>
      <c r="B29">
        <v>0.99359794138244795</v>
      </c>
      <c r="C29">
        <v>0</v>
      </c>
    </row>
    <row r="30" spans="1:3">
      <c r="A30" s="121" t="s">
        <v>565</v>
      </c>
      <c r="B30">
        <v>0.97449817681201212</v>
      </c>
      <c r="C30">
        <v>0</v>
      </c>
    </row>
    <row r="31" spans="1:3">
      <c r="A31" s="121" t="s">
        <v>1920</v>
      </c>
      <c r="B31">
        <v>0.99473037840779521</v>
      </c>
      <c r="C31">
        <v>0</v>
      </c>
    </row>
    <row r="32" spans="1:3">
      <c r="A32" s="121" t="s">
        <v>101</v>
      </c>
      <c r="B32">
        <v>0.99686119589968791</v>
      </c>
      <c r="C32">
        <v>0</v>
      </c>
    </row>
    <row r="33" spans="1:3">
      <c r="A33" s="121" t="s">
        <v>1921</v>
      </c>
      <c r="B33">
        <v>0.99460837539996072</v>
      </c>
      <c r="C33">
        <v>0</v>
      </c>
    </row>
    <row r="34" spans="1:3">
      <c r="A34" s="121" t="s">
        <v>133</v>
      </c>
      <c r="B34">
        <v>1</v>
      </c>
      <c r="C34">
        <v>0</v>
      </c>
    </row>
    <row r="35" spans="1:3">
      <c r="A35" s="121" t="s">
        <v>1922</v>
      </c>
      <c r="B35">
        <v>0.53979999999999995</v>
      </c>
      <c r="C35">
        <v>0</v>
      </c>
    </row>
    <row r="37" spans="1:3" ht="18">
      <c r="A37" s="633" t="s">
        <v>1924</v>
      </c>
      <c r="B37" s="633"/>
      <c r="C37" s="633"/>
    </row>
    <row r="38" spans="1:3">
      <c r="A38" s="121" t="s">
        <v>1909</v>
      </c>
      <c r="B38">
        <v>0</v>
      </c>
      <c r="C38">
        <v>0</v>
      </c>
    </row>
    <row r="39" spans="1:3">
      <c r="A39" s="122" t="s">
        <v>1910</v>
      </c>
      <c r="B39" s="122" t="s">
        <v>1911</v>
      </c>
      <c r="C39" s="122" t="s">
        <v>1912</v>
      </c>
    </row>
    <row r="40" spans="1:3">
      <c r="A40" s="121" t="s">
        <v>1913</v>
      </c>
      <c r="B40">
        <v>1</v>
      </c>
      <c r="C40">
        <v>0</v>
      </c>
    </row>
    <row r="41" spans="1:3">
      <c r="A41" s="121" t="s">
        <v>1914</v>
      </c>
      <c r="B41">
        <v>0.99729032490967606</v>
      </c>
      <c r="C41">
        <v>0</v>
      </c>
    </row>
    <row r="42" spans="1:3">
      <c r="A42" s="121" t="s">
        <v>760</v>
      </c>
      <c r="B42">
        <v>0.99607960060513745</v>
      </c>
      <c r="C42">
        <v>0</v>
      </c>
    </row>
    <row r="43" spans="1:3">
      <c r="A43" s="121" t="s">
        <v>1915</v>
      </c>
      <c r="B43">
        <v>0.99482743406556395</v>
      </c>
      <c r="C43">
        <v>0</v>
      </c>
    </row>
    <row r="44" spans="1:3">
      <c r="A44" s="121" t="s">
        <v>1916</v>
      </c>
      <c r="B44">
        <v>0.98034565409783847</v>
      </c>
      <c r="C44">
        <v>0</v>
      </c>
    </row>
    <row r="45" spans="1:3">
      <c r="A45" s="121" t="s">
        <v>1917</v>
      </c>
      <c r="B45">
        <v>0</v>
      </c>
      <c r="C45">
        <v>0</v>
      </c>
    </row>
    <row r="46" spans="1:3">
      <c r="A46" s="122" t="s">
        <v>1918</v>
      </c>
      <c r="B46" s="123"/>
      <c r="C46" s="123"/>
    </row>
    <row r="47" spans="1:3">
      <c r="A47" s="121" t="s">
        <v>1919</v>
      </c>
      <c r="B47">
        <v>0.99451296220285568</v>
      </c>
      <c r="C47">
        <v>0</v>
      </c>
    </row>
    <row r="48" spans="1:3">
      <c r="A48" s="121" t="s">
        <v>565</v>
      </c>
      <c r="B48">
        <v>0.97897700849918134</v>
      </c>
      <c r="C48">
        <v>0</v>
      </c>
    </row>
    <row r="49" spans="1:3">
      <c r="A49" s="121" t="s">
        <v>1920</v>
      </c>
      <c r="B49">
        <v>0.99655866997400888</v>
      </c>
      <c r="C49">
        <v>0</v>
      </c>
    </row>
    <row r="50" spans="1:3">
      <c r="A50" s="121" t="s">
        <v>101</v>
      </c>
      <c r="B50">
        <v>0.99378663145800572</v>
      </c>
      <c r="C50">
        <v>0</v>
      </c>
    </row>
    <row r="51" spans="1:3">
      <c r="A51" s="121" t="s">
        <v>1921</v>
      </c>
      <c r="B51">
        <v>0.99533018792854322</v>
      </c>
      <c r="C51">
        <v>0</v>
      </c>
    </row>
    <row r="52" spans="1:3">
      <c r="A52" s="121" t="s">
        <v>133</v>
      </c>
      <c r="B52">
        <v>1</v>
      </c>
      <c r="C52">
        <v>0</v>
      </c>
    </row>
    <row r="53" spans="1:3">
      <c r="A53" s="121" t="s">
        <v>1922</v>
      </c>
      <c r="B53">
        <v>0.54010000000000002</v>
      </c>
      <c r="C53">
        <v>0</v>
      </c>
    </row>
  </sheetData>
  <mergeCells count="3">
    <mergeCell ref="A19:C19"/>
    <mergeCell ref="A1:C1"/>
    <mergeCell ref="A37:C37"/>
  </mergeCells>
  <pageMargins left="0.7" right="0.7" top="0.75" bottom="0.75" header="0.3" footer="0.3"/>
  <customProperties>
    <customPr name="EpmWorksheetKeyString_GU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AACF4-1F46-45BD-936E-DB0B07CFE0F7}">
  <sheetPr>
    <tabColor rgb="FFE1FFE1"/>
  </sheetPr>
  <dimension ref="A2:R51"/>
  <sheetViews>
    <sheetView zoomScale="80" zoomScaleNormal="80" workbookViewId="0">
      <selection activeCell="E28" sqref="E28"/>
    </sheetView>
  </sheetViews>
  <sheetFormatPr defaultRowHeight="14.4"/>
  <cols>
    <col min="1" max="1" width="15.5546875" customWidth="1"/>
    <col min="2" max="2" width="17.44140625" style="196" customWidth="1"/>
    <col min="3" max="3" width="19" style="196" customWidth="1"/>
    <col min="4" max="6" width="14.88671875" style="196" customWidth="1"/>
    <col min="7" max="7" width="14.88671875" customWidth="1"/>
    <col min="8" max="8" width="15.44140625" bestFit="1" customWidth="1"/>
    <col min="9" max="9" width="16.44140625" bestFit="1" customWidth="1"/>
    <col min="11" max="11" width="13.44140625" customWidth="1"/>
    <col min="12" max="14" width="16.109375" customWidth="1"/>
    <col min="15" max="17" width="19.44140625" customWidth="1"/>
    <col min="18" max="18" width="3.44140625" style="553" customWidth="1"/>
  </cols>
  <sheetData>
    <row r="2" spans="1:18">
      <c r="C2" s="496">
        <v>9409200</v>
      </c>
      <c r="L2" s="496">
        <v>9408200</v>
      </c>
    </row>
    <row r="3" spans="1:18">
      <c r="B3" s="634" t="s">
        <v>1925</v>
      </c>
      <c r="C3" s="196" t="s">
        <v>1926</v>
      </c>
      <c r="K3" s="634" t="s">
        <v>1925</v>
      </c>
      <c r="L3" s="196" t="s">
        <v>1926</v>
      </c>
    </row>
    <row r="4" spans="1:18" ht="14.4" customHeight="1">
      <c r="B4" s="635"/>
      <c r="C4" s="498" t="s">
        <v>1927</v>
      </c>
      <c r="D4" s="498" t="s">
        <v>173</v>
      </c>
      <c r="E4" s="498" t="s">
        <v>1928</v>
      </c>
      <c r="F4" s="498" t="s">
        <v>1929</v>
      </c>
      <c r="G4" s="123" t="s">
        <v>1930</v>
      </c>
      <c r="H4" s="498" t="s">
        <v>1931</v>
      </c>
      <c r="I4" s="498" t="s">
        <v>1932</v>
      </c>
      <c r="K4" s="635"/>
      <c r="L4" s="498">
        <v>6900065</v>
      </c>
      <c r="M4" s="498" t="s">
        <v>1933</v>
      </c>
      <c r="N4" s="123" t="s">
        <v>1930</v>
      </c>
      <c r="O4" s="498" t="s">
        <v>1931</v>
      </c>
      <c r="P4" s="498" t="s">
        <v>1932</v>
      </c>
      <c r="Q4" s="196"/>
    </row>
    <row r="5" spans="1:18">
      <c r="Q5" s="197" t="s">
        <v>1934</v>
      </c>
    </row>
    <row r="6" spans="1:18" ht="14.4" customHeight="1">
      <c r="A6" s="210">
        <v>44558</v>
      </c>
      <c r="B6" s="554">
        <v>1837735.3600000024</v>
      </c>
      <c r="C6" s="554">
        <v>876736.84000000008</v>
      </c>
      <c r="D6" s="554"/>
      <c r="E6" s="554">
        <v>172559</v>
      </c>
      <c r="F6" s="554">
        <v>47824</v>
      </c>
      <c r="G6" s="214">
        <v>2934855.2000000025</v>
      </c>
      <c r="H6" s="214">
        <v>2386295.2800000026</v>
      </c>
      <c r="I6" s="214">
        <v>1683169.0992307714</v>
      </c>
      <c r="J6" s="214"/>
      <c r="K6" s="504">
        <v>8999.5600000000122</v>
      </c>
      <c r="L6" s="504">
        <v>-9000</v>
      </c>
      <c r="M6" s="504"/>
      <c r="N6" s="504">
        <v>-0.43999999998777639</v>
      </c>
      <c r="O6" s="504">
        <v>4499.5600000000122</v>
      </c>
      <c r="P6" s="504">
        <v>-37385.055384615378</v>
      </c>
      <c r="Q6" s="556">
        <v>2934854.7600000026</v>
      </c>
      <c r="R6" s="553">
        <v>3</v>
      </c>
    </row>
    <row r="7" spans="1:18" ht="14.4" customHeight="1">
      <c r="A7" s="210">
        <v>44592</v>
      </c>
      <c r="B7" s="240">
        <v>2934855.2000000025</v>
      </c>
      <c r="C7" s="483">
        <v>-120335.49</v>
      </c>
      <c r="D7" s="240"/>
      <c r="E7" s="240">
        <v>0</v>
      </c>
      <c r="F7" s="240">
        <v>0</v>
      </c>
      <c r="G7" s="214">
        <v>2814519.7100000023</v>
      </c>
      <c r="H7" s="214">
        <v>2874687.4550000024</v>
      </c>
      <c r="I7" s="214">
        <v>1795022.1884615407</v>
      </c>
      <c r="J7" s="214"/>
      <c r="K7" s="214">
        <v>-0.43999999998777639</v>
      </c>
      <c r="L7" s="213">
        <v>-9000</v>
      </c>
      <c r="M7" s="214"/>
      <c r="N7" s="214">
        <v>-9000.4399999999878</v>
      </c>
      <c r="O7" s="214">
        <v>-4500.4399999999878</v>
      </c>
      <c r="P7" s="214">
        <v>-38077.363076923073</v>
      </c>
      <c r="Q7" s="557">
        <v>2805519.2700000023</v>
      </c>
      <c r="R7" s="553">
        <v>4</v>
      </c>
    </row>
    <row r="8" spans="1:18" ht="14.4" customHeight="1">
      <c r="A8" s="210">
        <v>44620</v>
      </c>
      <c r="B8" s="462">
        <v>2814519.7100000023</v>
      </c>
      <c r="C8" s="462">
        <v>-110813.98</v>
      </c>
      <c r="D8" s="242"/>
      <c r="E8" s="242">
        <v>0</v>
      </c>
      <c r="F8" s="242">
        <v>0</v>
      </c>
      <c r="G8" s="213">
        <v>2703705.7300000023</v>
      </c>
      <c r="H8" s="213">
        <v>2759112.7200000025</v>
      </c>
      <c r="I8" s="213">
        <v>1885466.2584615408</v>
      </c>
      <c r="J8" s="213"/>
      <c r="K8" s="484">
        <v>-9000.4399999999878</v>
      </c>
      <c r="L8" s="213">
        <v>-9000</v>
      </c>
      <c r="M8" s="213"/>
      <c r="N8" s="214">
        <v>-18000.439999999988</v>
      </c>
      <c r="O8" s="214">
        <v>-13500.439999999988</v>
      </c>
      <c r="P8" s="214">
        <v>-38769.670769230768</v>
      </c>
      <c r="Q8" s="557">
        <v>2685705.2900000024</v>
      </c>
      <c r="R8" s="553">
        <v>5</v>
      </c>
    </row>
    <row r="9" spans="1:18" ht="14.4" customHeight="1">
      <c r="A9" s="210">
        <v>44650</v>
      </c>
      <c r="B9" s="462">
        <v>2703705.7300000023</v>
      </c>
      <c r="C9" s="462">
        <v>-37332.68</v>
      </c>
      <c r="D9" s="242"/>
      <c r="E9" s="242">
        <v>-1257163</v>
      </c>
      <c r="F9" s="242">
        <v>0</v>
      </c>
      <c r="G9" s="213">
        <v>1409210.0500000021</v>
      </c>
      <c r="H9" s="213">
        <v>2056457.8900000022</v>
      </c>
      <c r="I9" s="213">
        <v>1903584.0707692329</v>
      </c>
      <c r="J9" s="213"/>
      <c r="K9" s="484">
        <v>-18000.439999999988</v>
      </c>
      <c r="L9" s="213">
        <v>-9000</v>
      </c>
      <c r="M9" s="213"/>
      <c r="N9" s="214">
        <v>-27000.439999999988</v>
      </c>
      <c r="O9" s="214">
        <v>-22500.439999999988</v>
      </c>
      <c r="P9" s="214">
        <v>-39461.978461538456</v>
      </c>
      <c r="Q9" s="557">
        <v>1382209.6100000022</v>
      </c>
      <c r="R9" s="553">
        <v>6</v>
      </c>
    </row>
    <row r="10" spans="1:18" ht="14.4" customHeight="1">
      <c r="A10" s="210">
        <v>44681</v>
      </c>
      <c r="B10" s="462">
        <v>1409210.0500000021</v>
      </c>
      <c r="C10" s="462">
        <v>-115415.57999999999</v>
      </c>
      <c r="D10" s="242"/>
      <c r="E10" s="242">
        <v>231272</v>
      </c>
      <c r="F10" s="242">
        <v>-208705</v>
      </c>
      <c r="G10" s="213">
        <v>1316361.4700000021</v>
      </c>
      <c r="H10" s="213">
        <v>1362785.7600000021</v>
      </c>
      <c r="I10" s="213">
        <v>1903145.6092307717</v>
      </c>
      <c r="J10" s="213"/>
      <c r="K10" s="484">
        <v>-27000.439999999988</v>
      </c>
      <c r="L10" s="213">
        <v>-9000</v>
      </c>
      <c r="M10" s="213"/>
      <c r="N10" s="214">
        <v>-36000.439999999988</v>
      </c>
      <c r="O10" s="214">
        <v>-31500.439999999988</v>
      </c>
      <c r="P10" s="214">
        <v>-40154.286153846151</v>
      </c>
      <c r="Q10" s="557">
        <v>1280361.0300000021</v>
      </c>
      <c r="R10" s="553">
        <v>7</v>
      </c>
    </row>
    <row r="11" spans="1:18" ht="14.4" customHeight="1">
      <c r="A11" s="210">
        <v>44711</v>
      </c>
      <c r="B11" s="462">
        <v>1316361.4700000021</v>
      </c>
      <c r="C11" s="462">
        <v>-100327.48999999999</v>
      </c>
      <c r="D11" s="242"/>
      <c r="E11" s="242">
        <v>0</v>
      </c>
      <c r="F11" s="242">
        <v>0</v>
      </c>
      <c r="G11" s="213">
        <v>1216033.9800000021</v>
      </c>
      <c r="H11" s="213">
        <v>1266197.725000002</v>
      </c>
      <c r="I11" s="213">
        <v>1864504.7353846175</v>
      </c>
      <c r="J11" s="213"/>
      <c r="K11" s="484">
        <v>-36000.439999999988</v>
      </c>
      <c r="L11" s="213">
        <v>-9000</v>
      </c>
      <c r="M11" s="213"/>
      <c r="N11" s="214">
        <v>-45000.439999999988</v>
      </c>
      <c r="O11" s="214">
        <v>-40500.439999999988</v>
      </c>
      <c r="P11" s="214">
        <v>-40846.593846153846</v>
      </c>
      <c r="Q11" s="557">
        <v>1171033.5400000021</v>
      </c>
      <c r="R11" s="553">
        <v>9</v>
      </c>
    </row>
    <row r="12" spans="1:18" ht="14.4" customHeight="1">
      <c r="A12" s="210">
        <v>44742</v>
      </c>
      <c r="B12" s="555">
        <v>1216033.9800000021</v>
      </c>
      <c r="C12" s="459">
        <v>-53438.850000000006</v>
      </c>
      <c r="D12" s="240"/>
      <c r="E12" s="240">
        <v>189167</v>
      </c>
      <c r="F12" s="240">
        <v>52428</v>
      </c>
      <c r="G12" s="214">
        <v>1404190.130000002</v>
      </c>
      <c r="H12" s="214">
        <v>1310112.055000002</v>
      </c>
      <c r="I12" s="214">
        <v>1837996.436923079</v>
      </c>
      <c r="J12" s="214"/>
      <c r="K12" s="460">
        <v>-45000.439999999988</v>
      </c>
      <c r="L12" s="216">
        <v>-9000</v>
      </c>
      <c r="M12" s="214"/>
      <c r="N12" s="214">
        <v>-54000.439999999988</v>
      </c>
      <c r="O12" s="214">
        <v>-49500.439999999988</v>
      </c>
      <c r="P12" s="214">
        <v>-41538.901538461534</v>
      </c>
      <c r="Q12" s="557">
        <v>1350189.690000002</v>
      </c>
      <c r="R12" s="553">
        <v>9</v>
      </c>
    </row>
    <row r="13" spans="1:18" ht="14.4" customHeight="1">
      <c r="A13" s="210">
        <v>44772</v>
      </c>
      <c r="B13" s="555">
        <v>1404190.130000002</v>
      </c>
      <c r="C13" s="459">
        <v>-101525.68000000001</v>
      </c>
      <c r="D13" s="240"/>
      <c r="E13" s="240">
        <v>0</v>
      </c>
      <c r="F13" s="240">
        <v>0</v>
      </c>
      <c r="G13" s="214">
        <v>1302664.450000002</v>
      </c>
      <c r="H13" s="214">
        <v>1353427.2900000019</v>
      </c>
      <c r="I13" s="214">
        <v>1804497.7992307714</v>
      </c>
      <c r="J13" s="214"/>
      <c r="K13" s="486">
        <v>-54000.439999999988</v>
      </c>
      <c r="L13" s="216">
        <v>-9000</v>
      </c>
      <c r="M13" s="214"/>
      <c r="N13" s="214">
        <v>-63000.439999999988</v>
      </c>
      <c r="O13" s="214">
        <v>-58500.439999999988</v>
      </c>
      <c r="P13" s="214">
        <v>-42231.209230769229</v>
      </c>
      <c r="Q13" s="557">
        <v>1239664.0100000021</v>
      </c>
      <c r="R13" s="553">
        <v>10</v>
      </c>
    </row>
    <row r="14" spans="1:18" ht="14.4" customHeight="1">
      <c r="A14" s="210">
        <v>44803</v>
      </c>
      <c r="B14" s="555">
        <v>1302664.450000002</v>
      </c>
      <c r="C14" s="459">
        <v>-89393.34</v>
      </c>
      <c r="D14" s="240"/>
      <c r="E14" s="240">
        <v>0</v>
      </c>
      <c r="F14" s="240">
        <v>0</v>
      </c>
      <c r="G14" s="214">
        <v>1213271.110000002</v>
      </c>
      <c r="H14" s="214">
        <v>1257967.7800000021</v>
      </c>
      <c r="I14" s="214">
        <v>1773302.6738461563</v>
      </c>
      <c r="J14" s="214"/>
      <c r="K14" s="486">
        <v>-63000.439999999988</v>
      </c>
      <c r="L14" s="216">
        <v>-9000</v>
      </c>
      <c r="M14" s="214"/>
      <c r="N14" s="214">
        <v>-72000.439999999988</v>
      </c>
      <c r="O14" s="214">
        <v>-67500.439999999988</v>
      </c>
      <c r="P14" s="214">
        <v>-42923.516923076924</v>
      </c>
      <c r="Q14" s="557">
        <v>1141270.670000002</v>
      </c>
      <c r="R14" s="553">
        <v>11</v>
      </c>
    </row>
    <row r="15" spans="1:18" ht="14.4" customHeight="1">
      <c r="A15" s="210">
        <v>44834</v>
      </c>
      <c r="B15" s="555">
        <v>1213271.110000002</v>
      </c>
      <c r="C15" s="459">
        <v>-112289.26999999999</v>
      </c>
      <c r="D15" s="240"/>
      <c r="E15" s="240">
        <v>211042</v>
      </c>
      <c r="F15" s="240">
        <v>58489</v>
      </c>
      <c r="G15" s="214">
        <v>1370512.8400000019</v>
      </c>
      <c r="H15" s="214">
        <v>1291891.975000002</v>
      </c>
      <c r="I15" s="214">
        <v>1757864.5007692336</v>
      </c>
      <c r="J15" s="214"/>
      <c r="K15" s="486">
        <v>-72000.439999999988</v>
      </c>
      <c r="L15" s="216">
        <v>-9000</v>
      </c>
      <c r="M15" s="214"/>
      <c r="N15" s="214">
        <v>-81000.439999999988</v>
      </c>
      <c r="O15" s="214">
        <v>-76500.439999999988</v>
      </c>
      <c r="P15" s="214">
        <v>-43615.824615384612</v>
      </c>
      <c r="Q15" s="557">
        <v>1289512.400000002</v>
      </c>
      <c r="R15" s="553">
        <v>12</v>
      </c>
    </row>
    <row r="16" spans="1:18" ht="14.4" customHeight="1">
      <c r="A16" s="210">
        <v>44864</v>
      </c>
      <c r="B16" s="555">
        <v>1370512.8400000019</v>
      </c>
      <c r="C16" s="459">
        <v>1178187.3699999999</v>
      </c>
      <c r="D16" s="240"/>
      <c r="E16" s="240">
        <v>0</v>
      </c>
      <c r="F16" s="240">
        <v>0</v>
      </c>
      <c r="G16" s="214">
        <v>2548700.2100000018</v>
      </c>
      <c r="H16" s="214">
        <v>1959606.5250000018</v>
      </c>
      <c r="I16" s="214">
        <v>1820948.7715384639</v>
      </c>
      <c r="J16" s="214"/>
      <c r="K16" s="486">
        <v>-81000.439999999988</v>
      </c>
      <c r="L16" s="216">
        <v>-9000</v>
      </c>
      <c r="M16" s="214"/>
      <c r="N16" s="214">
        <v>-90000.439999999988</v>
      </c>
      <c r="O16" s="214">
        <v>-85500.439999999988</v>
      </c>
      <c r="P16" s="214">
        <v>-44308.1323076923</v>
      </c>
      <c r="Q16" s="557">
        <v>2458699.7700000019</v>
      </c>
      <c r="R16" s="553">
        <v>14</v>
      </c>
    </row>
    <row r="17" spans="1:18" ht="14.4" customHeight="1">
      <c r="A17" s="210">
        <v>44895</v>
      </c>
      <c r="B17" s="555">
        <v>2548700.2100000018</v>
      </c>
      <c r="C17" s="459">
        <v>-119957.78</v>
      </c>
      <c r="D17" s="240"/>
      <c r="E17" s="240">
        <v>0</v>
      </c>
      <c r="F17" s="240">
        <v>0</v>
      </c>
      <c r="G17" s="214">
        <v>2428742.430000002</v>
      </c>
      <c r="H17" s="214">
        <v>2488721.3200000022</v>
      </c>
      <c r="I17" s="214">
        <v>1884654.0515384639</v>
      </c>
      <c r="J17" s="214"/>
      <c r="K17" s="486">
        <v>-90000.439999999988</v>
      </c>
      <c r="L17" s="216">
        <v>-9000</v>
      </c>
      <c r="M17" s="214"/>
      <c r="N17" s="214">
        <v>-99000.439999999988</v>
      </c>
      <c r="O17" s="214">
        <v>-94500.439999999988</v>
      </c>
      <c r="P17" s="214">
        <v>-45000.439999999988</v>
      </c>
      <c r="Q17" s="557">
        <v>2329741.9900000021</v>
      </c>
      <c r="R17" s="553">
        <v>13</v>
      </c>
    </row>
    <row r="18" spans="1:18">
      <c r="A18" s="210">
        <v>44925</v>
      </c>
      <c r="B18" s="555">
        <v>2428742.430000002</v>
      </c>
      <c r="C18" s="459">
        <v>-2938727.19</v>
      </c>
      <c r="D18" s="240"/>
      <c r="E18" s="240">
        <v>240870</v>
      </c>
      <c r="F18" s="240">
        <v>66757</v>
      </c>
      <c r="G18" s="214">
        <v>-202357.75999999791</v>
      </c>
      <c r="H18" s="214">
        <v>1113192.3350000021</v>
      </c>
      <c r="I18" s="214">
        <v>1727723.8115384639</v>
      </c>
      <c r="J18" s="214"/>
      <c r="K18" s="486">
        <v>-99000.439999999988</v>
      </c>
      <c r="L18" s="216">
        <v>-9000</v>
      </c>
      <c r="M18" s="214"/>
      <c r="N18" s="214">
        <v>-108000.43999999999</v>
      </c>
      <c r="O18" s="214">
        <v>-103500.43999999999</v>
      </c>
      <c r="P18" s="214">
        <v>-54000.439999999988</v>
      </c>
      <c r="Q18" s="557">
        <v>-310358.19999999792</v>
      </c>
      <c r="R18" s="553">
        <v>14</v>
      </c>
    </row>
    <row r="19" spans="1:18">
      <c r="R19" s="553">
        <v>1</v>
      </c>
    </row>
    <row r="25" spans="1:18">
      <c r="A25" s="182" t="s">
        <v>1935</v>
      </c>
    </row>
    <row r="26" spans="1:18">
      <c r="A26" s="182" t="s">
        <v>1936</v>
      </c>
    </row>
    <row r="27" spans="1:18">
      <c r="A27" s="182" t="s">
        <v>1937</v>
      </c>
    </row>
    <row r="29" spans="1:18">
      <c r="A29" s="636" t="s">
        <v>1938</v>
      </c>
      <c r="B29" s="637"/>
      <c r="C29" s="638"/>
    </row>
    <row r="30" spans="1:18">
      <c r="A30" s="639" t="s">
        <v>1939</v>
      </c>
      <c r="B30" s="640"/>
      <c r="C30" s="641"/>
      <c r="D30" s="512"/>
    </row>
    <row r="31" spans="1:18">
      <c r="A31" s="224" t="s">
        <v>1940</v>
      </c>
      <c r="B31" s="225"/>
      <c r="C31" s="229">
        <v>-54000.439999999988</v>
      </c>
    </row>
    <row r="32" spans="1:18">
      <c r="A32" s="224" t="s">
        <v>1941</v>
      </c>
      <c r="B32" s="225"/>
      <c r="C32" s="236">
        <v>-103500.43999999999</v>
      </c>
    </row>
    <row r="33" spans="1:3">
      <c r="A33" s="224" t="s">
        <v>1942</v>
      </c>
      <c r="B33" s="225"/>
      <c r="C33" s="237">
        <v>-108000.43999999999</v>
      </c>
    </row>
    <row r="34" spans="1:3">
      <c r="A34" s="224" t="s">
        <v>1943</v>
      </c>
      <c r="B34" s="225"/>
      <c r="C34" s="237">
        <v>-202357.75999999791</v>
      </c>
    </row>
    <row r="35" spans="1:3">
      <c r="A35" s="224" t="s">
        <v>1944</v>
      </c>
      <c r="B35" s="225"/>
      <c r="C35" s="237">
        <v>1113192.3350000021</v>
      </c>
    </row>
    <row r="36" spans="1:3">
      <c r="A36" s="234" t="s">
        <v>1945</v>
      </c>
      <c r="B36" s="235"/>
      <c r="C36" s="229">
        <v>1727723.8115384639</v>
      </c>
    </row>
    <row r="44" spans="1:3" ht="14.4" hidden="1" customHeight="1"/>
    <row r="45" spans="1:3" ht="14.4" hidden="1" customHeight="1"/>
    <row r="46" spans="1:3" ht="14.4" hidden="1" customHeight="1"/>
    <row r="47" spans="1:3" ht="14.4" hidden="1" customHeight="1"/>
    <row r="48" spans="1:3" ht="14.4" hidden="1" customHeight="1"/>
    <row r="49" ht="14.4" hidden="1" customHeight="1"/>
    <row r="50" ht="14.4" hidden="1" customHeight="1"/>
    <row r="51" ht="14.4" hidden="1" customHeight="1"/>
  </sheetData>
  <mergeCells count="4">
    <mergeCell ref="B3:B4"/>
    <mergeCell ref="K3:K4"/>
    <mergeCell ref="A29:C29"/>
    <mergeCell ref="A30:C30"/>
  </mergeCells>
  <pageMargins left="0.7" right="0.7" top="0.75" bottom="0.75" header="0.3" footer="0.3"/>
  <pageSetup orientation="portrait"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C16C3-6C5E-49A9-B8C3-05A6070C069F}">
  <sheetPr>
    <tabColor rgb="FFE1FFE1"/>
  </sheetPr>
  <dimension ref="A2:R58"/>
  <sheetViews>
    <sheetView zoomScale="80" zoomScaleNormal="80" workbookViewId="0">
      <selection activeCell="Q6" sqref="Q6:Q18"/>
    </sheetView>
  </sheetViews>
  <sheetFormatPr defaultRowHeight="14.4"/>
  <cols>
    <col min="1" max="1" width="15.5546875" customWidth="1"/>
    <col min="2" max="2" width="17.44140625" style="196" customWidth="1"/>
    <col min="3" max="3" width="19" style="196" customWidth="1"/>
    <col min="4" max="6" width="14.88671875" style="196" customWidth="1"/>
    <col min="7" max="7" width="15.5546875" bestFit="1" customWidth="1"/>
    <col min="8" max="8" width="16.88671875" bestFit="1" customWidth="1"/>
    <col min="9" max="9" width="18" bestFit="1" customWidth="1"/>
    <col min="11" max="11" width="13.44140625" customWidth="1"/>
    <col min="12" max="14" width="16.109375" customWidth="1"/>
    <col min="15" max="17" width="19.44140625" customWidth="1"/>
    <col min="18" max="18" width="3.44140625" style="497" customWidth="1"/>
  </cols>
  <sheetData>
    <row r="2" spans="1:17">
      <c r="C2" s="496">
        <v>9409200</v>
      </c>
      <c r="L2" s="496">
        <v>9408200</v>
      </c>
    </row>
    <row r="3" spans="1:17">
      <c r="B3" s="634" t="s">
        <v>1925</v>
      </c>
      <c r="C3" s="196" t="s">
        <v>1926</v>
      </c>
      <c r="K3" s="634" t="s">
        <v>1925</v>
      </c>
      <c r="L3" s="196" t="s">
        <v>1926</v>
      </c>
    </row>
    <row r="4" spans="1:17" ht="14.4" customHeight="1">
      <c r="B4" s="635"/>
      <c r="C4" s="498" t="s">
        <v>1927</v>
      </c>
      <c r="D4" s="498" t="s">
        <v>173</v>
      </c>
      <c r="E4" s="498" t="s">
        <v>1928</v>
      </c>
      <c r="F4" s="498" t="s">
        <v>1929</v>
      </c>
      <c r="G4" s="123" t="s">
        <v>1930</v>
      </c>
      <c r="H4" s="498" t="s">
        <v>1931</v>
      </c>
      <c r="I4" s="498" t="s">
        <v>1932</v>
      </c>
      <c r="K4" s="635"/>
      <c r="L4" s="498">
        <v>6900065</v>
      </c>
      <c r="M4" s="498" t="s">
        <v>1933</v>
      </c>
      <c r="N4" s="123" t="s">
        <v>1930</v>
      </c>
      <c r="O4" s="498" t="s">
        <v>1931</v>
      </c>
      <c r="P4" s="498" t="s">
        <v>1932</v>
      </c>
      <c r="Q4" s="196"/>
    </row>
    <row r="5" spans="1:17">
      <c r="Q5" s="197" t="s">
        <v>1934</v>
      </c>
    </row>
    <row r="6" spans="1:17" hidden="1">
      <c r="A6" s="210">
        <v>44197</v>
      </c>
      <c r="B6" s="499">
        <v>1360429.5500000021</v>
      </c>
      <c r="C6" s="500">
        <v>167503.27000000002</v>
      </c>
      <c r="D6" s="240"/>
      <c r="E6" s="240"/>
      <c r="F6" s="240"/>
      <c r="G6" s="214">
        <v>1527932.8200000022</v>
      </c>
      <c r="H6" s="214">
        <v>1444181.1850000022</v>
      </c>
      <c r="I6" s="214">
        <v>390906.75153846381</v>
      </c>
      <c r="J6" s="214"/>
      <c r="K6" s="501">
        <v>-0.43999999998777639</v>
      </c>
      <c r="L6" s="216">
        <v>-9000</v>
      </c>
      <c r="M6" s="214"/>
      <c r="N6" s="214">
        <v>-9000.4399999999878</v>
      </c>
      <c r="O6" s="214">
        <v>-4500.4399999999878</v>
      </c>
      <c r="P6" s="214">
        <v>-38077.363076923073</v>
      </c>
      <c r="Q6" s="203">
        <f>SUM(G6,N6)</f>
        <v>1518932.3800000022</v>
      </c>
    </row>
    <row r="7" spans="1:17" hidden="1">
      <c r="A7" s="210">
        <v>44228</v>
      </c>
      <c r="B7" s="499">
        <v>1527932.8200000022</v>
      </c>
      <c r="C7" s="500">
        <v>-354254.32999999996</v>
      </c>
      <c r="G7" s="214">
        <v>1173678.4900000021</v>
      </c>
      <c r="H7" s="214">
        <v>1350805.6550000021</v>
      </c>
      <c r="I7" s="214">
        <v>439345.66153846373</v>
      </c>
      <c r="K7" s="501">
        <v>-9000.4399999999878</v>
      </c>
      <c r="L7" s="216">
        <v>-9000</v>
      </c>
      <c r="N7" s="214">
        <v>-18000.439999999988</v>
      </c>
      <c r="O7" s="214">
        <v>-13500.439999999988</v>
      </c>
      <c r="P7" s="214">
        <v>-38769.670769230768</v>
      </c>
      <c r="Q7" s="203">
        <f t="shared" ref="Q7:Q41" si="0">SUM(G7,N7)</f>
        <v>1155678.0500000021</v>
      </c>
    </row>
    <row r="8" spans="1:17" hidden="1">
      <c r="A8" s="210">
        <v>44256</v>
      </c>
      <c r="B8" s="499">
        <v>1173678.4900000021</v>
      </c>
      <c r="C8" s="500">
        <v>-86453.01999999999</v>
      </c>
      <c r="E8" s="502">
        <v>234836</v>
      </c>
      <c r="G8" s="214">
        <v>1322061.4700000021</v>
      </c>
      <c r="H8" s="214">
        <v>1247869.9800000021</v>
      </c>
      <c r="I8" s="214">
        <v>500850.51230769447</v>
      </c>
      <c r="K8" s="501">
        <v>-18000.439999999988</v>
      </c>
      <c r="L8" s="216">
        <v>-9000</v>
      </c>
      <c r="N8" s="214">
        <v>-27000.439999999988</v>
      </c>
      <c r="O8" s="214">
        <v>-22500.439999999988</v>
      </c>
      <c r="P8" s="214">
        <v>-39461.978461538456</v>
      </c>
      <c r="Q8" s="203">
        <f t="shared" si="0"/>
        <v>1295061.0300000021</v>
      </c>
    </row>
    <row r="9" spans="1:17" hidden="1">
      <c r="A9" s="210">
        <v>44287</v>
      </c>
      <c r="B9" s="499">
        <v>1322061.4700000021</v>
      </c>
      <c r="C9" s="500">
        <v>-85734.12999999999</v>
      </c>
      <c r="E9" s="503">
        <v>326472</v>
      </c>
      <c r="F9" s="503">
        <v>155566</v>
      </c>
      <c r="G9" s="214">
        <v>1718365.3400000022</v>
      </c>
      <c r="H9" s="214">
        <v>1520213.4050000021</v>
      </c>
      <c r="I9" s="214">
        <v>625402.71769230987</v>
      </c>
      <c r="K9" s="501">
        <v>-27000.439999999988</v>
      </c>
      <c r="L9" s="216">
        <v>-9000</v>
      </c>
      <c r="N9" s="214">
        <v>-36000.439999999988</v>
      </c>
      <c r="O9" s="214">
        <v>-31500.439999999988</v>
      </c>
      <c r="P9" s="214">
        <v>-40154.286153846151</v>
      </c>
      <c r="Q9" s="203">
        <f t="shared" si="0"/>
        <v>1682364.9000000022</v>
      </c>
    </row>
    <row r="10" spans="1:17" hidden="1">
      <c r="A10" s="210">
        <v>44317</v>
      </c>
      <c r="B10" s="499">
        <v>1718365.3400000022</v>
      </c>
      <c r="C10" s="500">
        <v>30432.67</v>
      </c>
      <c r="E10" s="503"/>
      <c r="F10" s="503"/>
      <c r="G10" s="214">
        <v>1748798.0100000021</v>
      </c>
      <c r="H10" s="214">
        <v>1733581.6750000021</v>
      </c>
      <c r="I10" s="214">
        <v>748087.02153846365</v>
      </c>
      <c r="K10" s="501">
        <v>-36000.439999999988</v>
      </c>
      <c r="L10" s="216">
        <v>-9000</v>
      </c>
      <c r="N10" s="214">
        <v>-45000.439999999988</v>
      </c>
      <c r="O10" s="214">
        <v>-40500.439999999988</v>
      </c>
      <c r="P10" s="214">
        <v>-40846.593846153846</v>
      </c>
      <c r="Q10" s="203">
        <f t="shared" si="0"/>
        <v>1703797.5700000022</v>
      </c>
    </row>
    <row r="11" spans="1:17" hidden="1">
      <c r="A11" s="210">
        <v>44348</v>
      </c>
      <c r="B11" s="499">
        <v>1748798.0100000021</v>
      </c>
      <c r="C11" s="500">
        <v>-158447.27000000002</v>
      </c>
      <c r="E11" s="503">
        <v>115723</v>
      </c>
      <c r="F11" s="503">
        <v>32073</v>
      </c>
      <c r="G11" s="214">
        <v>1738146.7400000021</v>
      </c>
      <c r="H11" s="214">
        <v>1743472.3750000021</v>
      </c>
      <c r="I11" s="214">
        <v>870356.94384615601</v>
      </c>
      <c r="K11" s="501">
        <v>-45000.439999999988</v>
      </c>
      <c r="L11" s="216">
        <v>-9000</v>
      </c>
      <c r="N11" s="214">
        <v>-54000.439999999988</v>
      </c>
      <c r="O11" s="214">
        <v>-49500.439999999988</v>
      </c>
      <c r="P11" s="214">
        <v>-41538.901538461534</v>
      </c>
      <c r="Q11" s="203">
        <f t="shared" si="0"/>
        <v>1684146.3000000021</v>
      </c>
    </row>
    <row r="12" spans="1:17" hidden="1">
      <c r="A12" s="210">
        <v>44378</v>
      </c>
      <c r="B12" s="499">
        <v>1738146.7400000021</v>
      </c>
      <c r="C12" s="500">
        <v>-119339</v>
      </c>
      <c r="E12" s="503"/>
      <c r="F12" s="503"/>
      <c r="G12" s="214">
        <v>1618807.7400000021</v>
      </c>
      <c r="H12" s="214">
        <v>1678477.2400000021</v>
      </c>
      <c r="I12" s="214">
        <v>979157.55230769445</v>
      </c>
      <c r="K12" s="501">
        <v>-54000.439999999988</v>
      </c>
      <c r="L12" s="216">
        <v>-9000</v>
      </c>
      <c r="N12" s="214">
        <v>-63000.439999999988</v>
      </c>
      <c r="O12" s="214">
        <v>-58500.439999999988</v>
      </c>
      <c r="P12" s="214">
        <v>-42231.209230769229</v>
      </c>
      <c r="Q12" s="203">
        <f t="shared" si="0"/>
        <v>1555807.3000000021</v>
      </c>
    </row>
    <row r="13" spans="1:17" hidden="1">
      <c r="A13" s="210">
        <v>44409</v>
      </c>
      <c r="B13" s="499">
        <v>1618807.7400000021</v>
      </c>
      <c r="C13" s="500">
        <v>-47598.649999999994</v>
      </c>
      <c r="E13" s="503"/>
      <c r="F13" s="503"/>
      <c r="G13" s="214">
        <v>1571209.0900000022</v>
      </c>
      <c r="H13" s="214">
        <v>1595008.4150000021</v>
      </c>
      <c r="I13" s="214">
        <v>1089871.7384615405</v>
      </c>
      <c r="K13" s="501">
        <v>-63000.439999999988</v>
      </c>
      <c r="L13" s="216">
        <v>-9000</v>
      </c>
      <c r="N13" s="214">
        <v>-72000.439999999988</v>
      </c>
      <c r="O13" s="214">
        <v>-67500.439999999988</v>
      </c>
      <c r="P13" s="214">
        <v>-42923.516923076924</v>
      </c>
      <c r="Q13" s="203">
        <f t="shared" si="0"/>
        <v>1499208.6500000022</v>
      </c>
    </row>
    <row r="14" spans="1:17" hidden="1">
      <c r="A14" s="210">
        <v>44440</v>
      </c>
      <c r="B14" s="499">
        <v>1571209.0900000022</v>
      </c>
      <c r="C14" s="500">
        <v>-32804.400000000001</v>
      </c>
      <c r="E14" s="503">
        <v>148926</v>
      </c>
      <c r="F14" s="503">
        <v>41274</v>
      </c>
      <c r="G14" s="214">
        <v>1728604.6900000023</v>
      </c>
      <c r="H14" s="214">
        <v>1649906.8900000022</v>
      </c>
      <c r="I14" s="214">
        <v>1217319.3315384637</v>
      </c>
      <c r="K14" s="501">
        <v>-72000.439999999988</v>
      </c>
      <c r="L14" s="216">
        <v>-9000</v>
      </c>
      <c r="N14" s="214">
        <v>-81000.439999999988</v>
      </c>
      <c r="O14" s="214">
        <v>-76500.439999999988</v>
      </c>
      <c r="P14" s="214">
        <v>-43615.824615384612</v>
      </c>
      <c r="Q14" s="203">
        <f t="shared" si="0"/>
        <v>1647604.2500000023</v>
      </c>
    </row>
    <row r="15" spans="1:17" hidden="1">
      <c r="A15" s="210">
        <v>44470</v>
      </c>
      <c r="B15" s="499">
        <v>1728604.6900000023</v>
      </c>
      <c r="C15" s="500">
        <v>-128030.9</v>
      </c>
      <c r="E15" s="503"/>
      <c r="F15" s="503"/>
      <c r="G15" s="214">
        <v>1600573.7900000024</v>
      </c>
      <c r="H15" s="214">
        <v>1664589.2400000023</v>
      </c>
      <c r="I15" s="214">
        <v>1336872.9092307712</v>
      </c>
      <c r="K15" s="501">
        <v>-81000.439999999988</v>
      </c>
      <c r="L15" s="216">
        <v>-9000</v>
      </c>
      <c r="N15" s="214">
        <v>-90000.439999999988</v>
      </c>
      <c r="O15" s="214">
        <v>-85500.439999999988</v>
      </c>
      <c r="P15" s="214">
        <v>-44308.1323076923</v>
      </c>
      <c r="Q15" s="203">
        <f t="shared" si="0"/>
        <v>1510573.3500000024</v>
      </c>
    </row>
    <row r="16" spans="1:17" hidden="1">
      <c r="A16" s="210">
        <v>44501</v>
      </c>
      <c r="B16" s="499">
        <v>1600573.7900000024</v>
      </c>
      <c r="C16" s="500">
        <v>237161.57</v>
      </c>
      <c r="E16" s="503"/>
      <c r="F16" s="503"/>
      <c r="G16" s="214">
        <v>1837735.3600000024</v>
      </c>
      <c r="H16" s="214">
        <v>1719154.5750000025</v>
      </c>
      <c r="I16" s="214">
        <v>1464796.5115384636</v>
      </c>
      <c r="K16" s="501">
        <v>-90000.439999999988</v>
      </c>
      <c r="L16" s="216">
        <v>-9000</v>
      </c>
      <c r="M16" s="504">
        <v>108000</v>
      </c>
      <c r="N16" s="214">
        <v>8999.5600000000122</v>
      </c>
      <c r="O16" s="214">
        <v>-40500.439999999988</v>
      </c>
      <c r="P16" s="214">
        <v>-36692.747692307683</v>
      </c>
      <c r="Q16" s="203">
        <f t="shared" si="0"/>
        <v>1846734.9200000025</v>
      </c>
    </row>
    <row r="17" spans="1:18" s="509" customFormat="1" hidden="1">
      <c r="A17" s="487">
        <v>44531</v>
      </c>
      <c r="B17" s="505">
        <v>1837735.3600000024</v>
      </c>
      <c r="C17" s="506">
        <v>876736.84000000008</v>
      </c>
      <c r="D17" s="507"/>
      <c r="E17" s="508">
        <v>172559</v>
      </c>
      <c r="F17" s="508">
        <v>47824</v>
      </c>
      <c r="G17" s="491">
        <v>2934855.2000000025</v>
      </c>
      <c r="H17" s="491">
        <v>2386295.2800000026</v>
      </c>
      <c r="I17" s="491">
        <v>1683169.0992307714</v>
      </c>
      <c r="K17" s="510">
        <v>8999.5600000000122</v>
      </c>
      <c r="L17" s="493">
        <v>-9000</v>
      </c>
      <c r="M17" s="510"/>
      <c r="N17" s="491">
        <v>-0.43999999998777639</v>
      </c>
      <c r="O17" s="491">
        <v>4499.5600000000122</v>
      </c>
      <c r="P17" s="491">
        <v>-37385.055384615378</v>
      </c>
      <c r="Q17" s="513">
        <f t="shared" si="0"/>
        <v>2934854.7600000026</v>
      </c>
      <c r="R17" s="509">
        <v>3</v>
      </c>
    </row>
    <row r="18" spans="1:18">
      <c r="A18" s="210">
        <v>44592</v>
      </c>
      <c r="B18" s="240">
        <v>2934855.2000000025</v>
      </c>
      <c r="C18" s="483">
        <v>-120335.49</v>
      </c>
      <c r="D18" s="240"/>
      <c r="E18" s="240">
        <v>0</v>
      </c>
      <c r="F18" s="240">
        <v>0</v>
      </c>
      <c r="G18" s="214">
        <v>2814519.7100000023</v>
      </c>
      <c r="H18" s="214">
        <v>2874687.4550000024</v>
      </c>
      <c r="I18" s="214">
        <v>1795022.1884615407</v>
      </c>
      <c r="J18" s="214"/>
      <c r="K18" s="214">
        <v>-0.43999999998777639</v>
      </c>
      <c r="L18" s="213">
        <v>-9000</v>
      </c>
      <c r="M18" s="214"/>
      <c r="N18" s="214">
        <v>-9000.4399999999878</v>
      </c>
      <c r="O18" s="214">
        <v>-4500.4399999999878</v>
      </c>
      <c r="P18" s="214">
        <v>-38077.363076923073</v>
      </c>
      <c r="Q18" s="203">
        <f t="shared" si="0"/>
        <v>2805519.2700000023</v>
      </c>
      <c r="R18" s="497">
        <v>4</v>
      </c>
    </row>
    <row r="19" spans="1:18">
      <c r="A19" s="210">
        <v>44620</v>
      </c>
      <c r="B19" s="462">
        <v>2814519.7100000023</v>
      </c>
      <c r="C19" s="462">
        <v>-110813.98</v>
      </c>
      <c r="D19" s="242"/>
      <c r="E19" s="242">
        <v>0</v>
      </c>
      <c r="F19" s="242">
        <v>0</v>
      </c>
      <c r="G19" s="214">
        <v>2703705.7300000023</v>
      </c>
      <c r="H19" s="214">
        <v>2759112.7200000025</v>
      </c>
      <c r="I19" s="214">
        <v>1885466.2584615408</v>
      </c>
      <c r="J19" s="213"/>
      <c r="K19" s="484">
        <v>-9000.4399999999878</v>
      </c>
      <c r="L19" s="213">
        <v>-9000</v>
      </c>
      <c r="M19" s="213"/>
      <c r="N19" s="214">
        <v>-18000.439999999988</v>
      </c>
      <c r="O19" s="214">
        <v>-13500.439999999988</v>
      </c>
      <c r="P19" s="214">
        <v>-38769.670769230768</v>
      </c>
      <c r="Q19" s="203">
        <f t="shared" si="0"/>
        <v>2685705.2900000024</v>
      </c>
      <c r="R19" s="497">
        <v>5</v>
      </c>
    </row>
    <row r="20" spans="1:18">
      <c r="A20" s="210">
        <v>44650</v>
      </c>
      <c r="B20" s="462">
        <v>2703705.7300000023</v>
      </c>
      <c r="C20" s="462">
        <v>-37332.68</v>
      </c>
      <c r="D20" s="242"/>
      <c r="E20" s="485">
        <v>-1018403</v>
      </c>
      <c r="F20" s="242">
        <v>0</v>
      </c>
      <c r="G20" s="214">
        <v>1647970.0500000021</v>
      </c>
      <c r="H20" s="214">
        <v>2175837.8900000025</v>
      </c>
      <c r="I20" s="214">
        <v>1921950.2246153867</v>
      </c>
      <c r="J20" s="213"/>
      <c r="K20" s="484">
        <v>-18000.439999999988</v>
      </c>
      <c r="L20" s="213">
        <v>-9000</v>
      </c>
      <c r="M20" s="213"/>
      <c r="N20" s="214">
        <v>-27000.439999999988</v>
      </c>
      <c r="O20" s="214">
        <v>-22500.439999999988</v>
      </c>
      <c r="P20" s="214">
        <v>-39461.978461538456</v>
      </c>
      <c r="Q20" s="203">
        <f t="shared" si="0"/>
        <v>1620969.6100000022</v>
      </c>
      <c r="R20" s="497">
        <v>6</v>
      </c>
    </row>
    <row r="21" spans="1:18">
      <c r="A21" s="210">
        <v>44681</v>
      </c>
      <c r="B21" s="462">
        <v>1647970.0500000021</v>
      </c>
      <c r="C21" s="462">
        <v>-115415.57999999999</v>
      </c>
      <c r="D21" s="242"/>
      <c r="E21" s="242">
        <v>231272</v>
      </c>
      <c r="F21" s="485">
        <v>-116387</v>
      </c>
      <c r="G21" s="214">
        <v>1647439.4700000021</v>
      </c>
      <c r="H21" s="214">
        <v>1647704.7600000021</v>
      </c>
      <c r="I21" s="214">
        <v>1946979.3015384639</v>
      </c>
      <c r="J21" s="213"/>
      <c r="K21" s="484">
        <v>-27000.439999999988</v>
      </c>
      <c r="L21" s="213">
        <v>-9000</v>
      </c>
      <c r="M21" s="213"/>
      <c r="N21" s="214">
        <v>-36000.439999999988</v>
      </c>
      <c r="O21" s="214">
        <v>-31500.439999999988</v>
      </c>
      <c r="P21" s="214">
        <v>-40154.286153846151</v>
      </c>
      <c r="Q21" s="203">
        <f t="shared" si="0"/>
        <v>1611439.0300000021</v>
      </c>
      <c r="R21" s="497">
        <v>7</v>
      </c>
    </row>
    <row r="22" spans="1:18">
      <c r="A22" s="210">
        <v>44711</v>
      </c>
      <c r="B22" s="462">
        <v>1647439.4700000021</v>
      </c>
      <c r="C22" s="462">
        <v>-100327.48999999999</v>
      </c>
      <c r="D22" s="242"/>
      <c r="E22" s="242">
        <v>0</v>
      </c>
      <c r="F22" s="242">
        <v>0</v>
      </c>
      <c r="G22" s="214">
        <v>1547111.9800000021</v>
      </c>
      <c r="H22" s="214">
        <v>1597275.725000002</v>
      </c>
      <c r="I22" s="214">
        <v>1933805.9661538485</v>
      </c>
      <c r="J22" s="213"/>
      <c r="K22" s="484">
        <v>-36000.439999999988</v>
      </c>
      <c r="L22" s="213">
        <v>-9000</v>
      </c>
      <c r="M22" s="213"/>
      <c r="N22" s="214">
        <v>-45000.439999999988</v>
      </c>
      <c r="O22" s="214">
        <v>-40500.439999999988</v>
      </c>
      <c r="P22" s="214">
        <v>-40846.593846153846</v>
      </c>
      <c r="Q22" s="203">
        <f t="shared" si="0"/>
        <v>1502111.5400000021</v>
      </c>
      <c r="R22" s="497">
        <v>9</v>
      </c>
    </row>
    <row r="23" spans="1:18">
      <c r="A23" s="210">
        <v>44742</v>
      </c>
      <c r="B23" s="462">
        <v>1547111.9800000021</v>
      </c>
      <c r="C23" s="459">
        <v>-53438.850000000006</v>
      </c>
      <c r="D23" s="240"/>
      <c r="E23" s="240">
        <v>189167</v>
      </c>
      <c r="F23" s="240">
        <v>52428</v>
      </c>
      <c r="G23" s="214">
        <v>1735268.130000002</v>
      </c>
      <c r="H23" s="214">
        <v>1641190.055000002</v>
      </c>
      <c r="I23" s="214">
        <v>1932765.2061538482</v>
      </c>
      <c r="J23" s="214"/>
      <c r="K23" s="460">
        <v>-45000.439999999988</v>
      </c>
      <c r="L23" s="216">
        <v>-9000</v>
      </c>
      <c r="M23" s="214"/>
      <c r="N23" s="214">
        <v>-54000.439999999988</v>
      </c>
      <c r="O23" s="214">
        <v>-49500.439999999988</v>
      </c>
      <c r="P23" s="214">
        <v>-41538.901538461534</v>
      </c>
      <c r="Q23" s="203">
        <f t="shared" si="0"/>
        <v>1681267.690000002</v>
      </c>
      <c r="R23" s="497">
        <v>9</v>
      </c>
    </row>
    <row r="24" spans="1:18">
      <c r="A24" s="210">
        <v>44772</v>
      </c>
      <c r="B24" s="462">
        <v>1735268.130000002</v>
      </c>
      <c r="C24" s="459">
        <v>-101525.68000000001</v>
      </c>
      <c r="D24" s="240"/>
      <c r="E24" s="240">
        <v>0</v>
      </c>
      <c r="F24" s="240">
        <v>0</v>
      </c>
      <c r="G24" s="214">
        <v>1633742.450000002</v>
      </c>
      <c r="H24" s="214">
        <v>1684505.2900000019</v>
      </c>
      <c r="I24" s="214">
        <v>1924734.1069230789</v>
      </c>
      <c r="J24" s="214"/>
      <c r="K24" s="486">
        <v>-54000.439999999988</v>
      </c>
      <c r="L24" s="216">
        <v>-9000</v>
      </c>
      <c r="M24" s="214"/>
      <c r="N24" s="214">
        <v>-63000.439999999988</v>
      </c>
      <c r="O24" s="214">
        <v>-58500.439999999988</v>
      </c>
      <c r="P24" s="214">
        <v>-42231.209230769229</v>
      </c>
      <c r="Q24" s="203">
        <f t="shared" si="0"/>
        <v>1570742.0100000021</v>
      </c>
      <c r="R24" s="497">
        <v>10</v>
      </c>
    </row>
    <row r="25" spans="1:18">
      <c r="A25" s="210">
        <v>44803</v>
      </c>
      <c r="B25" s="462">
        <v>1633742.450000002</v>
      </c>
      <c r="C25" s="459">
        <v>-89393.34</v>
      </c>
      <c r="D25" s="240"/>
      <c r="E25" s="240">
        <v>0</v>
      </c>
      <c r="F25" s="240">
        <v>0</v>
      </c>
      <c r="G25" s="214">
        <v>1544349.110000002</v>
      </c>
      <c r="H25" s="214">
        <v>1589045.7800000021</v>
      </c>
      <c r="I25" s="214">
        <v>1919006.5200000023</v>
      </c>
      <c r="J25" s="214"/>
      <c r="K25" s="486">
        <v>-63000.439999999988</v>
      </c>
      <c r="L25" s="216">
        <v>-9000</v>
      </c>
      <c r="M25" s="214"/>
      <c r="N25" s="214">
        <v>-72000.439999999988</v>
      </c>
      <c r="O25" s="214">
        <v>-67500.439999999988</v>
      </c>
      <c r="P25" s="214">
        <v>-42923.516923076924</v>
      </c>
      <c r="Q25" s="203">
        <f t="shared" si="0"/>
        <v>1472348.670000002</v>
      </c>
      <c r="R25" s="497">
        <v>11</v>
      </c>
    </row>
    <row r="26" spans="1:18">
      <c r="A26" s="210">
        <v>44834</v>
      </c>
      <c r="B26" s="462">
        <v>1544349.110000002</v>
      </c>
      <c r="C26" s="459">
        <v>-112289.26999999999</v>
      </c>
      <c r="D26" s="240"/>
      <c r="E26" s="240">
        <v>211042</v>
      </c>
      <c r="F26" s="240">
        <v>58489</v>
      </c>
      <c r="G26" s="214">
        <v>1701590.8400000019</v>
      </c>
      <c r="H26" s="214">
        <v>1622969.975000002</v>
      </c>
      <c r="I26" s="214">
        <v>1929035.8853846178</v>
      </c>
      <c r="J26" s="214"/>
      <c r="K26" s="486">
        <v>-72000.439999999988</v>
      </c>
      <c r="L26" s="216">
        <v>-9000</v>
      </c>
      <c r="M26" s="214"/>
      <c r="N26" s="214">
        <v>-81000.439999999988</v>
      </c>
      <c r="O26" s="214">
        <v>-76500.439999999988</v>
      </c>
      <c r="P26" s="214">
        <v>-43615.824615384612</v>
      </c>
      <c r="Q26" s="203">
        <f t="shared" si="0"/>
        <v>1620590.400000002</v>
      </c>
      <c r="R26" s="497">
        <v>12</v>
      </c>
    </row>
    <row r="27" spans="1:18">
      <c r="A27" s="210">
        <v>44864</v>
      </c>
      <c r="B27" s="462">
        <v>1701590.8400000019</v>
      </c>
      <c r="C27" s="459">
        <v>1178187.3699999999</v>
      </c>
      <c r="D27" s="240"/>
      <c r="E27" s="240">
        <v>0</v>
      </c>
      <c r="F27" s="240">
        <v>0</v>
      </c>
      <c r="G27" s="214">
        <v>2879778.2100000018</v>
      </c>
      <c r="H27" s="214">
        <v>2290684.5250000018</v>
      </c>
      <c r="I27" s="214">
        <v>2017587.6946153869</v>
      </c>
      <c r="J27" s="214"/>
      <c r="K27" s="486">
        <v>-81000.439999999988</v>
      </c>
      <c r="L27" s="216">
        <v>-9000</v>
      </c>
      <c r="M27" s="214"/>
      <c r="N27" s="214">
        <v>-90000.439999999988</v>
      </c>
      <c r="O27" s="214">
        <v>-85500.439999999988</v>
      </c>
      <c r="P27" s="214">
        <v>-44308.1323076923</v>
      </c>
      <c r="Q27" s="203">
        <f t="shared" si="0"/>
        <v>2789777.7700000019</v>
      </c>
      <c r="R27" s="497">
        <v>14</v>
      </c>
    </row>
    <row r="28" spans="1:18">
      <c r="A28" s="210">
        <v>44895</v>
      </c>
      <c r="B28" s="462">
        <v>2879778.2100000018</v>
      </c>
      <c r="C28" s="459">
        <v>-119957.78</v>
      </c>
      <c r="D28" s="240"/>
      <c r="E28" s="240">
        <v>0</v>
      </c>
      <c r="F28" s="240">
        <v>0</v>
      </c>
      <c r="G28" s="214">
        <v>2759820.430000002</v>
      </c>
      <c r="H28" s="214">
        <v>2819799.3200000022</v>
      </c>
      <c r="I28" s="214">
        <v>2106760.5130769257</v>
      </c>
      <c r="J28" s="214"/>
      <c r="K28" s="486">
        <v>-90000.439999999988</v>
      </c>
      <c r="L28" s="216">
        <v>-9000</v>
      </c>
      <c r="M28" s="214"/>
      <c r="N28" s="214">
        <v>-99000.439999999988</v>
      </c>
      <c r="O28" s="214">
        <v>-94500.439999999988</v>
      </c>
      <c r="P28" s="214">
        <v>-45000.439999999988</v>
      </c>
      <c r="Q28" s="203">
        <f t="shared" si="0"/>
        <v>2660819.9900000021</v>
      </c>
      <c r="R28" s="497">
        <v>13</v>
      </c>
    </row>
    <row r="29" spans="1:18" s="509" customFormat="1">
      <c r="A29" s="487">
        <v>44925</v>
      </c>
      <c r="B29" s="488">
        <v>2759820.430000002</v>
      </c>
      <c r="C29" s="489">
        <v>-2938727.19</v>
      </c>
      <c r="D29" s="490"/>
      <c r="E29" s="490">
        <v>240870</v>
      </c>
      <c r="F29" s="490">
        <v>66757</v>
      </c>
      <c r="G29" s="491">
        <v>128720.24000000209</v>
      </c>
      <c r="H29" s="491">
        <v>1444270.3350000021</v>
      </c>
      <c r="I29" s="491">
        <v>1975297.8115384642</v>
      </c>
      <c r="J29" s="491"/>
      <c r="K29" s="492">
        <v>-99000.439999999988</v>
      </c>
      <c r="L29" s="493">
        <v>-9000</v>
      </c>
      <c r="M29" s="491">
        <v>108000</v>
      </c>
      <c r="N29" s="491">
        <v>-0.43999999998777639</v>
      </c>
      <c r="O29" s="491">
        <v>-49500.439999999988</v>
      </c>
      <c r="P29" s="491">
        <v>-45692.747692307683</v>
      </c>
      <c r="Q29" s="209">
        <f t="shared" si="0"/>
        <v>128719.8000000021</v>
      </c>
      <c r="R29" s="509">
        <v>14</v>
      </c>
    </row>
    <row r="30" spans="1:18">
      <c r="A30" s="210">
        <v>44956</v>
      </c>
      <c r="B30" s="462">
        <v>128720.24000000209</v>
      </c>
      <c r="C30" s="459">
        <v>-124007.94</v>
      </c>
      <c r="D30" s="240"/>
      <c r="E30" s="240">
        <v>0</v>
      </c>
      <c r="F30" s="240">
        <v>0</v>
      </c>
      <c r="G30" s="214">
        <v>4712.3000000020838</v>
      </c>
      <c r="H30" s="214">
        <v>66716.270000002085</v>
      </c>
      <c r="I30" s="214">
        <v>1749902.2038461561</v>
      </c>
      <c r="J30" s="214"/>
      <c r="K30" s="486">
        <v>-0.43999999998777639</v>
      </c>
      <c r="L30" s="216">
        <v>-9000</v>
      </c>
      <c r="M30" s="214"/>
      <c r="N30" s="214">
        <v>-9000.4399999999878</v>
      </c>
      <c r="O30" s="214">
        <v>-4500.4399999999878</v>
      </c>
      <c r="P30" s="214">
        <v>-46385.055384615371</v>
      </c>
      <c r="Q30" s="209">
        <f t="shared" si="0"/>
        <v>-4288.1399999979039</v>
      </c>
      <c r="R30" s="497">
        <v>3</v>
      </c>
    </row>
    <row r="31" spans="1:18">
      <c r="A31" s="210">
        <v>44985</v>
      </c>
      <c r="B31" s="462">
        <v>4712.3000000020838</v>
      </c>
      <c r="C31" s="459">
        <v>-133273.89000000001</v>
      </c>
      <c r="D31" s="240"/>
      <c r="E31" s="240">
        <v>0</v>
      </c>
      <c r="F31" s="240">
        <v>0</v>
      </c>
      <c r="G31" s="214">
        <v>-128561.58999999793</v>
      </c>
      <c r="H31" s="214">
        <v>-61924.644999997923</v>
      </c>
      <c r="I31" s="214">
        <v>1523511.3346153868</v>
      </c>
      <c r="J31" s="214"/>
      <c r="K31" s="486">
        <v>-9000.4399999999878</v>
      </c>
      <c r="L31" s="216">
        <v>-9000</v>
      </c>
      <c r="M31" s="214"/>
      <c r="N31" s="214">
        <v>-18000.439999999988</v>
      </c>
      <c r="O31" s="214">
        <v>-13500.439999999988</v>
      </c>
      <c r="P31" s="214">
        <v>-47077.363076923059</v>
      </c>
      <c r="Q31" s="209">
        <f t="shared" si="0"/>
        <v>-146562.02999999793</v>
      </c>
      <c r="R31" s="497">
        <v>4</v>
      </c>
    </row>
    <row r="32" spans="1:18">
      <c r="A32" s="210">
        <v>45015</v>
      </c>
      <c r="B32" s="462">
        <v>-128561.58999999793</v>
      </c>
      <c r="C32" s="459">
        <v>-153672.82</v>
      </c>
      <c r="D32" s="240"/>
      <c r="E32" s="494">
        <v>1258467</v>
      </c>
      <c r="F32" s="240">
        <v>0</v>
      </c>
      <c r="G32" s="214">
        <v>976232.59000000206</v>
      </c>
      <c r="H32" s="214">
        <v>423835.5000000021</v>
      </c>
      <c r="I32" s="214">
        <v>1390628.7853846177</v>
      </c>
      <c r="J32" s="214"/>
      <c r="K32" s="486">
        <v>-18000.439999999988</v>
      </c>
      <c r="L32" s="216">
        <v>-9000</v>
      </c>
      <c r="M32" s="214"/>
      <c r="N32" s="214">
        <v>-27000.439999999988</v>
      </c>
      <c r="O32" s="214">
        <v>-22500.439999999988</v>
      </c>
      <c r="P32" s="214">
        <v>-47769.670769230746</v>
      </c>
      <c r="Q32" s="209">
        <f t="shared" si="0"/>
        <v>949232.15000000212</v>
      </c>
      <c r="R32" s="497">
        <v>5</v>
      </c>
    </row>
    <row r="33" spans="1:18">
      <c r="A33" s="210">
        <v>45046</v>
      </c>
      <c r="B33" s="462">
        <v>976232.59000000206</v>
      </c>
      <c r="C33" s="459">
        <v>-134592.29999999999</v>
      </c>
      <c r="D33" s="240"/>
      <c r="E33" s="240">
        <v>314364</v>
      </c>
      <c r="F33" s="494">
        <v>435907</v>
      </c>
      <c r="G33" s="214">
        <v>1591911.2900000021</v>
      </c>
      <c r="H33" s="214">
        <v>1284071.940000002</v>
      </c>
      <c r="I33" s="214">
        <v>1386316.573076925</v>
      </c>
      <c r="J33" s="214"/>
      <c r="K33" s="486">
        <v>-27000.439999999988</v>
      </c>
      <c r="L33" s="216">
        <v>-9000</v>
      </c>
      <c r="M33" s="214"/>
      <c r="N33" s="214">
        <v>-36000.439999999988</v>
      </c>
      <c r="O33" s="214">
        <v>-31500.439999999988</v>
      </c>
      <c r="P33" s="214">
        <v>-48461.978461538434</v>
      </c>
      <c r="Q33" s="209">
        <f t="shared" si="0"/>
        <v>1555910.8500000022</v>
      </c>
      <c r="R33" s="497">
        <v>6</v>
      </c>
    </row>
    <row r="34" spans="1:18">
      <c r="A34" s="210">
        <v>45076</v>
      </c>
      <c r="B34" s="462">
        <v>1591911.2900000021</v>
      </c>
      <c r="C34" s="459">
        <v>-103494.93</v>
      </c>
      <c r="D34" s="240"/>
      <c r="E34" s="240">
        <v>0</v>
      </c>
      <c r="F34" s="240">
        <v>0</v>
      </c>
      <c r="G34" s="214">
        <v>1488416.3600000022</v>
      </c>
      <c r="H34" s="214">
        <v>1540163.825000002</v>
      </c>
      <c r="I34" s="214">
        <v>1374084.026153848</v>
      </c>
      <c r="J34" s="214"/>
      <c r="K34" s="486">
        <v>-36000.439999999988</v>
      </c>
      <c r="L34" s="216">
        <v>-9000</v>
      </c>
      <c r="M34" s="214"/>
      <c r="N34" s="214">
        <v>-45000.439999999988</v>
      </c>
      <c r="O34" s="214">
        <v>-40500.439999999988</v>
      </c>
      <c r="P34" s="214">
        <v>-49154.286153846137</v>
      </c>
      <c r="Q34" s="209">
        <f t="shared" si="0"/>
        <v>1443415.9200000023</v>
      </c>
      <c r="R34" s="497">
        <v>7</v>
      </c>
    </row>
    <row r="35" spans="1:18">
      <c r="A35" s="210">
        <v>45107</v>
      </c>
      <c r="B35" s="462">
        <v>1488416.3600000022</v>
      </c>
      <c r="C35" s="459">
        <v>-176809.04</v>
      </c>
      <c r="D35" s="240"/>
      <c r="E35" s="240">
        <v>304379</v>
      </c>
      <c r="F35" s="240">
        <v>84358</v>
      </c>
      <c r="G35" s="214">
        <v>1700344.3200000022</v>
      </c>
      <c r="H35" s="214">
        <v>1594380.3400000022</v>
      </c>
      <c r="I35" s="214">
        <v>1385871.1292307714</v>
      </c>
      <c r="J35" s="214"/>
      <c r="K35" s="486">
        <v>-45000.439999999988</v>
      </c>
      <c r="L35" s="216">
        <v>-9000</v>
      </c>
      <c r="M35" s="214"/>
      <c r="N35" s="214">
        <v>-54000.439999999988</v>
      </c>
      <c r="O35" s="214">
        <v>-49500.439999999988</v>
      </c>
      <c r="P35" s="214">
        <v>-49846.593846153832</v>
      </c>
      <c r="Q35" s="209">
        <f t="shared" si="0"/>
        <v>1646343.8800000022</v>
      </c>
      <c r="R35" s="497">
        <v>8</v>
      </c>
    </row>
    <row r="36" spans="1:18">
      <c r="A36" s="210">
        <v>45137</v>
      </c>
      <c r="B36" s="462">
        <v>1700344.3200000022</v>
      </c>
      <c r="C36" s="459">
        <v>-114134.25</v>
      </c>
      <c r="D36" s="240"/>
      <c r="E36" s="240">
        <v>0</v>
      </c>
      <c r="F36" s="240">
        <v>0</v>
      </c>
      <c r="G36" s="214">
        <v>1586210.0700000022</v>
      </c>
      <c r="H36" s="214">
        <v>1643277.1950000022</v>
      </c>
      <c r="I36" s="214">
        <v>1374405.1246153866</v>
      </c>
      <c r="J36" s="214"/>
      <c r="K36" s="486">
        <v>-54000.439999999988</v>
      </c>
      <c r="L36" s="216">
        <v>-9000</v>
      </c>
      <c r="M36" s="214"/>
      <c r="N36" s="214">
        <v>-63000.439999999988</v>
      </c>
      <c r="O36" s="214">
        <v>-58500.439999999988</v>
      </c>
      <c r="P36" s="214">
        <v>-50538.901538461527</v>
      </c>
      <c r="Q36" s="209">
        <f t="shared" si="0"/>
        <v>1523209.6300000022</v>
      </c>
      <c r="R36" s="497">
        <v>9</v>
      </c>
    </row>
    <row r="37" spans="1:18">
      <c r="A37" s="210">
        <v>45168</v>
      </c>
      <c r="B37" s="462">
        <v>1586210.0700000022</v>
      </c>
      <c r="C37" s="459">
        <v>159263.24</v>
      </c>
      <c r="D37" s="240"/>
      <c r="E37" s="240">
        <v>0</v>
      </c>
      <c r="F37" s="240">
        <v>0</v>
      </c>
      <c r="G37" s="214">
        <v>1745473.3100000022</v>
      </c>
      <c r="H37" s="214">
        <v>1665841.6900000023</v>
      </c>
      <c r="I37" s="214">
        <v>1382999.8061538483</v>
      </c>
      <c r="J37" s="214"/>
      <c r="K37" s="486">
        <v>-63000.439999999988</v>
      </c>
      <c r="L37" s="216">
        <v>-9000</v>
      </c>
      <c r="M37" s="214"/>
      <c r="N37" s="214">
        <v>-72000.439999999988</v>
      </c>
      <c r="O37" s="214">
        <v>-67500.439999999988</v>
      </c>
      <c r="P37" s="214">
        <v>-51231.209230769222</v>
      </c>
      <c r="Q37" s="209">
        <f t="shared" si="0"/>
        <v>1673472.8700000022</v>
      </c>
      <c r="R37" s="497">
        <v>10</v>
      </c>
    </row>
    <row r="38" spans="1:18">
      <c r="A38" s="210">
        <v>45199</v>
      </c>
      <c r="B38" s="462">
        <v>1745473.3100000022</v>
      </c>
      <c r="C38" s="459">
        <v>-405060.07</v>
      </c>
      <c r="D38" s="240"/>
      <c r="E38" s="240">
        <v>314002</v>
      </c>
      <c r="F38" s="240">
        <v>87024</v>
      </c>
      <c r="G38" s="214">
        <v>1741439.2400000021</v>
      </c>
      <c r="H38" s="214">
        <v>1743456.2750000022</v>
      </c>
      <c r="I38" s="214">
        <v>1398160.5853846173</v>
      </c>
      <c r="J38" s="214"/>
      <c r="K38" s="486">
        <v>-72000.439999999988</v>
      </c>
      <c r="L38" s="216">
        <v>-9000</v>
      </c>
      <c r="M38" s="214"/>
      <c r="N38" s="214">
        <v>-81000.439999999988</v>
      </c>
      <c r="O38" s="214">
        <v>-76500.439999999988</v>
      </c>
      <c r="P38" s="214">
        <v>-51923.51692307691</v>
      </c>
      <c r="Q38" s="209">
        <f t="shared" si="0"/>
        <v>1660438.8000000021</v>
      </c>
      <c r="R38" s="497">
        <v>11</v>
      </c>
    </row>
    <row r="39" spans="1:18">
      <c r="A39" s="210">
        <v>45229</v>
      </c>
      <c r="B39" s="462">
        <v>1741439.2400000021</v>
      </c>
      <c r="C39" s="459">
        <v>-19011.71</v>
      </c>
      <c r="D39" s="240"/>
      <c r="E39" s="240">
        <v>0</v>
      </c>
      <c r="F39" s="240">
        <v>0</v>
      </c>
      <c r="G39" s="214">
        <v>1722427.5300000021</v>
      </c>
      <c r="H39" s="214">
        <v>1731933.3850000021</v>
      </c>
      <c r="I39" s="214">
        <v>1399763.4076923097</v>
      </c>
      <c r="J39" s="214"/>
      <c r="K39" s="486">
        <v>-81000.439999999988</v>
      </c>
      <c r="L39" s="216">
        <v>-9000</v>
      </c>
      <c r="M39" s="214"/>
      <c r="N39" s="214">
        <v>-90000.439999999988</v>
      </c>
      <c r="O39" s="214">
        <v>-85500.439999999988</v>
      </c>
      <c r="P39" s="214">
        <v>-52615.824615384605</v>
      </c>
      <c r="Q39" s="209">
        <f t="shared" si="0"/>
        <v>1632427.0900000022</v>
      </c>
      <c r="R39" s="497">
        <v>12</v>
      </c>
    </row>
    <row r="40" spans="1:18">
      <c r="A40" s="210">
        <v>45260</v>
      </c>
      <c r="B40" s="462">
        <v>1722427.5300000021</v>
      </c>
      <c r="C40" s="459">
        <v>-96882.28</v>
      </c>
      <c r="D40" s="240">
        <v>-1938526</v>
      </c>
      <c r="E40" s="240">
        <v>0</v>
      </c>
      <c r="F40" s="240">
        <v>0</v>
      </c>
      <c r="G40" s="214">
        <v>-312980.7499999979</v>
      </c>
      <c r="H40" s="214">
        <v>704723.39000000211</v>
      </c>
      <c r="I40" s="214">
        <v>1154166.5646153868</v>
      </c>
      <c r="J40" s="214"/>
      <c r="K40" s="486">
        <v>-90000.439999999988</v>
      </c>
      <c r="L40" s="216">
        <v>-9000</v>
      </c>
      <c r="M40" s="214"/>
      <c r="N40" s="214">
        <v>-99000.439999999988</v>
      </c>
      <c r="O40" s="214">
        <v>-94500.439999999988</v>
      </c>
      <c r="P40" s="214">
        <v>-53308.1323076923</v>
      </c>
      <c r="Q40" s="209">
        <f t="shared" si="0"/>
        <v>-411981.18999999791</v>
      </c>
      <c r="R40" s="497">
        <v>13</v>
      </c>
    </row>
    <row r="41" spans="1:18">
      <c r="A41" s="210">
        <v>45290</v>
      </c>
      <c r="B41" s="462">
        <v>-312980.7499999979</v>
      </c>
      <c r="C41" s="459">
        <v>-14645575.530000001</v>
      </c>
      <c r="D41" s="240"/>
      <c r="E41" s="495">
        <v>267993</v>
      </c>
      <c r="F41" s="495">
        <v>74274</v>
      </c>
      <c r="G41" s="214">
        <v>-14616289.279999999</v>
      </c>
      <c r="H41" s="214">
        <v>-7464635.0149999987</v>
      </c>
      <c r="I41" s="214">
        <v>-182457.25923076732</v>
      </c>
      <c r="J41" s="214"/>
      <c r="K41" s="486">
        <v>-99000.439999999988</v>
      </c>
      <c r="L41" s="216">
        <v>-9000</v>
      </c>
      <c r="M41" s="214">
        <v>108000</v>
      </c>
      <c r="N41" s="214">
        <v>-0.43999999998777639</v>
      </c>
      <c r="O41" s="214">
        <v>-49500.439999999988</v>
      </c>
      <c r="P41" s="214">
        <v>-45692.747692307683</v>
      </c>
      <c r="Q41" s="209">
        <f t="shared" si="0"/>
        <v>-14616289.719999999</v>
      </c>
      <c r="R41" s="497">
        <v>14</v>
      </c>
    </row>
    <row r="42" spans="1:18">
      <c r="R42" s="497">
        <v>14</v>
      </c>
    </row>
    <row r="44" spans="1:18">
      <c r="F44" s="511" t="s">
        <v>1946</v>
      </c>
      <c r="M44" t="s">
        <v>1947</v>
      </c>
    </row>
    <row r="45" spans="1:18" ht="14.4" hidden="1" customHeight="1"/>
    <row r="46" spans="1:18" ht="14.4" hidden="1" customHeight="1">
      <c r="F46" s="511" t="s">
        <v>1946</v>
      </c>
      <c r="M46" t="s">
        <v>1947</v>
      </c>
    </row>
    <row r="47" spans="1:18" ht="14.4" hidden="1" customHeight="1">
      <c r="A47" s="182" t="s">
        <v>1935</v>
      </c>
    </row>
    <row r="48" spans="1:18" ht="14.4" hidden="1" customHeight="1">
      <c r="A48" s="182" t="s">
        <v>1936</v>
      </c>
    </row>
    <row r="49" spans="1:4" ht="14.4" hidden="1" customHeight="1">
      <c r="A49" s="182" t="s">
        <v>1937</v>
      </c>
    </row>
    <row r="50" spans="1:4" ht="14.4" hidden="1" customHeight="1"/>
    <row r="51" spans="1:4" ht="14.4" hidden="1" customHeight="1">
      <c r="A51" s="636" t="s">
        <v>1938</v>
      </c>
      <c r="B51" s="637"/>
      <c r="C51" s="638"/>
    </row>
    <row r="52" spans="1:4" ht="14.4" hidden="1" customHeight="1">
      <c r="A52" s="639" t="s">
        <v>1939</v>
      </c>
      <c r="B52" s="640"/>
      <c r="C52" s="641"/>
      <c r="D52" s="512"/>
    </row>
    <row r="53" spans="1:4">
      <c r="A53" s="224" t="s">
        <v>1940</v>
      </c>
      <c r="B53" s="225"/>
      <c r="C53" s="229">
        <v>-45692.747692307683</v>
      </c>
    </row>
    <row r="54" spans="1:4">
      <c r="A54" s="224" t="s">
        <v>1941</v>
      </c>
      <c r="B54" s="225"/>
      <c r="C54" s="236">
        <v>-49500.439999999988</v>
      </c>
    </row>
    <row r="55" spans="1:4">
      <c r="A55" s="224" t="s">
        <v>1942</v>
      </c>
      <c r="B55" s="225"/>
      <c r="C55" s="237">
        <v>-0.43999999998777639</v>
      </c>
    </row>
    <row r="56" spans="1:4">
      <c r="A56" s="224" t="s">
        <v>1943</v>
      </c>
      <c r="B56" s="225"/>
      <c r="C56" s="237">
        <v>-14616289.279999999</v>
      </c>
    </row>
    <row r="57" spans="1:4">
      <c r="A57" s="224" t="s">
        <v>1944</v>
      </c>
      <c r="B57" s="225"/>
      <c r="C57" s="237">
        <v>-7464635.0149999987</v>
      </c>
    </row>
    <row r="58" spans="1:4">
      <c r="A58" s="234" t="s">
        <v>1945</v>
      </c>
      <c r="B58" s="235"/>
      <c r="C58" s="229">
        <v>-182457.25923076732</v>
      </c>
    </row>
  </sheetData>
  <mergeCells count="4">
    <mergeCell ref="A51:C51"/>
    <mergeCell ref="A52:C52"/>
    <mergeCell ref="B3:B4"/>
    <mergeCell ref="K3:K4"/>
  </mergeCells>
  <pageMargins left="0.7" right="0.7" top="0.75" bottom="0.75" header="0.3" footer="0.3"/>
  <pageSetup orientation="portrait"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4492-954E-4B99-BEA1-ABB41EBE304F}">
  <sheetPr>
    <tabColor rgb="FFE1FFE1"/>
  </sheetPr>
  <dimension ref="A3:CF52"/>
  <sheetViews>
    <sheetView zoomScale="80" zoomScaleNormal="80" workbookViewId="0">
      <selection activeCell="O32" sqref="O32"/>
    </sheetView>
  </sheetViews>
  <sheetFormatPr defaultRowHeight="14.4"/>
  <cols>
    <col min="1" max="1" width="15.5546875" customWidth="1"/>
    <col min="2" max="2" width="17.44140625" style="196" customWidth="1"/>
    <col min="3" max="3" width="15.88671875" style="196" bestFit="1" customWidth="1"/>
    <col min="4" max="6" width="14.88671875" style="196" customWidth="1"/>
    <col min="7" max="7" width="14.88671875" customWidth="1"/>
    <col min="8" max="8" width="15.33203125" bestFit="1" customWidth="1"/>
    <col min="9" max="9" width="16.33203125" bestFit="1" customWidth="1"/>
    <col min="10" max="10" width="13.44140625" customWidth="1"/>
    <col min="11" max="11" width="13.33203125" customWidth="1"/>
    <col min="12" max="14" width="16.109375" customWidth="1"/>
    <col min="15" max="17" width="19.33203125" customWidth="1"/>
    <col min="18" max="18" width="3.44140625" customWidth="1"/>
    <col min="19" max="84" width="8.6640625" style="193"/>
  </cols>
  <sheetData>
    <row r="3" spans="1:18">
      <c r="B3" s="642" t="s">
        <v>1925</v>
      </c>
      <c r="C3" s="191" t="s">
        <v>1926</v>
      </c>
      <c r="D3" s="191"/>
      <c r="E3" s="191"/>
      <c r="F3" s="191"/>
      <c r="G3" s="192"/>
      <c r="H3" s="192"/>
      <c r="I3" s="192"/>
      <c r="J3" s="192"/>
      <c r="K3" s="642" t="s">
        <v>1925</v>
      </c>
      <c r="L3" s="191" t="s">
        <v>1926</v>
      </c>
      <c r="M3" s="192"/>
      <c r="N3" s="192"/>
      <c r="O3" s="192"/>
      <c r="P3" s="192"/>
    </row>
    <row r="4" spans="1:18" ht="14.4" customHeight="1">
      <c r="B4" s="643"/>
      <c r="C4" s="194" t="s">
        <v>1927</v>
      </c>
      <c r="D4" s="194" t="s">
        <v>173</v>
      </c>
      <c r="E4" s="194" t="s">
        <v>1928</v>
      </c>
      <c r="F4" s="194" t="s">
        <v>1929</v>
      </c>
      <c r="G4" s="195" t="s">
        <v>1930</v>
      </c>
      <c r="H4" s="194" t="s">
        <v>1931</v>
      </c>
      <c r="I4" s="194" t="s">
        <v>1932</v>
      </c>
      <c r="J4" s="195"/>
      <c r="K4" s="643"/>
      <c r="L4" s="194">
        <v>6900065</v>
      </c>
      <c r="M4" s="195" t="s">
        <v>1933</v>
      </c>
      <c r="N4" s="195" t="s">
        <v>1930</v>
      </c>
      <c r="O4" s="194" t="s">
        <v>1931</v>
      </c>
      <c r="P4" s="194" t="s">
        <v>1932</v>
      </c>
      <c r="Q4" s="196"/>
    </row>
    <row r="5" spans="1:18">
      <c r="Q5" s="197" t="s">
        <v>1934</v>
      </c>
    </row>
    <row r="6" spans="1:18">
      <c r="A6" s="198">
        <v>44927</v>
      </c>
      <c r="B6" s="199">
        <v>128720.24000000209</v>
      </c>
      <c r="C6" s="200">
        <v>-124007.94</v>
      </c>
      <c r="D6" s="199"/>
      <c r="E6" s="199">
        <v>0</v>
      </c>
      <c r="F6" s="199">
        <v>0</v>
      </c>
      <c r="G6" s="201">
        <v>4712.3000000020838</v>
      </c>
      <c r="H6" s="201">
        <v>66716.270000002085</v>
      </c>
      <c r="I6" s="201">
        <v>1749902.2038461561</v>
      </c>
      <c r="J6" s="201"/>
      <c r="K6" s="201">
        <v>-0.43999999998777639</v>
      </c>
      <c r="L6" s="202">
        <v>-9000</v>
      </c>
      <c r="M6" s="201"/>
      <c r="N6" s="201">
        <v>-9000.4399999999878</v>
      </c>
      <c r="O6" s="201">
        <v>-4500.4399999999878</v>
      </c>
      <c r="P6" s="201">
        <v>-46385.055384615371</v>
      </c>
      <c r="Q6" s="203">
        <f>SUM(G6,N6)</f>
        <v>-4288.1399999979039</v>
      </c>
      <c r="R6">
        <v>3</v>
      </c>
    </row>
    <row r="7" spans="1:18">
      <c r="A7" s="198">
        <v>44958</v>
      </c>
      <c r="B7" s="200">
        <v>4712.3000000020838</v>
      </c>
      <c r="C7" s="200">
        <v>-133273.89000000001</v>
      </c>
      <c r="D7" s="204"/>
      <c r="E7" s="204">
        <v>0</v>
      </c>
      <c r="F7" s="204">
        <v>0</v>
      </c>
      <c r="G7" s="202">
        <v>-128561.58999999793</v>
      </c>
      <c r="H7" s="202">
        <v>-61924.644999997923</v>
      </c>
      <c r="I7" s="202">
        <v>1523511.3346153868</v>
      </c>
      <c r="J7" s="202"/>
      <c r="K7" s="205">
        <v>-9000.4399999999878</v>
      </c>
      <c r="L7" s="202">
        <v>-9000</v>
      </c>
      <c r="M7" s="202"/>
      <c r="N7" s="201">
        <v>-18000.439999999988</v>
      </c>
      <c r="O7" s="201">
        <v>-13500.439999999988</v>
      </c>
      <c r="P7" s="201">
        <v>-47077.363076923059</v>
      </c>
      <c r="Q7" s="203">
        <f t="shared" ref="Q7:Q29" si="0">SUM(G7,N7)</f>
        <v>-146562.02999999793</v>
      </c>
      <c r="R7">
        <v>4</v>
      </c>
    </row>
    <row r="8" spans="1:18">
      <c r="A8" s="198">
        <v>44986</v>
      </c>
      <c r="B8" s="200">
        <v>-128561.58999999793</v>
      </c>
      <c r="C8" s="200">
        <v>-153672.82</v>
      </c>
      <c r="D8" s="204"/>
      <c r="E8" s="204">
        <v>1258467</v>
      </c>
      <c r="F8" s="204">
        <v>0</v>
      </c>
      <c r="G8" s="202">
        <v>976232.59000000206</v>
      </c>
      <c r="H8" s="202">
        <v>423835.5000000021</v>
      </c>
      <c r="I8" s="202">
        <v>1390628.7853846177</v>
      </c>
      <c r="J8" s="202"/>
      <c r="K8" s="205">
        <v>-18000.439999999988</v>
      </c>
      <c r="L8" s="202">
        <v>-9000</v>
      </c>
      <c r="M8" s="202"/>
      <c r="N8" s="201">
        <v>-27000.439999999988</v>
      </c>
      <c r="O8" s="201">
        <v>-22500.439999999988</v>
      </c>
      <c r="P8" s="201">
        <v>-47769.670769230746</v>
      </c>
      <c r="Q8" s="203">
        <f t="shared" si="0"/>
        <v>949232.15000000212</v>
      </c>
      <c r="R8">
        <v>5</v>
      </c>
    </row>
    <row r="9" spans="1:18">
      <c r="A9" s="198">
        <v>45017</v>
      </c>
      <c r="B9" s="200">
        <v>976232.59000000206</v>
      </c>
      <c r="C9" s="200">
        <v>-134592.29999999999</v>
      </c>
      <c r="D9" s="204"/>
      <c r="E9" s="204">
        <v>314364</v>
      </c>
      <c r="F9" s="204">
        <v>435907</v>
      </c>
      <c r="G9" s="202">
        <v>1591911.2900000021</v>
      </c>
      <c r="H9" s="202">
        <v>1284071.940000002</v>
      </c>
      <c r="I9" s="202">
        <v>1386316.573076925</v>
      </c>
      <c r="J9" s="202"/>
      <c r="K9" s="205">
        <v>-27000.439999999988</v>
      </c>
      <c r="L9" s="202">
        <v>-9000</v>
      </c>
      <c r="M9" s="202"/>
      <c r="N9" s="201">
        <v>-36000.439999999988</v>
      </c>
      <c r="O9" s="201">
        <v>-31500.439999999988</v>
      </c>
      <c r="P9" s="201">
        <v>-48461.978461538434</v>
      </c>
      <c r="Q9" s="203">
        <f t="shared" si="0"/>
        <v>1555910.8500000022</v>
      </c>
      <c r="R9">
        <v>6</v>
      </c>
    </row>
    <row r="10" spans="1:18">
      <c r="A10" s="198">
        <v>45047</v>
      </c>
      <c r="B10" s="200">
        <v>1591911.2900000021</v>
      </c>
      <c r="C10" s="200">
        <v>-103494.93</v>
      </c>
      <c r="D10" s="204"/>
      <c r="E10" s="204">
        <v>0</v>
      </c>
      <c r="F10" s="204">
        <v>0</v>
      </c>
      <c r="G10" s="202">
        <v>1488416.3600000022</v>
      </c>
      <c r="H10" s="202">
        <v>1540163.825000002</v>
      </c>
      <c r="I10" s="202">
        <v>1374084.026153848</v>
      </c>
      <c r="J10" s="202"/>
      <c r="K10" s="205">
        <v>-36000.439999999988</v>
      </c>
      <c r="L10" s="202">
        <v>-9000</v>
      </c>
      <c r="M10" s="202"/>
      <c r="N10" s="201">
        <v>-45000.439999999988</v>
      </c>
      <c r="O10" s="201">
        <v>-40500.439999999988</v>
      </c>
      <c r="P10" s="201">
        <v>-49154.286153846137</v>
      </c>
      <c r="Q10" s="203">
        <f t="shared" si="0"/>
        <v>1443415.9200000023</v>
      </c>
      <c r="R10">
        <v>7</v>
      </c>
    </row>
    <row r="11" spans="1:18">
      <c r="A11" s="198">
        <v>45078</v>
      </c>
      <c r="B11" s="206">
        <v>1488416.3600000022</v>
      </c>
      <c r="C11" s="200">
        <v>-176809.04</v>
      </c>
      <c r="D11" s="199"/>
      <c r="E11" s="199">
        <v>304379</v>
      </c>
      <c r="F11" s="199">
        <v>84358</v>
      </c>
      <c r="G11" s="201">
        <v>1700344.3200000022</v>
      </c>
      <c r="H11" s="201">
        <v>1594380.3400000022</v>
      </c>
      <c r="I11" s="201">
        <v>1385871.1292307714</v>
      </c>
      <c r="J11" s="201"/>
      <c r="K11" s="207">
        <v>-45000.439999999988</v>
      </c>
      <c r="L11" s="208">
        <v>-9000</v>
      </c>
      <c r="M11" s="201"/>
      <c r="N11" s="201">
        <v>-54000.439999999988</v>
      </c>
      <c r="O11" s="201">
        <v>-49500.439999999988</v>
      </c>
      <c r="P11" s="201">
        <v>-49846.593846153832</v>
      </c>
      <c r="Q11" s="203">
        <f t="shared" si="0"/>
        <v>1646343.8800000022</v>
      </c>
      <c r="R11">
        <v>8</v>
      </c>
    </row>
    <row r="12" spans="1:18">
      <c r="A12" s="198">
        <v>45108</v>
      </c>
      <c r="B12" s="206">
        <v>1700344.3200000022</v>
      </c>
      <c r="C12" s="200">
        <v>-114134.25</v>
      </c>
      <c r="D12" s="199"/>
      <c r="E12" s="199">
        <v>0</v>
      </c>
      <c r="F12" s="199">
        <v>0</v>
      </c>
      <c r="G12" s="201">
        <v>1586210.0700000022</v>
      </c>
      <c r="H12" s="201">
        <v>1643277.1950000022</v>
      </c>
      <c r="I12" s="201">
        <v>1374405.1246153866</v>
      </c>
      <c r="J12" s="201"/>
      <c r="K12" s="207">
        <v>-54000.439999999988</v>
      </c>
      <c r="L12" s="208">
        <v>-9000</v>
      </c>
      <c r="M12" s="201"/>
      <c r="N12" s="201">
        <v>-63000.439999999988</v>
      </c>
      <c r="O12" s="201">
        <v>-58500.439999999988</v>
      </c>
      <c r="P12" s="201">
        <v>-50538.901538461527</v>
      </c>
      <c r="Q12" s="203">
        <f t="shared" si="0"/>
        <v>1523209.6300000022</v>
      </c>
      <c r="R12">
        <v>9</v>
      </c>
    </row>
    <row r="13" spans="1:18">
      <c r="A13" s="198">
        <v>45139</v>
      </c>
      <c r="B13" s="206">
        <v>1586210.0700000022</v>
      </c>
      <c r="C13" s="200">
        <v>159263.24</v>
      </c>
      <c r="D13" s="199"/>
      <c r="E13" s="199">
        <v>0</v>
      </c>
      <c r="F13" s="199">
        <v>0</v>
      </c>
      <c r="G13" s="201">
        <v>1745473.3100000022</v>
      </c>
      <c r="H13" s="201">
        <v>1665841.6900000023</v>
      </c>
      <c r="I13" s="201">
        <v>1382999.8061538483</v>
      </c>
      <c r="J13" s="201"/>
      <c r="K13" s="207">
        <v>-63000.439999999988</v>
      </c>
      <c r="L13" s="208">
        <v>-9000</v>
      </c>
      <c r="M13" s="201"/>
      <c r="N13" s="201">
        <v>-72000.439999999988</v>
      </c>
      <c r="O13" s="201">
        <v>-67500.439999999988</v>
      </c>
      <c r="P13" s="201">
        <v>-51231.209230769222</v>
      </c>
      <c r="Q13" s="203">
        <f t="shared" si="0"/>
        <v>1673472.8700000022</v>
      </c>
      <c r="R13">
        <v>10</v>
      </c>
    </row>
    <row r="14" spans="1:18">
      <c r="A14" s="210">
        <v>45170</v>
      </c>
      <c r="B14" s="381">
        <v>1745473.3100000022</v>
      </c>
      <c r="C14" s="212">
        <v>-405060.07</v>
      </c>
      <c r="D14" s="240"/>
      <c r="E14" s="240">
        <v>314002</v>
      </c>
      <c r="F14" s="240">
        <v>87024</v>
      </c>
      <c r="G14" s="214">
        <v>1741439.2400000021</v>
      </c>
      <c r="H14" s="214">
        <v>1743456.2750000022</v>
      </c>
      <c r="I14" s="214">
        <v>1398160.5853846173</v>
      </c>
      <c r="J14" s="214"/>
      <c r="K14" s="243">
        <v>-72000.439999999988</v>
      </c>
      <c r="L14" s="216">
        <v>-9000</v>
      </c>
      <c r="M14" s="214"/>
      <c r="N14" s="214">
        <v>-81000.439999999988</v>
      </c>
      <c r="O14" s="214">
        <v>-76500.439999999988</v>
      </c>
      <c r="P14" s="214">
        <v>-51923.51692307691</v>
      </c>
      <c r="Q14" s="203">
        <f t="shared" si="0"/>
        <v>1660438.8000000021</v>
      </c>
      <c r="R14">
        <v>11</v>
      </c>
    </row>
    <row r="15" spans="1:18">
      <c r="A15" s="210">
        <v>45200</v>
      </c>
      <c r="B15" s="381">
        <v>1741439.2400000021</v>
      </c>
      <c r="C15" s="212">
        <v>-19011.71</v>
      </c>
      <c r="D15" s="240"/>
      <c r="E15" s="240">
        <v>0</v>
      </c>
      <c r="F15" s="240">
        <v>0</v>
      </c>
      <c r="G15" s="214">
        <v>1722427.5300000021</v>
      </c>
      <c r="H15" s="214">
        <v>1731933.3850000021</v>
      </c>
      <c r="I15" s="214">
        <v>1399763.4076923097</v>
      </c>
      <c r="J15" s="214"/>
      <c r="K15" s="243">
        <v>-81000.439999999988</v>
      </c>
      <c r="L15" s="216">
        <v>-9000</v>
      </c>
      <c r="M15" s="243"/>
      <c r="N15" s="214">
        <v>-90000.439999999988</v>
      </c>
      <c r="O15" s="214">
        <v>-85500.439999999988</v>
      </c>
      <c r="P15" s="214">
        <v>-52615.824615384605</v>
      </c>
      <c r="Q15" s="203">
        <f t="shared" si="0"/>
        <v>1632427.0900000022</v>
      </c>
      <c r="R15">
        <v>12</v>
      </c>
    </row>
    <row r="16" spans="1:18">
      <c r="A16" s="210">
        <v>45231</v>
      </c>
      <c r="B16" s="382">
        <v>1722427.5300000021</v>
      </c>
      <c r="C16" s="241">
        <v>-96882.28</v>
      </c>
      <c r="D16" s="242">
        <v>-1938526</v>
      </c>
      <c r="E16" s="242">
        <v>0</v>
      </c>
      <c r="F16" s="242">
        <v>0</v>
      </c>
      <c r="G16" s="213">
        <v>-312980.7499999979</v>
      </c>
      <c r="H16" s="214">
        <v>704723.39000000211</v>
      </c>
      <c r="I16" s="214">
        <v>1154166.5646153868</v>
      </c>
      <c r="J16" s="214"/>
      <c r="K16" s="383">
        <v>-90000.439999999988</v>
      </c>
      <c r="L16" s="216">
        <v>-9000</v>
      </c>
      <c r="M16" s="383"/>
      <c r="N16" s="214">
        <v>-99000.439999999988</v>
      </c>
      <c r="O16" s="214">
        <v>-94500.439999999988</v>
      </c>
      <c r="P16" s="214">
        <v>-53308.1323076923</v>
      </c>
      <c r="Q16" s="203">
        <f t="shared" si="0"/>
        <v>-411981.18999999791</v>
      </c>
      <c r="R16">
        <v>13</v>
      </c>
    </row>
    <row r="17" spans="1:18">
      <c r="A17" s="217">
        <v>45261</v>
      </c>
      <c r="B17" s="384">
        <v>-312980.7499999979</v>
      </c>
      <c r="C17" s="219">
        <v>-14645575.530000001</v>
      </c>
      <c r="D17" s="385"/>
      <c r="E17" s="385">
        <v>267993</v>
      </c>
      <c r="F17" s="385">
        <v>74274</v>
      </c>
      <c r="G17" s="220">
        <v>-14616289.279999999</v>
      </c>
      <c r="H17" s="221">
        <v>-7464635.0149999987</v>
      </c>
      <c r="I17" s="221">
        <v>-182457.25923076732</v>
      </c>
      <c r="J17" s="221"/>
      <c r="K17" s="386">
        <v>-99000.439999999988</v>
      </c>
      <c r="L17" s="387">
        <v>-9000</v>
      </c>
      <c r="M17" s="386">
        <v>108000</v>
      </c>
      <c r="N17" s="221">
        <v>-0.43999999998777639</v>
      </c>
      <c r="O17" s="221">
        <v>-49500.439999999988</v>
      </c>
      <c r="P17" s="221">
        <v>-45692.747692307683</v>
      </c>
      <c r="Q17" s="209">
        <f t="shared" si="0"/>
        <v>-14616289.719999999</v>
      </c>
      <c r="R17">
        <v>14</v>
      </c>
    </row>
    <row r="18" spans="1:18">
      <c r="A18" s="210">
        <v>45292</v>
      </c>
      <c r="B18" s="381">
        <v>-14616289.279999999</v>
      </c>
      <c r="C18" s="211">
        <v>-376432</v>
      </c>
      <c r="D18" s="242"/>
      <c r="E18" s="242"/>
      <c r="F18" s="242"/>
      <c r="G18" s="213">
        <v>-14992721.279999999</v>
      </c>
      <c r="H18" s="214">
        <v>-14804505.279999999</v>
      </c>
      <c r="I18" s="214">
        <v>-1345645.0684615369</v>
      </c>
      <c r="J18" s="214"/>
      <c r="K18" s="243">
        <v>-0.43999999998777639</v>
      </c>
      <c r="L18" s="216">
        <v>-10000</v>
      </c>
      <c r="M18" s="243"/>
      <c r="N18" s="214">
        <v>-10000.439999999988</v>
      </c>
      <c r="O18" s="214">
        <v>-5000.4399999999878</v>
      </c>
      <c r="P18" s="214">
        <v>-46461.978461538449</v>
      </c>
      <c r="Q18" s="209">
        <f t="shared" si="0"/>
        <v>-15002721.719999999</v>
      </c>
      <c r="R18">
        <v>3</v>
      </c>
    </row>
    <row r="19" spans="1:18">
      <c r="A19" s="210">
        <v>45323</v>
      </c>
      <c r="B19" s="381">
        <v>-14992721.279999999</v>
      </c>
      <c r="C19" s="211">
        <v>-408577</v>
      </c>
      <c r="D19" s="242"/>
      <c r="E19" s="242"/>
      <c r="F19" s="242"/>
      <c r="G19" s="213">
        <v>-15401298.279999999</v>
      </c>
      <c r="H19" s="214">
        <v>-15197009.779999999</v>
      </c>
      <c r="I19" s="214">
        <v>-2530722.8053846136</v>
      </c>
      <c r="J19" s="214"/>
      <c r="K19" s="243">
        <v>-10000.439999999988</v>
      </c>
      <c r="L19" s="216">
        <v>-10000</v>
      </c>
      <c r="M19" s="243"/>
      <c r="N19" s="214">
        <v>-20000.439999999988</v>
      </c>
      <c r="O19" s="214">
        <v>-15000.439999999988</v>
      </c>
      <c r="P19" s="214">
        <v>-47308.132307692285</v>
      </c>
      <c r="Q19" s="209">
        <f t="shared" si="0"/>
        <v>-15421298.719999999</v>
      </c>
      <c r="R19">
        <v>4</v>
      </c>
    </row>
    <row r="20" spans="1:18">
      <c r="A20" s="210">
        <v>45352</v>
      </c>
      <c r="B20" s="381">
        <v>-15401298.279999999</v>
      </c>
      <c r="C20" s="211">
        <v>-868450</v>
      </c>
      <c r="D20" s="242"/>
      <c r="E20" s="242">
        <v>11248666</v>
      </c>
      <c r="F20" s="242"/>
      <c r="G20" s="213">
        <v>-5021082.2799999993</v>
      </c>
      <c r="H20" s="214">
        <v>-10211190.279999999</v>
      </c>
      <c r="I20" s="214">
        <v>-2907070.5507692294</v>
      </c>
      <c r="J20" s="214"/>
      <c r="K20" s="243">
        <v>-20000.439999999988</v>
      </c>
      <c r="L20" s="216">
        <v>-10000</v>
      </c>
      <c r="M20" s="243"/>
      <c r="N20" s="214">
        <v>-30000.439999999988</v>
      </c>
      <c r="O20" s="214">
        <v>-25000.439999999988</v>
      </c>
      <c r="P20" s="214">
        <v>-48231.209230769207</v>
      </c>
      <c r="Q20" s="209">
        <f t="shared" si="0"/>
        <v>-5051082.72</v>
      </c>
      <c r="R20">
        <v>5</v>
      </c>
    </row>
    <row r="21" spans="1:18">
      <c r="A21" s="210">
        <v>45383</v>
      </c>
      <c r="B21" s="381">
        <v>-5021082.2799999993</v>
      </c>
      <c r="C21" s="211">
        <v>-376641</v>
      </c>
      <c r="D21" s="242"/>
      <c r="E21" s="242">
        <v>1294649</v>
      </c>
      <c r="F21" s="242">
        <v>3476353</v>
      </c>
      <c r="G21" s="213">
        <v>-626721.27999999933</v>
      </c>
      <c r="H21" s="214">
        <v>-2823901.7799999993</v>
      </c>
      <c r="I21" s="214">
        <v>-3030374.6946153836</v>
      </c>
      <c r="J21" s="214"/>
      <c r="K21" s="243">
        <v>-30000.439999999988</v>
      </c>
      <c r="L21" s="216">
        <v>-10000</v>
      </c>
      <c r="M21" s="243"/>
      <c r="N21" s="214">
        <v>-40000.439999999988</v>
      </c>
      <c r="O21" s="214">
        <v>-35000.439999999988</v>
      </c>
      <c r="P21" s="214">
        <v>-49231.2092307692</v>
      </c>
      <c r="Q21" s="209">
        <f t="shared" si="0"/>
        <v>-666721.71999999927</v>
      </c>
      <c r="R21">
        <v>6</v>
      </c>
    </row>
    <row r="22" spans="1:18">
      <c r="A22" s="210">
        <v>45413</v>
      </c>
      <c r="B22" s="381">
        <v>-626721.27999999933</v>
      </c>
      <c r="C22" s="211">
        <v>-385739</v>
      </c>
      <c r="D22" s="242"/>
      <c r="E22" s="242"/>
      <c r="F22" s="242"/>
      <c r="G22" s="213">
        <v>-1012460.2799999993</v>
      </c>
      <c r="H22" s="214">
        <v>-819590.77999999933</v>
      </c>
      <c r="I22" s="214">
        <v>-3230710.9692307683</v>
      </c>
      <c r="J22" s="214"/>
      <c r="K22" s="243">
        <v>-40000.439999999988</v>
      </c>
      <c r="L22" s="216">
        <v>-10000</v>
      </c>
      <c r="M22" s="243"/>
      <c r="N22" s="214">
        <v>-50000.439999999988</v>
      </c>
      <c r="O22" s="214">
        <v>-45000.439999999988</v>
      </c>
      <c r="P22" s="214">
        <v>-50308.132307692285</v>
      </c>
      <c r="Q22" s="209">
        <f t="shared" si="0"/>
        <v>-1062460.7199999993</v>
      </c>
      <c r="R22">
        <v>7</v>
      </c>
    </row>
    <row r="23" spans="1:18">
      <c r="A23" s="210">
        <v>45444</v>
      </c>
      <c r="B23" s="381">
        <v>-1012460.2799999993</v>
      </c>
      <c r="C23" s="211">
        <v>-307233</v>
      </c>
      <c r="D23" s="242"/>
      <c r="E23" s="242">
        <v>1294648</v>
      </c>
      <c r="F23" s="242">
        <v>358809</v>
      </c>
      <c r="G23" s="213">
        <v>333763.72000000067</v>
      </c>
      <c r="H23" s="214">
        <v>-339348.27999999933</v>
      </c>
      <c r="I23" s="214">
        <v>-3319530.4030769225</v>
      </c>
      <c r="J23" s="214"/>
      <c r="K23" s="243">
        <v>-50000.439999999988</v>
      </c>
      <c r="L23" s="216">
        <v>-10000</v>
      </c>
      <c r="M23" s="243"/>
      <c r="N23" s="214">
        <v>-60000.439999999988</v>
      </c>
      <c r="O23" s="214">
        <v>-55000.439999999988</v>
      </c>
      <c r="P23" s="214">
        <v>-51461.978461538449</v>
      </c>
      <c r="Q23" s="209">
        <f t="shared" si="0"/>
        <v>273763.28000000067</v>
      </c>
      <c r="R23">
        <v>8</v>
      </c>
    </row>
    <row r="24" spans="1:18">
      <c r="A24" s="210">
        <v>45474</v>
      </c>
      <c r="B24" s="381">
        <v>333763.72000000067</v>
      </c>
      <c r="C24" s="211">
        <v>-1063239</v>
      </c>
      <c r="D24" s="242"/>
      <c r="E24" s="242"/>
      <c r="F24" s="242"/>
      <c r="G24" s="213">
        <v>-729475.27999999933</v>
      </c>
      <c r="H24" s="214">
        <v>-197855.77999999933</v>
      </c>
      <c r="I24" s="214">
        <v>-3506439.6030769227</v>
      </c>
      <c r="J24" s="214"/>
      <c r="K24" s="243">
        <v>-60000.439999999988</v>
      </c>
      <c r="L24" s="216">
        <v>-10000</v>
      </c>
      <c r="M24" s="243"/>
      <c r="N24" s="214">
        <v>-70000.439999999988</v>
      </c>
      <c r="O24" s="214">
        <v>-65000.439999999988</v>
      </c>
      <c r="P24" s="214">
        <v>-52692.747692307683</v>
      </c>
      <c r="Q24" s="209">
        <f t="shared" si="0"/>
        <v>-799475.71999999927</v>
      </c>
      <c r="R24">
        <v>9</v>
      </c>
    </row>
    <row r="25" spans="1:18">
      <c r="A25" s="210">
        <v>45505</v>
      </c>
      <c r="B25" s="381">
        <v>-729475.27999999933</v>
      </c>
      <c r="C25" s="211">
        <v>-682037</v>
      </c>
      <c r="D25" s="212"/>
      <c r="E25" s="212"/>
      <c r="F25" s="212"/>
      <c r="G25" s="213">
        <v>-1411512.2799999993</v>
      </c>
      <c r="H25" s="214">
        <v>-1070493.7799999993</v>
      </c>
      <c r="I25" s="214">
        <v>-3737033.63</v>
      </c>
      <c r="J25" s="214"/>
      <c r="K25" s="243">
        <v>-70000.439999999988</v>
      </c>
      <c r="L25" s="216">
        <v>-10000</v>
      </c>
      <c r="M25" s="243"/>
      <c r="N25" s="214">
        <v>-80000.439999999988</v>
      </c>
      <c r="O25" s="214">
        <v>-75000.439999999988</v>
      </c>
      <c r="P25" s="214">
        <v>-54000.439999999988</v>
      </c>
      <c r="Q25" s="209">
        <f t="shared" si="0"/>
        <v>-1491512.7199999993</v>
      </c>
      <c r="R25">
        <v>10</v>
      </c>
    </row>
    <row r="26" spans="1:18">
      <c r="A26" s="210">
        <v>45536</v>
      </c>
      <c r="B26" s="381">
        <v>-1411512.2799999993</v>
      </c>
      <c r="C26" s="211">
        <v>-300802</v>
      </c>
      <c r="D26" s="212"/>
      <c r="E26" s="212">
        <v>608928</v>
      </c>
      <c r="F26" s="212">
        <v>168763</v>
      </c>
      <c r="G26" s="213">
        <v>-934623.27999999933</v>
      </c>
      <c r="H26" s="214">
        <v>-1173067.7799999993</v>
      </c>
      <c r="I26" s="214">
        <v>-3943194.9061538461</v>
      </c>
      <c r="J26" s="214"/>
      <c r="K26" s="243">
        <v>-80000.439999999988</v>
      </c>
      <c r="L26" s="216">
        <v>-10000</v>
      </c>
      <c r="M26" s="243"/>
      <c r="N26" s="214">
        <v>-90000.439999999988</v>
      </c>
      <c r="O26" s="214">
        <v>-85000.439999999988</v>
      </c>
      <c r="P26" s="214">
        <v>-55385.055384615371</v>
      </c>
      <c r="Q26" s="209">
        <f t="shared" si="0"/>
        <v>-1024623.7199999993</v>
      </c>
      <c r="R26">
        <v>11</v>
      </c>
    </row>
    <row r="27" spans="1:18">
      <c r="A27" s="210">
        <v>45566</v>
      </c>
      <c r="B27" s="381">
        <v>-934623.27999999933</v>
      </c>
      <c r="C27" s="211">
        <v>-305264</v>
      </c>
      <c r="D27" s="212"/>
      <c r="E27" s="212"/>
      <c r="F27" s="212"/>
      <c r="G27" s="213">
        <v>-1239887.2799999993</v>
      </c>
      <c r="H27" s="214">
        <v>-1087255.2799999993</v>
      </c>
      <c r="I27" s="214">
        <v>-4172527.7153846156</v>
      </c>
      <c r="J27" s="214"/>
      <c r="K27" s="243">
        <v>-90000.439999999988</v>
      </c>
      <c r="L27" s="216">
        <v>-10000</v>
      </c>
      <c r="M27" s="243"/>
      <c r="N27" s="214">
        <v>-100000.43999999999</v>
      </c>
      <c r="O27" s="214">
        <v>-95000.439999999988</v>
      </c>
      <c r="P27" s="214">
        <v>-56846.593846153832</v>
      </c>
      <c r="Q27" s="209">
        <f t="shared" si="0"/>
        <v>-1339887.7199999993</v>
      </c>
      <c r="R27">
        <v>12</v>
      </c>
    </row>
    <row r="28" spans="1:18">
      <c r="A28" s="210">
        <v>45597</v>
      </c>
      <c r="B28" s="381">
        <v>-1239887.2799999993</v>
      </c>
      <c r="C28" s="211">
        <v>-313803</v>
      </c>
      <c r="D28" s="212"/>
      <c r="E28" s="212"/>
      <c r="F28" s="212"/>
      <c r="G28" s="213">
        <v>-1553690.2799999993</v>
      </c>
      <c r="H28" s="214">
        <v>-1396788.7799999993</v>
      </c>
      <c r="I28" s="214">
        <v>-4424536.7776923086</v>
      </c>
      <c r="K28" s="243">
        <v>-100000.43999999999</v>
      </c>
      <c r="L28" s="216">
        <v>-10000</v>
      </c>
      <c r="M28" s="243"/>
      <c r="N28" s="214">
        <v>-110000.43999999999</v>
      </c>
      <c r="O28" s="214">
        <v>-105000.43999999999</v>
      </c>
      <c r="P28" s="214">
        <v>-58385.055384615371</v>
      </c>
      <c r="Q28" s="209">
        <f t="shared" si="0"/>
        <v>-1663690.7199999993</v>
      </c>
      <c r="R28">
        <v>13</v>
      </c>
    </row>
    <row r="29" spans="1:18">
      <c r="A29" s="210">
        <v>45627</v>
      </c>
      <c r="B29" s="384">
        <v>-1553690.2799999993</v>
      </c>
      <c r="C29" s="218">
        <v>-270247</v>
      </c>
      <c r="D29" s="219"/>
      <c r="E29" s="219">
        <v>1780732</v>
      </c>
      <c r="F29" s="219">
        <v>493526</v>
      </c>
      <c r="G29" s="220">
        <v>450320.72000000067</v>
      </c>
      <c r="H29" s="221">
        <v>-551684.77999999933</v>
      </c>
      <c r="I29" s="221">
        <v>-4365821.28</v>
      </c>
      <c r="J29" s="123"/>
      <c r="K29" s="386">
        <v>-110000.43999999999</v>
      </c>
      <c r="L29" s="387">
        <v>-10000</v>
      </c>
      <c r="M29" s="386">
        <v>120000</v>
      </c>
      <c r="N29" s="221">
        <v>-0.43999999998777639</v>
      </c>
      <c r="O29" s="221">
        <v>-55000.439999999988</v>
      </c>
      <c r="P29" s="221">
        <v>-50769.670769230746</v>
      </c>
      <c r="Q29" s="209">
        <f t="shared" si="0"/>
        <v>450320.28000000067</v>
      </c>
      <c r="R29">
        <v>14</v>
      </c>
    </row>
    <row r="30" spans="1:18">
      <c r="D30" s="93"/>
      <c r="E30" s="93"/>
      <c r="F30" s="93"/>
      <c r="G30" s="59"/>
      <c r="M30" s="215"/>
    </row>
    <row r="31" spans="1:18">
      <c r="D31" s="93"/>
      <c r="E31" s="93"/>
      <c r="F31" s="93"/>
      <c r="G31" s="59"/>
      <c r="M31" s="215"/>
    </row>
    <row r="32" spans="1:18">
      <c r="D32" s="93"/>
      <c r="E32" s="93"/>
      <c r="F32" s="93"/>
      <c r="G32" s="59"/>
      <c r="M32" s="215"/>
    </row>
    <row r="33" spans="1:15">
      <c r="A33" s="182" t="s">
        <v>1935</v>
      </c>
      <c r="D33" s="93"/>
      <c r="E33" s="93"/>
      <c r="F33" s="93"/>
      <c r="G33" s="59"/>
    </row>
    <row r="34" spans="1:15">
      <c r="A34" s="182" t="s">
        <v>1936</v>
      </c>
      <c r="D34" s="93"/>
      <c r="E34" s="93"/>
      <c r="F34" s="93"/>
      <c r="G34" s="59"/>
    </row>
    <row r="35" spans="1:15">
      <c r="A35" s="182" t="s">
        <v>1937</v>
      </c>
      <c r="B35" s="222"/>
    </row>
    <row r="37" spans="1:15">
      <c r="A37" s="636" t="s">
        <v>1938</v>
      </c>
      <c r="B37" s="637"/>
      <c r="C37" s="638"/>
      <c r="D37" s="223" t="s">
        <v>1948</v>
      </c>
      <c r="E37" s="223" t="s">
        <v>1948</v>
      </c>
      <c r="F37" s="223" t="s">
        <v>1948</v>
      </c>
      <c r="G37" s="223" t="s">
        <v>1948</v>
      </c>
      <c r="H37" s="223" t="s">
        <v>1948</v>
      </c>
      <c r="I37" s="223" t="s">
        <v>1948</v>
      </c>
      <c r="J37" s="223" t="s">
        <v>1948</v>
      </c>
      <c r="K37" s="223" t="s">
        <v>1948</v>
      </c>
      <c r="L37" s="223" t="s">
        <v>1948</v>
      </c>
      <c r="M37" s="223" t="s">
        <v>1948</v>
      </c>
      <c r="N37" s="223" t="s">
        <v>1948</v>
      </c>
      <c r="O37" s="223" t="s">
        <v>1948</v>
      </c>
    </row>
    <row r="38" spans="1:15">
      <c r="A38" s="639" t="s">
        <v>1939</v>
      </c>
      <c r="B38" s="640"/>
      <c r="C38" s="644"/>
      <c r="D38" s="223" t="s">
        <v>1949</v>
      </c>
      <c r="E38" s="223" t="s">
        <v>1950</v>
      </c>
      <c r="F38" s="223" t="s">
        <v>1951</v>
      </c>
      <c r="G38" s="223" t="s">
        <v>1952</v>
      </c>
      <c r="H38" s="223" t="s">
        <v>204</v>
      </c>
      <c r="I38" s="223" t="s">
        <v>1953</v>
      </c>
      <c r="J38" s="223" t="s">
        <v>1954</v>
      </c>
      <c r="K38" s="223" t="s">
        <v>1955</v>
      </c>
      <c r="L38" s="223" t="s">
        <v>1956</v>
      </c>
      <c r="M38" s="223" t="s">
        <v>1957</v>
      </c>
      <c r="N38" s="223" t="s">
        <v>1958</v>
      </c>
      <c r="O38" s="223" t="s">
        <v>1959</v>
      </c>
    </row>
    <row r="39" spans="1:15">
      <c r="A39" s="224" t="s">
        <v>1940</v>
      </c>
      <c r="B39" s="225"/>
      <c r="C39" s="226"/>
      <c r="D39" s="227">
        <v>-46461.978461538449</v>
      </c>
      <c r="E39" s="228">
        <v>-47308.132307692285</v>
      </c>
      <c r="F39" s="228">
        <v>-48231.209230769207</v>
      </c>
      <c r="G39" s="227">
        <v>-49231.2092307692</v>
      </c>
      <c r="H39" s="227">
        <v>-50308.132307692285</v>
      </c>
      <c r="I39" s="227">
        <v>-51461.978461538449</v>
      </c>
      <c r="J39" s="227">
        <v>-52692.747692307683</v>
      </c>
      <c r="K39" s="227">
        <v>-54000.439999999988</v>
      </c>
      <c r="L39" s="227">
        <v>-55385.055384615371</v>
      </c>
      <c r="M39" s="227">
        <v>-56846.593846153832</v>
      </c>
      <c r="N39" s="227">
        <v>-58385.055384615371</v>
      </c>
      <c r="O39" s="229">
        <v>-50769.670769230746</v>
      </c>
    </row>
    <row r="40" spans="1:15">
      <c r="A40" s="224" t="s">
        <v>1941</v>
      </c>
      <c r="B40" s="225"/>
      <c r="C40" s="226"/>
      <c r="D40" s="230">
        <v>-5000.4399999999878</v>
      </c>
      <c r="E40" s="230">
        <v>-15000.439999999988</v>
      </c>
      <c r="F40" s="230">
        <v>-25000.439999999988</v>
      </c>
      <c r="G40" s="231">
        <v>-35000.439999999988</v>
      </c>
      <c r="H40" s="231">
        <v>-45000.439999999988</v>
      </c>
      <c r="I40" s="231">
        <v>-55000.439999999988</v>
      </c>
      <c r="J40" s="231">
        <v>-65000.439999999988</v>
      </c>
      <c r="K40" s="231">
        <v>-75000.439999999988</v>
      </c>
      <c r="L40" s="231">
        <v>-85000.439999999988</v>
      </c>
      <c r="M40" s="231">
        <v>-95000.439999999988</v>
      </c>
      <c r="N40" s="231">
        <v>-105000.43999999999</v>
      </c>
      <c r="O40" s="229">
        <v>-55000.439999999988</v>
      </c>
    </row>
    <row r="41" spans="1:15">
      <c r="A41" s="224" t="s">
        <v>1942</v>
      </c>
      <c r="B41" s="225"/>
      <c r="C41" s="226"/>
      <c r="D41" s="232"/>
      <c r="E41" s="232"/>
      <c r="F41" s="232"/>
      <c r="G41" s="233"/>
      <c r="H41" s="233"/>
      <c r="I41" s="233"/>
      <c r="J41" s="233"/>
      <c r="K41" s="233"/>
      <c r="L41" s="233"/>
      <c r="M41" s="233"/>
      <c r="N41" s="233"/>
      <c r="O41" s="229">
        <v>-0.43999999998777639</v>
      </c>
    </row>
    <row r="42" spans="1:15">
      <c r="A42" s="224" t="s">
        <v>1943</v>
      </c>
      <c r="B42" s="225"/>
      <c r="C42" s="226"/>
      <c r="D42" s="230">
        <v>-15014920.279999999</v>
      </c>
      <c r="E42" s="230">
        <v>-15370290.279999999</v>
      </c>
      <c r="F42" s="230">
        <v>-16210409.279999999</v>
      </c>
      <c r="G42" s="231">
        <v>-2112761.2799999993</v>
      </c>
      <c r="H42" s="231">
        <v>-2405225.2799999993</v>
      </c>
      <c r="I42" s="231">
        <v>-1091379.2799999993</v>
      </c>
      <c r="J42" s="231">
        <v>-2072594.2799999993</v>
      </c>
      <c r="K42" s="231">
        <v>-2797470.2799999993</v>
      </c>
      <c r="L42" s="231">
        <v>-2497023.2799999993</v>
      </c>
      <c r="M42" s="231">
        <v>-2748428.2799999993</v>
      </c>
      <c r="N42" s="231">
        <v>-2986248.2799999993</v>
      </c>
      <c r="O42" s="229">
        <v>-1052014.2799999993</v>
      </c>
    </row>
    <row r="43" spans="1:15">
      <c r="A43" s="224" t="s">
        <v>1944</v>
      </c>
      <c r="B43" s="225"/>
      <c r="C43" s="226"/>
      <c r="D43" s="232"/>
      <c r="E43" s="232"/>
      <c r="F43" s="232"/>
      <c r="G43" s="233"/>
      <c r="H43" s="233"/>
      <c r="I43" s="233"/>
      <c r="J43" s="233"/>
      <c r="K43" s="233"/>
      <c r="L43" s="233"/>
      <c r="M43" s="233"/>
      <c r="N43" s="233"/>
      <c r="O43" s="229">
        <v>-2019131.2799999993</v>
      </c>
    </row>
    <row r="44" spans="1:15">
      <c r="A44" s="234" t="s">
        <v>1945</v>
      </c>
      <c r="B44" s="235"/>
      <c r="C44" s="226"/>
      <c r="D44" s="230">
        <v>-1347352.6838461522</v>
      </c>
      <c r="E44" s="230">
        <v>-2530045.1899999981</v>
      </c>
      <c r="F44" s="230">
        <v>-3767110.3969230754</v>
      </c>
      <c r="G44" s="231">
        <v>-4004725.3099999991</v>
      </c>
      <c r="H44" s="231">
        <v>-4312197.3538461532</v>
      </c>
      <c r="I44" s="231">
        <v>-4510643.1723076915</v>
      </c>
      <c r="J44" s="231">
        <v>-4800869.2184615377</v>
      </c>
      <c r="K44" s="231">
        <v>-5138075.3992307689</v>
      </c>
      <c r="L44" s="231">
        <v>-5464421.2907692306</v>
      </c>
      <c r="M44" s="231">
        <v>-5809795.7153846156</v>
      </c>
      <c r="N44" s="231">
        <v>-6172001.5469230767</v>
      </c>
      <c r="O44" s="229">
        <v>-6228850.2800000003</v>
      </c>
    </row>
    <row r="45" spans="1:15" hidden="1">
      <c r="A45" s="639" t="s">
        <v>1960</v>
      </c>
      <c r="B45" s="640"/>
      <c r="C45" s="645"/>
    </row>
    <row r="46" spans="1:15" hidden="1">
      <c r="A46" s="224" t="s">
        <v>1940</v>
      </c>
      <c r="B46" s="225"/>
      <c r="C46" s="229" t="e">
        <v>#REF!</v>
      </c>
    </row>
    <row r="47" spans="1:15" hidden="1">
      <c r="A47" s="224" t="s">
        <v>1941</v>
      </c>
      <c r="B47" s="225"/>
      <c r="C47" s="236" t="e">
        <v>#REF!</v>
      </c>
    </row>
    <row r="48" spans="1:15" hidden="1">
      <c r="A48" s="224" t="s">
        <v>1942</v>
      </c>
      <c r="B48" s="225"/>
      <c r="C48" s="237" t="e">
        <v>#REF!</v>
      </c>
    </row>
    <row r="49" spans="1:3" hidden="1">
      <c r="A49" s="224" t="s">
        <v>1943</v>
      </c>
      <c r="B49" s="225"/>
      <c r="C49" s="237" t="e">
        <v>#REF!</v>
      </c>
    </row>
    <row r="50" spans="1:3" hidden="1">
      <c r="A50" s="224" t="s">
        <v>1944</v>
      </c>
      <c r="B50" s="225"/>
      <c r="C50" s="237" t="e">
        <v>#REF!</v>
      </c>
    </row>
    <row r="51" spans="1:3" hidden="1">
      <c r="A51" s="234" t="s">
        <v>1945</v>
      </c>
      <c r="B51" s="235"/>
      <c r="C51" s="229" t="e">
        <v>#REF!</v>
      </c>
    </row>
    <row r="52" spans="1:3" hidden="1"/>
  </sheetData>
  <mergeCells count="5">
    <mergeCell ref="B3:B4"/>
    <mergeCell ref="K3:K4"/>
    <mergeCell ref="A37:C37"/>
    <mergeCell ref="A38:C38"/>
    <mergeCell ref="A45:C45"/>
  </mergeCells>
  <pageMargins left="0.7" right="0.7" top="0.75" bottom="0.75" header="0.3" footer="0.3"/>
  <pageSetup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85013-3C18-4A1C-B536-2FCDD0AEE809}">
  <sheetPr codeName="Sheet2">
    <tabColor rgb="FF00FFFF"/>
  </sheetPr>
  <dimension ref="A1:AI158"/>
  <sheetViews>
    <sheetView view="pageBreakPreview" zoomScale="85" zoomScaleNormal="100" zoomScaleSheetLayoutView="85" zoomScalePageLayoutView="55" workbookViewId="0">
      <selection activeCell="Q161" sqref="Q161"/>
    </sheetView>
  </sheetViews>
  <sheetFormatPr defaultColWidth="9.109375" defaultRowHeight="15" customHeight="1"/>
  <cols>
    <col min="1" max="1" width="4.6640625" style="81" customWidth="1"/>
    <col min="2" max="2" width="8.88671875" style="81" customWidth="1"/>
    <col min="3" max="13" width="10.6640625" style="81" customWidth="1"/>
    <col min="14" max="14" width="10.88671875" style="81" customWidth="1"/>
    <col min="15" max="15" width="5.5546875" style="81" customWidth="1"/>
    <col min="16" max="16" width="15.33203125" style="81" customWidth="1"/>
    <col min="17" max="17" width="13.33203125" style="81" customWidth="1"/>
    <col min="18" max="18" width="27" style="81" customWidth="1"/>
    <col min="19" max="19" width="6.88671875" style="81" customWidth="1"/>
    <col min="20" max="20" width="6.44140625" style="81" customWidth="1"/>
    <col min="21" max="21" width="11.109375" style="81" bestFit="1" customWidth="1"/>
    <col min="22" max="22" width="11.44140625" style="81" bestFit="1" customWidth="1"/>
    <col min="23" max="23" width="26.88671875" style="81" customWidth="1"/>
    <col min="24" max="24" width="2.6640625" style="81" customWidth="1"/>
    <col min="25" max="25" width="17.5546875" style="81" bestFit="1" customWidth="1"/>
    <col min="26" max="26" width="2.6640625" style="81" customWidth="1"/>
    <col min="27" max="27" width="17.5546875" style="81" bestFit="1" customWidth="1"/>
    <col min="28" max="28" width="4.5546875" style="81" customWidth="1"/>
    <col min="29" max="29" width="25.44140625" style="81" customWidth="1"/>
    <col min="30" max="30" width="2.6640625" style="81" customWidth="1"/>
    <col min="31" max="31" width="17.33203125" style="81" bestFit="1" customWidth="1"/>
    <col min="32" max="32" width="2.6640625" style="81" customWidth="1"/>
    <col min="33" max="33" width="17.109375" style="81" bestFit="1" customWidth="1"/>
    <col min="34" max="35" width="9.109375" style="81" customWidth="1"/>
    <col min="36" max="71" width="9.109375" style="81"/>
    <col min="72" max="72" width="9.109375" style="81" customWidth="1"/>
    <col min="73" max="16384" width="9.109375" style="81"/>
  </cols>
  <sheetData>
    <row r="1" spans="1:33" ht="15" customHeight="1" thickBot="1">
      <c r="A1" s="1" t="s">
        <v>73</v>
      </c>
      <c r="B1" s="1"/>
      <c r="C1" s="1"/>
      <c r="D1" s="1"/>
      <c r="E1" s="1"/>
      <c r="F1" s="1"/>
      <c r="G1" s="1"/>
      <c r="H1" s="1"/>
      <c r="I1" s="1" t="s">
        <v>74</v>
      </c>
      <c r="J1" s="1"/>
      <c r="K1" s="1"/>
      <c r="L1" s="1"/>
      <c r="M1" s="1"/>
      <c r="N1" s="1"/>
      <c r="O1" s="1"/>
      <c r="P1" s="1"/>
      <c r="Q1" s="1"/>
      <c r="R1" s="3" t="s">
        <v>185</v>
      </c>
      <c r="S1" s="82" t="s">
        <v>71</v>
      </c>
    </row>
    <row r="2" spans="1:33" ht="15" customHeight="1">
      <c r="A2" s="4" t="s">
        <v>4</v>
      </c>
      <c r="B2" s="4"/>
      <c r="C2" s="4"/>
      <c r="D2" s="4"/>
      <c r="E2" s="4" t="s">
        <v>5</v>
      </c>
      <c r="F2" s="4"/>
      <c r="G2" s="4" t="s">
        <v>75</v>
      </c>
      <c r="H2" s="5"/>
      <c r="I2" s="5"/>
      <c r="J2" s="6"/>
      <c r="K2" s="6"/>
      <c r="L2" s="4"/>
      <c r="M2" s="6"/>
      <c r="N2" s="6"/>
      <c r="O2" s="6"/>
      <c r="P2" s="6" t="s">
        <v>7</v>
      </c>
      <c r="Q2" s="4"/>
      <c r="R2" s="4"/>
      <c r="S2" s="4"/>
      <c r="V2"/>
      <c r="W2" s="82" t="s">
        <v>182</v>
      </c>
    </row>
    <row r="3" spans="1:33" ht="15" customHeight="1">
      <c r="A3" s="4"/>
      <c r="B3" s="4"/>
      <c r="C3" s="4"/>
      <c r="D3" s="4"/>
      <c r="E3" s="4"/>
      <c r="F3" s="4"/>
      <c r="G3" s="4" t="s">
        <v>77</v>
      </c>
      <c r="H3" s="5"/>
      <c r="I3" s="5"/>
      <c r="J3" s="9"/>
      <c r="K3" s="7"/>
      <c r="L3" s="4"/>
      <c r="M3" s="4"/>
      <c r="N3" s="4"/>
      <c r="O3" s="9"/>
      <c r="P3" s="9" t="s">
        <v>12</v>
      </c>
      <c r="Q3" s="7" t="str">
        <f>Q55</f>
        <v>Projected Test Year Ended 12/31/2025</v>
      </c>
      <c r="R3" s="4"/>
      <c r="S3" s="4"/>
      <c r="V3"/>
      <c r="W3" s="81" t="s">
        <v>78</v>
      </c>
      <c r="Y3" s="81" t="s">
        <v>79</v>
      </c>
      <c r="AA3" s="81" t="s">
        <v>80</v>
      </c>
      <c r="AC3" s="81" t="s">
        <v>81</v>
      </c>
      <c r="AE3" s="81" t="s">
        <v>79</v>
      </c>
      <c r="AG3" s="81" t="s">
        <v>80</v>
      </c>
    </row>
    <row r="4" spans="1:33" ht="15" customHeight="1">
      <c r="A4" s="4" t="s">
        <v>10</v>
      </c>
      <c r="B4" s="4"/>
      <c r="C4" s="4"/>
      <c r="D4" s="4"/>
      <c r="E4" s="4"/>
      <c r="F4" s="4"/>
      <c r="G4" s="4" t="s">
        <v>82</v>
      </c>
      <c r="H4" s="4"/>
      <c r="I4" s="4"/>
      <c r="J4" s="9"/>
      <c r="K4" s="7"/>
      <c r="L4" s="9"/>
      <c r="M4" s="4"/>
      <c r="N4" s="4"/>
      <c r="O4" s="4"/>
      <c r="Q4" s="7" t="str">
        <f>Q56</f>
        <v>Projected Prior Year Ended 12/31/2024</v>
      </c>
      <c r="R4" s="4"/>
      <c r="S4" s="4"/>
      <c r="V4"/>
      <c r="W4" s="68" t="s">
        <v>83</v>
      </c>
      <c r="Y4" s="68" t="s">
        <v>83</v>
      </c>
      <c r="AA4" s="68" t="s">
        <v>83</v>
      </c>
      <c r="AE4" s="68" t="s">
        <v>83</v>
      </c>
      <c r="AG4" s="68" t="s">
        <v>83</v>
      </c>
    </row>
    <row r="5" spans="1:33" ht="15" customHeight="1">
      <c r="A5" s="4"/>
      <c r="B5" s="4"/>
      <c r="C5" s="4"/>
      <c r="D5" s="4"/>
      <c r="E5" s="4"/>
      <c r="F5" s="4"/>
      <c r="G5" s="4"/>
      <c r="H5" s="4"/>
      <c r="I5" s="4"/>
      <c r="J5" s="9"/>
      <c r="K5" s="7"/>
      <c r="L5" s="9"/>
      <c r="M5" s="4"/>
      <c r="N5" s="4"/>
      <c r="O5" s="4"/>
      <c r="Q5" s="7" t="str">
        <f>Q57</f>
        <v>Historical Prior Year Ended 12/31/2023</v>
      </c>
      <c r="R5" s="4"/>
      <c r="S5" s="4"/>
      <c r="V5"/>
      <c r="W5" s="338" t="s">
        <v>178</v>
      </c>
      <c r="X5" s="338" t="s">
        <v>85</v>
      </c>
      <c r="Y5" s="340">
        <v>-4744787.4028472388</v>
      </c>
      <c r="Z5" s="338" t="s">
        <v>85</v>
      </c>
      <c r="AA5" s="340">
        <v>-4728459</v>
      </c>
      <c r="AC5" s="338" t="s">
        <v>86</v>
      </c>
      <c r="AD5" s="338" t="s">
        <v>85</v>
      </c>
      <c r="AE5" s="340">
        <v>-262359646</v>
      </c>
      <c r="AF5" s="338" t="s">
        <v>85</v>
      </c>
      <c r="AG5" s="340">
        <v>-260920068.70595258</v>
      </c>
    </row>
    <row r="6" spans="1:33" ht="15" customHeight="1" thickBot="1">
      <c r="A6" s="2" t="str">
        <f>+$A$111</f>
        <v>DOCKET No. 20240026-EI</v>
      </c>
      <c r="B6" s="2"/>
      <c r="C6" s="1"/>
      <c r="D6" s="1"/>
      <c r="E6" s="1"/>
      <c r="F6" s="1"/>
      <c r="G6" s="1"/>
      <c r="H6" s="1"/>
      <c r="I6" s="2" t="s">
        <v>14</v>
      </c>
      <c r="J6" s="10"/>
      <c r="K6" s="1"/>
      <c r="L6" s="1"/>
      <c r="M6" s="1"/>
      <c r="N6" s="1"/>
      <c r="O6" s="1"/>
      <c r="P6" s="1"/>
      <c r="Q6" s="2" t="str">
        <f>+$Q$111</f>
        <v>Witness: C. Aldazabal / J. Chronister / R. Latta / J. Williams</v>
      </c>
      <c r="R6" s="1"/>
      <c r="S6" s="4"/>
      <c r="V6"/>
      <c r="W6" s="338" t="s">
        <v>87</v>
      </c>
      <c r="X6" s="338" t="s">
        <v>85</v>
      </c>
      <c r="Y6" s="340">
        <v>-3795196.384615385</v>
      </c>
      <c r="Z6" s="338" t="s">
        <v>85</v>
      </c>
      <c r="AA6" s="340">
        <v>-3782136</v>
      </c>
      <c r="AC6" s="338" t="s">
        <v>88</v>
      </c>
      <c r="AD6" s="338"/>
      <c r="AE6" s="340">
        <v>114523153</v>
      </c>
      <c r="AF6" s="338"/>
      <c r="AG6" s="340">
        <v>113988351.3976593</v>
      </c>
    </row>
    <row r="7" spans="1:33" ht="15" customHeight="1">
      <c r="A7" s="4"/>
      <c r="B7" s="4"/>
      <c r="C7" s="83"/>
      <c r="D7" s="83"/>
      <c r="E7" s="83"/>
      <c r="F7" s="83"/>
      <c r="G7" s="83"/>
      <c r="H7" s="83"/>
      <c r="I7" s="83"/>
      <c r="J7" s="83"/>
      <c r="K7" s="83"/>
      <c r="L7" s="83"/>
      <c r="M7" s="4"/>
      <c r="N7" s="4"/>
      <c r="O7" s="4"/>
      <c r="P7" s="83" t="s">
        <v>16</v>
      </c>
      <c r="Q7" s="83" t="s">
        <v>17</v>
      </c>
      <c r="R7" s="83" t="s">
        <v>18</v>
      </c>
      <c r="S7" s="4"/>
      <c r="V7"/>
      <c r="W7" s="338" t="s">
        <v>89</v>
      </c>
      <c r="X7" s="338" t="s">
        <v>85</v>
      </c>
      <c r="Y7" s="340">
        <v>-3360346.384615385</v>
      </c>
      <c r="Z7" s="338" t="s">
        <v>85</v>
      </c>
      <c r="AA7" s="340">
        <v>-3348782</v>
      </c>
      <c r="AC7" s="338" t="s">
        <v>90</v>
      </c>
      <c r="AD7" s="338"/>
      <c r="AE7" s="340">
        <v>-673695497</v>
      </c>
      <c r="AF7" s="338"/>
      <c r="AG7" s="340">
        <v>-669998904.34419513</v>
      </c>
    </row>
    <row r="8" spans="1:33" ht="15" customHeight="1">
      <c r="A8" s="4"/>
      <c r="B8" s="4"/>
      <c r="C8" s="4"/>
      <c r="D8" s="4"/>
      <c r="E8" s="4"/>
      <c r="F8" s="4"/>
      <c r="G8" s="4"/>
      <c r="H8" s="4"/>
      <c r="I8" s="84"/>
      <c r="J8" s="84"/>
      <c r="K8" s="85"/>
      <c r="L8" s="84"/>
      <c r="M8" s="4"/>
      <c r="N8" s="4"/>
      <c r="O8" s="4"/>
      <c r="P8" s="84"/>
      <c r="Q8" s="84"/>
      <c r="R8" s="4"/>
      <c r="S8" s="4"/>
      <c r="V8"/>
      <c r="W8" s="338" t="s">
        <v>91</v>
      </c>
      <c r="X8" s="338" t="s">
        <v>85</v>
      </c>
      <c r="Y8" s="340">
        <v>0</v>
      </c>
      <c r="Z8" s="338" t="s">
        <v>85</v>
      </c>
      <c r="AA8" s="340">
        <v>0</v>
      </c>
      <c r="AC8" s="338" t="s">
        <v>92</v>
      </c>
      <c r="AD8" s="338"/>
      <c r="AE8" s="340">
        <v>21116910</v>
      </c>
      <c r="AF8" s="338"/>
      <c r="AG8" s="340">
        <v>21018297.998770133</v>
      </c>
    </row>
    <row r="9" spans="1:33" ht="15" customHeight="1">
      <c r="A9" s="4"/>
      <c r="B9" s="84"/>
      <c r="C9" s="84"/>
      <c r="D9" s="84"/>
      <c r="E9" s="84"/>
      <c r="F9" s="84"/>
      <c r="G9" s="83"/>
      <c r="H9" s="83"/>
      <c r="I9" s="83"/>
      <c r="J9" s="83"/>
      <c r="K9" s="83"/>
      <c r="L9" s="83"/>
      <c r="M9" s="4"/>
      <c r="N9" s="4"/>
      <c r="O9" s="4"/>
      <c r="P9" s="83"/>
      <c r="Q9" s="83"/>
      <c r="R9" s="84" t="s">
        <v>93</v>
      </c>
      <c r="S9" s="4"/>
      <c r="V9"/>
      <c r="W9" s="338" t="s">
        <v>179</v>
      </c>
      <c r="X9" s="338" t="s">
        <v>85</v>
      </c>
      <c r="Y9" s="340">
        <v>-520846683.32923043</v>
      </c>
      <c r="Z9" s="338" t="s">
        <v>85</v>
      </c>
      <c r="AA9" s="340">
        <v>-519054278</v>
      </c>
      <c r="AC9" s="338" t="s">
        <v>95</v>
      </c>
      <c r="AD9" s="338"/>
      <c r="AE9" s="340">
        <v>-4188533</v>
      </c>
      <c r="AF9" s="338"/>
      <c r="AG9" s="340">
        <v>-4165550.3611144135</v>
      </c>
    </row>
    <row r="10" spans="1:33" ht="15" customHeight="1">
      <c r="A10" s="4"/>
      <c r="B10" s="84"/>
      <c r="C10" s="84"/>
      <c r="D10" s="84"/>
      <c r="E10" s="84"/>
      <c r="F10" s="84"/>
      <c r="G10" s="83"/>
      <c r="H10" s="83"/>
      <c r="I10" s="83"/>
      <c r="J10" s="83"/>
      <c r="K10" s="83"/>
      <c r="L10" s="84"/>
      <c r="M10" s="4"/>
      <c r="N10" s="4"/>
      <c r="O10" s="4"/>
      <c r="P10" s="4"/>
      <c r="Q10" s="83"/>
      <c r="R10" s="83" t="s">
        <v>96</v>
      </c>
      <c r="S10" s="4"/>
      <c r="V10"/>
      <c r="W10" s="338"/>
      <c r="X10" s="338"/>
      <c r="Y10" s="339" t="s">
        <v>83</v>
      </c>
      <c r="Z10" s="338"/>
      <c r="AA10" s="339" t="s">
        <v>83</v>
      </c>
      <c r="AC10" s="338" t="s">
        <v>97</v>
      </c>
      <c r="AD10" s="338"/>
      <c r="AE10" s="340">
        <v>3412090</v>
      </c>
      <c r="AF10" s="338"/>
      <c r="AG10" s="340">
        <v>3396156.1809291029</v>
      </c>
    </row>
    <row r="11" spans="1:33" ht="15" customHeight="1">
      <c r="A11" s="84" t="s">
        <v>34</v>
      </c>
      <c r="B11" s="86"/>
      <c r="C11" s="14"/>
      <c r="D11" s="14"/>
      <c r="E11" s="14"/>
      <c r="F11" s="14"/>
      <c r="G11" s="83"/>
      <c r="H11" s="83"/>
      <c r="I11" s="83" t="s">
        <v>98</v>
      </c>
      <c r="J11" s="14"/>
      <c r="K11" s="14"/>
      <c r="L11" s="83"/>
      <c r="M11" s="4"/>
      <c r="N11" s="4"/>
      <c r="O11" s="4"/>
      <c r="P11" s="84" t="s">
        <v>99</v>
      </c>
      <c r="Q11" s="83" t="s">
        <v>93</v>
      </c>
      <c r="R11" s="83" t="s">
        <v>99</v>
      </c>
      <c r="S11" s="4"/>
      <c r="V11"/>
      <c r="W11" s="338" t="s">
        <v>100</v>
      </c>
      <c r="X11" s="338"/>
      <c r="Y11" s="338"/>
      <c r="Z11" s="338"/>
      <c r="AA11" s="338"/>
      <c r="AC11" s="338" t="s">
        <v>101</v>
      </c>
      <c r="AD11" s="338"/>
      <c r="AE11" s="340">
        <v>-1050507012.4984618</v>
      </c>
      <c r="AF11" s="338"/>
      <c r="AG11" s="340">
        <v>-1043979825</v>
      </c>
    </row>
    <row r="12" spans="1:33" ht="15" customHeight="1" thickBot="1">
      <c r="A12" s="10" t="s">
        <v>45</v>
      </c>
      <c r="B12" s="87"/>
      <c r="C12" s="10" t="s">
        <v>102</v>
      </c>
      <c r="D12" s="10"/>
      <c r="E12" s="88"/>
      <c r="F12" s="88"/>
      <c r="G12" s="89"/>
      <c r="H12" s="89"/>
      <c r="I12" s="89" t="s">
        <v>103</v>
      </c>
      <c r="J12" s="88"/>
      <c r="K12" s="88"/>
      <c r="L12" s="89"/>
      <c r="M12" s="1"/>
      <c r="N12" s="1"/>
      <c r="O12" s="1"/>
      <c r="P12" s="89" t="s">
        <v>104</v>
      </c>
      <c r="Q12" s="89" t="s">
        <v>105</v>
      </c>
      <c r="R12" s="90" t="s">
        <v>106</v>
      </c>
      <c r="S12" s="4"/>
      <c r="V12"/>
      <c r="W12" s="338" t="s">
        <v>107</v>
      </c>
      <c r="X12" s="338"/>
      <c r="Y12" s="340">
        <v>-1000000</v>
      </c>
      <c r="Z12" s="338"/>
      <c r="AA12" s="340">
        <v>-996559</v>
      </c>
      <c r="AC12" s="338" t="s">
        <v>108</v>
      </c>
      <c r="AD12" s="338"/>
      <c r="AE12" s="340">
        <v>231613925.41230768</v>
      </c>
      <c r="AF12" s="338"/>
      <c r="AG12" s="340">
        <v>230174822.73426303</v>
      </c>
    </row>
    <row r="13" spans="1:33" ht="15" customHeight="1">
      <c r="A13" s="4">
        <v>1</v>
      </c>
      <c r="B13" s="101" t="s">
        <v>61</v>
      </c>
      <c r="C13" s="102"/>
      <c r="D13" s="103"/>
      <c r="E13" s="104"/>
      <c r="F13" s="104"/>
      <c r="G13" s="104"/>
      <c r="H13" s="104"/>
      <c r="I13" s="104"/>
      <c r="J13" s="104"/>
      <c r="K13" s="104"/>
      <c r="L13" s="104"/>
      <c r="M13" s="103"/>
      <c r="N13" s="103"/>
      <c r="O13" s="103"/>
      <c r="P13" s="103"/>
      <c r="Q13" s="103"/>
      <c r="R13" s="103"/>
      <c r="W13" s="338" t="s">
        <v>109</v>
      </c>
      <c r="X13" s="338"/>
      <c r="Y13" s="340">
        <v>-17272815.748461545</v>
      </c>
      <c r="Z13" s="338"/>
      <c r="AA13" s="340">
        <v>-17213374</v>
      </c>
      <c r="AC13" s="338" t="s">
        <v>110</v>
      </c>
      <c r="AD13" s="338"/>
      <c r="AE13" s="340">
        <v>0</v>
      </c>
      <c r="AF13" s="338"/>
      <c r="AG13" s="340">
        <v>0</v>
      </c>
    </row>
    <row r="14" spans="1:33" ht="15" customHeight="1">
      <c r="A14" s="4">
        <v>2</v>
      </c>
      <c r="B14" s="443" t="s">
        <v>111</v>
      </c>
      <c r="C14" s="105"/>
      <c r="D14" s="103"/>
      <c r="E14" s="103"/>
      <c r="F14" s="103" t="s">
        <v>112</v>
      </c>
      <c r="G14" s="103"/>
      <c r="H14" s="106"/>
      <c r="I14" s="106"/>
      <c r="J14" s="106"/>
      <c r="K14" s="106"/>
      <c r="L14" s="103"/>
      <c r="M14" s="103"/>
      <c r="N14" s="103"/>
      <c r="O14" s="103"/>
      <c r="P14" s="571">
        <f>SUM(Y5,Y6,Y7,Y8)/1000</f>
        <v>-11900.330172078009</v>
      </c>
      <c r="Q14" s="107">
        <f>'Separation Factors'!$B$49</f>
        <v>0.99655866997400888</v>
      </c>
      <c r="R14" s="108">
        <f>+P14*Q14</f>
        <v>-11859.377208537629</v>
      </c>
      <c r="T14" s="389" t="s">
        <v>113</v>
      </c>
      <c r="W14" s="338" t="s">
        <v>114</v>
      </c>
      <c r="X14" s="338"/>
      <c r="Y14" s="340">
        <v>0</v>
      </c>
      <c r="Z14" s="338"/>
      <c r="AA14" s="340">
        <v>0</v>
      </c>
      <c r="AC14" s="338" t="s">
        <v>115</v>
      </c>
      <c r="AD14" s="338"/>
      <c r="AE14" s="340">
        <v>0</v>
      </c>
      <c r="AF14" s="338"/>
      <c r="AG14" s="340">
        <v>0</v>
      </c>
    </row>
    <row r="15" spans="1:33" ht="15" customHeight="1">
      <c r="A15" s="4">
        <v>3</v>
      </c>
      <c r="B15" s="565" t="s">
        <v>116</v>
      </c>
      <c r="F15" s="388" t="s">
        <v>117</v>
      </c>
      <c r="P15" s="571"/>
      <c r="T15" s="389"/>
      <c r="W15" s="338" t="s">
        <v>118</v>
      </c>
      <c r="X15" s="338"/>
      <c r="Y15" s="340">
        <v>-1778891.2051282381</v>
      </c>
      <c r="Z15" s="338"/>
      <c r="AA15" s="340">
        <v>-1772769</v>
      </c>
      <c r="AC15" s="338" t="s">
        <v>119</v>
      </c>
      <c r="AD15" s="338"/>
      <c r="AE15" s="340">
        <v>-7484822.5899999999</v>
      </c>
      <c r="AF15" s="338"/>
      <c r="AG15" s="340">
        <v>-7443753.0855437499</v>
      </c>
    </row>
    <row r="16" spans="1:33" ht="15" customHeight="1">
      <c r="A16" s="4">
        <v>4</v>
      </c>
      <c r="B16" s="388" t="s">
        <v>120</v>
      </c>
      <c r="C16" s="109"/>
      <c r="D16" s="109"/>
      <c r="E16" s="109"/>
      <c r="F16" s="103" t="s">
        <v>121</v>
      </c>
      <c r="G16" s="109"/>
      <c r="H16" s="109"/>
      <c r="I16" s="109"/>
      <c r="J16" s="109"/>
      <c r="K16" s="109"/>
      <c r="L16" s="109"/>
      <c r="M16" s="109"/>
      <c r="N16" s="109"/>
      <c r="O16" s="109"/>
      <c r="P16" s="571">
        <f>Y9/1000</f>
        <v>-520846.68332923041</v>
      </c>
      <c r="Q16" s="107">
        <f>$Q$14</f>
        <v>0.99655866997400888</v>
      </c>
      <c r="R16" s="108">
        <f>+P16*Q16</f>
        <v>-519054.27799895161</v>
      </c>
      <c r="T16" s="389" t="s">
        <v>113</v>
      </c>
      <c r="W16" s="338"/>
      <c r="X16" s="338"/>
      <c r="Y16" s="339" t="s">
        <v>83</v>
      </c>
      <c r="Z16" s="338"/>
      <c r="AA16" s="339" t="s">
        <v>83</v>
      </c>
      <c r="AC16" s="338" t="s">
        <v>122</v>
      </c>
      <c r="AD16" s="338"/>
      <c r="AE16" s="340">
        <v>7001719.5899999999</v>
      </c>
      <c r="AF16" s="338"/>
      <c r="AG16" s="340">
        <v>6969022.8753376622</v>
      </c>
    </row>
    <row r="17" spans="1:33" ht="15" customHeight="1">
      <c r="A17" s="4">
        <v>5</v>
      </c>
      <c r="B17" s="388" t="s">
        <v>123</v>
      </c>
      <c r="C17" s="105"/>
      <c r="D17" s="103"/>
      <c r="E17" s="103"/>
      <c r="F17" s="103" t="s">
        <v>124</v>
      </c>
      <c r="G17" s="103"/>
      <c r="H17" s="106"/>
      <c r="I17" s="106"/>
      <c r="J17" s="106"/>
      <c r="K17" s="106"/>
      <c r="L17" s="103"/>
      <c r="M17" s="103"/>
      <c r="N17" s="103"/>
      <c r="O17" s="103"/>
      <c r="P17" s="571">
        <v>0</v>
      </c>
      <c r="Q17" s="107">
        <f>'Separation Factors'!$B$47</f>
        <v>0.99451296220285568</v>
      </c>
      <c r="R17" s="108">
        <v>0</v>
      </c>
      <c r="T17" s="389" t="s">
        <v>125</v>
      </c>
      <c r="W17" s="338"/>
      <c r="X17" s="338" t="s">
        <v>85</v>
      </c>
      <c r="Y17" s="340">
        <f>SUM(Y12:Y15)</f>
        <v>-20051706.953589782</v>
      </c>
      <c r="Z17" s="338" t="s">
        <v>85</v>
      </c>
      <c r="AA17" s="340">
        <f>SUM(AA12:AA15)</f>
        <v>-19982702</v>
      </c>
      <c r="AC17" s="338" t="s">
        <v>126</v>
      </c>
      <c r="AD17" s="338"/>
      <c r="AE17" s="340">
        <v>-31496686.775198422</v>
      </c>
      <c r="AF17" s="338"/>
      <c r="AG17" s="340">
        <v>-31323863.264378093</v>
      </c>
    </row>
    <row r="18" spans="1:33" ht="15" customHeight="1">
      <c r="A18" s="4">
        <v>6</v>
      </c>
      <c r="B18" s="443" t="s">
        <v>127</v>
      </c>
      <c r="C18" s="103"/>
      <c r="D18" s="103"/>
      <c r="E18" s="103"/>
      <c r="F18" s="103" t="s">
        <v>128</v>
      </c>
      <c r="G18" s="103"/>
      <c r="H18" s="103"/>
      <c r="I18" s="103"/>
      <c r="J18" s="103"/>
      <c r="K18" s="103"/>
      <c r="L18" s="103"/>
      <c r="M18" s="103"/>
      <c r="N18" s="103"/>
      <c r="O18" s="103"/>
      <c r="P18" s="571">
        <v>0</v>
      </c>
      <c r="Q18" s="107">
        <f>'Separation Factors'!$B$51</f>
        <v>0.99533018792854322</v>
      </c>
      <c r="R18" s="108">
        <v>0</v>
      </c>
      <c r="T18" s="389" t="s">
        <v>129</v>
      </c>
      <c r="W18" s="338"/>
      <c r="X18" s="338"/>
      <c r="Y18" s="339" t="s">
        <v>130</v>
      </c>
      <c r="Z18" s="338"/>
      <c r="AA18" s="339" t="s">
        <v>130</v>
      </c>
      <c r="AE18" s="68" t="s">
        <v>83</v>
      </c>
      <c r="AG18" s="68" t="s">
        <v>83</v>
      </c>
    </row>
    <row r="19" spans="1:33" ht="15" customHeight="1">
      <c r="A19" s="4">
        <v>7</v>
      </c>
      <c r="B19" s="443" t="s">
        <v>131</v>
      </c>
      <c r="C19" s="105"/>
      <c r="D19" s="103"/>
      <c r="E19" s="103"/>
      <c r="F19" s="103" t="s">
        <v>132</v>
      </c>
      <c r="G19" s="103"/>
      <c r="H19" s="106"/>
      <c r="I19" s="106"/>
      <c r="J19" s="106"/>
      <c r="K19" s="106"/>
      <c r="L19" s="103"/>
      <c r="M19" s="103"/>
      <c r="N19" s="103"/>
      <c r="O19" s="103"/>
      <c r="P19" s="571">
        <f>Y12/1000</f>
        <v>-1000</v>
      </c>
      <c r="Q19" s="107">
        <f>$Q$14</f>
        <v>0.99655866997400888</v>
      </c>
      <c r="R19" s="108">
        <f t="shared" ref="R19:R21" si="0">+P19*Q19</f>
        <v>-996.55866997400892</v>
      </c>
      <c r="T19" s="389" t="s">
        <v>113</v>
      </c>
      <c r="W19" s="338" t="s">
        <v>133</v>
      </c>
      <c r="X19" s="338" t="s">
        <v>85</v>
      </c>
      <c r="Y19" s="340">
        <v>-188876</v>
      </c>
      <c r="Z19" s="338" t="s">
        <v>85</v>
      </c>
      <c r="AA19" s="340">
        <v>-188876</v>
      </c>
      <c r="AC19" s="81" t="s">
        <v>64</v>
      </c>
      <c r="AD19" s="81" t="s">
        <v>85</v>
      </c>
      <c r="AE19" s="341">
        <f>SUM(AE5:AE17)</f>
        <v>-1652064399.8613524</v>
      </c>
      <c r="AF19" s="81" t="s">
        <v>85</v>
      </c>
      <c r="AG19" s="341">
        <f>SUM(AG5:AG17)</f>
        <v>-1642285313.5742249</v>
      </c>
    </row>
    <row r="20" spans="1:33" ht="15" customHeight="1">
      <c r="A20" s="4">
        <v>8</v>
      </c>
      <c r="B20" s="443" t="s">
        <v>134</v>
      </c>
      <c r="C20" s="103"/>
      <c r="D20" s="103"/>
      <c r="E20" s="103"/>
      <c r="F20" s="103" t="s">
        <v>135</v>
      </c>
      <c r="G20" s="103"/>
      <c r="H20" s="106"/>
      <c r="I20" s="106"/>
      <c r="J20" s="106"/>
      <c r="K20" s="106"/>
      <c r="L20" s="103"/>
      <c r="M20" s="103"/>
      <c r="N20" s="103"/>
      <c r="O20" s="103"/>
      <c r="P20" s="571">
        <f>Y14/1000</f>
        <v>0</v>
      </c>
      <c r="Q20" s="107">
        <f>$Q$14</f>
        <v>0.99655866997400888</v>
      </c>
      <c r="R20" s="108">
        <f t="shared" si="0"/>
        <v>0</v>
      </c>
      <c r="T20" s="389" t="s">
        <v>113</v>
      </c>
      <c r="W20" s="338"/>
      <c r="X20" s="338"/>
      <c r="Y20" s="339"/>
      <c r="Z20" s="338"/>
      <c r="AA20" s="339"/>
      <c r="AE20" s="68" t="s">
        <v>130</v>
      </c>
      <c r="AG20" s="68" t="s">
        <v>130</v>
      </c>
    </row>
    <row r="21" spans="1:33" ht="15" customHeight="1">
      <c r="A21" s="4">
        <v>9</v>
      </c>
      <c r="B21" s="443" t="s">
        <v>136</v>
      </c>
      <c r="C21" s="109"/>
      <c r="D21" s="109"/>
      <c r="E21" s="109"/>
      <c r="F21" s="103" t="s">
        <v>137</v>
      </c>
      <c r="G21" s="109"/>
      <c r="H21" s="109"/>
      <c r="I21" s="109"/>
      <c r="J21" s="109"/>
      <c r="K21" s="109"/>
      <c r="L21" s="109"/>
      <c r="M21" s="109"/>
      <c r="N21" s="109"/>
      <c r="O21" s="109"/>
      <c r="P21" s="571">
        <f>Y15/1000</f>
        <v>-1778.891205128238</v>
      </c>
      <c r="Q21" s="107">
        <f>$Q$14</f>
        <v>0.99655866997400888</v>
      </c>
      <c r="R21" s="108">
        <f t="shared" si="0"/>
        <v>-1772.7694534110587</v>
      </c>
      <c r="T21" s="389" t="s">
        <v>113</v>
      </c>
      <c r="W21" s="338" t="s">
        <v>138</v>
      </c>
      <c r="X21" s="338" t="s">
        <v>85</v>
      </c>
      <c r="Y21" s="340">
        <v>0</v>
      </c>
      <c r="Z21" s="338"/>
      <c r="AA21" s="340">
        <v>0</v>
      </c>
    </row>
    <row r="22" spans="1:33" ht="15" customHeight="1">
      <c r="A22" s="4">
        <v>10</v>
      </c>
      <c r="B22" s="443" t="s">
        <v>139</v>
      </c>
      <c r="C22" s="105"/>
      <c r="D22" s="103"/>
      <c r="E22" s="103"/>
      <c r="F22" s="564" t="s">
        <v>140</v>
      </c>
      <c r="G22" s="103"/>
      <c r="H22" s="106"/>
      <c r="I22" s="106"/>
      <c r="J22" s="106"/>
      <c r="K22" s="106"/>
      <c r="L22" s="103"/>
      <c r="M22" s="103"/>
      <c r="N22" s="103"/>
      <c r="O22" s="103"/>
      <c r="P22" s="571">
        <f>AE5/1000</f>
        <v>-262359.64600000001</v>
      </c>
      <c r="Q22" s="107">
        <f>$Q$17</f>
        <v>0.99451296220285568</v>
      </c>
      <c r="R22" s="108">
        <f>+P22*Q22</f>
        <v>-260920.06870595261</v>
      </c>
      <c r="T22" s="389" t="s">
        <v>125</v>
      </c>
      <c r="W22" s="338" t="s">
        <v>126</v>
      </c>
      <c r="X22" s="338" t="s">
        <v>85</v>
      </c>
      <c r="Y22" s="340">
        <v>33124850.294533931</v>
      </c>
      <c r="Z22" s="338" t="s">
        <v>85</v>
      </c>
      <c r="AA22" s="340">
        <v>33010857</v>
      </c>
      <c r="AE22" s="91"/>
      <c r="AG22" s="91"/>
    </row>
    <row r="23" spans="1:33" ht="15" customHeight="1">
      <c r="A23" s="4">
        <v>11</v>
      </c>
      <c r="B23" s="443"/>
      <c r="C23" s="103"/>
      <c r="D23" s="103"/>
      <c r="E23" s="103"/>
      <c r="F23" s="388" t="s">
        <v>141</v>
      </c>
      <c r="G23" s="103"/>
      <c r="H23" s="103"/>
      <c r="I23" s="103"/>
      <c r="J23" s="103"/>
      <c r="K23" s="103"/>
      <c r="L23" s="103"/>
      <c r="M23" s="103"/>
      <c r="N23" s="103"/>
      <c r="O23" s="103"/>
      <c r="P23" s="571"/>
      <c r="Q23" s="111"/>
      <c r="R23" s="108"/>
      <c r="T23" s="389"/>
      <c r="W23" s="338"/>
      <c r="X23" s="338"/>
      <c r="Y23" s="339" t="s">
        <v>83</v>
      </c>
      <c r="Z23" s="338"/>
      <c r="AA23" s="339" t="s">
        <v>83</v>
      </c>
      <c r="AE23" s="91"/>
    </row>
    <row r="24" spans="1:33" ht="15" customHeight="1">
      <c r="A24" s="4">
        <v>12</v>
      </c>
      <c r="B24" s="443" t="s">
        <v>142</v>
      </c>
      <c r="C24" s="105"/>
      <c r="D24" s="103"/>
      <c r="E24" s="103"/>
      <c r="F24" s="564" t="s">
        <v>143</v>
      </c>
      <c r="G24" s="103"/>
      <c r="H24" s="106"/>
      <c r="I24" s="106"/>
      <c r="J24" s="106"/>
      <c r="K24" s="106"/>
      <c r="L24" s="103"/>
      <c r="M24" s="103"/>
      <c r="N24" s="103"/>
      <c r="O24" s="103"/>
      <c r="P24" s="571">
        <f>AE6/1000</f>
        <v>114523.15300000001</v>
      </c>
      <c r="Q24" s="107">
        <f>$Q$18</f>
        <v>0.99533018792854322</v>
      </c>
      <c r="R24" s="108">
        <f t="shared" ref="R24" si="1">+P24*Q24</f>
        <v>113988.35139765931</v>
      </c>
      <c r="T24" s="389" t="s">
        <v>129</v>
      </c>
      <c r="W24" s="81" t="s">
        <v>64</v>
      </c>
      <c r="X24" s="81" t="s">
        <v>85</v>
      </c>
      <c r="Y24" s="341">
        <f>SUM(Y5:Y9,Y17,Y19:Y22)</f>
        <v>-519862746.16036433</v>
      </c>
      <c r="Z24" s="81" t="s">
        <v>85</v>
      </c>
      <c r="AA24" s="341">
        <f>SUM(AA5:AA9,AA17,AA19:AA22)</f>
        <v>-518074376</v>
      </c>
      <c r="AC24" s="341"/>
    </row>
    <row r="25" spans="1:33" ht="15" customHeight="1">
      <c r="A25" s="4">
        <v>13</v>
      </c>
      <c r="B25" s="443"/>
      <c r="C25" s="103"/>
      <c r="D25" s="103"/>
      <c r="E25" s="103"/>
      <c r="F25" s="388" t="s">
        <v>144</v>
      </c>
      <c r="G25" s="103"/>
      <c r="H25" s="103"/>
      <c r="I25" s="103"/>
      <c r="J25" s="103"/>
      <c r="K25" s="103"/>
      <c r="L25" s="103"/>
      <c r="M25" s="103"/>
      <c r="N25" s="103"/>
      <c r="O25" s="103"/>
      <c r="P25" s="571"/>
      <c r="Q25" s="107"/>
      <c r="R25" s="108"/>
      <c r="T25" s="389"/>
      <c r="Y25" s="68" t="s">
        <v>130</v>
      </c>
      <c r="AA25" s="68" t="s">
        <v>130</v>
      </c>
      <c r="AC25" s="341"/>
      <c r="AD25"/>
      <c r="AE25"/>
      <c r="AF25"/>
      <c r="AG25"/>
    </row>
    <row r="26" spans="1:33" ht="15" customHeight="1">
      <c r="A26" s="4">
        <v>14</v>
      </c>
      <c r="B26" s="443" t="s">
        <v>145</v>
      </c>
      <c r="C26" s="109"/>
      <c r="D26" s="109"/>
      <c r="E26" s="109"/>
      <c r="F26" s="564" t="s">
        <v>146</v>
      </c>
      <c r="G26" s="109"/>
      <c r="P26" s="571">
        <f>R26/Q26</f>
        <v>-539.78300000000002</v>
      </c>
      <c r="Q26" s="107">
        <f>'Separation Factors'!$B$50</f>
        <v>0.99378663145800572</v>
      </c>
      <c r="R26" s="108">
        <f>'2025B Sch 1of3'!L24/1000</f>
        <v>-536.42912928829674</v>
      </c>
      <c r="T26" s="389" t="s">
        <v>101</v>
      </c>
      <c r="Y26" s="91"/>
      <c r="Z26"/>
      <c r="AA26" s="91"/>
      <c r="AB26"/>
      <c r="AC26" s="341"/>
      <c r="AD26"/>
      <c r="AE26"/>
      <c r="AF26"/>
      <c r="AG26"/>
    </row>
    <row r="27" spans="1:33" ht="15" customHeight="1">
      <c r="A27" s="4">
        <v>15</v>
      </c>
      <c r="B27" s="109"/>
      <c r="C27" s="109"/>
      <c r="D27" s="109"/>
      <c r="E27" s="109"/>
      <c r="F27" s="388" t="s">
        <v>144</v>
      </c>
      <c r="G27" s="109"/>
      <c r="P27" s="108"/>
      <c r="Q27" s="107"/>
      <c r="R27" s="108"/>
      <c r="T27" s="389"/>
      <c r="Y27" s="91">
        <f>SUM(Y24,AE19)</f>
        <v>-2171927146.0217166</v>
      </c>
      <c r="Z27"/>
      <c r="AA27" s="91">
        <f>SUM(AA24,AG19)</f>
        <v>-2160359689.5742249</v>
      </c>
      <c r="AB27"/>
      <c r="AC27"/>
      <c r="AD27"/>
      <c r="AE27"/>
      <c r="AF27"/>
      <c r="AG27"/>
    </row>
    <row r="28" spans="1:33" ht="15" customHeight="1">
      <c r="A28" s="4">
        <v>16</v>
      </c>
      <c r="B28" s="443" t="s">
        <v>147</v>
      </c>
      <c r="C28" s="105"/>
      <c r="D28" s="103"/>
      <c r="E28" s="103"/>
      <c r="F28" s="564" t="s">
        <v>148</v>
      </c>
      <c r="G28" s="103"/>
      <c r="H28" s="106"/>
      <c r="I28" s="106"/>
      <c r="J28" s="106"/>
      <c r="K28" s="106"/>
      <c r="L28" s="103"/>
      <c r="M28" s="103"/>
      <c r="N28" s="103"/>
      <c r="O28" s="103"/>
      <c r="P28" s="571">
        <f>AE7/1000</f>
        <v>-673695.49699999997</v>
      </c>
      <c r="Q28" s="107">
        <f>$Q$17</f>
        <v>0.99451296220285568</v>
      </c>
      <c r="R28" s="108">
        <f>+P28*Q28</f>
        <v>-669998.90434419503</v>
      </c>
      <c r="T28" s="389" t="s">
        <v>125</v>
      </c>
      <c r="Z28"/>
      <c r="AA28"/>
      <c r="AB28"/>
      <c r="AC28"/>
      <c r="AD28"/>
      <c r="AE28"/>
      <c r="AF28"/>
      <c r="AG28"/>
    </row>
    <row r="29" spans="1:33" ht="15" customHeight="1">
      <c r="A29" s="4">
        <v>17</v>
      </c>
      <c r="B29" s="443"/>
      <c r="C29" s="103"/>
      <c r="D29" s="103"/>
      <c r="E29" s="103"/>
      <c r="F29" s="388" t="s">
        <v>149</v>
      </c>
      <c r="G29" s="103"/>
      <c r="H29" s="103"/>
      <c r="I29" s="103"/>
      <c r="J29" s="103"/>
      <c r="K29" s="103"/>
      <c r="L29" s="103"/>
      <c r="M29" s="103"/>
      <c r="N29" s="103"/>
      <c r="O29" s="103"/>
      <c r="P29" s="571"/>
      <c r="Q29" s="107"/>
      <c r="R29" s="108"/>
      <c r="T29" s="389"/>
      <c r="Z29"/>
      <c r="AA29"/>
      <c r="AB29"/>
      <c r="AC29"/>
    </row>
    <row r="30" spans="1:33" ht="15" customHeight="1">
      <c r="A30" s="4">
        <v>18</v>
      </c>
      <c r="B30" s="443" t="s">
        <v>150</v>
      </c>
      <c r="C30" s="105"/>
      <c r="D30" s="103"/>
      <c r="E30" s="103"/>
      <c r="F30" s="564" t="s">
        <v>151</v>
      </c>
      <c r="G30" s="103"/>
      <c r="H30" s="106"/>
      <c r="I30" s="106"/>
      <c r="J30" s="106"/>
      <c r="K30" s="106"/>
      <c r="L30" s="103"/>
      <c r="M30" s="103"/>
      <c r="N30" s="103"/>
      <c r="O30" s="103"/>
      <c r="P30" s="571">
        <f>AE8/1000</f>
        <v>21116.91</v>
      </c>
      <c r="Q30" s="107">
        <f>$Q$18</f>
        <v>0.99533018792854322</v>
      </c>
      <c r="R30" s="108">
        <f>+P30*Q30</f>
        <v>21018.297998770133</v>
      </c>
      <c r="T30" s="389" t="s">
        <v>129</v>
      </c>
      <c r="Z30"/>
      <c r="AA30"/>
      <c r="AB30"/>
      <c r="AC30"/>
    </row>
    <row r="31" spans="1:33" ht="15" customHeight="1">
      <c r="A31" s="4">
        <v>19</v>
      </c>
      <c r="B31" s="443"/>
      <c r="C31" s="103"/>
      <c r="D31" s="103"/>
      <c r="E31" s="103"/>
      <c r="F31" s="388" t="s">
        <v>152</v>
      </c>
      <c r="G31" s="103"/>
      <c r="H31" s="103"/>
      <c r="I31" s="103"/>
      <c r="J31" s="103"/>
      <c r="K31" s="103"/>
      <c r="L31" s="103"/>
      <c r="M31" s="103"/>
      <c r="N31" s="103"/>
      <c r="O31" s="103"/>
      <c r="P31" s="571"/>
      <c r="R31" s="108"/>
      <c r="W31"/>
      <c r="X31"/>
      <c r="Y31"/>
      <c r="Z31"/>
      <c r="AA31"/>
      <c r="AB31"/>
      <c r="AC31"/>
    </row>
    <row r="32" spans="1:33" ht="15" customHeight="1">
      <c r="A32" s="4">
        <v>20</v>
      </c>
      <c r="B32" s="443" t="s">
        <v>153</v>
      </c>
      <c r="C32" s="109"/>
      <c r="D32" s="109"/>
      <c r="E32" s="109"/>
      <c r="F32" s="564" t="s">
        <v>154</v>
      </c>
      <c r="P32" s="571">
        <f>R32/Q32</f>
        <v>-32765.367000000002</v>
      </c>
      <c r="Q32" s="107">
        <f>$Q$26</f>
        <v>0.99378663145800572</v>
      </c>
      <c r="R32" s="108">
        <f>'2025B Sch 1of3'!L25/1000</f>
        <v>-32561.783699415304</v>
      </c>
      <c r="T32" s="389" t="s">
        <v>101</v>
      </c>
      <c r="W32"/>
      <c r="X32"/>
      <c r="Y32"/>
      <c r="Z32"/>
      <c r="AA32"/>
      <c r="AB32"/>
      <c r="AC32"/>
    </row>
    <row r="33" spans="1:29" ht="15" customHeight="1">
      <c r="A33" s="4">
        <v>21</v>
      </c>
      <c r="B33" s="109"/>
      <c r="C33" s="109"/>
      <c r="D33" s="109"/>
      <c r="E33" s="109"/>
      <c r="F33" s="388" t="s">
        <v>152</v>
      </c>
      <c r="P33" s="571"/>
      <c r="Q33" s="107"/>
      <c r="R33" s="108"/>
      <c r="T33" s="389"/>
      <c r="V33"/>
      <c r="W33"/>
      <c r="X33"/>
      <c r="Y33"/>
      <c r="Z33"/>
      <c r="AA33"/>
      <c r="AB33"/>
      <c r="AC33"/>
    </row>
    <row r="34" spans="1:29" ht="15" customHeight="1">
      <c r="A34" s="4">
        <v>22</v>
      </c>
      <c r="B34" s="443" t="s">
        <v>155</v>
      </c>
      <c r="C34" s="109"/>
      <c r="D34" s="109"/>
      <c r="E34" s="109"/>
      <c r="F34" s="103" t="s">
        <v>156</v>
      </c>
      <c r="G34" s="109"/>
      <c r="H34" s="109"/>
      <c r="I34" s="109"/>
      <c r="J34" s="109"/>
      <c r="K34" s="109"/>
      <c r="L34" s="109"/>
      <c r="M34" s="109"/>
      <c r="N34" s="109"/>
      <c r="O34" s="109"/>
      <c r="P34" s="571">
        <f>AE9/1000</f>
        <v>-4188.5330000000004</v>
      </c>
      <c r="Q34" s="107">
        <f>$Q$17</f>
        <v>0.99451296220285568</v>
      </c>
      <c r="R34" s="108">
        <f t="shared" ref="R34" si="2">+P34*Q34</f>
        <v>-4165.550361114414</v>
      </c>
      <c r="T34" s="389" t="s">
        <v>125</v>
      </c>
      <c r="V34"/>
      <c r="W34"/>
      <c r="X34"/>
      <c r="Y34"/>
      <c r="Z34"/>
      <c r="AA34"/>
      <c r="AB34"/>
      <c r="AC34"/>
    </row>
    <row r="35" spans="1:29" ht="15" customHeight="1">
      <c r="A35" s="4">
        <v>23</v>
      </c>
      <c r="B35" s="443"/>
      <c r="C35" s="109"/>
      <c r="D35" s="109"/>
      <c r="E35" s="109"/>
      <c r="F35" s="388" t="s">
        <v>157</v>
      </c>
      <c r="G35" s="109"/>
      <c r="H35" s="109"/>
      <c r="I35" s="109"/>
      <c r="J35" s="109"/>
      <c r="K35" s="109"/>
      <c r="L35" s="109"/>
      <c r="M35" s="109"/>
      <c r="N35" s="109"/>
      <c r="O35" s="109"/>
      <c r="P35" s="571"/>
      <c r="Q35" s="107"/>
      <c r="R35" s="108"/>
      <c r="T35" s="389"/>
      <c r="V35"/>
      <c r="W35"/>
      <c r="X35"/>
      <c r="Y35"/>
      <c r="Z35"/>
      <c r="AA35"/>
      <c r="AB35"/>
      <c r="AC35"/>
    </row>
    <row r="36" spans="1:29" ht="15" customHeight="1">
      <c r="A36" s="4">
        <v>24</v>
      </c>
      <c r="B36" s="443" t="s">
        <v>158</v>
      </c>
      <c r="C36" s="109"/>
      <c r="D36" s="109"/>
      <c r="E36" s="109"/>
      <c r="F36" s="564" t="s">
        <v>159</v>
      </c>
      <c r="G36" s="109"/>
      <c r="H36" s="109"/>
      <c r="I36" s="109"/>
      <c r="J36" s="109"/>
      <c r="K36" s="109"/>
      <c r="L36" s="109"/>
      <c r="M36" s="109"/>
      <c r="N36" s="109"/>
      <c r="O36" s="109"/>
      <c r="P36" s="571">
        <f>AE10/1000</f>
        <v>3412.09</v>
      </c>
      <c r="Q36" s="107">
        <f>$Q$18</f>
        <v>0.99533018792854322</v>
      </c>
      <c r="R36" s="108">
        <f t="shared" ref="R36" si="3">+P36*Q36</f>
        <v>3396.1561809291034</v>
      </c>
      <c r="T36" s="389" t="s">
        <v>129</v>
      </c>
      <c r="V36"/>
      <c r="W36"/>
      <c r="X36"/>
      <c r="Y36"/>
      <c r="Z36"/>
      <c r="AA36"/>
      <c r="AB36"/>
      <c r="AC36"/>
    </row>
    <row r="37" spans="1:29" ht="15" customHeight="1">
      <c r="A37" s="4">
        <v>25</v>
      </c>
      <c r="B37" s="443"/>
      <c r="C37" s="109"/>
      <c r="D37" s="109"/>
      <c r="E37" s="109"/>
      <c r="F37" s="388" t="s">
        <v>160</v>
      </c>
      <c r="G37" s="109"/>
      <c r="H37" s="109"/>
      <c r="I37" s="109"/>
      <c r="J37" s="109"/>
      <c r="K37" s="109"/>
      <c r="L37" s="109"/>
      <c r="M37" s="109"/>
      <c r="N37" s="109"/>
      <c r="O37" s="109"/>
      <c r="P37" s="571"/>
      <c r="R37" s="108"/>
      <c r="W37"/>
      <c r="Y37"/>
      <c r="Z37"/>
      <c r="AA37"/>
      <c r="AB37"/>
      <c r="AC37"/>
    </row>
    <row r="38" spans="1:29" ht="15" customHeight="1">
      <c r="A38" s="4">
        <v>26</v>
      </c>
      <c r="B38" s="443" t="s">
        <v>161</v>
      </c>
      <c r="C38" s="105"/>
      <c r="D38" s="103"/>
      <c r="E38" s="103"/>
      <c r="F38" s="103" t="s">
        <v>162</v>
      </c>
      <c r="G38" s="104"/>
      <c r="H38" s="113"/>
      <c r="I38" s="104"/>
      <c r="J38" s="104"/>
      <c r="K38" s="104"/>
      <c r="L38" s="103"/>
      <c r="M38" s="103"/>
      <c r="N38" s="103"/>
      <c r="O38" s="103"/>
      <c r="P38" s="571">
        <f>R38/Q38</f>
        <v>-785587.93681058241</v>
      </c>
      <c r="Q38" s="107">
        <f>$Q$26</f>
        <v>0.99378663145800572</v>
      </c>
      <c r="R38" s="108">
        <f>SUM(AG11:AG12)/1000-R26-R32</f>
        <v>-780706.78943703335</v>
      </c>
      <c r="T38" s="389" t="s">
        <v>101</v>
      </c>
      <c r="W38"/>
      <c r="Y38"/>
      <c r="Z38"/>
      <c r="AA38"/>
      <c r="AB38"/>
      <c r="AC38"/>
    </row>
    <row r="39" spans="1:29" ht="15" customHeight="1">
      <c r="A39" s="4">
        <v>27</v>
      </c>
      <c r="B39" s="388" t="s">
        <v>133</v>
      </c>
      <c r="C39" s="103"/>
      <c r="D39" s="103"/>
      <c r="E39" s="103"/>
      <c r="F39" s="103" t="s">
        <v>163</v>
      </c>
      <c r="G39" s="103"/>
      <c r="H39" s="103"/>
      <c r="I39" s="103"/>
      <c r="J39" s="103"/>
      <c r="K39" s="103"/>
      <c r="L39" s="103"/>
      <c r="M39" s="103"/>
      <c r="N39" s="103"/>
      <c r="O39" s="103"/>
      <c r="P39" s="571">
        <f>Y19/1000</f>
        <v>-188.876</v>
      </c>
      <c r="Q39" s="107">
        <f>'Separation Factors'!$B$52</f>
        <v>1</v>
      </c>
      <c r="R39" s="108">
        <f t="shared" ref="R39:R44" si="4">+P39*Q39</f>
        <v>-188.876</v>
      </c>
      <c r="T39" s="389" t="s">
        <v>180</v>
      </c>
      <c r="W39"/>
      <c r="Y39"/>
      <c r="Z39"/>
      <c r="AA39"/>
      <c r="AB39"/>
      <c r="AC39"/>
    </row>
    <row r="40" spans="1:29" ht="15" customHeight="1">
      <c r="A40" s="4">
        <v>28</v>
      </c>
      <c r="B40" s="443" t="s">
        <v>164</v>
      </c>
      <c r="C40" s="105"/>
      <c r="D40" s="103"/>
      <c r="E40" s="103"/>
      <c r="F40" s="103" t="s">
        <v>165</v>
      </c>
      <c r="G40" s="104"/>
      <c r="H40" s="104"/>
      <c r="I40" s="104"/>
      <c r="J40" s="104"/>
      <c r="K40" s="104"/>
      <c r="L40" s="103"/>
      <c r="M40" s="103"/>
      <c r="N40" s="103"/>
      <c r="O40" s="103"/>
      <c r="P40" s="571">
        <f>AE15/1000</f>
        <v>-7484.8225899999998</v>
      </c>
      <c r="Q40" s="107">
        <f>$Q$17</f>
        <v>0.99451296220285568</v>
      </c>
      <c r="R40" s="108">
        <f t="shared" si="4"/>
        <v>-7443.7530855437499</v>
      </c>
      <c r="T40" s="389" t="s">
        <v>125</v>
      </c>
      <c r="W40"/>
      <c r="Y40"/>
      <c r="Z40"/>
      <c r="AA40"/>
      <c r="AB40"/>
      <c r="AC40"/>
    </row>
    <row r="41" spans="1:29" ht="15" customHeight="1">
      <c r="A41" s="4">
        <v>29</v>
      </c>
      <c r="B41" s="443" t="s">
        <v>164</v>
      </c>
      <c r="C41" s="105"/>
      <c r="D41" s="103"/>
      <c r="E41" s="103"/>
      <c r="F41" s="103" t="s">
        <v>166</v>
      </c>
      <c r="G41" s="104"/>
      <c r="H41" s="104"/>
      <c r="I41" s="104"/>
      <c r="J41" s="104"/>
      <c r="K41" s="104"/>
      <c r="L41" s="103"/>
      <c r="M41" s="103"/>
      <c r="N41" s="103"/>
      <c r="O41" s="103"/>
      <c r="P41" s="571">
        <f>AE16/1000</f>
        <v>7001.7195899999997</v>
      </c>
      <c r="Q41" s="107">
        <f>$Q$18</f>
        <v>0.99533018792854322</v>
      </c>
      <c r="R41" s="108">
        <f t="shared" si="4"/>
        <v>6969.0228753376623</v>
      </c>
      <c r="T41" s="389" t="s">
        <v>129</v>
      </c>
      <c r="W41"/>
      <c r="Y41"/>
      <c r="Z41"/>
      <c r="AA41"/>
      <c r="AB41"/>
      <c r="AC41"/>
    </row>
    <row r="42" spans="1:29" ht="15" customHeight="1">
      <c r="A42" s="4">
        <v>30</v>
      </c>
      <c r="B42" s="443" t="s">
        <v>167</v>
      </c>
      <c r="C42" s="102"/>
      <c r="D42" s="103"/>
      <c r="E42" s="103"/>
      <c r="F42" s="103" t="s">
        <v>168</v>
      </c>
      <c r="G42" s="104"/>
      <c r="H42" s="104"/>
      <c r="I42" s="104"/>
      <c r="J42" s="104"/>
      <c r="K42" s="104"/>
      <c r="L42" s="104"/>
      <c r="M42" s="104"/>
      <c r="N42" s="104"/>
      <c r="O42" s="104"/>
      <c r="P42" s="571">
        <f>AE17/1000</f>
        <v>-31496.686775198421</v>
      </c>
      <c r="Q42" s="107">
        <f>$Q$17</f>
        <v>0.99451296220285568</v>
      </c>
      <c r="R42" s="108">
        <f t="shared" si="4"/>
        <v>-31323.863264378091</v>
      </c>
      <c r="T42" s="389" t="s">
        <v>125</v>
      </c>
      <c r="W42"/>
      <c r="Y42"/>
      <c r="Z42"/>
      <c r="AA42"/>
      <c r="AB42"/>
      <c r="AC42"/>
    </row>
    <row r="43" spans="1:29" ht="15" customHeight="1">
      <c r="A43" s="4">
        <v>31</v>
      </c>
      <c r="B43" s="443" t="s">
        <v>126</v>
      </c>
      <c r="C43" s="109"/>
      <c r="D43" s="109"/>
      <c r="E43" s="109"/>
      <c r="F43" s="103" t="s">
        <v>169</v>
      </c>
      <c r="G43" s="109"/>
      <c r="H43" s="109"/>
      <c r="I43" s="109"/>
      <c r="J43" s="109"/>
      <c r="K43" s="109"/>
      <c r="L43" s="109"/>
      <c r="M43" s="109"/>
      <c r="N43" s="109"/>
      <c r="O43" s="109"/>
      <c r="P43" s="571">
        <f>Y22/1000</f>
        <v>33124.850294533928</v>
      </c>
      <c r="Q43" s="107">
        <f>$Q$14</f>
        <v>0.99655866997400888</v>
      </c>
      <c r="R43" s="108">
        <f t="shared" si="4"/>
        <v>33010.856752608888</v>
      </c>
      <c r="T43" s="389" t="s">
        <v>113</v>
      </c>
      <c r="U43"/>
      <c r="V43"/>
      <c r="W43"/>
      <c r="X43"/>
      <c r="Y43"/>
      <c r="Z43"/>
      <c r="AA43"/>
      <c r="AB43"/>
    </row>
    <row r="44" spans="1:29" ht="15" customHeight="1">
      <c r="A44" s="4">
        <v>32</v>
      </c>
      <c r="B44" s="443" t="s">
        <v>170</v>
      </c>
      <c r="C44" s="109"/>
      <c r="D44" s="109"/>
      <c r="E44" s="109"/>
      <c r="F44" s="103" t="s">
        <v>171</v>
      </c>
      <c r="G44" s="109"/>
      <c r="H44" s="109"/>
      <c r="I44" s="109"/>
      <c r="J44" s="109"/>
      <c r="K44" s="109"/>
      <c r="L44" s="109"/>
      <c r="M44" s="109"/>
      <c r="N44" s="109"/>
      <c r="O44" s="109"/>
      <c r="P44" s="571">
        <f>Y13/1000</f>
        <v>-17272.815748461544</v>
      </c>
      <c r="Q44" s="107">
        <f>$Q$14</f>
        <v>0.99655866997400888</v>
      </c>
      <c r="R44" s="108">
        <f t="shared" si="4"/>
        <v>-17213.374288992953</v>
      </c>
      <c r="T44" s="389" t="s">
        <v>113</v>
      </c>
      <c r="W44"/>
      <c r="X44"/>
      <c r="Z44"/>
      <c r="AA44"/>
      <c r="AB44"/>
    </row>
    <row r="45" spans="1:29" ht="15" customHeight="1">
      <c r="A45" s="4">
        <v>33</v>
      </c>
      <c r="Q45" s="107"/>
      <c r="T45" s="389"/>
    </row>
    <row r="46" spans="1:29" ht="15" customHeight="1" thickBot="1">
      <c r="A46" s="4">
        <v>34</v>
      </c>
      <c r="B46" s="97" t="s">
        <v>174</v>
      </c>
      <c r="C46" s="14"/>
      <c r="D46" s="4"/>
      <c r="E46" s="4"/>
      <c r="F46" s="27"/>
      <c r="G46" s="27"/>
      <c r="H46" s="27"/>
      <c r="I46" s="27"/>
      <c r="J46" s="27"/>
      <c r="K46" s="27"/>
      <c r="L46" s="27"/>
      <c r="M46" s="27"/>
      <c r="N46" s="27"/>
      <c r="O46" s="4"/>
      <c r="P46" s="33">
        <f>SUM(P14:P45)</f>
        <v>-2171927.1457461454</v>
      </c>
      <c r="Q46" s="14"/>
      <c r="R46" s="33">
        <f>SUM(R14:R45)</f>
        <v>-2160359.6904414832</v>
      </c>
      <c r="S46" s="125"/>
      <c r="T46" s="345" t="s">
        <v>55</v>
      </c>
      <c r="U46" s="127"/>
      <c r="V46" s="128"/>
    </row>
    <row r="47" spans="1:29" ht="15" customHeight="1" thickTop="1">
      <c r="A47" s="4">
        <v>35</v>
      </c>
      <c r="T47" s="344"/>
      <c r="U47" s="346" t="s">
        <v>173</v>
      </c>
      <c r="V47" s="347" t="s">
        <v>93</v>
      </c>
    </row>
    <row r="48" spans="1:29" ht="15" customHeight="1">
      <c r="A48" s="4">
        <v>36</v>
      </c>
      <c r="B48" s="35"/>
      <c r="C48" s="14"/>
      <c r="D48" s="4"/>
      <c r="E48" s="4"/>
      <c r="F48" s="27"/>
      <c r="G48" s="27"/>
      <c r="H48" s="27"/>
      <c r="I48" s="27"/>
      <c r="J48" s="27"/>
      <c r="K48" s="27"/>
      <c r="L48" s="27"/>
      <c r="M48" s="27"/>
      <c r="N48" s="27"/>
      <c r="O48" s="27"/>
      <c r="P48" s="91"/>
      <c r="Q48" s="27"/>
      <c r="T48" s="344" t="s">
        <v>56</v>
      </c>
      <c r="U48" s="20">
        <f>SUM(Y24,AE19)/1000</f>
        <v>-2171927.1460217168</v>
      </c>
      <c r="V48" s="348">
        <f>SUM(AA24,AG19)/1000</f>
        <v>-2160359.6895742249</v>
      </c>
    </row>
    <row r="49" spans="1:35" ht="15" customHeight="1">
      <c r="A49" s="4">
        <v>37</v>
      </c>
      <c r="B49" s="35"/>
      <c r="C49" s="14"/>
      <c r="D49" s="4"/>
      <c r="E49" s="4"/>
      <c r="F49" s="27"/>
      <c r="G49" s="27"/>
      <c r="H49" s="27"/>
      <c r="I49" s="27"/>
      <c r="J49" s="27"/>
      <c r="K49" s="27"/>
      <c r="L49" s="27"/>
      <c r="M49" s="27"/>
      <c r="N49" s="27"/>
      <c r="O49" s="27"/>
      <c r="P49" s="27"/>
      <c r="Q49" s="27"/>
      <c r="T49" s="344" t="s">
        <v>63</v>
      </c>
      <c r="U49" s="25">
        <f>+P46</f>
        <v>-2171927.1457461454</v>
      </c>
      <c r="V49" s="349">
        <f>+R46</f>
        <v>-2160359.6904414832</v>
      </c>
    </row>
    <row r="50" spans="1:35" ht="15" customHeight="1">
      <c r="A50" s="4">
        <v>38</v>
      </c>
      <c r="B50" s="4"/>
      <c r="C50" s="4"/>
      <c r="D50" s="4"/>
      <c r="E50" s="4"/>
      <c r="F50" s="37"/>
      <c r="G50" s="37"/>
      <c r="H50" s="37"/>
      <c r="I50" s="37"/>
      <c r="J50" s="37"/>
      <c r="K50" s="37"/>
      <c r="L50" s="37"/>
      <c r="M50" s="37"/>
      <c r="N50" s="37"/>
      <c r="O50" s="37"/>
      <c r="P50" s="37"/>
      <c r="Q50" s="37"/>
      <c r="T50" s="344" t="s">
        <v>59</v>
      </c>
      <c r="U50" s="351">
        <f>+U48-U49</f>
        <v>-2.7557136490941048E-4</v>
      </c>
      <c r="V50" s="352">
        <f>+V48-V49</f>
        <v>8.6725829169154167E-4</v>
      </c>
    </row>
    <row r="51" spans="1:35" ht="15" customHeight="1" thickBot="1">
      <c r="A51" s="124">
        <v>39</v>
      </c>
      <c r="B51" s="57" t="s">
        <v>66</v>
      </c>
      <c r="C51" s="1"/>
      <c r="D51" s="1"/>
      <c r="E51" s="1"/>
      <c r="F51" s="98"/>
      <c r="G51" s="98"/>
      <c r="H51" s="98"/>
      <c r="I51" s="98"/>
      <c r="J51" s="98"/>
      <c r="K51" s="98"/>
      <c r="L51" s="98"/>
      <c r="M51" s="98"/>
      <c r="N51" s="98"/>
      <c r="O51" s="98"/>
      <c r="P51" s="98"/>
      <c r="Q51" s="98"/>
      <c r="R51" s="99"/>
      <c r="S51" s="4"/>
      <c r="T51" s="129"/>
      <c r="U51" s="123"/>
      <c r="V51" s="130"/>
    </row>
    <row r="52" spans="1:35" ht="15" customHeight="1">
      <c r="A52" s="4" t="str">
        <f>$A$157</f>
        <v>Supporting Schedules: B-6</v>
      </c>
      <c r="P52" s="37" t="str">
        <f>$P$157</f>
        <v>Recap Schedules: B-1</v>
      </c>
      <c r="S52" s="4"/>
    </row>
    <row r="53" spans="1:35" ht="15" customHeight="1" thickBot="1">
      <c r="A53" s="1" t="s">
        <v>73</v>
      </c>
      <c r="B53" s="1"/>
      <c r="C53" s="1"/>
      <c r="D53" s="1"/>
      <c r="E53" s="1"/>
      <c r="F53" s="1"/>
      <c r="G53" s="1"/>
      <c r="H53" s="1"/>
      <c r="I53" s="1" t="s">
        <v>74</v>
      </c>
      <c r="J53" s="1"/>
      <c r="K53" s="1"/>
      <c r="L53" s="1"/>
      <c r="M53" s="1"/>
      <c r="N53" s="1"/>
      <c r="O53" s="1"/>
      <c r="P53" s="1"/>
      <c r="Q53" s="1"/>
      <c r="R53" s="3" t="s">
        <v>279</v>
      </c>
      <c r="S53" s="82" t="s">
        <v>69</v>
      </c>
    </row>
    <row r="54" spans="1:35" ht="15" customHeight="1">
      <c r="A54" s="4" t="s">
        <v>4</v>
      </c>
      <c r="B54" s="4"/>
      <c r="C54" s="4"/>
      <c r="D54" s="4"/>
      <c r="E54" s="4" t="s">
        <v>5</v>
      </c>
      <c r="F54" s="4"/>
      <c r="G54" s="4" t="s">
        <v>75</v>
      </c>
      <c r="H54" s="5"/>
      <c r="I54" s="5"/>
      <c r="J54" s="6"/>
      <c r="K54" s="6"/>
      <c r="L54" s="4"/>
      <c r="M54" s="6"/>
      <c r="N54" s="6"/>
      <c r="O54" s="6"/>
      <c r="P54" s="6" t="s">
        <v>7</v>
      </c>
      <c r="Q54" s="4"/>
      <c r="R54" s="4"/>
      <c r="S54" s="4"/>
      <c r="V54"/>
      <c r="W54" s="626" t="s">
        <v>177</v>
      </c>
      <c r="X54" s="626"/>
      <c r="Y54" s="626"/>
      <c r="Z54" s="626"/>
      <c r="AA54" s="626"/>
      <c r="AB54" s="626"/>
      <c r="AC54" s="626"/>
      <c r="AD54" s="626"/>
      <c r="AE54" s="626"/>
      <c r="AF54" s="626"/>
      <c r="AG54" s="626"/>
      <c r="AH54"/>
      <c r="AI54"/>
    </row>
    <row r="55" spans="1:35" ht="15" customHeight="1">
      <c r="A55" s="4"/>
      <c r="B55" s="4"/>
      <c r="C55" s="4"/>
      <c r="D55" s="4"/>
      <c r="E55" s="4"/>
      <c r="F55" s="4"/>
      <c r="G55" s="4" t="s">
        <v>77</v>
      </c>
      <c r="H55" s="5"/>
      <c r="I55" s="5"/>
      <c r="J55" s="9"/>
      <c r="K55" s="7"/>
      <c r="L55" s="4"/>
      <c r="M55" s="4"/>
      <c r="N55" s="4"/>
      <c r="O55" s="9"/>
      <c r="P55" s="9"/>
      <c r="Q55" s="7" t="s">
        <v>9</v>
      </c>
      <c r="R55" s="4"/>
      <c r="S55" s="4"/>
      <c r="V55"/>
      <c r="W55" s="81" t="s">
        <v>78</v>
      </c>
      <c r="Y55" s="81" t="s">
        <v>79</v>
      </c>
      <c r="AA55" s="81" t="s">
        <v>80</v>
      </c>
      <c r="AC55" s="81" t="s">
        <v>81</v>
      </c>
      <c r="AE55" s="81" t="s">
        <v>79</v>
      </c>
      <c r="AG55" s="81" t="s">
        <v>80</v>
      </c>
    </row>
    <row r="56" spans="1:35" ht="15" customHeight="1">
      <c r="A56" s="4" t="s">
        <v>10</v>
      </c>
      <c r="B56" s="4"/>
      <c r="C56" s="4"/>
      <c r="D56" s="4"/>
      <c r="E56" s="4"/>
      <c r="F56" s="4"/>
      <c r="G56" s="4" t="s">
        <v>82</v>
      </c>
      <c r="H56" s="4"/>
      <c r="I56" s="4"/>
      <c r="J56" s="9"/>
      <c r="K56" s="7"/>
      <c r="L56" s="9"/>
      <c r="M56" s="4"/>
      <c r="N56" s="4"/>
      <c r="O56" s="4"/>
      <c r="P56" s="9" t="s">
        <v>12</v>
      </c>
      <c r="Q56" s="7" t="s">
        <v>11</v>
      </c>
      <c r="R56" s="4"/>
      <c r="S56" s="4"/>
      <c r="V56"/>
      <c r="W56" s="68" t="s">
        <v>83</v>
      </c>
      <c r="Y56" s="68" t="s">
        <v>83</v>
      </c>
      <c r="AA56" s="68" t="s">
        <v>83</v>
      </c>
      <c r="AE56" s="68" t="s">
        <v>83</v>
      </c>
      <c r="AG56" s="68" t="s">
        <v>83</v>
      </c>
    </row>
    <row r="57" spans="1:35" ht="15" customHeight="1">
      <c r="A57" s="4"/>
      <c r="B57" s="4"/>
      <c r="C57" s="4"/>
      <c r="D57" s="4"/>
      <c r="E57" s="4"/>
      <c r="F57" s="4"/>
      <c r="G57" s="4"/>
      <c r="H57" s="4"/>
      <c r="I57" s="4"/>
      <c r="J57" s="9"/>
      <c r="K57" s="7"/>
      <c r="L57" s="9"/>
      <c r="M57" s="4"/>
      <c r="N57" s="4"/>
      <c r="O57" s="4"/>
      <c r="Q57" s="7" t="s">
        <v>13</v>
      </c>
      <c r="R57" s="4"/>
      <c r="S57" s="4"/>
      <c r="V57"/>
      <c r="W57" s="338" t="s">
        <v>178</v>
      </c>
      <c r="X57" s="338" t="s">
        <v>85</v>
      </c>
      <c r="Y57" s="340">
        <v>-34471305.290794641</v>
      </c>
      <c r="Z57" s="338" t="s">
        <v>85</v>
      </c>
      <c r="AA57" s="340">
        <v>-34289655</v>
      </c>
      <c r="AC57" s="338" t="s">
        <v>86</v>
      </c>
      <c r="AD57" s="338" t="s">
        <v>85</v>
      </c>
      <c r="AE57" s="340">
        <v>-257062743</v>
      </c>
      <c r="AF57" s="338" t="s">
        <v>85</v>
      </c>
      <c r="AG57" s="340">
        <v>-255417012.25092527</v>
      </c>
    </row>
    <row r="58" spans="1:35" ht="15" customHeight="1" thickBot="1">
      <c r="A58" s="2" t="str">
        <f>+$A$111</f>
        <v>DOCKET No. 20240026-EI</v>
      </c>
      <c r="B58" s="2"/>
      <c r="C58" s="1"/>
      <c r="D58" s="1"/>
      <c r="E58" s="1"/>
      <c r="F58" s="1"/>
      <c r="G58" s="1"/>
      <c r="H58" s="1"/>
      <c r="I58" s="2" t="s">
        <v>14</v>
      </c>
      <c r="J58" s="10"/>
      <c r="K58" s="1"/>
      <c r="L58" s="1"/>
      <c r="M58" s="1"/>
      <c r="N58" s="1"/>
      <c r="O58" s="1"/>
      <c r="P58" s="1"/>
      <c r="Q58" s="2" t="str">
        <f>+$Q$111</f>
        <v>Witness: C. Aldazabal / J. Chronister / R. Latta / J. Williams</v>
      </c>
      <c r="R58" s="1"/>
      <c r="S58" s="4"/>
      <c r="V58"/>
      <c r="W58" s="338" t="s">
        <v>87</v>
      </c>
      <c r="X58" s="338" t="s">
        <v>85</v>
      </c>
      <c r="Y58" s="340">
        <v>-2720047.0692307698</v>
      </c>
      <c r="Z58" s="338" t="s">
        <v>85</v>
      </c>
      <c r="AA58" s="340">
        <v>-2705713</v>
      </c>
      <c r="AC58" s="338" t="s">
        <v>88</v>
      </c>
      <c r="AD58" s="338"/>
      <c r="AE58" s="340">
        <v>104290819</v>
      </c>
      <c r="AF58" s="338"/>
      <c r="AG58" s="340">
        <v>103728522.05472136</v>
      </c>
    </row>
    <row r="59" spans="1:35" ht="15" customHeight="1">
      <c r="A59" s="4"/>
      <c r="B59" s="4"/>
      <c r="C59" s="83"/>
      <c r="D59" s="83"/>
      <c r="E59" s="83"/>
      <c r="F59" s="83"/>
      <c r="G59" s="83"/>
      <c r="H59" s="83"/>
      <c r="I59" s="83"/>
      <c r="J59" s="83"/>
      <c r="K59" s="83"/>
      <c r="L59" s="83"/>
      <c r="M59" s="4"/>
      <c r="N59" s="4"/>
      <c r="O59" s="4"/>
      <c r="P59" s="83" t="s">
        <v>16</v>
      </c>
      <c r="Q59" s="83" t="s">
        <v>17</v>
      </c>
      <c r="R59" s="83" t="s">
        <v>18</v>
      </c>
      <c r="S59" s="4"/>
      <c r="V59"/>
      <c r="W59" s="338" t="s">
        <v>89</v>
      </c>
      <c r="X59" s="338" t="s">
        <v>85</v>
      </c>
      <c r="Y59" s="340">
        <v>0</v>
      </c>
      <c r="Z59" s="338" t="s">
        <v>85</v>
      </c>
      <c r="AA59" s="340">
        <v>0</v>
      </c>
      <c r="AC59" s="338" t="s">
        <v>90</v>
      </c>
      <c r="AD59" s="338"/>
      <c r="AE59" s="340">
        <v>-389890986</v>
      </c>
      <c r="AF59" s="338"/>
      <c r="AG59" s="340">
        <v>-387394881.05317283</v>
      </c>
    </row>
    <row r="60" spans="1:35" ht="15" customHeight="1">
      <c r="A60" s="4"/>
      <c r="B60" s="4"/>
      <c r="C60" s="4"/>
      <c r="D60" s="4"/>
      <c r="E60" s="4"/>
      <c r="F60" s="4"/>
      <c r="G60" s="4"/>
      <c r="H60" s="4"/>
      <c r="I60" s="84"/>
      <c r="J60" s="84"/>
      <c r="K60" s="85"/>
      <c r="L60" s="84"/>
      <c r="M60" s="4"/>
      <c r="N60" s="4"/>
      <c r="O60" s="4"/>
      <c r="P60" s="84"/>
      <c r="Q60" s="84"/>
      <c r="R60" s="4"/>
      <c r="S60" s="4"/>
      <c r="V60"/>
      <c r="W60" s="338" t="s">
        <v>91</v>
      </c>
      <c r="X60" s="338" t="s">
        <v>85</v>
      </c>
      <c r="Y60" s="340">
        <v>0</v>
      </c>
      <c r="Z60" s="338" t="s">
        <v>85</v>
      </c>
      <c r="AA60" s="340">
        <v>0</v>
      </c>
      <c r="AC60" s="338" t="s">
        <v>92</v>
      </c>
      <c r="AD60" s="338"/>
      <c r="AE60" s="340">
        <v>7470234</v>
      </c>
      <c r="AF60" s="338"/>
      <c r="AG60" s="340">
        <v>7429957.3025975497</v>
      </c>
    </row>
    <row r="61" spans="1:35" ht="15" customHeight="1">
      <c r="A61" s="4"/>
      <c r="B61" s="84"/>
      <c r="C61" s="84"/>
      <c r="D61" s="84"/>
      <c r="E61" s="84"/>
      <c r="F61" s="84"/>
      <c r="G61" s="83"/>
      <c r="H61" s="83"/>
      <c r="I61" s="83"/>
      <c r="J61" s="83"/>
      <c r="K61" s="83"/>
      <c r="L61" s="83"/>
      <c r="M61" s="4"/>
      <c r="N61" s="4"/>
      <c r="O61" s="4"/>
      <c r="P61" s="83"/>
      <c r="Q61" s="83"/>
      <c r="R61" s="84" t="s">
        <v>93</v>
      </c>
      <c r="S61" s="4"/>
      <c r="V61"/>
      <c r="W61" s="338" t="s">
        <v>179</v>
      </c>
      <c r="X61" s="338" t="s">
        <v>85</v>
      </c>
      <c r="Y61" s="340">
        <v>-513023711.99692273</v>
      </c>
      <c r="Z61" s="338" t="s">
        <v>85</v>
      </c>
      <c r="AA61" s="340">
        <v>-510320271</v>
      </c>
      <c r="AC61" s="338" t="s">
        <v>95</v>
      </c>
      <c r="AD61" s="338"/>
      <c r="AE61" s="340">
        <v>-4188533</v>
      </c>
      <c r="AF61" s="338"/>
      <c r="AG61" s="340">
        <v>-4161717.7662124489</v>
      </c>
    </row>
    <row r="62" spans="1:35" ht="15" customHeight="1">
      <c r="A62" s="4"/>
      <c r="B62" s="84"/>
      <c r="C62" s="84"/>
      <c r="D62" s="84"/>
      <c r="E62" s="84"/>
      <c r="F62" s="84"/>
      <c r="G62" s="83"/>
      <c r="H62" s="83"/>
      <c r="I62" s="83"/>
      <c r="J62" s="83"/>
      <c r="K62" s="83"/>
      <c r="L62" s="84"/>
      <c r="M62" s="4"/>
      <c r="N62" s="4"/>
      <c r="O62" s="4"/>
      <c r="P62" s="4"/>
      <c r="Q62" s="83"/>
      <c r="R62" s="83" t="s">
        <v>96</v>
      </c>
      <c r="S62" s="4"/>
      <c r="V62"/>
      <c r="W62" s="338"/>
      <c r="X62" s="338"/>
      <c r="Y62" s="339" t="s">
        <v>83</v>
      </c>
      <c r="Z62" s="338"/>
      <c r="AA62" s="339" t="s">
        <v>83</v>
      </c>
      <c r="AC62" s="338" t="s">
        <v>97</v>
      </c>
      <c r="AD62" s="338"/>
      <c r="AE62" s="340">
        <v>2574382</v>
      </c>
      <c r="AF62" s="338"/>
      <c r="AG62" s="340">
        <v>2560501.8986789016</v>
      </c>
    </row>
    <row r="63" spans="1:35" ht="15" customHeight="1">
      <c r="A63" s="84" t="s">
        <v>34</v>
      </c>
      <c r="B63" s="86"/>
      <c r="C63" s="14"/>
      <c r="D63" s="14"/>
      <c r="E63" s="14"/>
      <c r="F63" s="14"/>
      <c r="G63" s="83"/>
      <c r="H63" s="83"/>
      <c r="I63" s="83" t="s">
        <v>98</v>
      </c>
      <c r="J63" s="14"/>
      <c r="K63" s="14"/>
      <c r="L63" s="83"/>
      <c r="M63" s="4"/>
      <c r="N63" s="4"/>
      <c r="O63" s="4"/>
      <c r="P63" s="84" t="s">
        <v>99</v>
      </c>
      <c r="Q63" s="83" t="s">
        <v>93</v>
      </c>
      <c r="R63" s="83" t="s">
        <v>99</v>
      </c>
      <c r="S63" s="4"/>
      <c r="V63"/>
      <c r="W63" s="338" t="s">
        <v>100</v>
      </c>
      <c r="X63" s="338"/>
      <c r="Y63" s="338"/>
      <c r="Z63" s="338"/>
      <c r="AA63" s="338"/>
      <c r="AC63" s="338" t="s">
        <v>101</v>
      </c>
      <c r="AD63" s="338"/>
      <c r="AE63" s="340">
        <v>-1117495682.5307693</v>
      </c>
      <c r="AF63" s="338"/>
      <c r="AG63" s="340">
        <v>-1113988083</v>
      </c>
    </row>
    <row r="64" spans="1:35" ht="15" customHeight="1" thickBot="1">
      <c r="A64" s="10" t="s">
        <v>45</v>
      </c>
      <c r="B64" s="87"/>
      <c r="C64" s="10" t="s">
        <v>102</v>
      </c>
      <c r="D64" s="10"/>
      <c r="E64" s="88"/>
      <c r="F64" s="88"/>
      <c r="G64" s="89"/>
      <c r="H64" s="89"/>
      <c r="I64" s="89" t="s">
        <v>103</v>
      </c>
      <c r="J64" s="88"/>
      <c r="K64" s="88"/>
      <c r="L64" s="89"/>
      <c r="M64" s="1"/>
      <c r="N64" s="1"/>
      <c r="O64" s="1"/>
      <c r="P64" s="89" t="s">
        <v>104</v>
      </c>
      <c r="Q64" s="89" t="s">
        <v>105</v>
      </c>
      <c r="R64" s="90" t="s">
        <v>106</v>
      </c>
      <c r="S64" s="4"/>
      <c r="V64"/>
      <c r="W64" s="338" t="s">
        <v>107</v>
      </c>
      <c r="X64" s="338"/>
      <c r="Y64" s="340">
        <v>-1289770.0915384616</v>
      </c>
      <c r="Z64" s="338"/>
      <c r="AA64" s="340">
        <v>-1282973</v>
      </c>
      <c r="AC64" s="338" t="s">
        <v>108</v>
      </c>
      <c r="AD64" s="338"/>
      <c r="AE64" s="340">
        <v>272403036.36461538</v>
      </c>
      <c r="AF64" s="338"/>
      <c r="AG64" s="340">
        <v>271548016.59713668</v>
      </c>
    </row>
    <row r="65" spans="1:35" ht="15" customHeight="1">
      <c r="A65" s="4">
        <v>1</v>
      </c>
      <c r="B65" s="101" t="s">
        <v>61</v>
      </c>
      <c r="C65" s="102"/>
      <c r="D65" s="103"/>
      <c r="E65" s="104"/>
      <c r="F65" s="104"/>
      <c r="G65" s="104"/>
      <c r="H65" s="104"/>
      <c r="I65" s="104"/>
      <c r="J65" s="104"/>
      <c r="K65" s="104"/>
      <c r="L65" s="104"/>
      <c r="M65" s="103"/>
      <c r="N65" s="103"/>
      <c r="O65" s="103"/>
      <c r="P65" s="104"/>
      <c r="Q65" s="104"/>
      <c r="R65" s="104"/>
      <c r="S65" s="23"/>
      <c r="W65" s="338" t="s">
        <v>109</v>
      </c>
      <c r="X65" s="338"/>
      <c r="Y65" s="340">
        <v>-18953374.341538463</v>
      </c>
      <c r="Z65" s="338"/>
      <c r="AA65" s="340">
        <v>-18853497</v>
      </c>
      <c r="AC65" s="338" t="s">
        <v>110</v>
      </c>
      <c r="AD65" s="338"/>
      <c r="AE65" s="340">
        <v>0</v>
      </c>
      <c r="AF65" s="338"/>
      <c r="AG65" s="340">
        <v>0</v>
      </c>
    </row>
    <row r="66" spans="1:35" ht="15" customHeight="1">
      <c r="A66" s="4">
        <v>2</v>
      </c>
      <c r="B66" s="443" t="s">
        <v>111</v>
      </c>
      <c r="C66" s="105"/>
      <c r="D66" s="103"/>
      <c r="E66" s="103"/>
      <c r="F66" s="103" t="s">
        <v>112</v>
      </c>
      <c r="G66" s="103"/>
      <c r="H66" s="106"/>
      <c r="I66" s="106"/>
      <c r="J66" s="106"/>
      <c r="K66" s="106"/>
      <c r="L66" s="103"/>
      <c r="M66" s="103"/>
      <c r="N66" s="103"/>
      <c r="O66" s="103"/>
      <c r="P66" s="132">
        <f>SUM(Y57,Y58,Y59,Y60,)/1000</f>
        <v>-37191.352360025412</v>
      </c>
      <c r="Q66" s="107">
        <f>'Separation Factors'!$B$31</f>
        <v>0.99473037840779521</v>
      </c>
      <c r="R66" s="108">
        <f>+P66*Q66</f>
        <v>-36995.368006585726</v>
      </c>
      <c r="S66" s="51"/>
      <c r="T66" s="389" t="s">
        <v>113</v>
      </c>
      <c r="W66" s="338" t="s">
        <v>114</v>
      </c>
      <c r="X66" s="338"/>
      <c r="Y66" s="340">
        <v>0</v>
      </c>
      <c r="Z66" s="338"/>
      <c r="AA66" s="340">
        <v>0</v>
      </c>
      <c r="AC66" s="338" t="s">
        <v>115</v>
      </c>
      <c r="AD66" s="338"/>
      <c r="AE66" s="340">
        <v>0</v>
      </c>
      <c r="AF66" s="338"/>
      <c r="AG66" s="340">
        <v>0</v>
      </c>
    </row>
    <row r="67" spans="1:35" ht="15" customHeight="1">
      <c r="A67" s="4">
        <v>3</v>
      </c>
      <c r="B67" s="565" t="s">
        <v>116</v>
      </c>
      <c r="C67" s="109"/>
      <c r="D67" s="109"/>
      <c r="E67" s="109"/>
      <c r="F67" s="388" t="s">
        <v>117</v>
      </c>
      <c r="P67" s="157"/>
      <c r="W67" s="338" t="s">
        <v>118</v>
      </c>
      <c r="X67" s="338"/>
      <c r="Y67" s="340">
        <v>-690174</v>
      </c>
      <c r="Z67" s="338"/>
      <c r="AA67" s="340">
        <v>-686537</v>
      </c>
      <c r="AC67" s="338" t="s">
        <v>119</v>
      </c>
      <c r="AD67" s="338"/>
      <c r="AE67" s="340">
        <v>-7484822.5899999999</v>
      </c>
      <c r="AF67" s="338"/>
      <c r="AG67" s="340">
        <v>-7436904.317036842</v>
      </c>
    </row>
    <row r="68" spans="1:35" ht="15" customHeight="1">
      <c r="A68" s="4">
        <v>4</v>
      </c>
      <c r="B68" s="388" t="s">
        <v>120</v>
      </c>
      <c r="C68" s="109"/>
      <c r="D68" s="109"/>
      <c r="E68" s="109"/>
      <c r="F68" s="103" t="s">
        <v>121</v>
      </c>
      <c r="G68" s="109"/>
      <c r="H68" s="103"/>
      <c r="I68" s="103"/>
      <c r="J68" s="103"/>
      <c r="K68" s="103"/>
      <c r="L68" s="103"/>
      <c r="M68" s="103"/>
      <c r="N68" s="103"/>
      <c r="O68" s="103"/>
      <c r="P68" s="571">
        <f>Y61/1000</f>
        <v>-513023.71199692274</v>
      </c>
      <c r="Q68" s="107">
        <f>$Q$66</f>
        <v>0.99473037840779521</v>
      </c>
      <c r="R68" s="108">
        <f>+P68*Q68</f>
        <v>-510320.27116687072</v>
      </c>
      <c r="S68" s="566"/>
      <c r="T68" s="569" t="s">
        <v>113</v>
      </c>
      <c r="W68" s="338"/>
      <c r="X68" s="338"/>
      <c r="Y68" s="339" t="s">
        <v>83</v>
      </c>
      <c r="Z68" s="338"/>
      <c r="AA68" s="339" t="s">
        <v>83</v>
      </c>
      <c r="AC68" s="338" t="s">
        <v>122</v>
      </c>
      <c r="AD68" s="338"/>
      <c r="AE68" s="340">
        <v>6765010.5899999999</v>
      </c>
      <c r="AF68" s="338"/>
      <c r="AG68" s="340">
        <v>6728536.1924834298</v>
      </c>
    </row>
    <row r="69" spans="1:35" ht="15" customHeight="1">
      <c r="A69" s="4">
        <v>5</v>
      </c>
      <c r="B69" s="388" t="s">
        <v>123</v>
      </c>
      <c r="C69" s="109"/>
      <c r="D69" s="109"/>
      <c r="E69" s="109"/>
      <c r="F69" s="103" t="s">
        <v>124</v>
      </c>
      <c r="G69" s="109"/>
      <c r="H69" s="103"/>
      <c r="I69" s="103"/>
      <c r="J69" s="103"/>
      <c r="K69" s="103"/>
      <c r="L69" s="103"/>
      <c r="M69" s="103"/>
      <c r="N69" s="103"/>
      <c r="O69" s="103"/>
      <c r="P69" s="572">
        <v>0</v>
      </c>
      <c r="Q69" s="107">
        <f>'Separation Factors'!$B$29</f>
        <v>0.99359794138244795</v>
      </c>
      <c r="R69" s="108">
        <v>0</v>
      </c>
      <c r="S69" s="567"/>
      <c r="T69" s="569" t="s">
        <v>125</v>
      </c>
      <c r="W69" s="338"/>
      <c r="X69" s="338" t="s">
        <v>85</v>
      </c>
      <c r="Y69" s="340">
        <v>-20933318.433076926</v>
      </c>
      <c r="Z69" s="338" t="s">
        <v>85</v>
      </c>
      <c r="AA69" s="340">
        <v>-20823007</v>
      </c>
      <c r="AC69" s="338" t="s">
        <v>126</v>
      </c>
      <c r="AD69" s="338"/>
      <c r="AE69" s="340">
        <v>-33177229.138600871</v>
      </c>
      <c r="AF69" s="338"/>
      <c r="AG69" s="340">
        <v>-32964826.572887592</v>
      </c>
    </row>
    <row r="70" spans="1:35" ht="15" customHeight="1">
      <c r="A70" s="4">
        <v>6</v>
      </c>
      <c r="B70" s="443" t="s">
        <v>127</v>
      </c>
      <c r="C70" s="105"/>
      <c r="D70" s="103"/>
      <c r="E70" s="103"/>
      <c r="F70" s="103" t="s">
        <v>128</v>
      </c>
      <c r="G70" s="103"/>
      <c r="H70" s="103"/>
      <c r="I70" s="103"/>
      <c r="J70" s="103"/>
      <c r="K70" s="103"/>
      <c r="L70" s="103"/>
      <c r="M70" s="103"/>
      <c r="N70" s="103"/>
      <c r="O70" s="103"/>
      <c r="P70" s="571">
        <v>0</v>
      </c>
      <c r="Q70" s="107">
        <f>'Separation Factors'!$B$33</f>
        <v>0.99460837539996072</v>
      </c>
      <c r="R70" s="108">
        <v>0</v>
      </c>
      <c r="S70" s="567"/>
      <c r="T70" s="569" t="s">
        <v>129</v>
      </c>
      <c r="W70" s="338"/>
      <c r="X70" s="338"/>
      <c r="Y70" s="339" t="s">
        <v>130</v>
      </c>
      <c r="Z70" s="338"/>
      <c r="AA70" s="339" t="s">
        <v>130</v>
      </c>
      <c r="AE70" s="68" t="s">
        <v>83</v>
      </c>
      <c r="AG70" s="68" t="s">
        <v>83</v>
      </c>
    </row>
    <row r="71" spans="1:35" ht="15" customHeight="1">
      <c r="A71" s="4">
        <v>7</v>
      </c>
      <c r="B71" s="443" t="s">
        <v>131</v>
      </c>
      <c r="C71" s="103"/>
      <c r="D71" s="103"/>
      <c r="E71" s="103"/>
      <c r="F71" s="103" t="s">
        <v>132</v>
      </c>
      <c r="G71" s="103"/>
      <c r="H71" s="106"/>
      <c r="I71" s="106"/>
      <c r="J71" s="106"/>
      <c r="K71" s="106"/>
      <c r="L71" s="103"/>
      <c r="M71" s="103"/>
      <c r="N71" s="103"/>
      <c r="O71" s="103"/>
      <c r="P71" s="571">
        <f>Y64/1000</f>
        <v>-1289.7700915384617</v>
      </c>
      <c r="Q71" s="107">
        <f>$Q$66</f>
        <v>0.99473037840779521</v>
      </c>
      <c r="R71" s="108">
        <f t="shared" ref="R71:R73" si="5">+P71*Q71</f>
        <v>-1282.9734912151107</v>
      </c>
      <c r="S71" s="567"/>
      <c r="T71" s="569" t="s">
        <v>113</v>
      </c>
      <c r="W71" s="338" t="s">
        <v>133</v>
      </c>
      <c r="X71" s="338" t="s">
        <v>85</v>
      </c>
      <c r="Y71" s="340">
        <v>-5931</v>
      </c>
      <c r="Z71" s="338" t="s">
        <v>85</v>
      </c>
      <c r="AA71" s="340">
        <v>-5931</v>
      </c>
      <c r="AC71" s="81" t="s">
        <v>64</v>
      </c>
      <c r="AD71" s="81" t="s">
        <v>85</v>
      </c>
      <c r="AE71" s="341">
        <f>SUM(AE57:AE69)</f>
        <v>-1415796514.3047547</v>
      </c>
      <c r="AF71" s="81" t="s">
        <v>85</v>
      </c>
      <c r="AG71" s="341">
        <f>SUM(AG57:AG69)</f>
        <v>-1409367890.9146173</v>
      </c>
    </row>
    <row r="72" spans="1:35" ht="15" customHeight="1">
      <c r="A72" s="4">
        <v>8</v>
      </c>
      <c r="B72" s="443" t="s">
        <v>134</v>
      </c>
      <c r="C72" s="105"/>
      <c r="D72" s="103"/>
      <c r="E72" s="103"/>
      <c r="F72" s="103" t="s">
        <v>135</v>
      </c>
      <c r="G72" s="103"/>
      <c r="H72" s="106"/>
      <c r="I72" s="106"/>
      <c r="J72" s="106"/>
      <c r="K72" s="106"/>
      <c r="L72" s="103"/>
      <c r="M72" s="103"/>
      <c r="N72" s="103"/>
      <c r="O72" s="103"/>
      <c r="P72" s="571">
        <f>Y66/1000</f>
        <v>0</v>
      </c>
      <c r="Q72" s="107">
        <f t="shared" ref="Q72:Q73" si="6">$Q$66</f>
        <v>0.99473037840779521</v>
      </c>
      <c r="R72" s="108">
        <f t="shared" si="5"/>
        <v>0</v>
      </c>
      <c r="S72" s="567"/>
      <c r="T72" s="569" t="s">
        <v>113</v>
      </c>
      <c r="W72" s="338"/>
      <c r="X72" s="338"/>
      <c r="Y72" s="339"/>
      <c r="Z72" s="338"/>
      <c r="AA72" s="339"/>
      <c r="AE72" s="68" t="s">
        <v>130</v>
      </c>
      <c r="AG72" s="68" t="s">
        <v>130</v>
      </c>
    </row>
    <row r="73" spans="1:35" ht="15" customHeight="1">
      <c r="A73" s="4">
        <v>9</v>
      </c>
      <c r="B73" s="443" t="s">
        <v>136</v>
      </c>
      <c r="C73" s="103"/>
      <c r="D73" s="103"/>
      <c r="E73" s="103"/>
      <c r="F73" s="103" t="s">
        <v>137</v>
      </c>
      <c r="G73" s="103"/>
      <c r="H73" s="109"/>
      <c r="I73" s="109"/>
      <c r="J73" s="109"/>
      <c r="K73" s="109"/>
      <c r="L73" s="109"/>
      <c r="M73" s="109"/>
      <c r="N73" s="109"/>
      <c r="O73" s="109"/>
      <c r="P73" s="571">
        <f>Y67/1000</f>
        <v>-690.17399999999998</v>
      </c>
      <c r="Q73" s="107">
        <f t="shared" si="6"/>
        <v>0.99473037840779521</v>
      </c>
      <c r="R73" s="108">
        <f t="shared" si="5"/>
        <v>-686.53704418722168</v>
      </c>
      <c r="S73" s="567"/>
      <c r="T73" s="569" t="s">
        <v>113</v>
      </c>
      <c r="W73" s="338" t="s">
        <v>138</v>
      </c>
      <c r="X73" s="338" t="s">
        <v>85</v>
      </c>
      <c r="Y73" s="340">
        <v>0</v>
      </c>
      <c r="Z73" s="338"/>
      <c r="AA73" s="340">
        <v>0</v>
      </c>
    </row>
    <row r="74" spans="1:35" ht="13.8">
      <c r="A74" s="4">
        <v>10</v>
      </c>
      <c r="B74" s="443" t="s">
        <v>139</v>
      </c>
      <c r="C74" s="109"/>
      <c r="D74" s="109"/>
      <c r="E74" s="109"/>
      <c r="F74" s="564" t="s">
        <v>140</v>
      </c>
      <c r="G74" s="109"/>
      <c r="H74" s="106"/>
      <c r="I74" s="106"/>
      <c r="J74" s="106"/>
      <c r="K74" s="106"/>
      <c r="L74" s="103"/>
      <c r="M74" s="103"/>
      <c r="N74" s="103"/>
      <c r="O74" s="103"/>
      <c r="P74" s="571">
        <f>AE57/1000</f>
        <v>-257062.74299999999</v>
      </c>
      <c r="Q74" s="107">
        <f>$Q$69</f>
        <v>0.99359794138244795</v>
      </c>
      <c r="R74" s="108">
        <f>+P74*Q74</f>
        <v>-255417.01225092527</v>
      </c>
      <c r="S74" s="109"/>
      <c r="T74" s="569" t="s">
        <v>125</v>
      </c>
      <c r="W74" s="338" t="s">
        <v>126</v>
      </c>
      <c r="X74" s="338" t="s">
        <v>85</v>
      </c>
      <c r="Y74" s="340">
        <v>34597947.412448108</v>
      </c>
      <c r="Z74" s="338" t="s">
        <v>85</v>
      </c>
      <c r="AA74" s="340">
        <v>34415629</v>
      </c>
    </row>
    <row r="75" spans="1:35" ht="15" customHeight="1">
      <c r="A75" s="4">
        <v>11</v>
      </c>
      <c r="B75" s="443"/>
      <c r="C75" s="105"/>
      <c r="D75" s="103"/>
      <c r="E75" s="103"/>
      <c r="F75" s="388" t="s">
        <v>141</v>
      </c>
      <c r="G75" s="103"/>
      <c r="H75" s="103"/>
      <c r="I75" s="103"/>
      <c r="J75" s="103"/>
      <c r="K75" s="103"/>
      <c r="L75" s="103"/>
      <c r="M75" s="103"/>
      <c r="N75" s="103"/>
      <c r="O75" s="103"/>
      <c r="P75" s="571"/>
      <c r="Q75" s="109"/>
      <c r="R75" s="109"/>
      <c r="S75" s="109"/>
      <c r="T75" s="569"/>
      <c r="W75" s="338"/>
      <c r="X75" s="338"/>
      <c r="Y75" s="339" t="s">
        <v>83</v>
      </c>
      <c r="Z75" s="338"/>
      <c r="AA75" s="339" t="s">
        <v>83</v>
      </c>
    </row>
    <row r="76" spans="1:35" ht="15" customHeight="1">
      <c r="A76" s="4">
        <v>12</v>
      </c>
      <c r="B76" s="443" t="s">
        <v>142</v>
      </c>
      <c r="C76" s="103"/>
      <c r="D76" s="103"/>
      <c r="E76" s="103"/>
      <c r="F76" s="564" t="s">
        <v>143</v>
      </c>
      <c r="G76" s="103"/>
      <c r="H76" s="106"/>
      <c r="I76" s="106"/>
      <c r="J76" s="106"/>
      <c r="K76" s="106"/>
      <c r="L76" s="103"/>
      <c r="M76" s="103"/>
      <c r="N76" s="103"/>
      <c r="O76" s="103"/>
      <c r="P76" s="571">
        <f>AE58/1000</f>
        <v>104290.819</v>
      </c>
      <c r="Q76" s="107">
        <f>$Q$70</f>
        <v>0.99460837539996072</v>
      </c>
      <c r="R76" s="108">
        <f>+P76*Q76</f>
        <v>103728.52205472135</v>
      </c>
      <c r="S76" s="567"/>
      <c r="T76" s="569" t="s">
        <v>129</v>
      </c>
      <c r="W76" s="81" t="s">
        <v>64</v>
      </c>
      <c r="X76" s="81" t="s">
        <v>85</v>
      </c>
      <c r="Y76" s="341">
        <f>SUM(Y57:Y61,Y69,Y71:Y74)</f>
        <v>-536556366.37757701</v>
      </c>
      <c r="Z76" s="81" t="s">
        <v>85</v>
      </c>
      <c r="AA76" s="341">
        <f>SUM(AA57:AA61,AA69,AA71:AA74)</f>
        <v>-533728948</v>
      </c>
      <c r="AE76" s="91"/>
    </row>
    <row r="77" spans="1:35" ht="15" customHeight="1">
      <c r="A77" s="4">
        <v>13</v>
      </c>
      <c r="B77" s="443"/>
      <c r="C77" s="105"/>
      <c r="D77" s="103"/>
      <c r="E77" s="103"/>
      <c r="F77" s="388" t="s">
        <v>144</v>
      </c>
      <c r="G77" s="103"/>
      <c r="H77" s="103"/>
      <c r="I77" s="103"/>
      <c r="J77" s="103"/>
      <c r="K77" s="103"/>
      <c r="L77" s="103"/>
      <c r="M77" s="103"/>
      <c r="N77" s="103"/>
      <c r="O77" s="103"/>
      <c r="P77" s="571"/>
      <c r="T77" s="569"/>
      <c r="Y77" s="68" t="s">
        <v>130</v>
      </c>
      <c r="AA77" s="68" t="s">
        <v>130</v>
      </c>
      <c r="AC77" s="341"/>
      <c r="AH77"/>
      <c r="AI77"/>
    </row>
    <row r="78" spans="1:35" ht="15" customHeight="1">
      <c r="A78" s="4">
        <v>14</v>
      </c>
      <c r="B78" s="443" t="s">
        <v>145</v>
      </c>
      <c r="C78" s="109"/>
      <c r="D78" s="109"/>
      <c r="E78" s="109"/>
      <c r="F78" s="564" t="s">
        <v>146</v>
      </c>
      <c r="G78" s="109"/>
      <c r="H78" s="109"/>
      <c r="I78" s="109"/>
      <c r="J78" s="109"/>
      <c r="K78" s="109"/>
      <c r="L78" s="109"/>
      <c r="M78" s="109"/>
      <c r="N78" s="109"/>
      <c r="O78" s="109"/>
      <c r="P78" s="571">
        <f>R78/Q78</f>
        <v>-4119.808</v>
      </c>
      <c r="Q78" s="107">
        <f>'Separation Factors'!$B$32</f>
        <v>0.99686119589968791</v>
      </c>
      <c r="R78" s="108">
        <f>'2024B Sch 1of3'!L24/1000</f>
        <v>-4106.8767297571012</v>
      </c>
      <c r="S78" s="109"/>
      <c r="T78" s="569" t="s">
        <v>101</v>
      </c>
      <c r="Z78"/>
      <c r="AA78"/>
      <c r="AC78" s="341"/>
      <c r="AD78"/>
      <c r="AE78"/>
      <c r="AF78"/>
      <c r="AG78"/>
      <c r="AH78"/>
      <c r="AI78"/>
    </row>
    <row r="79" spans="1:35" ht="15" customHeight="1">
      <c r="A79" s="4">
        <v>15</v>
      </c>
      <c r="B79" s="109"/>
      <c r="C79" s="109"/>
      <c r="D79" s="109"/>
      <c r="E79" s="109"/>
      <c r="F79" s="388" t="s">
        <v>144</v>
      </c>
      <c r="G79" s="109"/>
      <c r="H79" s="109"/>
      <c r="I79" s="109"/>
      <c r="J79" s="109"/>
      <c r="K79" s="109"/>
      <c r="L79" s="109"/>
      <c r="M79" s="109"/>
      <c r="N79" s="109"/>
      <c r="O79" s="109"/>
      <c r="P79" s="571"/>
      <c r="Q79" s="107"/>
      <c r="R79" s="108"/>
      <c r="S79" s="567"/>
      <c r="T79" s="569"/>
      <c r="Y79" s="91">
        <f>SUM(Y76,AE71)</f>
        <v>-1952352880.6823318</v>
      </c>
      <c r="Z79"/>
      <c r="AA79" s="91">
        <f>SUM(AA76,AG71)</f>
        <v>-1943096838.9146173</v>
      </c>
      <c r="AB79"/>
      <c r="AC79" s="341"/>
      <c r="AD79"/>
      <c r="AE79"/>
      <c r="AF79"/>
      <c r="AG79"/>
      <c r="AH79"/>
      <c r="AI79"/>
    </row>
    <row r="80" spans="1:35" ht="15" customHeight="1">
      <c r="A80" s="4">
        <v>16</v>
      </c>
      <c r="B80" s="443" t="s">
        <v>147</v>
      </c>
      <c r="C80" s="105"/>
      <c r="D80" s="103"/>
      <c r="E80" s="103"/>
      <c r="F80" s="564" t="s">
        <v>148</v>
      </c>
      <c r="G80" s="103"/>
      <c r="H80" s="106"/>
      <c r="I80" s="106"/>
      <c r="J80" s="106"/>
      <c r="K80" s="106"/>
      <c r="L80" s="103"/>
      <c r="M80" s="103"/>
      <c r="N80" s="103"/>
      <c r="O80" s="103"/>
      <c r="P80" s="571">
        <f>AE59/1000</f>
        <v>-389890.98599999998</v>
      </c>
      <c r="Q80" s="107">
        <f>$Q$69</f>
        <v>0.99359794138244795</v>
      </c>
      <c r="R80" s="108">
        <f>+P80*Q80</f>
        <v>-387394.88105317281</v>
      </c>
      <c r="S80" s="109"/>
      <c r="T80" s="569" t="s">
        <v>125</v>
      </c>
      <c r="AB80"/>
      <c r="AC80"/>
      <c r="AD80"/>
      <c r="AE80"/>
      <c r="AF80"/>
      <c r="AG80"/>
      <c r="AH80"/>
      <c r="AI80"/>
    </row>
    <row r="81" spans="1:35" ht="15" customHeight="1">
      <c r="A81" s="4">
        <v>17</v>
      </c>
      <c r="B81" s="443"/>
      <c r="C81" s="105"/>
      <c r="D81" s="103"/>
      <c r="E81" s="103"/>
      <c r="F81" s="388" t="s">
        <v>149</v>
      </c>
      <c r="G81" s="103"/>
      <c r="H81" s="103"/>
      <c r="I81" s="103"/>
      <c r="J81" s="103"/>
      <c r="K81" s="103"/>
      <c r="L81" s="103"/>
      <c r="M81" s="103"/>
      <c r="N81" s="103"/>
      <c r="O81" s="103"/>
      <c r="P81" s="571"/>
      <c r="Q81" s="109"/>
      <c r="R81" s="109"/>
      <c r="S81" s="109"/>
      <c r="T81" s="569"/>
      <c r="Z81"/>
      <c r="AA81"/>
      <c r="AB81"/>
      <c r="AC81"/>
      <c r="AD81"/>
      <c r="AE81"/>
      <c r="AF81"/>
      <c r="AG81"/>
      <c r="AH81"/>
      <c r="AI81"/>
    </row>
    <row r="82" spans="1:35" ht="15" customHeight="1">
      <c r="A82" s="4">
        <v>18</v>
      </c>
      <c r="B82" s="443" t="s">
        <v>150</v>
      </c>
      <c r="C82" s="103"/>
      <c r="D82" s="103"/>
      <c r="E82" s="103"/>
      <c r="F82" s="564" t="s">
        <v>151</v>
      </c>
      <c r="G82" s="103"/>
      <c r="H82" s="106"/>
      <c r="I82" s="106"/>
      <c r="J82" s="106"/>
      <c r="K82" s="106"/>
      <c r="L82" s="103"/>
      <c r="M82" s="103"/>
      <c r="N82" s="103"/>
      <c r="O82" s="103"/>
      <c r="P82" s="571">
        <f>AE60/1000</f>
        <v>7470.2340000000004</v>
      </c>
      <c r="Q82" s="107">
        <f>$Q$70</f>
        <v>0.99460837539996072</v>
      </c>
      <c r="R82" s="108">
        <f>+P82*Q82</f>
        <v>7429.9573025975506</v>
      </c>
      <c r="S82" s="567"/>
      <c r="T82" s="569" t="s">
        <v>129</v>
      </c>
      <c r="Z82"/>
      <c r="AA82"/>
      <c r="AB82"/>
      <c r="AC82"/>
      <c r="AH82"/>
      <c r="AI82"/>
    </row>
    <row r="83" spans="1:35" ht="15" customHeight="1">
      <c r="A83" s="4">
        <v>19</v>
      </c>
      <c r="B83" s="443"/>
      <c r="C83" s="105"/>
      <c r="D83" s="103"/>
      <c r="E83" s="103"/>
      <c r="F83" s="388" t="s">
        <v>152</v>
      </c>
      <c r="G83" s="103"/>
      <c r="H83" s="103"/>
      <c r="I83" s="103"/>
      <c r="J83" s="103"/>
      <c r="K83" s="103"/>
      <c r="L83" s="103"/>
      <c r="M83" s="103"/>
      <c r="N83" s="103"/>
      <c r="O83" s="103"/>
      <c r="Z83"/>
      <c r="AA83"/>
      <c r="AB83"/>
      <c r="AC83"/>
      <c r="AH83"/>
      <c r="AI83"/>
    </row>
    <row r="84" spans="1:35" ht="14.4">
      <c r="A84" s="4">
        <v>20</v>
      </c>
      <c r="B84" s="443" t="s">
        <v>153</v>
      </c>
      <c r="C84" s="109"/>
      <c r="D84" s="109"/>
      <c r="E84" s="109"/>
      <c r="F84" s="564" t="s">
        <v>154</v>
      </c>
      <c r="G84" s="109"/>
      <c r="H84" s="109"/>
      <c r="I84" s="109"/>
      <c r="J84" s="109"/>
      <c r="K84" s="109"/>
      <c r="L84" s="109"/>
      <c r="M84" s="109"/>
      <c r="N84" s="109"/>
      <c r="O84" s="109"/>
      <c r="P84" s="571">
        <f>R84/Q84</f>
        <v>-155573.21599999999</v>
      </c>
      <c r="Q84" s="107">
        <f>$Q$78</f>
        <v>0.99686119589968791</v>
      </c>
      <c r="R84" s="108">
        <f>'2024B Sch 1of3'!L25/1000</f>
        <v>-155084.90215172045</v>
      </c>
      <c r="S84" s="109"/>
      <c r="T84" s="569" t="s">
        <v>101</v>
      </c>
      <c r="W84"/>
      <c r="X84"/>
      <c r="Y84"/>
      <c r="Z84"/>
      <c r="AA84"/>
      <c r="AB84"/>
      <c r="AC84"/>
    </row>
    <row r="85" spans="1:35" ht="14.4">
      <c r="A85" s="4">
        <v>21</v>
      </c>
      <c r="B85" s="109"/>
      <c r="C85" s="109"/>
      <c r="D85" s="109"/>
      <c r="E85" s="109"/>
      <c r="F85" s="388" t="s">
        <v>152</v>
      </c>
      <c r="G85" s="109"/>
      <c r="H85" s="109"/>
      <c r="I85" s="109"/>
      <c r="J85" s="109"/>
      <c r="K85" s="109"/>
      <c r="L85" s="109"/>
      <c r="M85" s="109"/>
      <c r="N85" s="570"/>
      <c r="O85" s="109"/>
      <c r="Q85" s="107"/>
      <c r="R85" s="108"/>
      <c r="S85" s="567"/>
      <c r="T85" s="569"/>
      <c r="W85"/>
      <c r="X85"/>
      <c r="Y85"/>
      <c r="Z85"/>
      <c r="AA85"/>
      <c r="AB85"/>
      <c r="AC85"/>
    </row>
    <row r="86" spans="1:35" ht="14.4">
      <c r="A86" s="4">
        <v>22</v>
      </c>
      <c r="B86" s="443" t="s">
        <v>155</v>
      </c>
      <c r="C86" s="109"/>
      <c r="D86" s="109"/>
      <c r="E86" s="109"/>
      <c r="F86" s="103" t="s">
        <v>156</v>
      </c>
      <c r="G86" s="109"/>
      <c r="H86" s="109"/>
      <c r="I86" s="109"/>
      <c r="J86" s="109"/>
      <c r="K86" s="109"/>
      <c r="L86" s="109"/>
      <c r="M86" s="109"/>
      <c r="N86" s="109"/>
      <c r="O86" s="109"/>
      <c r="P86" s="571">
        <f>AE61/1000</f>
        <v>-4188.5330000000004</v>
      </c>
      <c r="Q86" s="107">
        <f>$Q$69</f>
        <v>0.99359794138244795</v>
      </c>
      <c r="R86" s="108">
        <f>+P86*Q86</f>
        <v>-4161.7177662124495</v>
      </c>
      <c r="S86" s="567"/>
      <c r="T86" s="569" t="s">
        <v>125</v>
      </c>
      <c r="V86"/>
      <c r="W86"/>
      <c r="X86"/>
      <c r="Y86"/>
      <c r="Z86"/>
      <c r="AA86"/>
      <c r="AB86"/>
      <c r="AC86"/>
    </row>
    <row r="87" spans="1:35" ht="14.4">
      <c r="A87" s="4">
        <v>23</v>
      </c>
      <c r="B87" s="443"/>
      <c r="C87" s="109"/>
      <c r="D87" s="109"/>
      <c r="E87" s="109"/>
      <c r="F87" s="388" t="s">
        <v>157</v>
      </c>
      <c r="G87" s="109"/>
      <c r="H87" s="109"/>
      <c r="I87" s="109"/>
      <c r="J87" s="109"/>
      <c r="K87" s="109"/>
      <c r="L87" s="109"/>
      <c r="M87" s="109"/>
      <c r="N87" s="109"/>
      <c r="O87" s="109"/>
      <c r="P87" s="572"/>
      <c r="Q87" s="109"/>
      <c r="R87" s="109"/>
      <c r="S87" s="109"/>
      <c r="T87" s="569"/>
      <c r="V87"/>
      <c r="W87"/>
      <c r="X87"/>
      <c r="Y87"/>
      <c r="Z87"/>
      <c r="AA87"/>
      <c r="AB87"/>
      <c r="AC87"/>
    </row>
    <row r="88" spans="1:35" ht="14.4">
      <c r="A88" s="4">
        <v>24</v>
      </c>
      <c r="B88" s="443" t="s">
        <v>158</v>
      </c>
      <c r="C88" s="109"/>
      <c r="D88" s="109"/>
      <c r="E88" s="109"/>
      <c r="F88" s="564" t="s">
        <v>159</v>
      </c>
      <c r="G88" s="109"/>
      <c r="H88" s="109"/>
      <c r="I88" s="109"/>
      <c r="J88" s="109"/>
      <c r="K88" s="109"/>
      <c r="L88" s="109"/>
      <c r="M88" s="109"/>
      <c r="N88" s="109"/>
      <c r="O88" s="109"/>
      <c r="P88" s="571">
        <f>AE62/1000</f>
        <v>2574.3820000000001</v>
      </c>
      <c r="Q88" s="107">
        <f>$Q$70</f>
        <v>0.99460837539996072</v>
      </c>
      <c r="R88" s="108">
        <f>+P88*Q88</f>
        <v>2560.5018986789019</v>
      </c>
      <c r="S88" s="567"/>
      <c r="T88" s="569" t="s">
        <v>129</v>
      </c>
      <c r="V88"/>
      <c r="W88"/>
      <c r="X88"/>
      <c r="Y88"/>
      <c r="Z88"/>
      <c r="AA88"/>
      <c r="AB88"/>
      <c r="AC88"/>
    </row>
    <row r="89" spans="1:35" ht="14.4">
      <c r="A89" s="4">
        <v>25</v>
      </c>
      <c r="B89" s="443"/>
      <c r="C89" s="109"/>
      <c r="D89" s="109"/>
      <c r="E89" s="109"/>
      <c r="F89" s="388" t="s">
        <v>160</v>
      </c>
      <c r="G89" s="109"/>
      <c r="H89" s="109"/>
      <c r="I89" s="109"/>
      <c r="J89" s="109"/>
      <c r="K89" s="109"/>
      <c r="L89" s="109"/>
      <c r="M89" s="109"/>
      <c r="N89" s="109"/>
      <c r="O89" s="109"/>
      <c r="V89"/>
      <c r="W89"/>
      <c r="X89"/>
      <c r="Y89"/>
      <c r="Z89"/>
      <c r="AA89"/>
      <c r="AB89"/>
      <c r="AC89"/>
    </row>
    <row r="90" spans="1:35" ht="14.4">
      <c r="A90" s="4">
        <v>26</v>
      </c>
      <c r="B90" s="443" t="s">
        <v>161</v>
      </c>
      <c r="C90" s="105"/>
      <c r="D90" s="103"/>
      <c r="E90" s="103"/>
      <c r="F90" s="103" t="s">
        <v>162</v>
      </c>
      <c r="G90" s="103"/>
      <c r="H90" s="113"/>
      <c r="I90" s="104"/>
      <c r="J90" s="104"/>
      <c r="K90" s="104"/>
      <c r="L90" s="103"/>
      <c r="M90" s="103"/>
      <c r="N90" s="103"/>
      <c r="O90" s="103"/>
      <c r="P90" s="571">
        <f>R90/Q90</f>
        <v>-685399.62266736641</v>
      </c>
      <c r="Q90" s="107">
        <f>$Q$78</f>
        <v>0.99686119589968791</v>
      </c>
      <c r="R90" s="108">
        <f>SUM(AG63:AG64)/1000-R78-R84</f>
        <v>-683248.2875213857</v>
      </c>
      <c r="S90" s="567"/>
      <c r="T90" s="569" t="s">
        <v>101</v>
      </c>
      <c r="W90"/>
      <c r="Y90"/>
      <c r="Z90"/>
      <c r="AA90"/>
      <c r="AB90"/>
      <c r="AC90"/>
    </row>
    <row r="91" spans="1:35" ht="14.4">
      <c r="A91" s="4">
        <v>27</v>
      </c>
      <c r="B91" s="388" t="s">
        <v>133</v>
      </c>
      <c r="C91" s="109"/>
      <c r="D91" s="109"/>
      <c r="E91" s="109"/>
      <c r="F91" s="103" t="s">
        <v>163</v>
      </c>
      <c r="G91" s="109"/>
      <c r="H91" s="103"/>
      <c r="I91" s="103"/>
      <c r="J91" s="103"/>
      <c r="K91" s="103"/>
      <c r="L91" s="103"/>
      <c r="M91" s="103"/>
      <c r="N91" s="103"/>
      <c r="O91" s="103"/>
      <c r="P91" s="571">
        <f>Y71/1000</f>
        <v>-5.931</v>
      </c>
      <c r="Q91" s="107">
        <f>'Separation Factors'!$B$34</f>
        <v>1</v>
      </c>
      <c r="R91" s="108">
        <f t="shared" ref="R91:R96" si="7">+P91*Q91</f>
        <v>-5.931</v>
      </c>
      <c r="S91" s="566"/>
      <c r="T91" s="569" t="s">
        <v>180</v>
      </c>
      <c r="W91"/>
      <c r="Y91"/>
      <c r="Z91"/>
      <c r="AA91"/>
      <c r="AB91"/>
      <c r="AC91"/>
    </row>
    <row r="92" spans="1:35" ht="14.4">
      <c r="A92" s="4">
        <v>28</v>
      </c>
      <c r="B92" s="443" t="s">
        <v>164</v>
      </c>
      <c r="C92" s="105"/>
      <c r="D92" s="103"/>
      <c r="E92" s="103"/>
      <c r="F92" s="103" t="s">
        <v>165</v>
      </c>
      <c r="G92" s="104"/>
      <c r="H92" s="104"/>
      <c r="I92" s="104"/>
      <c r="J92" s="104"/>
      <c r="K92" s="104"/>
      <c r="L92" s="103"/>
      <c r="M92" s="103"/>
      <c r="N92" s="103"/>
      <c r="O92" s="103"/>
      <c r="P92" s="573">
        <f>AE67/1000</f>
        <v>-7484.8225899999998</v>
      </c>
      <c r="Q92" s="107">
        <f>$Q$69</f>
        <v>0.99359794138244795</v>
      </c>
      <c r="R92" s="108">
        <f t="shared" si="7"/>
        <v>-7436.9043170368423</v>
      </c>
      <c r="S92" s="566"/>
      <c r="T92" s="569" t="s">
        <v>125</v>
      </c>
      <c r="W92"/>
      <c r="Y92"/>
      <c r="Z92"/>
      <c r="AA92"/>
      <c r="AB92"/>
      <c r="AC92"/>
    </row>
    <row r="93" spans="1:35" ht="14.4">
      <c r="A93" s="4">
        <v>29</v>
      </c>
      <c r="B93" s="443" t="s">
        <v>164</v>
      </c>
      <c r="C93" s="103"/>
      <c r="D93" s="103"/>
      <c r="E93" s="103"/>
      <c r="F93" s="103" t="s">
        <v>166</v>
      </c>
      <c r="G93" s="103"/>
      <c r="H93" s="104"/>
      <c r="I93" s="104"/>
      <c r="J93" s="104"/>
      <c r="K93" s="104"/>
      <c r="L93" s="103"/>
      <c r="M93" s="103"/>
      <c r="N93" s="103"/>
      <c r="O93" s="103"/>
      <c r="P93" s="573">
        <f>AE68/1000</f>
        <v>6765.0105899999999</v>
      </c>
      <c r="Q93" s="107">
        <f>$Q$70</f>
        <v>0.99460837539996072</v>
      </c>
      <c r="R93" s="108">
        <f t="shared" si="7"/>
        <v>6728.5361924834297</v>
      </c>
      <c r="S93" s="566"/>
      <c r="T93" s="569" t="s">
        <v>129</v>
      </c>
      <c r="W93"/>
      <c r="Y93"/>
      <c r="Z93"/>
      <c r="AA93"/>
      <c r="AB93"/>
      <c r="AC93"/>
    </row>
    <row r="94" spans="1:35" ht="14.4">
      <c r="A94" s="4">
        <v>30</v>
      </c>
      <c r="B94" s="443" t="s">
        <v>167</v>
      </c>
      <c r="C94" s="105"/>
      <c r="D94" s="103"/>
      <c r="E94" s="103"/>
      <c r="F94" s="103" t="s">
        <v>168</v>
      </c>
      <c r="G94" s="104"/>
      <c r="H94" s="104"/>
      <c r="I94" s="104"/>
      <c r="J94" s="104"/>
      <c r="K94" s="104"/>
      <c r="L94" s="104"/>
      <c r="M94" s="104"/>
      <c r="N94" s="104"/>
      <c r="O94" s="103"/>
      <c r="P94" s="571">
        <f>AE69/1000</f>
        <v>-33177.229138600873</v>
      </c>
      <c r="Q94" s="107">
        <f>$Q$69</f>
        <v>0.99359794138244795</v>
      </c>
      <c r="R94" s="108">
        <f t="shared" si="7"/>
        <v>-32964.826572887592</v>
      </c>
      <c r="S94" s="566"/>
      <c r="T94" s="569" t="s">
        <v>125</v>
      </c>
      <c r="W94"/>
      <c r="Y94"/>
      <c r="Z94"/>
      <c r="AA94"/>
      <c r="AB94"/>
      <c r="AC94"/>
    </row>
    <row r="95" spans="1:35" ht="15" customHeight="1">
      <c r="A95" s="4">
        <v>31</v>
      </c>
      <c r="B95" s="443" t="s">
        <v>126</v>
      </c>
      <c r="C95" s="105"/>
      <c r="D95" s="103"/>
      <c r="E95" s="103"/>
      <c r="F95" s="103" t="s">
        <v>169</v>
      </c>
      <c r="G95" s="104"/>
      <c r="H95" s="109"/>
      <c r="I95" s="109"/>
      <c r="J95" s="109"/>
      <c r="K95" s="109"/>
      <c r="L95" s="109"/>
      <c r="M95" s="109"/>
      <c r="N95" s="109"/>
      <c r="O95" s="109"/>
      <c r="P95" s="571">
        <f>Y74/1000</f>
        <v>34597.947412448106</v>
      </c>
      <c r="Q95" s="107">
        <f t="shared" ref="Q95:Q96" si="8">$Q$66</f>
        <v>0.99473037840779521</v>
      </c>
      <c r="R95" s="108">
        <f t="shared" si="7"/>
        <v>34415.629321717504</v>
      </c>
      <c r="S95" s="566"/>
      <c r="T95" s="569" t="s">
        <v>113</v>
      </c>
      <c r="W95"/>
      <c r="Y95"/>
      <c r="Z95"/>
      <c r="AA95"/>
      <c r="AB95"/>
      <c r="AC95"/>
    </row>
    <row r="96" spans="1:35" ht="15" customHeight="1">
      <c r="A96" s="4">
        <v>32</v>
      </c>
      <c r="B96" s="443" t="s">
        <v>170</v>
      </c>
      <c r="C96" s="109"/>
      <c r="D96" s="109"/>
      <c r="E96" s="109"/>
      <c r="F96" s="103" t="s">
        <v>171</v>
      </c>
      <c r="G96" s="109"/>
      <c r="H96" s="109"/>
      <c r="I96" s="109"/>
      <c r="J96" s="109"/>
      <c r="K96" s="109"/>
      <c r="L96" s="109"/>
      <c r="M96" s="109"/>
      <c r="N96" s="109"/>
      <c r="O96" s="109"/>
      <c r="P96" s="571">
        <f>Y65/1000</f>
        <v>-18953.374341538463</v>
      </c>
      <c r="Q96" s="107">
        <f t="shared" si="8"/>
        <v>0.99473037840779521</v>
      </c>
      <c r="R96" s="108">
        <f t="shared" si="7"/>
        <v>-18853.497230863151</v>
      </c>
      <c r="S96" s="568"/>
      <c r="T96" s="569" t="s">
        <v>113</v>
      </c>
      <c r="U96"/>
      <c r="V96"/>
      <c r="W96"/>
      <c r="X96"/>
      <c r="Y96"/>
      <c r="Z96"/>
      <c r="AA96"/>
      <c r="AB96"/>
    </row>
    <row r="97" spans="1:33" ht="15" customHeight="1">
      <c r="A97" s="4">
        <v>33</v>
      </c>
      <c r="F97" s="103" t="s">
        <v>172</v>
      </c>
      <c r="S97" s="125"/>
      <c r="X97"/>
      <c r="Z97"/>
      <c r="AA97"/>
      <c r="AB97"/>
    </row>
    <row r="98" spans="1:33" ht="15" customHeight="1" thickBot="1">
      <c r="A98" s="4">
        <v>34</v>
      </c>
      <c r="B98" s="97" t="s">
        <v>174</v>
      </c>
      <c r="C98" s="14"/>
      <c r="D98" s="4"/>
      <c r="E98" s="4"/>
      <c r="F98" s="27"/>
      <c r="G98" s="27"/>
      <c r="H98" s="27"/>
      <c r="I98" s="27"/>
      <c r="J98" s="27"/>
      <c r="K98" s="27"/>
      <c r="L98" s="27"/>
      <c r="M98" s="27"/>
      <c r="N98" s="27"/>
      <c r="O98" s="4"/>
      <c r="P98" s="33">
        <f>SUM(P66:P97)</f>
        <v>-1952352.8811835444</v>
      </c>
      <c r="Q98" s="14"/>
      <c r="R98" s="33">
        <f>SUM(R66:R97)</f>
        <v>-1943096.8395326214</v>
      </c>
      <c r="T98" s="345" t="s">
        <v>55</v>
      </c>
      <c r="U98" s="127"/>
      <c r="V98" s="128"/>
    </row>
    <row r="99" spans="1:33" ht="15" customHeight="1" thickTop="1">
      <c r="A99" s="4">
        <v>35</v>
      </c>
      <c r="B99" s="35"/>
      <c r="C99" s="14"/>
      <c r="D99" s="4"/>
      <c r="E99" s="4"/>
      <c r="F99" s="27"/>
      <c r="G99" s="27"/>
      <c r="H99" s="27"/>
      <c r="I99" s="27"/>
      <c r="J99" s="27"/>
      <c r="K99" s="27"/>
      <c r="L99" s="27"/>
      <c r="M99" s="27"/>
      <c r="N99" s="27"/>
      <c r="O99" s="27"/>
      <c r="P99" s="27"/>
      <c r="Q99" s="27"/>
      <c r="T99" s="344"/>
      <c r="U99" s="346" t="s">
        <v>173</v>
      </c>
      <c r="V99" s="347" t="s">
        <v>93</v>
      </c>
    </row>
    <row r="100" spans="1:33" ht="15" customHeight="1">
      <c r="A100" s="4">
        <v>36</v>
      </c>
      <c r="B100" s="35"/>
      <c r="C100" s="14"/>
      <c r="D100" s="4"/>
      <c r="E100" s="4"/>
      <c r="F100" s="27"/>
      <c r="G100" s="27"/>
      <c r="H100" s="27"/>
      <c r="I100" s="27"/>
      <c r="J100" s="27"/>
      <c r="K100" s="27"/>
      <c r="L100" s="27"/>
      <c r="M100" s="27"/>
      <c r="N100" s="27"/>
      <c r="O100" s="27"/>
      <c r="P100" s="91"/>
      <c r="Q100" s="27"/>
      <c r="T100" s="344" t="s">
        <v>56</v>
      </c>
      <c r="U100" s="20">
        <f>SUM(Y76,AE71)/1000</f>
        <v>-1952352.8806823317</v>
      </c>
      <c r="V100" s="348">
        <f>SUM(AA76,AG71)/1000</f>
        <v>-1943096.8389146172</v>
      </c>
    </row>
    <row r="101" spans="1:33" ht="15" customHeight="1">
      <c r="A101" s="4">
        <v>37</v>
      </c>
      <c r="B101" s="4"/>
      <c r="C101" s="4"/>
      <c r="D101" s="4"/>
      <c r="E101" s="4"/>
      <c r="F101" s="37"/>
      <c r="G101" s="37"/>
      <c r="H101" s="37"/>
      <c r="I101" s="37"/>
      <c r="J101" s="37"/>
      <c r="K101" s="37"/>
      <c r="L101" s="37"/>
      <c r="M101" s="37"/>
      <c r="N101" s="37"/>
      <c r="O101" s="37"/>
      <c r="P101" s="37"/>
      <c r="Q101" s="37"/>
      <c r="T101" s="344" t="s">
        <v>63</v>
      </c>
      <c r="U101" s="25">
        <f>+P98</f>
        <v>-1952352.8811835444</v>
      </c>
      <c r="V101" s="349">
        <f>+R98</f>
        <v>-1943096.8395326214</v>
      </c>
    </row>
    <row r="102" spans="1:33" ht="15" customHeight="1">
      <c r="A102" s="4">
        <v>38</v>
      </c>
      <c r="B102" s="4"/>
      <c r="C102" s="4"/>
      <c r="D102" s="4"/>
      <c r="E102" s="4"/>
      <c r="F102" s="37"/>
      <c r="G102" s="37"/>
      <c r="H102" s="37"/>
      <c r="I102" s="37"/>
      <c r="J102" s="37"/>
      <c r="K102" s="37"/>
      <c r="L102" s="37"/>
      <c r="M102" s="37"/>
      <c r="N102" s="37"/>
      <c r="O102" s="37"/>
      <c r="P102" s="37"/>
      <c r="Q102" s="37"/>
      <c r="T102" s="344" t="s">
        <v>59</v>
      </c>
      <c r="U102" s="351">
        <f>+U100-U101</f>
        <v>5.0121266394853592E-4</v>
      </c>
      <c r="V102" s="352">
        <f>+V100-V101</f>
        <v>6.1800424009561539E-4</v>
      </c>
    </row>
    <row r="103" spans="1:33" ht="15" customHeight="1" thickBot="1">
      <c r="A103" s="1">
        <v>39</v>
      </c>
      <c r="B103" s="57" t="s">
        <v>66</v>
      </c>
      <c r="C103" s="1"/>
      <c r="D103" s="1"/>
      <c r="E103" s="1"/>
      <c r="F103" s="98"/>
      <c r="G103" s="98"/>
      <c r="H103" s="98"/>
      <c r="I103" s="98"/>
      <c r="J103" s="98"/>
      <c r="K103" s="98"/>
      <c r="L103" s="98"/>
      <c r="M103" s="98"/>
      <c r="N103" s="98"/>
      <c r="O103" s="98"/>
      <c r="P103" s="98"/>
      <c r="Q103" s="98"/>
      <c r="R103" s="99"/>
      <c r="S103" s="4"/>
      <c r="T103" s="129"/>
      <c r="U103" s="123"/>
      <c r="V103" s="130"/>
    </row>
    <row r="104" spans="1:33" ht="15" customHeight="1">
      <c r="A104" s="4" t="s">
        <v>181</v>
      </c>
      <c r="B104" s="26"/>
      <c r="C104" s="4"/>
      <c r="D104" s="4"/>
      <c r="E104" s="4"/>
      <c r="F104" s="37"/>
      <c r="G104" s="37"/>
      <c r="H104" s="37"/>
      <c r="I104" s="37"/>
      <c r="J104" s="37"/>
      <c r="K104" s="37"/>
      <c r="L104" s="37"/>
      <c r="M104" s="37"/>
      <c r="N104" s="37"/>
      <c r="O104" s="37"/>
      <c r="P104" s="37" t="str">
        <f>$P$157</f>
        <v>Recap Schedules: B-1</v>
      </c>
      <c r="Q104" s="37"/>
      <c r="S104" s="4"/>
    </row>
    <row r="105" spans="1:33" s="138" customFormat="1" ht="15" hidden="1" customHeight="1"/>
    <row r="106" spans="1:33" ht="15" customHeight="1" thickBot="1">
      <c r="A106" s="1" t="s">
        <v>73</v>
      </c>
      <c r="B106" s="1"/>
      <c r="C106" s="1"/>
      <c r="D106" s="1"/>
      <c r="E106" s="1"/>
      <c r="F106" s="1"/>
      <c r="G106" s="1"/>
      <c r="H106" s="1"/>
      <c r="I106" s="1" t="s">
        <v>74</v>
      </c>
      <c r="J106" s="1"/>
      <c r="K106" s="1"/>
      <c r="L106" s="1"/>
      <c r="M106" s="1"/>
      <c r="N106" s="1"/>
      <c r="O106" s="1"/>
      <c r="P106" s="1"/>
      <c r="Q106" s="1"/>
      <c r="R106" s="3" t="s">
        <v>317</v>
      </c>
      <c r="S106" s="82" t="s">
        <v>3</v>
      </c>
    </row>
    <row r="107" spans="1:33" ht="15" customHeight="1">
      <c r="A107" s="4" t="s">
        <v>4</v>
      </c>
      <c r="B107" s="4"/>
      <c r="C107" s="4"/>
      <c r="D107" s="4"/>
      <c r="E107" s="4" t="s">
        <v>5</v>
      </c>
      <c r="F107" s="4"/>
      <c r="G107" s="4" t="s">
        <v>75</v>
      </c>
      <c r="H107" s="5"/>
      <c r="I107" s="5"/>
      <c r="J107" s="6"/>
      <c r="K107" s="6"/>
      <c r="L107" s="4"/>
      <c r="M107" s="6"/>
      <c r="N107" s="6"/>
      <c r="O107" s="6"/>
      <c r="P107" s="6" t="s">
        <v>7</v>
      </c>
      <c r="Q107" s="4"/>
      <c r="R107" s="4"/>
      <c r="S107" s="7"/>
      <c r="W107" s="626" t="s">
        <v>76</v>
      </c>
      <c r="X107" s="626"/>
      <c r="Y107" s="626"/>
      <c r="Z107" s="626"/>
      <c r="AA107" s="626"/>
      <c r="AB107" s="626"/>
      <c r="AC107" s="626"/>
      <c r="AD107" s="626"/>
      <c r="AE107" s="626"/>
      <c r="AF107" s="626"/>
      <c r="AG107" s="626"/>
    </row>
    <row r="108" spans="1:33" ht="15" customHeight="1">
      <c r="A108" s="4"/>
      <c r="B108" s="4"/>
      <c r="C108" s="4"/>
      <c r="D108" s="4"/>
      <c r="E108" s="4"/>
      <c r="F108" s="4"/>
      <c r="G108" s="4" t="s">
        <v>77</v>
      </c>
      <c r="H108" s="5"/>
      <c r="I108" s="5"/>
      <c r="J108" s="9"/>
      <c r="K108" s="7"/>
      <c r="L108" s="4"/>
      <c r="M108" s="4"/>
      <c r="N108" s="4"/>
      <c r="O108" s="9"/>
      <c r="P108" s="9"/>
      <c r="Q108" s="7" t="s">
        <v>9</v>
      </c>
      <c r="R108" s="4"/>
      <c r="S108" s="9"/>
      <c r="W108" s="81" t="s">
        <v>78</v>
      </c>
      <c r="Y108" s="81" t="s">
        <v>79</v>
      </c>
      <c r="AA108" s="81" t="s">
        <v>80</v>
      </c>
      <c r="AC108" s="81" t="s">
        <v>81</v>
      </c>
      <c r="AE108" s="81" t="s">
        <v>79</v>
      </c>
      <c r="AG108" s="81" t="s">
        <v>80</v>
      </c>
    </row>
    <row r="109" spans="1:33" ht="15" customHeight="1">
      <c r="A109" s="4" t="s">
        <v>10</v>
      </c>
      <c r="B109" s="4"/>
      <c r="C109" s="4"/>
      <c r="D109" s="4"/>
      <c r="E109" s="4"/>
      <c r="F109" s="4"/>
      <c r="G109" s="4" t="s">
        <v>82</v>
      </c>
      <c r="H109" s="4"/>
      <c r="I109" s="4"/>
      <c r="J109" s="9"/>
      <c r="K109" s="7"/>
      <c r="L109" s="9"/>
      <c r="M109" s="4"/>
      <c r="N109" s="4"/>
      <c r="O109" s="4"/>
      <c r="P109" s="9"/>
      <c r="Q109" s="7" t="s">
        <v>11</v>
      </c>
      <c r="R109" s="4"/>
      <c r="S109" s="9"/>
      <c r="W109" s="68" t="s">
        <v>83</v>
      </c>
      <c r="Y109" s="68" t="s">
        <v>83</v>
      </c>
      <c r="AA109" s="68" t="s">
        <v>83</v>
      </c>
      <c r="AE109" s="68" t="s">
        <v>83</v>
      </c>
      <c r="AG109" s="68" t="s">
        <v>83</v>
      </c>
    </row>
    <row r="110" spans="1:33" ht="15" customHeight="1">
      <c r="A110" s="4"/>
      <c r="B110" s="4"/>
      <c r="C110" s="4"/>
      <c r="D110" s="4"/>
      <c r="E110" s="4"/>
      <c r="F110" s="4"/>
      <c r="G110" s="4"/>
      <c r="H110" s="4"/>
      <c r="I110" s="4"/>
      <c r="J110" s="9"/>
      <c r="K110" s="7"/>
      <c r="L110" s="9"/>
      <c r="M110" s="4"/>
      <c r="N110" s="4"/>
      <c r="O110" s="4"/>
      <c r="P110" s="9" t="s">
        <v>12</v>
      </c>
      <c r="Q110" s="7" t="s">
        <v>13</v>
      </c>
      <c r="R110" s="4"/>
      <c r="S110" s="9"/>
      <c r="W110" s="338" t="s">
        <v>84</v>
      </c>
      <c r="X110" s="338" t="s">
        <v>85</v>
      </c>
      <c r="Y110" s="340">
        <v>-327316602.75846153</v>
      </c>
      <c r="Z110" s="338" t="s">
        <v>85</v>
      </c>
      <c r="AA110" s="340">
        <v>-325523076</v>
      </c>
      <c r="AC110" s="338" t="s">
        <v>86</v>
      </c>
      <c r="AD110" s="338" t="s">
        <v>85</v>
      </c>
      <c r="AE110" s="340">
        <v>-208874424</v>
      </c>
      <c r="AF110" s="338" t="s">
        <v>85</v>
      </c>
      <c r="AG110" s="340">
        <v>-207570336.53739437</v>
      </c>
    </row>
    <row r="111" spans="1:33" ht="15" customHeight="1" thickBot="1">
      <c r="A111" s="2" t="s">
        <v>1961</v>
      </c>
      <c r="B111" s="2"/>
      <c r="C111" s="1"/>
      <c r="D111" s="1"/>
      <c r="E111" s="1"/>
      <c r="F111" s="1"/>
      <c r="G111" s="1"/>
      <c r="H111" s="1"/>
      <c r="I111" s="2" t="s">
        <v>14</v>
      </c>
      <c r="J111" s="10"/>
      <c r="K111" s="1"/>
      <c r="L111" s="1"/>
      <c r="M111" s="1"/>
      <c r="N111" s="1"/>
      <c r="O111" s="1"/>
      <c r="P111" s="1"/>
      <c r="Q111" s="2" t="s">
        <v>1963</v>
      </c>
      <c r="R111" s="1"/>
      <c r="S111" s="4"/>
      <c r="W111" s="338" t="s">
        <v>87</v>
      </c>
      <c r="X111" s="338" t="s">
        <v>85</v>
      </c>
      <c r="Y111" s="340">
        <v>-1808644.9361538461</v>
      </c>
      <c r="Z111" s="338" t="s">
        <v>85</v>
      </c>
      <c r="AA111" s="340">
        <v>-1798734</v>
      </c>
      <c r="AC111" s="338" t="s">
        <v>88</v>
      </c>
      <c r="AD111" s="338"/>
      <c r="AE111" s="340">
        <v>96417298</v>
      </c>
      <c r="AF111" s="338"/>
      <c r="AG111" s="340">
        <v>95911065.985211536</v>
      </c>
    </row>
    <row r="112" spans="1:33" ht="15" customHeight="1">
      <c r="A112" s="4"/>
      <c r="B112" s="4"/>
      <c r="C112" s="83"/>
      <c r="D112" s="83"/>
      <c r="E112" s="83"/>
      <c r="F112" s="83"/>
      <c r="G112" s="83"/>
      <c r="H112" s="83"/>
      <c r="I112" s="83"/>
      <c r="J112" s="83"/>
      <c r="K112" s="83"/>
      <c r="L112" s="83"/>
      <c r="M112" s="4"/>
      <c r="N112" s="4"/>
      <c r="O112" s="4"/>
      <c r="P112" s="83" t="s">
        <v>16</v>
      </c>
      <c r="Q112" s="83" t="s">
        <v>17</v>
      </c>
      <c r="R112" s="83" t="s">
        <v>18</v>
      </c>
      <c r="S112" s="4"/>
      <c r="W112" s="338" t="s">
        <v>89</v>
      </c>
      <c r="X112" s="338" t="s">
        <v>85</v>
      </c>
      <c r="Y112" s="340">
        <v>0</v>
      </c>
      <c r="Z112" s="338" t="s">
        <v>85</v>
      </c>
      <c r="AA112" s="340">
        <v>0</v>
      </c>
      <c r="AC112" s="338" t="s">
        <v>90</v>
      </c>
      <c r="AD112" s="338"/>
      <c r="AE112" s="340">
        <v>-110278512</v>
      </c>
      <c r="AF112" s="338"/>
      <c r="AG112" s="340">
        <v>-109589998.67156108</v>
      </c>
    </row>
    <row r="113" spans="1:33" ht="15" customHeight="1">
      <c r="A113" s="4"/>
      <c r="B113" s="4"/>
      <c r="C113" s="4"/>
      <c r="D113" s="4"/>
      <c r="E113" s="4"/>
      <c r="F113" s="4"/>
      <c r="G113" s="4"/>
      <c r="H113" s="4"/>
      <c r="I113" s="84"/>
      <c r="J113" s="84"/>
      <c r="K113" s="85"/>
      <c r="L113" s="84"/>
      <c r="M113" s="4"/>
      <c r="N113" s="4"/>
      <c r="O113" s="4"/>
      <c r="P113" s="84"/>
      <c r="Q113" s="84"/>
      <c r="R113" s="4"/>
      <c r="S113" s="4"/>
      <c r="W113" s="338" t="s">
        <v>91</v>
      </c>
      <c r="X113" s="338" t="s">
        <v>85</v>
      </c>
      <c r="Y113" s="340">
        <v>0</v>
      </c>
      <c r="Z113" s="338" t="s">
        <v>85</v>
      </c>
      <c r="AA113" s="340">
        <v>0</v>
      </c>
      <c r="AC113" s="338" t="s">
        <v>92</v>
      </c>
      <c r="AD113" s="338"/>
      <c r="AE113" s="340">
        <v>2133916</v>
      </c>
      <c r="AF113" s="338"/>
      <c r="AG113" s="340">
        <v>2122712.0291516432</v>
      </c>
    </row>
    <row r="114" spans="1:33" ht="15" customHeight="1">
      <c r="A114" s="4"/>
      <c r="B114" s="84"/>
      <c r="C114" s="84"/>
      <c r="D114" s="84"/>
      <c r="E114" s="84"/>
      <c r="F114" s="84"/>
      <c r="G114" s="83"/>
      <c r="H114" s="83"/>
      <c r="I114" s="83"/>
      <c r="J114" s="83"/>
      <c r="K114" s="83"/>
      <c r="L114" s="83"/>
      <c r="M114" s="4"/>
      <c r="N114" s="4"/>
      <c r="O114" s="4"/>
      <c r="P114" s="83"/>
      <c r="Q114" s="83"/>
      <c r="R114" s="84" t="s">
        <v>93</v>
      </c>
      <c r="S114" s="4"/>
      <c r="W114" s="338" t="s">
        <v>94</v>
      </c>
      <c r="X114" s="338" t="s">
        <v>85</v>
      </c>
      <c r="Y114" s="340">
        <v>-496954123.8238461</v>
      </c>
      <c r="Z114" s="338"/>
      <c r="AA114" s="340">
        <v>-494231070</v>
      </c>
      <c r="AC114" s="338" t="s">
        <v>95</v>
      </c>
      <c r="AD114" s="338"/>
      <c r="AE114" s="340">
        <v>-4188533</v>
      </c>
      <c r="AF114" s="338"/>
      <c r="AG114" s="340">
        <v>-4162382.2953449874</v>
      </c>
    </row>
    <row r="115" spans="1:33" ht="15" customHeight="1">
      <c r="A115" s="4"/>
      <c r="B115" s="84"/>
      <c r="C115" s="84"/>
      <c r="D115" s="84"/>
      <c r="E115" s="84"/>
      <c r="F115" s="84"/>
      <c r="G115" s="83"/>
      <c r="H115" s="83"/>
      <c r="I115" s="83"/>
      <c r="J115" s="83"/>
      <c r="K115" s="83"/>
      <c r="L115" s="84"/>
      <c r="M115" s="4"/>
      <c r="N115" s="4"/>
      <c r="O115" s="4"/>
      <c r="P115" s="4"/>
      <c r="Q115" s="83"/>
      <c r="R115" s="83" t="s">
        <v>96</v>
      </c>
      <c r="S115" s="4"/>
      <c r="W115" s="338"/>
      <c r="X115" s="338"/>
      <c r="Y115" s="339" t="s">
        <v>83</v>
      </c>
      <c r="Z115" s="338"/>
      <c r="AA115" s="339" t="s">
        <v>83</v>
      </c>
      <c r="AC115" s="338" t="s">
        <v>97</v>
      </c>
      <c r="AD115" s="338"/>
      <c r="AE115" s="340">
        <v>1736674</v>
      </c>
      <c r="AF115" s="338"/>
      <c r="AG115" s="340">
        <v>1727555.7193979991</v>
      </c>
    </row>
    <row r="116" spans="1:33" ht="15" customHeight="1">
      <c r="A116" s="84" t="s">
        <v>34</v>
      </c>
      <c r="B116" s="86"/>
      <c r="C116" s="14"/>
      <c r="D116" s="14"/>
      <c r="E116" s="14"/>
      <c r="F116" s="14"/>
      <c r="G116" s="83"/>
      <c r="H116" s="83"/>
      <c r="I116" s="83" t="s">
        <v>98</v>
      </c>
      <c r="J116" s="14"/>
      <c r="K116" s="14"/>
      <c r="L116" s="83"/>
      <c r="M116" s="4"/>
      <c r="N116" s="4"/>
      <c r="O116" s="4"/>
      <c r="P116" s="84" t="s">
        <v>99</v>
      </c>
      <c r="Q116" s="83" t="s">
        <v>93</v>
      </c>
      <c r="R116" s="83" t="s">
        <v>99</v>
      </c>
      <c r="S116" s="4"/>
      <c r="W116" s="338" t="s">
        <v>100</v>
      </c>
      <c r="X116" s="338"/>
      <c r="Y116" s="338"/>
      <c r="Z116" s="338"/>
      <c r="AA116" s="338"/>
      <c r="AC116" s="338" t="s">
        <v>101</v>
      </c>
      <c r="AD116" s="338"/>
      <c r="AE116" s="340">
        <v>-1098847305.3484614</v>
      </c>
      <c r="AF116" s="338"/>
      <c r="AG116" s="340">
        <v>-1089320417</v>
      </c>
    </row>
    <row r="117" spans="1:33" ht="15" customHeight="1" thickBot="1">
      <c r="A117" s="10" t="s">
        <v>45</v>
      </c>
      <c r="B117" s="87"/>
      <c r="C117" s="10" t="s">
        <v>102</v>
      </c>
      <c r="D117" s="10"/>
      <c r="E117" s="88"/>
      <c r="F117" s="88"/>
      <c r="G117" s="89"/>
      <c r="H117" s="89"/>
      <c r="I117" s="89" t="s">
        <v>103</v>
      </c>
      <c r="J117" s="88"/>
      <c r="K117" s="88"/>
      <c r="L117" s="89"/>
      <c r="M117" s="1"/>
      <c r="N117" s="1"/>
      <c r="O117" s="1"/>
      <c r="P117" s="89" t="s">
        <v>104</v>
      </c>
      <c r="Q117" s="89" t="s">
        <v>105</v>
      </c>
      <c r="R117" s="90" t="s">
        <v>106</v>
      </c>
      <c r="S117" s="4"/>
      <c r="W117" s="338" t="s">
        <v>107</v>
      </c>
      <c r="X117" s="338"/>
      <c r="Y117" s="340">
        <v>-7888082.6315385103</v>
      </c>
      <c r="Z117" s="338"/>
      <c r="AA117" s="340">
        <v>-7844860</v>
      </c>
      <c r="AC117" s="338" t="s">
        <v>108</v>
      </c>
      <c r="AD117" s="338"/>
      <c r="AE117" s="340">
        <v>382013638</v>
      </c>
      <c r="AF117" s="338"/>
      <c r="AG117" s="340">
        <v>378701620.99990797</v>
      </c>
    </row>
    <row r="118" spans="1:33" ht="15" customHeight="1">
      <c r="A118" s="4">
        <v>1</v>
      </c>
      <c r="B118" s="101" t="s">
        <v>61</v>
      </c>
      <c r="C118" s="102"/>
      <c r="D118" s="103"/>
      <c r="E118" s="104"/>
      <c r="F118" s="104"/>
      <c r="G118" s="104"/>
      <c r="H118" s="104"/>
      <c r="I118" s="104"/>
      <c r="J118" s="104"/>
      <c r="K118" s="104"/>
      <c r="L118" s="104"/>
      <c r="M118" s="103"/>
      <c r="N118" s="103"/>
      <c r="O118" s="103"/>
      <c r="P118" s="104"/>
      <c r="Q118" s="104"/>
      <c r="R118" s="104"/>
      <c r="S118" s="23"/>
      <c r="W118" s="338" t="s">
        <v>109</v>
      </c>
      <c r="X118" s="338"/>
      <c r="Y118" s="340">
        <v>-12219164.056153849</v>
      </c>
      <c r="Z118" s="338"/>
      <c r="AA118" s="340">
        <v>-12152209</v>
      </c>
      <c r="AC118" s="338" t="s">
        <v>110</v>
      </c>
      <c r="AD118" s="338"/>
      <c r="AE118" s="340">
        <v>0</v>
      </c>
      <c r="AF118" s="338"/>
      <c r="AG118" s="340">
        <v>0</v>
      </c>
    </row>
    <row r="119" spans="1:33" ht="15" customHeight="1">
      <c r="A119" s="4">
        <v>2</v>
      </c>
      <c r="B119" s="443" t="s">
        <v>111</v>
      </c>
      <c r="C119" s="105"/>
      <c r="D119" s="103"/>
      <c r="E119" s="103"/>
      <c r="F119" s="103" t="s">
        <v>112</v>
      </c>
      <c r="G119" s="103"/>
      <c r="H119" s="106"/>
      <c r="I119" s="106"/>
      <c r="J119" s="106"/>
      <c r="K119" s="106"/>
      <c r="L119" s="103"/>
      <c r="M119" s="103"/>
      <c r="N119" s="103"/>
      <c r="O119" s="103"/>
      <c r="P119" s="132">
        <f>SUM(Y110,Y111,Y112,Y113)/1000</f>
        <v>-329125.24769461539</v>
      </c>
      <c r="Q119" s="107">
        <f>'Separation Factors'!$B$13</f>
        <v>0.99452051267692876</v>
      </c>
      <c r="R119" s="108">
        <f>+P119*Q119</f>
        <v>-327321.81007217005</v>
      </c>
      <c r="S119" s="51"/>
      <c r="T119" s="389" t="s">
        <v>113</v>
      </c>
      <c r="W119" s="338" t="s">
        <v>114</v>
      </c>
      <c r="X119" s="338"/>
      <c r="Y119" s="340">
        <v>13074242</v>
      </c>
      <c r="Z119" s="338"/>
      <c r="AA119" s="340">
        <v>13002602</v>
      </c>
      <c r="AC119" s="338" t="s">
        <v>115</v>
      </c>
      <c r="AD119" s="338"/>
      <c r="AE119" s="340">
        <v>0</v>
      </c>
      <c r="AF119" s="338"/>
      <c r="AG119" s="340">
        <v>0</v>
      </c>
    </row>
    <row r="120" spans="1:33" ht="15" customHeight="1">
      <c r="A120" s="4">
        <v>3</v>
      </c>
      <c r="B120" s="565" t="s">
        <v>116</v>
      </c>
      <c r="C120" s="109"/>
      <c r="D120" s="109"/>
      <c r="E120" s="109"/>
      <c r="F120" s="388" t="s">
        <v>117</v>
      </c>
      <c r="P120" s="157"/>
      <c r="W120" s="338" t="s">
        <v>118</v>
      </c>
      <c r="X120" s="338"/>
      <c r="Y120" s="340">
        <v>-1150290</v>
      </c>
      <c r="Z120" s="338"/>
      <c r="AA120" s="340">
        <v>-1143987</v>
      </c>
      <c r="AC120" s="338" t="s">
        <v>119</v>
      </c>
      <c r="AD120" s="338"/>
      <c r="AE120" s="340">
        <v>-7484822.5899999999</v>
      </c>
      <c r="AF120" s="338"/>
      <c r="AG120" s="340">
        <v>-7438091.8169712909</v>
      </c>
    </row>
    <row r="121" spans="1:33" ht="15" customHeight="1">
      <c r="A121" s="4">
        <v>4</v>
      </c>
      <c r="B121" s="388" t="s">
        <v>120</v>
      </c>
      <c r="C121" s="109"/>
      <c r="D121" s="109"/>
      <c r="E121" s="109"/>
      <c r="F121" s="103" t="s">
        <v>121</v>
      </c>
      <c r="G121" s="109"/>
      <c r="H121" s="103"/>
      <c r="I121" s="103"/>
      <c r="J121" s="103"/>
      <c r="K121" s="103"/>
      <c r="L121" s="103"/>
      <c r="M121" s="103"/>
      <c r="N121" s="103"/>
      <c r="O121" s="103"/>
      <c r="P121" s="571">
        <f>Y114/1000</f>
        <v>-496954.12382384611</v>
      </c>
      <c r="Q121" s="107">
        <f>$Q$119</f>
        <v>0.99452051267692876</v>
      </c>
      <c r="R121" s="108">
        <f>+P121*Q121</f>
        <v>-494231.07000220538</v>
      </c>
      <c r="S121" s="566"/>
      <c r="T121" s="569" t="s">
        <v>113</v>
      </c>
      <c r="W121" s="338"/>
      <c r="X121" s="338"/>
      <c r="Y121" s="339" t="s">
        <v>83</v>
      </c>
      <c r="Z121" s="338"/>
      <c r="AA121" s="339" t="s">
        <v>83</v>
      </c>
      <c r="AC121" s="338" t="s">
        <v>122</v>
      </c>
      <c r="AD121" s="338"/>
      <c r="AE121" s="340">
        <v>6528303.5899999999</v>
      </c>
      <c r="AF121" s="338"/>
      <c r="AG121" s="340">
        <v>6494027.2065286813</v>
      </c>
    </row>
    <row r="122" spans="1:33" ht="15" customHeight="1">
      <c r="A122" s="4">
        <v>5</v>
      </c>
      <c r="B122" s="388" t="s">
        <v>123</v>
      </c>
      <c r="C122" s="109"/>
      <c r="D122" s="109"/>
      <c r="E122" s="109"/>
      <c r="F122" s="103" t="s">
        <v>124</v>
      </c>
      <c r="G122" s="109"/>
      <c r="H122" s="103"/>
      <c r="I122" s="103"/>
      <c r="J122" s="103"/>
      <c r="K122" s="103"/>
      <c r="L122" s="103"/>
      <c r="M122" s="103"/>
      <c r="N122" s="103"/>
      <c r="O122" s="103"/>
      <c r="P122" s="572">
        <v>0</v>
      </c>
      <c r="Q122" s="107">
        <f>'Separation Factors'!$B$11</f>
        <v>0.99375659576873032</v>
      </c>
      <c r="R122" s="108">
        <f t="shared" ref="R122:R126" si="9">+P122*Q122</f>
        <v>0</v>
      </c>
      <c r="S122" s="567"/>
      <c r="T122" s="569" t="s">
        <v>125</v>
      </c>
      <c r="W122" s="338"/>
      <c r="X122" s="338" t="s">
        <v>85</v>
      </c>
      <c r="Y122" s="340">
        <v>-8183294.6876923591</v>
      </c>
      <c r="Z122" s="338" t="s">
        <v>85</v>
      </c>
      <c r="AA122" s="340">
        <v>-8138454</v>
      </c>
      <c r="AC122" s="338" t="s">
        <v>126</v>
      </c>
      <c r="AD122" s="338"/>
      <c r="AE122" s="340">
        <v>-25225595.570769228</v>
      </c>
      <c r="AF122" s="338"/>
      <c r="AG122" s="340">
        <v>-25068101.98064639</v>
      </c>
    </row>
    <row r="123" spans="1:33" ht="15" customHeight="1">
      <c r="A123" s="4">
        <v>6</v>
      </c>
      <c r="B123" s="443" t="s">
        <v>127</v>
      </c>
      <c r="C123" s="105"/>
      <c r="D123" s="103"/>
      <c r="E123" s="103"/>
      <c r="F123" s="103" t="s">
        <v>128</v>
      </c>
      <c r="G123" s="103"/>
      <c r="H123" s="103"/>
      <c r="I123" s="103"/>
      <c r="J123" s="103"/>
      <c r="K123" s="103"/>
      <c r="L123" s="103"/>
      <c r="M123" s="103"/>
      <c r="N123" s="103"/>
      <c r="O123" s="103"/>
      <c r="P123" s="571">
        <v>0</v>
      </c>
      <c r="Q123" s="107">
        <f>'Separation Factors'!$B$15</f>
        <v>0.9947495726877924</v>
      </c>
      <c r="R123" s="108">
        <f t="shared" si="9"/>
        <v>0</v>
      </c>
      <c r="S123" s="567"/>
      <c r="T123" s="569" t="s">
        <v>129</v>
      </c>
      <c r="W123" s="338"/>
      <c r="X123" s="338"/>
      <c r="Y123" s="339" t="s">
        <v>130</v>
      </c>
      <c r="Z123" s="338"/>
      <c r="AA123" s="339" t="s">
        <v>130</v>
      </c>
      <c r="AE123" s="68" t="s">
        <v>83</v>
      </c>
      <c r="AG123" s="68" t="s">
        <v>83</v>
      </c>
    </row>
    <row r="124" spans="1:33" ht="15" customHeight="1">
      <c r="A124" s="4">
        <v>7</v>
      </c>
      <c r="B124" s="443" t="s">
        <v>131</v>
      </c>
      <c r="C124" s="103"/>
      <c r="D124" s="103"/>
      <c r="E124" s="103"/>
      <c r="F124" s="103" t="s">
        <v>132</v>
      </c>
      <c r="G124" s="103"/>
      <c r="H124" s="106"/>
      <c r="I124" s="106"/>
      <c r="J124" s="106"/>
      <c r="K124" s="106"/>
      <c r="L124" s="103"/>
      <c r="M124" s="103"/>
      <c r="N124" s="103"/>
      <c r="O124" s="103"/>
      <c r="P124" s="571">
        <f>Y117/1000</f>
        <v>-7888.0826315385102</v>
      </c>
      <c r="Q124" s="107">
        <f>$Q$119</f>
        <v>0.99452051267692876</v>
      </c>
      <c r="R124" s="108">
        <f t="shared" si="9"/>
        <v>-7844.8599827556563</v>
      </c>
      <c r="S124" s="567"/>
      <c r="T124" s="569" t="s">
        <v>113</v>
      </c>
      <c r="W124" s="338" t="s">
        <v>133</v>
      </c>
      <c r="X124" s="338" t="s">
        <v>85</v>
      </c>
      <c r="Y124" s="340">
        <v>0</v>
      </c>
      <c r="Z124" s="338" t="s">
        <v>85</v>
      </c>
      <c r="AA124" s="340">
        <v>0</v>
      </c>
      <c r="AC124" s="81" t="s">
        <v>64</v>
      </c>
      <c r="AD124" s="81" t="s">
        <v>85</v>
      </c>
      <c r="AE124" s="341">
        <f>SUM(AE110:AE122)</f>
        <v>-966069362.91923058</v>
      </c>
      <c r="AF124" s="81" t="s">
        <v>85</v>
      </c>
      <c r="AG124" s="341">
        <f>SUM(AG110:AG122)</f>
        <v>-958192346.36172032</v>
      </c>
    </row>
    <row r="125" spans="1:33" ht="15" customHeight="1">
      <c r="A125" s="4">
        <v>8</v>
      </c>
      <c r="B125" s="443" t="s">
        <v>134</v>
      </c>
      <c r="C125" s="105"/>
      <c r="D125" s="103"/>
      <c r="E125" s="103"/>
      <c r="F125" s="103" t="s">
        <v>135</v>
      </c>
      <c r="G125" s="103"/>
      <c r="H125" s="106"/>
      <c r="I125" s="106"/>
      <c r="J125" s="106"/>
      <c r="K125" s="106"/>
      <c r="L125" s="103"/>
      <c r="M125" s="103"/>
      <c r="N125" s="103"/>
      <c r="O125" s="103"/>
      <c r="P125" s="571">
        <f>Y119/1000</f>
        <v>13074.242</v>
      </c>
      <c r="Q125" s="107">
        <f>$Q$119</f>
        <v>0.99452051267692876</v>
      </c>
      <c r="R125" s="108">
        <f t="shared" si="9"/>
        <v>13002.601856702235</v>
      </c>
      <c r="S125" s="567"/>
      <c r="T125" s="569" t="s">
        <v>113</v>
      </c>
      <c r="U125" s="92"/>
      <c r="W125" s="338"/>
      <c r="X125" s="338"/>
      <c r="Y125" s="339"/>
      <c r="Z125" s="338"/>
      <c r="AA125" s="339"/>
      <c r="AE125" s="68" t="s">
        <v>130</v>
      </c>
      <c r="AG125" s="68" t="s">
        <v>130</v>
      </c>
    </row>
    <row r="126" spans="1:33" ht="15" customHeight="1">
      <c r="A126" s="4">
        <v>9</v>
      </c>
      <c r="B126" s="443" t="s">
        <v>136</v>
      </c>
      <c r="C126" s="103"/>
      <c r="D126" s="103"/>
      <c r="E126" s="103"/>
      <c r="F126" s="103" t="s">
        <v>137</v>
      </c>
      <c r="G126" s="103"/>
      <c r="H126" s="109"/>
      <c r="I126" s="109"/>
      <c r="J126" s="109"/>
      <c r="K126" s="109"/>
      <c r="L126" s="109"/>
      <c r="M126" s="109"/>
      <c r="N126" s="109"/>
      <c r="O126" s="109"/>
      <c r="P126" s="571">
        <f>Y120/1000</f>
        <v>-1150.29</v>
      </c>
      <c r="Q126" s="107">
        <f>$Q$119</f>
        <v>0.99452051267692876</v>
      </c>
      <c r="R126" s="108">
        <f t="shared" si="9"/>
        <v>-1143.9870005271443</v>
      </c>
      <c r="S126" s="567"/>
      <c r="T126" s="569" t="s">
        <v>113</v>
      </c>
      <c r="W126" s="338" t="s">
        <v>138</v>
      </c>
      <c r="X126" s="338" t="s">
        <v>85</v>
      </c>
      <c r="Y126" s="340">
        <v>-721170103.79999995</v>
      </c>
      <c r="Z126" s="338"/>
      <c r="AA126" s="340">
        <v>-717218461</v>
      </c>
    </row>
    <row r="127" spans="1:33" ht="15" customHeight="1">
      <c r="A127" s="4">
        <v>10</v>
      </c>
      <c r="B127" s="443" t="s">
        <v>139</v>
      </c>
      <c r="C127" s="109"/>
      <c r="D127" s="109"/>
      <c r="E127" s="109"/>
      <c r="F127" s="564" t="s">
        <v>140</v>
      </c>
      <c r="G127" s="109"/>
      <c r="H127" s="106"/>
      <c r="I127" s="106"/>
      <c r="J127" s="106"/>
      <c r="K127" s="106"/>
      <c r="L127" s="103"/>
      <c r="M127" s="103"/>
      <c r="N127" s="103"/>
      <c r="O127" s="103"/>
      <c r="P127" s="571">
        <f>AE110/1000</f>
        <v>-208874.424</v>
      </c>
      <c r="Q127" s="107">
        <f>$Q$122</f>
        <v>0.99375659576873032</v>
      </c>
      <c r="R127" s="108">
        <f>+P127*Q127</f>
        <v>-207570.33653739438</v>
      </c>
      <c r="S127" s="567"/>
      <c r="T127" s="569" t="s">
        <v>125</v>
      </c>
      <c r="W127" s="338"/>
      <c r="X127" s="338"/>
      <c r="Y127" s="339"/>
      <c r="Z127" s="338"/>
      <c r="AA127" s="339"/>
    </row>
    <row r="128" spans="1:33" ht="15" customHeight="1">
      <c r="A128" s="4">
        <v>11</v>
      </c>
      <c r="B128" s="443"/>
      <c r="C128" s="105"/>
      <c r="D128" s="103"/>
      <c r="E128" s="103"/>
      <c r="F128" s="388" t="s">
        <v>141</v>
      </c>
      <c r="G128" s="103"/>
      <c r="H128" s="103"/>
      <c r="I128" s="103"/>
      <c r="J128" s="103"/>
      <c r="K128" s="103"/>
      <c r="L128" s="103"/>
      <c r="M128" s="103"/>
      <c r="N128" s="103"/>
      <c r="O128" s="103"/>
      <c r="P128" s="572"/>
      <c r="Q128" s="109"/>
      <c r="R128" s="109"/>
      <c r="S128" s="109"/>
      <c r="T128" s="109"/>
      <c r="W128" s="338" t="s">
        <v>126</v>
      </c>
      <c r="X128" s="338" t="s">
        <v>85</v>
      </c>
      <c r="Y128" s="340">
        <v>26339676.777692307</v>
      </c>
      <c r="Z128" s="338" t="s">
        <v>85</v>
      </c>
      <c r="AA128" s="340">
        <v>26195349</v>
      </c>
    </row>
    <row r="129" spans="1:31" ht="15" customHeight="1">
      <c r="A129" s="4">
        <v>12</v>
      </c>
      <c r="B129" s="443" t="s">
        <v>142</v>
      </c>
      <c r="C129" s="103"/>
      <c r="D129" s="103"/>
      <c r="E129" s="103"/>
      <c r="F129" s="564" t="s">
        <v>143</v>
      </c>
      <c r="G129" s="103"/>
      <c r="H129" s="106"/>
      <c r="I129" s="106"/>
      <c r="J129" s="106"/>
      <c r="K129" s="106"/>
      <c r="L129" s="103"/>
      <c r="M129" s="103"/>
      <c r="N129" s="103"/>
      <c r="O129" s="103"/>
      <c r="P129" s="571">
        <f>AE111/1000</f>
        <v>96417.297999999995</v>
      </c>
      <c r="Q129" s="107">
        <f>$Q$123</f>
        <v>0.9947495726877924</v>
      </c>
      <c r="R129" s="108">
        <f>+P129*Q129</f>
        <v>95911.065985211535</v>
      </c>
      <c r="S129" s="567"/>
      <c r="T129" s="569" t="s">
        <v>129</v>
      </c>
      <c r="W129" s="338"/>
      <c r="X129" s="338"/>
      <c r="Y129" s="339" t="s">
        <v>83</v>
      </c>
      <c r="Z129" s="338"/>
      <c r="AA129" s="339" t="s">
        <v>83</v>
      </c>
      <c r="AE129" s="91"/>
    </row>
    <row r="130" spans="1:31" ht="15" customHeight="1">
      <c r="A130" s="4">
        <v>13</v>
      </c>
      <c r="B130" s="443"/>
      <c r="C130" s="105"/>
      <c r="D130" s="103"/>
      <c r="E130" s="103"/>
      <c r="F130" s="388" t="s">
        <v>144</v>
      </c>
      <c r="G130" s="103"/>
      <c r="H130" s="103"/>
      <c r="I130" s="103"/>
      <c r="J130" s="103"/>
      <c r="K130" s="103"/>
      <c r="L130" s="103"/>
      <c r="M130" s="103"/>
      <c r="N130" s="103"/>
      <c r="O130" s="103"/>
      <c r="P130" s="572"/>
      <c r="Q130" s="109"/>
      <c r="R130" s="109"/>
      <c r="S130" s="109"/>
      <c r="T130" s="109"/>
      <c r="W130" s="81" t="s">
        <v>64</v>
      </c>
      <c r="X130" s="81" t="s">
        <v>85</v>
      </c>
      <c r="Y130" s="341">
        <f>SUM(Y110:Y114,Y122,Y124,Y126,Y128)</f>
        <v>-1529093093.2284615</v>
      </c>
      <c r="Z130" s="81" t="s">
        <v>85</v>
      </c>
      <c r="AA130" s="341">
        <f>SUM(AA110:AA114,AA122,AA124,AA126,AA128)</f>
        <v>-1520714446</v>
      </c>
    </row>
    <row r="131" spans="1:31" ht="15" customHeight="1">
      <c r="A131" s="4">
        <v>14</v>
      </c>
      <c r="B131" s="443" t="s">
        <v>145</v>
      </c>
      <c r="C131" s="109"/>
      <c r="D131" s="109"/>
      <c r="E131" s="109"/>
      <c r="F131" s="564" t="s">
        <v>146</v>
      </c>
      <c r="G131" s="109"/>
      <c r="H131" s="109"/>
      <c r="I131" s="109"/>
      <c r="J131" s="109"/>
      <c r="K131" s="109"/>
      <c r="L131" s="109"/>
      <c r="M131" s="109"/>
      <c r="N131" s="109"/>
      <c r="O131" s="109"/>
      <c r="P131" s="571">
        <f>R131/Q131</f>
        <v>-34366.002</v>
      </c>
      <c r="Q131" s="107">
        <f>'Separation Factors'!$B$14</f>
        <v>0.99133010795784193</v>
      </c>
      <c r="R131" s="108">
        <f>'2023A Sch 1of3'!L23/1000</f>
        <v>-34068.052472739415</v>
      </c>
      <c r="S131" s="109"/>
      <c r="T131" s="569" t="s">
        <v>101</v>
      </c>
      <c r="Y131" s="68" t="s">
        <v>130</v>
      </c>
      <c r="AA131" s="68" t="s">
        <v>130</v>
      </c>
    </row>
    <row r="132" spans="1:31" ht="15" customHeight="1">
      <c r="A132" s="4">
        <v>15</v>
      </c>
      <c r="B132" s="109"/>
      <c r="C132" s="109"/>
      <c r="D132" s="109"/>
      <c r="E132" s="109"/>
      <c r="F132" s="388" t="s">
        <v>144</v>
      </c>
      <c r="G132" s="109"/>
      <c r="H132" s="109"/>
      <c r="I132" s="109"/>
      <c r="J132" s="109"/>
      <c r="K132" s="109"/>
      <c r="L132" s="109"/>
      <c r="M132" s="109"/>
      <c r="N132" s="109"/>
      <c r="O132" s="109"/>
      <c r="P132" s="571"/>
      <c r="Q132" s="109"/>
      <c r="R132" s="109"/>
      <c r="S132" s="109"/>
      <c r="T132" s="109"/>
    </row>
    <row r="133" spans="1:31" ht="15" customHeight="1">
      <c r="A133" s="4">
        <v>16</v>
      </c>
      <c r="B133" s="443" t="s">
        <v>147</v>
      </c>
      <c r="C133" s="105"/>
      <c r="D133" s="103"/>
      <c r="E133" s="103"/>
      <c r="F133" s="564" t="s">
        <v>148</v>
      </c>
      <c r="G133" s="103"/>
      <c r="H133" s="106"/>
      <c r="I133" s="106"/>
      <c r="J133" s="106"/>
      <c r="K133" s="106"/>
      <c r="L133" s="103"/>
      <c r="M133" s="103"/>
      <c r="N133" s="103"/>
      <c r="O133" s="103"/>
      <c r="P133" s="571">
        <f>AE112/1000</f>
        <v>-110278.512</v>
      </c>
      <c r="Q133" s="107">
        <f>$Q$122</f>
        <v>0.99375659576873032</v>
      </c>
      <c r="R133" s="108">
        <f>+P133*Q133</f>
        <v>-109589.99867156107</v>
      </c>
      <c r="S133" s="567"/>
      <c r="T133" s="569" t="s">
        <v>125</v>
      </c>
      <c r="Y133" s="91">
        <f>SUM(Y130,AE124)</f>
        <v>-2495162456.1476922</v>
      </c>
      <c r="Z133"/>
      <c r="AA133" s="91">
        <f>SUM(AA130,AG124)</f>
        <v>-2478906792.3617201</v>
      </c>
    </row>
    <row r="134" spans="1:31" ht="15" customHeight="1">
      <c r="A134" s="4">
        <v>17</v>
      </c>
      <c r="B134" s="443"/>
      <c r="C134" s="105"/>
      <c r="D134" s="103"/>
      <c r="E134" s="103"/>
      <c r="F134" s="388" t="s">
        <v>149</v>
      </c>
      <c r="G134" s="103"/>
      <c r="H134" s="103"/>
      <c r="I134" s="103"/>
      <c r="J134" s="103"/>
      <c r="K134" s="103"/>
      <c r="L134" s="103"/>
      <c r="M134" s="103"/>
      <c r="N134" s="103"/>
      <c r="O134" s="103"/>
      <c r="P134" s="571"/>
      <c r="Q134" s="109"/>
      <c r="R134" s="109"/>
      <c r="S134" s="109"/>
      <c r="T134" s="109"/>
    </row>
    <row r="135" spans="1:31" ht="15" customHeight="1">
      <c r="A135" s="4">
        <v>18</v>
      </c>
      <c r="B135" s="443" t="s">
        <v>150</v>
      </c>
      <c r="C135" s="103"/>
      <c r="D135" s="103"/>
      <c r="E135" s="103"/>
      <c r="F135" s="564" t="s">
        <v>151</v>
      </c>
      <c r="G135" s="103"/>
      <c r="H135" s="106"/>
      <c r="I135" s="106"/>
      <c r="J135" s="106"/>
      <c r="K135" s="106"/>
      <c r="L135" s="103"/>
      <c r="M135" s="103"/>
      <c r="N135" s="103"/>
      <c r="O135" s="103"/>
      <c r="P135" s="571">
        <f>AE113/1000</f>
        <v>2133.9160000000002</v>
      </c>
      <c r="Q135" s="107">
        <f>$Q$123</f>
        <v>0.9947495726877924</v>
      </c>
      <c r="R135" s="108">
        <f>+P135*Q135</f>
        <v>2122.7120291516435</v>
      </c>
      <c r="S135" s="567"/>
      <c r="T135" s="569" t="s">
        <v>129</v>
      </c>
    </row>
    <row r="136" spans="1:31" ht="15" customHeight="1">
      <c r="A136" s="4">
        <v>19</v>
      </c>
      <c r="B136" s="443"/>
      <c r="C136" s="105"/>
      <c r="D136" s="103"/>
      <c r="E136" s="103"/>
      <c r="F136" s="388" t="s">
        <v>152</v>
      </c>
      <c r="G136" s="103"/>
      <c r="H136" s="103"/>
      <c r="I136" s="103"/>
      <c r="J136" s="103"/>
      <c r="K136" s="103"/>
      <c r="L136" s="103"/>
      <c r="M136" s="103"/>
      <c r="N136" s="103"/>
      <c r="O136" s="103"/>
      <c r="P136" s="571"/>
      <c r="Q136" s="109"/>
      <c r="R136" s="109"/>
      <c r="S136" s="109"/>
      <c r="T136" s="109"/>
    </row>
    <row r="137" spans="1:31" ht="15" customHeight="1">
      <c r="A137" s="4">
        <v>20</v>
      </c>
      <c r="B137" s="443" t="s">
        <v>153</v>
      </c>
      <c r="C137" s="109"/>
      <c r="D137" s="109"/>
      <c r="E137" s="109"/>
      <c r="F137" s="564" t="s">
        <v>154</v>
      </c>
      <c r="G137" s="109"/>
      <c r="H137" s="109"/>
      <c r="I137" s="109"/>
      <c r="J137" s="109"/>
      <c r="K137" s="109"/>
      <c r="L137" s="109"/>
      <c r="M137" s="109"/>
      <c r="N137" s="109"/>
      <c r="O137" s="109"/>
      <c r="P137" s="571">
        <f>R137/Q137</f>
        <v>-264521.58799999999</v>
      </c>
      <c r="Q137" s="107">
        <f>$Q$131</f>
        <v>0.99133010795784193</v>
      </c>
      <c r="R137" s="108">
        <f>'2023A Sch 1of3'!L24/1000</f>
        <v>-262228.21438921976</v>
      </c>
      <c r="S137" s="109"/>
      <c r="T137" s="569" t="s">
        <v>101</v>
      </c>
    </row>
    <row r="138" spans="1:31" ht="15" customHeight="1">
      <c r="A138" s="4">
        <v>21</v>
      </c>
      <c r="B138" s="109"/>
      <c r="C138" s="109"/>
      <c r="D138" s="109"/>
      <c r="E138" s="109"/>
      <c r="F138" s="388" t="s">
        <v>152</v>
      </c>
      <c r="G138" s="109"/>
      <c r="H138" s="109"/>
      <c r="I138" s="109"/>
      <c r="J138" s="109"/>
      <c r="K138" s="109"/>
      <c r="L138" s="109"/>
      <c r="M138" s="109"/>
      <c r="N138" s="570"/>
      <c r="O138" s="109"/>
      <c r="P138" s="571"/>
      <c r="Q138" s="109"/>
      <c r="R138" s="109"/>
      <c r="S138" s="109"/>
      <c r="T138" s="109"/>
    </row>
    <row r="139" spans="1:31" ht="15" customHeight="1">
      <c r="A139" s="4">
        <v>22</v>
      </c>
      <c r="B139" s="443" t="s">
        <v>155</v>
      </c>
      <c r="C139" s="109"/>
      <c r="D139" s="109"/>
      <c r="E139" s="109"/>
      <c r="F139" s="103" t="s">
        <v>156</v>
      </c>
      <c r="G139" s="109"/>
      <c r="H139" s="109"/>
      <c r="I139" s="109"/>
      <c r="J139" s="109"/>
      <c r="K139" s="109"/>
      <c r="L139" s="109"/>
      <c r="M139" s="109"/>
      <c r="N139" s="109"/>
      <c r="O139" s="109"/>
      <c r="P139" s="571">
        <f>AE114/1000</f>
        <v>-4188.5330000000004</v>
      </c>
      <c r="Q139" s="107">
        <f>$Q$122</f>
        <v>0.99375659576873032</v>
      </c>
      <c r="R139" s="108">
        <f>+P139*Q139</f>
        <v>-4162.3822953449881</v>
      </c>
      <c r="S139" s="567"/>
      <c r="T139" s="569" t="s">
        <v>125</v>
      </c>
    </row>
    <row r="140" spans="1:31" ht="15" customHeight="1">
      <c r="A140" s="4">
        <v>23</v>
      </c>
      <c r="B140" s="443"/>
      <c r="C140" s="109"/>
      <c r="D140" s="109"/>
      <c r="E140" s="109"/>
      <c r="F140" s="388" t="s">
        <v>157</v>
      </c>
      <c r="G140" s="109"/>
      <c r="H140" s="109"/>
      <c r="I140" s="109"/>
      <c r="J140" s="109"/>
      <c r="K140" s="109"/>
      <c r="L140" s="109"/>
      <c r="M140" s="109"/>
      <c r="N140" s="109"/>
      <c r="O140" s="109"/>
      <c r="P140" s="571"/>
      <c r="Q140" s="109"/>
      <c r="R140" s="109"/>
      <c r="S140" s="109"/>
      <c r="T140" s="109"/>
    </row>
    <row r="141" spans="1:31" ht="15" customHeight="1">
      <c r="A141" s="4">
        <v>24</v>
      </c>
      <c r="B141" s="443" t="s">
        <v>158</v>
      </c>
      <c r="C141" s="109"/>
      <c r="D141" s="109"/>
      <c r="E141" s="109"/>
      <c r="F141" s="564" t="s">
        <v>159</v>
      </c>
      <c r="G141" s="109"/>
      <c r="H141" s="109"/>
      <c r="I141" s="109"/>
      <c r="J141" s="109"/>
      <c r="K141" s="109"/>
      <c r="L141" s="109"/>
      <c r="M141" s="109"/>
      <c r="N141" s="109"/>
      <c r="O141" s="109"/>
      <c r="P141" s="571">
        <f>AE115/1000</f>
        <v>1736.674</v>
      </c>
      <c r="Q141" s="107">
        <f>$Q$123</f>
        <v>0.9947495726877924</v>
      </c>
      <c r="R141" s="108">
        <f>+P141*Q141</f>
        <v>1727.5557193979992</v>
      </c>
      <c r="S141" s="567"/>
      <c r="T141" s="569" t="s">
        <v>129</v>
      </c>
    </row>
    <row r="142" spans="1:31" ht="15" customHeight="1">
      <c r="A142" s="4">
        <v>25</v>
      </c>
      <c r="B142" s="443"/>
      <c r="C142" s="109"/>
      <c r="D142" s="109"/>
      <c r="E142" s="109"/>
      <c r="F142" s="388" t="s">
        <v>160</v>
      </c>
      <c r="G142" s="109"/>
      <c r="H142" s="109"/>
      <c r="I142" s="109"/>
      <c r="J142" s="109"/>
      <c r="K142" s="109"/>
      <c r="L142" s="109"/>
      <c r="M142" s="109"/>
      <c r="N142" s="109"/>
      <c r="O142" s="109"/>
      <c r="P142" s="571"/>
      <c r="Q142" s="109"/>
      <c r="R142" s="109"/>
      <c r="S142" s="109"/>
      <c r="T142" s="109"/>
    </row>
    <row r="143" spans="1:31" ht="15" customHeight="1">
      <c r="A143" s="4">
        <v>26</v>
      </c>
      <c r="B143" s="443" t="s">
        <v>161</v>
      </c>
      <c r="C143" s="105"/>
      <c r="D143" s="103"/>
      <c r="E143" s="103"/>
      <c r="F143" s="103" t="s">
        <v>162</v>
      </c>
      <c r="G143" s="103"/>
      <c r="H143" s="113"/>
      <c r="I143" s="104"/>
      <c r="J143" s="104"/>
      <c r="K143" s="104"/>
      <c r="L143" s="103"/>
      <c r="M143" s="103"/>
      <c r="N143" s="103"/>
      <c r="O143" s="103"/>
      <c r="P143" s="571">
        <f>R143/Q143</f>
        <v>-417946.07650083874</v>
      </c>
      <c r="Q143" s="107">
        <f>$Q$131</f>
        <v>0.99133010795784193</v>
      </c>
      <c r="R143" s="108">
        <f>SUM(AG116:AG117)/1000-R131-R137</f>
        <v>-414322.52913813293</v>
      </c>
      <c r="S143" s="567"/>
      <c r="T143" s="569" t="s">
        <v>101</v>
      </c>
    </row>
    <row r="144" spans="1:31" ht="15" customHeight="1">
      <c r="A144" s="4">
        <v>27</v>
      </c>
      <c r="B144" s="388" t="s">
        <v>133</v>
      </c>
      <c r="C144" s="109"/>
      <c r="D144" s="109"/>
      <c r="E144" s="109"/>
      <c r="F144" s="103" t="s">
        <v>163</v>
      </c>
      <c r="G144" s="109"/>
      <c r="H144" s="103"/>
      <c r="I144" s="103"/>
      <c r="J144" s="103"/>
      <c r="K144" s="103"/>
      <c r="L144" s="103"/>
      <c r="M144" s="103"/>
      <c r="N144" s="103"/>
      <c r="O144" s="103"/>
      <c r="P144" s="572">
        <f>Y124/1000</f>
        <v>0</v>
      </c>
      <c r="Q144" s="107">
        <f>$Q$119</f>
        <v>0.99452051267692876</v>
      </c>
      <c r="R144" s="108">
        <f t="shared" ref="R144:R150" si="10">+P144*Q144</f>
        <v>0</v>
      </c>
      <c r="S144" s="566"/>
      <c r="T144" s="569" t="s">
        <v>113</v>
      </c>
    </row>
    <row r="145" spans="1:22" ht="15" customHeight="1">
      <c r="A145" s="4">
        <v>28</v>
      </c>
      <c r="B145" s="443" t="s">
        <v>164</v>
      </c>
      <c r="C145" s="105"/>
      <c r="D145" s="103"/>
      <c r="E145" s="103"/>
      <c r="F145" s="103" t="s">
        <v>165</v>
      </c>
      <c r="G145" s="104"/>
      <c r="H145" s="104"/>
      <c r="I145" s="104"/>
      <c r="J145" s="104"/>
      <c r="K145" s="104"/>
      <c r="L145" s="103"/>
      <c r="M145" s="103"/>
      <c r="N145" s="103"/>
      <c r="O145" s="103"/>
      <c r="P145" s="573">
        <f>AE120/1000</f>
        <v>-7484.8225899999998</v>
      </c>
      <c r="Q145" s="107">
        <f>$Q$122</f>
        <v>0.99375659576873032</v>
      </c>
      <c r="R145" s="108">
        <f t="shared" si="10"/>
        <v>-7438.0918169712913</v>
      </c>
      <c r="S145" s="566"/>
      <c r="T145" s="569" t="s">
        <v>125</v>
      </c>
    </row>
    <row r="146" spans="1:22" ht="15" customHeight="1">
      <c r="A146" s="4">
        <v>29</v>
      </c>
      <c r="B146" s="443" t="s">
        <v>164</v>
      </c>
      <c r="C146" s="103"/>
      <c r="D146" s="103"/>
      <c r="E146" s="103"/>
      <c r="F146" s="103" t="s">
        <v>166</v>
      </c>
      <c r="G146" s="103"/>
      <c r="H146" s="104"/>
      <c r="I146" s="104"/>
      <c r="J146" s="104"/>
      <c r="K146" s="104"/>
      <c r="L146" s="103"/>
      <c r="M146" s="103"/>
      <c r="N146" s="103"/>
      <c r="O146" s="103"/>
      <c r="P146" s="573">
        <f>AE121/1000</f>
        <v>6528.3035899999995</v>
      </c>
      <c r="Q146" s="107">
        <f>$Q$123</f>
        <v>0.9947495726877924</v>
      </c>
      <c r="R146" s="108">
        <f t="shared" si="10"/>
        <v>6494.0272065286808</v>
      </c>
      <c r="S146" s="566"/>
      <c r="T146" s="569" t="s">
        <v>129</v>
      </c>
    </row>
    <row r="147" spans="1:22" ht="15" customHeight="1">
      <c r="A147" s="4">
        <v>30</v>
      </c>
      <c r="B147" s="443" t="s">
        <v>167</v>
      </c>
      <c r="C147" s="105"/>
      <c r="D147" s="103"/>
      <c r="E147" s="103"/>
      <c r="F147" s="103" t="s">
        <v>168</v>
      </c>
      <c r="G147" s="104"/>
      <c r="H147" s="104"/>
      <c r="I147" s="104"/>
      <c r="J147" s="104"/>
      <c r="K147" s="104"/>
      <c r="L147" s="104"/>
      <c r="M147" s="104"/>
      <c r="N147" s="104"/>
      <c r="O147" s="103"/>
      <c r="P147" s="571">
        <f>AE122/1000</f>
        <v>-25225.595570769226</v>
      </c>
      <c r="Q147" s="107">
        <f>$Q$122</f>
        <v>0.99375659576873032</v>
      </c>
      <c r="R147" s="108">
        <f t="shared" si="10"/>
        <v>-25068.101980646388</v>
      </c>
      <c r="S147" s="566"/>
      <c r="T147" s="569" t="s">
        <v>125</v>
      </c>
    </row>
    <row r="148" spans="1:22" ht="15" customHeight="1">
      <c r="A148" s="4">
        <v>31</v>
      </c>
      <c r="B148" s="443" t="s">
        <v>126</v>
      </c>
      <c r="C148" s="105"/>
      <c r="D148" s="103"/>
      <c r="E148" s="103"/>
      <c r="F148" s="103" t="s">
        <v>169</v>
      </c>
      <c r="G148" s="104"/>
      <c r="H148" s="109"/>
      <c r="I148" s="109"/>
      <c r="J148" s="109"/>
      <c r="K148" s="109"/>
      <c r="L148" s="109"/>
      <c r="M148" s="109"/>
      <c r="N148" s="109"/>
      <c r="O148" s="109"/>
      <c r="P148" s="571">
        <f>Y128/1000</f>
        <v>26339.676777692308</v>
      </c>
      <c r="Q148" s="107">
        <f>$Q$119</f>
        <v>0.99452051267692876</v>
      </c>
      <c r="R148" s="108">
        <f t="shared" si="10"/>
        <v>26195.348852695148</v>
      </c>
      <c r="S148" s="566"/>
      <c r="T148" s="569" t="s">
        <v>113</v>
      </c>
    </row>
    <row r="149" spans="1:22" ht="15" customHeight="1">
      <c r="A149" s="4">
        <v>32</v>
      </c>
      <c r="B149" s="443" t="s">
        <v>170</v>
      </c>
      <c r="C149" s="109"/>
      <c r="D149" s="109"/>
      <c r="E149" s="109"/>
      <c r="F149" s="103" t="s">
        <v>171</v>
      </c>
      <c r="G149" s="109"/>
      <c r="H149" s="109"/>
      <c r="I149" s="109"/>
      <c r="J149" s="109"/>
      <c r="K149" s="109"/>
      <c r="L149" s="109"/>
      <c r="M149" s="109"/>
      <c r="N149" s="109"/>
      <c r="O149" s="109"/>
      <c r="P149" s="571">
        <f>Y118/1000</f>
        <v>-12219.164056153848</v>
      </c>
      <c r="Q149" s="107">
        <f>$Q$119</f>
        <v>0.99452051267692876</v>
      </c>
      <c r="R149" s="108">
        <f t="shared" si="10"/>
        <v>-12152.209301609626</v>
      </c>
      <c r="S149" s="568"/>
      <c r="T149" s="569" t="s">
        <v>113</v>
      </c>
    </row>
    <row r="150" spans="1:22" ht="15" customHeight="1">
      <c r="A150" s="4">
        <v>33</v>
      </c>
      <c r="B150" s="388" t="s">
        <v>138</v>
      </c>
      <c r="C150" s="109"/>
      <c r="D150" s="109"/>
      <c r="E150" s="109"/>
      <c r="F150" s="103" t="s">
        <v>172</v>
      </c>
      <c r="G150" s="109"/>
      <c r="H150" s="109"/>
      <c r="I150" s="109"/>
      <c r="J150" s="109"/>
      <c r="K150" s="109"/>
      <c r="L150" s="109"/>
      <c r="M150" s="109"/>
      <c r="N150" s="109"/>
      <c r="O150" s="109"/>
      <c r="P150" s="571">
        <f>Y126/1000</f>
        <v>-721170.10379999992</v>
      </c>
      <c r="Q150" s="107">
        <f>$Q$119</f>
        <v>0.99452051267692876</v>
      </c>
      <c r="R150" s="108">
        <f t="shared" si="10"/>
        <v>-717218.46135844989</v>
      </c>
      <c r="S150" s="568"/>
      <c r="T150" s="569" t="s">
        <v>113</v>
      </c>
    </row>
    <row r="151" spans="1:22" ht="15" customHeight="1">
      <c r="A151" s="4">
        <v>34</v>
      </c>
      <c r="T151" s="345" t="s">
        <v>55</v>
      </c>
      <c r="U151" s="127"/>
      <c r="V151" s="128"/>
    </row>
    <row r="152" spans="1:22" ht="15" customHeight="1">
      <c r="A152" s="4">
        <v>35</v>
      </c>
      <c r="T152" s="344"/>
      <c r="U152" s="346" t="s">
        <v>173</v>
      </c>
      <c r="V152" s="347" t="s">
        <v>93</v>
      </c>
    </row>
    <row r="153" spans="1:22" ht="15" customHeight="1" thickBot="1">
      <c r="A153" s="4">
        <v>36</v>
      </c>
      <c r="B153" s="97" t="s">
        <v>174</v>
      </c>
      <c r="C153" s="14"/>
      <c r="D153" s="4"/>
      <c r="E153" s="4"/>
      <c r="F153" s="27"/>
      <c r="G153" s="27"/>
      <c r="H153" s="27"/>
      <c r="I153" s="27"/>
      <c r="J153" s="27"/>
      <c r="K153" s="27"/>
      <c r="L153" s="27"/>
      <c r="M153" s="27"/>
      <c r="N153" s="27"/>
      <c r="O153" s="4"/>
      <c r="P153" s="33">
        <f>SUM(P119:P150)</f>
        <v>-2495162.4553000694</v>
      </c>
      <c r="Q153" s="14"/>
      <c r="R153" s="33">
        <f>SUM(R119:R150)</f>
        <v>-2478906.7933700406</v>
      </c>
      <c r="T153" s="344" t="s">
        <v>56</v>
      </c>
      <c r="U153" s="20">
        <f>SUM(Y130,AE124)/1000</f>
        <v>-2495162.4561476922</v>
      </c>
      <c r="V153" s="348">
        <f>SUM(AA130,AG124)/1000</f>
        <v>-2478906.79236172</v>
      </c>
    </row>
    <row r="154" spans="1:22" ht="15" customHeight="1" thickTop="1">
      <c r="A154" s="4">
        <v>37</v>
      </c>
      <c r="B154" s="4"/>
      <c r="C154" s="4"/>
      <c r="D154" s="4"/>
      <c r="E154" s="4"/>
      <c r="F154" s="37"/>
      <c r="G154" s="37"/>
      <c r="H154" s="37"/>
      <c r="I154" s="37"/>
      <c r="J154" s="37"/>
      <c r="K154" s="37"/>
      <c r="L154" s="37"/>
      <c r="M154" s="37"/>
      <c r="N154" s="37"/>
      <c r="O154" s="37"/>
      <c r="P154" s="37"/>
      <c r="Q154" s="37"/>
      <c r="T154" s="344" t="s">
        <v>63</v>
      </c>
      <c r="U154" s="25">
        <f>+P153</f>
        <v>-2495162.4553000694</v>
      </c>
      <c r="V154" s="349">
        <f>+R153</f>
        <v>-2478906.7933700406</v>
      </c>
    </row>
    <row r="155" spans="1:22" ht="15" customHeight="1">
      <c r="A155" s="4">
        <v>38</v>
      </c>
      <c r="B155" s="4"/>
      <c r="C155" s="4"/>
      <c r="D155" s="4"/>
      <c r="E155" s="4"/>
      <c r="F155" s="37"/>
      <c r="G155" s="37"/>
      <c r="H155" s="37"/>
      <c r="I155" s="37"/>
      <c r="J155" s="37"/>
      <c r="K155" s="37"/>
      <c r="L155" s="37"/>
      <c r="M155" s="37"/>
      <c r="N155" s="37"/>
      <c r="O155" s="37"/>
      <c r="P155" s="37"/>
      <c r="Q155" s="37"/>
      <c r="S155" s="4"/>
      <c r="T155" s="344" t="s">
        <v>59</v>
      </c>
      <c r="U155" s="100">
        <f>+U153-U154</f>
        <v>-8.4762275218963623E-4</v>
      </c>
      <c r="V155" s="350">
        <f>+V153-V154</f>
        <v>1.0083205997943878E-3</v>
      </c>
    </row>
    <row r="156" spans="1:22" ht="15" customHeight="1" thickBot="1">
      <c r="A156" s="1">
        <v>39</v>
      </c>
      <c r="B156" s="57" t="s">
        <v>66</v>
      </c>
      <c r="C156" s="1"/>
      <c r="D156" s="1"/>
      <c r="E156" s="1"/>
      <c r="F156" s="98"/>
      <c r="G156" s="98"/>
      <c r="H156" s="98"/>
      <c r="I156" s="98"/>
      <c r="J156" s="98"/>
      <c r="K156" s="98"/>
      <c r="L156" s="98"/>
      <c r="M156" s="98"/>
      <c r="N156" s="98"/>
      <c r="O156" s="98"/>
      <c r="P156" s="98"/>
      <c r="Q156" s="98"/>
      <c r="R156" s="99"/>
      <c r="S156" s="7"/>
      <c r="T156" s="129"/>
      <c r="U156" s="123"/>
      <c r="V156" s="130"/>
    </row>
    <row r="157" spans="1:22" ht="12" customHeight="1">
      <c r="A157" s="4" t="s">
        <v>175</v>
      </c>
      <c r="B157" s="26"/>
      <c r="C157" s="4"/>
      <c r="D157" s="4"/>
      <c r="E157" s="4"/>
      <c r="F157" s="37"/>
      <c r="G157" s="37"/>
      <c r="H157" s="37"/>
      <c r="I157" s="37"/>
      <c r="J157" s="37"/>
      <c r="K157" s="37"/>
      <c r="L157" s="37"/>
      <c r="M157" s="37"/>
      <c r="N157" s="37"/>
      <c r="O157" s="37"/>
      <c r="P157" s="4" t="s">
        <v>176</v>
      </c>
      <c r="Q157" s="37"/>
      <c r="S157" s="7"/>
    </row>
    <row r="158" spans="1:22" s="138" customFormat="1" ht="15" hidden="1" customHeight="1" thickBot="1">
      <c r="A158" s="133"/>
      <c r="B158" s="134"/>
      <c r="C158" s="133"/>
      <c r="D158" s="133"/>
      <c r="E158" s="133"/>
      <c r="F158" s="135"/>
      <c r="G158" s="135"/>
      <c r="H158" s="135"/>
      <c r="I158" s="135"/>
      <c r="J158" s="135"/>
      <c r="K158" s="135"/>
      <c r="L158" s="135"/>
      <c r="M158" s="135"/>
      <c r="N158" s="135"/>
      <c r="O158" s="135"/>
      <c r="P158" s="135"/>
      <c r="Q158" s="135"/>
      <c r="R158" s="136"/>
      <c r="S158" s="137"/>
    </row>
  </sheetData>
  <mergeCells count="2">
    <mergeCell ref="W107:AG107"/>
    <mergeCell ref="W54:AG54"/>
  </mergeCells>
  <printOptions horizontalCentered="1"/>
  <pageMargins left="0.7" right="0.7" top="0.75" bottom="0.75" header="0.3" footer="0.3"/>
  <pageSetup paperSize="9" scale="60" orientation="landscape" r:id="rId1"/>
  <rowBreaks count="3" manualBreakCount="3">
    <brk id="52" max="17" man="1"/>
    <brk id="104" max="17" man="1"/>
    <brk id="157" max="17" man="1"/>
  </rowBreaks>
  <customProperties>
    <customPr name="EpmWorksheetKeyString_GUID" r:id="rId2"/>
    <customPr name="FPMExcelClientCellBasedFunctionStatus"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3DD1D-F598-4722-A048-7A0F75258A81}">
  <sheetPr>
    <tabColor rgb="FFE1FFE1"/>
  </sheetPr>
  <dimension ref="A3:CF52"/>
  <sheetViews>
    <sheetView zoomScale="80" zoomScaleNormal="80" workbookViewId="0">
      <selection activeCell="Q29" sqref="Q29"/>
    </sheetView>
  </sheetViews>
  <sheetFormatPr defaultRowHeight="14.4"/>
  <cols>
    <col min="1" max="1" width="15.5546875" customWidth="1"/>
    <col min="2" max="2" width="17.44140625" style="196" customWidth="1"/>
    <col min="3" max="3" width="15.88671875" style="196" bestFit="1" customWidth="1"/>
    <col min="4" max="6" width="14.88671875" style="196" customWidth="1"/>
    <col min="7" max="7" width="16.109375" customWidth="1"/>
    <col min="8" max="8" width="17.109375" customWidth="1"/>
    <col min="9" max="9" width="16.33203125" bestFit="1" customWidth="1"/>
    <col min="10" max="10" width="13.44140625" customWidth="1"/>
    <col min="11" max="11" width="13.33203125" customWidth="1"/>
    <col min="12" max="14" width="16.109375" customWidth="1"/>
    <col min="15" max="17" width="19.33203125" customWidth="1"/>
    <col min="18" max="18" width="3.44140625" customWidth="1"/>
    <col min="19" max="84" width="8.6640625" style="193"/>
  </cols>
  <sheetData>
    <row r="3" spans="1:18">
      <c r="B3" s="642" t="s">
        <v>1925</v>
      </c>
      <c r="C3" s="191" t="s">
        <v>1926</v>
      </c>
      <c r="D3" s="191"/>
      <c r="E3" s="191"/>
      <c r="F3" s="191"/>
      <c r="G3" s="192"/>
      <c r="H3" s="192"/>
      <c r="I3" s="192"/>
      <c r="J3" s="192"/>
      <c r="K3" s="642" t="s">
        <v>1925</v>
      </c>
      <c r="L3" s="191" t="s">
        <v>1926</v>
      </c>
      <c r="M3" s="192"/>
      <c r="N3" s="192"/>
      <c r="O3" s="192"/>
      <c r="P3" s="192"/>
    </row>
    <row r="4" spans="1:18" ht="14.4" customHeight="1">
      <c r="B4" s="643"/>
      <c r="C4" s="194" t="s">
        <v>1927</v>
      </c>
      <c r="D4" s="194" t="s">
        <v>173</v>
      </c>
      <c r="E4" s="194" t="s">
        <v>1928</v>
      </c>
      <c r="F4" s="194" t="s">
        <v>1929</v>
      </c>
      <c r="G4" s="195" t="s">
        <v>1930</v>
      </c>
      <c r="H4" s="194" t="s">
        <v>1931</v>
      </c>
      <c r="I4" s="194" t="s">
        <v>1932</v>
      </c>
      <c r="J4" s="195"/>
      <c r="K4" s="643"/>
      <c r="L4" s="194">
        <v>6900065</v>
      </c>
      <c r="M4" s="195" t="s">
        <v>1933</v>
      </c>
      <c r="N4" s="195" t="s">
        <v>1930</v>
      </c>
      <c r="O4" s="194" t="s">
        <v>1931</v>
      </c>
      <c r="P4" s="194" t="s">
        <v>1932</v>
      </c>
      <c r="Q4" s="196"/>
    </row>
    <row r="5" spans="1:18">
      <c r="Q5" s="197" t="s">
        <v>1934</v>
      </c>
    </row>
    <row r="6" spans="1:18">
      <c r="A6" s="210">
        <v>45292</v>
      </c>
      <c r="B6" s="458">
        <v>-14616289.279999999</v>
      </c>
      <c r="C6" s="459">
        <v>-376432</v>
      </c>
      <c r="D6" s="242"/>
      <c r="E6" s="242"/>
      <c r="F6" s="242"/>
      <c r="G6" s="213">
        <v>-14992721.279999999</v>
      </c>
      <c r="H6" s="214">
        <v>-14804505.279999999</v>
      </c>
      <c r="I6" s="214">
        <v>-1345645.0684615369</v>
      </c>
      <c r="J6" s="214"/>
      <c r="K6" s="460">
        <v>-0.43999999998777639</v>
      </c>
      <c r="L6" s="216">
        <v>-10000</v>
      </c>
      <c r="M6" s="460"/>
      <c r="N6" s="214">
        <v>-10000.439999999988</v>
      </c>
      <c r="O6" s="214">
        <v>-5000.4399999999878</v>
      </c>
      <c r="P6" s="214">
        <v>-46461.978461538449</v>
      </c>
      <c r="Q6" s="203">
        <f>SUM(G6,N6)</f>
        <v>-15002721.719999999</v>
      </c>
      <c r="R6">
        <v>3</v>
      </c>
    </row>
    <row r="7" spans="1:18">
      <c r="A7" s="210">
        <v>45323</v>
      </c>
      <c r="B7" s="458">
        <v>-14992721.279999999</v>
      </c>
      <c r="C7" s="459">
        <v>-408577</v>
      </c>
      <c r="D7" s="242"/>
      <c r="E7" s="242"/>
      <c r="F7" s="242"/>
      <c r="G7" s="213">
        <v>-15401298.279999999</v>
      </c>
      <c r="H7" s="214">
        <v>-15197009.779999999</v>
      </c>
      <c r="I7" s="214">
        <v>-2530722.8053846136</v>
      </c>
      <c r="J7" s="214"/>
      <c r="K7" s="460">
        <v>-10000.439999999988</v>
      </c>
      <c r="L7" s="216">
        <v>-10000</v>
      </c>
      <c r="M7" s="460"/>
      <c r="N7" s="214">
        <v>-20000.439999999988</v>
      </c>
      <c r="O7" s="214">
        <v>-15000.439999999988</v>
      </c>
      <c r="P7" s="214">
        <v>-47308.132307692285</v>
      </c>
      <c r="Q7" s="203">
        <f t="shared" ref="Q7:Q29" si="0">SUM(G7,N7)</f>
        <v>-15421298.719999999</v>
      </c>
      <c r="R7">
        <v>4</v>
      </c>
    </row>
    <row r="8" spans="1:18">
      <c r="A8" s="210">
        <v>45352</v>
      </c>
      <c r="B8" s="458">
        <v>-15401298.279999999</v>
      </c>
      <c r="C8" s="459">
        <v>-868450</v>
      </c>
      <c r="D8" s="242"/>
      <c r="E8" s="242">
        <v>11248666</v>
      </c>
      <c r="F8" s="242"/>
      <c r="G8" s="213">
        <v>-5021082.2799999993</v>
      </c>
      <c r="H8" s="214">
        <v>-10211190.279999999</v>
      </c>
      <c r="I8" s="214">
        <v>-2907070.5507692294</v>
      </c>
      <c r="J8" s="214"/>
      <c r="K8" s="460">
        <v>-20000.439999999988</v>
      </c>
      <c r="L8" s="216">
        <v>-10000</v>
      </c>
      <c r="M8" s="460"/>
      <c r="N8" s="214">
        <v>-30000.439999999988</v>
      </c>
      <c r="O8" s="214">
        <v>-25000.439999999988</v>
      </c>
      <c r="P8" s="214">
        <v>-48231.209230769207</v>
      </c>
      <c r="Q8" s="203">
        <f t="shared" si="0"/>
        <v>-5051082.72</v>
      </c>
      <c r="R8">
        <v>5</v>
      </c>
    </row>
    <row r="9" spans="1:18">
      <c r="A9" s="210">
        <v>45383</v>
      </c>
      <c r="B9" s="458">
        <v>-5021082.2799999993</v>
      </c>
      <c r="C9" s="459">
        <v>-376641</v>
      </c>
      <c r="D9" s="242"/>
      <c r="E9" s="461">
        <v>1294649</v>
      </c>
      <c r="F9" s="461">
        <v>3476353</v>
      </c>
      <c r="G9" s="213">
        <v>-626721.27999999933</v>
      </c>
      <c r="H9" s="214">
        <v>-2823901.7799999993</v>
      </c>
      <c r="I9" s="214">
        <v>-3030374.6946153836</v>
      </c>
      <c r="J9" s="214"/>
      <c r="K9" s="460">
        <v>-30000.439999999988</v>
      </c>
      <c r="L9" s="216">
        <v>-10000</v>
      </c>
      <c r="M9" s="460"/>
      <c r="N9" s="214">
        <v>-40000.439999999988</v>
      </c>
      <c r="O9" s="214">
        <v>-35000.439999999988</v>
      </c>
      <c r="P9" s="214">
        <v>-49231.2092307692</v>
      </c>
      <c r="Q9" s="203">
        <f t="shared" si="0"/>
        <v>-666721.71999999927</v>
      </c>
      <c r="R9">
        <v>6</v>
      </c>
    </row>
    <row r="10" spans="1:18">
      <c r="A10" s="210">
        <v>45413</v>
      </c>
      <c r="B10" s="458">
        <v>-626721.27999999933</v>
      </c>
      <c r="C10" s="459">
        <v>-385739</v>
      </c>
      <c r="D10" s="242"/>
      <c r="E10" s="242"/>
      <c r="F10" s="242"/>
      <c r="G10" s="213">
        <v>-1012460.2799999993</v>
      </c>
      <c r="H10" s="214">
        <v>-819590.77999999933</v>
      </c>
      <c r="I10" s="214">
        <v>-3230710.9692307683</v>
      </c>
      <c r="J10" s="214"/>
      <c r="K10" s="460">
        <v>-40000.439999999988</v>
      </c>
      <c r="L10" s="216">
        <v>-10000</v>
      </c>
      <c r="M10" s="460"/>
      <c r="N10" s="214">
        <v>-50000.439999999988</v>
      </c>
      <c r="O10" s="214">
        <v>-45000.439999999988</v>
      </c>
      <c r="P10" s="214">
        <v>-50308.132307692285</v>
      </c>
      <c r="Q10" s="203">
        <f t="shared" si="0"/>
        <v>-1062460.7199999993</v>
      </c>
      <c r="R10">
        <v>7</v>
      </c>
    </row>
    <row r="11" spans="1:18">
      <c r="A11" s="210">
        <v>45444</v>
      </c>
      <c r="B11" s="458">
        <v>-1012460.2799999993</v>
      </c>
      <c r="C11" s="459">
        <v>-307233</v>
      </c>
      <c r="D11" s="242"/>
      <c r="E11" s="461">
        <v>1294648</v>
      </c>
      <c r="F11" s="461">
        <v>358809</v>
      </c>
      <c r="G11" s="213">
        <v>333763.72000000067</v>
      </c>
      <c r="H11" s="214">
        <v>-339348.27999999933</v>
      </c>
      <c r="I11" s="214">
        <v>-3319530.4030769225</v>
      </c>
      <c r="J11" s="214"/>
      <c r="K11" s="460">
        <v>-50000.439999999988</v>
      </c>
      <c r="L11" s="216">
        <v>-10000</v>
      </c>
      <c r="M11" s="460"/>
      <c r="N11" s="214">
        <v>-60000.439999999988</v>
      </c>
      <c r="O11" s="214">
        <v>-55000.439999999988</v>
      </c>
      <c r="P11" s="214">
        <v>-51461.978461538449</v>
      </c>
      <c r="Q11" s="203">
        <f t="shared" si="0"/>
        <v>273763.28000000067</v>
      </c>
      <c r="R11">
        <v>8</v>
      </c>
    </row>
    <row r="12" spans="1:18">
      <c r="A12" s="210">
        <v>45474</v>
      </c>
      <c r="B12" s="458">
        <v>333763.72000000067</v>
      </c>
      <c r="C12" s="459">
        <v>-1063239</v>
      </c>
      <c r="D12" s="242"/>
      <c r="E12" s="242"/>
      <c r="F12" s="242"/>
      <c r="G12" s="213">
        <v>-729475.27999999933</v>
      </c>
      <c r="H12" s="214">
        <v>-197855.77999999933</v>
      </c>
      <c r="I12" s="214">
        <v>-3506439.6030769227</v>
      </c>
      <c r="J12" s="214"/>
      <c r="K12" s="460">
        <v>-60000.439999999988</v>
      </c>
      <c r="L12" s="216">
        <v>-10000</v>
      </c>
      <c r="M12" s="460"/>
      <c r="N12" s="214">
        <v>-70000.439999999988</v>
      </c>
      <c r="O12" s="214">
        <v>-65000.439999999988</v>
      </c>
      <c r="P12" s="214">
        <v>-52692.747692307683</v>
      </c>
      <c r="Q12" s="203">
        <f t="shared" si="0"/>
        <v>-799475.71999999927</v>
      </c>
      <c r="R12">
        <v>9</v>
      </c>
    </row>
    <row r="13" spans="1:18">
      <c r="A13" s="210">
        <v>45505</v>
      </c>
      <c r="B13" s="458">
        <v>-729475.27999999933</v>
      </c>
      <c r="C13" s="459">
        <v>-682037</v>
      </c>
      <c r="D13" s="462"/>
      <c r="E13" s="462"/>
      <c r="F13" s="462"/>
      <c r="G13" s="213">
        <v>-1411512.2799999993</v>
      </c>
      <c r="H13" s="214">
        <v>-1070493.7799999993</v>
      </c>
      <c r="I13" s="214">
        <v>-3737033.63</v>
      </c>
      <c r="J13" s="214"/>
      <c r="K13" s="460">
        <v>-70000.439999999988</v>
      </c>
      <c r="L13" s="216">
        <v>-10000</v>
      </c>
      <c r="M13" s="460"/>
      <c r="N13" s="214">
        <v>-80000.439999999988</v>
      </c>
      <c r="O13" s="214">
        <v>-75000.439999999988</v>
      </c>
      <c r="P13" s="214">
        <v>-54000.439999999988</v>
      </c>
      <c r="Q13" s="203">
        <f t="shared" si="0"/>
        <v>-1491512.7199999993</v>
      </c>
      <c r="R13">
        <v>10</v>
      </c>
    </row>
    <row r="14" spans="1:18">
      <c r="A14" s="210">
        <v>45536</v>
      </c>
      <c r="B14" s="458">
        <v>-1411512.2799999993</v>
      </c>
      <c r="C14" s="459">
        <v>-300802</v>
      </c>
      <c r="D14" s="462"/>
      <c r="E14" s="463">
        <v>608928</v>
      </c>
      <c r="F14" s="463">
        <v>168763</v>
      </c>
      <c r="G14" s="213">
        <v>-934623.27999999933</v>
      </c>
      <c r="H14" s="214">
        <v>-1173067.7799999993</v>
      </c>
      <c r="I14" s="214">
        <v>-3943194.9061538461</v>
      </c>
      <c r="J14" s="214"/>
      <c r="K14" s="460">
        <v>-80000.439999999988</v>
      </c>
      <c r="L14" s="216">
        <v>-10000</v>
      </c>
      <c r="M14" s="460"/>
      <c r="N14" s="214">
        <v>-90000.439999999988</v>
      </c>
      <c r="O14" s="214">
        <v>-85000.439999999988</v>
      </c>
      <c r="P14" s="214">
        <v>-55385.055384615371</v>
      </c>
      <c r="Q14" s="203">
        <f t="shared" si="0"/>
        <v>-1024623.7199999993</v>
      </c>
      <c r="R14">
        <v>11</v>
      </c>
    </row>
    <row r="15" spans="1:18">
      <c r="A15" s="210">
        <v>45566</v>
      </c>
      <c r="B15" s="458">
        <v>-934623.27999999933</v>
      </c>
      <c r="C15" s="459">
        <v>-305264</v>
      </c>
      <c r="D15" s="462"/>
      <c r="E15" s="462"/>
      <c r="F15" s="462"/>
      <c r="G15" s="213">
        <v>-1239887.2799999993</v>
      </c>
      <c r="H15" s="214">
        <v>-1087255.2799999993</v>
      </c>
      <c r="I15" s="214">
        <v>-4172527.7153846156</v>
      </c>
      <c r="J15" s="214"/>
      <c r="K15" s="460">
        <v>-90000.439999999988</v>
      </c>
      <c r="L15" s="216">
        <v>-10000</v>
      </c>
      <c r="M15" s="460"/>
      <c r="N15" s="214">
        <v>-100000.43999999999</v>
      </c>
      <c r="O15" s="214">
        <v>-95000.439999999988</v>
      </c>
      <c r="P15" s="214">
        <v>-56846.593846153832</v>
      </c>
      <c r="Q15" s="203">
        <f t="shared" si="0"/>
        <v>-1339887.7199999993</v>
      </c>
      <c r="R15">
        <v>12</v>
      </c>
    </row>
    <row r="16" spans="1:18">
      <c r="A16" s="210">
        <v>45597</v>
      </c>
      <c r="B16" s="458">
        <v>-1239887.2799999993</v>
      </c>
      <c r="C16" s="459">
        <v>-313803</v>
      </c>
      <c r="D16" s="462"/>
      <c r="E16" s="462"/>
      <c r="F16" s="462"/>
      <c r="G16" s="213">
        <v>-1553690.2799999993</v>
      </c>
      <c r="H16" s="214">
        <v>-1396788.7799999993</v>
      </c>
      <c r="I16" s="214">
        <v>-4424536.7776923086</v>
      </c>
      <c r="K16" s="460">
        <v>-100000.43999999999</v>
      </c>
      <c r="L16" s="216">
        <v>-10000</v>
      </c>
      <c r="M16" s="460"/>
      <c r="N16" s="214">
        <v>-110000.43999999999</v>
      </c>
      <c r="O16" s="214">
        <v>-105000.43999999999</v>
      </c>
      <c r="P16" s="214">
        <v>-58385.055384615371</v>
      </c>
      <c r="Q16" s="203">
        <f t="shared" si="0"/>
        <v>-1663690.7199999993</v>
      </c>
      <c r="R16">
        <v>13</v>
      </c>
    </row>
    <row r="17" spans="1:18">
      <c r="A17" s="210">
        <v>45627</v>
      </c>
      <c r="B17" s="464">
        <v>-1553690.2799999993</v>
      </c>
      <c r="C17" s="465">
        <v>-270247</v>
      </c>
      <c r="D17" s="466"/>
      <c r="E17" s="467">
        <v>1780732</v>
      </c>
      <c r="F17" s="467">
        <v>493526</v>
      </c>
      <c r="G17" s="220">
        <v>450320.72000000067</v>
      </c>
      <c r="H17" s="221">
        <v>-551684.77999999933</v>
      </c>
      <c r="I17" s="221">
        <v>-4365821.28</v>
      </c>
      <c r="J17" s="123"/>
      <c r="K17" s="468">
        <v>-110000.43999999999</v>
      </c>
      <c r="L17" s="387">
        <v>-10000</v>
      </c>
      <c r="M17" s="468">
        <v>120000</v>
      </c>
      <c r="N17" s="221">
        <v>-0.43999999998777639</v>
      </c>
      <c r="O17" s="221">
        <v>-55000.439999999988</v>
      </c>
      <c r="P17" s="221">
        <v>-50769.670769230746</v>
      </c>
      <c r="Q17" s="209">
        <f t="shared" si="0"/>
        <v>450320.28000000067</v>
      </c>
      <c r="R17">
        <v>14</v>
      </c>
    </row>
    <row r="18" spans="1:18">
      <c r="A18" s="210">
        <v>45658</v>
      </c>
      <c r="B18" s="469">
        <v>450320.72000000067</v>
      </c>
      <c r="C18" s="470">
        <v>-295143.81</v>
      </c>
      <c r="D18" s="469"/>
      <c r="E18" s="469"/>
      <c r="F18" s="469"/>
      <c r="G18" s="471">
        <v>155176.91000000067</v>
      </c>
      <c r="H18" s="472">
        <v>302748.81500000064</v>
      </c>
      <c r="I18" s="472">
        <v>-3229554.6500000004</v>
      </c>
      <c r="J18" s="473"/>
      <c r="K18" s="474">
        <v>-0.43999999998777639</v>
      </c>
      <c r="L18" s="475">
        <v>-10000</v>
      </c>
      <c r="M18" s="474"/>
      <c r="N18" s="472">
        <v>-10000.439999999988</v>
      </c>
      <c r="O18" s="472">
        <v>-5000.4399999999878</v>
      </c>
      <c r="P18" s="472">
        <v>-51538.90153846152</v>
      </c>
      <c r="Q18" s="209">
        <f t="shared" si="0"/>
        <v>145176.47000000067</v>
      </c>
      <c r="R18">
        <v>3</v>
      </c>
    </row>
    <row r="19" spans="1:18">
      <c r="A19" s="210">
        <v>45689</v>
      </c>
      <c r="B19" s="469">
        <v>155176.91000000067</v>
      </c>
      <c r="C19" s="470">
        <v>-337053.38</v>
      </c>
      <c r="D19" s="469"/>
      <c r="E19" s="469"/>
      <c r="F19" s="469"/>
      <c r="G19" s="471">
        <v>-181876.46999999933</v>
      </c>
      <c r="H19" s="472">
        <v>-13349.779999999329</v>
      </c>
      <c r="I19" s="472">
        <v>-2090258.8953846158</v>
      </c>
      <c r="J19" s="473"/>
      <c r="K19" s="474">
        <v>-10000.439999999988</v>
      </c>
      <c r="L19" s="475">
        <v>-10000</v>
      </c>
      <c r="M19" s="474"/>
      <c r="N19" s="472">
        <v>-20000.439999999988</v>
      </c>
      <c r="O19" s="472">
        <v>-15000.439999999988</v>
      </c>
      <c r="P19" s="472">
        <v>-52308.132307692285</v>
      </c>
      <c r="Q19" s="209">
        <f t="shared" si="0"/>
        <v>-201876.90999999933</v>
      </c>
      <c r="R19">
        <v>4</v>
      </c>
    </row>
    <row r="20" spans="1:18">
      <c r="A20" s="210">
        <v>45717</v>
      </c>
      <c r="B20" s="469">
        <v>-181876.46999999933</v>
      </c>
      <c r="C20" s="470">
        <v>-355556.22</v>
      </c>
      <c r="D20" s="469"/>
      <c r="E20" s="469">
        <v>-548409</v>
      </c>
      <c r="F20" s="469"/>
      <c r="G20" s="471">
        <v>-1085841.6899999992</v>
      </c>
      <c r="H20" s="472">
        <v>-633859.07999999926</v>
      </c>
      <c r="I20" s="472">
        <v>-989069.92692307627</v>
      </c>
      <c r="J20" s="473"/>
      <c r="K20" s="474">
        <v>-20000.439999999988</v>
      </c>
      <c r="L20" s="475">
        <v>-10000</v>
      </c>
      <c r="M20" s="474"/>
      <c r="N20" s="472">
        <v>-30000.439999999988</v>
      </c>
      <c r="O20" s="472">
        <v>-25000.439999999988</v>
      </c>
      <c r="P20" s="472">
        <v>-53077.363076923059</v>
      </c>
      <c r="Q20" s="209">
        <f t="shared" si="0"/>
        <v>-1115842.1299999992</v>
      </c>
      <c r="R20">
        <v>5</v>
      </c>
    </row>
    <row r="21" spans="1:18">
      <c r="A21" s="210">
        <v>45748</v>
      </c>
      <c r="B21" s="469">
        <v>-1085841.6899999992</v>
      </c>
      <c r="C21" s="470">
        <v>-328532.89</v>
      </c>
      <c r="D21" s="469"/>
      <c r="E21" s="469">
        <v>773406</v>
      </c>
      <c r="F21" s="469">
        <v>62357</v>
      </c>
      <c r="G21" s="471">
        <v>-578611.57999999914</v>
      </c>
      <c r="H21" s="472">
        <v>-832226.63499999919</v>
      </c>
      <c r="I21" s="472">
        <v>-647341.41153846076</v>
      </c>
      <c r="J21" s="473"/>
      <c r="K21" s="474">
        <v>-30000.439999999988</v>
      </c>
      <c r="L21" s="475">
        <v>-10000</v>
      </c>
      <c r="M21" s="474"/>
      <c r="N21" s="472">
        <v>-40000.439999999988</v>
      </c>
      <c r="O21" s="472">
        <v>-35000.439999999988</v>
      </c>
      <c r="P21" s="472">
        <v>-53846.593846153817</v>
      </c>
      <c r="Q21" s="209">
        <f t="shared" si="0"/>
        <v>-618612.01999999909</v>
      </c>
      <c r="R21">
        <v>6</v>
      </c>
    </row>
    <row r="22" spans="1:18">
      <c r="A22" s="210">
        <v>45778</v>
      </c>
      <c r="B22" s="469">
        <v>-578611.57999999914</v>
      </c>
      <c r="C22" s="470">
        <v>-350446.19</v>
      </c>
      <c r="D22" s="469"/>
      <c r="E22" s="469"/>
      <c r="F22" s="469"/>
      <c r="G22" s="471">
        <v>-929057.76999999909</v>
      </c>
      <c r="H22" s="472">
        <v>-753834.67499999912</v>
      </c>
      <c r="I22" s="472">
        <v>-670598.06461538386</v>
      </c>
      <c r="J22" s="473"/>
      <c r="K22" s="474">
        <v>-40000.439999999988</v>
      </c>
      <c r="L22" s="475">
        <v>-10000</v>
      </c>
      <c r="M22" s="474"/>
      <c r="N22" s="472">
        <v>-50000.439999999988</v>
      </c>
      <c r="O22" s="472">
        <v>-45000.439999999988</v>
      </c>
      <c r="P22" s="472">
        <v>-54615.824615384583</v>
      </c>
      <c r="Q22" s="209">
        <f t="shared" si="0"/>
        <v>-979058.20999999903</v>
      </c>
      <c r="R22">
        <v>7</v>
      </c>
    </row>
    <row r="23" spans="1:18">
      <c r="A23" s="210">
        <v>45809</v>
      </c>
      <c r="B23" s="469">
        <v>-929057.76999999909</v>
      </c>
      <c r="C23" s="470">
        <v>-335056.61</v>
      </c>
      <c r="D23" s="469"/>
      <c r="E23" s="469">
        <v>773406</v>
      </c>
      <c r="F23" s="469">
        <v>214348</v>
      </c>
      <c r="G23" s="471">
        <v>-276360.37999999896</v>
      </c>
      <c r="H23" s="472">
        <v>-602709.07499999902</v>
      </c>
      <c r="I23" s="472">
        <v>-613974.99538461468</v>
      </c>
      <c r="J23" s="473"/>
      <c r="K23" s="474">
        <v>-50000.439999999988</v>
      </c>
      <c r="L23" s="475">
        <v>-10000</v>
      </c>
      <c r="M23" s="474"/>
      <c r="N23" s="472">
        <v>-60000.439999999988</v>
      </c>
      <c r="O23" s="472">
        <v>-55000.439999999988</v>
      </c>
      <c r="P23" s="472">
        <v>-55385.055384615363</v>
      </c>
      <c r="Q23" s="209">
        <f t="shared" si="0"/>
        <v>-336360.81999999896</v>
      </c>
      <c r="R23">
        <v>8</v>
      </c>
    </row>
    <row r="24" spans="1:18">
      <c r="A24" s="210">
        <v>45839</v>
      </c>
      <c r="B24" s="469">
        <v>-276360.37999999896</v>
      </c>
      <c r="C24" s="470">
        <v>-1060837.22</v>
      </c>
      <c r="D24" s="469"/>
      <c r="E24" s="469"/>
      <c r="F24" s="469"/>
      <c r="G24" s="471">
        <v>-1337197.5999999989</v>
      </c>
      <c r="H24" s="472">
        <v>-806778.98999999894</v>
      </c>
      <c r="I24" s="472">
        <v>-742510.48153846082</v>
      </c>
      <c r="J24" s="473"/>
      <c r="K24" s="474">
        <v>-60000.439999999988</v>
      </c>
      <c r="L24" s="475">
        <v>-10000</v>
      </c>
      <c r="M24" s="474"/>
      <c r="N24" s="472">
        <v>-70000.439999999988</v>
      </c>
      <c r="O24" s="472">
        <v>-65000.439999999988</v>
      </c>
      <c r="P24" s="472">
        <v>-56154.286153846137</v>
      </c>
      <c r="Q24" s="209">
        <f t="shared" si="0"/>
        <v>-1407198.0399999989</v>
      </c>
      <c r="R24">
        <v>9</v>
      </c>
    </row>
    <row r="25" spans="1:18">
      <c r="A25" s="210">
        <v>45870</v>
      </c>
      <c r="B25" s="469">
        <v>-1337197.5999999989</v>
      </c>
      <c r="C25" s="470">
        <v>-694193.95000000007</v>
      </c>
      <c r="D25" s="469"/>
      <c r="E25" s="469"/>
      <c r="F25" s="469"/>
      <c r="G25" s="471">
        <v>-2031391.5499999989</v>
      </c>
      <c r="H25" s="472">
        <v>-1684294.5749999988</v>
      </c>
      <c r="I25" s="472">
        <v>-842657.88692307612</v>
      </c>
      <c r="J25" s="473"/>
      <c r="K25" s="474">
        <v>-70000.439999999988</v>
      </c>
      <c r="L25" s="475">
        <v>-10000</v>
      </c>
      <c r="M25" s="474"/>
      <c r="N25" s="472">
        <v>-80000.439999999988</v>
      </c>
      <c r="O25" s="472">
        <v>-75000.439999999988</v>
      </c>
      <c r="P25" s="472">
        <v>-56923.516923076902</v>
      </c>
      <c r="Q25" s="209">
        <f t="shared" si="0"/>
        <v>-2111391.9899999988</v>
      </c>
      <c r="R25">
        <v>10</v>
      </c>
    </row>
    <row r="26" spans="1:18">
      <c r="A26" s="210">
        <v>45901</v>
      </c>
      <c r="B26" s="469">
        <v>-2031391.5499999989</v>
      </c>
      <c r="C26" s="470">
        <v>-360895.35000000003</v>
      </c>
      <c r="D26" s="469"/>
      <c r="E26" s="469">
        <v>804273</v>
      </c>
      <c r="F26" s="469">
        <v>222902</v>
      </c>
      <c r="G26" s="471">
        <v>-1365111.899999999</v>
      </c>
      <c r="H26" s="472">
        <v>-1698251.7249999989</v>
      </c>
      <c r="I26" s="472">
        <v>-839088.62692307599</v>
      </c>
      <c r="J26" s="473"/>
      <c r="K26" s="474">
        <v>-80000.439999999988</v>
      </c>
      <c r="L26" s="475">
        <v>-10000</v>
      </c>
      <c r="M26" s="474"/>
      <c r="N26" s="472">
        <v>-90000.439999999988</v>
      </c>
      <c r="O26" s="472">
        <v>-85000.439999999988</v>
      </c>
      <c r="P26" s="472">
        <v>-57692.747692307683</v>
      </c>
      <c r="Q26" s="209">
        <f t="shared" si="0"/>
        <v>-1455112.3399999989</v>
      </c>
      <c r="R26">
        <v>11</v>
      </c>
    </row>
    <row r="27" spans="1:18">
      <c r="A27" s="210">
        <v>45931</v>
      </c>
      <c r="B27" s="469">
        <v>-1365111.899999999</v>
      </c>
      <c r="C27" s="470">
        <v>-365894.45</v>
      </c>
      <c r="D27" s="469"/>
      <c r="E27" s="469"/>
      <c r="F27" s="469"/>
      <c r="G27" s="471">
        <v>-1731006.3499999989</v>
      </c>
      <c r="H27" s="472">
        <v>-1548059.1249999991</v>
      </c>
      <c r="I27" s="472">
        <v>-900348.86307692225</v>
      </c>
      <c r="J27" s="473"/>
      <c r="K27" s="474">
        <v>-90000.439999999988</v>
      </c>
      <c r="L27" s="475">
        <v>-10000</v>
      </c>
      <c r="M27" s="474"/>
      <c r="N27" s="472">
        <v>-100000.43999999999</v>
      </c>
      <c r="O27" s="472">
        <v>-95000.439999999988</v>
      </c>
      <c r="P27" s="472">
        <v>-58461.978461538449</v>
      </c>
      <c r="Q27" s="209">
        <f t="shared" si="0"/>
        <v>-1831006.7899999989</v>
      </c>
      <c r="R27">
        <v>12</v>
      </c>
    </row>
    <row r="28" spans="1:18">
      <c r="A28" s="210">
        <v>45962</v>
      </c>
      <c r="B28" s="469">
        <v>-1731006.3499999989</v>
      </c>
      <c r="C28" s="470">
        <v>-376061</v>
      </c>
      <c r="D28" s="469"/>
      <c r="E28" s="469"/>
      <c r="F28" s="469"/>
      <c r="G28" s="471">
        <v>-2107067.3499999987</v>
      </c>
      <c r="H28" s="472">
        <v>-1919036.8499999987</v>
      </c>
      <c r="I28" s="472">
        <v>-967055.0223076914</v>
      </c>
      <c r="J28" s="473"/>
      <c r="K28" s="474">
        <v>-100000.43999999999</v>
      </c>
      <c r="L28" s="475">
        <v>-10000</v>
      </c>
      <c r="M28" s="474"/>
      <c r="N28" s="472">
        <v>-110000.43999999999</v>
      </c>
      <c r="O28" s="472">
        <v>-105000.43999999999</v>
      </c>
      <c r="P28" s="472">
        <v>-59231.209230769222</v>
      </c>
      <c r="Q28" s="209">
        <f t="shared" si="0"/>
        <v>-2217067.7899999986</v>
      </c>
      <c r="R28">
        <v>13</v>
      </c>
    </row>
    <row r="29" spans="1:18">
      <c r="A29" s="210">
        <v>45992</v>
      </c>
      <c r="B29" s="476">
        <v>-2107067.3499999987</v>
      </c>
      <c r="C29" s="477">
        <v>-334659.16000000003</v>
      </c>
      <c r="D29" s="476"/>
      <c r="E29" s="476">
        <v>1947780</v>
      </c>
      <c r="F29" s="476">
        <v>539823</v>
      </c>
      <c r="G29" s="478">
        <v>45876.490000001155</v>
      </c>
      <c r="H29" s="479">
        <v>-1030595.4299999988</v>
      </c>
      <c r="I29" s="479">
        <v>-844011.42461538373</v>
      </c>
      <c r="J29" s="480"/>
      <c r="K29" s="481">
        <v>-110000.43999999999</v>
      </c>
      <c r="L29" s="482">
        <v>-10000</v>
      </c>
      <c r="M29" s="481">
        <v>120000</v>
      </c>
      <c r="N29" s="479">
        <v>-0.43999999998777639</v>
      </c>
      <c r="O29" s="479">
        <v>-55000.439999999988</v>
      </c>
      <c r="P29" s="479">
        <v>-50769.670769230746</v>
      </c>
      <c r="Q29" s="209">
        <f t="shared" si="0"/>
        <v>45876.050000001167</v>
      </c>
      <c r="R29">
        <v>14</v>
      </c>
    </row>
    <row r="30" spans="1:18">
      <c r="D30" s="93"/>
      <c r="E30" s="93"/>
      <c r="F30" s="93"/>
      <c r="G30" s="59"/>
      <c r="M30" s="215"/>
    </row>
    <row r="31" spans="1:18">
      <c r="D31" s="93"/>
      <c r="E31" s="93"/>
      <c r="F31" s="93"/>
      <c r="G31" s="59"/>
      <c r="M31" s="215"/>
    </row>
    <row r="32" spans="1:18">
      <c r="D32" s="93"/>
      <c r="E32" s="93"/>
      <c r="F32" s="93"/>
      <c r="G32" s="59"/>
      <c r="M32" s="215"/>
    </row>
    <row r="33" spans="1:15">
      <c r="A33" s="182" t="s">
        <v>1935</v>
      </c>
      <c r="D33" s="93"/>
      <c r="E33" s="93"/>
      <c r="F33" s="93"/>
      <c r="G33" s="59"/>
    </row>
    <row r="34" spans="1:15">
      <c r="A34" s="182" t="s">
        <v>1936</v>
      </c>
      <c r="D34" s="93"/>
      <c r="E34" s="93"/>
      <c r="F34" s="93"/>
      <c r="G34" s="59"/>
    </row>
    <row r="35" spans="1:15">
      <c r="A35" s="182" t="s">
        <v>1937</v>
      </c>
      <c r="B35" s="222"/>
    </row>
    <row r="37" spans="1:15">
      <c r="A37" s="636" t="s">
        <v>1938</v>
      </c>
      <c r="B37" s="637"/>
      <c r="C37" s="638"/>
      <c r="D37" s="223" t="s">
        <v>1948</v>
      </c>
      <c r="E37" s="223" t="s">
        <v>1948</v>
      </c>
      <c r="F37" s="223" t="s">
        <v>1948</v>
      </c>
      <c r="G37" s="223" t="s">
        <v>1948</v>
      </c>
      <c r="H37" s="223" t="s">
        <v>1948</v>
      </c>
      <c r="I37" s="223" t="s">
        <v>1948</v>
      </c>
      <c r="J37" s="223" t="s">
        <v>1948</v>
      </c>
      <c r="K37" s="223" t="s">
        <v>1948</v>
      </c>
      <c r="L37" s="223" t="s">
        <v>1948</v>
      </c>
      <c r="M37" s="223" t="s">
        <v>1948</v>
      </c>
      <c r="N37" s="223" t="s">
        <v>1948</v>
      </c>
      <c r="O37" s="223" t="s">
        <v>1948</v>
      </c>
    </row>
    <row r="38" spans="1:15">
      <c r="A38" s="639" t="s">
        <v>1939</v>
      </c>
      <c r="B38" s="640"/>
      <c r="C38" s="644"/>
      <c r="D38" s="223" t="s">
        <v>1949</v>
      </c>
      <c r="E38" s="223" t="s">
        <v>1950</v>
      </c>
      <c r="F38" s="223" t="s">
        <v>1951</v>
      </c>
      <c r="G38" s="223" t="s">
        <v>1952</v>
      </c>
      <c r="H38" s="223" t="s">
        <v>204</v>
      </c>
      <c r="I38" s="223" t="s">
        <v>1953</v>
      </c>
      <c r="J38" s="223" t="s">
        <v>1954</v>
      </c>
      <c r="K38" s="223" t="s">
        <v>1955</v>
      </c>
      <c r="L38" s="223" t="s">
        <v>1956</v>
      </c>
      <c r="M38" s="223" t="s">
        <v>1957</v>
      </c>
      <c r="N38" s="223" t="s">
        <v>1958</v>
      </c>
      <c r="O38" s="223" t="s">
        <v>1959</v>
      </c>
    </row>
    <row r="39" spans="1:15">
      <c r="A39" s="224" t="s">
        <v>1940</v>
      </c>
      <c r="B39" s="225"/>
      <c r="C39" s="226"/>
      <c r="D39" s="227">
        <v>-51538.90153846152</v>
      </c>
      <c r="E39" s="228">
        <v>-52308.132307692285</v>
      </c>
      <c r="F39" s="228">
        <v>-53077.363076923059</v>
      </c>
      <c r="G39" s="227">
        <v>-53846.593846153817</v>
      </c>
      <c r="H39" s="227">
        <v>-54615.824615384583</v>
      </c>
      <c r="I39" s="227">
        <v>-55385.055384615363</v>
      </c>
      <c r="J39" s="227">
        <v>-56154.286153846137</v>
      </c>
      <c r="K39" s="227">
        <v>-56923.516923076902</v>
      </c>
      <c r="L39" s="227">
        <v>-57692.747692307683</v>
      </c>
      <c r="M39" s="227">
        <v>-58461.978461538449</v>
      </c>
      <c r="N39" s="227">
        <v>-59231.209230769222</v>
      </c>
      <c r="O39" s="229">
        <v>-50769.670769230746</v>
      </c>
    </row>
    <row r="40" spans="1:15">
      <c r="A40" s="224" t="s">
        <v>1941</v>
      </c>
      <c r="B40" s="225"/>
      <c r="C40" s="226"/>
      <c r="D40" s="230">
        <v>-5000.4399999999878</v>
      </c>
      <c r="E40" s="230">
        <v>-15000.439999999988</v>
      </c>
      <c r="F40" s="230">
        <v>-25000.439999999988</v>
      </c>
      <c r="G40" s="231">
        <v>-35000.439999999988</v>
      </c>
      <c r="H40" s="231">
        <v>-45000.439999999988</v>
      </c>
      <c r="I40" s="231">
        <v>-55000.439999999988</v>
      </c>
      <c r="J40" s="231">
        <v>-65000.439999999988</v>
      </c>
      <c r="K40" s="231">
        <v>-75000.439999999988</v>
      </c>
      <c r="L40" s="231">
        <v>-85000.439999999988</v>
      </c>
      <c r="M40" s="231">
        <v>-95000.439999999988</v>
      </c>
      <c r="N40" s="231">
        <v>-105000.43999999999</v>
      </c>
      <c r="O40" s="229">
        <v>-55000.439999999988</v>
      </c>
    </row>
    <row r="41" spans="1:15">
      <c r="A41" s="224" t="s">
        <v>1942</v>
      </c>
      <c r="B41" s="225"/>
      <c r="C41" s="226"/>
      <c r="D41" s="232"/>
      <c r="E41" s="232"/>
      <c r="F41" s="232"/>
      <c r="G41" s="233"/>
      <c r="H41" s="233"/>
      <c r="I41" s="233"/>
      <c r="J41" s="233"/>
      <c r="K41" s="233"/>
      <c r="L41" s="233"/>
      <c r="M41" s="233"/>
      <c r="N41" s="233"/>
      <c r="O41" s="229">
        <v>-0.43999999998777639</v>
      </c>
    </row>
    <row r="42" spans="1:15">
      <c r="A42" s="224" t="s">
        <v>1943</v>
      </c>
      <c r="B42" s="225"/>
      <c r="C42" s="226"/>
      <c r="D42" s="230">
        <v>-1412171.2799999993</v>
      </c>
      <c r="E42" s="230">
        <v>-1750053.2799999993</v>
      </c>
      <c r="F42" s="230">
        <v>-2667254.2799999993</v>
      </c>
      <c r="G42" s="231">
        <v>-2138003.2799999993</v>
      </c>
      <c r="H42" s="231">
        <v>-2472996.2799999993</v>
      </c>
      <c r="I42" s="231">
        <v>-1772929.2799999993</v>
      </c>
      <c r="J42" s="231">
        <v>-2809751.2799999993</v>
      </c>
      <c r="K42" s="231">
        <v>-3589143.2799999993</v>
      </c>
      <c r="L42" s="231">
        <v>-2912897.2799999993</v>
      </c>
      <c r="M42" s="231">
        <v>-3246547.2799999993</v>
      </c>
      <c r="N42" s="231">
        <v>-3564940.2799999993</v>
      </c>
      <c r="O42" s="229">
        <v>-1379905.2799999993</v>
      </c>
    </row>
    <row r="43" spans="1:15">
      <c r="A43" s="224" t="s">
        <v>1944</v>
      </c>
      <c r="B43" s="225"/>
      <c r="C43" s="226"/>
      <c r="D43" s="232"/>
      <c r="E43" s="232"/>
      <c r="F43" s="232"/>
      <c r="G43" s="233"/>
      <c r="H43" s="233"/>
      <c r="I43" s="233"/>
      <c r="J43" s="233"/>
      <c r="K43" s="233"/>
      <c r="L43" s="233"/>
      <c r="M43" s="233"/>
      <c r="N43" s="233"/>
      <c r="O43" s="229">
        <v>-2019131.2799999993</v>
      </c>
    </row>
    <row r="44" spans="1:15">
      <c r="A44" s="234" t="s">
        <v>1945</v>
      </c>
      <c r="B44" s="235"/>
      <c r="C44" s="226"/>
      <c r="D44" s="230">
        <v>-5213148.8953846153</v>
      </c>
      <c r="E44" s="230">
        <v>-4192774.5107692312</v>
      </c>
      <c r="F44" s="230">
        <v>-3215617.8953846162</v>
      </c>
      <c r="G44" s="231">
        <v>-2133125.1261538463</v>
      </c>
      <c r="H44" s="231">
        <v>-2160835.5107692308</v>
      </c>
      <c r="I44" s="231">
        <v>-2112197.3569230768</v>
      </c>
      <c r="J44" s="231">
        <v>-2244379.8184615383</v>
      </c>
      <c r="K44" s="231">
        <v>-2361037.4338461538</v>
      </c>
      <c r="L44" s="231">
        <v>-2369916.4338461538</v>
      </c>
      <c r="M44" s="231">
        <v>-2427572.1261538463</v>
      </c>
      <c r="N44" s="231">
        <v>-2490380.7415384618</v>
      </c>
      <c r="O44" s="229">
        <v>-2366815.8953846153</v>
      </c>
    </row>
    <row r="45" spans="1:15" hidden="1">
      <c r="A45" s="639" t="s">
        <v>1960</v>
      </c>
      <c r="B45" s="640"/>
      <c r="C45" s="645"/>
    </row>
    <row r="46" spans="1:15" hidden="1">
      <c r="A46" s="224" t="s">
        <v>1940</v>
      </c>
      <c r="B46" s="225"/>
      <c r="C46" s="229" t="e">
        <v>#REF!</v>
      </c>
    </row>
    <row r="47" spans="1:15" hidden="1">
      <c r="A47" s="224" t="s">
        <v>1941</v>
      </c>
      <c r="B47" s="225"/>
      <c r="C47" s="236" t="e">
        <v>#REF!</v>
      </c>
    </row>
    <row r="48" spans="1:15" hidden="1">
      <c r="A48" s="224" t="s">
        <v>1942</v>
      </c>
      <c r="B48" s="225"/>
      <c r="C48" s="237" t="e">
        <v>#REF!</v>
      </c>
    </row>
    <row r="49" spans="1:3" hidden="1">
      <c r="A49" s="224" t="s">
        <v>1943</v>
      </c>
      <c r="B49" s="225"/>
      <c r="C49" s="237" t="e">
        <v>#REF!</v>
      </c>
    </row>
    <row r="50" spans="1:3" hidden="1">
      <c r="A50" s="224" t="s">
        <v>1944</v>
      </c>
      <c r="B50" s="225"/>
      <c r="C50" s="237" t="e">
        <v>#REF!</v>
      </c>
    </row>
    <row r="51" spans="1:3" hidden="1">
      <c r="A51" s="234" t="s">
        <v>1945</v>
      </c>
      <c r="B51" s="235"/>
      <c r="C51" s="229" t="e">
        <v>#REF!</v>
      </c>
    </row>
    <row r="52" spans="1:3" hidden="1"/>
  </sheetData>
  <mergeCells count="5">
    <mergeCell ref="B3:B4"/>
    <mergeCell ref="K3:K4"/>
    <mergeCell ref="A37:C37"/>
    <mergeCell ref="A38:C38"/>
    <mergeCell ref="A45:C45"/>
  </mergeCells>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81F6E-56A7-4AC7-B386-43D6E6034EE3}">
  <sheetPr>
    <tabColor rgb="FF00FFFF"/>
    <pageSetUpPr fitToPage="1"/>
  </sheetPr>
  <dimension ref="A1:Y844"/>
  <sheetViews>
    <sheetView view="pageBreakPreview" zoomScale="85" zoomScaleNormal="70" zoomScaleSheetLayoutView="85" workbookViewId="0">
      <selection activeCell="T435" sqref="T435"/>
    </sheetView>
  </sheetViews>
  <sheetFormatPr defaultColWidth="9.109375" defaultRowHeight="15" customHeight="1" zeroHeight="1"/>
  <cols>
    <col min="1" max="1" width="4.6640625" style="81" customWidth="1"/>
    <col min="2" max="2" width="10.6640625" style="81" customWidth="1"/>
    <col min="3" max="4" width="9.6640625" style="81" customWidth="1"/>
    <col min="5" max="5" width="18.88671875" style="81" customWidth="1"/>
    <col min="6" max="6" width="12.33203125" style="81" customWidth="1"/>
    <col min="7" max="19" width="11.33203125" style="81" customWidth="1"/>
    <col min="20" max="20" width="15.44140625" style="81" bestFit="1" customWidth="1"/>
    <col min="21" max="21" width="16.109375" style="81" customWidth="1"/>
    <col min="22" max="22" width="9.109375" style="81"/>
    <col min="23" max="23" width="15.44140625" style="81" bestFit="1" customWidth="1"/>
    <col min="24" max="16384" width="9.109375" style="81"/>
  </cols>
  <sheetData>
    <row r="1" spans="1:21" ht="15" customHeight="1" thickBot="1">
      <c r="A1" s="1" t="s">
        <v>183</v>
      </c>
      <c r="B1" s="1"/>
      <c r="C1" s="1"/>
      <c r="D1" s="1"/>
      <c r="E1" s="1"/>
      <c r="F1" s="1"/>
      <c r="G1" s="1"/>
      <c r="H1" s="1"/>
      <c r="I1" s="1" t="s">
        <v>184</v>
      </c>
      <c r="J1" s="1"/>
      <c r="K1" s="1"/>
      <c r="L1" s="1"/>
      <c r="M1" s="1"/>
      <c r="N1" s="1"/>
      <c r="O1" s="1"/>
      <c r="P1" s="1"/>
      <c r="Q1" s="1"/>
      <c r="R1" s="1"/>
      <c r="S1" s="1"/>
      <c r="T1" s="3" t="s">
        <v>1968</v>
      </c>
      <c r="U1" s="82" t="s">
        <v>71</v>
      </c>
    </row>
    <row r="2" spans="1:21" ht="15" customHeight="1">
      <c r="A2" s="4" t="s">
        <v>4</v>
      </c>
      <c r="B2" s="4"/>
      <c r="C2" s="4"/>
      <c r="D2" s="4"/>
      <c r="E2" s="4"/>
      <c r="F2" s="4" t="s">
        <v>186</v>
      </c>
      <c r="G2" s="4" t="s">
        <v>187</v>
      </c>
      <c r="H2" s="5"/>
      <c r="I2" s="5"/>
      <c r="J2" s="6"/>
      <c r="K2" s="6"/>
      <c r="L2" s="4"/>
      <c r="M2" s="6"/>
      <c r="N2" s="6"/>
      <c r="O2" s="6"/>
      <c r="P2" s="6"/>
      <c r="Q2" s="6" t="s">
        <v>7</v>
      </c>
      <c r="R2" s="4"/>
      <c r="S2" s="4"/>
      <c r="T2" s="7"/>
    </row>
    <row r="3" spans="1:21" ht="15" customHeight="1">
      <c r="A3" s="4"/>
      <c r="B3" s="4"/>
      <c r="C3" s="4"/>
      <c r="D3" s="4"/>
      <c r="E3" s="4"/>
      <c r="F3" s="4"/>
      <c r="G3" s="4" t="s">
        <v>188</v>
      </c>
      <c r="H3" s="5"/>
      <c r="I3" s="5"/>
      <c r="J3" s="9"/>
      <c r="K3" s="7"/>
      <c r="L3" s="4"/>
      <c r="M3" s="4"/>
      <c r="N3" s="4"/>
      <c r="O3" s="9"/>
      <c r="P3" s="9"/>
      <c r="Q3" s="9" t="s">
        <v>12</v>
      </c>
      <c r="R3" s="7" t="str">
        <f>+$R$165</f>
        <v>Projected Test Year Ended 12/31/2025</v>
      </c>
      <c r="S3" s="4"/>
      <c r="T3" s="9"/>
    </row>
    <row r="4" spans="1:21" ht="15" customHeight="1">
      <c r="A4" s="4" t="s">
        <v>10</v>
      </c>
      <c r="B4" s="4"/>
      <c r="C4" s="4"/>
      <c r="D4" s="4"/>
      <c r="E4" s="4"/>
      <c r="F4" s="4"/>
      <c r="G4" s="4" t="s">
        <v>189</v>
      </c>
      <c r="H4" s="4"/>
      <c r="I4" s="4"/>
      <c r="J4" s="9"/>
      <c r="K4" s="7"/>
      <c r="L4" s="9"/>
      <c r="M4" s="4"/>
      <c r="N4" s="4"/>
      <c r="O4" s="4"/>
      <c r="P4" s="4"/>
      <c r="R4" s="7" t="str">
        <f>+$R$166</f>
        <v>Projected Prior Year Ended 12/31/2024</v>
      </c>
      <c r="S4" s="4"/>
      <c r="T4" s="9"/>
    </row>
    <row r="5" spans="1:21" ht="15" customHeight="1">
      <c r="A5" s="4"/>
      <c r="B5" s="4"/>
      <c r="C5" s="4"/>
      <c r="D5" s="4"/>
      <c r="E5" s="4"/>
      <c r="F5" s="4"/>
      <c r="G5" s="4"/>
      <c r="H5" s="4"/>
      <c r="I5" s="4"/>
      <c r="J5" s="9"/>
      <c r="K5" s="7"/>
      <c r="L5" s="9"/>
      <c r="M5" s="4"/>
      <c r="N5" s="4"/>
      <c r="O5" s="4"/>
      <c r="P5" s="4"/>
      <c r="R5" s="7" t="str">
        <f>+$R$167</f>
        <v>Historical Prior Year Ended 12/31/2023</v>
      </c>
      <c r="S5" s="4"/>
      <c r="T5" s="9"/>
    </row>
    <row r="6" spans="1:21" ht="15" customHeight="1" thickBot="1">
      <c r="A6" s="2" t="str">
        <f>A168</f>
        <v>DOCKET No. 20240026-EI</v>
      </c>
      <c r="B6" s="2"/>
      <c r="C6" s="1"/>
      <c r="D6" s="1"/>
      <c r="E6" s="1"/>
      <c r="F6" s="1"/>
      <c r="G6" s="1"/>
      <c r="H6" s="1"/>
      <c r="I6" s="2" t="s">
        <v>14</v>
      </c>
      <c r="J6" s="10"/>
      <c r="K6" s="1"/>
      <c r="L6" s="1"/>
      <c r="M6" s="1"/>
      <c r="N6" s="1"/>
      <c r="O6" s="1"/>
      <c r="P6" s="1"/>
      <c r="Q6" s="1"/>
      <c r="R6" s="2" t="str">
        <f>R276</f>
        <v>Witness: J. Chronister / R. Latta</v>
      </c>
      <c r="S6" s="1"/>
      <c r="T6" s="1"/>
    </row>
    <row r="7" spans="1:21" ht="15" customHeight="1">
      <c r="A7" s="140"/>
      <c r="B7" s="140"/>
      <c r="C7" s="141"/>
      <c r="D7" s="141"/>
      <c r="E7" s="141"/>
      <c r="F7" s="141" t="s">
        <v>16</v>
      </c>
      <c r="G7" s="141" t="s">
        <v>17</v>
      </c>
      <c r="H7" s="141" t="s">
        <v>18</v>
      </c>
      <c r="I7" s="141" t="s">
        <v>19</v>
      </c>
      <c r="J7" s="141" t="s">
        <v>20</v>
      </c>
      <c r="K7" s="141" t="s">
        <v>21</v>
      </c>
      <c r="L7" s="141" t="s">
        <v>22</v>
      </c>
      <c r="M7" s="141" t="s">
        <v>23</v>
      </c>
      <c r="N7" s="141" t="s">
        <v>24</v>
      </c>
      <c r="O7" s="141" t="s">
        <v>25</v>
      </c>
      <c r="P7" s="141" t="s">
        <v>190</v>
      </c>
      <c r="Q7" s="141" t="s">
        <v>191</v>
      </c>
      <c r="R7" s="141" t="s">
        <v>192</v>
      </c>
      <c r="S7" s="141" t="s">
        <v>193</v>
      </c>
      <c r="T7" s="141" t="s">
        <v>194</v>
      </c>
    </row>
    <row r="8" spans="1:21" ht="15" customHeight="1">
      <c r="A8" s="140"/>
      <c r="B8" s="140"/>
      <c r="C8" s="140"/>
      <c r="D8" s="140"/>
      <c r="E8" s="140"/>
      <c r="F8" s="140"/>
      <c r="G8" s="140"/>
      <c r="H8" s="142"/>
      <c r="I8" s="142"/>
      <c r="J8" s="142"/>
      <c r="K8" s="142"/>
      <c r="L8" s="142"/>
      <c r="M8" s="142"/>
      <c r="N8" s="142"/>
      <c r="O8" s="142"/>
      <c r="P8" s="142"/>
      <c r="Q8" s="142"/>
      <c r="R8" s="142"/>
      <c r="S8" s="142" t="s">
        <v>195</v>
      </c>
      <c r="T8" s="142" t="s">
        <v>196</v>
      </c>
    </row>
    <row r="9" spans="1:21" ht="15" customHeight="1">
      <c r="A9" s="140" t="s">
        <v>34</v>
      </c>
      <c r="B9" s="142" t="s">
        <v>197</v>
      </c>
      <c r="C9" s="142" t="s">
        <v>198</v>
      </c>
      <c r="D9" s="142"/>
      <c r="E9" s="142"/>
      <c r="F9" s="142" t="s">
        <v>199</v>
      </c>
      <c r="G9" s="142" t="s">
        <v>200</v>
      </c>
      <c r="H9" s="142" t="s">
        <v>201</v>
      </c>
      <c r="I9" s="142" t="s">
        <v>202</v>
      </c>
      <c r="J9" s="142" t="s">
        <v>203</v>
      </c>
      <c r="K9" s="142" t="s">
        <v>204</v>
      </c>
      <c r="L9" s="142" t="s">
        <v>205</v>
      </c>
      <c r="M9" s="142" t="s">
        <v>206</v>
      </c>
      <c r="N9" s="142" t="s">
        <v>207</v>
      </c>
      <c r="O9" s="142" t="s">
        <v>208</v>
      </c>
      <c r="P9" s="142" t="s">
        <v>209</v>
      </c>
      <c r="Q9" s="142" t="s">
        <v>210</v>
      </c>
      <c r="R9" s="142" t="s">
        <v>199</v>
      </c>
      <c r="S9" s="142" t="s">
        <v>211</v>
      </c>
      <c r="T9" s="142" t="s">
        <v>212</v>
      </c>
    </row>
    <row r="10" spans="1:21" ht="15" customHeight="1" thickBot="1">
      <c r="A10" s="143" t="s">
        <v>45</v>
      </c>
      <c r="B10" s="144" t="s">
        <v>213</v>
      </c>
      <c r="C10" s="144" t="s">
        <v>214</v>
      </c>
      <c r="D10" s="144"/>
      <c r="E10" s="144"/>
      <c r="F10" s="145">
        <v>2024</v>
      </c>
      <c r="G10" s="145">
        <v>2025</v>
      </c>
      <c r="H10" s="145">
        <v>2025</v>
      </c>
      <c r="I10" s="145">
        <v>2025</v>
      </c>
      <c r="J10" s="145">
        <v>2025</v>
      </c>
      <c r="K10" s="145">
        <v>2025</v>
      </c>
      <c r="L10" s="145">
        <v>2025</v>
      </c>
      <c r="M10" s="145">
        <v>2025</v>
      </c>
      <c r="N10" s="145">
        <v>2025</v>
      </c>
      <c r="O10" s="145">
        <v>2025</v>
      </c>
      <c r="P10" s="145">
        <v>2025</v>
      </c>
      <c r="Q10" s="145">
        <v>2025</v>
      </c>
      <c r="R10" s="145">
        <v>2025</v>
      </c>
      <c r="S10" s="145">
        <v>2025</v>
      </c>
      <c r="T10" s="144" t="s">
        <v>215</v>
      </c>
    </row>
    <row r="11" spans="1:21" ht="15" customHeight="1">
      <c r="A11" s="140">
        <v>1</v>
      </c>
      <c r="B11" s="400" t="s">
        <v>216</v>
      </c>
      <c r="C11" s="102" t="s">
        <v>217</v>
      </c>
      <c r="D11" s="102"/>
      <c r="E11" s="102"/>
      <c r="F11" s="330">
        <f>(SUMIF('Test Year'!$A:$A,"101",'Test Year'!G:G)+SUMIF('Test Year'!$A:$A,"106",'Test Year'!G:G))/1000</f>
        <v>13644133.608581899</v>
      </c>
      <c r="G11" s="330">
        <f>(SUMIF('Test Year'!$A:$A,"101",'Test Year'!H:H)+SUMIF('Test Year'!$A:$A,"106",'Test Year'!H:H))/1000</f>
        <v>13682864.868953461</v>
      </c>
      <c r="H11" s="330">
        <f>(SUMIF('Test Year'!$A:$A,"101",'Test Year'!I:I)+SUMIF('Test Year'!$A:$A,"106",'Test Year'!I:I))/1000</f>
        <v>13757291.073174685</v>
      </c>
      <c r="I11" s="330">
        <f>(SUMIF('Test Year'!$A:$A,"101",'Test Year'!J:J)+SUMIF('Test Year'!$A:$A,"106",'Test Year'!J:J))/1000</f>
        <v>13809780.496186282</v>
      </c>
      <c r="J11" s="330">
        <f>(SUMIF('Test Year'!$A:$A,"101",'Test Year'!K:K)+SUMIF('Test Year'!$A:$A,"106",'Test Year'!K:K))/1000</f>
        <v>14041323.311505234</v>
      </c>
      <c r="K11" s="330">
        <f>(SUMIF('Test Year'!$A:$A,"101",'Test Year'!L:L)+SUMIF('Test Year'!$A:$A,"106",'Test Year'!L:L))/1000</f>
        <v>14337874.054904759</v>
      </c>
      <c r="L11" s="330">
        <f>(SUMIF('Test Year'!$A:$A,"101",'Test Year'!M:M)+SUMIF('Test Year'!$A:$A,"106",'Test Year'!M:M))/1000</f>
        <v>14730317.14057433</v>
      </c>
      <c r="M11" s="330">
        <f>(SUMIF('Test Year'!$A:$A,"101",'Test Year'!N:N)+SUMIF('Test Year'!$A:$A,"106",'Test Year'!N:N))/1000</f>
        <v>14786878.635699656</v>
      </c>
      <c r="N11" s="330">
        <f>(SUMIF('Test Year'!$A:$A,"101",'Test Year'!O:O)+SUMIF('Test Year'!$A:$A,"106",'Test Year'!O:O))/1000</f>
        <v>14852102.609014792</v>
      </c>
      <c r="O11" s="330">
        <f>(SUMIF('Test Year'!$A:$A,"101",'Test Year'!P:P)+SUMIF('Test Year'!$A:$A,"106",'Test Year'!P:P))/1000</f>
        <v>14921275.291785734</v>
      </c>
      <c r="P11" s="330">
        <f>(SUMIF('Test Year'!$A:$A,"101",'Test Year'!Q:Q)+SUMIF('Test Year'!$A:$A,"106",'Test Year'!Q:Q))/1000</f>
        <v>14989366.342380067</v>
      </c>
      <c r="Q11" s="330">
        <f>(SUMIF('Test Year'!$A:$A,"101",'Test Year'!R:R)+SUMIF('Test Year'!$A:$A,"106",'Test Year'!R:R))/1000</f>
        <v>15031509.265745381</v>
      </c>
      <c r="R11" s="330">
        <f>(SUMIF('Test Year'!$A:$A,"101",'Test Year'!S:S)+SUMIF('Test Year'!$A:$A,"106",'Test Year'!S:S))/1000</f>
        <v>15445340.775741311</v>
      </c>
      <c r="S11" s="379">
        <f>AVERAGE(F11:R11)</f>
        <v>14463850.574942123</v>
      </c>
      <c r="T11" s="142" t="s">
        <v>218</v>
      </c>
    </row>
    <row r="12" spans="1:21" ht="15" customHeight="1">
      <c r="A12" s="140">
        <v>2</v>
      </c>
      <c r="B12" s="396" t="s">
        <v>219</v>
      </c>
      <c r="C12" s="14" t="s">
        <v>220</v>
      </c>
      <c r="D12" s="140"/>
      <c r="E12" s="140"/>
      <c r="F12" s="27">
        <f>(SUMIF('Test Year'!$A:$A,$B12,'Test Year'!G:G))/1000</f>
        <v>0</v>
      </c>
      <c r="G12" s="27">
        <f>(SUMIF('Test Year'!$A:$A,$B12,'Test Year'!H:H))/1000</f>
        <v>0</v>
      </c>
      <c r="H12" s="27">
        <f>(SUMIF('Test Year'!$A:$A,$B12,'Test Year'!I:I))/1000</f>
        <v>0</v>
      </c>
      <c r="I12" s="27">
        <f>(SUMIF('Test Year'!$A:$A,$B12,'Test Year'!J:J))/1000</f>
        <v>0</v>
      </c>
      <c r="J12" s="27">
        <f>(SUMIF('Test Year'!$A:$A,$B12,'Test Year'!K:K))/1000</f>
        <v>0</v>
      </c>
      <c r="K12" s="27">
        <f>(SUMIF('Test Year'!$A:$A,$B12,'Test Year'!L:L))/1000</f>
        <v>0</v>
      </c>
      <c r="L12" s="27">
        <f>(SUMIF('Test Year'!$A:$A,$B12,'Test Year'!M:M))/1000</f>
        <v>0</v>
      </c>
      <c r="M12" s="27">
        <f>(SUMIF('Test Year'!$A:$A,$B12,'Test Year'!N:N))/1000</f>
        <v>0</v>
      </c>
      <c r="N12" s="27">
        <f>(SUMIF('Test Year'!$A:$A,$B12,'Test Year'!O:O))/1000</f>
        <v>0</v>
      </c>
      <c r="O12" s="27">
        <f>(SUMIF('Test Year'!$A:$A,$B12,'Test Year'!P:P))/1000</f>
        <v>0</v>
      </c>
      <c r="P12" s="27">
        <f>(SUMIF('Test Year'!$A:$A,$B12,'Test Year'!Q:Q))/1000</f>
        <v>0</v>
      </c>
      <c r="Q12" s="27">
        <f>(SUMIF('Test Year'!$A:$A,$B12,'Test Year'!R:R))/1000</f>
        <v>0</v>
      </c>
      <c r="R12" s="27">
        <f>(SUMIF('Test Year'!$A:$A,$B12,'Test Year'!S:S))/1000</f>
        <v>0</v>
      </c>
      <c r="S12" s="148">
        <f t="shared" ref="S12:S16" si="0">AVERAGE(F12:R12)</f>
        <v>0</v>
      </c>
      <c r="T12" s="142" t="s">
        <v>218</v>
      </c>
    </row>
    <row r="13" spans="1:21" ht="15" customHeight="1">
      <c r="A13" s="140">
        <v>3</v>
      </c>
      <c r="B13" s="396" t="s">
        <v>221</v>
      </c>
      <c r="C13" s="14" t="s">
        <v>222</v>
      </c>
      <c r="D13" s="140"/>
      <c r="E13" s="140"/>
      <c r="F13" s="27">
        <f>(SUMIF('Test Year'!$A:$A,$B13,'Test Year'!G:G))/1000</f>
        <v>64262.399530000002</v>
      </c>
      <c r="G13" s="27">
        <f>(SUMIF('Test Year'!$A:$A,$B13,'Test Year'!H:H))/1000</f>
        <v>64262.399530000002</v>
      </c>
      <c r="H13" s="27">
        <f>(SUMIF('Test Year'!$A:$A,$B13,'Test Year'!I:I))/1000</f>
        <v>70262.399529999995</v>
      </c>
      <c r="I13" s="27">
        <f>(SUMIF('Test Year'!$A:$A,$B13,'Test Year'!J:J))/1000</f>
        <v>70262.399529999995</v>
      </c>
      <c r="J13" s="27">
        <f>(SUMIF('Test Year'!$A:$A,$B13,'Test Year'!K:K))/1000</f>
        <v>70262.399529999995</v>
      </c>
      <c r="K13" s="27">
        <f>(SUMIF('Test Year'!$A:$A,$B13,'Test Year'!L:L))/1000</f>
        <v>70262.399529999995</v>
      </c>
      <c r="L13" s="27">
        <f>(SUMIF('Test Year'!$A:$A,$B13,'Test Year'!M:M))/1000</f>
        <v>70264.952269999994</v>
      </c>
      <c r="M13" s="27">
        <f>(SUMIF('Test Year'!$A:$A,$B13,'Test Year'!N:N))/1000</f>
        <v>70264.952269999994</v>
      </c>
      <c r="N13" s="27">
        <f>(SUMIF('Test Year'!$A:$A,$B13,'Test Year'!O:O))/1000</f>
        <v>70264.952269999994</v>
      </c>
      <c r="O13" s="27">
        <f>(SUMIF('Test Year'!$A:$A,$B13,'Test Year'!P:P))/1000</f>
        <v>70764.952269999994</v>
      </c>
      <c r="P13" s="27">
        <f>(SUMIF('Test Year'!$A:$A,$B13,'Test Year'!Q:Q))/1000</f>
        <v>70764.952269999994</v>
      </c>
      <c r="Q13" s="27">
        <f>(SUMIF('Test Year'!$A:$A,$B13,'Test Year'!R:R))/1000</f>
        <v>70764.952269999994</v>
      </c>
      <c r="R13" s="27">
        <f>(SUMIF('Test Year'!$A:$A,$B13,'Test Year'!S:S))/1000</f>
        <v>70764.952269999994</v>
      </c>
      <c r="S13" s="148">
        <f t="shared" si="0"/>
        <v>69494.543313076923</v>
      </c>
      <c r="T13" s="142" t="s">
        <v>218</v>
      </c>
      <c r="U13" s="92"/>
    </row>
    <row r="14" spans="1:21" ht="15" customHeight="1">
      <c r="A14" s="140">
        <v>4</v>
      </c>
      <c r="B14" s="396" t="s">
        <v>223</v>
      </c>
      <c r="C14" s="14" t="s">
        <v>224</v>
      </c>
      <c r="D14" s="140"/>
      <c r="E14" s="140"/>
      <c r="F14" s="27">
        <f>(SUMIF('Test Year'!$A:$A,$B14,'Test Year'!G:G))/1000</f>
        <v>1082288.9041300002</v>
      </c>
      <c r="G14" s="27">
        <f>(SUMIF('Test Year'!$A:$A,$B14,'Test Year'!H:H))/1000</f>
        <v>1214318.4979300001</v>
      </c>
      <c r="H14" s="27">
        <f>(SUMIF('Test Year'!$A:$A,$B14,'Test Year'!I:I))/1000</f>
        <v>1262739.75125</v>
      </c>
      <c r="I14" s="27">
        <f>(SUMIF('Test Year'!$A:$A,$B14,'Test Year'!J:J))/1000</f>
        <v>1343231.8840099999</v>
      </c>
      <c r="J14" s="27">
        <f>(SUMIF('Test Year'!$A:$A,$B14,'Test Year'!K:K))/1000</f>
        <v>1234133.48172</v>
      </c>
      <c r="K14" s="27">
        <f>(SUMIF('Test Year'!$A:$A,$B14,'Test Year'!L:L))/1000</f>
        <v>1049240.1589800001</v>
      </c>
      <c r="L14" s="27">
        <f>(SUMIF('Test Year'!$A:$A,$B14,'Test Year'!M:M))/1000</f>
        <v>826404.68528999994</v>
      </c>
      <c r="M14" s="27">
        <f>(SUMIF('Test Year'!$A:$A,$B14,'Test Year'!N:N))/1000</f>
        <v>945656.79655999993</v>
      </c>
      <c r="N14" s="27">
        <f>(SUMIF('Test Year'!$A:$A,$B14,'Test Year'!O:O))/1000</f>
        <v>974098.32690999995</v>
      </c>
      <c r="O14" s="27">
        <f>(SUMIF('Test Year'!$A:$A,$B14,'Test Year'!P:P))/1000</f>
        <v>989658.22541999992</v>
      </c>
      <c r="P14" s="27">
        <f>(SUMIF('Test Year'!$A:$A,$B14,'Test Year'!Q:Q))/1000</f>
        <v>996139.25525000005</v>
      </c>
      <c r="Q14" s="27">
        <f>(SUMIF('Test Year'!$A:$A,$B14,'Test Year'!R:R))/1000</f>
        <v>1026714.72187</v>
      </c>
      <c r="R14" s="27">
        <f>(SUMIF('Test Year'!$A:$A,$B14,'Test Year'!S:S))/1000</f>
        <v>711966.47315999994</v>
      </c>
      <c r="S14" s="148">
        <f t="shared" si="0"/>
        <v>1050507.0124984616</v>
      </c>
      <c r="T14" s="142" t="s">
        <v>218</v>
      </c>
    </row>
    <row r="15" spans="1:21" ht="15" customHeight="1">
      <c r="A15" s="140">
        <v>5</v>
      </c>
      <c r="B15" s="394" t="s">
        <v>225</v>
      </c>
      <c r="C15" s="14" t="s">
        <v>226</v>
      </c>
      <c r="D15" s="140"/>
      <c r="E15" s="140"/>
      <c r="F15" s="403">
        <f>(SUMIF('Test Year'!$A:$A,"108",'Test Year'!G:G)+SUMIF('Test Year'!$A:$A,"111",'Test Year'!G:G)+SUMIF('Test Year'!$A:$A,"115",'Test Year'!G:G))/1000</f>
        <v>-3980373.4702300001</v>
      </c>
      <c r="G15" s="403">
        <f>(SUMIF('Test Year'!$A:$A,"108",'Test Year'!H:H)+SUMIF('Test Year'!$A:$A,"111",'Test Year'!H:H)+SUMIF('Test Year'!$A:$A,"115",'Test Year'!H:H))/1000</f>
        <v>-4004846.8232000005</v>
      </c>
      <c r="H15" s="403">
        <f>(SUMIF('Test Year'!$A:$A,"108",'Test Year'!I:I)+SUMIF('Test Year'!$A:$A,"111",'Test Year'!I:I)+SUMIF('Test Year'!$A:$A,"115",'Test Year'!I:I))/1000</f>
        <v>-4040951.67876</v>
      </c>
      <c r="I15" s="403">
        <f>(SUMIF('Test Year'!$A:$A,"108",'Test Year'!J:J)+SUMIF('Test Year'!$A:$A,"111",'Test Year'!J:J)+SUMIF('Test Year'!$A:$A,"115",'Test Year'!J:J))/1000</f>
        <v>-4074134.1877400004</v>
      </c>
      <c r="J15" s="403">
        <f>(SUMIF('Test Year'!$A:$A,"108",'Test Year'!K:K)+SUMIF('Test Year'!$A:$A,"111",'Test Year'!K:K)+SUMIF('Test Year'!$A:$A,"115",'Test Year'!K:K))/1000</f>
        <v>-4109334.2864500005</v>
      </c>
      <c r="K15" s="403">
        <f>(SUMIF('Test Year'!$A:$A,"108",'Test Year'!L:L)+SUMIF('Test Year'!$A:$A,"111",'Test Year'!L:L)+SUMIF('Test Year'!$A:$A,"115",'Test Year'!L:L))/1000</f>
        <v>-4126458.7408600003</v>
      </c>
      <c r="L15" s="403">
        <f>(SUMIF('Test Year'!$A:$A,"108",'Test Year'!M:M)+SUMIF('Test Year'!$A:$A,"111",'Test Year'!M:M)+SUMIF('Test Year'!$A:$A,"115",'Test Year'!M:M))/1000</f>
        <v>-4160185.3361200006</v>
      </c>
      <c r="M15" s="403">
        <f>(SUMIF('Test Year'!$A:$A,"108",'Test Year'!N:N)+SUMIF('Test Year'!$A:$A,"111",'Test Year'!N:N)+SUMIF('Test Year'!$A:$A,"115",'Test Year'!N:N))/1000</f>
        <v>-4196079.4878200004</v>
      </c>
      <c r="N15" s="403">
        <f>(SUMIF('Test Year'!$A:$A,"108",'Test Year'!O:O)+SUMIF('Test Year'!$A:$A,"111",'Test Year'!O:O)+SUMIF('Test Year'!$A:$A,"115",'Test Year'!O:O))/1000</f>
        <v>-4235433.9975000005</v>
      </c>
      <c r="O15" s="403">
        <f>(SUMIF('Test Year'!$A:$A,"108",'Test Year'!P:P)+SUMIF('Test Year'!$A:$A,"111",'Test Year'!P:P)+SUMIF('Test Year'!$A:$A,"115",'Test Year'!P:P))/1000</f>
        <v>-4272317.9975300003</v>
      </c>
      <c r="P15" s="403">
        <f>(SUMIF('Test Year'!$A:$A,"108",'Test Year'!Q:Q)+SUMIF('Test Year'!$A:$A,"111",'Test Year'!Q:Q)+SUMIF('Test Year'!$A:$A,"115",'Test Year'!Q:Q))/1000</f>
        <v>-4302600.9471900007</v>
      </c>
      <c r="Q15" s="403">
        <f>(SUMIF('Test Year'!$A:$A,"108",'Test Year'!R:R)+SUMIF('Test Year'!$A:$A,"111",'Test Year'!R:R)+SUMIF('Test Year'!$A:$A,"115",'Test Year'!R:R))/1000</f>
        <v>-4340494.89805</v>
      </c>
      <c r="R15" s="403">
        <f>(SUMIF('Test Year'!$A:$A,"108",'Test Year'!S:S)+SUMIF('Test Year'!$A:$A,"111",'Test Year'!S:S)+SUMIF('Test Year'!$A:$A,"115",'Test Year'!S:S))/1000</f>
        <v>-4362242.9645300005</v>
      </c>
      <c r="S15" s="148">
        <f t="shared" si="0"/>
        <v>-4169650.3704600004</v>
      </c>
      <c r="T15" s="142" t="s">
        <v>218</v>
      </c>
      <c r="U15" s="92"/>
    </row>
    <row r="16" spans="1:21" ht="15" customHeight="1">
      <c r="A16" s="140">
        <v>6</v>
      </c>
      <c r="B16" s="397" t="s">
        <v>227</v>
      </c>
      <c r="C16" s="14" t="s">
        <v>228</v>
      </c>
      <c r="D16" s="140"/>
      <c r="E16" s="140"/>
      <c r="F16" s="32">
        <f>(SUMIF('Test Year'!$A:$A,$B16,'Test Year'!G:G))/1000</f>
        <v>7484.82276</v>
      </c>
      <c r="G16" s="32">
        <f>(SUMIF('Test Year'!$A:$A,$B16,'Test Year'!H:H))/1000</f>
        <v>7484.82276</v>
      </c>
      <c r="H16" s="32">
        <f>(SUMIF('Test Year'!$A:$A,$B16,'Test Year'!I:I))/1000</f>
        <v>7484.82276</v>
      </c>
      <c r="I16" s="32">
        <f>(SUMIF('Test Year'!$A:$A,$B16,'Test Year'!J:J))/1000</f>
        <v>7484.82276</v>
      </c>
      <c r="J16" s="32">
        <f>(SUMIF('Test Year'!$A:$A,$B16,'Test Year'!K:K))/1000</f>
        <v>7484.82276</v>
      </c>
      <c r="K16" s="32">
        <f>(SUMIF('Test Year'!$A:$A,$B16,'Test Year'!L:L))/1000</f>
        <v>7484.82276</v>
      </c>
      <c r="L16" s="32">
        <f>(SUMIF('Test Year'!$A:$A,$B16,'Test Year'!M:M))/1000</f>
        <v>7484.82276</v>
      </c>
      <c r="M16" s="32">
        <f>(SUMIF('Test Year'!$A:$A,$B16,'Test Year'!N:N))/1000</f>
        <v>7484.82276</v>
      </c>
      <c r="N16" s="32">
        <f>(SUMIF('Test Year'!$A:$A,$B16,'Test Year'!O:O))/1000</f>
        <v>7484.82276</v>
      </c>
      <c r="O16" s="32">
        <f>(SUMIF('Test Year'!$A:$A,$B16,'Test Year'!P:P))/1000</f>
        <v>7484.82276</v>
      </c>
      <c r="P16" s="32">
        <f>(SUMIF('Test Year'!$A:$A,$B16,'Test Year'!Q:Q))/1000</f>
        <v>7484.82276</v>
      </c>
      <c r="Q16" s="32">
        <f>(SUMIF('Test Year'!$A:$A,$B16,'Test Year'!R:R))/1000</f>
        <v>7484.82276</v>
      </c>
      <c r="R16" s="32">
        <f>(SUMIF('Test Year'!$A:$A,$B16,'Test Year'!S:S))/1000</f>
        <v>7484.82276</v>
      </c>
      <c r="S16" s="153">
        <f t="shared" si="0"/>
        <v>7484.8227599999991</v>
      </c>
      <c r="T16" s="142" t="s">
        <v>218</v>
      </c>
      <c r="U16" s="331" t="s">
        <v>229</v>
      </c>
    </row>
    <row r="17" spans="1:22" ht="15" customHeight="1">
      <c r="A17" s="140">
        <v>7</v>
      </c>
      <c r="B17" s="397"/>
      <c r="C17" s="14"/>
      <c r="D17" s="140" t="s">
        <v>230</v>
      </c>
      <c r="E17" s="140"/>
      <c r="F17" s="27">
        <f>SUM(F11:F16)</f>
        <v>10817796.264771899</v>
      </c>
      <c r="G17" s="27">
        <f t="shared" ref="G17:S17" si="1">SUM(G11:G16)</f>
        <v>10964083.76597346</v>
      </c>
      <c r="H17" s="27">
        <f t="shared" si="1"/>
        <v>11056826.367954686</v>
      </c>
      <c r="I17" s="27">
        <f t="shared" si="1"/>
        <v>11156625.414746283</v>
      </c>
      <c r="J17" s="27">
        <f t="shared" si="1"/>
        <v>11243869.729065234</v>
      </c>
      <c r="K17" s="27">
        <f t="shared" si="1"/>
        <v>11338402.695314759</v>
      </c>
      <c r="L17" s="27">
        <f t="shared" si="1"/>
        <v>11474286.26477433</v>
      </c>
      <c r="M17" s="27">
        <f t="shared" si="1"/>
        <v>11614205.719469655</v>
      </c>
      <c r="N17" s="27">
        <f t="shared" si="1"/>
        <v>11668516.713454792</v>
      </c>
      <c r="O17" s="27">
        <f t="shared" si="1"/>
        <v>11716865.294705734</v>
      </c>
      <c r="P17" s="27">
        <f t="shared" si="1"/>
        <v>11761154.425470065</v>
      </c>
      <c r="Q17" s="27">
        <f t="shared" si="1"/>
        <v>11795978.86459538</v>
      </c>
      <c r="R17" s="27">
        <f t="shared" si="1"/>
        <v>11873314.059401311</v>
      </c>
      <c r="S17" s="27">
        <f t="shared" si="1"/>
        <v>11421686.583053663</v>
      </c>
      <c r="T17" s="142"/>
      <c r="U17" s="165">
        <f>'B-1'!O13</f>
        <v>11421686.583000001</v>
      </c>
      <c r="V17" s="166" t="s">
        <v>231</v>
      </c>
    </row>
    <row r="18" spans="1:22" ht="15" customHeight="1">
      <c r="A18" s="140">
        <v>8</v>
      </c>
      <c r="B18" s="397"/>
      <c r="C18" s="14"/>
      <c r="D18" s="140"/>
      <c r="E18" s="140"/>
      <c r="F18" s="27"/>
      <c r="G18" s="27"/>
      <c r="H18" s="27"/>
      <c r="I18" s="27"/>
      <c r="J18" s="27"/>
      <c r="K18" s="27"/>
      <c r="L18" s="27"/>
      <c r="M18" s="27"/>
      <c r="N18" s="27"/>
      <c r="O18" s="27"/>
      <c r="P18" s="27"/>
      <c r="Q18" s="27"/>
      <c r="R18" s="27"/>
      <c r="S18" s="27"/>
      <c r="T18" s="142"/>
      <c r="U18" s="166">
        <f>+S17-U17</f>
        <v>5.3662806749343872E-5</v>
      </c>
      <c r="V18" s="166" t="s">
        <v>232</v>
      </c>
    </row>
    <row r="19" spans="1:22" ht="15" customHeight="1">
      <c r="A19" s="140">
        <v>9</v>
      </c>
      <c r="B19" s="397"/>
      <c r="C19" s="14" t="s">
        <v>233</v>
      </c>
      <c r="D19" s="140"/>
      <c r="E19" s="140"/>
      <c r="F19" s="27"/>
      <c r="G19" s="27"/>
      <c r="H19" s="27"/>
      <c r="I19" s="27"/>
      <c r="J19" s="27"/>
      <c r="K19" s="27"/>
      <c r="L19" s="27"/>
      <c r="M19" s="27"/>
      <c r="N19" s="27"/>
      <c r="O19" s="27"/>
      <c r="P19" s="27"/>
      <c r="Q19" s="27"/>
      <c r="R19" s="27"/>
      <c r="S19" s="27"/>
      <c r="T19" s="142"/>
      <c r="U19" s="579" t="s">
        <v>379</v>
      </c>
    </row>
    <row r="20" spans="1:22" ht="15" customHeight="1">
      <c r="A20" s="140">
        <v>10</v>
      </c>
      <c r="B20" s="397" t="s">
        <v>234</v>
      </c>
      <c r="C20" s="14" t="s">
        <v>235</v>
      </c>
      <c r="D20" s="140"/>
      <c r="E20" s="140"/>
      <c r="F20" s="27">
        <f>(SUMIF('Test Year'!$A:$A,$B20,'Test Year'!G:G))/1000</f>
        <v>24137.134539999999</v>
      </c>
      <c r="G20" s="27">
        <f>(SUMIF('Test Year'!$A:$A,$B20,'Test Year'!H:H))/1000</f>
        <v>24216.635353333302</v>
      </c>
      <c r="H20" s="27">
        <f>(SUMIF('Test Year'!$A:$A,$B20,'Test Year'!I:I))/1000</f>
        <v>24302.119289999999</v>
      </c>
      <c r="I20" s="27">
        <f>(SUMIF('Test Year'!$A:$A,$B20,'Test Year'!J:J))/1000</f>
        <v>24386.070516666699</v>
      </c>
      <c r="J20" s="27">
        <f>(SUMIF('Test Year'!$A:$A,$B20,'Test Year'!K:K))/1000</f>
        <v>24470.572623333301</v>
      </c>
      <c r="K20" s="27">
        <f>(SUMIF('Test Year'!$A:$A,$B20,'Test Year'!L:L))/1000</f>
        <v>24540.049289999999</v>
      </c>
      <c r="L20" s="27">
        <f>(SUMIF('Test Year'!$A:$A,$B20,'Test Year'!M:M))/1000</f>
        <v>24618.124826666703</v>
      </c>
      <c r="M20" s="27">
        <f>(SUMIF('Test Year'!$A:$A,$B20,'Test Year'!N:N))/1000</f>
        <v>24587.1591833333</v>
      </c>
      <c r="N20" s="27">
        <f>(SUMIF('Test Year'!$A:$A,$B20,'Test Year'!O:O))/1000</f>
        <v>24605.693019999999</v>
      </c>
      <c r="O20" s="27">
        <f>(SUMIF('Test Year'!$A:$A,$B20,'Test Year'!P:P))/1000</f>
        <v>24669.9467766667</v>
      </c>
      <c r="P20" s="27">
        <f>(SUMIF('Test Year'!$A:$A,$B20,'Test Year'!Q:Q))/1000</f>
        <v>24707.308053333301</v>
      </c>
      <c r="Q20" s="27">
        <f>(SUMIF('Test Year'!$A:$A,$B20,'Test Year'!R:R))/1000</f>
        <v>24808.146479999999</v>
      </c>
      <c r="R20" s="27">
        <f>(SUMIF('Test Year'!$A:$A,$B20,'Test Year'!S:S))/1000</f>
        <v>24891.627456666702</v>
      </c>
      <c r="S20" s="148">
        <f t="shared" ref="S20:S21" si="2">AVERAGE(F20:R20)</f>
        <v>24533.891339230773</v>
      </c>
      <c r="T20" s="142" t="s">
        <v>236</v>
      </c>
    </row>
    <row r="21" spans="1:22" ht="15" customHeight="1">
      <c r="A21" s="140">
        <v>11</v>
      </c>
      <c r="B21" s="397" t="s">
        <v>237</v>
      </c>
      <c r="C21" s="14" t="s">
        <v>238</v>
      </c>
      <c r="D21" s="140"/>
      <c r="E21" s="140"/>
      <c r="F21" s="32">
        <f>(SUMIF('Test Year'!$A:$A,$B21,'Test Year'!G:G))/1000</f>
        <v>-7869.60088</v>
      </c>
      <c r="G21" s="32">
        <f>(SUMIF('Test Year'!$A:$A,$B21,'Test Year'!H:H))/1000</f>
        <v>-7928.8322099999996</v>
      </c>
      <c r="H21" s="32">
        <f>(SUMIF('Test Year'!$A:$A,$B21,'Test Year'!I:I))/1000</f>
        <v>-7994.6067699999994</v>
      </c>
      <c r="I21" s="32">
        <f>(SUMIF('Test Year'!$A:$A,$B21,'Test Year'!J:J))/1000</f>
        <v>-8059.4422699999996</v>
      </c>
      <c r="J21" s="32">
        <f>(SUMIF('Test Year'!$A:$A,$B21,'Test Year'!K:K))/1000</f>
        <v>-8125.4136600000002</v>
      </c>
      <c r="K21" s="32">
        <f>(SUMIF('Test Year'!$A:$A,$B21,'Test Year'!L:L))/1000</f>
        <v>-8176.9477300000008</v>
      </c>
      <c r="L21" s="32">
        <f>(SUMIF('Test Year'!$A:$A,$B21,'Test Year'!M:M))/1000</f>
        <v>-8237.5848999999998</v>
      </c>
      <c r="M21" s="32">
        <f>(SUMIF('Test Year'!$A:$A,$B21,'Test Year'!N:N))/1000</f>
        <v>-8189.7331299999996</v>
      </c>
      <c r="N21" s="32">
        <f>(SUMIF('Test Year'!$A:$A,$B21,'Test Year'!O:O))/1000</f>
        <v>-8191.3242699999992</v>
      </c>
      <c r="O21" s="32">
        <f>(SUMIF('Test Year'!$A:$A,$B21,'Test Year'!P:P))/1000</f>
        <v>-8238.8551299999999</v>
      </c>
      <c r="P21" s="32">
        <f>(SUMIF('Test Year'!$A:$A,$B21,'Test Year'!Q:Q))/1000</f>
        <v>-8259.9685800000007</v>
      </c>
      <c r="Q21" s="32">
        <f>(SUMIF('Test Year'!$A:$A,$B21,'Test Year'!R:R))/1000</f>
        <v>-8344.8840899999996</v>
      </c>
      <c r="R21" s="32">
        <f>(SUMIF('Test Year'!$A:$A,$B21,'Test Year'!S:S))/1000</f>
        <v>-8408.9433000000008</v>
      </c>
      <c r="S21" s="153">
        <f t="shared" si="2"/>
        <v>-8155.8566861538466</v>
      </c>
      <c r="T21" s="142" t="s">
        <v>236</v>
      </c>
    </row>
    <row r="22" spans="1:22" ht="15" customHeight="1">
      <c r="A22" s="140">
        <v>12</v>
      </c>
      <c r="B22" s="142"/>
      <c r="C22" s="14"/>
      <c r="D22" s="140" t="s">
        <v>239</v>
      </c>
      <c r="E22" s="140"/>
      <c r="F22" s="27">
        <f>SUM(F20:F21)</f>
        <v>16267.533659999999</v>
      </c>
      <c r="G22" s="27">
        <f t="shared" ref="G22:S22" si="3">SUM(G20:G21)</f>
        <v>16287.803143333302</v>
      </c>
      <c r="H22" s="27">
        <f t="shared" si="3"/>
        <v>16307.51252</v>
      </c>
      <c r="I22" s="27">
        <f t="shared" si="3"/>
        <v>16326.6282466667</v>
      </c>
      <c r="J22" s="27">
        <f t="shared" si="3"/>
        <v>16345.158963333301</v>
      </c>
      <c r="K22" s="27">
        <f t="shared" si="3"/>
        <v>16363.101559999999</v>
      </c>
      <c r="L22" s="27">
        <f t="shared" si="3"/>
        <v>16380.539926666703</v>
      </c>
      <c r="M22" s="27">
        <f t="shared" si="3"/>
        <v>16397.4260533333</v>
      </c>
      <c r="N22" s="27">
        <f t="shared" si="3"/>
        <v>16414.368750000001</v>
      </c>
      <c r="O22" s="27">
        <f t="shared" si="3"/>
        <v>16431.0916466667</v>
      </c>
      <c r="P22" s="27">
        <f t="shared" si="3"/>
        <v>16447.339473333301</v>
      </c>
      <c r="Q22" s="27">
        <f t="shared" si="3"/>
        <v>16463.26239</v>
      </c>
      <c r="R22" s="27">
        <f t="shared" si="3"/>
        <v>16482.684156666699</v>
      </c>
      <c r="S22" s="27">
        <f t="shared" si="3"/>
        <v>16378.034653076927</v>
      </c>
      <c r="T22" s="142"/>
    </row>
    <row r="23" spans="1:22" ht="15" customHeight="1">
      <c r="A23" s="140">
        <v>13</v>
      </c>
      <c r="B23" s="397"/>
      <c r="D23" s="140"/>
      <c r="E23" s="140"/>
      <c r="F23" s="27"/>
      <c r="G23" s="27"/>
      <c r="H23" s="27"/>
      <c r="I23" s="27"/>
      <c r="J23" s="27"/>
      <c r="K23" s="27"/>
      <c r="L23" s="27"/>
      <c r="M23" s="27"/>
      <c r="N23" s="27"/>
      <c r="O23" s="27"/>
      <c r="P23" s="27"/>
      <c r="Q23" s="27"/>
      <c r="R23" s="27"/>
      <c r="S23" s="27"/>
      <c r="T23" s="142"/>
    </row>
    <row r="24" spans="1:22" ht="15" customHeight="1">
      <c r="A24" s="140">
        <v>14</v>
      </c>
      <c r="B24" s="397"/>
      <c r="C24" s="14" t="s">
        <v>240</v>
      </c>
      <c r="D24" s="140"/>
      <c r="E24" s="140"/>
      <c r="F24" s="27"/>
      <c r="G24" s="27"/>
      <c r="H24" s="27"/>
      <c r="I24" s="27"/>
      <c r="J24" s="27"/>
      <c r="K24" s="27"/>
      <c r="L24" s="27"/>
      <c r="M24" s="27"/>
      <c r="N24" s="27"/>
      <c r="O24" s="27"/>
      <c r="P24" s="27"/>
      <c r="Q24" s="27"/>
      <c r="R24" s="27"/>
      <c r="S24" s="27"/>
      <c r="T24" s="142"/>
    </row>
    <row r="25" spans="1:22" ht="15" customHeight="1">
      <c r="A25" s="140">
        <v>15</v>
      </c>
      <c r="B25" s="396" t="s">
        <v>241</v>
      </c>
      <c r="C25" s="14" t="s">
        <v>242</v>
      </c>
      <c r="D25" s="140"/>
      <c r="E25" s="140"/>
      <c r="F25" s="27">
        <f>(SUMIF('Test Year'!$A:$A,$B25,'Test Year'!G:G))/1000</f>
        <v>1000</v>
      </c>
      <c r="G25" s="27">
        <f>(SUMIF('Test Year'!$A:$A,$B25,'Test Year'!H:H))/1000</f>
        <v>1000</v>
      </c>
      <c r="H25" s="27">
        <f>(SUMIF('Test Year'!$A:$A,$B25,'Test Year'!I:I))/1000</f>
        <v>1000</v>
      </c>
      <c r="I25" s="27">
        <f>(SUMIF('Test Year'!$A:$A,$B25,'Test Year'!J:J))/1000</f>
        <v>1000</v>
      </c>
      <c r="J25" s="27">
        <f>(SUMIF('Test Year'!$A:$A,$B25,'Test Year'!K:K))/1000</f>
        <v>1000</v>
      </c>
      <c r="K25" s="27">
        <f>(SUMIF('Test Year'!$A:$A,$B25,'Test Year'!L:L))/1000</f>
        <v>1000</v>
      </c>
      <c r="L25" s="27">
        <f>(SUMIF('Test Year'!$A:$A,$B25,'Test Year'!M:M))/1000</f>
        <v>1000</v>
      </c>
      <c r="M25" s="27">
        <f>(SUMIF('Test Year'!$A:$A,$B25,'Test Year'!N:N))/1000</f>
        <v>1000</v>
      </c>
      <c r="N25" s="27">
        <f>(SUMIF('Test Year'!$A:$A,$B25,'Test Year'!O:O))/1000</f>
        <v>1000</v>
      </c>
      <c r="O25" s="27">
        <f>(SUMIF('Test Year'!$A:$A,$B25,'Test Year'!P:P))/1000</f>
        <v>1000</v>
      </c>
      <c r="P25" s="27">
        <f>(SUMIF('Test Year'!$A:$A,$B25,'Test Year'!Q:Q))/1000</f>
        <v>1000</v>
      </c>
      <c r="Q25" s="27">
        <f>(SUMIF('Test Year'!$A:$A,$B25,'Test Year'!R:R))/1000</f>
        <v>1000</v>
      </c>
      <c r="R25" s="27">
        <f>(SUMIF('Test Year'!$A:$A,$B25,'Test Year'!S:S))/1000</f>
        <v>1000</v>
      </c>
      <c r="S25" s="148">
        <f t="shared" ref="S25:S43" si="4">AVERAGE(F25:R25)</f>
        <v>1000</v>
      </c>
      <c r="T25" s="142" t="s">
        <v>113</v>
      </c>
    </row>
    <row r="26" spans="1:22" ht="15" customHeight="1">
      <c r="A26" s="140">
        <v>16</v>
      </c>
      <c r="B26" s="396" t="s">
        <v>243</v>
      </c>
      <c r="C26" s="14" t="s">
        <v>244</v>
      </c>
      <c r="D26" s="140"/>
      <c r="E26" s="140"/>
      <c r="F26" s="27">
        <f>(SUMIF('Test Year'!$A:$A,$B26,'Test Year'!G:G))/1000</f>
        <v>0</v>
      </c>
      <c r="G26" s="27">
        <f>(SUMIF('Test Year'!$A:$A,$B26,'Test Year'!H:H))/1000</f>
        <v>0</v>
      </c>
      <c r="H26" s="27">
        <f>(SUMIF('Test Year'!$A:$A,$B26,'Test Year'!I:I))/1000</f>
        <v>0</v>
      </c>
      <c r="I26" s="27">
        <f>(SUMIF('Test Year'!$A:$A,$B26,'Test Year'!J:J))/1000</f>
        <v>0</v>
      </c>
      <c r="J26" s="27">
        <f>(SUMIF('Test Year'!$A:$A,$B26,'Test Year'!K:K))/1000</f>
        <v>0</v>
      </c>
      <c r="K26" s="27">
        <f>(SUMIF('Test Year'!$A:$A,$B26,'Test Year'!L:L))/1000</f>
        <v>0</v>
      </c>
      <c r="L26" s="27">
        <f>(SUMIF('Test Year'!$A:$A,$B26,'Test Year'!M:M))/1000</f>
        <v>0</v>
      </c>
      <c r="M26" s="27">
        <f>(SUMIF('Test Year'!$A:$A,$B26,'Test Year'!N:N))/1000</f>
        <v>0</v>
      </c>
      <c r="N26" s="27">
        <f>(SUMIF('Test Year'!$A:$A,$B26,'Test Year'!O:O))/1000</f>
        <v>0</v>
      </c>
      <c r="O26" s="27">
        <f>(SUMIF('Test Year'!$A:$A,$B26,'Test Year'!P:P))/1000</f>
        <v>0</v>
      </c>
      <c r="P26" s="27">
        <f>(SUMIF('Test Year'!$A:$A,$B26,'Test Year'!Q:Q))/1000</f>
        <v>0</v>
      </c>
      <c r="Q26" s="27">
        <f>(SUMIF('Test Year'!$A:$A,$B26,'Test Year'!R:R))/1000</f>
        <v>0</v>
      </c>
      <c r="R26" s="27">
        <f>(SUMIF('Test Year'!$A:$A,$B26,'Test Year'!S:S))/1000</f>
        <v>0</v>
      </c>
      <c r="S26" s="148">
        <f t="shared" si="4"/>
        <v>0</v>
      </c>
      <c r="T26" s="142" t="s">
        <v>113</v>
      </c>
    </row>
    <row r="27" spans="1:22" ht="15" customHeight="1">
      <c r="A27" s="140">
        <v>17</v>
      </c>
      <c r="B27" s="396" t="s">
        <v>245</v>
      </c>
      <c r="C27" s="14" t="s">
        <v>246</v>
      </c>
      <c r="D27" s="140"/>
      <c r="E27" s="140"/>
      <c r="F27" s="27">
        <f>(SUMIF('Test Year'!$A:$A,$B27,'Test Year'!G:G))/1000</f>
        <v>52.665390000000002</v>
      </c>
      <c r="G27" s="27">
        <f>(SUMIF('Test Year'!$A:$A,$B27,'Test Year'!H:H))/1000</f>
        <v>52.665390000000002</v>
      </c>
      <c r="H27" s="27">
        <f>(SUMIF('Test Year'!$A:$A,$B27,'Test Year'!I:I))/1000</f>
        <v>52.665390000000002</v>
      </c>
      <c r="I27" s="27">
        <f>(SUMIF('Test Year'!$A:$A,$B27,'Test Year'!J:J))/1000</f>
        <v>52.665390000000002</v>
      </c>
      <c r="J27" s="27">
        <f>(SUMIF('Test Year'!$A:$A,$B27,'Test Year'!K:K))/1000</f>
        <v>52.665390000000002</v>
      </c>
      <c r="K27" s="27">
        <f>(SUMIF('Test Year'!$A:$A,$B27,'Test Year'!L:L))/1000</f>
        <v>52.665390000000002</v>
      </c>
      <c r="L27" s="27">
        <f>(SUMIF('Test Year'!$A:$A,$B27,'Test Year'!M:M))/1000</f>
        <v>52.665390000000002</v>
      </c>
      <c r="M27" s="27">
        <f>(SUMIF('Test Year'!$A:$A,$B27,'Test Year'!N:N))/1000</f>
        <v>52.665390000000002</v>
      </c>
      <c r="N27" s="27">
        <f>(SUMIF('Test Year'!$A:$A,$B27,'Test Year'!O:O))/1000</f>
        <v>52.665390000000002</v>
      </c>
      <c r="O27" s="27">
        <f>(SUMIF('Test Year'!$A:$A,$B27,'Test Year'!P:P))/1000</f>
        <v>52.665390000000002</v>
      </c>
      <c r="P27" s="27">
        <f>(SUMIF('Test Year'!$A:$A,$B27,'Test Year'!Q:Q))/1000</f>
        <v>52.665390000000002</v>
      </c>
      <c r="Q27" s="27">
        <f>(SUMIF('Test Year'!$A:$A,$B27,'Test Year'!R:R))/1000</f>
        <v>52.665390000000002</v>
      </c>
      <c r="R27" s="27">
        <f>(SUMIF('Test Year'!$A:$A,$B27,'Test Year'!S:S))/1000</f>
        <v>52.665390000000002</v>
      </c>
      <c r="S27" s="148">
        <f t="shared" si="4"/>
        <v>52.665390000000002</v>
      </c>
      <c r="T27" s="142" t="s">
        <v>113</v>
      </c>
    </row>
    <row r="28" spans="1:22" ht="15" customHeight="1">
      <c r="A28" s="140">
        <v>18</v>
      </c>
      <c r="B28" s="396" t="s">
        <v>247</v>
      </c>
      <c r="C28" s="14" t="s">
        <v>248</v>
      </c>
      <c r="D28" s="140"/>
      <c r="E28" s="140"/>
      <c r="F28" s="27">
        <f>(SUMIF('Test Year'!$A:$A,$B28,'Test Year'!G:G))/1000</f>
        <v>0</v>
      </c>
      <c r="G28" s="27">
        <f>(SUMIF('Test Year'!$A:$A,$B28,'Test Year'!H:H))/1000</f>
        <v>0</v>
      </c>
      <c r="H28" s="27">
        <f>(SUMIF('Test Year'!$A:$A,$B28,'Test Year'!I:I))/1000</f>
        <v>0</v>
      </c>
      <c r="I28" s="27">
        <f>(SUMIF('Test Year'!$A:$A,$B28,'Test Year'!J:J))/1000</f>
        <v>0</v>
      </c>
      <c r="J28" s="27">
        <f>(SUMIF('Test Year'!$A:$A,$B28,'Test Year'!K:K))/1000</f>
        <v>0</v>
      </c>
      <c r="K28" s="27">
        <f>(SUMIF('Test Year'!$A:$A,$B28,'Test Year'!L:L))/1000</f>
        <v>0</v>
      </c>
      <c r="L28" s="27">
        <f>(SUMIF('Test Year'!$A:$A,$B28,'Test Year'!M:M))/1000</f>
        <v>0</v>
      </c>
      <c r="M28" s="27">
        <f>(SUMIF('Test Year'!$A:$A,$B28,'Test Year'!N:N))/1000</f>
        <v>0</v>
      </c>
      <c r="N28" s="27">
        <f>(SUMIF('Test Year'!$A:$A,$B28,'Test Year'!O:O))/1000</f>
        <v>0</v>
      </c>
      <c r="O28" s="27">
        <f>(SUMIF('Test Year'!$A:$A,$B28,'Test Year'!P:P))/1000</f>
        <v>0</v>
      </c>
      <c r="P28" s="27">
        <f>(SUMIF('Test Year'!$A:$A,$B28,'Test Year'!Q:Q))/1000</f>
        <v>0</v>
      </c>
      <c r="Q28" s="27">
        <f>(SUMIF('Test Year'!$A:$A,$B28,'Test Year'!R:R))/1000</f>
        <v>0</v>
      </c>
      <c r="R28" s="27">
        <f>(SUMIF('Test Year'!$A:$A,$B28,'Test Year'!S:S))/1000</f>
        <v>0</v>
      </c>
      <c r="S28" s="148">
        <f t="shared" si="4"/>
        <v>0</v>
      </c>
      <c r="T28" s="142" t="s">
        <v>113</v>
      </c>
    </row>
    <row r="29" spans="1:22" ht="15" customHeight="1">
      <c r="A29" s="140">
        <v>19</v>
      </c>
      <c r="B29" s="396" t="s">
        <v>249</v>
      </c>
      <c r="C29" s="14" t="s">
        <v>250</v>
      </c>
      <c r="D29" s="140"/>
      <c r="E29" s="140"/>
      <c r="F29" s="27">
        <f>(SUMIF('Test Year'!$A:$A,$B29,'Test Year'!G:G))/1000</f>
        <v>0</v>
      </c>
      <c r="G29" s="27">
        <f>(SUMIF('Test Year'!$A:$A,$B29,'Test Year'!H:H))/1000</f>
        <v>0</v>
      </c>
      <c r="H29" s="27">
        <f>(SUMIF('Test Year'!$A:$A,$B29,'Test Year'!I:I))/1000</f>
        <v>0</v>
      </c>
      <c r="I29" s="27">
        <f>(SUMIF('Test Year'!$A:$A,$B29,'Test Year'!J:J))/1000</f>
        <v>0</v>
      </c>
      <c r="J29" s="27">
        <f>(SUMIF('Test Year'!$A:$A,$B29,'Test Year'!K:K))/1000</f>
        <v>0</v>
      </c>
      <c r="K29" s="27">
        <f>(SUMIF('Test Year'!$A:$A,$B29,'Test Year'!L:L))/1000</f>
        <v>0</v>
      </c>
      <c r="L29" s="27">
        <f>(SUMIF('Test Year'!$A:$A,$B29,'Test Year'!M:M))/1000</f>
        <v>0</v>
      </c>
      <c r="M29" s="27">
        <f>(SUMIF('Test Year'!$A:$A,$B29,'Test Year'!N:N))/1000</f>
        <v>0</v>
      </c>
      <c r="N29" s="27">
        <f>(SUMIF('Test Year'!$A:$A,$B29,'Test Year'!O:O))/1000</f>
        <v>0</v>
      </c>
      <c r="O29" s="27">
        <f>(SUMIF('Test Year'!$A:$A,$B29,'Test Year'!P:P))/1000</f>
        <v>0</v>
      </c>
      <c r="P29" s="27">
        <f>(SUMIF('Test Year'!$A:$A,$B29,'Test Year'!Q:Q))/1000</f>
        <v>0</v>
      </c>
      <c r="Q29" s="27">
        <f>(SUMIF('Test Year'!$A:$A,$B29,'Test Year'!R:R))/1000</f>
        <v>0</v>
      </c>
      <c r="R29" s="27">
        <f>(SUMIF('Test Year'!$A:$A,$B29,'Test Year'!S:S))/1000</f>
        <v>0</v>
      </c>
      <c r="S29" s="148">
        <f t="shared" si="4"/>
        <v>0</v>
      </c>
      <c r="T29" s="142" t="s">
        <v>113</v>
      </c>
    </row>
    <row r="30" spans="1:22" ht="15" customHeight="1">
      <c r="A30" s="140">
        <v>20</v>
      </c>
      <c r="B30" s="396" t="s">
        <v>251</v>
      </c>
      <c r="C30" s="14" t="s">
        <v>252</v>
      </c>
      <c r="D30" s="140"/>
      <c r="E30" s="140"/>
      <c r="F30" s="27">
        <f>(SUMIF('Test Year'!$A:$A,$B30,'Test Year'!G:G))/1000</f>
        <v>188387.48955500001</v>
      </c>
      <c r="G30" s="27">
        <f>(SUMIF('Test Year'!$A:$A,$B30,'Test Year'!H:H))/1000</f>
        <v>173009.24699983399</v>
      </c>
      <c r="H30" s="27">
        <f>(SUMIF('Test Year'!$A:$A,$B30,'Test Year'!I:I))/1000</f>
        <v>165047.29721224299</v>
      </c>
      <c r="I30" s="27">
        <f>(SUMIF('Test Year'!$A:$A,$B30,'Test Year'!J:J))/1000</f>
        <v>140015.68188247998</v>
      </c>
      <c r="J30" s="27">
        <f>(SUMIF('Test Year'!$A:$A,$B30,'Test Year'!K:K))/1000</f>
        <v>154991.57990402498</v>
      </c>
      <c r="K30" s="27">
        <f>(SUMIF('Test Year'!$A:$A,$B30,'Test Year'!L:L))/1000</f>
        <v>163881.39873599203</v>
      </c>
      <c r="L30" s="27">
        <f>(SUMIF('Test Year'!$A:$A,$B30,'Test Year'!M:M))/1000</f>
        <v>188769.35361418501</v>
      </c>
      <c r="M30" s="27">
        <f>(SUMIF('Test Year'!$A:$A,$B30,'Test Year'!N:N))/1000</f>
        <v>210495.25239529699</v>
      </c>
      <c r="N30" s="27">
        <f>(SUMIF('Test Year'!$A:$A,$B30,'Test Year'!O:O))/1000</f>
        <v>196848.32361847401</v>
      </c>
      <c r="O30" s="27">
        <f>(SUMIF('Test Year'!$A:$A,$B30,'Test Year'!P:P))/1000</f>
        <v>222306.767605311</v>
      </c>
      <c r="P30" s="27">
        <f>(SUMIF('Test Year'!$A:$A,$B30,'Test Year'!Q:Q))/1000</f>
        <v>200264.03837330799</v>
      </c>
      <c r="Q30" s="27">
        <f>(SUMIF('Test Year'!$A:$A,$B30,'Test Year'!R:R))/1000</f>
        <v>181498.08889238501</v>
      </c>
      <c r="R30" s="27">
        <f>(SUMIF('Test Year'!$A:$A,$B30,'Test Year'!S:S))/1000</f>
        <v>174116.23838903298</v>
      </c>
      <c r="S30" s="148">
        <f t="shared" si="4"/>
        <v>181510.05824442819</v>
      </c>
      <c r="T30" s="142" t="s">
        <v>113</v>
      </c>
    </row>
    <row r="31" spans="1:22" ht="15" customHeight="1">
      <c r="A31" s="140">
        <v>21</v>
      </c>
      <c r="B31" s="396" t="s">
        <v>253</v>
      </c>
      <c r="C31" s="14" t="s">
        <v>254</v>
      </c>
      <c r="D31" s="140"/>
      <c r="E31" s="140"/>
      <c r="F31" s="27">
        <f>(SUMIF('Test Year'!$A:$A,$B31,'Test Year'!G:G))/1000</f>
        <v>7200</v>
      </c>
      <c r="G31" s="27">
        <f>(SUMIF('Test Year'!$A:$A,$B31,'Test Year'!H:H))/1000</f>
        <v>7421.3059499999999</v>
      </c>
      <c r="H31" s="27">
        <f>(SUMIF('Test Year'!$A:$A,$B31,'Test Year'!I:I))/1000</f>
        <v>7434.4967500000002</v>
      </c>
      <c r="I31" s="27">
        <f>(SUMIF('Test Year'!$A:$A,$B31,'Test Year'!J:J))/1000</f>
        <v>7402.6173499999995</v>
      </c>
      <c r="J31" s="27">
        <f>(SUMIF('Test Year'!$A:$A,$B31,'Test Year'!K:K))/1000</f>
        <v>7349.9479499999998</v>
      </c>
      <c r="K31" s="27">
        <f>(SUMIF('Test Year'!$A:$A,$B31,'Test Year'!L:L))/1000</f>
        <v>7374.7675499999996</v>
      </c>
      <c r="L31" s="27">
        <f>(SUMIF('Test Year'!$A:$A,$B31,'Test Year'!M:M))/1000</f>
        <v>7308.3637500000004</v>
      </c>
      <c r="M31" s="27">
        <f>(SUMIF('Test Year'!$A:$A,$B31,'Test Year'!N:N))/1000</f>
        <v>7322.3229499999998</v>
      </c>
      <c r="N31" s="27">
        <f>(SUMIF('Test Year'!$A:$A,$B31,'Test Year'!O:O))/1000</f>
        <v>7326.9763499999999</v>
      </c>
      <c r="O31" s="27">
        <f>(SUMIF('Test Year'!$A:$A,$B31,'Test Year'!P:P))/1000</f>
        <v>7367.35095</v>
      </c>
      <c r="P31" s="27">
        <f>(SUMIF('Test Year'!$A:$A,$B31,'Test Year'!Q:Q))/1000</f>
        <v>7369.9241500000007</v>
      </c>
      <c r="Q31" s="27">
        <f>(SUMIF('Test Year'!$A:$A,$B31,'Test Year'!R:R))/1000</f>
        <v>7410.3399500000005</v>
      </c>
      <c r="R31" s="27">
        <f>(SUMIF('Test Year'!$A:$A,$B31,'Test Year'!S:S))/1000</f>
        <v>7380.4119500000006</v>
      </c>
      <c r="S31" s="148">
        <f t="shared" si="4"/>
        <v>7359.1404307692301</v>
      </c>
      <c r="T31" s="142" t="s">
        <v>113</v>
      </c>
    </row>
    <row r="32" spans="1:22" ht="15" customHeight="1">
      <c r="A32" s="140">
        <v>22</v>
      </c>
      <c r="B32" s="396" t="s">
        <v>255</v>
      </c>
      <c r="C32" s="14" t="s">
        <v>256</v>
      </c>
      <c r="D32" s="140"/>
      <c r="E32" s="140"/>
      <c r="F32" s="27">
        <f>(SUMIF('Test Year'!$A:$A,$B32,'Test Year'!G:G))/1000</f>
        <v>-1632.9186677135001</v>
      </c>
      <c r="G32" s="27">
        <f>(SUMIF('Test Year'!$A:$A,$B32,'Test Year'!H:H))/1000</f>
        <v>-1635.1986410513</v>
      </c>
      <c r="H32" s="27">
        <f>(SUMIF('Test Year'!$A:$A,$B32,'Test Year'!I:I))/1000</f>
        <v>-1620.4669520412999</v>
      </c>
      <c r="I32" s="27">
        <f>(SUMIF('Test Year'!$A:$A,$B32,'Test Year'!J:J))/1000</f>
        <v>-1605.4653161810002</v>
      </c>
      <c r="J32" s="27">
        <f>(SUMIF('Test Year'!$A:$A,$B32,'Test Year'!K:K))/1000</f>
        <v>-1625.0720627957999</v>
      </c>
      <c r="K32" s="27">
        <f>(SUMIF('Test Year'!$A:$A,$B32,'Test Year'!L:L))/1000</f>
        <v>-1648.6907433268</v>
      </c>
      <c r="L32" s="27">
        <f>(SUMIF('Test Year'!$A:$A,$B32,'Test Year'!M:M))/1000</f>
        <v>-1676.8203370260999</v>
      </c>
      <c r="M32" s="27">
        <f>(SUMIF('Test Year'!$A:$A,$B32,'Test Year'!N:N))/1000</f>
        <v>-1699.8243491972999</v>
      </c>
      <c r="N32" s="27">
        <f>(SUMIF('Test Year'!$A:$A,$B32,'Test Year'!O:O))/1000</f>
        <v>-1690.1785661128999</v>
      </c>
      <c r="O32" s="27">
        <f>(SUMIF('Test Year'!$A:$A,$B32,'Test Year'!P:P))/1000</f>
        <v>-1697.2563299955</v>
      </c>
      <c r="P32" s="27">
        <f>(SUMIF('Test Year'!$A:$A,$B32,'Test Year'!Q:Q))/1000</f>
        <v>-1668.2916619067</v>
      </c>
      <c r="Q32" s="27">
        <f>(SUMIF('Test Year'!$A:$A,$B32,'Test Year'!R:R))/1000</f>
        <v>-1636.9082698927998</v>
      </c>
      <c r="R32" s="27">
        <f>(SUMIF('Test Year'!$A:$A,$B32,'Test Year'!S:S))/1000</f>
        <v>-1625.6640538892002</v>
      </c>
      <c r="S32" s="148">
        <f t="shared" si="4"/>
        <v>-1650.9812270100153</v>
      </c>
      <c r="T32" s="142" t="s">
        <v>113</v>
      </c>
    </row>
    <row r="33" spans="1:21" ht="15" customHeight="1">
      <c r="A33" s="140">
        <v>23</v>
      </c>
      <c r="B33" s="396" t="s">
        <v>257</v>
      </c>
      <c r="C33" s="14" t="s">
        <v>374</v>
      </c>
      <c r="D33" s="140"/>
      <c r="E33" s="140"/>
      <c r="F33" s="27">
        <f>(SUMIF('Test Year'!$A:$A,$B33,'Test Year'!G:G))/1000</f>
        <v>0</v>
      </c>
      <c r="G33" s="27">
        <f>(SUMIF('Test Year'!$A:$A,$B33,'Test Year'!H:H))/1000</f>
        <v>0</v>
      </c>
      <c r="H33" s="27">
        <f>(SUMIF('Test Year'!$A:$A,$B33,'Test Year'!I:I))/1000</f>
        <v>0</v>
      </c>
      <c r="I33" s="27">
        <f>(SUMIF('Test Year'!$A:$A,$B33,'Test Year'!J:J))/1000</f>
        <v>0</v>
      </c>
      <c r="J33" s="27">
        <f>(SUMIF('Test Year'!$A:$A,$B33,'Test Year'!K:K))/1000</f>
        <v>0</v>
      </c>
      <c r="K33" s="27">
        <f>(SUMIF('Test Year'!$A:$A,$B33,'Test Year'!L:L))/1000</f>
        <v>0</v>
      </c>
      <c r="L33" s="27">
        <f>(SUMIF('Test Year'!$A:$A,$B33,'Test Year'!M:M))/1000</f>
        <v>0</v>
      </c>
      <c r="M33" s="27">
        <f>(SUMIF('Test Year'!$A:$A,$B33,'Test Year'!N:N))/1000</f>
        <v>0</v>
      </c>
      <c r="N33" s="27">
        <f>(SUMIF('Test Year'!$A:$A,$B33,'Test Year'!O:O))/1000</f>
        <v>0</v>
      </c>
      <c r="O33" s="27">
        <f>(SUMIF('Test Year'!$A:$A,$B33,'Test Year'!P:P))/1000</f>
        <v>0</v>
      </c>
      <c r="P33" s="27">
        <f>(SUMIF('Test Year'!$A:$A,$B33,'Test Year'!Q:Q))/1000</f>
        <v>0</v>
      </c>
      <c r="Q33" s="27">
        <f>(SUMIF('Test Year'!$A:$A,$B33,'Test Year'!R:R))/1000</f>
        <v>0</v>
      </c>
      <c r="R33" s="27">
        <f>(SUMIF('Test Year'!$A:$A,$B33,'Test Year'!S:S))/1000</f>
        <v>0</v>
      </c>
      <c r="S33" s="148">
        <f t="shared" si="4"/>
        <v>0</v>
      </c>
      <c r="T33" s="142" t="s">
        <v>113</v>
      </c>
    </row>
    <row r="34" spans="1:21" ht="15" customHeight="1">
      <c r="A34" s="140">
        <v>24</v>
      </c>
      <c r="B34" s="396" t="s">
        <v>258</v>
      </c>
      <c r="C34" s="14" t="s">
        <v>375</v>
      </c>
      <c r="D34" s="140"/>
      <c r="E34" s="140"/>
      <c r="F34" s="27">
        <f>(SUMIF('Test Year'!$A:$A,$B34,'Test Year'!G:G))/1000</f>
        <v>13959.856422638301</v>
      </c>
      <c r="G34" s="27">
        <f>(SUMIF('Test Year'!$A:$A,$B34,'Test Year'!H:H))/1000</f>
        <v>13090.069084339499</v>
      </c>
      <c r="H34" s="27">
        <f>(SUMIF('Test Year'!$A:$A,$B34,'Test Year'!I:I))/1000</f>
        <v>13252.895376709699</v>
      </c>
      <c r="I34" s="27">
        <f>(SUMIF('Test Year'!$A:$A,$B34,'Test Year'!J:J))/1000</f>
        <v>13593.2206556895</v>
      </c>
      <c r="J34" s="27">
        <f>(SUMIF('Test Year'!$A:$A,$B34,'Test Year'!K:K))/1000</f>
        <v>13545.1941461844</v>
      </c>
      <c r="K34" s="27">
        <f>(SUMIF('Test Year'!$A:$A,$B34,'Test Year'!L:L))/1000</f>
        <v>13518.6044581714</v>
      </c>
      <c r="L34" s="27">
        <f>(SUMIF('Test Year'!$A:$A,$B34,'Test Year'!M:M))/1000</f>
        <v>13515.7182641704</v>
      </c>
      <c r="M34" s="27">
        <f>(SUMIF('Test Year'!$A:$A,$B34,'Test Year'!N:N))/1000</f>
        <v>13695.1370338569</v>
      </c>
      <c r="N34" s="27">
        <f>(SUMIF('Test Year'!$A:$A,$B34,'Test Year'!O:O))/1000</f>
        <v>13697.8187070563</v>
      </c>
      <c r="O34" s="27">
        <f>(SUMIF('Test Year'!$A:$A,$B34,'Test Year'!P:P))/1000</f>
        <v>13610.8706793324</v>
      </c>
      <c r="P34" s="27">
        <f>(SUMIF('Test Year'!$A:$A,$B34,'Test Year'!Q:Q))/1000</f>
        <v>13984.823202485</v>
      </c>
      <c r="Q34" s="27">
        <f>(SUMIF('Test Year'!$A:$A,$B34,'Test Year'!R:R))/1000</f>
        <v>14120.4044339804</v>
      </c>
      <c r="R34" s="27">
        <f>(SUMIF('Test Year'!$A:$A,$B34,'Test Year'!S:S))/1000</f>
        <v>14237.267852737199</v>
      </c>
      <c r="S34" s="148">
        <f t="shared" si="4"/>
        <v>13678.6061782578</v>
      </c>
      <c r="T34" s="142" t="s">
        <v>113</v>
      </c>
    </row>
    <row r="35" spans="1:21" ht="15" customHeight="1">
      <c r="A35" s="140">
        <v>25</v>
      </c>
      <c r="B35" s="396" t="s">
        <v>260</v>
      </c>
      <c r="C35" s="14" t="s">
        <v>261</v>
      </c>
      <c r="D35" s="140"/>
      <c r="E35" s="140"/>
      <c r="F35" s="27">
        <f>(SUMIF('Test Year'!$A:$A,$B35,'Test Year'!G:G))/1000</f>
        <v>35384</v>
      </c>
      <c r="G35" s="27">
        <f>(SUMIF('Test Year'!$A:$A,$B35,'Test Year'!H:H))/1000</f>
        <v>36662</v>
      </c>
      <c r="H35" s="27">
        <f>(SUMIF('Test Year'!$A:$A,$B35,'Test Year'!I:I))/1000</f>
        <v>37797</v>
      </c>
      <c r="I35" s="27">
        <f>(SUMIF('Test Year'!$A:$A,$B35,'Test Year'!J:J))/1000</f>
        <v>38154</v>
      </c>
      <c r="J35" s="27">
        <f>(SUMIF('Test Year'!$A:$A,$B35,'Test Year'!K:K))/1000</f>
        <v>38047</v>
      </c>
      <c r="K35" s="27">
        <f>(SUMIF('Test Year'!$A:$A,$B35,'Test Year'!L:L))/1000</f>
        <v>37974</v>
      </c>
      <c r="L35" s="27">
        <f>(SUMIF('Test Year'!$A:$A,$B35,'Test Year'!M:M))/1000</f>
        <v>37937</v>
      </c>
      <c r="M35" s="27">
        <f>(SUMIF('Test Year'!$A:$A,$B35,'Test Year'!N:N))/1000</f>
        <v>35507</v>
      </c>
      <c r="N35" s="27">
        <f>(SUMIF('Test Year'!$A:$A,$B35,'Test Year'!O:O))/1000</f>
        <v>35438</v>
      </c>
      <c r="O35" s="27">
        <f>(SUMIF('Test Year'!$A:$A,$B35,'Test Year'!P:P))/1000</f>
        <v>36894</v>
      </c>
      <c r="P35" s="27">
        <f>(SUMIF('Test Year'!$A:$A,$B35,'Test Year'!Q:Q))/1000</f>
        <v>36847</v>
      </c>
      <c r="Q35" s="27">
        <f>(SUMIF('Test Year'!$A:$A,$B35,'Test Year'!R:R))/1000</f>
        <v>36023</v>
      </c>
      <c r="R35" s="27">
        <f>(SUMIF('Test Year'!$A:$A,$B35,'Test Year'!S:S))/1000</f>
        <v>36044</v>
      </c>
      <c r="S35" s="148">
        <f t="shared" si="4"/>
        <v>36823.692307692305</v>
      </c>
      <c r="T35" s="142" t="s">
        <v>113</v>
      </c>
    </row>
    <row r="36" spans="1:21" ht="15" customHeight="1">
      <c r="A36" s="140">
        <v>26</v>
      </c>
      <c r="B36" s="396" t="s">
        <v>262</v>
      </c>
      <c r="C36" s="14" t="s">
        <v>263</v>
      </c>
      <c r="D36" s="140"/>
      <c r="E36" s="140"/>
      <c r="F36" s="27">
        <f>(SUMIF('Test Year'!$A:$A,$B36,'Test Year'!G:G))/1000</f>
        <v>0</v>
      </c>
      <c r="G36" s="27">
        <f>(SUMIF('Test Year'!$A:$A,$B36,'Test Year'!H:H))/1000</f>
        <v>0</v>
      </c>
      <c r="H36" s="27">
        <f>(SUMIF('Test Year'!$A:$A,$B36,'Test Year'!I:I))/1000</f>
        <v>0</v>
      </c>
      <c r="I36" s="27">
        <f>(SUMIF('Test Year'!$A:$A,$B36,'Test Year'!J:J))/1000</f>
        <v>0</v>
      </c>
      <c r="J36" s="27">
        <f>(SUMIF('Test Year'!$A:$A,$B36,'Test Year'!K:K))/1000</f>
        <v>0</v>
      </c>
      <c r="K36" s="27">
        <f>(SUMIF('Test Year'!$A:$A,$B36,'Test Year'!L:L))/1000</f>
        <v>0</v>
      </c>
      <c r="L36" s="27">
        <f>(SUMIF('Test Year'!$A:$A,$B36,'Test Year'!M:M))/1000</f>
        <v>0</v>
      </c>
      <c r="M36" s="27">
        <f>(SUMIF('Test Year'!$A:$A,$B36,'Test Year'!N:N))/1000</f>
        <v>0</v>
      </c>
      <c r="N36" s="27">
        <f>(SUMIF('Test Year'!$A:$A,$B36,'Test Year'!O:O))/1000</f>
        <v>0</v>
      </c>
      <c r="O36" s="27">
        <f>(SUMIF('Test Year'!$A:$A,$B36,'Test Year'!P:P))/1000</f>
        <v>0</v>
      </c>
      <c r="P36" s="27">
        <f>(SUMIF('Test Year'!$A:$A,$B36,'Test Year'!Q:Q))/1000</f>
        <v>0</v>
      </c>
      <c r="Q36" s="27">
        <f>(SUMIF('Test Year'!$A:$A,$B36,'Test Year'!R:R))/1000</f>
        <v>0</v>
      </c>
      <c r="R36" s="27">
        <f>(SUMIF('Test Year'!$A:$A,$B36,'Test Year'!S:S))/1000</f>
        <v>0</v>
      </c>
      <c r="S36" s="148">
        <f t="shared" si="4"/>
        <v>0</v>
      </c>
      <c r="T36" s="142" t="s">
        <v>113</v>
      </c>
    </row>
    <row r="37" spans="1:21" ht="15" customHeight="1">
      <c r="A37" s="140">
        <v>27</v>
      </c>
      <c r="B37" s="396" t="s">
        <v>264</v>
      </c>
      <c r="C37" s="14" t="s">
        <v>265</v>
      </c>
      <c r="D37" s="140"/>
      <c r="E37" s="140" t="s">
        <v>380</v>
      </c>
      <c r="F37" s="27">
        <f>(SUMIF('Test Year'!$A:$A,$B37,'Test Year'!G:G))/1000</f>
        <v>162822.15</v>
      </c>
      <c r="G37" s="27">
        <f>(SUMIF('Test Year'!$A:$A,$B37,'Test Year'!H:H))/1000</f>
        <v>162822.15</v>
      </c>
      <c r="H37" s="27">
        <f>(SUMIF('Test Year'!$A:$A,$B37,'Test Year'!I:I))/1000</f>
        <v>162822.15</v>
      </c>
      <c r="I37" s="27">
        <f>(SUMIF('Test Year'!$A:$A,$B37,'Test Year'!J:J))/1000</f>
        <v>162822.15</v>
      </c>
      <c r="J37" s="27">
        <f>(SUMIF('Test Year'!$A:$A,$B37,'Test Year'!K:K))/1000</f>
        <v>162822.15</v>
      </c>
      <c r="K37" s="27">
        <f>(SUMIF('Test Year'!$A:$A,$B37,'Test Year'!L:L))/1000</f>
        <v>162822.15</v>
      </c>
      <c r="L37" s="27">
        <f>(SUMIF('Test Year'!$A:$A,$B37,'Test Year'!M:M))/1000</f>
        <v>162822.15</v>
      </c>
      <c r="M37" s="27">
        <f>(SUMIF('Test Year'!$A:$A,$B37,'Test Year'!N:N))/1000</f>
        <v>162822.15</v>
      </c>
      <c r="N37" s="27">
        <f>(SUMIF('Test Year'!$A:$A,$B37,'Test Year'!O:O))/1000</f>
        <v>162822.15</v>
      </c>
      <c r="O37" s="27">
        <f>(SUMIF('Test Year'!$A:$A,$B37,'Test Year'!P:P))/1000</f>
        <v>162822.15</v>
      </c>
      <c r="P37" s="27">
        <f>(SUMIF('Test Year'!$A:$A,$B37,'Test Year'!Q:Q))/1000</f>
        <v>162822.15</v>
      </c>
      <c r="Q37" s="27">
        <f>(SUMIF('Test Year'!$A:$A,$B37,'Test Year'!R:R))/1000</f>
        <v>162822.15</v>
      </c>
      <c r="R37" s="27">
        <f>(SUMIF('Test Year'!$A:$A,$B37,'Test Year'!S:S))/1000</f>
        <v>162822.15</v>
      </c>
      <c r="S37" s="148">
        <f t="shared" si="4"/>
        <v>162822.14999999997</v>
      </c>
      <c r="T37" s="142" t="s">
        <v>113</v>
      </c>
    </row>
    <row r="38" spans="1:21" ht="15" customHeight="1">
      <c r="A38" s="140">
        <v>28</v>
      </c>
      <c r="B38" s="396" t="s">
        <v>266</v>
      </c>
      <c r="C38" s="14" t="s">
        <v>267</v>
      </c>
      <c r="D38" s="140"/>
      <c r="E38" s="140"/>
      <c r="F38" s="27">
        <f>(SUMIF('Test Year'!$A:$A,$B38,'Test Year'!G:G))/1000</f>
        <v>0</v>
      </c>
      <c r="G38" s="27">
        <f>(SUMIF('Test Year'!$A:$A,$B38,'Test Year'!H:H))/1000</f>
        <v>0</v>
      </c>
      <c r="H38" s="27">
        <f>(SUMIF('Test Year'!$A:$A,$B38,'Test Year'!I:I))/1000</f>
        <v>0</v>
      </c>
      <c r="I38" s="27">
        <f>(SUMIF('Test Year'!$A:$A,$B38,'Test Year'!J:J))/1000</f>
        <v>0</v>
      </c>
      <c r="J38" s="27">
        <f>(SUMIF('Test Year'!$A:$A,$B38,'Test Year'!K:K))/1000</f>
        <v>0</v>
      </c>
      <c r="K38" s="27">
        <f>(SUMIF('Test Year'!$A:$A,$B38,'Test Year'!L:L))/1000</f>
        <v>0</v>
      </c>
      <c r="L38" s="27">
        <f>(SUMIF('Test Year'!$A:$A,$B38,'Test Year'!M:M))/1000</f>
        <v>0</v>
      </c>
      <c r="M38" s="27">
        <f>(SUMIF('Test Year'!$A:$A,$B38,'Test Year'!N:N))/1000</f>
        <v>0</v>
      </c>
      <c r="N38" s="27">
        <f>(SUMIF('Test Year'!$A:$A,$B38,'Test Year'!O:O))/1000</f>
        <v>0</v>
      </c>
      <c r="O38" s="27">
        <f>(SUMIF('Test Year'!$A:$A,$B38,'Test Year'!P:P))/1000</f>
        <v>0</v>
      </c>
      <c r="P38" s="27">
        <f>(SUMIF('Test Year'!$A:$A,$B38,'Test Year'!Q:Q))/1000</f>
        <v>0</v>
      </c>
      <c r="Q38" s="27">
        <f>(SUMIF('Test Year'!$A:$A,$B38,'Test Year'!R:R))/1000</f>
        <v>0</v>
      </c>
      <c r="R38" s="27">
        <f>(SUMIF('Test Year'!$A:$A,$B38,'Test Year'!S:S))/1000</f>
        <v>0</v>
      </c>
      <c r="S38" s="148">
        <f t="shared" si="4"/>
        <v>0</v>
      </c>
      <c r="T38" s="142" t="s">
        <v>113</v>
      </c>
    </row>
    <row r="39" spans="1:21" ht="15" customHeight="1">
      <c r="A39" s="140">
        <v>29</v>
      </c>
      <c r="B39" s="396" t="s">
        <v>268</v>
      </c>
      <c r="C39" s="14" t="s">
        <v>269</v>
      </c>
      <c r="D39" s="140"/>
      <c r="E39" s="140"/>
      <c r="F39" s="27">
        <f>(SUMIF('Test Year'!$A:$A,$B39,'Test Year'!G:G))/1000</f>
        <v>0</v>
      </c>
      <c r="G39" s="27">
        <f>(SUMIF('Test Year'!$A:$A,$B39,'Test Year'!H:H))/1000</f>
        <v>0</v>
      </c>
      <c r="H39" s="27">
        <f>(SUMIF('Test Year'!$A:$A,$B39,'Test Year'!I:I))/1000</f>
        <v>0</v>
      </c>
      <c r="I39" s="27">
        <f>(SUMIF('Test Year'!$A:$A,$B39,'Test Year'!J:J))/1000</f>
        <v>0</v>
      </c>
      <c r="J39" s="27">
        <f>(SUMIF('Test Year'!$A:$A,$B39,'Test Year'!K:K))/1000</f>
        <v>0</v>
      </c>
      <c r="K39" s="27">
        <f>(SUMIF('Test Year'!$A:$A,$B39,'Test Year'!L:L))/1000</f>
        <v>0</v>
      </c>
      <c r="L39" s="27">
        <f>(SUMIF('Test Year'!$A:$A,$B39,'Test Year'!M:M))/1000</f>
        <v>0</v>
      </c>
      <c r="M39" s="27">
        <f>(SUMIF('Test Year'!$A:$A,$B39,'Test Year'!N:N))/1000</f>
        <v>0</v>
      </c>
      <c r="N39" s="27">
        <f>(SUMIF('Test Year'!$A:$A,$B39,'Test Year'!O:O))/1000</f>
        <v>0</v>
      </c>
      <c r="O39" s="27">
        <f>(SUMIF('Test Year'!$A:$A,$B39,'Test Year'!P:P))/1000</f>
        <v>0</v>
      </c>
      <c r="P39" s="27">
        <f>(SUMIF('Test Year'!$A:$A,$B39,'Test Year'!Q:Q))/1000</f>
        <v>0</v>
      </c>
      <c r="Q39" s="27">
        <f>(SUMIF('Test Year'!$A:$A,$B39,'Test Year'!R:R))/1000</f>
        <v>0</v>
      </c>
      <c r="R39" s="27">
        <f>(SUMIF('Test Year'!$A:$A,$B39,'Test Year'!S:S))/1000</f>
        <v>0</v>
      </c>
      <c r="S39" s="148">
        <f t="shared" si="4"/>
        <v>0</v>
      </c>
      <c r="T39" s="142" t="s">
        <v>113</v>
      </c>
    </row>
    <row r="40" spans="1:21" ht="15" customHeight="1">
      <c r="A40" s="140">
        <v>30</v>
      </c>
      <c r="B40" s="396" t="s">
        <v>270</v>
      </c>
      <c r="C40" s="14" t="s">
        <v>271</v>
      </c>
      <c r="D40" s="140"/>
      <c r="E40" s="140"/>
      <c r="F40" s="27">
        <f>(SUMIF('Test Year'!$A:$A,$B40,'Test Year'!G:G))/1000</f>
        <v>23846.321866719802</v>
      </c>
      <c r="G40" s="27">
        <f>(SUMIF('Test Year'!$A:$A,$B40,'Test Year'!H:H))/1000</f>
        <v>26545.2174082768</v>
      </c>
      <c r="H40" s="27">
        <f>(SUMIF('Test Year'!$A:$A,$B40,'Test Year'!I:I))/1000</f>
        <v>23099.6313877297</v>
      </c>
      <c r="I40" s="27">
        <f>(SUMIF('Test Year'!$A:$A,$B40,'Test Year'!J:J))/1000</f>
        <v>34167.462464924996</v>
      </c>
      <c r="J40" s="27">
        <f>(SUMIF('Test Year'!$A:$A,$B40,'Test Year'!K:K))/1000</f>
        <v>30083.894349361799</v>
      </c>
      <c r="K40" s="27">
        <f>(SUMIF('Test Year'!$A:$A,$B40,'Test Year'!L:L))/1000</f>
        <v>26174.077231496598</v>
      </c>
      <c r="L40" s="27">
        <f>(SUMIF('Test Year'!$A:$A,$B40,'Test Year'!M:M))/1000</f>
        <v>42599.0362254992</v>
      </c>
      <c r="M40" s="27">
        <f>(SUMIF('Test Year'!$A:$A,$B40,'Test Year'!N:N))/1000</f>
        <v>40940.094114392603</v>
      </c>
      <c r="N40" s="27">
        <f>(SUMIF('Test Year'!$A:$A,$B40,'Test Year'!O:O))/1000</f>
        <v>37304.5713021712</v>
      </c>
      <c r="O40" s="27">
        <f>(SUMIF('Test Year'!$A:$A,$B40,'Test Year'!P:P))/1000</f>
        <v>32990.471889352302</v>
      </c>
      <c r="P40" s="27">
        <f>(SUMIF('Test Year'!$A:$A,$B40,'Test Year'!Q:Q))/1000</f>
        <v>29666.102099628901</v>
      </c>
      <c r="Q40" s="27">
        <f>(SUMIF('Test Year'!$A:$A,$B40,'Test Year'!R:R))/1000</f>
        <v>26490.491907150801</v>
      </c>
      <c r="R40" s="27">
        <f>(SUMIF('Test Year'!$A:$A,$B40,'Test Year'!S:S))/1000</f>
        <v>24364.502786596298</v>
      </c>
      <c r="S40" s="148">
        <f t="shared" si="4"/>
        <v>30636.298079484692</v>
      </c>
      <c r="T40" s="142" t="s">
        <v>113</v>
      </c>
    </row>
    <row r="41" spans="1:21" ht="15" customHeight="1">
      <c r="A41" s="140">
        <v>31</v>
      </c>
      <c r="B41" s="396" t="s">
        <v>272</v>
      </c>
      <c r="C41" s="14" t="s">
        <v>273</v>
      </c>
      <c r="D41" s="140"/>
      <c r="E41" s="140"/>
      <c r="F41" s="27">
        <f>(SUMIF('Test Year'!$A:$A,$B41,'Test Year'!G:G))/1000</f>
        <v>0</v>
      </c>
      <c r="G41" s="27">
        <f>(SUMIF('Test Year'!$A:$A,$B41,'Test Year'!H:H))/1000</f>
        <v>0</v>
      </c>
      <c r="H41" s="27">
        <f>(SUMIF('Test Year'!$A:$A,$B41,'Test Year'!I:I))/1000</f>
        <v>0</v>
      </c>
      <c r="I41" s="27">
        <f>(SUMIF('Test Year'!$A:$A,$B41,'Test Year'!J:J))/1000</f>
        <v>0</v>
      </c>
      <c r="J41" s="27">
        <f>(SUMIF('Test Year'!$A:$A,$B41,'Test Year'!K:K))/1000</f>
        <v>0</v>
      </c>
      <c r="K41" s="27">
        <f>(SUMIF('Test Year'!$A:$A,$B41,'Test Year'!L:L))/1000</f>
        <v>0</v>
      </c>
      <c r="L41" s="27">
        <f>(SUMIF('Test Year'!$A:$A,$B41,'Test Year'!M:M))/1000</f>
        <v>0</v>
      </c>
      <c r="M41" s="27">
        <f>(SUMIF('Test Year'!$A:$A,$B41,'Test Year'!N:N))/1000</f>
        <v>0</v>
      </c>
      <c r="N41" s="27">
        <f>(SUMIF('Test Year'!$A:$A,$B41,'Test Year'!O:O))/1000</f>
        <v>0</v>
      </c>
      <c r="O41" s="27">
        <f>(SUMIF('Test Year'!$A:$A,$B41,'Test Year'!P:P))/1000</f>
        <v>0</v>
      </c>
      <c r="P41" s="27">
        <f>(SUMIF('Test Year'!$A:$A,$B41,'Test Year'!Q:Q))/1000</f>
        <v>0</v>
      </c>
      <c r="Q41" s="27">
        <f>(SUMIF('Test Year'!$A:$A,$B41,'Test Year'!R:R))/1000</f>
        <v>0</v>
      </c>
      <c r="R41" s="27">
        <f>(SUMIF('Test Year'!$A:$A,$B41,'Test Year'!S:S))/1000</f>
        <v>0</v>
      </c>
      <c r="S41" s="148">
        <f t="shared" si="4"/>
        <v>0</v>
      </c>
      <c r="T41" s="142" t="s">
        <v>113</v>
      </c>
    </row>
    <row r="42" spans="1:21" ht="15" customHeight="1">
      <c r="A42" s="140">
        <v>32</v>
      </c>
      <c r="B42" s="396" t="s">
        <v>274</v>
      </c>
      <c r="C42" s="14" t="s">
        <v>275</v>
      </c>
      <c r="D42" s="140"/>
      <c r="E42" s="140"/>
      <c r="F42" s="27">
        <f>(SUMIF('Test Year'!$A:$A,$B42,'Test Year'!G:G))/1000</f>
        <v>73385.642000000109</v>
      </c>
      <c r="G42" s="27">
        <f>(SUMIF('Test Year'!$A:$A,$B42,'Test Year'!H:H))/1000</f>
        <v>71061.000329999995</v>
      </c>
      <c r="H42" s="27">
        <f>(SUMIF('Test Year'!$A:$A,$B42,'Test Year'!I:I))/1000</f>
        <v>65978.523000000001</v>
      </c>
      <c r="I42" s="27">
        <f>(SUMIF('Test Year'!$A:$A,$B42,'Test Year'!J:J))/1000</f>
        <v>70682.535999999993</v>
      </c>
      <c r="J42" s="27">
        <f>(SUMIF('Test Year'!$A:$A,$B42,'Test Year'!K:K))/1000</f>
        <v>75107.868000000002</v>
      </c>
      <c r="K42" s="27">
        <f>(SUMIF('Test Year'!$A:$A,$B42,'Test Year'!L:L))/1000</f>
        <v>85428.983999999997</v>
      </c>
      <c r="L42" s="27">
        <f>(SUMIF('Test Year'!$A:$A,$B42,'Test Year'!M:M))/1000</f>
        <v>89018.442999999999</v>
      </c>
      <c r="M42" s="27">
        <f>(SUMIF('Test Year'!$A:$A,$B42,'Test Year'!N:N))/1000</f>
        <v>91484.849000000002</v>
      </c>
      <c r="N42" s="27">
        <f>(SUMIF('Test Year'!$A:$A,$B42,'Test Year'!O:O))/1000</f>
        <v>96122.569000000003</v>
      </c>
      <c r="O42" s="27">
        <f>(SUMIF('Test Year'!$A:$A,$B42,'Test Year'!P:P))/1000</f>
        <v>87044.013999999996</v>
      </c>
      <c r="P42" s="27">
        <f>(SUMIF('Test Year'!$A:$A,$B42,'Test Year'!Q:Q))/1000</f>
        <v>82054.445999999996</v>
      </c>
      <c r="Q42" s="27">
        <f>(SUMIF('Test Year'!$A:$A,$B42,'Test Year'!R:R))/1000</f>
        <v>72861.231</v>
      </c>
      <c r="R42" s="27">
        <f>(SUMIF('Test Year'!$A:$A,$B42,'Test Year'!S:S))/1000</f>
        <v>73315.543000000005</v>
      </c>
      <c r="S42" s="148">
        <f t="shared" si="4"/>
        <v>79503.511410000021</v>
      </c>
      <c r="T42" s="142" t="s">
        <v>113</v>
      </c>
    </row>
    <row r="43" spans="1:21" ht="15" customHeight="1">
      <c r="A43" s="140">
        <v>33</v>
      </c>
      <c r="B43" s="396" t="s">
        <v>276</v>
      </c>
      <c r="C43" s="14" t="s">
        <v>277</v>
      </c>
      <c r="D43" s="140"/>
      <c r="E43" s="140"/>
      <c r="F43" s="32">
        <f>(SUMIF('Test Year'!$A:$A,$B43,'Test Year'!G:G))/1000</f>
        <v>528</v>
      </c>
      <c r="G43" s="32">
        <f>(SUMIF('Test Year'!$A:$A,$B43,'Test Year'!H:H))/1000</f>
        <v>528</v>
      </c>
      <c r="H43" s="32">
        <f>(SUMIF('Test Year'!$A:$A,$B43,'Test Year'!I:I))/1000</f>
        <v>528</v>
      </c>
      <c r="I43" s="32">
        <f>(SUMIF('Test Year'!$A:$A,$B43,'Test Year'!J:J))/1000</f>
        <v>528</v>
      </c>
      <c r="J43" s="32">
        <f>(SUMIF('Test Year'!$A:$A,$B43,'Test Year'!K:K))/1000</f>
        <v>528</v>
      </c>
      <c r="K43" s="32">
        <f>(SUMIF('Test Year'!$A:$A,$B43,'Test Year'!L:L))/1000</f>
        <v>528</v>
      </c>
      <c r="L43" s="32">
        <f>(SUMIF('Test Year'!$A:$A,$B43,'Test Year'!M:M))/1000</f>
        <v>528</v>
      </c>
      <c r="M43" s="32">
        <f>(SUMIF('Test Year'!$A:$A,$B43,'Test Year'!N:N))/1000</f>
        <v>528</v>
      </c>
      <c r="N43" s="32">
        <f>(SUMIF('Test Year'!$A:$A,$B43,'Test Year'!O:O))/1000</f>
        <v>528</v>
      </c>
      <c r="O43" s="32">
        <f>(SUMIF('Test Year'!$A:$A,$B43,'Test Year'!P:P))/1000</f>
        <v>528</v>
      </c>
      <c r="P43" s="32">
        <f>(SUMIF('Test Year'!$A:$A,$B43,'Test Year'!Q:Q))/1000</f>
        <v>528</v>
      </c>
      <c r="Q43" s="32">
        <f>(SUMIF('Test Year'!$A:$A,$B43,'Test Year'!R:R))/1000</f>
        <v>528</v>
      </c>
      <c r="R43" s="32">
        <f>(SUMIF('Test Year'!$A:$A,$B43,'Test Year'!S:S))/1000</f>
        <v>528</v>
      </c>
      <c r="S43" s="153">
        <f t="shared" si="4"/>
        <v>528</v>
      </c>
      <c r="T43" s="142" t="s">
        <v>113</v>
      </c>
    </row>
    <row r="44" spans="1:21" ht="15" customHeight="1">
      <c r="A44" s="140">
        <v>34</v>
      </c>
      <c r="B44" s="35"/>
      <c r="C44" s="14"/>
      <c r="D44" s="140" t="s">
        <v>240</v>
      </c>
      <c r="E44" s="140"/>
      <c r="F44" s="27">
        <f t="shared" ref="F44:S44" si="5">SUM(F25:F43)</f>
        <v>504933.20656664472</v>
      </c>
      <c r="G44" s="27">
        <f t="shared" si="5"/>
        <v>490556.45652139897</v>
      </c>
      <c r="H44" s="27">
        <f t="shared" si="5"/>
        <v>475392.19216464111</v>
      </c>
      <c r="I44" s="27">
        <f t="shared" si="5"/>
        <v>466812.86842691351</v>
      </c>
      <c r="J44" s="27">
        <f t="shared" si="5"/>
        <v>481903.22767677542</v>
      </c>
      <c r="K44" s="27">
        <f t="shared" si="5"/>
        <v>497105.95662233321</v>
      </c>
      <c r="L44" s="27">
        <f t="shared" si="5"/>
        <v>541873.90990682854</v>
      </c>
      <c r="M44" s="27">
        <f t="shared" si="5"/>
        <v>562147.64653434919</v>
      </c>
      <c r="N44" s="27">
        <f t="shared" si="5"/>
        <v>549450.89580158866</v>
      </c>
      <c r="O44" s="27">
        <f t="shared" si="5"/>
        <v>562919.03418400022</v>
      </c>
      <c r="P44" s="27">
        <f t="shared" si="5"/>
        <v>532920.85755351523</v>
      </c>
      <c r="Q44" s="27">
        <f t="shared" si="5"/>
        <v>501169.46330362337</v>
      </c>
      <c r="R44" s="27">
        <f t="shared" si="5"/>
        <v>492235.1153144773</v>
      </c>
      <c r="S44" s="27">
        <f t="shared" si="5"/>
        <v>512263.14081362222</v>
      </c>
      <c r="T44" s="27"/>
    </row>
    <row r="45" spans="1:21" ht="15" customHeight="1">
      <c r="A45" s="140">
        <v>35</v>
      </c>
      <c r="B45" s="35"/>
      <c r="C45" s="14"/>
      <c r="D45" s="140"/>
      <c r="E45" s="140"/>
      <c r="F45" s="27"/>
      <c r="G45" s="27"/>
      <c r="H45" s="27"/>
      <c r="I45" s="27"/>
      <c r="J45" s="27"/>
      <c r="K45" s="27"/>
      <c r="L45" s="27"/>
      <c r="M45" s="27"/>
      <c r="N45" s="27"/>
      <c r="O45" s="27"/>
      <c r="P45" s="27"/>
      <c r="Q45" s="27"/>
      <c r="R45" s="27"/>
      <c r="S45" s="27"/>
      <c r="T45" s="27"/>
      <c r="U45" s="92"/>
    </row>
    <row r="46" spans="1:21" ht="15" customHeight="1">
      <c r="A46" s="140">
        <v>36</v>
      </c>
      <c r="B46" s="140"/>
      <c r="C46" s="140"/>
      <c r="D46" s="140"/>
      <c r="E46" s="140"/>
      <c r="F46" s="140"/>
      <c r="G46" s="140"/>
      <c r="H46" s="140"/>
      <c r="I46" s="140"/>
      <c r="J46" s="140"/>
      <c r="K46" s="140"/>
      <c r="L46" s="140"/>
      <c r="M46" s="140"/>
      <c r="N46" s="140"/>
      <c r="O46" s="140"/>
      <c r="P46" s="140"/>
      <c r="Q46" s="140"/>
      <c r="R46" s="140"/>
      <c r="S46" s="140"/>
      <c r="T46" s="140"/>
    </row>
    <row r="47" spans="1:21" ht="15" customHeight="1">
      <c r="A47" s="140">
        <v>37</v>
      </c>
      <c r="B47" s="140"/>
      <c r="C47" s="140"/>
      <c r="D47" s="140"/>
      <c r="E47" s="140"/>
      <c r="F47" s="140"/>
      <c r="G47" s="140"/>
      <c r="H47" s="140"/>
      <c r="I47" s="140"/>
      <c r="J47" s="140"/>
      <c r="K47" s="140"/>
      <c r="L47" s="140"/>
      <c r="M47" s="140"/>
      <c r="N47" s="140"/>
      <c r="O47" s="140"/>
      <c r="P47" s="140"/>
      <c r="Q47" s="140"/>
      <c r="R47" s="140"/>
      <c r="S47" s="140"/>
      <c r="T47" s="140"/>
    </row>
    <row r="48" spans="1:21" ht="15" customHeight="1">
      <c r="A48" s="140">
        <v>38</v>
      </c>
      <c r="B48" s="140"/>
      <c r="C48" s="140"/>
      <c r="D48" s="140"/>
      <c r="E48" s="140"/>
      <c r="F48" s="140"/>
      <c r="G48" s="140"/>
      <c r="H48" s="140"/>
      <c r="I48" s="140"/>
      <c r="J48" s="140"/>
      <c r="K48" s="140"/>
      <c r="L48" s="140"/>
      <c r="M48" s="140"/>
      <c r="N48" s="140"/>
      <c r="O48" s="140"/>
      <c r="P48" s="140"/>
      <c r="Q48" s="140"/>
      <c r="R48" s="140"/>
      <c r="S48" s="140"/>
      <c r="T48" s="140"/>
    </row>
    <row r="49" spans="1:20" ht="15" customHeight="1">
      <c r="A49" s="140">
        <v>39</v>
      </c>
      <c r="B49" s="140"/>
      <c r="C49" s="140"/>
      <c r="D49" s="140"/>
      <c r="E49" s="140"/>
      <c r="F49" s="140"/>
      <c r="G49" s="140"/>
      <c r="H49" s="140"/>
      <c r="I49" s="140"/>
      <c r="J49" s="140"/>
      <c r="K49" s="140"/>
      <c r="L49" s="140"/>
      <c r="M49" s="140"/>
      <c r="N49" s="140"/>
      <c r="O49" s="140"/>
      <c r="P49" s="140"/>
      <c r="Q49" s="140"/>
      <c r="R49" s="140"/>
      <c r="S49" s="140"/>
      <c r="T49" s="140"/>
    </row>
    <row r="50" spans="1:20" ht="15" customHeight="1">
      <c r="A50" s="140">
        <v>40</v>
      </c>
      <c r="B50" s="140"/>
      <c r="C50" s="140"/>
      <c r="D50" s="140"/>
      <c r="E50" s="140"/>
      <c r="F50" s="140"/>
      <c r="G50" s="140"/>
      <c r="H50" s="140"/>
      <c r="I50" s="140"/>
      <c r="J50" s="140"/>
      <c r="K50" s="140"/>
      <c r="L50" s="140"/>
      <c r="M50" s="140"/>
      <c r="N50" s="140"/>
      <c r="O50" s="140"/>
      <c r="P50" s="140"/>
      <c r="Q50" s="140"/>
      <c r="R50" s="140"/>
      <c r="S50" s="140"/>
      <c r="T50" s="140"/>
    </row>
    <row r="51" spans="1:20" ht="15" customHeight="1">
      <c r="A51" s="140">
        <v>41</v>
      </c>
      <c r="B51" s="140"/>
      <c r="C51" s="140"/>
      <c r="D51" s="140"/>
      <c r="E51" s="140"/>
      <c r="F51" s="140"/>
      <c r="G51" s="140"/>
      <c r="H51" s="140"/>
      <c r="I51" s="140"/>
      <c r="J51" s="140"/>
      <c r="K51" s="140"/>
      <c r="L51" s="140"/>
      <c r="M51" s="140"/>
      <c r="N51" s="140"/>
      <c r="O51" s="140"/>
      <c r="P51" s="140"/>
      <c r="Q51" s="140"/>
      <c r="R51" s="140"/>
      <c r="S51" s="140"/>
      <c r="T51" s="140"/>
    </row>
    <row r="52" spans="1:20" ht="15" customHeight="1">
      <c r="A52" s="4">
        <v>42</v>
      </c>
      <c r="B52" s="140" t="s">
        <v>278</v>
      </c>
      <c r="C52" s="4"/>
      <c r="D52" s="4"/>
      <c r="E52" s="4"/>
      <c r="F52" s="37"/>
      <c r="G52" s="37"/>
      <c r="H52" s="37"/>
      <c r="I52" s="37"/>
      <c r="J52" s="37"/>
      <c r="K52" s="37"/>
      <c r="L52" s="37"/>
      <c r="M52" s="37"/>
      <c r="N52" s="37"/>
      <c r="O52" s="37"/>
      <c r="P52" s="37"/>
      <c r="Q52" s="37"/>
    </row>
    <row r="53" spans="1:20" ht="15" customHeight="1" thickBot="1">
      <c r="A53" s="1">
        <v>43</v>
      </c>
      <c r="B53" s="143" t="s">
        <v>66</v>
      </c>
      <c r="C53" s="1"/>
      <c r="D53" s="1"/>
      <c r="E53" s="1"/>
      <c r="F53" s="1"/>
      <c r="G53" s="1"/>
      <c r="H53" s="1"/>
      <c r="I53" s="1"/>
      <c r="J53" s="1"/>
      <c r="K53" s="1"/>
      <c r="L53" s="1"/>
      <c r="M53" s="1"/>
      <c r="N53" s="1"/>
      <c r="O53" s="1"/>
      <c r="P53" s="1"/>
      <c r="Q53" s="1"/>
      <c r="R53" s="1"/>
      <c r="S53" s="1"/>
      <c r="T53" s="99"/>
    </row>
    <row r="54" spans="1:20" ht="15" customHeight="1">
      <c r="A54" s="5" t="s">
        <v>181</v>
      </c>
      <c r="B54" s="5"/>
      <c r="C54" s="5"/>
      <c r="D54" s="5"/>
      <c r="E54" s="5"/>
      <c r="F54" s="5"/>
      <c r="G54" s="5"/>
      <c r="H54" s="5"/>
      <c r="I54" s="5"/>
      <c r="J54" s="5"/>
      <c r="K54" s="5"/>
      <c r="L54" s="5"/>
      <c r="M54" s="5"/>
      <c r="N54" s="5"/>
      <c r="O54" s="5"/>
      <c r="P54" s="5"/>
      <c r="Q54" s="5"/>
      <c r="R54" s="5" t="s">
        <v>176</v>
      </c>
      <c r="S54" s="5"/>
      <c r="T54" s="5"/>
    </row>
    <row r="55" spans="1:20" ht="15" customHeight="1" thickBot="1">
      <c r="A55" s="1" t="str">
        <f>+$A$163</f>
        <v>SCHEDULE B-3</v>
      </c>
      <c r="B55" s="1"/>
      <c r="C55" s="1"/>
      <c r="D55" s="1"/>
      <c r="E55" s="1"/>
      <c r="F55" s="1"/>
      <c r="G55" s="1"/>
      <c r="H55" s="1"/>
      <c r="I55" s="1" t="str">
        <f>+$I$163</f>
        <v>13 MONTH AVERAGE BALANCE SHEET - SYSTEM BASIS</v>
      </c>
      <c r="J55" s="1"/>
      <c r="K55" s="1"/>
      <c r="L55" s="1"/>
      <c r="M55" s="1"/>
      <c r="N55" s="1"/>
      <c r="O55" s="1"/>
      <c r="P55" s="1"/>
      <c r="Q55" s="1"/>
      <c r="R55" s="1"/>
      <c r="S55" s="1"/>
      <c r="T55" s="3" t="s">
        <v>1966</v>
      </c>
    </row>
    <row r="56" spans="1:20" ht="15" customHeight="1">
      <c r="A56" s="4" t="s">
        <v>4</v>
      </c>
      <c r="B56" s="4"/>
      <c r="C56" s="4"/>
      <c r="D56" s="4"/>
      <c r="E56" s="4"/>
      <c r="F56" s="4" t="s">
        <v>186</v>
      </c>
      <c r="G56" s="4" t="str">
        <f>+$G$164</f>
        <v>Derive the 13-month average system balance sheet by primary account by month for the test year, the prior year</v>
      </c>
      <c r="H56" s="5"/>
      <c r="I56" s="5"/>
      <c r="J56" s="6"/>
      <c r="K56" s="6"/>
      <c r="L56" s="4"/>
      <c r="M56" s="6"/>
      <c r="N56" s="6"/>
      <c r="O56" s="6"/>
      <c r="P56" s="6"/>
      <c r="Q56" s="6" t="s">
        <v>7</v>
      </c>
      <c r="R56" s="4"/>
      <c r="S56" s="4"/>
      <c r="T56" s="7"/>
    </row>
    <row r="57" spans="1:20" ht="15" customHeight="1">
      <c r="A57" s="4"/>
      <c r="B57" s="4"/>
      <c r="C57" s="4"/>
      <c r="D57" s="4"/>
      <c r="E57" s="4"/>
      <c r="F57" s="4"/>
      <c r="G57" s="4" t="str">
        <f>+$G$165</f>
        <v>and the most recent historical year.  For accounts including non-electric utility amounts, show these</v>
      </c>
      <c r="H57" s="5"/>
      <c r="I57" s="5"/>
      <c r="J57" s="9"/>
      <c r="K57" s="7"/>
      <c r="L57" s="4"/>
      <c r="M57" s="4"/>
      <c r="N57" s="4"/>
      <c r="O57" s="4"/>
      <c r="P57" s="9"/>
      <c r="Q57" s="9" t="s">
        <v>12</v>
      </c>
      <c r="R57" s="7" t="str">
        <f>+$R$165</f>
        <v>Projected Test Year Ended 12/31/2025</v>
      </c>
      <c r="S57" s="4"/>
      <c r="T57" s="9"/>
    </row>
    <row r="58" spans="1:20" ht="15" customHeight="1">
      <c r="A58" s="4" t="s">
        <v>10</v>
      </c>
      <c r="B58" s="4"/>
      <c r="C58" s="4"/>
      <c r="D58" s="4"/>
      <c r="E58" s="4"/>
      <c r="F58" s="4"/>
      <c r="G58" s="4" t="str">
        <f>+$G$166</f>
        <v>amounts as a separate sub-account.</v>
      </c>
      <c r="H58" s="4"/>
      <c r="I58" s="4"/>
      <c r="J58" s="9"/>
      <c r="K58" s="7"/>
      <c r="L58" s="9"/>
      <c r="M58" s="4"/>
      <c r="N58" s="4"/>
      <c r="O58" s="4"/>
      <c r="P58" s="4"/>
      <c r="R58" s="7" t="str">
        <f>+$R$166</f>
        <v>Projected Prior Year Ended 12/31/2024</v>
      </c>
      <c r="S58" s="4"/>
      <c r="T58" s="9"/>
    </row>
    <row r="59" spans="1:20" ht="15" customHeight="1">
      <c r="A59" s="4"/>
      <c r="B59" s="4"/>
      <c r="C59" s="4"/>
      <c r="D59" s="4"/>
      <c r="E59" s="4"/>
      <c r="F59" s="4"/>
      <c r="G59" s="4"/>
      <c r="H59" s="4"/>
      <c r="I59" s="4"/>
      <c r="J59" s="9"/>
      <c r="K59" s="7"/>
      <c r="L59" s="9"/>
      <c r="M59" s="4"/>
      <c r="N59" s="4"/>
      <c r="O59" s="4"/>
      <c r="P59" s="4"/>
      <c r="R59" s="7" t="str">
        <f>+$R$167</f>
        <v>Historical Prior Year Ended 12/31/2023</v>
      </c>
      <c r="S59" s="4"/>
      <c r="T59" s="9"/>
    </row>
    <row r="60" spans="1:20" ht="15" customHeight="1" thickBot="1">
      <c r="A60" s="2" t="str">
        <f>A222</f>
        <v>DOCKET No. 20240026-EI</v>
      </c>
      <c r="B60" s="2"/>
      <c r="C60" s="1"/>
      <c r="D60" s="1"/>
      <c r="E60" s="1"/>
      <c r="F60" s="1"/>
      <c r="G60" s="1"/>
      <c r="H60" s="1"/>
      <c r="I60" s="2" t="s">
        <v>14</v>
      </c>
      <c r="J60" s="10"/>
      <c r="K60" s="1"/>
      <c r="L60" s="1"/>
      <c r="M60" s="1"/>
      <c r="N60" s="1"/>
      <c r="O60" s="1"/>
      <c r="P60" s="1"/>
      <c r="Q60" s="1"/>
      <c r="R60" s="2" t="str">
        <f>R6</f>
        <v>Witness: J. Chronister / R. Latta</v>
      </c>
      <c r="S60" s="1"/>
      <c r="T60" s="1"/>
    </row>
    <row r="61" spans="1:20" ht="15" customHeight="1">
      <c r="A61" s="140"/>
      <c r="B61" s="140"/>
      <c r="C61" s="141"/>
      <c r="D61" s="141"/>
      <c r="E61" s="141"/>
      <c r="F61" s="141" t="s">
        <v>16</v>
      </c>
      <c r="G61" s="141" t="s">
        <v>17</v>
      </c>
      <c r="H61" s="141" t="s">
        <v>18</v>
      </c>
      <c r="I61" s="141" t="s">
        <v>19</v>
      </c>
      <c r="J61" s="141" t="s">
        <v>20</v>
      </c>
      <c r="K61" s="141" t="s">
        <v>21</v>
      </c>
      <c r="L61" s="141" t="s">
        <v>22</v>
      </c>
      <c r="M61" s="141" t="s">
        <v>23</v>
      </c>
      <c r="N61" s="141" t="s">
        <v>24</v>
      </c>
      <c r="O61" s="141" t="s">
        <v>25</v>
      </c>
      <c r="P61" s="141" t="s">
        <v>190</v>
      </c>
      <c r="Q61" s="141" t="s">
        <v>191</v>
      </c>
      <c r="R61" s="141" t="s">
        <v>192</v>
      </c>
      <c r="S61" s="141" t="s">
        <v>193</v>
      </c>
      <c r="T61" s="141" t="s">
        <v>194</v>
      </c>
    </row>
    <row r="62" spans="1:20" ht="15" customHeight="1">
      <c r="A62" s="140"/>
      <c r="B62" s="140"/>
      <c r="C62" s="140"/>
      <c r="D62" s="140"/>
      <c r="E62" s="140"/>
      <c r="F62" s="142"/>
      <c r="G62" s="142"/>
      <c r="H62" s="142"/>
      <c r="I62" s="142"/>
      <c r="J62" s="142"/>
      <c r="K62" s="142"/>
      <c r="L62" s="142"/>
      <c r="M62" s="142"/>
      <c r="N62" s="142"/>
      <c r="O62" s="142"/>
      <c r="P62" s="142"/>
      <c r="Q62" s="142"/>
      <c r="R62" s="142"/>
      <c r="S62" s="142" t="s">
        <v>195</v>
      </c>
      <c r="T62" s="142" t="s">
        <v>196</v>
      </c>
    </row>
    <row r="63" spans="1:20" ht="15" customHeight="1">
      <c r="A63" s="140" t="s">
        <v>34</v>
      </c>
      <c r="B63" s="142" t="s">
        <v>197</v>
      </c>
      <c r="C63" s="142" t="s">
        <v>198</v>
      </c>
      <c r="D63" s="142"/>
      <c r="E63" s="142"/>
      <c r="F63" s="142" t="s">
        <v>199</v>
      </c>
      <c r="G63" s="142" t="s">
        <v>200</v>
      </c>
      <c r="H63" s="142" t="s">
        <v>201</v>
      </c>
      <c r="I63" s="142" t="s">
        <v>202</v>
      </c>
      <c r="J63" s="142" t="s">
        <v>203</v>
      </c>
      <c r="K63" s="142" t="s">
        <v>204</v>
      </c>
      <c r="L63" s="142" t="s">
        <v>205</v>
      </c>
      <c r="M63" s="142" t="s">
        <v>206</v>
      </c>
      <c r="N63" s="142" t="s">
        <v>207</v>
      </c>
      <c r="O63" s="142" t="s">
        <v>208</v>
      </c>
      <c r="P63" s="142" t="s">
        <v>209</v>
      </c>
      <c r="Q63" s="142" t="s">
        <v>210</v>
      </c>
      <c r="R63" s="142" t="s">
        <v>199</v>
      </c>
      <c r="S63" s="142" t="s">
        <v>211</v>
      </c>
      <c r="T63" s="142" t="s">
        <v>212</v>
      </c>
    </row>
    <row r="64" spans="1:20" ht="15" customHeight="1" thickBot="1">
      <c r="A64" s="143" t="s">
        <v>45</v>
      </c>
      <c r="B64" s="144" t="s">
        <v>213</v>
      </c>
      <c r="C64" s="144" t="s">
        <v>214</v>
      </c>
      <c r="D64" s="144"/>
      <c r="E64" s="144"/>
      <c r="F64" s="145">
        <f>F10</f>
        <v>2024</v>
      </c>
      <c r="G64" s="145">
        <f t="shared" ref="G64:S64" si="6">G10</f>
        <v>2025</v>
      </c>
      <c r="H64" s="145">
        <f t="shared" si="6"/>
        <v>2025</v>
      </c>
      <c r="I64" s="145">
        <f t="shared" si="6"/>
        <v>2025</v>
      </c>
      <c r="J64" s="145">
        <f t="shared" si="6"/>
        <v>2025</v>
      </c>
      <c r="K64" s="145">
        <f t="shared" si="6"/>
        <v>2025</v>
      </c>
      <c r="L64" s="145">
        <f t="shared" si="6"/>
        <v>2025</v>
      </c>
      <c r="M64" s="145">
        <f t="shared" si="6"/>
        <v>2025</v>
      </c>
      <c r="N64" s="145">
        <f t="shared" si="6"/>
        <v>2025</v>
      </c>
      <c r="O64" s="145">
        <f t="shared" si="6"/>
        <v>2025</v>
      </c>
      <c r="P64" s="145">
        <f t="shared" si="6"/>
        <v>2025</v>
      </c>
      <c r="Q64" s="145">
        <f t="shared" si="6"/>
        <v>2025</v>
      </c>
      <c r="R64" s="145">
        <f t="shared" si="6"/>
        <v>2025</v>
      </c>
      <c r="S64" s="145">
        <f t="shared" si="6"/>
        <v>2025</v>
      </c>
      <c r="T64" s="144" t="s">
        <v>215</v>
      </c>
    </row>
    <row r="65" spans="1:21" ht="15" customHeight="1">
      <c r="A65" s="140">
        <v>1</v>
      </c>
      <c r="B65" s="86"/>
      <c r="C65" s="14" t="s">
        <v>280</v>
      </c>
      <c r="D65" s="14"/>
      <c r="E65" s="14"/>
      <c r="F65" s="14"/>
      <c r="G65" s="14"/>
      <c r="H65" s="14"/>
      <c r="I65" s="14"/>
      <c r="J65" s="14"/>
      <c r="K65" s="14"/>
      <c r="L65" s="14"/>
      <c r="M65" s="14"/>
      <c r="N65" s="14"/>
      <c r="O65" s="14"/>
      <c r="P65" s="14"/>
      <c r="Q65" s="14"/>
      <c r="R65" s="14"/>
      <c r="S65" s="14"/>
      <c r="T65" s="140"/>
    </row>
    <row r="66" spans="1:21" ht="15" customHeight="1">
      <c r="A66" s="140">
        <v>2</v>
      </c>
      <c r="B66" s="397" t="s">
        <v>281</v>
      </c>
      <c r="C66" s="14" t="s">
        <v>282</v>
      </c>
      <c r="D66" s="140"/>
      <c r="E66" s="140"/>
      <c r="F66" s="27">
        <f>(SUMIF('Test Year'!$A:$A,$B66,'Test Year'!G:G))/1000</f>
        <v>28016.99784</v>
      </c>
      <c r="G66" s="27">
        <f>(SUMIF('Test Year'!$A:$A,$B66,'Test Year'!H:H))/1000</f>
        <v>27868.408309999999</v>
      </c>
      <c r="H66" s="27">
        <f>(SUMIF('Test Year'!$A:$A,$B66,'Test Year'!I:I))/1000</f>
        <v>27703.17684</v>
      </c>
      <c r="I66" s="27">
        <f>(SUMIF('Test Year'!$A:$A,$B66,'Test Year'!J:J))/1000</f>
        <v>30046.266339999998</v>
      </c>
      <c r="J66" s="27">
        <f>(SUMIF('Test Year'!$A:$A,$B66,'Test Year'!K:K))/1000</f>
        <v>29868.522840000001</v>
      </c>
      <c r="K66" s="27">
        <f>(SUMIF('Test Year'!$A:$A,$B66,'Test Year'!L:L))/1000</f>
        <v>29690.779340000001</v>
      </c>
      <c r="L66" s="27">
        <f>(SUMIF('Test Year'!$A:$A,$B66,'Test Year'!M:M))/1000</f>
        <v>29325.53484</v>
      </c>
      <c r="M66" s="27">
        <f>(SUMIF('Test Year'!$A:$A,$B66,'Test Year'!N:N))/1000</f>
        <v>29147.79134</v>
      </c>
      <c r="N66" s="27">
        <f>(SUMIF('Test Year'!$A:$A,$B66,'Test Year'!O:O))/1000</f>
        <v>28970.047839999999</v>
      </c>
      <c r="O66" s="27">
        <f>(SUMIF('Test Year'!$A:$A,$B66,'Test Year'!P:P))/1000</f>
        <v>28792.304339999999</v>
      </c>
      <c r="P66" s="27">
        <f>(SUMIF('Test Year'!$A:$A,$B66,'Test Year'!Q:Q))/1000</f>
        <v>28614.560839999998</v>
      </c>
      <c r="Q66" s="27">
        <f>(SUMIF('Test Year'!$A:$A,$B66,'Test Year'!R:R))/1000</f>
        <v>28436.817340000001</v>
      </c>
      <c r="R66" s="27">
        <f>(SUMIF('Test Year'!$A:$A,$B66,'Test Year'!S:S))/1000</f>
        <v>28259.073840000001</v>
      </c>
      <c r="S66" s="148">
        <f t="shared" ref="S66:S73" si="7">AVERAGE(F66:R66)</f>
        <v>28826.17553</v>
      </c>
      <c r="T66" s="142" t="s">
        <v>283</v>
      </c>
      <c r="U66" s="168" t="s">
        <v>381</v>
      </c>
    </row>
    <row r="67" spans="1:21" ht="15" customHeight="1">
      <c r="A67" s="140">
        <v>3</v>
      </c>
      <c r="B67" s="396" t="s">
        <v>284</v>
      </c>
      <c r="C67" s="102" t="s">
        <v>285</v>
      </c>
      <c r="D67" s="332"/>
      <c r="E67" s="332"/>
      <c r="F67" s="104">
        <f>(SUMIF('Test Year'!$A:$A,$B67,'Test Year'!G:G))/1000-F68</f>
        <v>774404.84215279436</v>
      </c>
      <c r="G67" s="104">
        <f>(SUMIF('Test Year'!$A:$A,$B67,'Test Year'!H:H))/1000-G68</f>
        <v>774292.1614299604</v>
      </c>
      <c r="H67" s="104">
        <f>(SUMIF('Test Year'!$A:$A,$B67,'Test Year'!I:I))/1000-H68</f>
        <v>778202.96914077306</v>
      </c>
      <c r="I67" s="104">
        <f>(SUMIF('Test Year'!$A:$A,$B67,'Test Year'!J:J))/1000-I68</f>
        <v>782009.65733508358</v>
      </c>
      <c r="J67" s="104">
        <f>(SUMIF('Test Year'!$A:$A,$B67,'Test Year'!K:K))/1000-J68</f>
        <v>786830.71656175156</v>
      </c>
      <c r="K67" s="104">
        <f>(SUMIF('Test Year'!$A:$A,$B67,'Test Year'!L:L))/1000-K68</f>
        <v>789224.35253260424</v>
      </c>
      <c r="L67" s="104">
        <f>(SUMIF('Test Year'!$A:$A,$B67,'Test Year'!M:M))/1000-L68</f>
        <v>790170.88001173548</v>
      </c>
      <c r="M67" s="104">
        <f>(SUMIF('Test Year'!$A:$A,$B67,'Test Year'!N:N))/1000-M68</f>
        <v>790874.71797063621</v>
      </c>
      <c r="N67" s="104">
        <f>(SUMIF('Test Year'!$A:$A,$B67,'Test Year'!O:O))/1000-N68</f>
        <v>792339.58994973672</v>
      </c>
      <c r="O67" s="104">
        <f>(SUMIF('Test Year'!$A:$A,$B67,'Test Year'!P:P))/1000-O68</f>
        <v>792499.40921341302</v>
      </c>
      <c r="P67" s="104">
        <f>(SUMIF('Test Year'!$A:$A,$B67,'Test Year'!Q:Q))/1000-P68</f>
        <v>794765.36713000503</v>
      </c>
      <c r="Q67" s="104">
        <f>(SUMIF('Test Year'!$A:$A,$B67,'Test Year'!R:R))/1000-Q68</f>
        <v>797166.91387150809</v>
      </c>
      <c r="R67" s="104">
        <f>(SUMIF('Test Year'!$A:$A,$B67,'Test Year'!S:S))/1000-R68</f>
        <v>802420.84783367673</v>
      </c>
      <c r="S67" s="380">
        <f t="shared" si="7"/>
        <v>788092.49424105207</v>
      </c>
      <c r="T67" s="142" t="s">
        <v>286</v>
      </c>
      <c r="U67" s="92"/>
    </row>
    <row r="68" spans="1:21" ht="15" customHeight="1">
      <c r="A68" s="140">
        <v>4</v>
      </c>
      <c r="B68" s="396" t="s">
        <v>284</v>
      </c>
      <c r="C68" s="14" t="s">
        <v>287</v>
      </c>
      <c r="D68" s="140"/>
      <c r="E68" s="140"/>
      <c r="F68" s="27">
        <f>(SUMIF('Test Year'!$C:$C,"1823610",'Test Year'!G:G))/1000</f>
        <v>117987.58408</v>
      </c>
      <c r="G68" s="27">
        <f>(SUMIF('Test Year'!$C:$C,"1823610",'Test Year'!H:H))/1000</f>
        <v>118667.98992000001</v>
      </c>
      <c r="H68" s="27">
        <f>(SUMIF('Test Year'!$C:$C,"1823610",'Test Year'!I:I))/1000</f>
        <v>122035.60358</v>
      </c>
      <c r="I68" s="27">
        <f>(SUMIF('Test Year'!$C:$C,"1823610",'Test Year'!J:J))/1000</f>
        <v>122873.79601000001</v>
      </c>
      <c r="J68" s="27">
        <f>(SUMIF('Test Year'!$C:$C,"1823610",'Test Year'!K:K))/1000</f>
        <v>128055.50658</v>
      </c>
      <c r="K68" s="27">
        <f>(SUMIF('Test Year'!$C:$C,"1823610",'Test Year'!L:L))/1000</f>
        <v>128660.73722</v>
      </c>
      <c r="L68" s="27">
        <f>(SUMIF('Test Year'!$C:$C,"1823610",'Test Year'!M:M))/1000</f>
        <v>128985.17848</v>
      </c>
      <c r="M68" s="27">
        <f>(SUMIF('Test Year'!$C:$C,"1823610",'Test Year'!N:N))/1000</f>
        <v>129208.58441</v>
      </c>
      <c r="N68" s="27">
        <f>(SUMIF('Test Year'!$C:$C,"1823610",'Test Year'!O:O))/1000</f>
        <v>129512.79351999999</v>
      </c>
      <c r="O68" s="27">
        <f>(SUMIF('Test Year'!$C:$C,"1823610",'Test Year'!P:P))/1000</f>
        <v>129871.13397</v>
      </c>
      <c r="P68" s="27">
        <f>(SUMIF('Test Year'!$C:$C,"1823610",'Test Year'!Q:Q))/1000</f>
        <v>130255.53947</v>
      </c>
      <c r="Q68" s="27">
        <f>(SUMIF('Test Year'!$C:$C,"1823610",'Test Year'!R:R))/1000</f>
        <v>130660.0048</v>
      </c>
      <c r="R68" s="27">
        <f>(SUMIF('Test Year'!$C:$C,"1823610",'Test Year'!S:S))/1000</f>
        <v>131185.92519000001</v>
      </c>
      <c r="S68" s="148">
        <f t="shared" si="7"/>
        <v>126766.18286384617</v>
      </c>
      <c r="T68" s="142" t="s">
        <v>288</v>
      </c>
      <c r="U68" s="92"/>
    </row>
    <row r="69" spans="1:21" ht="15" customHeight="1">
      <c r="A69" s="140">
        <v>5</v>
      </c>
      <c r="B69" s="396" t="s">
        <v>289</v>
      </c>
      <c r="C69" s="14" t="s">
        <v>290</v>
      </c>
      <c r="D69" s="140"/>
      <c r="E69" s="140"/>
      <c r="F69" s="27">
        <f>(SUMIF('Test Year'!$A:$A,$B69,'Test Year'!G:G))/1000</f>
        <v>14320.821550000001</v>
      </c>
      <c r="G69" s="27">
        <f>(SUMIF('Test Year'!$A:$A,$B69,'Test Year'!H:H))/1000</f>
        <v>6756.8215499999997</v>
      </c>
      <c r="H69" s="27">
        <f>(SUMIF('Test Year'!$A:$A,$B69,'Test Year'!I:I))/1000</f>
        <v>6803.8215499999997</v>
      </c>
      <c r="I69" s="27">
        <f>(SUMIF('Test Year'!$A:$A,$B69,'Test Year'!J:J))/1000</f>
        <v>6884.8215499999997</v>
      </c>
      <c r="J69" s="27">
        <f>(SUMIF('Test Year'!$A:$A,$B69,'Test Year'!K:K))/1000</f>
        <v>6952.8215499999997</v>
      </c>
      <c r="K69" s="27">
        <f>(SUMIF('Test Year'!$A:$A,$B69,'Test Year'!L:L))/1000</f>
        <v>6990.8215499999997</v>
      </c>
      <c r="L69" s="27">
        <f>(SUMIF('Test Year'!$A:$A,$B69,'Test Year'!M:M))/1000</f>
        <v>7028.8215499999997</v>
      </c>
      <c r="M69" s="27">
        <f>(SUMIF('Test Year'!$A:$A,$B69,'Test Year'!N:N))/1000</f>
        <v>7091.8215499999997</v>
      </c>
      <c r="N69" s="27">
        <f>(SUMIF('Test Year'!$A:$A,$B69,'Test Year'!O:O))/1000</f>
        <v>7129.8215499999997</v>
      </c>
      <c r="O69" s="27">
        <f>(SUMIF('Test Year'!$A:$A,$B69,'Test Year'!P:P))/1000</f>
        <v>3866.8215499999997</v>
      </c>
      <c r="P69" s="27">
        <f>(SUMIF('Test Year'!$A:$A,$B69,'Test Year'!Q:Q))/1000</f>
        <v>3904.8215499999997</v>
      </c>
      <c r="Q69" s="27">
        <f>(SUMIF('Test Year'!$A:$A,$B69,'Test Year'!R:R))/1000</f>
        <v>3942.8215499999997</v>
      </c>
      <c r="R69" s="27">
        <f>(SUMIF('Test Year'!$A:$A,$B69,'Test Year'!S:S))/1000</f>
        <v>3692.8215499999997</v>
      </c>
      <c r="S69" s="148">
        <f t="shared" si="7"/>
        <v>6566.744626923075</v>
      </c>
      <c r="T69" s="142" t="s">
        <v>113</v>
      </c>
    </row>
    <row r="70" spans="1:21" ht="15" customHeight="1">
      <c r="A70" s="140">
        <v>6</v>
      </c>
      <c r="B70" s="396" t="s">
        <v>291</v>
      </c>
      <c r="C70" s="14" t="s">
        <v>292</v>
      </c>
      <c r="D70" s="140"/>
      <c r="E70" s="140"/>
      <c r="F70" s="27">
        <f>(SUMIF('Test Year'!$A:$A,$B70,'Test Year'!G:G))/1000</f>
        <v>0</v>
      </c>
      <c r="G70" s="27">
        <f>(SUMIF('Test Year'!$A:$A,$B70,'Test Year'!H:H))/1000</f>
        <v>0</v>
      </c>
      <c r="H70" s="27">
        <f>(SUMIF('Test Year'!$A:$A,$B70,'Test Year'!I:I))/1000</f>
        <v>0</v>
      </c>
      <c r="I70" s="27">
        <f>(SUMIF('Test Year'!$A:$A,$B70,'Test Year'!J:J))/1000</f>
        <v>0</v>
      </c>
      <c r="J70" s="27">
        <f>(SUMIF('Test Year'!$A:$A,$B70,'Test Year'!K:K))/1000</f>
        <v>0</v>
      </c>
      <c r="K70" s="27">
        <f>(SUMIF('Test Year'!$A:$A,$B70,'Test Year'!L:L))/1000</f>
        <v>0</v>
      </c>
      <c r="L70" s="27">
        <f>(SUMIF('Test Year'!$A:$A,$B70,'Test Year'!M:M))/1000</f>
        <v>0</v>
      </c>
      <c r="M70" s="27">
        <f>(SUMIF('Test Year'!$A:$A,$B70,'Test Year'!N:N))/1000</f>
        <v>0</v>
      </c>
      <c r="N70" s="27">
        <f>(SUMIF('Test Year'!$A:$A,$B70,'Test Year'!O:O))/1000</f>
        <v>0</v>
      </c>
      <c r="O70" s="27">
        <f>(SUMIF('Test Year'!$A:$A,$B70,'Test Year'!P:P))/1000</f>
        <v>0</v>
      </c>
      <c r="P70" s="27">
        <f>(SUMIF('Test Year'!$A:$A,$B70,'Test Year'!Q:Q))/1000</f>
        <v>0</v>
      </c>
      <c r="Q70" s="27">
        <f>(SUMIF('Test Year'!$A:$A,$B70,'Test Year'!R:R))/1000</f>
        <v>0</v>
      </c>
      <c r="R70" s="27">
        <f>(SUMIF('Test Year'!$A:$A,$B70,'Test Year'!S:S))/1000</f>
        <v>0</v>
      </c>
      <c r="S70" s="148">
        <f t="shared" si="7"/>
        <v>0</v>
      </c>
      <c r="T70" s="142" t="s">
        <v>113</v>
      </c>
    </row>
    <row r="71" spans="1:21" ht="15" customHeight="1">
      <c r="A71" s="140">
        <v>7</v>
      </c>
      <c r="B71" s="396" t="s">
        <v>293</v>
      </c>
      <c r="C71" s="14" t="s">
        <v>376</v>
      </c>
      <c r="D71" s="140"/>
      <c r="E71" s="140"/>
      <c r="F71" s="27">
        <f>(SUMIF('Test Year'!$A:$A,$B71,'Test Year'!G:G))/1000</f>
        <v>5745.2926600000001</v>
      </c>
      <c r="G71" s="27">
        <f>(SUMIF('Test Year'!$A:$A,$B71,'Test Year'!H:H))/1000</f>
        <v>3140.0285699999999</v>
      </c>
      <c r="H71" s="27">
        <f>(SUMIF('Test Year'!$A:$A,$B71,'Test Year'!I:I))/1000</f>
        <v>3275.6271000000002</v>
      </c>
      <c r="I71" s="27">
        <f>(SUMIF('Test Year'!$A:$A,$B71,'Test Year'!J:J))/1000</f>
        <v>3040.4160400000001</v>
      </c>
      <c r="J71" s="27">
        <f>(SUMIF('Test Year'!$A:$A,$B71,'Test Year'!K:K))/1000</f>
        <v>2954.19299</v>
      </c>
      <c r="K71" s="27">
        <f>(SUMIF('Test Year'!$A:$A,$B71,'Test Year'!L:L))/1000</f>
        <v>2828.6259799999998</v>
      </c>
      <c r="L71" s="27">
        <f>(SUMIF('Test Year'!$A:$A,$B71,'Test Year'!M:M))/1000</f>
        <v>3118.5788900000002</v>
      </c>
      <c r="M71" s="27">
        <f>(SUMIF('Test Year'!$A:$A,$B71,'Test Year'!N:N))/1000</f>
        <v>5276.0548699999999</v>
      </c>
      <c r="N71" s="27">
        <f>(SUMIF('Test Year'!$A:$A,$B71,'Test Year'!O:O))/1000</f>
        <v>5607.6506799999997</v>
      </c>
      <c r="O71" s="27">
        <f>(SUMIF('Test Year'!$A:$A,$B71,'Test Year'!P:P))/1000</f>
        <v>5263.8179400000008</v>
      </c>
      <c r="P71" s="27">
        <f>(SUMIF('Test Year'!$A:$A,$B71,'Test Year'!Q:Q))/1000</f>
        <v>5144.0990499999998</v>
      </c>
      <c r="Q71" s="27">
        <f>(SUMIF('Test Year'!$A:$A,$B71,'Test Year'!R:R))/1000</f>
        <v>5053.5128800000002</v>
      </c>
      <c r="R71" s="27">
        <f>(SUMIF('Test Year'!$A:$A,$B71,'Test Year'!S:S))/1000</f>
        <v>2988.3853599999998</v>
      </c>
      <c r="S71" s="148">
        <f t="shared" si="7"/>
        <v>4110.4833084615384</v>
      </c>
      <c r="T71" s="142" t="s">
        <v>113</v>
      </c>
    </row>
    <row r="72" spans="1:21" ht="15" customHeight="1">
      <c r="A72" s="140">
        <v>8</v>
      </c>
      <c r="B72" s="401" t="s">
        <v>294</v>
      </c>
      <c r="C72" s="14" t="s">
        <v>295</v>
      </c>
      <c r="D72" s="140"/>
      <c r="E72" s="140"/>
      <c r="F72" s="27">
        <f>(SUMIF('Test Year'!$A:$A,$B72,'Test Year'!G:G))/1000</f>
        <v>2534.87392</v>
      </c>
      <c r="G72" s="27">
        <f>(SUMIF('Test Year'!$A:$A,$B72,'Test Year'!H:H))/1000</f>
        <v>2885.1861899999999</v>
      </c>
      <c r="H72" s="27">
        <f>(SUMIF('Test Year'!$A:$A,$B72,'Test Year'!I:I))/1000</f>
        <v>2853.3396200000002</v>
      </c>
      <c r="I72" s="27">
        <f>(SUMIF('Test Year'!$A:$A,$B72,'Test Year'!J:J))/1000</f>
        <v>2821.49305</v>
      </c>
      <c r="J72" s="27">
        <f>(SUMIF('Test Year'!$A:$A,$B72,'Test Year'!K:K))/1000</f>
        <v>2789.6464799999999</v>
      </c>
      <c r="K72" s="27">
        <f>(SUMIF('Test Year'!$A:$A,$B72,'Test Year'!L:L))/1000</f>
        <v>2757.7999100000002</v>
      </c>
      <c r="L72" s="27">
        <f>(SUMIF('Test Year'!$A:$A,$B72,'Test Year'!M:M))/1000</f>
        <v>2725.95334</v>
      </c>
      <c r="M72" s="27">
        <f>(SUMIF('Test Year'!$A:$A,$B72,'Test Year'!N:N))/1000</f>
        <v>2694.1067699999999</v>
      </c>
      <c r="N72" s="27">
        <f>(SUMIF('Test Year'!$A:$A,$B72,'Test Year'!O:O))/1000</f>
        <v>2662.2602000000002</v>
      </c>
      <c r="O72" s="27">
        <f>(SUMIF('Test Year'!$A:$A,$B72,'Test Year'!P:P))/1000</f>
        <v>2630.41363</v>
      </c>
      <c r="P72" s="27">
        <f>(SUMIF('Test Year'!$A:$A,$B72,'Test Year'!Q:Q))/1000</f>
        <v>2598.5670599999999</v>
      </c>
      <c r="Q72" s="27">
        <f>(SUMIF('Test Year'!$A:$A,$B72,'Test Year'!R:R))/1000</f>
        <v>2566.7204900000002</v>
      </c>
      <c r="R72" s="27">
        <f>(SUMIF('Test Year'!$A:$A,$B72,'Test Year'!S:S))/1000</f>
        <v>2534.87392</v>
      </c>
      <c r="S72" s="148">
        <f t="shared" si="7"/>
        <v>2696.5565061538464</v>
      </c>
      <c r="T72" s="142" t="s">
        <v>283</v>
      </c>
    </row>
    <row r="73" spans="1:21" ht="15" customHeight="1">
      <c r="A73" s="140">
        <v>9</v>
      </c>
      <c r="B73" s="397" t="s">
        <v>296</v>
      </c>
      <c r="C73" s="14" t="s">
        <v>297</v>
      </c>
      <c r="D73" s="140"/>
      <c r="E73" s="140"/>
      <c r="F73" s="32">
        <f>(SUMIF('Test Year'!$A:$A,$B73,'Test Year'!G:G))/1000</f>
        <v>768014.36690999975</v>
      </c>
      <c r="G73" s="32">
        <f>(SUMIF('Test Year'!$A:$A,$B73,'Test Year'!H:H))/1000</f>
        <v>771155.59033999953</v>
      </c>
      <c r="H73" s="32">
        <f>(SUMIF('Test Year'!$A:$A,$B73,'Test Year'!I:I))/1000</f>
        <v>793953.96616999956</v>
      </c>
      <c r="I73" s="32">
        <f>(SUMIF('Test Year'!$A:$A,$B73,'Test Year'!J:J))/1000</f>
        <v>797202.2900799996</v>
      </c>
      <c r="J73" s="32">
        <f>(SUMIF('Test Year'!$A:$A,$B73,'Test Year'!K:K))/1000</f>
        <v>834679.55777999957</v>
      </c>
      <c r="K73" s="32">
        <f>(SUMIF('Test Year'!$A:$A,$B73,'Test Year'!L:L))/1000</f>
        <v>839628.07681999973</v>
      </c>
      <c r="L73" s="32">
        <f>(SUMIF('Test Year'!$A:$A,$B73,'Test Year'!M:M))/1000</f>
        <v>843501.75456999964</v>
      </c>
      <c r="M73" s="32">
        <f>(SUMIF('Test Year'!$A:$A,$B73,'Test Year'!N:N))/1000</f>
        <v>847516.11798999971</v>
      </c>
      <c r="N73" s="32">
        <f>(SUMIF('Test Year'!$A:$A,$B73,'Test Year'!O:O))/1000</f>
        <v>851727.1286599997</v>
      </c>
      <c r="O73" s="32">
        <f>(SUMIF('Test Year'!$A:$A,$B73,'Test Year'!P:P))/1000</f>
        <v>854909.99592999974</v>
      </c>
      <c r="P73" s="32">
        <f>(SUMIF('Test Year'!$A:$A,$B73,'Test Year'!Q:Q))/1000</f>
        <v>858928.00052999973</v>
      </c>
      <c r="Q73" s="32">
        <f>(SUMIF('Test Year'!$A:$A,$B73,'Test Year'!R:R))/1000</f>
        <v>862235.8947899997</v>
      </c>
      <c r="R73" s="32">
        <f>(SUMIF('Test Year'!$A:$A,$B73,'Test Year'!S:S))/1000</f>
        <v>866921.80000999977</v>
      </c>
      <c r="S73" s="153">
        <f t="shared" si="7"/>
        <v>830028.81081384583</v>
      </c>
      <c r="T73" s="142" t="s">
        <v>283</v>
      </c>
      <c r="U73" s="92"/>
    </row>
    <row r="74" spans="1:21" ht="15" customHeight="1">
      <c r="A74" s="140">
        <v>10</v>
      </c>
      <c r="B74" s="397"/>
      <c r="C74" s="14"/>
      <c r="D74" s="140" t="s">
        <v>280</v>
      </c>
      <c r="E74" s="140"/>
      <c r="F74" s="27">
        <f t="shared" ref="F74:S74" si="8">SUM(F66:F73)</f>
        <v>1711024.7791127942</v>
      </c>
      <c r="G74" s="27">
        <f t="shared" si="8"/>
        <v>1704766.1863099597</v>
      </c>
      <c r="H74" s="27">
        <f t="shared" si="8"/>
        <v>1734828.5040007727</v>
      </c>
      <c r="I74" s="27">
        <f t="shared" si="8"/>
        <v>1744878.7404050832</v>
      </c>
      <c r="J74" s="27">
        <f t="shared" si="8"/>
        <v>1792130.9647817512</v>
      </c>
      <c r="K74" s="27">
        <f t="shared" si="8"/>
        <v>1799781.1933526038</v>
      </c>
      <c r="L74" s="27">
        <f t="shared" si="8"/>
        <v>1804856.701681735</v>
      </c>
      <c r="M74" s="27">
        <f t="shared" si="8"/>
        <v>1811809.1949006359</v>
      </c>
      <c r="N74" s="27">
        <f t="shared" si="8"/>
        <v>1817949.2923997364</v>
      </c>
      <c r="O74" s="27">
        <f t="shared" si="8"/>
        <v>1817833.8965734127</v>
      </c>
      <c r="P74" s="27">
        <f t="shared" si="8"/>
        <v>1824210.9556300049</v>
      </c>
      <c r="Q74" s="27">
        <f t="shared" si="8"/>
        <v>1830062.6857215078</v>
      </c>
      <c r="R74" s="27">
        <f t="shared" si="8"/>
        <v>1838003.7277036766</v>
      </c>
      <c r="S74" s="27">
        <f t="shared" si="8"/>
        <v>1787087.4478902826</v>
      </c>
      <c r="T74" s="140"/>
      <c r="U74" s="92"/>
    </row>
    <row r="75" spans="1:21" ht="15" customHeight="1">
      <c r="A75" s="140">
        <v>11</v>
      </c>
      <c r="B75" s="397"/>
      <c r="C75" s="14"/>
      <c r="D75" s="140"/>
      <c r="E75" s="140"/>
      <c r="F75" s="27"/>
      <c r="G75" s="27"/>
      <c r="H75" s="27"/>
      <c r="I75" s="27"/>
      <c r="J75" s="27"/>
      <c r="K75" s="27"/>
      <c r="L75" s="27"/>
      <c r="M75" s="27"/>
      <c r="N75" s="27"/>
      <c r="O75" s="27"/>
      <c r="P75" s="27"/>
      <c r="Q75" s="27"/>
      <c r="R75" s="27"/>
      <c r="S75" s="27"/>
      <c r="T75" s="140"/>
    </row>
    <row r="76" spans="1:21" ht="15" customHeight="1" thickBot="1">
      <c r="A76" s="140">
        <v>12</v>
      </c>
      <c r="B76" s="397"/>
      <c r="C76" s="14" t="s">
        <v>298</v>
      </c>
      <c r="D76" s="140"/>
      <c r="E76" s="140"/>
      <c r="F76" s="156">
        <f t="shared" ref="F76:S76" si="9">+F17+F22+F44+F74</f>
        <v>13050021.784111338</v>
      </c>
      <c r="G76" s="156">
        <f t="shared" si="9"/>
        <v>13175694.211948153</v>
      </c>
      <c r="H76" s="156">
        <f t="shared" si="9"/>
        <v>13283354.576640099</v>
      </c>
      <c r="I76" s="156">
        <f t="shared" si="9"/>
        <v>13384643.651824946</v>
      </c>
      <c r="J76" s="156">
        <f t="shared" si="9"/>
        <v>13534249.080487095</v>
      </c>
      <c r="K76" s="156">
        <f t="shared" si="9"/>
        <v>13651652.946849696</v>
      </c>
      <c r="L76" s="156">
        <f t="shared" si="9"/>
        <v>13837397.41628956</v>
      </c>
      <c r="M76" s="156">
        <f t="shared" si="9"/>
        <v>14004559.986957975</v>
      </c>
      <c r="N76" s="156">
        <f t="shared" si="9"/>
        <v>14052331.270406118</v>
      </c>
      <c r="O76" s="156">
        <f t="shared" si="9"/>
        <v>14114049.317109814</v>
      </c>
      <c r="P76" s="156">
        <f t="shared" si="9"/>
        <v>14134733.578126919</v>
      </c>
      <c r="Q76" s="156">
        <f t="shared" si="9"/>
        <v>14143674.276010511</v>
      </c>
      <c r="R76" s="156">
        <f t="shared" si="9"/>
        <v>14220035.586576134</v>
      </c>
      <c r="S76" s="156">
        <f t="shared" si="9"/>
        <v>13737415.206410646</v>
      </c>
      <c r="T76" s="140"/>
      <c r="U76" s="157"/>
    </row>
    <row r="77" spans="1:21" ht="15" customHeight="1">
      <c r="A77" s="140">
        <v>13</v>
      </c>
      <c r="B77" s="142"/>
      <c r="C77" s="140"/>
      <c r="D77" s="140"/>
      <c r="E77" s="140"/>
      <c r="F77" s="140"/>
      <c r="G77" s="140"/>
      <c r="H77" s="140"/>
      <c r="I77" s="140"/>
      <c r="J77" s="140"/>
      <c r="K77" s="140"/>
      <c r="L77" s="140"/>
      <c r="M77" s="140"/>
      <c r="N77" s="140"/>
      <c r="O77" s="140"/>
      <c r="P77" s="140"/>
      <c r="Q77" s="140"/>
      <c r="R77" s="140"/>
      <c r="S77" s="140"/>
      <c r="T77" s="140"/>
    </row>
    <row r="78" spans="1:21" ht="15" customHeight="1">
      <c r="A78" s="140">
        <v>14</v>
      </c>
      <c r="B78" s="397"/>
      <c r="C78" s="14" t="s">
        <v>299</v>
      </c>
      <c r="D78" s="140"/>
      <c r="E78" s="140"/>
      <c r="F78" s="140"/>
      <c r="G78" s="140"/>
      <c r="H78" s="140"/>
      <c r="I78" s="140"/>
      <c r="J78" s="140"/>
      <c r="K78" s="140"/>
      <c r="L78" s="140"/>
      <c r="M78" s="140"/>
      <c r="N78" s="140"/>
      <c r="O78" s="140"/>
      <c r="P78" s="140"/>
      <c r="Q78" s="140"/>
      <c r="R78" s="140"/>
      <c r="S78" s="140"/>
      <c r="T78" s="140"/>
    </row>
    <row r="79" spans="1:21" ht="15" customHeight="1">
      <c r="A79" s="140">
        <v>15</v>
      </c>
      <c r="B79" s="397"/>
      <c r="C79" s="14"/>
      <c r="D79" s="140"/>
      <c r="E79" s="140"/>
      <c r="F79" s="27"/>
      <c r="G79" s="27"/>
      <c r="H79" s="27"/>
      <c r="I79" s="27"/>
      <c r="J79" s="27"/>
      <c r="K79" s="27"/>
      <c r="L79" s="27"/>
      <c r="M79" s="27"/>
      <c r="N79" s="27"/>
      <c r="O79" s="27"/>
      <c r="P79" s="27"/>
      <c r="Q79" s="27"/>
      <c r="R79" s="27"/>
      <c r="S79" s="27"/>
      <c r="T79" s="140"/>
    </row>
    <row r="80" spans="1:21" ht="15" customHeight="1">
      <c r="A80" s="140">
        <v>16</v>
      </c>
      <c r="B80" s="397" t="s">
        <v>300</v>
      </c>
      <c r="C80" s="14" t="s">
        <v>301</v>
      </c>
      <c r="D80" s="140"/>
      <c r="E80" s="140"/>
      <c r="F80" s="27">
        <f>(SUMIF('Test Year'!$A:$A,$B80,'Test Year'!G:G))/1000</f>
        <v>119696.8</v>
      </c>
      <c r="G80" s="27">
        <f>(SUMIF('Test Year'!$A:$A,$B80,'Test Year'!H:H))/1000</f>
        <v>119696.8</v>
      </c>
      <c r="H80" s="27">
        <f>(SUMIF('Test Year'!$A:$A,$B80,'Test Year'!I:I))/1000</f>
        <v>119696.8</v>
      </c>
      <c r="I80" s="27">
        <f>(SUMIF('Test Year'!$A:$A,$B80,'Test Year'!J:J))/1000</f>
        <v>119696.8</v>
      </c>
      <c r="J80" s="27">
        <f>(SUMIF('Test Year'!$A:$A,$B80,'Test Year'!K:K))/1000</f>
        <v>119696.8</v>
      </c>
      <c r="K80" s="27">
        <f>(SUMIF('Test Year'!$A:$A,$B80,'Test Year'!L:L))/1000</f>
        <v>119696.8</v>
      </c>
      <c r="L80" s="27">
        <f>(SUMIF('Test Year'!$A:$A,$B80,'Test Year'!M:M))/1000</f>
        <v>119696.8</v>
      </c>
      <c r="M80" s="27">
        <f>(SUMIF('Test Year'!$A:$A,$B80,'Test Year'!N:N))/1000</f>
        <v>119696.8</v>
      </c>
      <c r="N80" s="27">
        <f>(SUMIF('Test Year'!$A:$A,$B80,'Test Year'!O:O))/1000</f>
        <v>119696.8</v>
      </c>
      <c r="O80" s="27">
        <f>(SUMIF('Test Year'!$A:$A,$B80,'Test Year'!P:P))/1000</f>
        <v>119696.8</v>
      </c>
      <c r="P80" s="27">
        <f>(SUMIF('Test Year'!$A:$A,$B80,'Test Year'!Q:Q))/1000</f>
        <v>119696.8</v>
      </c>
      <c r="Q80" s="27">
        <f>(SUMIF('Test Year'!$A:$A,$B80,'Test Year'!R:R))/1000</f>
        <v>119696.8</v>
      </c>
      <c r="R80" s="27">
        <f>(SUMIF('Test Year'!$A:$A,$B80,'Test Year'!S:S))/1000</f>
        <v>119696.8</v>
      </c>
      <c r="S80" s="148">
        <f t="shared" ref="S80:S84" si="10">AVERAGE(F80:R80)</f>
        <v>119696.80000000003</v>
      </c>
      <c r="T80" s="142" t="s">
        <v>283</v>
      </c>
    </row>
    <row r="81" spans="1:20" ht="15" customHeight="1">
      <c r="A81" s="140">
        <v>17</v>
      </c>
      <c r="B81" s="397" t="s">
        <v>302</v>
      </c>
      <c r="C81" s="14" t="s">
        <v>303</v>
      </c>
      <c r="D81" s="140"/>
      <c r="E81" s="140"/>
      <c r="F81" s="27">
        <f>(SUMIF('Test Year'!$A:$A,$B81,'Test Year'!G:G))/1000</f>
        <v>4985840.2</v>
      </c>
      <c r="G81" s="27">
        <f>(SUMIF('Test Year'!$A:$A,$B81,'Test Year'!H:H))/1000</f>
        <v>4985840.2</v>
      </c>
      <c r="H81" s="27">
        <f>(SUMIF('Test Year'!$A:$A,$B81,'Test Year'!I:I))/1000</f>
        <v>5145840.2</v>
      </c>
      <c r="I81" s="27">
        <f>(SUMIF('Test Year'!$A:$A,$B81,'Test Year'!J:J))/1000</f>
        <v>5145840.2</v>
      </c>
      <c r="J81" s="27">
        <f>(SUMIF('Test Year'!$A:$A,$B81,'Test Year'!K:K))/1000</f>
        <v>5145840.2</v>
      </c>
      <c r="K81" s="27">
        <f>(SUMIF('Test Year'!$A:$A,$B81,'Test Year'!L:L))/1000</f>
        <v>5300840.2</v>
      </c>
      <c r="L81" s="27">
        <f>(SUMIF('Test Year'!$A:$A,$B81,'Test Year'!M:M))/1000</f>
        <v>5300840.2</v>
      </c>
      <c r="M81" s="27">
        <f>(SUMIF('Test Year'!$A:$A,$B81,'Test Year'!N:N))/1000</f>
        <v>5300840.2</v>
      </c>
      <c r="N81" s="27">
        <f>(SUMIF('Test Year'!$A:$A,$B81,'Test Year'!O:O))/1000</f>
        <v>5450840.2000000002</v>
      </c>
      <c r="O81" s="27">
        <f>(SUMIF('Test Year'!$A:$A,$B81,'Test Year'!P:P))/1000</f>
        <v>5450840.2000000002</v>
      </c>
      <c r="P81" s="27">
        <f>(SUMIF('Test Year'!$A:$A,$B81,'Test Year'!Q:Q))/1000</f>
        <v>5450840.2000000002</v>
      </c>
      <c r="Q81" s="27">
        <f>(SUMIF('Test Year'!$A:$A,$B81,'Test Year'!R:R))/1000</f>
        <v>5565840.2000000002</v>
      </c>
      <c r="R81" s="27">
        <f>(SUMIF('Test Year'!$A:$A,$B81,'Test Year'!S:S))/1000</f>
        <v>5565840.2000000002</v>
      </c>
      <c r="S81" s="148">
        <f t="shared" si="10"/>
        <v>5291994.0461538471</v>
      </c>
      <c r="T81" s="142" t="s">
        <v>283</v>
      </c>
    </row>
    <row r="82" spans="1:20" ht="15" customHeight="1">
      <c r="A82" s="140">
        <v>18</v>
      </c>
      <c r="B82" s="397" t="s">
        <v>304</v>
      </c>
      <c r="C82" s="14" t="s">
        <v>305</v>
      </c>
      <c r="D82" s="140"/>
      <c r="E82" s="140"/>
      <c r="F82" s="27">
        <f>(SUMIF('Test Year'!$A:$A,$B82,'Test Year'!G:G))/1000</f>
        <v>-700.9</v>
      </c>
      <c r="G82" s="27">
        <f>(SUMIF('Test Year'!$A:$A,$B82,'Test Year'!H:H))/1000</f>
        <v>-700.9</v>
      </c>
      <c r="H82" s="27">
        <f>(SUMIF('Test Year'!$A:$A,$B82,'Test Year'!I:I))/1000</f>
        <v>-700.9</v>
      </c>
      <c r="I82" s="27">
        <f>(SUMIF('Test Year'!$A:$A,$B82,'Test Year'!J:J))/1000</f>
        <v>-700.9</v>
      </c>
      <c r="J82" s="27">
        <f>(SUMIF('Test Year'!$A:$A,$B82,'Test Year'!K:K))/1000</f>
        <v>-700.9</v>
      </c>
      <c r="K82" s="27">
        <f>(SUMIF('Test Year'!$A:$A,$B82,'Test Year'!L:L))/1000</f>
        <v>-700.9</v>
      </c>
      <c r="L82" s="27">
        <f>(SUMIF('Test Year'!$A:$A,$B82,'Test Year'!M:M))/1000</f>
        <v>-700.9</v>
      </c>
      <c r="M82" s="27">
        <f>(SUMIF('Test Year'!$A:$A,$B82,'Test Year'!N:N))/1000</f>
        <v>-700.9</v>
      </c>
      <c r="N82" s="27">
        <f>(SUMIF('Test Year'!$A:$A,$B82,'Test Year'!O:O))/1000</f>
        <v>-700.9</v>
      </c>
      <c r="O82" s="27">
        <f>(SUMIF('Test Year'!$A:$A,$B82,'Test Year'!P:P))/1000</f>
        <v>-700.9</v>
      </c>
      <c r="P82" s="27">
        <f>(SUMIF('Test Year'!$A:$A,$B82,'Test Year'!Q:Q))/1000</f>
        <v>-700.9</v>
      </c>
      <c r="Q82" s="27">
        <f>(SUMIF('Test Year'!$A:$A,$B82,'Test Year'!R:R))/1000</f>
        <v>-700.9</v>
      </c>
      <c r="R82" s="27">
        <f>(SUMIF('Test Year'!$A:$A,$B82,'Test Year'!S:S))/1000</f>
        <v>-700.9</v>
      </c>
      <c r="S82" s="148">
        <f t="shared" si="10"/>
        <v>-700.89999999999975</v>
      </c>
      <c r="T82" s="142" t="s">
        <v>283</v>
      </c>
    </row>
    <row r="83" spans="1:20" ht="15" customHeight="1">
      <c r="A83" s="140">
        <v>19</v>
      </c>
      <c r="B83" s="397" t="s">
        <v>306</v>
      </c>
      <c r="C83" s="14" t="s">
        <v>307</v>
      </c>
      <c r="D83" s="140"/>
      <c r="E83" s="140"/>
      <c r="F83" s="27">
        <f>(SUMIF('Test Year'!$A:$A,$B83,'Test Year'!G:G))/1000</f>
        <v>220252.162617942</v>
      </c>
      <c r="G83" s="27">
        <f>(SUMIF('Test Year'!$A:$A,$B83,'Test Year'!H:H))/1000</f>
        <v>249197.47295984102</v>
      </c>
      <c r="H83" s="27">
        <f>(SUMIF('Test Year'!$A:$A,$B83,'Test Year'!I:I))/1000</f>
        <v>187957.93965559901</v>
      </c>
      <c r="I83" s="27">
        <f>(SUMIF('Test Year'!$A:$A,$B83,'Test Year'!J:J))/1000</f>
        <v>207636.87295460099</v>
      </c>
      <c r="J83" s="27">
        <f>(SUMIF('Test Year'!$A:$A,$B83,'Test Year'!K:K))/1000</f>
        <v>238440.591939048</v>
      </c>
      <c r="K83" s="27">
        <f>(SUMIF('Test Year'!$A:$A,$B83,'Test Year'!L:L))/1000</f>
        <v>207498.48499128301</v>
      </c>
      <c r="L83" s="27">
        <f>(SUMIF('Test Year'!$A:$A,$B83,'Test Year'!M:M))/1000</f>
        <v>254959.36925075998</v>
      </c>
      <c r="M83" s="27">
        <f>(SUMIF('Test Year'!$A:$A,$B83,'Test Year'!N:N))/1000</f>
        <v>308954.61665669002</v>
      </c>
      <c r="N83" s="27">
        <f>(SUMIF('Test Year'!$A:$A,$B83,'Test Year'!O:O))/1000</f>
        <v>242825.25534687701</v>
      </c>
      <c r="O83" s="27">
        <f>(SUMIF('Test Year'!$A:$A,$B83,'Test Year'!P:P))/1000</f>
        <v>294000.31182010606</v>
      </c>
      <c r="P83" s="27">
        <f>(SUMIF('Test Year'!$A:$A,$B83,'Test Year'!Q:Q))/1000</f>
        <v>327392.87427941797</v>
      </c>
      <c r="Q83" s="27">
        <f>(SUMIF('Test Year'!$A:$A,$B83,'Test Year'!R:R))/1000</f>
        <v>186334.37271725197</v>
      </c>
      <c r="R83" s="27">
        <f>(SUMIF('Test Year'!$A:$A,$B83,'Test Year'!S:S))/1000</f>
        <v>199314.50254972698</v>
      </c>
      <c r="S83" s="148">
        <f t="shared" si="10"/>
        <v>240366.52521070337</v>
      </c>
      <c r="T83" s="142" t="s">
        <v>283</v>
      </c>
    </row>
    <row r="84" spans="1:20" ht="15" customHeight="1">
      <c r="A84" s="140">
        <v>20</v>
      </c>
      <c r="B84" s="397" t="s">
        <v>308</v>
      </c>
      <c r="C84" s="14" t="s">
        <v>309</v>
      </c>
      <c r="D84" s="140"/>
      <c r="E84" s="140"/>
      <c r="F84" s="32">
        <f>(SUMIF('Test Year'!$A:$A,$B84,'Test Year'!G:G))/1000</f>
        <v>-639.98106000030009</v>
      </c>
      <c r="G84" s="32">
        <f>(SUMIF('Test Year'!$A:$A,$B84,'Test Year'!H:H))/1000</f>
        <v>-729.63989000039999</v>
      </c>
      <c r="H84" s="32">
        <f>(SUMIF('Test Year'!$A:$A,$B84,'Test Year'!I:I))/1000</f>
        <v>-721.48909000039998</v>
      </c>
      <c r="I84" s="32">
        <f>(SUMIF('Test Year'!$A:$A,$B84,'Test Year'!J:J))/1000</f>
        <v>-713.33829000040009</v>
      </c>
      <c r="J84" s="32">
        <f>(SUMIF('Test Year'!$A:$A,$B84,'Test Year'!K:K))/1000</f>
        <v>-705.1874800004</v>
      </c>
      <c r="K84" s="32">
        <f>(SUMIF('Test Year'!$A:$A,$B84,'Test Year'!L:L))/1000</f>
        <v>-697.03668000030007</v>
      </c>
      <c r="L84" s="32">
        <f>(SUMIF('Test Year'!$A:$A,$B84,'Test Year'!M:M))/1000</f>
        <v>-688.88588000030006</v>
      </c>
      <c r="M84" s="32">
        <f>(SUMIF('Test Year'!$A:$A,$B84,'Test Year'!N:N))/1000</f>
        <v>-680.73507000029997</v>
      </c>
      <c r="N84" s="32">
        <f>(SUMIF('Test Year'!$A:$A,$B84,'Test Year'!O:O))/1000</f>
        <v>-672.58427000029997</v>
      </c>
      <c r="O84" s="32">
        <f>(SUMIF('Test Year'!$A:$A,$B84,'Test Year'!P:P))/1000</f>
        <v>-664.43347000029996</v>
      </c>
      <c r="P84" s="32">
        <f>(SUMIF('Test Year'!$A:$A,$B84,'Test Year'!Q:Q))/1000</f>
        <v>-656.28267000030007</v>
      </c>
      <c r="Q84" s="32">
        <f>(SUMIF('Test Year'!$A:$A,$B84,'Test Year'!R:R))/1000</f>
        <v>-648.13186000029998</v>
      </c>
      <c r="R84" s="32">
        <f>(SUMIF('Test Year'!$A:$A,$B84,'Test Year'!S:S))/1000</f>
        <v>-639.98106000030009</v>
      </c>
      <c r="S84" s="153">
        <f t="shared" si="10"/>
        <v>-681.36205923110003</v>
      </c>
      <c r="T84" s="142" t="s">
        <v>283</v>
      </c>
    </row>
    <row r="85" spans="1:20" ht="15" customHeight="1">
      <c r="A85" s="140">
        <v>21</v>
      </c>
      <c r="B85" s="397"/>
      <c r="C85" s="14"/>
      <c r="D85" s="140" t="s">
        <v>299</v>
      </c>
      <c r="E85" s="140"/>
      <c r="F85" s="27">
        <f>SUM(F80:F84)</f>
        <v>5324448.2815579418</v>
      </c>
      <c r="G85" s="27">
        <f t="shared" ref="G85:S85" si="11">SUM(G80:G84)</f>
        <v>5353303.9330698401</v>
      </c>
      <c r="H85" s="27">
        <f t="shared" si="11"/>
        <v>5452072.5505655985</v>
      </c>
      <c r="I85" s="27">
        <f t="shared" si="11"/>
        <v>5471759.6346646007</v>
      </c>
      <c r="J85" s="27">
        <f t="shared" si="11"/>
        <v>5502571.5044590468</v>
      </c>
      <c r="K85" s="27">
        <f t="shared" si="11"/>
        <v>5626637.5483112829</v>
      </c>
      <c r="L85" s="27">
        <f t="shared" si="11"/>
        <v>5674106.5833707601</v>
      </c>
      <c r="M85" s="27">
        <f t="shared" si="11"/>
        <v>5728109.9815866891</v>
      </c>
      <c r="N85" s="27">
        <f t="shared" si="11"/>
        <v>5811988.7710768757</v>
      </c>
      <c r="O85" s="27">
        <f t="shared" si="11"/>
        <v>5863171.9783501048</v>
      </c>
      <c r="P85" s="27">
        <f t="shared" si="11"/>
        <v>5896572.6916094171</v>
      </c>
      <c r="Q85" s="27">
        <f t="shared" si="11"/>
        <v>5870522.3408572515</v>
      </c>
      <c r="R85" s="27">
        <f t="shared" si="11"/>
        <v>5883510.621489726</v>
      </c>
      <c r="S85" s="27">
        <f t="shared" si="11"/>
        <v>5650675.1093053194</v>
      </c>
      <c r="T85" s="140"/>
    </row>
    <row r="86" spans="1:20" ht="15" customHeight="1">
      <c r="A86" s="140">
        <v>22</v>
      </c>
      <c r="B86" s="397"/>
      <c r="C86" s="140"/>
      <c r="D86" s="140"/>
      <c r="E86" s="140"/>
      <c r="F86" s="27"/>
      <c r="G86" s="27"/>
      <c r="H86" s="27"/>
      <c r="I86" s="27"/>
      <c r="J86" s="27"/>
      <c r="K86" s="27"/>
      <c r="L86" s="27"/>
      <c r="M86" s="27"/>
      <c r="N86" s="27"/>
      <c r="O86" s="27"/>
      <c r="P86" s="27"/>
      <c r="Q86" s="27"/>
      <c r="R86" s="27"/>
      <c r="S86" s="27"/>
      <c r="T86" s="140"/>
    </row>
    <row r="87" spans="1:20" ht="15" customHeight="1">
      <c r="A87" s="140">
        <v>23</v>
      </c>
      <c r="B87" s="397"/>
      <c r="C87" s="14" t="s">
        <v>310</v>
      </c>
      <c r="D87" s="140"/>
      <c r="E87" s="140"/>
      <c r="F87" s="27"/>
      <c r="G87" s="27"/>
      <c r="H87" s="27"/>
      <c r="I87" s="27"/>
      <c r="J87" s="27"/>
      <c r="K87" s="27"/>
      <c r="L87" s="27"/>
      <c r="M87" s="27"/>
      <c r="N87" s="27"/>
      <c r="O87" s="27"/>
      <c r="P87" s="27"/>
      <c r="Q87" s="27"/>
      <c r="R87" s="27"/>
      <c r="S87" s="27"/>
      <c r="T87" s="140"/>
    </row>
    <row r="88" spans="1:20" ht="15" customHeight="1">
      <c r="A88" s="140">
        <v>24</v>
      </c>
      <c r="B88" s="142"/>
      <c r="C88" s="140"/>
      <c r="D88" s="140"/>
      <c r="E88" s="140"/>
      <c r="F88" s="140"/>
      <c r="G88" s="140"/>
      <c r="H88" s="140"/>
      <c r="I88" s="140"/>
      <c r="J88" s="140"/>
      <c r="K88" s="140"/>
      <c r="L88" s="140"/>
      <c r="M88" s="140"/>
      <c r="N88" s="140"/>
      <c r="O88" s="140"/>
      <c r="P88" s="140"/>
      <c r="Q88" s="140"/>
      <c r="R88" s="140"/>
      <c r="S88" s="140"/>
      <c r="T88" s="140"/>
    </row>
    <row r="89" spans="1:20" ht="15" customHeight="1">
      <c r="A89" s="140">
        <v>25</v>
      </c>
      <c r="B89" s="397" t="s">
        <v>311</v>
      </c>
      <c r="C89" s="14" t="s">
        <v>312</v>
      </c>
      <c r="D89" s="140"/>
      <c r="E89" s="140"/>
      <c r="F89" s="27">
        <f>(SUMIF('Test Year'!$A:$A,$B89,'Test Year'!G:G))/1000</f>
        <v>3975000</v>
      </c>
      <c r="G89" s="27">
        <f>(SUMIF('Test Year'!$A:$A,$B89,'Test Year'!H:H))/1000</f>
        <v>3975000</v>
      </c>
      <c r="H89" s="27">
        <f>(SUMIF('Test Year'!$A:$A,$B89,'Test Year'!I:I))/1000</f>
        <v>3975000</v>
      </c>
      <c r="I89" s="27">
        <f>(SUMIF('Test Year'!$A:$A,$B89,'Test Year'!J:J))/1000</f>
        <v>4475000</v>
      </c>
      <c r="J89" s="27">
        <f>(SUMIF('Test Year'!$A:$A,$B89,'Test Year'!K:K))/1000</f>
        <v>4475000</v>
      </c>
      <c r="K89" s="27">
        <f>(SUMIF('Test Year'!$A:$A,$B89,'Test Year'!L:L))/1000</f>
        <v>4475000</v>
      </c>
      <c r="L89" s="27">
        <f>(SUMIF('Test Year'!$A:$A,$B89,'Test Year'!M:M))/1000</f>
        <v>4475000</v>
      </c>
      <c r="M89" s="27">
        <f>(SUMIF('Test Year'!$A:$A,$B89,'Test Year'!N:N))/1000</f>
        <v>4475000</v>
      </c>
      <c r="N89" s="27">
        <f>(SUMIF('Test Year'!$A:$A,$B89,'Test Year'!O:O))/1000</f>
        <v>4475000</v>
      </c>
      <c r="O89" s="27">
        <f>(SUMIF('Test Year'!$A:$A,$B89,'Test Year'!P:P))/1000</f>
        <v>4475000</v>
      </c>
      <c r="P89" s="27">
        <f>(SUMIF('Test Year'!$A:$A,$B89,'Test Year'!Q:Q))/1000</f>
        <v>4475000</v>
      </c>
      <c r="Q89" s="27">
        <f>(SUMIF('Test Year'!$A:$A,$B89,'Test Year'!R:R))/1000</f>
        <v>4475000</v>
      </c>
      <c r="R89" s="27">
        <f>(SUMIF('Test Year'!$A:$A,$B89,'Test Year'!S:S))/1000</f>
        <v>4475000</v>
      </c>
      <c r="S89" s="148">
        <f t="shared" ref="S89:S91" si="12">AVERAGE(F89:R89)</f>
        <v>4359615.384615385</v>
      </c>
      <c r="T89" s="142" t="s">
        <v>283</v>
      </c>
    </row>
    <row r="90" spans="1:20" ht="15" customHeight="1">
      <c r="A90" s="140">
        <v>26</v>
      </c>
      <c r="B90" s="397" t="s">
        <v>313</v>
      </c>
      <c r="C90" s="14" t="s">
        <v>314</v>
      </c>
      <c r="D90" s="140"/>
      <c r="E90" s="140"/>
      <c r="F90" s="27">
        <f>(SUMIF('Test Year'!$A:$A,$B90,'Test Year'!G:G))/1000</f>
        <v>0</v>
      </c>
      <c r="G90" s="27">
        <f>(SUMIF('Test Year'!$A:$A,$B90,'Test Year'!H:H))/1000</f>
        <v>0</v>
      </c>
      <c r="H90" s="27">
        <f>(SUMIF('Test Year'!$A:$A,$B90,'Test Year'!I:I))/1000</f>
        <v>0</v>
      </c>
      <c r="I90" s="27">
        <f>(SUMIF('Test Year'!$A:$A,$B90,'Test Year'!J:J))/1000</f>
        <v>0</v>
      </c>
      <c r="J90" s="27">
        <f>(SUMIF('Test Year'!$A:$A,$B90,'Test Year'!K:K))/1000</f>
        <v>0</v>
      </c>
      <c r="K90" s="27">
        <f>(SUMIF('Test Year'!$A:$A,$B90,'Test Year'!L:L))/1000</f>
        <v>0</v>
      </c>
      <c r="L90" s="27">
        <f>(SUMIF('Test Year'!$A:$A,$B90,'Test Year'!M:M))/1000</f>
        <v>0</v>
      </c>
      <c r="M90" s="27">
        <f>(SUMIF('Test Year'!$A:$A,$B90,'Test Year'!N:N))/1000</f>
        <v>0</v>
      </c>
      <c r="N90" s="27">
        <f>(SUMIF('Test Year'!$A:$A,$B90,'Test Year'!O:O))/1000</f>
        <v>0</v>
      </c>
      <c r="O90" s="27">
        <f>(SUMIF('Test Year'!$A:$A,$B90,'Test Year'!P:P))/1000</f>
        <v>0</v>
      </c>
      <c r="P90" s="27">
        <f>(SUMIF('Test Year'!$A:$A,$B90,'Test Year'!Q:Q))/1000</f>
        <v>0</v>
      </c>
      <c r="Q90" s="27">
        <f>(SUMIF('Test Year'!$A:$A,$B90,'Test Year'!R:R))/1000</f>
        <v>0</v>
      </c>
      <c r="R90" s="27">
        <f>(SUMIF('Test Year'!$A:$A,$B90,'Test Year'!S:S))/1000</f>
        <v>0</v>
      </c>
      <c r="S90" s="148">
        <f t="shared" si="12"/>
        <v>0</v>
      </c>
      <c r="T90" s="142" t="s">
        <v>283</v>
      </c>
    </row>
    <row r="91" spans="1:20" ht="15" customHeight="1">
      <c r="A91" s="140">
        <v>27</v>
      </c>
      <c r="B91" s="397" t="s">
        <v>315</v>
      </c>
      <c r="C91" s="14" t="s">
        <v>316</v>
      </c>
      <c r="D91" s="140"/>
      <c r="E91" s="140"/>
      <c r="F91" s="32">
        <f>(SUMIF('Test Year'!$A:$A,$B91,'Test Year'!G:G))/1000</f>
        <v>-12501.45364</v>
      </c>
      <c r="G91" s="32">
        <f>(SUMIF('Test Year'!$A:$A,$B91,'Test Year'!H:H))/1000</f>
        <v>-12404.31436</v>
      </c>
      <c r="H91" s="32">
        <f>(SUMIF('Test Year'!$A:$A,$B91,'Test Year'!I:I))/1000</f>
        <v>-14807.175080000001</v>
      </c>
      <c r="I91" s="32">
        <f>(SUMIF('Test Year'!$A:$A,$B91,'Test Year'!J:J))/1000</f>
        <v>-14689.202800000001</v>
      </c>
      <c r="J91" s="32">
        <f>(SUMIF('Test Year'!$A:$A,$B91,'Test Year'!K:K))/1000</f>
        <v>-14571.230519999999</v>
      </c>
      <c r="K91" s="32">
        <f>(SUMIF('Test Year'!$A:$A,$B91,'Test Year'!L:L))/1000</f>
        <v>-14453.258240000001</v>
      </c>
      <c r="L91" s="32">
        <f>(SUMIF('Test Year'!$A:$A,$B91,'Test Year'!M:M))/1000</f>
        <v>-14335.285960000001</v>
      </c>
      <c r="M91" s="32">
        <f>(SUMIF('Test Year'!$A:$A,$B91,'Test Year'!N:N))/1000</f>
        <v>-14217.313679999999</v>
      </c>
      <c r="N91" s="32">
        <f>(SUMIF('Test Year'!$A:$A,$B91,'Test Year'!O:O))/1000</f>
        <v>-14099.341400000001</v>
      </c>
      <c r="O91" s="32">
        <f>(SUMIF('Test Year'!$A:$A,$B91,'Test Year'!P:P))/1000</f>
        <v>-13981.369119999999</v>
      </c>
      <c r="P91" s="32">
        <f>(SUMIF('Test Year'!$A:$A,$B91,'Test Year'!Q:Q))/1000</f>
        <v>-13863.396839999999</v>
      </c>
      <c r="Q91" s="32">
        <f>(SUMIF('Test Year'!$A:$A,$B91,'Test Year'!R:R))/1000</f>
        <v>-13745.424560000001</v>
      </c>
      <c r="R91" s="32">
        <f>(SUMIF('Test Year'!$A:$A,$B91,'Test Year'!S:S))/1000</f>
        <v>-13627.45228</v>
      </c>
      <c r="S91" s="153">
        <f t="shared" si="12"/>
        <v>-13945.862959999999</v>
      </c>
      <c r="T91" s="142" t="s">
        <v>283</v>
      </c>
    </row>
    <row r="92" spans="1:20" ht="15" customHeight="1">
      <c r="A92" s="140">
        <v>28</v>
      </c>
      <c r="B92" s="35"/>
      <c r="C92" s="14"/>
      <c r="D92" s="140" t="s">
        <v>310</v>
      </c>
      <c r="E92" s="140"/>
      <c r="F92" s="27">
        <f>SUM(F89:F91)</f>
        <v>3962498.54636</v>
      </c>
      <c r="G92" s="27">
        <f t="shared" ref="G92:S92" si="13">SUM(G89:G91)</f>
        <v>3962595.6856399998</v>
      </c>
      <c r="H92" s="27">
        <f t="shared" si="13"/>
        <v>3960192.82492</v>
      </c>
      <c r="I92" s="27">
        <f t="shared" si="13"/>
        <v>4460310.7971999999</v>
      </c>
      <c r="J92" s="27">
        <f t="shared" si="13"/>
        <v>4460428.7694800003</v>
      </c>
      <c r="K92" s="27">
        <f t="shared" si="13"/>
        <v>4460546.7417599997</v>
      </c>
      <c r="L92" s="27">
        <f t="shared" si="13"/>
        <v>4460664.71404</v>
      </c>
      <c r="M92" s="27">
        <f t="shared" si="13"/>
        <v>4460782.6863200003</v>
      </c>
      <c r="N92" s="27">
        <f t="shared" si="13"/>
        <v>4460900.6585999997</v>
      </c>
      <c r="O92" s="27">
        <f t="shared" si="13"/>
        <v>4461018.6308800001</v>
      </c>
      <c r="P92" s="27">
        <f t="shared" si="13"/>
        <v>4461136.6031600004</v>
      </c>
      <c r="Q92" s="27">
        <f t="shared" si="13"/>
        <v>4461254.5754399998</v>
      </c>
      <c r="R92" s="27">
        <f t="shared" si="13"/>
        <v>4461372.5477200001</v>
      </c>
      <c r="S92" s="27">
        <f t="shared" si="13"/>
        <v>4345669.5216553854</v>
      </c>
      <c r="T92" s="140"/>
    </row>
    <row r="93" spans="1:20" ht="15" customHeight="1">
      <c r="A93" s="140">
        <v>29</v>
      </c>
      <c r="B93" s="140"/>
      <c r="C93" s="140"/>
      <c r="D93" s="140"/>
      <c r="E93" s="140"/>
      <c r="F93" s="140"/>
      <c r="G93" s="140"/>
      <c r="H93" s="140"/>
      <c r="I93" s="140"/>
      <c r="J93" s="140"/>
      <c r="K93" s="140"/>
      <c r="L93" s="140"/>
      <c r="M93" s="140"/>
      <c r="N93" s="140"/>
      <c r="O93" s="140"/>
      <c r="P93" s="140"/>
      <c r="Q93" s="140"/>
      <c r="R93" s="140"/>
      <c r="S93" s="140"/>
      <c r="T93" s="140"/>
    </row>
    <row r="94" spans="1:20" ht="15" customHeight="1">
      <c r="A94" s="140">
        <v>30</v>
      </c>
      <c r="B94" s="35"/>
      <c r="C94" s="14"/>
      <c r="D94" s="140"/>
      <c r="E94" s="140"/>
      <c r="F94" s="27"/>
      <c r="G94" s="27"/>
      <c r="H94" s="27"/>
      <c r="I94" s="27"/>
      <c r="J94" s="27"/>
      <c r="K94" s="27"/>
      <c r="L94" s="27"/>
      <c r="M94" s="27"/>
      <c r="N94" s="27"/>
      <c r="O94" s="27"/>
      <c r="P94" s="27"/>
      <c r="Q94" s="27"/>
      <c r="R94" s="27"/>
      <c r="S94" s="27"/>
      <c r="T94" s="140"/>
    </row>
    <row r="95" spans="1:20" ht="15" customHeight="1">
      <c r="A95" s="140">
        <v>31</v>
      </c>
      <c r="B95" s="140"/>
      <c r="C95" s="140"/>
      <c r="D95" s="140"/>
      <c r="E95" s="140"/>
      <c r="F95" s="140"/>
      <c r="G95" s="140"/>
      <c r="H95" s="140"/>
      <c r="I95" s="140"/>
      <c r="J95" s="140"/>
      <c r="K95" s="140"/>
      <c r="L95" s="140"/>
      <c r="M95" s="140"/>
      <c r="N95" s="140"/>
      <c r="O95" s="140"/>
      <c r="P95" s="140"/>
      <c r="Q95" s="140"/>
      <c r="R95" s="140"/>
      <c r="S95" s="140"/>
      <c r="T95" s="140"/>
    </row>
    <row r="96" spans="1:20" ht="15" customHeight="1">
      <c r="A96" s="140">
        <v>32</v>
      </c>
      <c r="B96" s="140"/>
      <c r="C96" s="140"/>
      <c r="D96" s="140"/>
      <c r="E96" s="140"/>
      <c r="F96" s="140"/>
      <c r="G96" s="140"/>
      <c r="H96" s="140"/>
      <c r="I96" s="140"/>
      <c r="J96" s="140"/>
      <c r="K96" s="140"/>
      <c r="L96" s="140"/>
      <c r="M96" s="140"/>
      <c r="N96" s="140"/>
      <c r="O96" s="140"/>
      <c r="P96" s="140"/>
      <c r="Q96" s="140"/>
      <c r="R96" s="140"/>
      <c r="S96" s="140"/>
      <c r="T96" s="140"/>
    </row>
    <row r="97" spans="1:20" ht="15" customHeight="1">
      <c r="A97" s="140">
        <v>33</v>
      </c>
      <c r="B97" s="140"/>
      <c r="C97" s="140"/>
      <c r="D97" s="140"/>
      <c r="E97" s="140"/>
      <c r="F97" s="140"/>
      <c r="G97" s="140"/>
      <c r="H97" s="140"/>
      <c r="I97" s="140"/>
      <c r="J97" s="140"/>
      <c r="K97" s="140"/>
      <c r="L97" s="140"/>
      <c r="M97" s="140"/>
      <c r="N97" s="140"/>
      <c r="O97" s="140"/>
      <c r="P97" s="140"/>
      <c r="Q97" s="140"/>
      <c r="R97" s="140"/>
      <c r="S97" s="140"/>
      <c r="T97" s="140"/>
    </row>
    <row r="98" spans="1:20" ht="15" customHeight="1">
      <c r="A98" s="140">
        <v>34</v>
      </c>
      <c r="B98" s="140"/>
      <c r="C98" s="140"/>
      <c r="D98" s="140"/>
      <c r="E98" s="140"/>
      <c r="F98" s="140"/>
      <c r="G98" s="140"/>
      <c r="H98" s="140"/>
      <c r="I98" s="140"/>
      <c r="J98" s="140"/>
      <c r="K98" s="140"/>
      <c r="L98" s="140"/>
      <c r="M98" s="140"/>
      <c r="N98" s="140"/>
      <c r="O98" s="140"/>
      <c r="P98" s="140"/>
      <c r="Q98" s="140"/>
      <c r="R98" s="140"/>
      <c r="S98" s="140"/>
      <c r="T98" s="140"/>
    </row>
    <row r="99" spans="1:20" ht="15" customHeight="1">
      <c r="A99" s="140">
        <v>35</v>
      </c>
      <c r="B99" s="140"/>
      <c r="C99" s="140"/>
      <c r="D99" s="140"/>
      <c r="E99" s="140"/>
      <c r="F99" s="140"/>
      <c r="G99" s="140"/>
      <c r="H99" s="140"/>
      <c r="I99" s="140"/>
      <c r="J99" s="140"/>
      <c r="K99" s="140"/>
      <c r="L99" s="140"/>
      <c r="M99" s="140"/>
      <c r="N99" s="140"/>
      <c r="O99" s="140"/>
      <c r="P99" s="140"/>
      <c r="Q99" s="140"/>
      <c r="R99" s="140"/>
      <c r="S99" s="140"/>
      <c r="T99" s="140"/>
    </row>
    <row r="100" spans="1:20" ht="15" customHeight="1">
      <c r="A100" s="140">
        <v>36</v>
      </c>
      <c r="B100" s="140"/>
      <c r="C100" s="14"/>
      <c r="D100" s="140"/>
      <c r="E100" s="140"/>
      <c r="F100" s="27"/>
      <c r="G100" s="159"/>
      <c r="H100" s="159"/>
      <c r="I100" s="159"/>
      <c r="J100" s="159"/>
      <c r="K100" s="159"/>
      <c r="L100" s="159"/>
      <c r="M100" s="159"/>
      <c r="N100" s="159"/>
      <c r="O100" s="159"/>
      <c r="P100" s="159"/>
      <c r="Q100" s="159"/>
      <c r="R100" s="159"/>
      <c r="S100" s="159"/>
      <c r="T100" s="140"/>
    </row>
    <row r="101" spans="1:20" ht="15" customHeight="1">
      <c r="A101" s="140">
        <v>37</v>
      </c>
      <c r="B101" s="140"/>
      <c r="C101" s="14"/>
      <c r="D101" s="140"/>
      <c r="E101" s="140"/>
      <c r="F101" s="27"/>
      <c r="G101" s="159"/>
      <c r="H101" s="159"/>
      <c r="I101" s="159"/>
      <c r="J101" s="159"/>
      <c r="K101" s="159"/>
      <c r="L101" s="159"/>
      <c r="M101" s="159"/>
      <c r="N101" s="159"/>
      <c r="O101" s="159"/>
      <c r="P101" s="159"/>
      <c r="Q101" s="159"/>
      <c r="R101" s="159"/>
      <c r="S101" s="159"/>
      <c r="T101" s="140"/>
    </row>
    <row r="102" spans="1:20" ht="15" customHeight="1">
      <c r="A102" s="140">
        <v>38</v>
      </c>
      <c r="B102" s="140"/>
      <c r="C102" s="14"/>
      <c r="D102" s="140"/>
      <c r="E102" s="140"/>
      <c r="F102" s="27"/>
      <c r="G102" s="159"/>
      <c r="H102" s="159"/>
      <c r="I102" s="159"/>
      <c r="J102" s="159"/>
      <c r="K102" s="159"/>
      <c r="L102" s="159"/>
      <c r="M102" s="159"/>
      <c r="N102" s="159"/>
      <c r="O102" s="159"/>
      <c r="P102" s="159"/>
      <c r="Q102" s="159"/>
      <c r="R102" s="159"/>
      <c r="S102" s="159"/>
      <c r="T102" s="140"/>
    </row>
    <row r="103" spans="1:20" ht="15" customHeight="1">
      <c r="A103" s="140">
        <v>39</v>
      </c>
      <c r="B103" s="140"/>
      <c r="C103" s="14"/>
      <c r="D103" s="140"/>
      <c r="E103" s="140"/>
      <c r="F103" s="27"/>
      <c r="G103" s="159"/>
      <c r="H103" s="159"/>
      <c r="I103" s="159"/>
      <c r="J103" s="159"/>
      <c r="K103" s="159"/>
      <c r="L103" s="159"/>
      <c r="M103" s="159"/>
      <c r="N103" s="159"/>
      <c r="O103" s="159"/>
      <c r="P103" s="159"/>
      <c r="Q103" s="159"/>
      <c r="R103" s="159"/>
      <c r="S103" s="159"/>
      <c r="T103" s="140"/>
    </row>
    <row r="104" spans="1:20" ht="15" customHeight="1">
      <c r="A104" s="140">
        <v>40</v>
      </c>
      <c r="B104" s="140"/>
      <c r="C104" s="14"/>
      <c r="D104" s="140"/>
      <c r="E104" s="140"/>
      <c r="F104" s="27"/>
      <c r="G104" s="159"/>
      <c r="H104" s="159"/>
      <c r="I104" s="159"/>
      <c r="J104" s="159"/>
      <c r="K104" s="159"/>
      <c r="L104" s="159"/>
      <c r="M104" s="159"/>
      <c r="N104" s="159"/>
      <c r="O104" s="159"/>
      <c r="P104" s="159"/>
      <c r="Q104" s="159"/>
      <c r="R104" s="159"/>
      <c r="S104" s="159"/>
      <c r="T104" s="140"/>
    </row>
    <row r="105" spans="1:20" ht="15" customHeight="1">
      <c r="A105" s="140">
        <v>41</v>
      </c>
      <c r="B105" s="140"/>
      <c r="C105" s="140"/>
      <c r="D105" s="140"/>
      <c r="E105" s="140"/>
      <c r="F105" s="140"/>
      <c r="G105" s="140"/>
      <c r="H105" s="140"/>
      <c r="I105" s="140"/>
      <c r="J105" s="140"/>
      <c r="K105" s="140"/>
      <c r="L105" s="140"/>
      <c r="M105" s="140"/>
      <c r="N105" s="140"/>
      <c r="O105" s="140"/>
      <c r="P105" s="140"/>
      <c r="Q105" s="140"/>
      <c r="R105" s="140"/>
      <c r="S105" s="140"/>
      <c r="T105" s="140"/>
    </row>
    <row r="106" spans="1:20" ht="15" customHeight="1">
      <c r="A106" s="140">
        <v>42</v>
      </c>
      <c r="B106" s="140" t="s">
        <v>278</v>
      </c>
      <c r="C106" s="4"/>
      <c r="D106" s="4"/>
      <c r="E106" s="4"/>
      <c r="F106" s="37"/>
      <c r="G106" s="37"/>
      <c r="H106" s="37"/>
      <c r="I106" s="37"/>
      <c r="J106" s="37"/>
      <c r="K106" s="37"/>
      <c r="L106" s="37"/>
      <c r="M106" s="37"/>
      <c r="N106" s="37"/>
      <c r="O106" s="37"/>
      <c r="P106" s="37"/>
      <c r="Q106" s="37"/>
    </row>
    <row r="107" spans="1:20" ht="15" customHeight="1" thickBot="1">
      <c r="A107" s="143">
        <v>43</v>
      </c>
      <c r="B107" s="143" t="s">
        <v>66</v>
      </c>
      <c r="C107" s="1"/>
      <c r="D107" s="1"/>
      <c r="E107" s="1"/>
      <c r="F107" s="1"/>
      <c r="G107" s="1"/>
      <c r="H107" s="1"/>
      <c r="I107" s="1"/>
      <c r="J107" s="1"/>
      <c r="K107" s="1"/>
      <c r="L107" s="1"/>
      <c r="M107" s="1"/>
      <c r="N107" s="1"/>
      <c r="O107" s="1"/>
      <c r="P107" s="1"/>
      <c r="Q107" s="1"/>
      <c r="R107" s="1"/>
      <c r="S107" s="1"/>
      <c r="T107" s="99"/>
    </row>
    <row r="108" spans="1:20" ht="15" customHeight="1">
      <c r="A108" s="4" t="str">
        <f>+$A$216</f>
        <v>Supporting Schedules:</v>
      </c>
      <c r="B108" s="5"/>
      <c r="C108" s="5"/>
      <c r="D108" s="5"/>
      <c r="E108" s="5"/>
      <c r="F108" s="5"/>
      <c r="G108" s="5"/>
      <c r="H108" s="5"/>
      <c r="I108" s="5"/>
      <c r="J108" s="5"/>
      <c r="K108" s="5"/>
      <c r="L108" s="5"/>
      <c r="M108" s="5"/>
      <c r="N108" s="5"/>
      <c r="O108" s="5"/>
      <c r="P108" s="5"/>
      <c r="Q108" s="5"/>
      <c r="R108" s="5" t="s">
        <v>176</v>
      </c>
      <c r="S108" s="5"/>
      <c r="T108" s="5"/>
    </row>
    <row r="109" spans="1:20" ht="15" customHeight="1" thickBot="1">
      <c r="A109" s="1" t="str">
        <f>+$A$163</f>
        <v>SCHEDULE B-3</v>
      </c>
      <c r="B109" s="1"/>
      <c r="C109" s="1"/>
      <c r="D109" s="1"/>
      <c r="E109" s="1"/>
      <c r="F109" s="1"/>
      <c r="G109" s="1"/>
      <c r="H109" s="1"/>
      <c r="I109" s="1" t="str">
        <f>+$I$163</f>
        <v>13 MONTH AVERAGE BALANCE SHEET - SYSTEM BASIS</v>
      </c>
      <c r="J109" s="1"/>
      <c r="K109" s="1"/>
      <c r="L109" s="1"/>
      <c r="M109" s="1"/>
      <c r="N109" s="1"/>
      <c r="O109" s="1"/>
      <c r="P109" s="1"/>
      <c r="Q109" s="1"/>
      <c r="R109" s="1"/>
      <c r="S109" s="1"/>
      <c r="T109" s="3" t="s">
        <v>1967</v>
      </c>
    </row>
    <row r="110" spans="1:20" ht="15" customHeight="1">
      <c r="A110" s="4" t="s">
        <v>4</v>
      </c>
      <c r="B110" s="4"/>
      <c r="C110" s="4"/>
      <c r="D110" s="4"/>
      <c r="E110" s="4"/>
      <c r="F110" s="4" t="s">
        <v>186</v>
      </c>
      <c r="G110" s="4" t="str">
        <f>+$G$164</f>
        <v>Derive the 13-month average system balance sheet by primary account by month for the test year, the prior year</v>
      </c>
      <c r="H110" s="5"/>
      <c r="I110" s="5"/>
      <c r="J110" s="6"/>
      <c r="K110" s="6"/>
      <c r="L110" s="4"/>
      <c r="M110" s="6"/>
      <c r="N110" s="6"/>
      <c r="O110" s="6"/>
      <c r="P110" s="6"/>
      <c r="Q110" s="6" t="s">
        <v>7</v>
      </c>
      <c r="R110" s="4"/>
      <c r="S110" s="4"/>
      <c r="T110" s="7"/>
    </row>
    <row r="111" spans="1:20" ht="15" customHeight="1">
      <c r="A111" s="4"/>
      <c r="B111" s="4"/>
      <c r="C111" s="4"/>
      <c r="D111" s="4"/>
      <c r="E111" s="4"/>
      <c r="F111" s="4"/>
      <c r="G111" s="4" t="str">
        <f>+$G$165</f>
        <v>and the most recent historical year.  For accounts including non-electric utility amounts, show these</v>
      </c>
      <c r="H111" s="5"/>
      <c r="I111" s="5"/>
      <c r="J111" s="9"/>
      <c r="K111" s="7"/>
      <c r="L111" s="4"/>
      <c r="M111" s="4"/>
      <c r="N111" s="4"/>
      <c r="O111" s="4"/>
      <c r="P111" s="9"/>
      <c r="Q111" s="9" t="s">
        <v>12</v>
      </c>
      <c r="R111" s="7" t="str">
        <f>+$R$165</f>
        <v>Projected Test Year Ended 12/31/2025</v>
      </c>
      <c r="S111" s="4"/>
      <c r="T111" s="9"/>
    </row>
    <row r="112" spans="1:20" ht="15" customHeight="1">
      <c r="A112" s="4" t="s">
        <v>10</v>
      </c>
      <c r="B112" s="4"/>
      <c r="C112" s="4"/>
      <c r="D112" s="4"/>
      <c r="E112" s="4"/>
      <c r="F112" s="4"/>
      <c r="G112" s="4" t="str">
        <f>+$G$166</f>
        <v>amounts as a separate sub-account.</v>
      </c>
      <c r="H112" s="4"/>
      <c r="I112" s="4"/>
      <c r="J112" s="9"/>
      <c r="K112" s="7"/>
      <c r="L112" s="9"/>
      <c r="M112" s="4"/>
      <c r="N112" s="4"/>
      <c r="O112" s="4"/>
      <c r="P112" s="4"/>
      <c r="R112" s="7" t="str">
        <f>+$R$166</f>
        <v>Projected Prior Year Ended 12/31/2024</v>
      </c>
      <c r="S112" s="4"/>
      <c r="T112" s="9"/>
    </row>
    <row r="113" spans="1:20" ht="15" customHeight="1">
      <c r="A113" s="4"/>
      <c r="B113" s="4"/>
      <c r="C113" s="4"/>
      <c r="D113" s="4"/>
      <c r="E113" s="4"/>
      <c r="F113" s="4"/>
      <c r="G113" s="4"/>
      <c r="H113" s="4"/>
      <c r="I113" s="4"/>
      <c r="J113" s="9"/>
      <c r="K113" s="7"/>
      <c r="L113" s="9"/>
      <c r="M113" s="4"/>
      <c r="N113" s="4"/>
      <c r="O113" s="4"/>
      <c r="P113" s="4"/>
      <c r="R113" s="7" t="str">
        <f>+$R$167</f>
        <v>Historical Prior Year Ended 12/31/2023</v>
      </c>
      <c r="S113" s="4"/>
      <c r="T113" s="9"/>
    </row>
    <row r="114" spans="1:20" ht="15" customHeight="1" thickBot="1">
      <c r="A114" s="2" t="str">
        <f>A276</f>
        <v>DOCKET No. 20240026-EI</v>
      </c>
      <c r="B114" s="2"/>
      <c r="C114" s="1"/>
      <c r="D114" s="1"/>
      <c r="E114" s="1"/>
      <c r="F114" s="1"/>
      <c r="G114" s="1"/>
      <c r="H114" s="1"/>
      <c r="I114" s="2" t="s">
        <v>14</v>
      </c>
      <c r="J114" s="10"/>
      <c r="K114" s="1"/>
      <c r="L114" s="1"/>
      <c r="M114" s="1"/>
      <c r="N114" s="1"/>
      <c r="O114" s="1"/>
      <c r="P114" s="1"/>
      <c r="Q114" s="1"/>
      <c r="R114" s="2" t="str">
        <f>R60</f>
        <v>Witness: J. Chronister / R. Latta</v>
      </c>
      <c r="S114" s="1"/>
      <c r="T114" s="1"/>
    </row>
    <row r="115" spans="1:20" ht="15" customHeight="1">
      <c r="A115" s="140"/>
      <c r="B115" s="140"/>
      <c r="C115" s="141"/>
      <c r="D115" s="141"/>
      <c r="E115" s="141"/>
      <c r="F115" s="141" t="s">
        <v>16</v>
      </c>
      <c r="G115" s="141" t="s">
        <v>17</v>
      </c>
      <c r="H115" s="141" t="s">
        <v>18</v>
      </c>
      <c r="I115" s="141" t="s">
        <v>19</v>
      </c>
      <c r="J115" s="141" t="s">
        <v>20</v>
      </c>
      <c r="K115" s="141" t="s">
        <v>21</v>
      </c>
      <c r="L115" s="141" t="s">
        <v>22</v>
      </c>
      <c r="M115" s="141" t="s">
        <v>23</v>
      </c>
      <c r="N115" s="141" t="s">
        <v>24</v>
      </c>
      <c r="O115" s="141" t="s">
        <v>25</v>
      </c>
      <c r="P115" s="141" t="s">
        <v>190</v>
      </c>
      <c r="Q115" s="141" t="s">
        <v>191</v>
      </c>
      <c r="R115" s="141" t="s">
        <v>192</v>
      </c>
      <c r="S115" s="141" t="s">
        <v>193</v>
      </c>
      <c r="T115" s="141" t="s">
        <v>194</v>
      </c>
    </row>
    <row r="116" spans="1:20" ht="15" customHeight="1">
      <c r="A116" s="140"/>
      <c r="B116" s="140"/>
      <c r="C116" s="140"/>
      <c r="D116" s="140"/>
      <c r="E116" s="140"/>
      <c r="F116" s="142"/>
      <c r="G116" s="142"/>
      <c r="H116" s="142"/>
      <c r="I116" s="142"/>
      <c r="J116" s="142"/>
      <c r="K116" s="142"/>
      <c r="L116" s="142"/>
      <c r="M116" s="142"/>
      <c r="N116" s="142"/>
      <c r="O116" s="142"/>
      <c r="P116" s="142"/>
      <c r="Q116" s="142"/>
      <c r="R116" s="142"/>
      <c r="S116" s="142" t="s">
        <v>195</v>
      </c>
      <c r="T116" s="142" t="s">
        <v>196</v>
      </c>
    </row>
    <row r="117" spans="1:20" ht="15" customHeight="1">
      <c r="A117" s="140" t="s">
        <v>34</v>
      </c>
      <c r="B117" s="142" t="s">
        <v>197</v>
      </c>
      <c r="C117" s="142" t="s">
        <v>198</v>
      </c>
      <c r="D117" s="142"/>
      <c r="E117" s="142"/>
      <c r="F117" s="142" t="s">
        <v>199</v>
      </c>
      <c r="G117" s="142" t="s">
        <v>200</v>
      </c>
      <c r="H117" s="142" t="s">
        <v>201</v>
      </c>
      <c r="I117" s="142" t="s">
        <v>202</v>
      </c>
      <c r="J117" s="142" t="s">
        <v>203</v>
      </c>
      <c r="K117" s="142" t="s">
        <v>204</v>
      </c>
      <c r="L117" s="142" t="s">
        <v>205</v>
      </c>
      <c r="M117" s="142" t="s">
        <v>206</v>
      </c>
      <c r="N117" s="142" t="s">
        <v>207</v>
      </c>
      <c r="O117" s="142" t="s">
        <v>208</v>
      </c>
      <c r="P117" s="142" t="s">
        <v>209</v>
      </c>
      <c r="Q117" s="142" t="s">
        <v>210</v>
      </c>
      <c r="R117" s="142" t="s">
        <v>199</v>
      </c>
      <c r="S117" s="142" t="s">
        <v>211</v>
      </c>
      <c r="T117" s="142" t="s">
        <v>212</v>
      </c>
    </row>
    <row r="118" spans="1:20" ht="15" customHeight="1" thickBot="1">
      <c r="A118" s="143" t="s">
        <v>45</v>
      </c>
      <c r="B118" s="144" t="s">
        <v>213</v>
      </c>
      <c r="C118" s="144" t="s">
        <v>214</v>
      </c>
      <c r="D118" s="144"/>
      <c r="E118" s="144"/>
      <c r="F118" s="145">
        <f>F10</f>
        <v>2024</v>
      </c>
      <c r="G118" s="145">
        <f t="shared" ref="G118:S118" si="14">G10</f>
        <v>2025</v>
      </c>
      <c r="H118" s="145">
        <f t="shared" si="14"/>
        <v>2025</v>
      </c>
      <c r="I118" s="145">
        <f t="shared" si="14"/>
        <v>2025</v>
      </c>
      <c r="J118" s="145">
        <f t="shared" si="14"/>
        <v>2025</v>
      </c>
      <c r="K118" s="145">
        <f t="shared" si="14"/>
        <v>2025</v>
      </c>
      <c r="L118" s="145">
        <f t="shared" si="14"/>
        <v>2025</v>
      </c>
      <c r="M118" s="145">
        <f t="shared" si="14"/>
        <v>2025</v>
      </c>
      <c r="N118" s="145">
        <f t="shared" si="14"/>
        <v>2025</v>
      </c>
      <c r="O118" s="145">
        <f t="shared" si="14"/>
        <v>2025</v>
      </c>
      <c r="P118" s="145">
        <f t="shared" si="14"/>
        <v>2025</v>
      </c>
      <c r="Q118" s="145">
        <f t="shared" si="14"/>
        <v>2025</v>
      </c>
      <c r="R118" s="145">
        <f t="shared" si="14"/>
        <v>2025</v>
      </c>
      <c r="S118" s="145">
        <f t="shared" si="14"/>
        <v>2025</v>
      </c>
      <c r="T118" s="144" t="s">
        <v>215</v>
      </c>
    </row>
    <row r="119" spans="1:20" ht="15" customHeight="1">
      <c r="A119" s="140">
        <v>1</v>
      </c>
      <c r="B119" s="140"/>
      <c r="C119" s="140" t="s">
        <v>318</v>
      </c>
      <c r="D119" s="140"/>
      <c r="E119" s="140"/>
      <c r="F119" s="140"/>
      <c r="G119" s="140"/>
      <c r="H119" s="140"/>
      <c r="I119" s="140"/>
      <c r="J119" s="140"/>
      <c r="K119" s="140"/>
      <c r="L119" s="140"/>
      <c r="M119" s="140"/>
      <c r="N119" s="140"/>
      <c r="O119" s="140"/>
      <c r="P119" s="140"/>
      <c r="Q119" s="140"/>
      <c r="R119" s="140"/>
      <c r="S119" s="332"/>
      <c r="T119" s="332"/>
    </row>
    <row r="120" spans="1:20" ht="15" customHeight="1">
      <c r="A120" s="140">
        <v>2</v>
      </c>
      <c r="B120" s="396" t="s">
        <v>319</v>
      </c>
      <c r="C120" s="14" t="s">
        <v>320</v>
      </c>
      <c r="D120" s="140"/>
      <c r="E120" s="140"/>
      <c r="F120" s="27">
        <f>(SUMIF('Test Year'!$A:$A,$B120,'Test Year'!G:G))/1000</f>
        <v>32374.9976804035</v>
      </c>
      <c r="G120" s="27">
        <f>(SUMIF('Test Year'!$A:$A,$B120,'Test Year'!H:H))/1000</f>
        <v>32343.736136528998</v>
      </c>
      <c r="H120" s="27">
        <f>(SUMIF('Test Year'!$A:$A,$B120,'Test Year'!I:I))/1000</f>
        <v>32311.710364902898</v>
      </c>
      <c r="I120" s="27">
        <f>(SUMIF('Test Year'!$A:$A,$B120,'Test Year'!J:J))/1000</f>
        <v>32279.684887395098</v>
      </c>
      <c r="J120" s="27">
        <f>(SUMIF('Test Year'!$A:$A,$B120,'Test Year'!K:K))/1000</f>
        <v>32247.659916442903</v>
      </c>
      <c r="K120" s="27">
        <f>(SUMIF('Test Year'!$A:$A,$B120,'Test Year'!L:L))/1000</f>
        <v>32215.080849410901</v>
      </c>
      <c r="L120" s="27">
        <f>(SUMIF('Test Year'!$A:$A,$B120,'Test Year'!M:M))/1000</f>
        <v>32182.501932230301</v>
      </c>
      <c r="M120" s="27">
        <f>(SUMIF('Test Year'!$A:$A,$B120,'Test Year'!N:N))/1000</f>
        <v>32149.028306661698</v>
      </c>
      <c r="N120" s="27">
        <f>(SUMIF('Test Year'!$A:$A,$B120,'Test Year'!O:O))/1000</f>
        <v>32115.551933949399</v>
      </c>
      <c r="O120" s="27">
        <f>(SUMIF('Test Year'!$A:$A,$B120,'Test Year'!P:P))/1000</f>
        <v>32082.0730179661</v>
      </c>
      <c r="P120" s="27">
        <f>(SUMIF('Test Year'!$A:$A,$B120,'Test Year'!Q:Q))/1000</f>
        <v>32048.5917638397</v>
      </c>
      <c r="Q120" s="27">
        <f>(SUMIF('Test Year'!$A:$A,$B120,'Test Year'!R:R))/1000</f>
        <v>32015.108377960602</v>
      </c>
      <c r="R120" s="27">
        <f>(SUMIF('Test Year'!$A:$A,$B120,'Test Year'!S:S))/1000</f>
        <v>31980.0766468652</v>
      </c>
      <c r="S120" s="380">
        <f t="shared" ref="S120:S126" si="15">AVERAGE(F120:R120)</f>
        <v>32180.446293427492</v>
      </c>
      <c r="T120" s="402" t="s">
        <v>113</v>
      </c>
    </row>
    <row r="121" spans="1:20" ht="15" customHeight="1">
      <c r="A121" s="140">
        <v>3</v>
      </c>
      <c r="B121" s="396" t="s">
        <v>321</v>
      </c>
      <c r="C121" s="14" t="s">
        <v>322</v>
      </c>
      <c r="D121" s="140"/>
      <c r="E121" s="140"/>
      <c r="F121" s="403">
        <f>(VLOOKUP($B121,'Test Year'!$B:$U,'Test Year'!G$5-1,FALSE))/1000</f>
        <v>17835.4555666667</v>
      </c>
      <c r="G121" s="403">
        <f>(VLOOKUP($B121,'Test Year'!$B:$U,'Test Year'!H$5-1,FALSE))/1000</f>
        <v>17835.4555666667</v>
      </c>
      <c r="H121" s="403">
        <f>(VLOOKUP($B121,'Test Year'!$B:$U,'Test Year'!I$5-1,FALSE))/1000</f>
        <v>17835.4555666667</v>
      </c>
      <c r="I121" s="403">
        <f>(VLOOKUP($B121,'Test Year'!$B:$U,'Test Year'!J$5-1,FALSE))/1000</f>
        <v>17835.4555666667</v>
      </c>
      <c r="J121" s="403">
        <f>(VLOOKUP($B121,'Test Year'!$B:$U,'Test Year'!K$5-1,FALSE))/1000</f>
        <v>17835.4555666667</v>
      </c>
      <c r="K121" s="403">
        <f>(VLOOKUP($B121,'Test Year'!$B:$U,'Test Year'!L$5-1,FALSE))/1000</f>
        <v>17835.4555666667</v>
      </c>
      <c r="L121" s="403">
        <f>(VLOOKUP($B121,'Test Year'!$B:$U,'Test Year'!M$5-1,FALSE))/1000</f>
        <v>17835.4555666667</v>
      </c>
      <c r="M121" s="403">
        <f>(VLOOKUP($B121,'Test Year'!$B:$U,'Test Year'!N$5-1,FALSE))/1000</f>
        <v>17835.4555666667</v>
      </c>
      <c r="N121" s="403">
        <f>(VLOOKUP($B121,'Test Year'!$B:$U,'Test Year'!O$5-1,FALSE))/1000</f>
        <v>17835.4555666667</v>
      </c>
      <c r="O121" s="403">
        <f>(VLOOKUP($B121,'Test Year'!$B:$U,'Test Year'!P$5-1,FALSE))/1000</f>
        <v>17835.4555666667</v>
      </c>
      <c r="P121" s="403">
        <f>(VLOOKUP($B121,'Test Year'!$B:$U,'Test Year'!Q$5-1,FALSE))/1000</f>
        <v>17835.4555666667</v>
      </c>
      <c r="Q121" s="403">
        <f>(VLOOKUP($B121,'Test Year'!$B:$U,'Test Year'!R$5-1,FALSE))/1000</f>
        <v>17835.4555666667</v>
      </c>
      <c r="R121" s="403">
        <f>(VLOOKUP($B121,'Test Year'!$B:$U,'Test Year'!S$5-1,FALSE))/1000</f>
        <v>17835.4555666667</v>
      </c>
      <c r="S121" s="380">
        <f t="shared" si="15"/>
        <v>17835.4555666667</v>
      </c>
      <c r="T121" s="402" t="s">
        <v>113</v>
      </c>
    </row>
    <row r="122" spans="1:20" ht="15" customHeight="1">
      <c r="A122" s="140">
        <v>4</v>
      </c>
      <c r="B122" s="396" t="s">
        <v>323</v>
      </c>
      <c r="C122" s="14" t="s">
        <v>324</v>
      </c>
      <c r="D122" s="140"/>
      <c r="E122" s="140"/>
      <c r="F122" s="403">
        <f>(VLOOKUP($B122,'Test Year'!$B:$U,'Test Year'!G$5-1,FALSE))/1000</f>
        <v>7927.4621110421003</v>
      </c>
      <c r="G122" s="403">
        <f>(VLOOKUP($B122,'Test Year'!$B:$U,'Test Year'!H$5-1,FALSE))/1000</f>
        <v>7933.2283333333007</v>
      </c>
      <c r="H122" s="403">
        <f>(VLOOKUP($B122,'Test Year'!$B:$U,'Test Year'!I$5-1,FALSE))/1000</f>
        <v>7938.9946666666992</v>
      </c>
      <c r="I122" s="403">
        <f>(VLOOKUP($B122,'Test Year'!$B:$U,'Test Year'!J$5-1,FALSE))/1000</f>
        <v>7944.7610000000004</v>
      </c>
      <c r="J122" s="403">
        <f>(VLOOKUP($B122,'Test Year'!$B:$U,'Test Year'!K$5-1,FALSE))/1000</f>
        <v>7950.5273333333007</v>
      </c>
      <c r="K122" s="403">
        <f>(VLOOKUP($B122,'Test Year'!$B:$U,'Test Year'!L$5-1,FALSE))/1000</f>
        <v>7956.2936666666992</v>
      </c>
      <c r="L122" s="403">
        <f>(VLOOKUP($B122,'Test Year'!$B:$U,'Test Year'!M$5-1,FALSE))/1000</f>
        <v>7962.06</v>
      </c>
      <c r="M122" s="403">
        <f>(VLOOKUP($B122,'Test Year'!$B:$U,'Test Year'!N$5-1,FALSE))/1000</f>
        <v>7967.8263333333007</v>
      </c>
      <c r="N122" s="403">
        <f>(VLOOKUP($B122,'Test Year'!$B:$U,'Test Year'!O$5-1,FALSE))/1000</f>
        <v>7973.5926666666992</v>
      </c>
      <c r="O122" s="403">
        <f>(VLOOKUP($B122,'Test Year'!$B:$U,'Test Year'!P$5-1,FALSE))/1000</f>
        <v>7979.3590000000004</v>
      </c>
      <c r="P122" s="403">
        <f>(VLOOKUP($B122,'Test Year'!$B:$U,'Test Year'!Q$5-1,FALSE))/1000</f>
        <v>7985.1253333333007</v>
      </c>
      <c r="Q122" s="403">
        <f>(VLOOKUP($B122,'Test Year'!$B:$U,'Test Year'!R$5-1,FALSE))/1000</f>
        <v>7990.8916666666992</v>
      </c>
      <c r="R122" s="403">
        <f>(VLOOKUP($B122,'Test Year'!$B:$U,'Test Year'!S$5-1,FALSE))/1000</f>
        <v>7996.6580000000004</v>
      </c>
      <c r="S122" s="380">
        <f t="shared" si="15"/>
        <v>7962.0600085416991</v>
      </c>
      <c r="T122" s="402" t="s">
        <v>113</v>
      </c>
    </row>
    <row r="123" spans="1:20" ht="15" customHeight="1">
      <c r="A123" s="140">
        <v>5</v>
      </c>
      <c r="B123" s="396" t="s">
        <v>325</v>
      </c>
      <c r="C123" s="14" t="s">
        <v>326</v>
      </c>
      <c r="D123" s="140"/>
      <c r="E123" s="140"/>
      <c r="F123" s="403">
        <f>(VLOOKUP($B123,'Test Year'!$B:$U,'Test Year'!G$5-1,FALSE))/1000</f>
        <v>84079.070229999998</v>
      </c>
      <c r="G123" s="403">
        <f>(VLOOKUP($B123,'Test Year'!$B:$U,'Test Year'!H$5-1,FALSE))/1000</f>
        <v>80976.14923000001</v>
      </c>
      <c r="H123" s="403">
        <f>(VLOOKUP($B123,'Test Year'!$B:$U,'Test Year'!I$5-1,FALSE))/1000</f>
        <v>80501.815230000007</v>
      </c>
      <c r="I123" s="403">
        <f>(VLOOKUP($B123,'Test Year'!$B:$U,'Test Year'!J$5-1,FALSE))/1000</f>
        <v>81027.631229999999</v>
      </c>
      <c r="J123" s="403">
        <f>(VLOOKUP($B123,'Test Year'!$B:$U,'Test Year'!K$5-1,FALSE))/1000</f>
        <v>77774.710229999997</v>
      </c>
      <c r="K123" s="403">
        <f>(VLOOKUP($B123,'Test Year'!$B:$U,'Test Year'!L$5-1,FALSE))/1000</f>
        <v>76750.376230000009</v>
      </c>
      <c r="L123" s="403">
        <f>(VLOOKUP($B123,'Test Year'!$B:$U,'Test Year'!M$5-1,FALSE))/1000</f>
        <v>77501.192230000001</v>
      </c>
      <c r="M123" s="403">
        <f>(VLOOKUP($B123,'Test Year'!$B:$U,'Test Year'!N$5-1,FALSE))/1000</f>
        <v>74048.271229999998</v>
      </c>
      <c r="N123" s="403">
        <f>(VLOOKUP($B123,'Test Year'!$B:$U,'Test Year'!O$5-1,FALSE))/1000</f>
        <v>73223.93723000001</v>
      </c>
      <c r="O123" s="403">
        <f>(VLOOKUP($B123,'Test Year'!$B:$U,'Test Year'!P$5-1,FALSE))/1000</f>
        <v>70988.753230000002</v>
      </c>
      <c r="P123" s="403">
        <f>(VLOOKUP($B123,'Test Year'!$B:$U,'Test Year'!Q$5-1,FALSE))/1000</f>
        <v>70221.833230000004</v>
      </c>
      <c r="Q123" s="403">
        <f>(VLOOKUP($B123,'Test Year'!$B:$U,'Test Year'!R$5-1,FALSE))/1000</f>
        <v>69197.499230000001</v>
      </c>
      <c r="R123" s="403">
        <f>(VLOOKUP($B123,'Test Year'!$B:$U,'Test Year'!S$5-1,FALSE))/1000</f>
        <v>69823.314230000004</v>
      </c>
      <c r="S123" s="380">
        <f t="shared" si="15"/>
        <v>75854.965614615387</v>
      </c>
      <c r="T123" s="402" t="s">
        <v>113</v>
      </c>
    </row>
    <row r="124" spans="1:20" ht="15" customHeight="1">
      <c r="A124" s="140">
        <v>6</v>
      </c>
      <c r="B124" s="396" t="s">
        <v>327</v>
      </c>
      <c r="C124" s="14" t="s">
        <v>328</v>
      </c>
      <c r="D124" s="140"/>
      <c r="E124" s="140"/>
      <c r="F124" s="403">
        <f>(VLOOKUP($B124,'Test Year'!$B:$U,'Test Year'!G$5-1,FALSE))/1000</f>
        <v>783</v>
      </c>
      <c r="G124" s="403">
        <f>(VLOOKUP($B124,'Test Year'!$B:$U,'Test Year'!H$5-1,FALSE))/1000</f>
        <v>783</v>
      </c>
      <c r="H124" s="403">
        <f>(VLOOKUP($B124,'Test Year'!$B:$U,'Test Year'!I$5-1,FALSE))/1000</f>
        <v>783</v>
      </c>
      <c r="I124" s="403">
        <f>(VLOOKUP($B124,'Test Year'!$B:$U,'Test Year'!J$5-1,FALSE))/1000</f>
        <v>783</v>
      </c>
      <c r="J124" s="403">
        <f>(VLOOKUP($B124,'Test Year'!$B:$U,'Test Year'!K$5-1,FALSE))/1000</f>
        <v>783</v>
      </c>
      <c r="K124" s="403">
        <f>(VLOOKUP($B124,'Test Year'!$B:$U,'Test Year'!L$5-1,FALSE))/1000</f>
        <v>783</v>
      </c>
      <c r="L124" s="403">
        <f>(VLOOKUP($B124,'Test Year'!$B:$U,'Test Year'!M$5-1,FALSE))/1000</f>
        <v>783</v>
      </c>
      <c r="M124" s="403">
        <f>(VLOOKUP($B124,'Test Year'!$B:$U,'Test Year'!N$5-1,FALSE))/1000</f>
        <v>783</v>
      </c>
      <c r="N124" s="403">
        <f>(VLOOKUP($B124,'Test Year'!$B:$U,'Test Year'!O$5-1,FALSE))/1000</f>
        <v>783</v>
      </c>
      <c r="O124" s="403">
        <f>(VLOOKUP($B124,'Test Year'!$B:$U,'Test Year'!P$5-1,FALSE))/1000</f>
        <v>783</v>
      </c>
      <c r="P124" s="403">
        <f>(VLOOKUP($B124,'Test Year'!$B:$U,'Test Year'!Q$5-1,FALSE))/1000</f>
        <v>783</v>
      </c>
      <c r="Q124" s="403">
        <f>(VLOOKUP($B124,'Test Year'!$B:$U,'Test Year'!R$5-1,FALSE))/1000</f>
        <v>783</v>
      </c>
      <c r="R124" s="403">
        <f>(VLOOKUP($B124,'Test Year'!$B:$U,'Test Year'!S$5-1,FALSE))/1000</f>
        <v>783</v>
      </c>
      <c r="S124" s="380">
        <f t="shared" si="15"/>
        <v>783</v>
      </c>
      <c r="T124" s="402" t="s">
        <v>113</v>
      </c>
    </row>
    <row r="125" spans="1:20" ht="15" customHeight="1">
      <c r="A125" s="140">
        <v>7</v>
      </c>
      <c r="B125" s="396" t="s">
        <v>329</v>
      </c>
      <c r="C125" s="14" t="s">
        <v>330</v>
      </c>
      <c r="D125" s="140"/>
      <c r="E125" s="140"/>
      <c r="F125" s="27">
        <f>(SUMIF('Test Year'!$A:$A,$B125,'Test Year'!G:G))/1000</f>
        <v>0</v>
      </c>
      <c r="G125" s="27">
        <f>(SUMIF('Test Year'!$A:$A,$B125,'Test Year'!H:H))/1000</f>
        <v>0</v>
      </c>
      <c r="H125" s="27">
        <f>(SUMIF('Test Year'!$A:$A,$B125,'Test Year'!I:I))/1000</f>
        <v>0</v>
      </c>
      <c r="I125" s="27">
        <f>(SUMIF('Test Year'!$A:$A,$B125,'Test Year'!J:J))/1000</f>
        <v>0</v>
      </c>
      <c r="J125" s="27">
        <f>(SUMIF('Test Year'!$A:$A,$B125,'Test Year'!K:K))/1000</f>
        <v>0</v>
      </c>
      <c r="K125" s="27">
        <f>(SUMIF('Test Year'!$A:$A,$B125,'Test Year'!L:L))/1000</f>
        <v>0</v>
      </c>
      <c r="L125" s="27">
        <f>(SUMIF('Test Year'!$A:$A,$B125,'Test Year'!M:M))/1000</f>
        <v>0</v>
      </c>
      <c r="M125" s="27">
        <f>(SUMIF('Test Year'!$A:$A,$B125,'Test Year'!N:N))/1000</f>
        <v>0</v>
      </c>
      <c r="N125" s="27">
        <f>(SUMIF('Test Year'!$A:$A,$B125,'Test Year'!O:O))/1000</f>
        <v>0</v>
      </c>
      <c r="O125" s="27">
        <f>(SUMIF('Test Year'!$A:$A,$B125,'Test Year'!P:P))/1000</f>
        <v>0</v>
      </c>
      <c r="P125" s="27">
        <f>(SUMIF('Test Year'!$A:$A,$B125,'Test Year'!Q:Q))/1000</f>
        <v>0</v>
      </c>
      <c r="Q125" s="27">
        <f>(SUMIF('Test Year'!$A:$A,$B125,'Test Year'!R:R))/1000</f>
        <v>0</v>
      </c>
      <c r="R125" s="27">
        <f>(SUMIF('Test Year'!$A:$A,$B125,'Test Year'!S:S))/1000</f>
        <v>0</v>
      </c>
      <c r="S125" s="380">
        <f t="shared" si="15"/>
        <v>0</v>
      </c>
      <c r="T125" s="402" t="s">
        <v>113</v>
      </c>
    </row>
    <row r="126" spans="1:20" ht="15" customHeight="1">
      <c r="A126" s="140">
        <v>8</v>
      </c>
      <c r="B126" s="396" t="s">
        <v>331</v>
      </c>
      <c r="C126" s="14" t="s">
        <v>332</v>
      </c>
      <c r="D126" s="140"/>
      <c r="E126" s="140"/>
      <c r="F126" s="32">
        <f>(SUMIF('Test Year'!$A:$A,$B126,'Test Year'!G:G))/1000</f>
        <v>33789.464899999999</v>
      </c>
      <c r="G126" s="32">
        <f>(SUMIF('Test Year'!$A:$A,$B126,'Test Year'!H:H))/1000</f>
        <v>33930.254340000007</v>
      </c>
      <c r="H126" s="32">
        <f>(SUMIF('Test Year'!$A:$A,$B126,'Test Year'!I:I))/1000</f>
        <v>34071.630400000002</v>
      </c>
      <c r="I126" s="32">
        <f>(SUMIF('Test Year'!$A:$A,$B126,'Test Year'!J:J))/1000</f>
        <v>34213.595529999999</v>
      </c>
      <c r="J126" s="32">
        <f>(SUMIF('Test Year'!$A:$A,$B126,'Test Year'!K:K))/1000</f>
        <v>34356.152179999997</v>
      </c>
      <c r="K126" s="32">
        <f>(SUMIF('Test Year'!$A:$A,$B126,'Test Year'!L:L))/1000</f>
        <v>34499.302810000001</v>
      </c>
      <c r="L126" s="32">
        <f>(SUMIF('Test Year'!$A:$A,$B126,'Test Year'!M:M))/1000</f>
        <v>34643.049909999994</v>
      </c>
      <c r="M126" s="32">
        <f>(SUMIF('Test Year'!$A:$A,$B126,'Test Year'!N:N))/1000</f>
        <v>34787.395950000006</v>
      </c>
      <c r="N126" s="32">
        <f>(SUMIF('Test Year'!$A:$A,$B126,'Test Year'!O:O))/1000</f>
        <v>34932.343430000001</v>
      </c>
      <c r="O126" s="32">
        <f>(SUMIF('Test Year'!$A:$A,$B126,'Test Year'!P:P))/1000</f>
        <v>35077.89486</v>
      </c>
      <c r="P126" s="32">
        <f>(SUMIF('Test Year'!$A:$A,$B126,'Test Year'!Q:Q))/1000</f>
        <v>35224.052759999999</v>
      </c>
      <c r="Q126" s="32">
        <f>(SUMIF('Test Year'!$A:$A,$B126,'Test Year'!R:R))/1000</f>
        <v>35370.819649999998</v>
      </c>
      <c r="R126" s="32">
        <f>(SUMIF('Test Year'!$A:$A,$B126,'Test Year'!S:S))/1000</f>
        <v>35518.198069999999</v>
      </c>
      <c r="S126" s="404">
        <f t="shared" si="15"/>
        <v>34647.242676153845</v>
      </c>
      <c r="T126" s="402" t="s">
        <v>113</v>
      </c>
    </row>
    <row r="127" spans="1:20" ht="15" customHeight="1">
      <c r="A127" s="140">
        <v>9</v>
      </c>
      <c r="B127" s="397"/>
      <c r="C127" s="14"/>
      <c r="D127" s="140" t="s">
        <v>318</v>
      </c>
      <c r="E127" s="140"/>
      <c r="F127" s="27">
        <f>SUM(F120:F126)</f>
        <v>176789.45048811228</v>
      </c>
      <c r="G127" s="27">
        <f t="shared" ref="G127:S127" si="16">SUM(G120:G126)</f>
        <v>173801.82360652901</v>
      </c>
      <c r="H127" s="27">
        <f t="shared" si="16"/>
        <v>173442.60622823631</v>
      </c>
      <c r="I127" s="27">
        <f t="shared" si="16"/>
        <v>174084.12821406178</v>
      </c>
      <c r="J127" s="27">
        <f t="shared" si="16"/>
        <v>170947.50522644291</v>
      </c>
      <c r="K127" s="27">
        <f t="shared" si="16"/>
        <v>170039.50912274429</v>
      </c>
      <c r="L127" s="27">
        <f t="shared" si="16"/>
        <v>170907.259638897</v>
      </c>
      <c r="M127" s="27">
        <f t="shared" si="16"/>
        <v>167570.97738666172</v>
      </c>
      <c r="N127" s="27">
        <f t="shared" si="16"/>
        <v>166863.88082728282</v>
      </c>
      <c r="O127" s="27">
        <f t="shared" si="16"/>
        <v>164746.53567463282</v>
      </c>
      <c r="P127" s="27">
        <f t="shared" si="16"/>
        <v>164098.05865383969</v>
      </c>
      <c r="Q127" s="27">
        <f t="shared" si="16"/>
        <v>163192.774491294</v>
      </c>
      <c r="R127" s="27">
        <f t="shared" si="16"/>
        <v>163936.7025135319</v>
      </c>
      <c r="S127" s="104">
        <f t="shared" si="16"/>
        <v>169263.1701594051</v>
      </c>
      <c r="T127" s="332"/>
    </row>
    <row r="128" spans="1:20" ht="15" customHeight="1">
      <c r="A128" s="140">
        <v>10</v>
      </c>
      <c r="B128" s="142"/>
      <c r="C128" s="140"/>
      <c r="D128" s="140"/>
      <c r="E128" s="140"/>
      <c r="F128" s="140"/>
      <c r="G128" s="140"/>
      <c r="H128" s="140"/>
      <c r="I128" s="140"/>
      <c r="J128" s="140"/>
      <c r="K128" s="140"/>
      <c r="L128" s="140"/>
      <c r="M128" s="140"/>
      <c r="N128" s="140"/>
      <c r="O128" s="140"/>
      <c r="P128" s="140"/>
      <c r="Q128" s="140"/>
      <c r="R128" s="140"/>
      <c r="S128" s="332"/>
      <c r="T128" s="332"/>
    </row>
    <row r="129" spans="1:23" ht="15" customHeight="1">
      <c r="A129" s="140">
        <v>11</v>
      </c>
      <c r="B129" s="142"/>
      <c r="C129" s="140" t="s">
        <v>333</v>
      </c>
      <c r="D129" s="140"/>
      <c r="E129" s="14"/>
      <c r="F129" s="27"/>
      <c r="G129" s="27"/>
      <c r="H129" s="27"/>
      <c r="I129" s="27"/>
      <c r="J129" s="27"/>
      <c r="K129" s="27"/>
      <c r="L129" s="27"/>
      <c r="M129" s="27"/>
      <c r="N129" s="27"/>
      <c r="O129" s="27"/>
      <c r="P129" s="27"/>
      <c r="Q129" s="27"/>
      <c r="R129" s="27"/>
      <c r="S129" s="380"/>
      <c r="T129" s="332"/>
    </row>
    <row r="130" spans="1:23" ht="15" customHeight="1">
      <c r="A130" s="140">
        <v>12</v>
      </c>
      <c r="B130" s="396" t="s">
        <v>334</v>
      </c>
      <c r="C130" s="14" t="s">
        <v>335</v>
      </c>
      <c r="D130" s="14"/>
      <c r="E130" s="140"/>
      <c r="F130" s="27">
        <f>(SUMIF('Test Year'!$A:$A,$B130,'Test Year'!G:G))/1000</f>
        <v>595364.85717259895</v>
      </c>
      <c r="G130" s="27">
        <f>(SUMIF('Test Year'!$A:$A,$B130,'Test Year'!H:H))/1000</f>
        <v>598422.40124888893</v>
      </c>
      <c r="H130" s="27">
        <f>(SUMIF('Test Year'!$A:$A,$B130,'Test Year'!I:I))/1000</f>
        <v>655705.08729093603</v>
      </c>
      <c r="I130" s="27">
        <f>(SUMIF('Test Year'!$A:$A,$B130,'Test Year'!J:J))/1000</f>
        <v>260252.506725691</v>
      </c>
      <c r="J130" s="27">
        <f>(SUMIF('Test Year'!$A:$A,$B130,'Test Year'!K:K))/1000</f>
        <v>333921.04664845299</v>
      </c>
      <c r="K130" s="27">
        <f>(SUMIF('Test Year'!$A:$A,$B130,'Test Year'!L:L))/1000</f>
        <v>304118.43847153697</v>
      </c>
      <c r="L130" s="27">
        <f>(SUMIF('Test Year'!$A:$A,$B130,'Test Year'!M:M))/1000</f>
        <v>369466.30793546303</v>
      </c>
      <c r="M130" s="27">
        <f>(SUMIF('Test Year'!$A:$A,$B130,'Test Year'!N:N))/1000</f>
        <v>437362.47203191102</v>
      </c>
      <c r="N130" s="27">
        <f>(SUMIF('Test Year'!$A:$A,$B130,'Test Year'!O:O))/1000</f>
        <v>456960.32966298005</v>
      </c>
      <c r="O130" s="27">
        <f>(SUMIF('Test Year'!$A:$A,$B130,'Test Year'!P:P))/1000</f>
        <v>471462.43003022304</v>
      </c>
      <c r="P130" s="27">
        <f>(SUMIF('Test Year'!$A:$A,$B130,'Test Year'!Q:Q))/1000</f>
        <v>432650.86985359597</v>
      </c>
      <c r="Q130" s="27">
        <f>(SUMIF('Test Year'!$A:$A,$B130,'Test Year'!R:R))/1000</f>
        <v>596370.82103931799</v>
      </c>
      <c r="R130" s="27">
        <f>(SUMIF('Test Year'!$A:$A,$B130,'Test Year'!S:S))/1000</f>
        <v>553907.77794710698</v>
      </c>
      <c r="S130" s="380">
        <f t="shared" ref="S130:S142" si="17">AVERAGE(F130:R130)</f>
        <v>466612.71892759262</v>
      </c>
      <c r="T130" s="402" t="s">
        <v>283</v>
      </c>
      <c r="U130" s="86"/>
    </row>
    <row r="131" spans="1:23" ht="15" customHeight="1">
      <c r="A131" s="140">
        <v>13</v>
      </c>
      <c r="B131" s="396" t="s">
        <v>336</v>
      </c>
      <c r="C131" s="14" t="s">
        <v>337</v>
      </c>
      <c r="D131" s="140"/>
      <c r="E131" s="140"/>
      <c r="F131" s="27">
        <f>(SUMIF('Test Year'!$A:$A,$B131,'Test Year'!G:G))/1000</f>
        <v>254338.7841293402</v>
      </c>
      <c r="G131" s="27">
        <f>(SUMIF('Test Year'!$A:$A,$B131,'Test Year'!H:H))/1000</f>
        <v>339737.63067706447</v>
      </c>
      <c r="H131" s="27">
        <f>(SUMIF('Test Year'!$A:$A,$B131,'Test Year'!I:I))/1000</f>
        <v>247478.1504243924</v>
      </c>
      <c r="I131" s="27">
        <f>(SUMIF('Test Year'!$A:$A,$B131,'Test Year'!J:J))/1000</f>
        <v>227390.35162002148</v>
      </c>
      <c r="J131" s="27">
        <f>(SUMIF('Test Year'!$A:$A,$B131,'Test Year'!K:K))/1000</f>
        <v>220884.40795066368</v>
      </c>
      <c r="K131" s="27">
        <f>(SUMIF('Test Year'!$A:$A,$B131,'Test Year'!L:L))/1000</f>
        <v>235318.00419600762</v>
      </c>
      <c r="L131" s="27">
        <f>(SUMIF('Test Year'!$A:$A,$B131,'Test Year'!M:M))/1000</f>
        <v>298071.72948933329</v>
      </c>
      <c r="M131" s="27">
        <f>(SUMIF('Test Year'!$A:$A,$B131,'Test Year'!N:N))/1000</f>
        <v>315776.79757735698</v>
      </c>
      <c r="N131" s="27">
        <f>(SUMIF('Test Year'!$A:$A,$B131,'Test Year'!O:O))/1000</f>
        <v>230719.80245241421</v>
      </c>
      <c r="O131" s="27">
        <f>(SUMIF('Test Year'!$A:$A,$B131,'Test Year'!P:P))/1000</f>
        <v>237948.96251088221</v>
      </c>
      <c r="P131" s="27">
        <f>(SUMIF('Test Year'!$A:$A,$B131,'Test Year'!Q:Q))/1000</f>
        <v>240980.5465916385</v>
      </c>
      <c r="Q131" s="27">
        <f>(SUMIF('Test Year'!$A:$A,$B131,'Test Year'!R:R))/1000</f>
        <v>222959.03291933628</v>
      </c>
      <c r="R131" s="27">
        <f>(SUMIF('Test Year'!$A:$A,$B131,'Test Year'!S:S))/1000</f>
        <v>338131.36555483082</v>
      </c>
      <c r="S131" s="380">
        <f t="shared" si="17"/>
        <v>262287.35123794485</v>
      </c>
      <c r="T131" s="402" t="s">
        <v>113</v>
      </c>
      <c r="U131" s="149"/>
    </row>
    <row r="132" spans="1:23" ht="15" customHeight="1">
      <c r="A132" s="140">
        <v>14</v>
      </c>
      <c r="B132" s="396" t="s">
        <v>338</v>
      </c>
      <c r="C132" s="160" t="s">
        <v>339</v>
      </c>
      <c r="D132" s="140"/>
      <c r="E132" s="140"/>
      <c r="F132" s="27">
        <f>(SUMIF('Test Year'!$A:$A,$B132,'Test Year'!G:G))/1000</f>
        <v>0</v>
      </c>
      <c r="G132" s="27">
        <f>(SUMIF('Test Year'!$A:$A,$B132,'Test Year'!H:H))/1000</f>
        <v>0</v>
      </c>
      <c r="H132" s="27">
        <f>(SUMIF('Test Year'!$A:$A,$B132,'Test Year'!I:I))/1000</f>
        <v>0</v>
      </c>
      <c r="I132" s="27">
        <f>(SUMIF('Test Year'!$A:$A,$B132,'Test Year'!J:J))/1000</f>
        <v>0</v>
      </c>
      <c r="J132" s="27">
        <f>(SUMIF('Test Year'!$A:$A,$B132,'Test Year'!K:K))/1000</f>
        <v>0</v>
      </c>
      <c r="K132" s="27">
        <f>(SUMIF('Test Year'!$A:$A,$B132,'Test Year'!L:L))/1000</f>
        <v>0</v>
      </c>
      <c r="L132" s="27">
        <f>(SUMIF('Test Year'!$A:$A,$B132,'Test Year'!M:M))/1000</f>
        <v>0</v>
      </c>
      <c r="M132" s="27">
        <f>(SUMIF('Test Year'!$A:$A,$B132,'Test Year'!N:N))/1000</f>
        <v>0</v>
      </c>
      <c r="N132" s="27">
        <f>(SUMIF('Test Year'!$A:$A,$B132,'Test Year'!O:O))/1000</f>
        <v>0</v>
      </c>
      <c r="O132" s="27">
        <f>(SUMIF('Test Year'!$A:$A,$B132,'Test Year'!P:P))/1000</f>
        <v>0</v>
      </c>
      <c r="P132" s="27">
        <f>(SUMIF('Test Year'!$A:$A,$B132,'Test Year'!Q:Q))/1000</f>
        <v>0</v>
      </c>
      <c r="Q132" s="27">
        <f>(SUMIF('Test Year'!$A:$A,$B132,'Test Year'!R:R))/1000</f>
        <v>0</v>
      </c>
      <c r="R132" s="27">
        <f>(SUMIF('Test Year'!$A:$A,$B132,'Test Year'!S:S))/1000</f>
        <v>0</v>
      </c>
      <c r="S132" s="380">
        <f t="shared" si="17"/>
        <v>0</v>
      </c>
      <c r="T132" s="402" t="s">
        <v>283</v>
      </c>
      <c r="U132" s="168" t="s">
        <v>377</v>
      </c>
      <c r="V132" s="333"/>
    </row>
    <row r="133" spans="1:23" ht="15" customHeight="1">
      <c r="A133" s="140">
        <v>15</v>
      </c>
      <c r="B133" s="396" t="s">
        <v>340</v>
      </c>
      <c r="C133" s="14" t="s">
        <v>341</v>
      </c>
      <c r="D133" s="140"/>
      <c r="E133" s="140"/>
      <c r="F133" s="27">
        <f>(SUMIF('Test Year'!$A:$A,$B133,'Test Year'!G:G))/1000</f>
        <v>11940.227210000001</v>
      </c>
      <c r="G133" s="27">
        <f>(SUMIF('Test Year'!$A:$A,$B133,'Test Year'!H:H))/1000</f>
        <v>9848.4336426465015</v>
      </c>
      <c r="H133" s="27">
        <f>(SUMIF('Test Year'!$A:$A,$B133,'Test Year'!I:I))/1000</f>
        <v>9701.8713093057995</v>
      </c>
      <c r="I133" s="27">
        <f>(SUMIF('Test Year'!$A:$A,$B133,'Test Year'!J:J))/1000</f>
        <v>9697.9249325976998</v>
      </c>
      <c r="J133" s="27">
        <f>(SUMIF('Test Year'!$A:$A,$B133,'Test Year'!K:K))/1000</f>
        <v>9707.2878082184016</v>
      </c>
      <c r="K133" s="27">
        <f>(SUMIF('Test Year'!$A:$A,$B133,'Test Year'!L:L))/1000</f>
        <v>10899.3507640184</v>
      </c>
      <c r="L133" s="27">
        <f>(SUMIF('Test Year'!$A:$A,$B133,'Test Year'!M:M))/1000</f>
        <v>11983.3351633573</v>
      </c>
      <c r="M133" s="27">
        <f>(SUMIF('Test Year'!$A:$A,$B133,'Test Year'!N:N))/1000</f>
        <v>13279.255065015699</v>
      </c>
      <c r="N133" s="27">
        <f>(SUMIF('Test Year'!$A:$A,$B133,'Test Year'!O:O))/1000</f>
        <v>13475.250425035199</v>
      </c>
      <c r="O133" s="27">
        <f>(SUMIF('Test Year'!$A:$A,$B133,'Test Year'!P:P))/1000</f>
        <v>13212.9381018323</v>
      </c>
      <c r="P133" s="27">
        <f>(SUMIF('Test Year'!$A:$A,$B133,'Test Year'!Q:Q))/1000</f>
        <v>12240.444733210099</v>
      </c>
      <c r="Q133" s="27">
        <f>(SUMIF('Test Year'!$A:$A,$B133,'Test Year'!R:R))/1000</f>
        <v>11262.0493756712</v>
      </c>
      <c r="R133" s="27">
        <f>(SUMIF('Test Year'!$A:$A,$B133,'Test Year'!S:S))/1000</f>
        <v>11344.714865146199</v>
      </c>
      <c r="S133" s="380">
        <f t="shared" si="17"/>
        <v>11430.237184311907</v>
      </c>
      <c r="T133" s="402" t="s">
        <v>113</v>
      </c>
      <c r="U133" s="149"/>
    </row>
    <row r="134" spans="1:23" ht="15" customHeight="1">
      <c r="A134" s="140">
        <v>16</v>
      </c>
      <c r="B134" s="396" t="s">
        <v>342</v>
      </c>
      <c r="C134" s="14" t="s">
        <v>343</v>
      </c>
      <c r="D134" s="140"/>
      <c r="E134" s="140"/>
      <c r="F134" s="27">
        <f>(SUMIF('Test Year'!$A:$A,$B134,'Test Year'!G:G))/1000</f>
        <v>121238.932512716</v>
      </c>
      <c r="G134" s="27">
        <f>(SUMIF('Test Year'!$A:$A,$B134,'Test Year'!H:H))/1000</f>
        <v>121289.44873459599</v>
      </c>
      <c r="H134" s="27">
        <f>(SUMIF('Test Year'!$A:$A,$B134,'Test Year'!I:I))/1000</f>
        <v>121339.98600490201</v>
      </c>
      <c r="I134" s="27">
        <f>(SUMIF('Test Year'!$A:$A,$B134,'Test Year'!J:J))/1000</f>
        <v>121390.54433240401</v>
      </c>
      <c r="J134" s="27">
        <f>(SUMIF('Test Year'!$A:$A,$B134,'Test Year'!K:K))/1000</f>
        <v>121441.12372587601</v>
      </c>
      <c r="K134" s="27">
        <f>(SUMIF('Test Year'!$A:$A,$B134,'Test Year'!L:L))/1000</f>
        <v>121491.724194095</v>
      </c>
      <c r="L134" s="27">
        <f>(SUMIF('Test Year'!$A:$A,$B134,'Test Year'!M:M))/1000</f>
        <v>121542.34574584299</v>
      </c>
      <c r="M134" s="27">
        <f>(SUMIF('Test Year'!$A:$A,$B134,'Test Year'!N:N))/1000</f>
        <v>121592.988389903</v>
      </c>
      <c r="N134" s="27">
        <f>(SUMIF('Test Year'!$A:$A,$B134,'Test Year'!O:O))/1000</f>
        <v>121643.652135066</v>
      </c>
      <c r="O134" s="27">
        <f>(SUMIF('Test Year'!$A:$A,$B134,'Test Year'!P:P))/1000</f>
        <v>121694.336990122</v>
      </c>
      <c r="P134" s="27">
        <f>(SUMIF('Test Year'!$A:$A,$B134,'Test Year'!Q:Q))/1000</f>
        <v>121745.04296386801</v>
      </c>
      <c r="Q134" s="27">
        <f>(SUMIF('Test Year'!$A:$A,$B134,'Test Year'!R:R))/1000</f>
        <v>121795.77006510299</v>
      </c>
      <c r="R134" s="27">
        <f>(SUMIF('Test Year'!$A:$A,$B134,'Test Year'!S:S))/1000</f>
        <v>121846.51830263001</v>
      </c>
      <c r="S134" s="380">
        <f t="shared" si="17"/>
        <v>121542.49339208646</v>
      </c>
      <c r="T134" s="402" t="s">
        <v>283</v>
      </c>
      <c r="U134" s="606">
        <f>SUM(S135:S136)</f>
        <v>44320.676262094035</v>
      </c>
      <c r="V134" s="35"/>
      <c r="W134" s="35"/>
    </row>
    <row r="135" spans="1:23" ht="15" customHeight="1">
      <c r="A135" s="140">
        <v>17</v>
      </c>
      <c r="B135" s="396" t="s">
        <v>344</v>
      </c>
      <c r="C135" s="14" t="s">
        <v>345</v>
      </c>
      <c r="D135" s="140"/>
      <c r="E135" s="140"/>
      <c r="F135" s="27">
        <f>(SUMIF('Test Year'!$A:$A,$B135,'Test Year'!G:G))/1000-F136</f>
        <v>12474.93725925</v>
      </c>
      <c r="G135" s="27">
        <f>(SUMIF('Test Year'!$A:$A,$B135,'Test Year'!H:H))/1000-G136</f>
        <v>21289.716154605099</v>
      </c>
      <c r="H135" s="27">
        <f>(SUMIF('Test Year'!$A:$A,$B135,'Test Year'!I:I))/1000-H136</f>
        <v>28655.744896593802</v>
      </c>
      <c r="I135" s="27">
        <f>(SUMIF('Test Year'!$A:$A,$B135,'Test Year'!J:J))/1000-I136</f>
        <v>26832.3113203916</v>
      </c>
      <c r="J135" s="27">
        <f>(SUMIF('Test Year'!$A:$A,$B135,'Test Year'!K:K))/1000-J136</f>
        <v>26134.066158750004</v>
      </c>
      <c r="K135" s="27">
        <f>(SUMIF('Test Year'!$A:$A,$B135,'Test Year'!L:L))/1000-K136</f>
        <v>40713.298241656295</v>
      </c>
      <c r="L135" s="27">
        <f>(SUMIF('Test Year'!$A:$A,$B135,'Test Year'!M:M))/1000-L136</f>
        <v>49273.935206763104</v>
      </c>
      <c r="M135" s="27">
        <f>(SUMIF('Test Year'!$A:$A,$B135,'Test Year'!N:N))/1000-M136</f>
        <v>68262.170434986008</v>
      </c>
      <c r="N135" s="27">
        <f>(SUMIF('Test Year'!$A:$A,$B135,'Test Year'!O:O))/1000-N136</f>
        <v>87507.142390206296</v>
      </c>
      <c r="O135" s="27">
        <f>(SUMIF('Test Year'!$A:$A,$B135,'Test Year'!P:P))/1000-O136</f>
        <v>92850.494923481587</v>
      </c>
      <c r="P135" s="27">
        <f>(SUMIF('Test Year'!$A:$A,$B135,'Test Year'!Q:Q))/1000-P136</f>
        <v>103391.0544651151</v>
      </c>
      <c r="Q135" s="27">
        <f>(SUMIF('Test Year'!$A:$A,$B135,'Test Year'!R:R))/1000-Q136</f>
        <v>17613.003078976799</v>
      </c>
      <c r="R135" s="27">
        <f>(SUMIF('Test Year'!$A:$A,$B135,'Test Year'!S:S))/1000-R136</f>
        <v>12803.071116446699</v>
      </c>
      <c r="S135" s="380">
        <f t="shared" si="17"/>
        <v>45215.457357478648</v>
      </c>
      <c r="T135" s="402" t="s">
        <v>113</v>
      </c>
      <c r="U135" s="607">
        <v>44320.676262094035</v>
      </c>
      <c r="V135" s="608" t="s">
        <v>378</v>
      </c>
      <c r="W135" s="35"/>
    </row>
    <row r="136" spans="1:23" ht="15" customHeight="1">
      <c r="A136" s="140">
        <v>18</v>
      </c>
      <c r="B136" s="396" t="s">
        <v>344</v>
      </c>
      <c r="C136" s="14" t="s">
        <v>345</v>
      </c>
      <c r="D136" s="140"/>
      <c r="E136" s="140"/>
      <c r="F136" s="27">
        <f>(SUMIF('Test Year'!$A:$A,"236nu",'Test Year'!G:G))/1000</f>
        <v>450.32028000000065</v>
      </c>
      <c r="G136" s="27">
        <f>(SUMIF('Test Year'!$A:$A,"236nu",'Test Year'!H:H))/1000</f>
        <v>145.17647000000068</v>
      </c>
      <c r="H136" s="27">
        <f>(SUMIF('Test Year'!$A:$A,"236nu",'Test Year'!I:I))/1000</f>
        <v>-201.87690999999933</v>
      </c>
      <c r="I136" s="27">
        <f>(SUMIF('Test Year'!$A:$A,"236nu",'Test Year'!J:J))/1000</f>
        <v>-1115.8421299999991</v>
      </c>
      <c r="J136" s="27">
        <f>(SUMIF('Test Year'!$A:$A,"236nu",'Test Year'!K:K))/1000</f>
        <v>-618.61201999999912</v>
      </c>
      <c r="K136" s="27">
        <f>(SUMIF('Test Year'!$A:$A,"236nu",'Test Year'!L:L))/1000</f>
        <v>-979.05820999999901</v>
      </c>
      <c r="L136" s="27">
        <f>(SUMIF('Test Year'!$A:$A,"236nu",'Test Year'!M:M))/1000</f>
        <v>-336.36081999999897</v>
      </c>
      <c r="M136" s="27">
        <f>(SUMIF('Test Year'!$A:$A,"236nu",'Test Year'!N:N))/1000</f>
        <v>-1407.1980399999989</v>
      </c>
      <c r="N136" s="27">
        <f>(SUMIF('Test Year'!$A:$A,"236nu",'Test Year'!O:O))/1000</f>
        <v>-2111.3919899999987</v>
      </c>
      <c r="O136" s="27">
        <f>(SUMIF('Test Year'!$A:$A,"236nu",'Test Year'!P:P))/1000</f>
        <v>-1455.112339999999</v>
      </c>
      <c r="P136" s="27">
        <f>(SUMIF('Test Year'!$A:$A,"236nu",'Test Year'!Q:Q))/1000</f>
        <v>-1831.0067899999988</v>
      </c>
      <c r="Q136" s="27">
        <f>(SUMIF('Test Year'!$A:$A,"236nu",'Test Year'!R:R))/1000</f>
        <v>-2217.0677899999987</v>
      </c>
      <c r="R136" s="27">
        <f>(SUMIF('Test Year'!$A:$A,"236nu",'Test Year'!S:S))/1000</f>
        <v>45.876050000001165</v>
      </c>
      <c r="S136" s="380">
        <f t="shared" si="17"/>
        <v>-894.78109538461445</v>
      </c>
      <c r="T136" s="402" t="s">
        <v>236</v>
      </c>
      <c r="U136" s="609">
        <f>U134-U135</f>
        <v>0</v>
      </c>
      <c r="V136" s="610" t="s">
        <v>232</v>
      </c>
      <c r="W136" s="35"/>
    </row>
    <row r="137" spans="1:23" ht="15" customHeight="1">
      <c r="A137" s="140">
        <v>19</v>
      </c>
      <c r="B137" s="396" t="s">
        <v>346</v>
      </c>
      <c r="C137" s="14" t="s">
        <v>347</v>
      </c>
      <c r="D137" s="140"/>
      <c r="E137" s="140"/>
      <c r="F137" s="27">
        <f>(SUMIF('Test Year'!$A:$A,$B137,'Test Year'!G:G))/1000</f>
        <v>35201.520636353802</v>
      </c>
      <c r="G137" s="27">
        <f>(SUMIF('Test Year'!$A:$A,$B137,'Test Year'!H:H))/1000</f>
        <v>33897.180190670806</v>
      </c>
      <c r="H137" s="27">
        <f>(SUMIF('Test Year'!$A:$A,$B137,'Test Year'!I:I))/1000</f>
        <v>48561.636644592101</v>
      </c>
      <c r="I137" s="27">
        <f>(SUMIF('Test Year'!$A:$A,$B137,'Test Year'!J:J))/1000</f>
        <v>39209.230128644202</v>
      </c>
      <c r="J137" s="27">
        <f>(SUMIF('Test Year'!$A:$A,$B137,'Test Year'!K:K))/1000</f>
        <v>55820.195583833301</v>
      </c>
      <c r="K137" s="27">
        <f>(SUMIF('Test Year'!$A:$A,$B137,'Test Year'!L:L))/1000</f>
        <v>44872.746143696597</v>
      </c>
      <c r="L137" s="27">
        <f>(SUMIF('Test Year'!$A:$A,$B137,'Test Year'!M:M))/1000</f>
        <v>40279.159729879902</v>
      </c>
      <c r="M137" s="27">
        <f>(SUMIF('Test Year'!$A:$A,$B137,'Test Year'!N:N))/1000</f>
        <v>49478.948601337295</v>
      </c>
      <c r="N137" s="27">
        <f>(SUMIF('Test Year'!$A:$A,$B137,'Test Year'!O:O))/1000</f>
        <v>60038.928277803199</v>
      </c>
      <c r="O137" s="27">
        <f>(SUMIF('Test Year'!$A:$A,$B137,'Test Year'!P:P))/1000</f>
        <v>52801.305604492096</v>
      </c>
      <c r="P137" s="27">
        <f>(SUMIF('Test Year'!$A:$A,$B137,'Test Year'!Q:Q))/1000</f>
        <v>69471.935775480801</v>
      </c>
      <c r="Q137" s="27">
        <f>(SUMIF('Test Year'!$A:$A,$B137,'Test Year'!R:R))/1000</f>
        <v>46287.4916466383</v>
      </c>
      <c r="R137" s="27">
        <f>(SUMIF('Test Year'!$A:$A,$B137,'Test Year'!S:S))/1000</f>
        <v>32834.563451576098</v>
      </c>
      <c r="S137" s="380">
        <f t="shared" si="17"/>
        <v>46827.295570384485</v>
      </c>
      <c r="T137" s="402" t="s">
        <v>113</v>
      </c>
      <c r="W137" s="35"/>
    </row>
    <row r="138" spans="1:23" ht="15" customHeight="1">
      <c r="A138" s="140">
        <v>20</v>
      </c>
      <c r="B138" s="396" t="s">
        <v>348</v>
      </c>
      <c r="C138" s="14" t="s">
        <v>349</v>
      </c>
      <c r="D138" s="140"/>
      <c r="E138" s="140"/>
      <c r="F138" s="27">
        <f>(SUMIF('Test Year'!$A:$A,$B138,'Test Year'!G:G))/1000</f>
        <v>0</v>
      </c>
      <c r="G138" s="27">
        <f>(SUMIF('Test Year'!$A:$A,$B138,'Test Year'!H:H))/1000</f>
        <v>0</v>
      </c>
      <c r="H138" s="27">
        <f>(SUMIF('Test Year'!$A:$A,$B138,'Test Year'!I:I))/1000</f>
        <v>0</v>
      </c>
      <c r="I138" s="27">
        <f>(SUMIF('Test Year'!$A:$A,$B138,'Test Year'!J:J))/1000</f>
        <v>0</v>
      </c>
      <c r="J138" s="27">
        <f>(SUMIF('Test Year'!$A:$A,$B138,'Test Year'!K:K))/1000</f>
        <v>0</v>
      </c>
      <c r="K138" s="27">
        <f>(SUMIF('Test Year'!$A:$A,$B138,'Test Year'!L:L))/1000</f>
        <v>0</v>
      </c>
      <c r="L138" s="27">
        <f>(SUMIF('Test Year'!$A:$A,$B138,'Test Year'!M:M))/1000</f>
        <v>0</v>
      </c>
      <c r="M138" s="27">
        <f>(SUMIF('Test Year'!$A:$A,$B138,'Test Year'!N:N))/1000</f>
        <v>0</v>
      </c>
      <c r="N138" s="27">
        <f>(SUMIF('Test Year'!$A:$A,$B138,'Test Year'!O:O))/1000</f>
        <v>0</v>
      </c>
      <c r="O138" s="27">
        <f>(SUMIF('Test Year'!$A:$A,$B138,'Test Year'!P:P))/1000</f>
        <v>0</v>
      </c>
      <c r="P138" s="27">
        <f>(SUMIF('Test Year'!$A:$A,$B138,'Test Year'!Q:Q))/1000</f>
        <v>0</v>
      </c>
      <c r="Q138" s="27">
        <f>(SUMIF('Test Year'!$A:$A,$B138,'Test Year'!R:R))/1000</f>
        <v>0</v>
      </c>
      <c r="R138" s="27">
        <f>(SUMIF('Test Year'!$A:$A,$B138,'Test Year'!S:S))/1000</f>
        <v>0</v>
      </c>
      <c r="S138" s="380">
        <f t="shared" si="17"/>
        <v>0</v>
      </c>
      <c r="T138" s="402" t="s">
        <v>113</v>
      </c>
      <c r="W138" s="35"/>
    </row>
    <row r="139" spans="1:23" ht="15" customHeight="1">
      <c r="A139" s="140">
        <v>21</v>
      </c>
      <c r="B139" s="396" t="s">
        <v>350</v>
      </c>
      <c r="C139" s="14" t="s">
        <v>351</v>
      </c>
      <c r="D139" s="140"/>
      <c r="E139" s="140"/>
      <c r="F139" s="27">
        <f>(SUMIF('Test Year'!$A:$A,$B139,'Test Year'!G:G))/1000</f>
        <v>13498.4601800001</v>
      </c>
      <c r="G139" s="27">
        <f>(SUMIF('Test Year'!$A:$A,$B139,'Test Year'!H:H))/1000</f>
        <v>12702.4601799999</v>
      </c>
      <c r="H139" s="27">
        <f>(SUMIF('Test Year'!$A:$A,$B139,'Test Year'!I:I))/1000</f>
        <v>12862.3801800001</v>
      </c>
      <c r="I139" s="27">
        <f>(SUMIF('Test Year'!$A:$A,$B139,'Test Year'!J:J))/1000</f>
        <v>12773.820179999899</v>
      </c>
      <c r="J139" s="27">
        <f>(SUMIF('Test Year'!$A:$A,$B139,'Test Year'!K:K))/1000</f>
        <v>13220.660180000101</v>
      </c>
      <c r="K139" s="27">
        <f>(SUMIF('Test Year'!$A:$A,$B139,'Test Year'!L:L))/1000</f>
        <v>13896.46018</v>
      </c>
      <c r="L139" s="27">
        <f>(SUMIF('Test Year'!$A:$A,$B139,'Test Year'!M:M))/1000</f>
        <v>14763.420179999999</v>
      </c>
      <c r="M139" s="27">
        <f>(SUMIF('Test Year'!$A:$A,$B139,'Test Year'!N:N))/1000</f>
        <v>15349.06018</v>
      </c>
      <c r="N139" s="27">
        <f>(SUMIF('Test Year'!$A:$A,$B139,'Test Year'!O:O))/1000</f>
        <v>16002.240179999999</v>
      </c>
      <c r="O139" s="27">
        <f>(SUMIF('Test Year'!$A:$A,$B139,'Test Year'!P:P))/1000</f>
        <v>16211.7001799999</v>
      </c>
      <c r="P139" s="27">
        <f>(SUMIF('Test Year'!$A:$A,$B139,'Test Year'!Q:Q))/1000</f>
        <v>15119.78498</v>
      </c>
      <c r="Q139" s="27">
        <f>(SUMIF('Test Year'!$A:$A,$B139,'Test Year'!R:R))/1000</f>
        <v>13950.181779999901</v>
      </c>
      <c r="R139" s="27">
        <f>(SUMIF('Test Year'!$A:$A,$B139,'Test Year'!S:S))/1000</f>
        <v>14342.125779999998</v>
      </c>
      <c r="S139" s="380">
        <f t="shared" si="17"/>
        <v>14207.134949230762</v>
      </c>
      <c r="T139" s="402" t="s">
        <v>113</v>
      </c>
      <c r="U139" s="35"/>
      <c r="V139" s="35"/>
      <c r="W139" s="35"/>
    </row>
    <row r="140" spans="1:23" ht="15" customHeight="1">
      <c r="A140" s="140">
        <v>22</v>
      </c>
      <c r="B140" s="396" t="s">
        <v>352</v>
      </c>
      <c r="C140" s="14" t="s">
        <v>353</v>
      </c>
      <c r="D140" s="140"/>
      <c r="E140" s="140"/>
      <c r="F140" s="27">
        <f>(SUMIF('Test Year'!$A:$A,$B140,'Test Year'!G:G))/1000</f>
        <v>40869.614289303499</v>
      </c>
      <c r="G140" s="27">
        <f>(SUMIF('Test Year'!$A:$A,$B140,'Test Year'!H:H))/1000</f>
        <v>40681.7911093035</v>
      </c>
      <c r="H140" s="27">
        <f>(SUMIF('Test Year'!$A:$A,$B140,'Test Year'!I:I))/1000</f>
        <v>40775.7911093035</v>
      </c>
      <c r="I140" s="27">
        <f>(SUMIF('Test Year'!$A:$A,$B140,'Test Year'!J:J))/1000</f>
        <v>40601.597965887195</v>
      </c>
      <c r="J140" s="27">
        <f>(SUMIF('Test Year'!$A:$A,$B140,'Test Year'!K:K))/1000</f>
        <v>40679.597965887195</v>
      </c>
      <c r="K140" s="27">
        <f>(SUMIF('Test Year'!$A:$A,$B140,'Test Year'!L:L))/1000</f>
        <v>40734.597965887195</v>
      </c>
      <c r="L140" s="27">
        <f>(SUMIF('Test Year'!$A:$A,$B140,'Test Year'!M:M))/1000</f>
        <v>41597.857204693195</v>
      </c>
      <c r="M140" s="27">
        <f>(SUMIF('Test Year'!$A:$A,$B140,'Test Year'!N:N))/1000</f>
        <v>41608.857204693195</v>
      </c>
      <c r="N140" s="27">
        <f>(SUMIF('Test Year'!$A:$A,$B140,'Test Year'!O:O))/1000</f>
        <v>41653.857204693195</v>
      </c>
      <c r="O140" s="27">
        <f>(SUMIF('Test Year'!$A:$A,$B140,'Test Year'!P:P))/1000</f>
        <v>42486.116443499202</v>
      </c>
      <c r="P140" s="27">
        <f>(SUMIF('Test Year'!$A:$A,$B140,'Test Year'!Q:Q))/1000</f>
        <v>42531.116443499202</v>
      </c>
      <c r="Q140" s="27">
        <f>(SUMIF('Test Year'!$A:$A,$B140,'Test Year'!R:R))/1000</f>
        <v>42576.116443499202</v>
      </c>
      <c r="R140" s="27">
        <f>(SUMIF('Test Year'!$A:$A,$B140,'Test Year'!S:S))/1000</f>
        <v>43192.375682305101</v>
      </c>
      <c r="S140" s="380">
        <f t="shared" si="17"/>
        <v>41537.637464034953</v>
      </c>
      <c r="T140" s="402" t="s">
        <v>113</v>
      </c>
      <c r="U140" s="35"/>
      <c r="V140" s="35"/>
      <c r="W140" s="35"/>
    </row>
    <row r="141" spans="1:23" ht="15" customHeight="1">
      <c r="A141" s="140">
        <v>23</v>
      </c>
      <c r="B141" s="396" t="s">
        <v>354</v>
      </c>
      <c r="C141" s="14" t="s">
        <v>355</v>
      </c>
      <c r="D141" s="140"/>
      <c r="E141" s="140"/>
      <c r="F141" s="27">
        <f>(SUMIF('Test Year'!$A:$A,$B141,'Test Year'!G:G))/1000</f>
        <v>1831.3990999980001</v>
      </c>
      <c r="G141" s="27">
        <f>(SUMIF('Test Year'!$A:$A,$B141,'Test Year'!H:H))/1000</f>
        <v>1672.5069455502</v>
      </c>
      <c r="H141" s="27">
        <f>(SUMIF('Test Year'!$A:$A,$B141,'Test Year'!I:I))/1000</f>
        <v>1513.1432575342999</v>
      </c>
      <c r="I141" s="27">
        <f>(SUMIF('Test Year'!$A:$A,$B141,'Test Year'!J:J))/1000</f>
        <v>1353.2700313303001</v>
      </c>
      <c r="J141" s="27">
        <f>(SUMIF('Test Year'!$A:$A,$B141,'Test Year'!K:K))/1000</f>
        <v>1192.8856458079999</v>
      </c>
      <c r="K141" s="27">
        <f>(SUMIF('Test Year'!$A:$A,$B141,'Test Year'!L:L))/1000</f>
        <v>1032.0006764397999</v>
      </c>
      <c r="L141" s="27">
        <f>(SUMIF('Test Year'!$A:$A,$B141,'Test Year'!M:M))/1000</f>
        <v>870.60130740429997</v>
      </c>
      <c r="M141" s="27">
        <f>(SUMIF('Test Year'!$A:$A,$B141,'Test Year'!N:N))/1000</f>
        <v>708.70172860950004</v>
      </c>
      <c r="N141" s="27">
        <f>(SUMIF('Test Year'!$A:$A,$B141,'Test Year'!O:O))/1000</f>
        <v>546.28453074330002</v>
      </c>
      <c r="O141" s="27">
        <f>(SUMIF('Test Year'!$A:$A,$B141,'Test Year'!P:P))/1000</f>
        <v>383.34806712199997</v>
      </c>
      <c r="P141" s="27">
        <f>(SUMIF('Test Year'!$A:$A,$B141,'Test Year'!Q:Q))/1000</f>
        <v>387.17593584010001</v>
      </c>
      <c r="Q141" s="27">
        <f>(SUMIF('Test Year'!$A:$A,$B141,'Test Year'!R:R))/1000</f>
        <v>391.01375446560002</v>
      </c>
      <c r="R141" s="27">
        <f>(SUMIF('Test Year'!$A:$A,$B141,'Test Year'!S:S))/1000</f>
        <v>394.92103353840002</v>
      </c>
      <c r="S141" s="380">
        <f t="shared" si="17"/>
        <v>944.40400110644623</v>
      </c>
      <c r="T141" s="402" t="s">
        <v>113</v>
      </c>
      <c r="U141" s="35"/>
      <c r="V141" s="35"/>
      <c r="W141" s="35"/>
    </row>
    <row r="142" spans="1:23" ht="15" customHeight="1">
      <c r="A142" s="140">
        <v>24</v>
      </c>
      <c r="B142" s="396" t="s">
        <v>356</v>
      </c>
      <c r="C142" s="14" t="s">
        <v>277</v>
      </c>
      <c r="D142" s="140"/>
      <c r="E142" s="140"/>
      <c r="F142" s="32">
        <f>(SUMIF('Test Year'!$A:$A,$B142,'Test Year'!G:G))/1000</f>
        <v>0</v>
      </c>
      <c r="G142" s="32">
        <f>(SUMIF('Test Year'!$A:$A,$B142,'Test Year'!H:H))/1000</f>
        <v>0</v>
      </c>
      <c r="H142" s="32">
        <f>(SUMIF('Test Year'!$A:$A,$B142,'Test Year'!I:I))/1000</f>
        <v>0</v>
      </c>
      <c r="I142" s="32">
        <f>(SUMIF('Test Year'!$A:$A,$B142,'Test Year'!J:J))/1000</f>
        <v>0</v>
      </c>
      <c r="J142" s="32">
        <f>(SUMIF('Test Year'!$A:$A,$B142,'Test Year'!K:K))/1000</f>
        <v>0</v>
      </c>
      <c r="K142" s="32">
        <f>(SUMIF('Test Year'!$A:$A,$B142,'Test Year'!L:L))/1000</f>
        <v>0</v>
      </c>
      <c r="L142" s="32">
        <f>(SUMIF('Test Year'!$A:$A,$B142,'Test Year'!M:M))/1000</f>
        <v>0</v>
      </c>
      <c r="M142" s="32">
        <f>(SUMIF('Test Year'!$A:$A,$B142,'Test Year'!N:N))/1000</f>
        <v>0</v>
      </c>
      <c r="N142" s="32">
        <f>(SUMIF('Test Year'!$A:$A,$B142,'Test Year'!O:O))/1000</f>
        <v>0</v>
      </c>
      <c r="O142" s="32">
        <f>(SUMIF('Test Year'!$A:$A,$B142,'Test Year'!P:P))/1000</f>
        <v>0</v>
      </c>
      <c r="P142" s="32">
        <f>(SUMIF('Test Year'!$A:$A,$B142,'Test Year'!Q:Q))/1000</f>
        <v>0</v>
      </c>
      <c r="Q142" s="32">
        <f>(SUMIF('Test Year'!$A:$A,$B142,'Test Year'!R:R))/1000</f>
        <v>0</v>
      </c>
      <c r="R142" s="32">
        <f>(SUMIF('Test Year'!$A:$A,$B142,'Test Year'!S:S))/1000</f>
        <v>0</v>
      </c>
      <c r="S142" s="404">
        <f t="shared" si="17"/>
        <v>0</v>
      </c>
      <c r="T142" s="402" t="s">
        <v>113</v>
      </c>
      <c r="U142" s="35"/>
      <c r="V142" s="35"/>
      <c r="W142" s="35"/>
    </row>
    <row r="143" spans="1:23" ht="15" customHeight="1">
      <c r="A143" s="140">
        <v>25</v>
      </c>
      <c r="B143" s="397"/>
      <c r="C143" s="14"/>
      <c r="D143" s="140" t="s">
        <v>333</v>
      </c>
      <c r="E143" s="140"/>
      <c r="F143" s="27">
        <f t="shared" ref="F143:S143" si="18">SUM(F130:F142)</f>
        <v>1087209.0527695604</v>
      </c>
      <c r="G143" s="27">
        <f t="shared" si="18"/>
        <v>1179686.7453533255</v>
      </c>
      <c r="H143" s="27">
        <f t="shared" si="18"/>
        <v>1166391.91420756</v>
      </c>
      <c r="I143" s="27">
        <f t="shared" si="18"/>
        <v>738385.71510696737</v>
      </c>
      <c r="J143" s="27">
        <f t="shared" si="18"/>
        <v>822382.65964748955</v>
      </c>
      <c r="K143" s="27">
        <f t="shared" si="18"/>
        <v>812097.56262333784</v>
      </c>
      <c r="L143" s="27">
        <f t="shared" si="18"/>
        <v>947512.33114273718</v>
      </c>
      <c r="M143" s="27">
        <f t="shared" si="18"/>
        <v>1062012.0531738126</v>
      </c>
      <c r="N143" s="27">
        <f t="shared" si="18"/>
        <v>1026436.0952689415</v>
      </c>
      <c r="O143" s="27">
        <f t="shared" si="18"/>
        <v>1047596.5205116544</v>
      </c>
      <c r="P143" s="27">
        <f t="shared" si="18"/>
        <v>1036686.9649522478</v>
      </c>
      <c r="Q143" s="27">
        <f t="shared" si="18"/>
        <v>1070988.412313008</v>
      </c>
      <c r="R143" s="27">
        <f t="shared" si="18"/>
        <v>1128843.3097835802</v>
      </c>
      <c r="S143" s="104">
        <f t="shared" si="18"/>
        <v>1009709.9489887865</v>
      </c>
      <c r="T143" s="332"/>
      <c r="U143" s="35"/>
      <c r="V143" s="35"/>
      <c r="W143" s="35"/>
    </row>
    <row r="144" spans="1:23" ht="15" customHeight="1">
      <c r="A144" s="140">
        <v>26</v>
      </c>
      <c r="B144" s="397"/>
      <c r="C144" s="14"/>
      <c r="D144" s="140"/>
      <c r="E144" s="140"/>
      <c r="F144" s="140"/>
      <c r="G144" s="140"/>
      <c r="H144" s="140"/>
      <c r="I144" s="140"/>
      <c r="J144" s="140"/>
      <c r="K144" s="140"/>
      <c r="L144" s="140"/>
      <c r="M144" s="140"/>
      <c r="N144" s="140"/>
      <c r="O144" s="140"/>
      <c r="P144" s="140"/>
      <c r="Q144" s="140"/>
      <c r="R144" s="140"/>
      <c r="S144" s="332"/>
      <c r="T144" s="332"/>
      <c r="U144" s="35"/>
      <c r="V144" s="35"/>
      <c r="W144" s="35"/>
    </row>
    <row r="145" spans="1:23" ht="15" customHeight="1">
      <c r="A145" s="140">
        <v>27</v>
      </c>
      <c r="B145" s="397"/>
      <c r="C145" s="140" t="s">
        <v>357</v>
      </c>
      <c r="D145" s="140"/>
      <c r="E145" s="140"/>
      <c r="F145" s="140"/>
      <c r="G145" s="140"/>
      <c r="H145" s="140"/>
      <c r="I145" s="140"/>
      <c r="J145" s="140"/>
      <c r="K145" s="140"/>
      <c r="L145" s="140"/>
      <c r="M145" s="140"/>
      <c r="N145" s="140"/>
      <c r="O145" s="140"/>
      <c r="P145" s="140"/>
      <c r="Q145" s="140"/>
      <c r="R145" s="140"/>
      <c r="S145" s="332"/>
      <c r="T145" s="332"/>
      <c r="U145" s="35"/>
      <c r="V145" s="35"/>
      <c r="W145" s="35"/>
    </row>
    <row r="146" spans="1:23" ht="15" customHeight="1">
      <c r="A146" s="140">
        <v>28</v>
      </c>
      <c r="B146" s="396" t="s">
        <v>358</v>
      </c>
      <c r="C146" s="14" t="s">
        <v>359</v>
      </c>
      <c r="D146" s="140"/>
      <c r="E146" s="140"/>
      <c r="F146" s="27">
        <f>(SUMIF('Test Year'!$A:$A,$B146,'Test Year'!G:G))/1000-F147</f>
        <v>38095.902782142497</v>
      </c>
      <c r="G146" s="27">
        <f>(SUMIF('Test Year'!$A:$A,$B146,'Test Year'!H:H))/1000-G147</f>
        <v>48733.488673501</v>
      </c>
      <c r="H146" s="27">
        <f>(SUMIF('Test Year'!$A:$A,$B146,'Test Year'!I:I))/1000-H147</f>
        <v>50597.464078821693</v>
      </c>
      <c r="I146" s="27">
        <f>(SUMIF('Test Year'!$A:$A,$B146,'Test Year'!J:J))/1000-I147</f>
        <v>47459.862379175</v>
      </c>
      <c r="J146" s="27">
        <f>(SUMIF('Test Year'!$A:$A,$B146,'Test Year'!K:K))/1000-J147</f>
        <v>45638.536178742499</v>
      </c>
      <c r="K146" s="27">
        <f>(SUMIF('Test Year'!$A:$A,$B146,'Test Year'!L:L))/1000-K147</f>
        <v>46474.827189593394</v>
      </c>
      <c r="L146" s="27">
        <f>(SUMIF('Test Year'!$A:$A,$B146,'Test Year'!M:M))/1000-L147</f>
        <v>42648.314895821495</v>
      </c>
      <c r="M146" s="27">
        <f>(SUMIF('Test Year'!$A:$A,$B146,'Test Year'!N:N))/1000-M147</f>
        <v>39427.322898039398</v>
      </c>
      <c r="N146" s="27">
        <f>(SUMIF('Test Year'!$A:$A,$B146,'Test Year'!O:O))/1000-N147</f>
        <v>35523.171071460703</v>
      </c>
      <c r="O146" s="27">
        <f>(SUMIF('Test Year'!$A:$A,$B146,'Test Year'!P:P))/1000-O147</f>
        <v>26564.114122590097</v>
      </c>
      <c r="P146" s="27">
        <f>(SUMIF('Test Year'!$A:$A,$B146,'Test Year'!Q:Q))/1000-P147</f>
        <v>19267.8607842411</v>
      </c>
      <c r="Q146" s="27">
        <f>(SUMIF('Test Year'!$A:$A,$B146,'Test Year'!R:R))/1000-Q147</f>
        <v>14546.107606709</v>
      </c>
      <c r="R146" s="27">
        <f>(SUMIF('Test Year'!$A:$A,$B146,'Test Year'!S:S))/1000-R147</f>
        <v>15778.410867560999</v>
      </c>
      <c r="S146" s="380">
        <f t="shared" ref="S146:S155" si="19">AVERAGE(F146:R146)</f>
        <v>36211.952579107608</v>
      </c>
      <c r="T146" s="402" t="s">
        <v>113</v>
      </c>
      <c r="U146" s="35"/>
      <c r="V146" s="35"/>
      <c r="W146" s="35"/>
    </row>
    <row r="147" spans="1:23" ht="15" customHeight="1">
      <c r="A147" s="140">
        <v>29</v>
      </c>
      <c r="B147" s="396" t="s">
        <v>358</v>
      </c>
      <c r="C147" s="14" t="s">
        <v>359</v>
      </c>
      <c r="D147" s="140"/>
      <c r="E147" s="140"/>
      <c r="F147" s="27">
        <f>-(SUMIF('Test Year'!$A:$A,"253nu",'Test Year'!G:G))/1000</f>
        <v>0</v>
      </c>
      <c r="G147" s="27">
        <f>-(SUMIF('Test Year'!$A:$A,"253nu",'Test Year'!H:H))/1000</f>
        <v>0</v>
      </c>
      <c r="H147" s="27">
        <f>-(SUMIF('Test Year'!$A:$A,"253nu",'Test Year'!I:I))/1000</f>
        <v>0</v>
      </c>
      <c r="I147" s="27">
        <f>-(SUMIF('Test Year'!$A:$A,"253nu",'Test Year'!J:J))/1000</f>
        <v>0</v>
      </c>
      <c r="J147" s="27">
        <f>-(SUMIF('Test Year'!$A:$A,"253nu",'Test Year'!K:K))/1000</f>
        <v>0</v>
      </c>
      <c r="K147" s="27">
        <f>-(SUMIF('Test Year'!$A:$A,"253nu",'Test Year'!L:L))/1000</f>
        <v>0</v>
      </c>
      <c r="L147" s="27">
        <f>-(SUMIF('Test Year'!$A:$A,"253nu",'Test Year'!M:M))/1000</f>
        <v>0</v>
      </c>
      <c r="M147" s="27">
        <f>-(SUMIF('Test Year'!$A:$A,"253nu",'Test Year'!N:N))/1000</f>
        <v>0</v>
      </c>
      <c r="N147" s="27">
        <f>-(SUMIF('Test Year'!$A:$A,"253nu",'Test Year'!O:O))/1000</f>
        <v>0</v>
      </c>
      <c r="O147" s="27">
        <f>-(SUMIF('Test Year'!$A:$A,"253nu",'Test Year'!P:P))/1000</f>
        <v>0</v>
      </c>
      <c r="P147" s="27">
        <f>-(SUMIF('Test Year'!$A:$A,"253nu",'Test Year'!Q:Q))/1000</f>
        <v>0</v>
      </c>
      <c r="Q147" s="27">
        <f>-(SUMIF('Test Year'!$A:$A,"253nu",'Test Year'!R:R))/1000</f>
        <v>0</v>
      </c>
      <c r="R147" s="27">
        <f>-(SUMIF('Test Year'!$A:$A,"253nu",'Test Year'!S:S))/1000</f>
        <v>0</v>
      </c>
      <c r="S147" s="380">
        <f t="shared" si="19"/>
        <v>0</v>
      </c>
      <c r="T147" s="402" t="s">
        <v>236</v>
      </c>
      <c r="U147" s="35"/>
      <c r="V147" s="35"/>
      <c r="W147" s="35"/>
    </row>
    <row r="148" spans="1:23" ht="15" customHeight="1">
      <c r="A148" s="140">
        <v>30</v>
      </c>
      <c r="B148" s="396" t="s">
        <v>360</v>
      </c>
      <c r="C148" s="14" t="s">
        <v>361</v>
      </c>
      <c r="D148" s="140"/>
      <c r="E148" s="140"/>
      <c r="F148" s="27">
        <f>(SUMIF('Test Year'!$A:$A,$B148,'Test Year'!G:G))/1000-F149</f>
        <v>103582.11704357975</v>
      </c>
      <c r="G148" s="27">
        <f>(SUMIF('Test Year'!$A:$A,$B148,'Test Year'!H:H))/1000-G149</f>
        <v>95496.182104954321</v>
      </c>
      <c r="H148" s="27">
        <f>(SUMIF('Test Year'!$A:$A,$B148,'Test Year'!I:I))/1000-H149</f>
        <v>91760.955589880759</v>
      </c>
      <c r="I148" s="27">
        <f>(SUMIF('Test Year'!$A:$A,$B148,'Test Year'!J:J))/1000-I149</f>
        <v>87534.473460141744</v>
      </c>
      <c r="J148" s="27">
        <f>(SUMIF('Test Year'!$A:$A,$B148,'Test Year'!K:K))/1000-J149</f>
        <v>84930.101205369516</v>
      </c>
      <c r="K148" s="27">
        <f>(SUMIF('Test Year'!$A:$A,$B148,'Test Year'!L:L))/1000-K149</f>
        <v>84488.131112736533</v>
      </c>
      <c r="L148" s="27">
        <f>(SUMIF('Test Year'!$A:$A,$B148,'Test Year'!M:M))/1000-L149</f>
        <v>88083.153611346148</v>
      </c>
      <c r="M148" s="27">
        <f>(SUMIF('Test Year'!$A:$A,$B148,'Test Year'!N:N))/1000-M149</f>
        <v>90096.150832770218</v>
      </c>
      <c r="N148" s="27">
        <f>(SUMIF('Test Year'!$A:$A,$B148,'Test Year'!O:O))/1000-N149</f>
        <v>90847.591271554586</v>
      </c>
      <c r="O148" s="27">
        <f>(SUMIF('Test Year'!$A:$A,$B148,'Test Year'!P:P))/1000-O149</f>
        <v>98927.045020829886</v>
      </c>
      <c r="P148" s="27">
        <f>(SUMIF('Test Year'!$A:$A,$B148,'Test Year'!Q:Q))/1000-P149</f>
        <v>101338.5363771753</v>
      </c>
      <c r="Q148" s="27">
        <f>(SUMIF('Test Year'!$A:$A,$B148,'Test Year'!R:R))/1000-Q149</f>
        <v>103454.9410322464</v>
      </c>
      <c r="R148" s="27">
        <f>(SUMIF('Test Year'!$A:$A,$B148,'Test Year'!S:S))/1000-R149</f>
        <v>95693.258131729905</v>
      </c>
      <c r="S148" s="380">
        <f t="shared" si="19"/>
        <v>93556.356676485768</v>
      </c>
      <c r="T148" s="402" t="s">
        <v>113</v>
      </c>
      <c r="U148" s="35"/>
      <c r="V148" s="35"/>
      <c r="W148" s="35"/>
    </row>
    <row r="149" spans="1:23" ht="15" customHeight="1">
      <c r="A149" s="140">
        <v>31</v>
      </c>
      <c r="B149" s="396" t="s">
        <v>360</v>
      </c>
      <c r="C149" s="14" t="s">
        <v>362</v>
      </c>
      <c r="D149" s="140"/>
      <c r="E149" s="140"/>
      <c r="F149" s="27">
        <f>(SUMIF('Test Year'!$C:$C,"2540610",'Test Year'!G:G))/1000</f>
        <v>440307.18586000003</v>
      </c>
      <c r="G149" s="27">
        <f>(SUMIF('Test Year'!$C:$C,"2540610",'Test Year'!H:H))/1000</f>
        <v>437080.47891000001</v>
      </c>
      <c r="H149" s="27">
        <f>(SUMIF('Test Year'!$C:$C,"2540610",'Test Year'!I:I))/1000</f>
        <v>438133.01233</v>
      </c>
      <c r="I149" s="27">
        <f>(SUMIF('Test Year'!$C:$C,"2540610",'Test Year'!J:J))/1000</f>
        <v>440690.19731000002</v>
      </c>
      <c r="J149" s="27">
        <f>(SUMIF('Test Year'!$C:$C,"2540610",'Test Year'!K:K))/1000</f>
        <v>444642.19554000004</v>
      </c>
      <c r="K149" s="27">
        <f>(SUMIF('Test Year'!$C:$C,"2540610",'Test Year'!L:L))/1000</f>
        <v>441319.70837000001</v>
      </c>
      <c r="L149" s="27">
        <f>(SUMIF('Test Year'!$C:$C,"2540610",'Test Year'!M:M))/1000</f>
        <v>437814.46724999999</v>
      </c>
      <c r="M149" s="27">
        <f>(SUMIF('Test Year'!$C:$C,"2540610",'Test Year'!N:N))/1000</f>
        <v>434491.98012999998</v>
      </c>
      <c r="N149" s="27">
        <f>(SUMIF('Test Year'!$C:$C,"2540610",'Test Year'!O:O))/1000</f>
        <v>431169.49288999999</v>
      </c>
      <c r="O149" s="27">
        <f>(SUMIF('Test Year'!$C:$C,"2540610",'Test Year'!P:P))/1000</f>
        <v>414317.53959</v>
      </c>
      <c r="P149" s="27">
        <f>(SUMIF('Test Year'!$C:$C,"2540610",'Test Year'!Q:Q))/1000</f>
        <v>410995.05232000002</v>
      </c>
      <c r="Q149" s="27">
        <f>(SUMIF('Test Year'!$C:$C,"2540610",'Test Year'!R:R))/1000</f>
        <v>407672.56520999997</v>
      </c>
      <c r="R149" s="27">
        <f>(SUMIF('Test Year'!$C:$C,"2540610",'Test Year'!S:S))/1000</f>
        <v>412649.03360000002</v>
      </c>
      <c r="S149" s="380">
        <f t="shared" si="19"/>
        <v>430098.68533153838</v>
      </c>
      <c r="T149" s="402" t="s">
        <v>283</v>
      </c>
      <c r="U149" s="35"/>
      <c r="V149" s="35"/>
      <c r="W149" s="35"/>
    </row>
    <row r="150" spans="1:23" ht="15" customHeight="1">
      <c r="A150" s="140">
        <v>32</v>
      </c>
      <c r="B150" s="396" t="s">
        <v>363</v>
      </c>
      <c r="C150" s="14" t="s">
        <v>364</v>
      </c>
      <c r="D150" s="140"/>
      <c r="E150" s="140"/>
      <c r="F150" s="27">
        <f>(SUMIF('Test Year'!$A:$A,$B150,'Test Year'!G:G))/1000</f>
        <v>234686.52019000001</v>
      </c>
      <c r="G150" s="27">
        <f>(SUMIF('Test Year'!$A:$A,$B150,'Test Year'!H:H))/1000</f>
        <v>233862.15002999999</v>
      </c>
      <c r="H150" s="27">
        <f>(SUMIF('Test Year'!$A:$A,$B150,'Test Year'!I:I))/1000</f>
        <v>248250.47985</v>
      </c>
      <c r="I150" s="27">
        <f>(SUMIF('Test Year'!$A:$A,$B150,'Test Year'!J:J))/1000</f>
        <v>247299.33769999997</v>
      </c>
      <c r="J150" s="27">
        <f>(SUMIF('Test Year'!$A:$A,$B150,'Test Year'!K:K))/1000</f>
        <v>271995.26455000002</v>
      </c>
      <c r="K150" s="27">
        <f>(SUMIF('Test Year'!$A:$A,$B150,'Test Year'!L:L))/1000</f>
        <v>270830.39573000005</v>
      </c>
      <c r="L150" s="27">
        <f>(SUMIF('Test Year'!$A:$A,$B150,'Test Year'!M:M))/1000</f>
        <v>269665.52692999999</v>
      </c>
      <c r="M150" s="27">
        <f>(SUMIF('Test Year'!$A:$A,$B150,'Test Year'!N:N))/1000</f>
        <v>268500.65813</v>
      </c>
      <c r="N150" s="27">
        <f>(SUMIF('Test Year'!$A:$A,$B150,'Test Year'!O:O))/1000</f>
        <v>267335.78931000002</v>
      </c>
      <c r="O150" s="27">
        <f>(SUMIF('Test Year'!$A:$A,$B150,'Test Year'!P:P))/1000</f>
        <v>266170.92050999997</v>
      </c>
      <c r="P150" s="27">
        <f>(SUMIF('Test Year'!$A:$A,$B150,'Test Year'!Q:Q))/1000</f>
        <v>265006.05171000003</v>
      </c>
      <c r="Q150" s="27">
        <f>(SUMIF('Test Year'!$A:$A,$B150,'Test Year'!R:R))/1000</f>
        <v>263841.18289</v>
      </c>
      <c r="R150" s="27">
        <f>(SUMIF('Test Year'!$A:$A,$B150,'Test Year'!S:S))/1000</f>
        <v>264120.66729000001</v>
      </c>
      <c r="S150" s="380">
        <f t="shared" si="19"/>
        <v>259351.14960153846</v>
      </c>
      <c r="T150" s="402" t="s">
        <v>283</v>
      </c>
      <c r="U150" s="35"/>
      <c r="V150" s="35"/>
      <c r="W150" s="35"/>
    </row>
    <row r="151" spans="1:23" ht="15" customHeight="1">
      <c r="A151" s="140">
        <v>33</v>
      </c>
      <c r="B151" s="396" t="s">
        <v>365</v>
      </c>
      <c r="C151" s="14" t="s">
        <v>366</v>
      </c>
      <c r="D151" s="140"/>
      <c r="E151" s="140"/>
      <c r="F151" s="27">
        <f>(SUMIF('Test Year'!$A:$A,$B151,'Test Year'!G:G))/1000</f>
        <v>-7.8761200000000002</v>
      </c>
      <c r="G151" s="27">
        <f>(SUMIF('Test Year'!$A:$A,$B151,'Test Year'!H:H))/1000</f>
        <v>-7.8761200000000002</v>
      </c>
      <c r="H151" s="27">
        <f>(SUMIF('Test Year'!$A:$A,$B151,'Test Year'!I:I))/1000</f>
        <v>-7.8761200000000002</v>
      </c>
      <c r="I151" s="27">
        <f>(SUMIF('Test Year'!$A:$A,$B151,'Test Year'!J:J))/1000</f>
        <v>-7.8761200000000002</v>
      </c>
      <c r="J151" s="27">
        <f>(SUMIF('Test Year'!$A:$A,$B151,'Test Year'!K:K))/1000</f>
        <v>-7.8761200000000002</v>
      </c>
      <c r="K151" s="27">
        <f>(SUMIF('Test Year'!$A:$A,$B151,'Test Year'!L:L))/1000</f>
        <v>-7.8761200000000002</v>
      </c>
      <c r="L151" s="27">
        <f>(SUMIF('Test Year'!$A:$A,$B151,'Test Year'!M:M))/1000</f>
        <v>-7.8761200000000002</v>
      </c>
      <c r="M151" s="27">
        <f>(SUMIF('Test Year'!$A:$A,$B151,'Test Year'!N:N))/1000</f>
        <v>-7.8761200000000002</v>
      </c>
      <c r="N151" s="27">
        <f>(SUMIF('Test Year'!$A:$A,$B151,'Test Year'!O:O))/1000</f>
        <v>-7.8761200000000002</v>
      </c>
      <c r="O151" s="27">
        <f>(SUMIF('Test Year'!$A:$A,$B151,'Test Year'!P:P))/1000</f>
        <v>-7.8761200000000002</v>
      </c>
      <c r="P151" s="27">
        <f>(SUMIF('Test Year'!$A:$A,$B151,'Test Year'!Q:Q))/1000</f>
        <v>-7.8761200000000002</v>
      </c>
      <c r="Q151" s="27">
        <f>(SUMIF('Test Year'!$A:$A,$B151,'Test Year'!R:R))/1000</f>
        <v>-7.8761200000000002</v>
      </c>
      <c r="R151" s="27">
        <f>(SUMIF('Test Year'!$A:$A,$B151,'Test Year'!S:S))/1000</f>
        <v>-7.8761200000000002</v>
      </c>
      <c r="S151" s="380">
        <f t="shared" si="19"/>
        <v>-7.8761200000000002</v>
      </c>
      <c r="T151" s="402" t="s">
        <v>113</v>
      </c>
      <c r="U151" s="35"/>
      <c r="V151" s="35"/>
      <c r="W151" s="35"/>
    </row>
    <row r="152" spans="1:23" ht="15" customHeight="1">
      <c r="A152" s="140">
        <v>34</v>
      </c>
      <c r="B152" s="396" t="s">
        <v>367</v>
      </c>
      <c r="C152" s="14" t="s">
        <v>368</v>
      </c>
      <c r="D152" s="140"/>
      <c r="E152" s="140"/>
      <c r="F152" s="27">
        <f>(SUMIF('Test Year'!$A:$A,$B152,'Test Year'!G:G))/1000</f>
        <v>0</v>
      </c>
      <c r="G152" s="27">
        <f>(SUMIF('Test Year'!$A:$A,$B152,'Test Year'!H:H))/1000</f>
        <v>0</v>
      </c>
      <c r="H152" s="27">
        <f>(SUMIF('Test Year'!$A:$A,$B152,'Test Year'!I:I))/1000</f>
        <v>0</v>
      </c>
      <c r="I152" s="27">
        <f>(SUMIF('Test Year'!$A:$A,$B152,'Test Year'!J:J))/1000</f>
        <v>0</v>
      </c>
      <c r="J152" s="27">
        <f>(SUMIF('Test Year'!$A:$A,$B152,'Test Year'!K:K))/1000</f>
        <v>0</v>
      </c>
      <c r="K152" s="27">
        <f>(SUMIF('Test Year'!$A:$A,$B152,'Test Year'!L:L))/1000</f>
        <v>0</v>
      </c>
      <c r="L152" s="27">
        <f>(SUMIF('Test Year'!$A:$A,$B152,'Test Year'!M:M))/1000</f>
        <v>0</v>
      </c>
      <c r="M152" s="27">
        <f>(SUMIF('Test Year'!$A:$A,$B152,'Test Year'!N:N))/1000</f>
        <v>0</v>
      </c>
      <c r="N152" s="27">
        <f>(SUMIF('Test Year'!$A:$A,$B152,'Test Year'!O:O))/1000</f>
        <v>0</v>
      </c>
      <c r="O152" s="27">
        <f>(SUMIF('Test Year'!$A:$A,$B152,'Test Year'!P:P))/1000</f>
        <v>0</v>
      </c>
      <c r="P152" s="27">
        <f>(SUMIF('Test Year'!$A:$A,$B152,'Test Year'!Q:Q))/1000</f>
        <v>0</v>
      </c>
      <c r="Q152" s="27">
        <f>(SUMIF('Test Year'!$A:$A,$B152,'Test Year'!R:R))/1000</f>
        <v>0</v>
      </c>
      <c r="R152" s="27">
        <f>(SUMIF('Test Year'!$A:$A,$B152,'Test Year'!S:S))/1000</f>
        <v>0</v>
      </c>
      <c r="S152" s="380">
        <f t="shared" si="19"/>
        <v>0</v>
      </c>
      <c r="T152" s="402" t="s">
        <v>113</v>
      </c>
      <c r="U152" s="35"/>
      <c r="V152" s="35"/>
      <c r="W152" s="35"/>
    </row>
    <row r="153" spans="1:23" ht="15" customHeight="1">
      <c r="A153" s="140">
        <v>35</v>
      </c>
      <c r="B153" s="396" t="s">
        <v>369</v>
      </c>
      <c r="C153" s="14" t="s">
        <v>370</v>
      </c>
      <c r="D153" s="140"/>
      <c r="E153" s="140"/>
      <c r="F153" s="27">
        <f>(SUMIF('Test Year'!$A:$A,$B153,'Test Year'!G:G))/1000</f>
        <v>53127.871189999998</v>
      </c>
      <c r="G153" s="27">
        <f>(SUMIF('Test Year'!$A:$A,$B153,'Test Year'!H:H))/1000</f>
        <v>52922.970030000004</v>
      </c>
      <c r="H153" s="27">
        <f>(SUMIF('Test Year'!$A:$A,$B153,'Test Year'!I:I))/1000</f>
        <v>52718.068880000006</v>
      </c>
      <c r="I153" s="27">
        <f>(SUMIF('Test Year'!$A:$A,$B153,'Test Year'!J:J))/1000</f>
        <v>52513.167719999998</v>
      </c>
      <c r="J153" s="27">
        <f>(SUMIF('Test Year'!$A:$A,$B153,'Test Year'!K:K))/1000</f>
        <v>52308.266579999996</v>
      </c>
      <c r="K153" s="27">
        <f>(SUMIF('Test Year'!$A:$A,$B153,'Test Year'!L:L))/1000</f>
        <v>52103.365420000002</v>
      </c>
      <c r="L153" s="27">
        <f>(SUMIF('Test Year'!$A:$A,$B153,'Test Year'!M:M))/1000</f>
        <v>51898.464270000004</v>
      </c>
      <c r="M153" s="27">
        <f>(SUMIF('Test Year'!$A:$A,$B153,'Test Year'!N:N))/1000</f>
        <v>51693.563110000003</v>
      </c>
      <c r="N153" s="27">
        <f>(SUMIF('Test Year'!$A:$A,$B153,'Test Year'!O:O))/1000</f>
        <v>51488.661959999998</v>
      </c>
      <c r="O153" s="27">
        <f>(SUMIF('Test Year'!$A:$A,$B153,'Test Year'!P:P))/1000</f>
        <v>51283.760799999996</v>
      </c>
      <c r="P153" s="27">
        <f>(SUMIF('Test Year'!$A:$A,$B153,'Test Year'!Q:Q))/1000</f>
        <v>51078.859659999995</v>
      </c>
      <c r="Q153" s="27">
        <f>(SUMIF('Test Year'!$A:$A,$B153,'Test Year'!R:R))/1000</f>
        <v>50873.958500000001</v>
      </c>
      <c r="R153" s="27">
        <f>(SUMIF('Test Year'!$A:$A,$B153,'Test Year'!S:S))/1000</f>
        <v>50669.057350000003</v>
      </c>
      <c r="S153" s="380">
        <f t="shared" si="19"/>
        <v>51898.464266923067</v>
      </c>
      <c r="T153" s="402" t="s">
        <v>283</v>
      </c>
      <c r="U153" s="35"/>
      <c r="V153" s="35"/>
      <c r="W153" s="35"/>
    </row>
    <row r="154" spans="1:23" ht="15" customHeight="1">
      <c r="A154" s="140">
        <v>36</v>
      </c>
      <c r="B154" s="396" t="s">
        <v>371</v>
      </c>
      <c r="C154" s="14" t="s">
        <v>370</v>
      </c>
      <c r="D154" s="140"/>
      <c r="E154" s="140"/>
      <c r="F154" s="27">
        <f>(SUMIF('Test Year'!$A:$A,$B154,'Test Year'!G:G))/1000</f>
        <v>1581777.67221</v>
      </c>
      <c r="G154" s="27">
        <f>(SUMIF('Test Year'!$A:$A,$B154,'Test Year'!H:H))/1000</f>
        <v>1588611.27308</v>
      </c>
      <c r="H154" s="27">
        <f>(SUMIF('Test Year'!$A:$A,$B154,'Test Year'!I:I))/1000</f>
        <v>1597454.60329</v>
      </c>
      <c r="I154" s="27">
        <f>(SUMIF('Test Year'!$A:$A,$B154,'Test Year'!J:J))/1000</f>
        <v>1600086.35675</v>
      </c>
      <c r="J154" s="27">
        <f>(SUMIF('Test Year'!$A:$A,$B154,'Test Year'!K:K))/1000</f>
        <v>1610383.8557899999</v>
      </c>
      <c r="K154" s="27">
        <f>(SUMIF('Test Year'!$A:$A,$B154,'Test Year'!L:L))/1000</f>
        <v>1617254.7098699999</v>
      </c>
      <c r="L154" s="27">
        <f>(SUMIF('Test Year'!$A:$A,$B154,'Test Year'!M:M))/1000</f>
        <v>1624031.08027</v>
      </c>
      <c r="M154" s="27">
        <f>(SUMIF('Test Year'!$A:$A,$B154,'Test Year'!N:N))/1000</f>
        <v>1630565.5366700001</v>
      </c>
      <c r="N154" s="27">
        <f>(SUMIF('Test Year'!$A:$A,$B154,'Test Year'!O:O))/1000</f>
        <v>1637209.1066500002</v>
      </c>
      <c r="O154" s="27">
        <f>(SUMIF('Test Year'!$A:$A,$B154,'Test Year'!P:P))/1000</f>
        <v>1653946.4476099999</v>
      </c>
      <c r="P154" s="27">
        <f>(SUMIF('Test Year'!$A:$A,$B154,'Test Year'!Q:Q))/1000</f>
        <v>1660685.1313800002</v>
      </c>
      <c r="Q154" s="27">
        <f>(SUMIF('Test Year'!$A:$A,$B154,'Test Year'!R:R))/1000</f>
        <v>1667304.7337200001</v>
      </c>
      <c r="R154" s="27">
        <f>(SUMIF('Test Year'!$A:$A,$B154,'Test Year'!S:S))/1000</f>
        <v>1668101.44719</v>
      </c>
      <c r="S154" s="380">
        <f t="shared" si="19"/>
        <v>1625954.7657292311</v>
      </c>
      <c r="T154" s="402" t="s">
        <v>283</v>
      </c>
      <c r="U154" s="35"/>
      <c r="V154" s="35"/>
      <c r="W154" s="35"/>
    </row>
    <row r="155" spans="1:23" ht="15" customHeight="1">
      <c r="A155" s="140">
        <v>37</v>
      </c>
      <c r="B155" s="396" t="s">
        <v>372</v>
      </c>
      <c r="C155" s="14" t="s">
        <v>370</v>
      </c>
      <c r="D155" s="140"/>
      <c r="E155" s="140"/>
      <c r="F155" s="32">
        <f>(SUMIF('Test Year'!$A:$A,$B155,'Test Year'!G:G))/1000</f>
        <v>47507.059780000003</v>
      </c>
      <c r="G155" s="32">
        <f>(SUMIF('Test Year'!$A:$A,$B155,'Test Year'!H:H))/1000</f>
        <v>49607.35757</v>
      </c>
      <c r="H155" s="32">
        <f>(SUMIF('Test Year'!$A:$A,$B155,'Test Year'!I:I))/1000</f>
        <v>52347.972820000003</v>
      </c>
      <c r="I155" s="32">
        <f>(SUMIF('Test Year'!$A:$A,$B155,'Test Year'!J:J))/1000</f>
        <v>64527.85744</v>
      </c>
      <c r="J155" s="32">
        <f>(SUMIF('Test Year'!$A:$A,$B155,'Test Year'!K:K))/1000</f>
        <v>68028.297950000007</v>
      </c>
      <c r="K155" s="32">
        <f>(SUMIF('Test Year'!$A:$A,$B155,'Test Year'!L:L))/1000</f>
        <v>69868.32346</v>
      </c>
      <c r="L155" s="32">
        <f>(SUMIF('Test Year'!$A:$A,$B155,'Test Year'!M:M))/1000</f>
        <v>70073.396989999994</v>
      </c>
      <c r="M155" s="32">
        <f>(SUMIF('Test Year'!$A:$A,$B155,'Test Year'!N:N))/1000</f>
        <v>71316.952839999998</v>
      </c>
      <c r="N155" s="32">
        <f>(SUMIF('Test Year'!$A:$A,$B155,'Test Year'!O:O))/1000</f>
        <v>72575.927599999995</v>
      </c>
      <c r="O155" s="32">
        <f>(SUMIF('Test Year'!$A:$A,$B155,'Test Year'!P:P))/1000</f>
        <v>66313.700159999993</v>
      </c>
      <c r="P155" s="32">
        <f>(SUMIF('Test Year'!$A:$A,$B155,'Test Year'!Q:Q))/1000</f>
        <v>67875.643639999995</v>
      </c>
      <c r="Q155" s="32">
        <f>(SUMIF('Test Year'!$A:$A,$B155,'Test Year'!R:R))/1000</f>
        <v>70030.560069999992</v>
      </c>
      <c r="R155" s="32">
        <f>(SUMIF('Test Year'!$A:$A,$B155,'Test Year'!S:S))/1000</f>
        <v>75368.406760000013</v>
      </c>
      <c r="S155" s="404">
        <f t="shared" si="19"/>
        <v>65033.958236923077</v>
      </c>
      <c r="T155" s="402" t="s">
        <v>283</v>
      </c>
      <c r="U155" s="35"/>
      <c r="V155" s="35"/>
      <c r="W155" s="35"/>
    </row>
    <row r="156" spans="1:23" ht="15" customHeight="1">
      <c r="A156" s="140">
        <v>38</v>
      </c>
      <c r="B156" s="35"/>
      <c r="C156" s="14"/>
      <c r="D156" s="140" t="s">
        <v>357</v>
      </c>
      <c r="E156" s="140"/>
      <c r="F156" s="161">
        <f>SUM(F146:F155)</f>
        <v>2499076.4529357217</v>
      </c>
      <c r="G156" s="161">
        <f t="shared" ref="G156:S156" si="20">SUM(G146:G155)</f>
        <v>2506306.0242784554</v>
      </c>
      <c r="H156" s="161">
        <f t="shared" si="20"/>
        <v>2531254.6807187023</v>
      </c>
      <c r="I156" s="161">
        <f t="shared" si="20"/>
        <v>2540103.3766393168</v>
      </c>
      <c r="J156" s="161">
        <f t="shared" si="20"/>
        <v>2577918.6416741121</v>
      </c>
      <c r="K156" s="161">
        <f t="shared" si="20"/>
        <v>2582331.5850323299</v>
      </c>
      <c r="L156" s="161">
        <f t="shared" si="20"/>
        <v>2584206.5280971671</v>
      </c>
      <c r="M156" s="161">
        <f t="shared" si="20"/>
        <v>2586084.2884908095</v>
      </c>
      <c r="N156" s="161">
        <f t="shared" si="20"/>
        <v>2586141.8646330154</v>
      </c>
      <c r="O156" s="161">
        <f t="shared" si="20"/>
        <v>2577515.65169342</v>
      </c>
      <c r="P156" s="161">
        <f t="shared" si="20"/>
        <v>2576239.2597514163</v>
      </c>
      <c r="Q156" s="161">
        <f t="shared" si="20"/>
        <v>2577716.1729089557</v>
      </c>
      <c r="R156" s="161">
        <f t="shared" si="20"/>
        <v>2582372.4050692911</v>
      </c>
      <c r="S156" s="405">
        <f t="shared" si="20"/>
        <v>2562097.4563017474</v>
      </c>
      <c r="T156" s="406"/>
      <c r="U156" s="35"/>
      <c r="V156" s="35"/>
      <c r="W156" s="35"/>
    </row>
    <row r="157" spans="1:23" ht="15" customHeight="1">
      <c r="A157" s="140">
        <v>39</v>
      </c>
      <c r="B157" s="35"/>
      <c r="C157" s="14"/>
      <c r="D157" s="140"/>
      <c r="E157" s="140"/>
      <c r="F157" s="27"/>
      <c r="G157" s="27"/>
      <c r="H157" s="27"/>
      <c r="I157" s="27"/>
      <c r="J157" s="27"/>
      <c r="K157" s="27"/>
      <c r="L157" s="27"/>
      <c r="M157" s="27"/>
      <c r="N157" s="27"/>
      <c r="O157" s="27"/>
      <c r="P157" s="27"/>
      <c r="Q157" s="27"/>
      <c r="R157" s="27"/>
      <c r="S157" s="104"/>
      <c r="T157" s="332"/>
    </row>
    <row r="158" spans="1:23" ht="15" customHeight="1" thickBot="1">
      <c r="A158" s="140">
        <v>40</v>
      </c>
      <c r="B158" s="35"/>
      <c r="C158" s="14" t="s">
        <v>373</v>
      </c>
      <c r="D158" s="140"/>
      <c r="E158" s="140"/>
      <c r="F158" s="162">
        <f>F85+F92+F127+F143+F156</f>
        <v>13050021.784111336</v>
      </c>
      <c r="G158" s="162">
        <f t="shared" ref="G158:R158" si="21">G85+G92+G127+G143+G156</f>
        <v>13175694.211948149</v>
      </c>
      <c r="H158" s="162">
        <f t="shared" si="21"/>
        <v>13283354.576640096</v>
      </c>
      <c r="I158" s="162">
        <f t="shared" si="21"/>
        <v>13384643.651824947</v>
      </c>
      <c r="J158" s="162">
        <f t="shared" si="21"/>
        <v>13534249.080487091</v>
      </c>
      <c r="K158" s="162">
        <f t="shared" si="21"/>
        <v>13651652.946849693</v>
      </c>
      <c r="L158" s="162">
        <f t="shared" si="21"/>
        <v>13837397.41628956</v>
      </c>
      <c r="M158" s="162">
        <f t="shared" si="21"/>
        <v>14004559.986957973</v>
      </c>
      <c r="N158" s="162">
        <f t="shared" si="21"/>
        <v>14052331.270406116</v>
      </c>
      <c r="O158" s="162">
        <f t="shared" si="21"/>
        <v>14114049.317109814</v>
      </c>
      <c r="P158" s="162">
        <f t="shared" si="21"/>
        <v>14134733.57812692</v>
      </c>
      <c r="Q158" s="162">
        <f t="shared" si="21"/>
        <v>14143674.27601051</v>
      </c>
      <c r="R158" s="162">
        <f t="shared" si="21"/>
        <v>14220035.58657613</v>
      </c>
      <c r="S158" s="624">
        <f>S85+S92+S127+S143+S156</f>
        <v>13737415.206410643</v>
      </c>
      <c r="T158" s="332"/>
    </row>
    <row r="159" spans="1:23" ht="15" customHeight="1">
      <c r="A159" s="140">
        <v>41</v>
      </c>
      <c r="B159" s="140"/>
      <c r="C159" s="140"/>
      <c r="D159" s="140"/>
      <c r="E159" s="140"/>
      <c r="F159" s="140"/>
      <c r="G159" s="140"/>
      <c r="H159" s="140"/>
      <c r="I159" s="140"/>
      <c r="J159" s="140"/>
      <c r="K159" s="140"/>
      <c r="L159" s="140"/>
      <c r="M159" s="140"/>
      <c r="N159" s="140"/>
      <c r="O159" s="140"/>
      <c r="P159" s="140"/>
      <c r="Q159" s="140"/>
      <c r="R159" s="140"/>
      <c r="S159" s="140"/>
      <c r="T159" s="140"/>
    </row>
    <row r="160" spans="1:23" ht="15" customHeight="1">
      <c r="A160" s="140">
        <v>42</v>
      </c>
      <c r="B160" s="140" t="s">
        <v>278</v>
      </c>
      <c r="C160" s="4"/>
      <c r="D160" s="4"/>
    </row>
    <row r="161" spans="1:21" ht="15" customHeight="1" thickBot="1">
      <c r="A161" s="143">
        <v>43</v>
      </c>
      <c r="B161" s="143" t="s">
        <v>66</v>
      </c>
      <c r="C161" s="1"/>
      <c r="D161" s="1"/>
      <c r="E161" s="1"/>
      <c r="F161" s="163"/>
      <c r="G161" s="163"/>
      <c r="H161" s="163"/>
      <c r="I161" s="163"/>
      <c r="J161" s="163"/>
      <c r="K161" s="163"/>
      <c r="L161" s="163"/>
      <c r="M161" s="163"/>
      <c r="N161" s="163"/>
      <c r="O161" s="163"/>
      <c r="P161" s="163"/>
      <c r="Q161" s="163"/>
      <c r="R161" s="163"/>
      <c r="S161" s="163"/>
      <c r="T161" s="99"/>
    </row>
    <row r="162" spans="1:21" ht="15" customHeight="1">
      <c r="A162" s="5" t="s">
        <v>181</v>
      </c>
      <c r="B162" s="5"/>
      <c r="C162" s="5"/>
      <c r="D162" s="5"/>
      <c r="E162" s="5"/>
      <c r="F162" s="5"/>
      <c r="G162" s="5"/>
      <c r="H162" s="5"/>
      <c r="I162" s="5"/>
      <c r="J162" s="5"/>
      <c r="K162" s="5"/>
      <c r="L162" s="5"/>
      <c r="M162" s="5"/>
      <c r="N162" s="5"/>
      <c r="O162" s="5"/>
      <c r="P162" s="5"/>
      <c r="Q162" s="5"/>
      <c r="R162" s="5" t="s">
        <v>176</v>
      </c>
      <c r="S162" s="5"/>
      <c r="T162" s="5"/>
    </row>
    <row r="163" spans="1:21" ht="15" customHeight="1" thickBot="1">
      <c r="A163" s="1" t="s">
        <v>183</v>
      </c>
      <c r="B163" s="1"/>
      <c r="C163" s="1"/>
      <c r="D163" s="1"/>
      <c r="E163" s="1"/>
      <c r="F163" s="1"/>
      <c r="G163" s="1"/>
      <c r="H163" s="1"/>
      <c r="I163" s="1" t="s">
        <v>184</v>
      </c>
      <c r="J163" s="1"/>
      <c r="K163" s="1"/>
      <c r="L163" s="1"/>
      <c r="M163" s="1"/>
      <c r="N163" s="1"/>
      <c r="O163" s="1"/>
      <c r="P163" s="1"/>
      <c r="Q163" s="1"/>
      <c r="R163" s="1"/>
      <c r="S163" s="1"/>
      <c r="T163" s="3" t="s">
        <v>1969</v>
      </c>
      <c r="U163" s="82" t="s">
        <v>69</v>
      </c>
    </row>
    <row r="164" spans="1:21" ht="15" customHeight="1">
      <c r="A164" s="4" t="s">
        <v>4</v>
      </c>
      <c r="B164" s="4"/>
      <c r="C164" s="4"/>
      <c r="D164" s="4"/>
      <c r="E164" s="4"/>
      <c r="F164" s="4" t="s">
        <v>186</v>
      </c>
      <c r="G164" s="4" t="s">
        <v>187</v>
      </c>
      <c r="H164" s="5"/>
      <c r="I164" s="5"/>
      <c r="J164" s="6"/>
      <c r="K164" s="6"/>
      <c r="L164" s="4"/>
      <c r="M164" s="6"/>
      <c r="N164" s="6"/>
      <c r="O164" s="6"/>
      <c r="P164" s="6"/>
      <c r="Q164" s="6" t="s">
        <v>7</v>
      </c>
      <c r="R164" s="4"/>
      <c r="S164" s="4"/>
      <c r="T164" s="7"/>
    </row>
    <row r="165" spans="1:21" ht="15" customHeight="1">
      <c r="A165" s="4"/>
      <c r="B165" s="4"/>
      <c r="C165" s="4"/>
      <c r="D165" s="4"/>
      <c r="E165" s="4"/>
      <c r="F165" s="4"/>
      <c r="G165" s="4" t="s">
        <v>188</v>
      </c>
      <c r="H165" s="5"/>
      <c r="I165" s="5"/>
      <c r="J165" s="9"/>
      <c r="K165" s="7"/>
      <c r="L165" s="4"/>
      <c r="M165" s="4"/>
      <c r="N165" s="4"/>
      <c r="O165" s="9"/>
      <c r="P165" s="9"/>
      <c r="R165" s="7" t="s">
        <v>9</v>
      </c>
      <c r="S165" s="4"/>
      <c r="T165" s="9"/>
    </row>
    <row r="166" spans="1:21" ht="15" customHeight="1">
      <c r="A166" s="4" t="s">
        <v>10</v>
      </c>
      <c r="B166" s="4"/>
      <c r="C166" s="4"/>
      <c r="D166" s="4"/>
      <c r="E166" s="4"/>
      <c r="F166" s="4"/>
      <c r="G166" s="4" t="s">
        <v>189</v>
      </c>
      <c r="H166" s="4"/>
      <c r="I166" s="4"/>
      <c r="J166" s="9"/>
      <c r="K166" s="7"/>
      <c r="L166" s="9"/>
      <c r="M166" s="4"/>
      <c r="N166" s="4"/>
      <c r="O166" s="4"/>
      <c r="P166" s="4"/>
      <c r="Q166" s="9" t="s">
        <v>12</v>
      </c>
      <c r="R166" s="7" t="s">
        <v>11</v>
      </c>
      <c r="S166" s="4"/>
      <c r="T166" s="9"/>
    </row>
    <row r="167" spans="1:21" ht="15" customHeight="1">
      <c r="A167" s="4"/>
      <c r="B167" s="4"/>
      <c r="C167" s="4"/>
      <c r="D167" s="4"/>
      <c r="E167" s="4"/>
      <c r="F167" s="4"/>
      <c r="G167" s="4"/>
      <c r="H167" s="4"/>
      <c r="I167" s="4"/>
      <c r="J167" s="9"/>
      <c r="K167" s="7"/>
      <c r="L167" s="9"/>
      <c r="M167" s="4"/>
      <c r="N167" s="4"/>
      <c r="O167" s="4"/>
      <c r="P167" s="4"/>
      <c r="R167" s="7" t="s">
        <v>13</v>
      </c>
      <c r="S167" s="4"/>
      <c r="T167" s="9"/>
    </row>
    <row r="168" spans="1:21" ht="15" customHeight="1" thickBot="1">
      <c r="A168" s="2" t="str">
        <f>A331</f>
        <v>DOCKET No. 20240026-EI</v>
      </c>
      <c r="B168" s="2"/>
      <c r="C168" s="1"/>
      <c r="D168" s="1"/>
      <c r="E168" s="1"/>
      <c r="F168" s="1"/>
      <c r="G168" s="1"/>
      <c r="H168" s="1"/>
      <c r="I168" s="2" t="s">
        <v>14</v>
      </c>
      <c r="J168" s="10"/>
      <c r="K168" s="1"/>
      <c r="L168" s="1"/>
      <c r="M168" s="1"/>
      <c r="N168" s="1"/>
      <c r="O168" s="1"/>
      <c r="P168" s="1"/>
      <c r="Q168" s="1"/>
      <c r="R168" s="1" t="str">
        <f>R439</f>
        <v>Witness: J. Chronister / R. Latta</v>
      </c>
      <c r="S168" s="1"/>
      <c r="T168" s="1"/>
    </row>
    <row r="169" spans="1:21" ht="15" customHeight="1">
      <c r="A169" s="140"/>
      <c r="B169" s="140"/>
      <c r="C169" s="141"/>
      <c r="D169" s="141"/>
      <c r="E169" s="141"/>
      <c r="F169" s="141" t="s">
        <v>16</v>
      </c>
      <c r="G169" s="141" t="s">
        <v>17</v>
      </c>
      <c r="H169" s="141" t="s">
        <v>18</v>
      </c>
      <c r="I169" s="141" t="s">
        <v>19</v>
      </c>
      <c r="J169" s="141" t="s">
        <v>20</v>
      </c>
      <c r="K169" s="141" t="s">
        <v>21</v>
      </c>
      <c r="L169" s="141" t="s">
        <v>22</v>
      </c>
      <c r="M169" s="141" t="s">
        <v>23</v>
      </c>
      <c r="N169" s="141" t="s">
        <v>24</v>
      </c>
      <c r="O169" s="141" t="s">
        <v>25</v>
      </c>
      <c r="P169" s="141" t="s">
        <v>190</v>
      </c>
      <c r="Q169" s="141" t="s">
        <v>191</v>
      </c>
      <c r="R169" s="141" t="s">
        <v>192</v>
      </c>
      <c r="S169" s="141" t="s">
        <v>193</v>
      </c>
      <c r="T169" s="141" t="s">
        <v>194</v>
      </c>
    </row>
    <row r="170" spans="1:21" ht="15" customHeight="1">
      <c r="A170" s="140"/>
      <c r="B170" s="140"/>
      <c r="C170" s="140"/>
      <c r="D170" s="140"/>
      <c r="E170" s="140"/>
      <c r="F170" s="140"/>
      <c r="G170" s="142"/>
      <c r="H170" s="142"/>
      <c r="I170" s="142"/>
      <c r="J170" s="142"/>
      <c r="K170" s="142"/>
      <c r="L170" s="142"/>
      <c r="M170" s="142"/>
      <c r="N170" s="142"/>
      <c r="O170" s="142"/>
      <c r="P170" s="142"/>
      <c r="Q170" s="142"/>
      <c r="R170" s="142"/>
      <c r="S170" s="142" t="s">
        <v>195</v>
      </c>
      <c r="T170" s="142" t="s">
        <v>196</v>
      </c>
    </row>
    <row r="171" spans="1:21" ht="15" customHeight="1">
      <c r="A171" s="140" t="s">
        <v>34</v>
      </c>
      <c r="B171" s="142" t="s">
        <v>197</v>
      </c>
      <c r="C171" s="142" t="s">
        <v>198</v>
      </c>
      <c r="D171" s="142"/>
      <c r="E171" s="142"/>
      <c r="F171" s="142" t="s">
        <v>199</v>
      </c>
      <c r="G171" s="142" t="s">
        <v>200</v>
      </c>
      <c r="H171" s="142" t="s">
        <v>201</v>
      </c>
      <c r="I171" s="142" t="s">
        <v>202</v>
      </c>
      <c r="J171" s="142" t="s">
        <v>203</v>
      </c>
      <c r="K171" s="142" t="s">
        <v>204</v>
      </c>
      <c r="L171" s="142" t="s">
        <v>205</v>
      </c>
      <c r="M171" s="142" t="s">
        <v>206</v>
      </c>
      <c r="N171" s="142" t="s">
        <v>207</v>
      </c>
      <c r="O171" s="142" t="s">
        <v>208</v>
      </c>
      <c r="P171" s="142" t="s">
        <v>209</v>
      </c>
      <c r="Q171" s="142" t="s">
        <v>210</v>
      </c>
      <c r="R171" s="142" t="s">
        <v>199</v>
      </c>
      <c r="S171" s="142" t="s">
        <v>211</v>
      </c>
      <c r="T171" s="142" t="s">
        <v>212</v>
      </c>
    </row>
    <row r="172" spans="1:21" ht="15" customHeight="1" thickBot="1">
      <c r="A172" s="143" t="s">
        <v>45</v>
      </c>
      <c r="B172" s="144" t="s">
        <v>213</v>
      </c>
      <c r="C172" s="144" t="s">
        <v>214</v>
      </c>
      <c r="D172" s="144"/>
      <c r="E172" s="144"/>
      <c r="F172" s="145">
        <v>2023</v>
      </c>
      <c r="G172" s="145">
        <v>2024</v>
      </c>
      <c r="H172" s="145">
        <v>2024</v>
      </c>
      <c r="I172" s="145">
        <v>2024</v>
      </c>
      <c r="J172" s="145">
        <v>2024</v>
      </c>
      <c r="K172" s="145">
        <v>2024</v>
      </c>
      <c r="L172" s="145">
        <v>2024</v>
      </c>
      <c r="M172" s="145">
        <v>2024</v>
      </c>
      <c r="N172" s="145">
        <v>2024</v>
      </c>
      <c r="O172" s="145">
        <v>2024</v>
      </c>
      <c r="P172" s="145">
        <v>2024</v>
      </c>
      <c r="Q172" s="145">
        <v>2024</v>
      </c>
      <c r="R172" s="145">
        <v>2024</v>
      </c>
      <c r="S172" s="145">
        <v>2024</v>
      </c>
      <c r="T172" s="144" t="s">
        <v>215</v>
      </c>
    </row>
    <row r="173" spans="1:21" ht="15" customHeight="1">
      <c r="A173" s="140">
        <v>1</v>
      </c>
      <c r="B173" s="366" t="s">
        <v>216</v>
      </c>
      <c r="C173" s="102" t="s">
        <v>217</v>
      </c>
      <c r="D173" s="102"/>
      <c r="E173" s="102"/>
      <c r="F173" s="330">
        <f>(SUMIF('Prior Year'!$A:$A,"101",'Prior Year'!G:G)+SUMIF('Prior Year'!$A:$A,"106",'Prior Year'!G:G))/1000</f>
        <v>12516769.770560002</v>
      </c>
      <c r="G173" s="330">
        <f>(SUMIF('Prior Year'!$A:$A,"101",'Prior Year'!H:H)+SUMIF('Prior Year'!$A:$A,"106",'Prior Year'!H:H))/1000</f>
        <v>12602692.180585438</v>
      </c>
      <c r="H173" s="330">
        <f>(SUMIF('Prior Year'!$A:$A,"101",'Prior Year'!I:I)+SUMIF('Prior Year'!$A:$A,"106",'Prior Year'!I:I))/1000</f>
        <v>12703987.164724812</v>
      </c>
      <c r="I173" s="330">
        <f>(SUMIF('Prior Year'!$A:$A,"101",'Prior Year'!J:J)+SUMIF('Prior Year'!$A:$A,"106",'Prior Year'!J:J))/1000</f>
        <v>12840478.437415838</v>
      </c>
      <c r="J173" s="330">
        <f>(SUMIF('Prior Year'!$A:$A,"101",'Prior Year'!K:K)+SUMIF('Prior Year'!$A:$A,"106",'Prior Year'!K:K))/1000</f>
        <v>12918349.747422062</v>
      </c>
      <c r="K173" s="330">
        <f>(SUMIF('Prior Year'!$A:$A,"101",'Prior Year'!L:L)+SUMIF('Prior Year'!$A:$A,"106",'Prior Year'!L:L))/1000</f>
        <v>13021452.70486358</v>
      </c>
      <c r="L173" s="330">
        <f>(SUMIF('Prior Year'!$A:$A,"101",'Prior Year'!M:M)+SUMIF('Prior Year'!$A:$A,"106",'Prior Year'!M:M))/1000</f>
        <v>13095921.572347032</v>
      </c>
      <c r="M173" s="330">
        <f>(SUMIF('Prior Year'!$A:$A,"101",'Prior Year'!N:N)+SUMIF('Prior Year'!$A:$A,"106",'Prior Year'!N:N))/1000</f>
        <v>13130380.676815595</v>
      </c>
      <c r="N173" s="330">
        <f>(SUMIF('Prior Year'!$A:$A,"101",'Prior Year'!O:O)+SUMIF('Prior Year'!$A:$A,"106",'Prior Year'!O:O))/1000</f>
        <v>13178598.243138881</v>
      </c>
      <c r="O173" s="330">
        <f>(SUMIF('Prior Year'!$A:$A,"101",'Prior Year'!P:P)+SUMIF('Prior Year'!$A:$A,"106",'Prior Year'!P:P))/1000</f>
        <v>13253803.800021179</v>
      </c>
      <c r="P173" s="330">
        <f>(SUMIF('Prior Year'!$A:$A,"101",'Prior Year'!Q:Q)+SUMIF('Prior Year'!$A:$A,"106",'Prior Year'!Q:Q))/1000</f>
        <v>13301671.861473238</v>
      </c>
      <c r="Q173" s="330">
        <f>(SUMIF('Prior Year'!$A:$A,"101",'Prior Year'!R:R)+SUMIF('Prior Year'!$A:$A,"106",'Prior Year'!R:R))/1000</f>
        <v>13335890.135172261</v>
      </c>
      <c r="R173" s="330">
        <f>(SUMIF('Prior Year'!$A:$A,"101",'Prior Year'!S:S)+SUMIF('Prior Year'!$A:$A,"106",'Prior Year'!S:S))/1000</f>
        <v>13644133.608581899</v>
      </c>
      <c r="S173" s="379">
        <f>AVERAGE(F173:R173)</f>
        <v>13041856.146393985</v>
      </c>
      <c r="T173" s="142" t="s">
        <v>218</v>
      </c>
      <c r="U173" s="92"/>
    </row>
    <row r="174" spans="1:21" ht="15" customHeight="1">
      <c r="A174" s="140">
        <v>2</v>
      </c>
      <c r="B174" s="149" t="s">
        <v>219</v>
      </c>
      <c r="C174" s="14" t="s">
        <v>220</v>
      </c>
      <c r="D174" s="140"/>
      <c r="E174" s="140"/>
      <c r="F174" s="27">
        <f>(SUMIF('Prior Year'!$A:$A,$B174,'Prior Year'!G:G))/1000</f>
        <v>411.07105999999999</v>
      </c>
      <c r="G174" s="27">
        <f>(SUMIF('Prior Year'!$A:$A,$B174,'Prior Year'!H:H))/1000</f>
        <v>411.07105999999999</v>
      </c>
      <c r="H174" s="27">
        <f>(SUMIF('Prior Year'!$A:$A,$B174,'Prior Year'!I:I))/1000</f>
        <v>411.07105999999999</v>
      </c>
      <c r="I174" s="27">
        <f>(SUMIF('Prior Year'!$A:$A,$B174,'Prior Year'!J:J))/1000</f>
        <v>411.07105999999999</v>
      </c>
      <c r="J174" s="27">
        <f>(SUMIF('Prior Year'!$A:$A,$B174,'Prior Year'!K:K))/1000</f>
        <v>411.07105999999999</v>
      </c>
      <c r="K174" s="27">
        <f>(SUMIF('Prior Year'!$A:$A,$B174,'Prior Year'!L:L))/1000</f>
        <v>411.07105999999999</v>
      </c>
      <c r="L174" s="27">
        <f>(SUMIF('Prior Year'!$A:$A,$B174,'Prior Year'!M:M))/1000</f>
        <v>0</v>
      </c>
      <c r="M174" s="27">
        <f>(SUMIF('Prior Year'!$A:$A,$B174,'Prior Year'!N:N))/1000</f>
        <v>0</v>
      </c>
      <c r="N174" s="27">
        <f>(SUMIF('Prior Year'!$A:$A,$B174,'Prior Year'!O:O))/1000</f>
        <v>0</v>
      </c>
      <c r="O174" s="27">
        <f>(SUMIF('Prior Year'!$A:$A,$B174,'Prior Year'!P:P))/1000</f>
        <v>0</v>
      </c>
      <c r="P174" s="27">
        <f>(SUMIF('Prior Year'!$A:$A,$B174,'Prior Year'!Q:Q))/1000</f>
        <v>0</v>
      </c>
      <c r="Q174" s="27">
        <f>(SUMIF('Prior Year'!$A:$A,$B174,'Prior Year'!R:R))/1000</f>
        <v>0</v>
      </c>
      <c r="R174" s="27">
        <f>(SUMIF('Prior Year'!$A:$A,$B174,'Prior Year'!S:S))/1000</f>
        <v>0</v>
      </c>
      <c r="S174" s="148">
        <f t="shared" ref="S174:S178" si="22">AVERAGE(F174:R174)</f>
        <v>189.72510461538465</v>
      </c>
      <c r="T174" s="142" t="s">
        <v>218</v>
      </c>
      <c r="U174" s="92"/>
    </row>
    <row r="175" spans="1:21" ht="15" customHeight="1">
      <c r="A175" s="140">
        <v>3</v>
      </c>
      <c r="B175" s="86" t="s">
        <v>221</v>
      </c>
      <c r="C175" s="14" t="s">
        <v>222</v>
      </c>
      <c r="D175" s="140"/>
      <c r="E175" s="140"/>
      <c r="F175" s="27">
        <f>(SUMIF('Prior Year'!$A:$A,$B175,'Prior Year'!G:G))/1000</f>
        <v>58127.610409999994</v>
      </c>
      <c r="G175" s="27">
        <f>(SUMIF('Prior Year'!$A:$A,$B175,'Prior Year'!H:H))/1000</f>
        <v>63762.399530000002</v>
      </c>
      <c r="H175" s="27">
        <f>(SUMIF('Prior Year'!$A:$A,$B175,'Prior Year'!I:I))/1000</f>
        <v>63762.399530000002</v>
      </c>
      <c r="I175" s="27">
        <f>(SUMIF('Prior Year'!$A:$A,$B175,'Prior Year'!J:J))/1000</f>
        <v>63762.399530000002</v>
      </c>
      <c r="J175" s="27">
        <f>(SUMIF('Prior Year'!$A:$A,$B175,'Prior Year'!K:K))/1000</f>
        <v>63762.399530000002</v>
      </c>
      <c r="K175" s="27">
        <f>(SUMIF('Prior Year'!$A:$A,$B175,'Prior Year'!L:L))/1000</f>
        <v>63762.399530000002</v>
      </c>
      <c r="L175" s="27">
        <f>(SUMIF('Prior Year'!$A:$A,$B175,'Prior Year'!M:M))/1000</f>
        <v>63762.399530000002</v>
      </c>
      <c r="M175" s="27">
        <f>(SUMIF('Prior Year'!$A:$A,$B175,'Prior Year'!N:N))/1000</f>
        <v>63762.399530000002</v>
      </c>
      <c r="N175" s="27">
        <f>(SUMIF('Prior Year'!$A:$A,$B175,'Prior Year'!O:O))/1000</f>
        <v>63762.399530000002</v>
      </c>
      <c r="O175" s="27">
        <f>(SUMIF('Prior Year'!$A:$A,$B175,'Prior Year'!P:P))/1000</f>
        <v>63762.399530000002</v>
      </c>
      <c r="P175" s="27">
        <f>(SUMIF('Prior Year'!$A:$A,$B175,'Prior Year'!Q:Q))/1000</f>
        <v>63762.399530000002</v>
      </c>
      <c r="Q175" s="27">
        <f>(SUMIF('Prior Year'!$A:$A,$B175,'Prior Year'!R:R))/1000</f>
        <v>64262.399530000002</v>
      </c>
      <c r="R175" s="27">
        <f>(SUMIF('Prior Year'!$A:$A,$B175,'Prior Year'!S:S))/1000</f>
        <v>64262.399530000002</v>
      </c>
      <c r="S175" s="148">
        <f t="shared" si="22"/>
        <v>63405.877290000019</v>
      </c>
      <c r="T175" s="142" t="s">
        <v>218</v>
      </c>
      <c r="U175" s="92"/>
    </row>
    <row r="176" spans="1:21" ht="15" customHeight="1">
      <c r="A176" s="140">
        <v>4</v>
      </c>
      <c r="B176" s="86" t="s">
        <v>223</v>
      </c>
      <c r="C176" s="14" t="s">
        <v>224</v>
      </c>
      <c r="D176" s="140"/>
      <c r="E176" s="140"/>
      <c r="F176" s="27">
        <f>(SUMIF('Prior Year'!$A:$A,$B176,'Prior Year'!G:G))/1000</f>
        <v>1093242.2145499999</v>
      </c>
      <c r="G176" s="27">
        <f>(SUMIF('Prior Year'!$A:$A,$B176,'Prior Year'!H:H))/1000</f>
        <v>1075851.3070199999</v>
      </c>
      <c r="H176" s="27">
        <f>(SUMIF('Prior Year'!$A:$A,$B176,'Prior Year'!I:I))/1000</f>
        <v>1050903.35137</v>
      </c>
      <c r="I176" s="27">
        <f>(SUMIF('Prior Year'!$A:$A,$B176,'Prior Year'!J:J))/1000</f>
        <v>1007196.0872599999</v>
      </c>
      <c r="J176" s="27">
        <f>(SUMIF('Prior Year'!$A:$A,$B176,'Prior Year'!K:K))/1000</f>
        <v>1024366.86627</v>
      </c>
      <c r="K176" s="27">
        <f>(SUMIF('Prior Year'!$A:$A,$B176,'Prior Year'!L:L))/1000</f>
        <v>1016462.76748</v>
      </c>
      <c r="L176" s="27">
        <f>(SUMIF('Prior Year'!$A:$A,$B176,'Prior Year'!M:M))/1000</f>
        <v>1077860.2415199999</v>
      </c>
      <c r="M176" s="27">
        <f>(SUMIF('Prior Year'!$A:$A,$B176,'Prior Year'!N:N))/1000</f>
        <v>1141812.70918</v>
      </c>
      <c r="N176" s="27">
        <f>(SUMIF('Prior Year'!$A:$A,$B176,'Prior Year'!O:O))/1000</f>
        <v>1191970.9697700001</v>
      </c>
      <c r="O176" s="27">
        <f>(SUMIF('Prior Year'!$A:$A,$B176,'Prior Year'!P:P))/1000</f>
        <v>1201453.52254</v>
      </c>
      <c r="P176" s="27">
        <f>(SUMIF('Prior Year'!$A:$A,$B176,'Prior Year'!Q:Q))/1000</f>
        <v>1254488.0989400002</v>
      </c>
      <c r="Q176" s="27">
        <f>(SUMIF('Prior Year'!$A:$A,$B176,'Prior Year'!R:R))/1000</f>
        <v>1309546.8328699998</v>
      </c>
      <c r="R176" s="27">
        <f>(SUMIF('Prior Year'!$A:$A,$B176,'Prior Year'!S:S))/1000</f>
        <v>1082288.9041300002</v>
      </c>
      <c r="S176" s="148">
        <f t="shared" si="22"/>
        <v>1117495.6825307691</v>
      </c>
      <c r="T176" s="142" t="s">
        <v>218</v>
      </c>
    </row>
    <row r="177" spans="1:22" ht="15" customHeight="1">
      <c r="A177" s="140">
        <v>5</v>
      </c>
      <c r="B177" s="151" t="s">
        <v>225</v>
      </c>
      <c r="C177" s="14" t="s">
        <v>226</v>
      </c>
      <c r="D177" s="140"/>
      <c r="E177" s="140"/>
      <c r="F177" s="164">
        <f>(SUMIF('Prior Year'!$A:$A,"108",'Prior Year'!G:G)+SUMIF('Prior Year'!$A:$A,"111",'Prior Year'!G:G)+SUMIF('Prior Year'!$A:$A,"115",'Prior Year'!G:G))/1000</f>
        <v>-3706481.2928299997</v>
      </c>
      <c r="G177" s="164">
        <f>(SUMIF('Prior Year'!$A:$A,"108",'Prior Year'!H:H)+SUMIF('Prior Year'!$A:$A,"111",'Prior Year'!H:H)+SUMIF('Prior Year'!$A:$A,"115",'Prior Year'!H:H))/1000</f>
        <v>-3730565.4337599999</v>
      </c>
      <c r="H177" s="164">
        <f>(SUMIF('Prior Year'!$A:$A,"108",'Prior Year'!I:I)+SUMIF('Prior Year'!$A:$A,"111",'Prior Year'!I:I)+SUMIF('Prior Year'!$A:$A,"115",'Prior Year'!I:I))/1000</f>
        <v>-3748057.5548700001</v>
      </c>
      <c r="I177" s="164">
        <f>(SUMIF('Prior Year'!$A:$A,"108",'Prior Year'!J:J)+SUMIF('Prior Year'!$A:$A,"111",'Prior Year'!J:J)+SUMIF('Prior Year'!$A:$A,"115",'Prior Year'!J:J))/1000</f>
        <v>-3762229.4711799999</v>
      </c>
      <c r="J177" s="164">
        <f>(SUMIF('Prior Year'!$A:$A,"108",'Prior Year'!K:K)+SUMIF('Prior Year'!$A:$A,"111",'Prior Year'!K:K)+SUMIF('Prior Year'!$A:$A,"115",'Prior Year'!K:K))/1000</f>
        <v>-3786364.9539500005</v>
      </c>
      <c r="K177" s="164">
        <f>(SUMIF('Prior Year'!$A:$A,"108",'Prior Year'!L:L)+SUMIF('Prior Year'!$A:$A,"111",'Prior Year'!L:L)+SUMIF('Prior Year'!$A:$A,"115",'Prior Year'!L:L))/1000</f>
        <v>-3788359.5496700001</v>
      </c>
      <c r="L177" s="164">
        <f>(SUMIF('Prior Year'!$A:$A,"108",'Prior Year'!M:M)+SUMIF('Prior Year'!$A:$A,"111",'Prior Year'!M:M)+SUMIF('Prior Year'!$A:$A,"115",'Prior Year'!M:M))/1000</f>
        <v>-3811958.6501099998</v>
      </c>
      <c r="M177" s="164">
        <f>(SUMIF('Prior Year'!$A:$A,"108",'Prior Year'!N:N)+SUMIF('Prior Year'!$A:$A,"111",'Prior Year'!N:N)+SUMIF('Prior Year'!$A:$A,"115",'Prior Year'!N:N))/1000</f>
        <v>-3838855.6319599999</v>
      </c>
      <c r="N177" s="164">
        <f>(SUMIF('Prior Year'!$A:$A,"108",'Prior Year'!O:O)+SUMIF('Prior Year'!$A:$A,"111",'Prior Year'!O:O)+SUMIF('Prior Year'!$A:$A,"115",'Prior Year'!O:O))/1000</f>
        <v>-3866533.2314299997</v>
      </c>
      <c r="O177" s="164">
        <f>(SUMIF('Prior Year'!$A:$A,"108",'Prior Year'!P:P)+SUMIF('Prior Year'!$A:$A,"111",'Prior Year'!P:P)+SUMIF('Prior Year'!$A:$A,"115",'Prior Year'!P:P))/1000</f>
        <v>-3895670.3211500002</v>
      </c>
      <c r="P177" s="164">
        <f>(SUMIF('Prior Year'!$A:$A,"108",'Prior Year'!Q:Q)+SUMIF('Prior Year'!$A:$A,"111",'Prior Year'!Q:Q)+SUMIF('Prior Year'!$A:$A,"115",'Prior Year'!Q:Q))/1000</f>
        <v>-3927001.2088700002</v>
      </c>
      <c r="Q177" s="164">
        <f>(SUMIF('Prior Year'!$A:$A,"108",'Prior Year'!R:R)+SUMIF('Prior Year'!$A:$A,"111",'Prior Year'!R:R)+SUMIF('Prior Year'!$A:$A,"115",'Prior Year'!R:R))/1000</f>
        <v>-3959719.2011500001</v>
      </c>
      <c r="R177" s="164">
        <f>(SUMIF('Prior Year'!$A:$A,"108",'Prior Year'!S:S)+SUMIF('Prior Year'!$A:$A,"111",'Prior Year'!S:S)+SUMIF('Prior Year'!$A:$A,"115",'Prior Year'!S:S))/1000</f>
        <v>-3980373.4702300001</v>
      </c>
      <c r="S177" s="148">
        <f t="shared" si="22"/>
        <v>-3830936.1516276919</v>
      </c>
      <c r="T177" s="142" t="s">
        <v>218</v>
      </c>
      <c r="U177" s="92"/>
    </row>
    <row r="178" spans="1:22" ht="15" customHeight="1">
      <c r="A178" s="140">
        <v>6</v>
      </c>
      <c r="B178" s="35" t="s">
        <v>227</v>
      </c>
      <c r="C178" s="14" t="s">
        <v>228</v>
      </c>
      <c r="D178" s="140"/>
      <c r="E178" s="140"/>
      <c r="F178" s="32">
        <f>(SUMIF('Prior Year'!$A:$A,$B178,'Prior Year'!G:G))/1000</f>
        <v>7484.82276</v>
      </c>
      <c r="G178" s="32">
        <f>(SUMIF('Prior Year'!$A:$A,$B178,'Prior Year'!H:H))/1000</f>
        <v>7484.82276</v>
      </c>
      <c r="H178" s="32">
        <f>(SUMIF('Prior Year'!$A:$A,$B178,'Prior Year'!I:I))/1000</f>
        <v>7484.82276</v>
      </c>
      <c r="I178" s="32">
        <f>(SUMIF('Prior Year'!$A:$A,$B178,'Prior Year'!J:J))/1000</f>
        <v>7484.82276</v>
      </c>
      <c r="J178" s="32">
        <f>(SUMIF('Prior Year'!$A:$A,$B178,'Prior Year'!K:K))/1000</f>
        <v>7484.82276</v>
      </c>
      <c r="K178" s="32">
        <f>(SUMIF('Prior Year'!$A:$A,$B178,'Prior Year'!L:L))/1000</f>
        <v>7484.82276</v>
      </c>
      <c r="L178" s="32">
        <f>(SUMIF('Prior Year'!$A:$A,$B178,'Prior Year'!M:M))/1000</f>
        <v>7484.82276</v>
      </c>
      <c r="M178" s="32">
        <f>(SUMIF('Prior Year'!$A:$A,$B178,'Prior Year'!N:N))/1000</f>
        <v>7484.82276</v>
      </c>
      <c r="N178" s="32">
        <f>(SUMIF('Prior Year'!$A:$A,$B178,'Prior Year'!O:O))/1000</f>
        <v>7484.82276</v>
      </c>
      <c r="O178" s="32">
        <f>(SUMIF('Prior Year'!$A:$A,$B178,'Prior Year'!P:P))/1000</f>
        <v>7484.82276</v>
      </c>
      <c r="P178" s="32">
        <f>(SUMIF('Prior Year'!$A:$A,$B178,'Prior Year'!Q:Q))/1000</f>
        <v>7484.82276</v>
      </c>
      <c r="Q178" s="32">
        <f>(SUMIF('Prior Year'!$A:$A,$B178,'Prior Year'!R:R))/1000</f>
        <v>7484.82276</v>
      </c>
      <c r="R178" s="32">
        <f>(SUMIF('Prior Year'!$A:$A,$B178,'Prior Year'!S:S))/1000</f>
        <v>7484.82276</v>
      </c>
      <c r="S178" s="153">
        <f t="shared" si="22"/>
        <v>7484.8227599999991</v>
      </c>
      <c r="T178" s="142" t="s">
        <v>218</v>
      </c>
      <c r="U178" s="331" t="s">
        <v>229</v>
      </c>
    </row>
    <row r="179" spans="1:22" ht="15" customHeight="1">
      <c r="A179" s="140">
        <v>7</v>
      </c>
      <c r="B179" s="35"/>
      <c r="C179" s="14"/>
      <c r="D179" s="140" t="s">
        <v>230</v>
      </c>
      <c r="E179" s="140"/>
      <c r="F179" s="27">
        <f>SUM(F173:F178)</f>
        <v>9969554.196510002</v>
      </c>
      <c r="G179" s="27">
        <f t="shared" ref="G179:S179" si="23">SUM(G173:G178)</f>
        <v>10019636.347195437</v>
      </c>
      <c r="H179" s="27">
        <f t="shared" si="23"/>
        <v>10078491.254574811</v>
      </c>
      <c r="I179" s="27">
        <f t="shared" si="23"/>
        <v>10157103.346845839</v>
      </c>
      <c r="J179" s="27">
        <f t="shared" si="23"/>
        <v>10228009.953092061</v>
      </c>
      <c r="K179" s="27">
        <f t="shared" si="23"/>
        <v>10321214.216023581</v>
      </c>
      <c r="L179" s="27">
        <f t="shared" si="23"/>
        <v>10433070.386047032</v>
      </c>
      <c r="M179" s="27">
        <f t="shared" si="23"/>
        <v>10504584.976325594</v>
      </c>
      <c r="N179" s="27">
        <f t="shared" si="23"/>
        <v>10575283.203768881</v>
      </c>
      <c r="O179" s="27">
        <f t="shared" si="23"/>
        <v>10630834.223701179</v>
      </c>
      <c r="P179" s="27">
        <f t="shared" si="23"/>
        <v>10700405.973833237</v>
      </c>
      <c r="Q179" s="27">
        <f t="shared" si="23"/>
        <v>10757464.98918226</v>
      </c>
      <c r="R179" s="27">
        <f t="shared" si="23"/>
        <v>10817796.264771899</v>
      </c>
      <c r="S179" s="27">
        <f t="shared" si="23"/>
        <v>10399496.102451677</v>
      </c>
      <c r="T179" s="142"/>
      <c r="U179" s="165">
        <f>+'B-1'!O65</f>
        <v>10399496.102</v>
      </c>
      <c r="V179" s="166" t="s">
        <v>231</v>
      </c>
    </row>
    <row r="180" spans="1:22" ht="15" customHeight="1">
      <c r="A180" s="140">
        <v>8</v>
      </c>
      <c r="B180" s="35"/>
      <c r="C180" s="14"/>
      <c r="D180" s="140"/>
      <c r="E180" s="140"/>
      <c r="F180" s="27"/>
      <c r="G180" s="27"/>
      <c r="H180" s="27"/>
      <c r="I180" s="27"/>
      <c r="J180" s="27"/>
      <c r="K180" s="27"/>
      <c r="L180" s="27"/>
      <c r="M180" s="27"/>
      <c r="N180" s="27"/>
      <c r="O180" s="27"/>
      <c r="P180" s="27"/>
      <c r="Q180" s="27"/>
      <c r="R180" s="27"/>
      <c r="S180" s="27"/>
      <c r="T180" s="142"/>
      <c r="U180" s="166">
        <f>+S179-U179</f>
        <v>4.5167654752731323E-4</v>
      </c>
      <c r="V180" s="166" t="s">
        <v>232</v>
      </c>
    </row>
    <row r="181" spans="1:22" ht="15" customHeight="1">
      <c r="A181" s="140">
        <v>9</v>
      </c>
      <c r="B181" s="35"/>
      <c r="C181" s="14" t="s">
        <v>233</v>
      </c>
      <c r="D181" s="140"/>
      <c r="E181" s="140"/>
      <c r="F181" s="27"/>
      <c r="G181" s="27"/>
      <c r="H181" s="27"/>
      <c r="I181" s="27"/>
      <c r="J181" s="27"/>
      <c r="K181" s="27"/>
      <c r="L181" s="27"/>
      <c r="M181" s="27"/>
      <c r="N181" s="27"/>
      <c r="O181" s="27"/>
      <c r="P181" s="27"/>
      <c r="Q181" s="27"/>
      <c r="R181" s="27"/>
      <c r="S181" s="27"/>
      <c r="T181" s="142"/>
    </row>
    <row r="182" spans="1:22" ht="15" customHeight="1">
      <c r="A182" s="140">
        <v>10</v>
      </c>
      <c r="B182" s="35" t="s">
        <v>234</v>
      </c>
      <c r="C182" s="14" t="s">
        <v>235</v>
      </c>
      <c r="D182" s="140"/>
      <c r="E182" s="140"/>
      <c r="F182" s="27">
        <f>(SUMIF('Prior Year'!$A:$A,$B182,'Prior Year'!G:G))/1000</f>
        <v>20624.555809999998</v>
      </c>
      <c r="G182" s="27">
        <f>(SUMIF('Prior Year'!$A:$A,$B182,'Prior Year'!H:H))/1000</f>
        <v>20727.5792</v>
      </c>
      <c r="H182" s="27">
        <f>(SUMIF('Prior Year'!$A:$A,$B182,'Prior Year'!I:I))/1000</f>
        <v>20836.280739999998</v>
      </c>
      <c r="I182" s="27">
        <f>(SUMIF('Prior Year'!$A:$A,$B182,'Prior Year'!J:J))/1000</f>
        <v>20944.98228</v>
      </c>
      <c r="J182" s="27">
        <f>(SUMIF('Prior Year'!$A:$A,$B182,'Prior Year'!K:K))/1000</f>
        <v>21053.683820000002</v>
      </c>
      <c r="K182" s="27">
        <f>(SUMIF('Prior Year'!$A:$A,$B182,'Prior Year'!L:L))/1000</f>
        <v>21096.95534</v>
      </c>
      <c r="L182" s="27">
        <f>(SUMIF('Prior Year'!$A:$A,$B182,'Prior Year'!M:M))/1000</f>
        <v>21994.252199999999</v>
      </c>
      <c r="M182" s="27">
        <f>(SUMIF('Prior Year'!$A:$A,$B182,'Prior Year'!N:N))/1000</f>
        <v>22245.140739999999</v>
      </c>
      <c r="N182" s="27">
        <f>(SUMIF('Prior Year'!$A:$A,$B182,'Prior Year'!O:O))/1000</f>
        <v>23101.551769999998</v>
      </c>
      <c r="O182" s="27">
        <f>(SUMIF('Prior Year'!$A:$A,$B182,'Prior Year'!P:P))/1000</f>
        <v>23227.384440000002</v>
      </c>
      <c r="P182" s="27">
        <f>(SUMIF('Prior Year'!$A:$A,$B182,'Prior Year'!Q:Q))/1000</f>
        <v>23348.67366</v>
      </c>
      <c r="Q182" s="27">
        <f>(SUMIF('Prior Year'!$A:$A,$B182,'Prior Year'!R:R))/1000</f>
        <v>23534.508249999999</v>
      </c>
      <c r="R182" s="27">
        <f>(SUMIF('Prior Year'!$A:$A,$B182,'Prior Year'!S:S))/1000</f>
        <v>24137.134539999999</v>
      </c>
      <c r="S182" s="148">
        <f t="shared" ref="S182:S183" si="24">AVERAGE(F182:R182)</f>
        <v>22067.129445384613</v>
      </c>
      <c r="T182" s="142" t="s">
        <v>236</v>
      </c>
      <c r="U182" s="167"/>
    </row>
    <row r="183" spans="1:22" ht="15" customHeight="1">
      <c r="A183" s="140">
        <v>11</v>
      </c>
      <c r="B183" s="35" t="s">
        <v>237</v>
      </c>
      <c r="C183" s="14" t="s">
        <v>238</v>
      </c>
      <c r="D183" s="140"/>
      <c r="E183" s="140"/>
      <c r="F183" s="32">
        <f>(SUMIF('Prior Year'!$A:$A,$B183,'Prior Year'!G:G))/1000</f>
        <v>-7144.7568499999998</v>
      </c>
      <c r="G183" s="32">
        <f>(SUMIF('Prior Year'!$A:$A,$B183,'Prior Year'!H:H))/1000</f>
        <v>-7221.8034600000001</v>
      </c>
      <c r="H183" s="32">
        <f>(SUMIF('Prior Year'!$A:$A,$B183,'Prior Year'!I:I))/1000</f>
        <v>-7305.21976</v>
      </c>
      <c r="I183" s="32">
        <f>(SUMIF('Prior Year'!$A:$A,$B183,'Prior Year'!J:J))/1000</f>
        <v>-7389.3593000000001</v>
      </c>
      <c r="J183" s="32">
        <f>(SUMIF('Prior Year'!$A:$A,$B183,'Prior Year'!K:K))/1000</f>
        <v>-7474.2220700000007</v>
      </c>
      <c r="K183" s="32">
        <f>(SUMIF('Prior Year'!$A:$A,$B183,'Prior Year'!L:L))/1000</f>
        <v>-7494.37806</v>
      </c>
      <c r="L183" s="32">
        <f>(SUMIF('Prior Year'!$A:$A,$B183,'Prior Year'!M:M))/1000</f>
        <v>-7568.9173000000001</v>
      </c>
      <c r="M183" s="32">
        <f>(SUMIF('Prior Year'!$A:$A,$B183,'Prior Year'!N:N))/1000</f>
        <v>-7599.9077900000002</v>
      </c>
      <c r="N183" s="32">
        <f>(SUMIF('Prior Year'!$A:$A,$B183,'Prior Year'!O:O))/1000</f>
        <v>-7639.0470100000002</v>
      </c>
      <c r="O183" s="32">
        <f>(SUMIF('Prior Year'!$A:$A,$B183,'Prior Year'!P:P))/1000</f>
        <v>-7681.6639400000004</v>
      </c>
      <c r="P183" s="32">
        <f>(SUMIF('Prior Year'!$A:$A,$B183,'Prior Year'!Q:Q))/1000</f>
        <v>-7720.3667400000004</v>
      </c>
      <c r="Q183" s="32">
        <f>(SUMIF('Prior Year'!$A:$A,$B183,'Prior Year'!R:R))/1000</f>
        <v>-7785.2555499999999</v>
      </c>
      <c r="R183" s="32">
        <f>(SUMIF('Prior Year'!$A:$A,$B183,'Prior Year'!S:S))/1000</f>
        <v>-7869.60088</v>
      </c>
      <c r="S183" s="153">
        <f t="shared" si="24"/>
        <v>-7530.3460546153847</v>
      </c>
      <c r="T183" s="142" t="s">
        <v>236</v>
      </c>
      <c r="U183" s="167"/>
    </row>
    <row r="184" spans="1:22" ht="15" customHeight="1">
      <c r="A184" s="140">
        <v>12</v>
      </c>
      <c r="B184" s="140"/>
      <c r="C184" s="14"/>
      <c r="D184" s="140" t="s">
        <v>239</v>
      </c>
      <c r="E184" s="140"/>
      <c r="F184" s="27">
        <f>SUM(F182:F183)</f>
        <v>13479.798959999998</v>
      </c>
      <c r="G184" s="27">
        <f t="shared" ref="G184:S184" si="25">SUM(G182:G183)</f>
        <v>13505.775740000001</v>
      </c>
      <c r="H184" s="27">
        <f t="shared" si="25"/>
        <v>13531.060979999998</v>
      </c>
      <c r="I184" s="27">
        <f t="shared" si="25"/>
        <v>13555.62298</v>
      </c>
      <c r="J184" s="27">
        <f t="shared" si="25"/>
        <v>13579.461750000002</v>
      </c>
      <c r="K184" s="27">
        <f t="shared" si="25"/>
        <v>13602.577280000001</v>
      </c>
      <c r="L184" s="27">
        <f t="shared" si="25"/>
        <v>14425.334899999998</v>
      </c>
      <c r="M184" s="27">
        <f t="shared" si="25"/>
        <v>14645.232949999998</v>
      </c>
      <c r="N184" s="27">
        <f t="shared" si="25"/>
        <v>15462.504759999998</v>
      </c>
      <c r="O184" s="27">
        <f t="shared" si="25"/>
        <v>15545.720500000001</v>
      </c>
      <c r="P184" s="27">
        <f t="shared" si="25"/>
        <v>15628.306919999999</v>
      </c>
      <c r="Q184" s="27">
        <f t="shared" si="25"/>
        <v>15749.252699999999</v>
      </c>
      <c r="R184" s="27">
        <f t="shared" si="25"/>
        <v>16267.533659999999</v>
      </c>
      <c r="S184" s="27">
        <f t="shared" si="25"/>
        <v>14536.783390769229</v>
      </c>
      <c r="T184" s="142"/>
    </row>
    <row r="185" spans="1:22" ht="15" customHeight="1">
      <c r="A185" s="140">
        <v>13</v>
      </c>
      <c r="B185" s="35"/>
      <c r="D185" s="140"/>
      <c r="E185" s="140"/>
      <c r="F185" s="27"/>
      <c r="G185" s="27"/>
      <c r="H185" s="27"/>
      <c r="I185" s="27"/>
      <c r="J185" s="27"/>
      <c r="K185" s="27"/>
      <c r="L185" s="27"/>
      <c r="M185" s="27"/>
      <c r="N185" s="27"/>
      <c r="O185" s="27"/>
      <c r="P185" s="27"/>
      <c r="Q185" s="27"/>
      <c r="R185" s="27"/>
      <c r="S185" s="27"/>
      <c r="T185" s="142"/>
    </row>
    <row r="186" spans="1:22" ht="15" customHeight="1">
      <c r="A186" s="140">
        <v>14</v>
      </c>
      <c r="B186" s="35"/>
      <c r="C186" s="14" t="s">
        <v>240</v>
      </c>
      <c r="D186" s="140"/>
      <c r="E186" s="140"/>
      <c r="F186" s="27"/>
      <c r="G186" s="27"/>
      <c r="H186" s="27"/>
      <c r="I186" s="27"/>
      <c r="J186" s="27"/>
      <c r="K186" s="27"/>
      <c r="L186" s="27"/>
      <c r="M186" s="27"/>
      <c r="N186" s="27"/>
      <c r="O186" s="27"/>
      <c r="P186" s="27"/>
      <c r="Q186" s="27"/>
      <c r="R186" s="27"/>
      <c r="S186" s="27"/>
      <c r="T186" s="142"/>
    </row>
    <row r="187" spans="1:22" ht="15" customHeight="1">
      <c r="A187" s="140">
        <v>15</v>
      </c>
      <c r="B187" s="86" t="s">
        <v>241</v>
      </c>
      <c r="C187" s="14" t="s">
        <v>242</v>
      </c>
      <c r="D187" s="140"/>
      <c r="E187" s="140"/>
      <c r="F187" s="27">
        <f>(SUMIF('Prior Year'!$A:$A,$B187,'Prior Year'!G:G))/1000</f>
        <v>4766.8514100000002</v>
      </c>
      <c r="G187" s="27">
        <f>(SUMIF('Prior Year'!$A:$A,$B187,'Prior Year'!H:H))/1000</f>
        <v>1000</v>
      </c>
      <c r="H187" s="27">
        <f>(SUMIF('Prior Year'!$A:$A,$B187,'Prior Year'!I:I))/1000</f>
        <v>1000</v>
      </c>
      <c r="I187" s="27">
        <f>(SUMIF('Prior Year'!$A:$A,$B187,'Prior Year'!J:J))/1000</f>
        <v>1000</v>
      </c>
      <c r="J187" s="27">
        <f>(SUMIF('Prior Year'!$A:$A,$B187,'Prior Year'!K:K))/1000</f>
        <v>1000</v>
      </c>
      <c r="K187" s="27">
        <f>(SUMIF('Prior Year'!$A:$A,$B187,'Prior Year'!L:L))/1000</f>
        <v>1000</v>
      </c>
      <c r="L187" s="27">
        <f>(SUMIF('Prior Year'!$A:$A,$B187,'Prior Year'!M:M))/1000</f>
        <v>1000</v>
      </c>
      <c r="M187" s="27">
        <f>(SUMIF('Prior Year'!$A:$A,$B187,'Prior Year'!N:N))/1000</f>
        <v>1000</v>
      </c>
      <c r="N187" s="27">
        <f>(SUMIF('Prior Year'!$A:$A,$B187,'Prior Year'!O:O))/1000</f>
        <v>1000</v>
      </c>
      <c r="O187" s="27">
        <f>(SUMIF('Prior Year'!$A:$A,$B187,'Prior Year'!P:P))/1000</f>
        <v>1000</v>
      </c>
      <c r="P187" s="27">
        <f>(SUMIF('Prior Year'!$A:$A,$B187,'Prior Year'!Q:Q))/1000</f>
        <v>1000</v>
      </c>
      <c r="Q187" s="27">
        <f>(SUMIF('Prior Year'!$A:$A,$B187,'Prior Year'!R:R))/1000</f>
        <v>1000</v>
      </c>
      <c r="R187" s="27">
        <f>(SUMIF('Prior Year'!$A:$A,$B187,'Prior Year'!S:S))/1000</f>
        <v>1000</v>
      </c>
      <c r="S187" s="148">
        <f t="shared" ref="S187:S205" si="26">AVERAGE(F187:R187)</f>
        <v>1289.7578007692307</v>
      </c>
      <c r="T187" s="142" t="s">
        <v>113</v>
      </c>
    </row>
    <row r="188" spans="1:22" ht="15" customHeight="1">
      <c r="A188" s="140">
        <v>16</v>
      </c>
      <c r="B188" s="86" t="s">
        <v>243</v>
      </c>
      <c r="C188" s="14" t="s">
        <v>244</v>
      </c>
      <c r="D188" s="140"/>
      <c r="E188" s="140"/>
      <c r="F188" s="27">
        <f>(SUMIF('Prior Year'!$A:$A,$B188,'Prior Year'!G:G))/1000</f>
        <v>0</v>
      </c>
      <c r="G188" s="27">
        <f>(SUMIF('Prior Year'!$A:$A,$B188,'Prior Year'!H:H))/1000</f>
        <v>0</v>
      </c>
      <c r="H188" s="27">
        <f>(SUMIF('Prior Year'!$A:$A,$B188,'Prior Year'!I:I))/1000</f>
        <v>0</v>
      </c>
      <c r="I188" s="27">
        <f>(SUMIF('Prior Year'!$A:$A,$B188,'Prior Year'!J:J))/1000</f>
        <v>0</v>
      </c>
      <c r="J188" s="27">
        <f>(SUMIF('Prior Year'!$A:$A,$B188,'Prior Year'!K:K))/1000</f>
        <v>0</v>
      </c>
      <c r="K188" s="27">
        <f>(SUMIF('Prior Year'!$A:$A,$B188,'Prior Year'!L:L))/1000</f>
        <v>0</v>
      </c>
      <c r="L188" s="27">
        <f>(SUMIF('Prior Year'!$A:$A,$B188,'Prior Year'!M:M))/1000</f>
        <v>0</v>
      </c>
      <c r="M188" s="27">
        <f>(SUMIF('Prior Year'!$A:$A,$B188,'Prior Year'!N:N))/1000</f>
        <v>0</v>
      </c>
      <c r="N188" s="27">
        <f>(SUMIF('Prior Year'!$A:$A,$B188,'Prior Year'!O:O))/1000</f>
        <v>0</v>
      </c>
      <c r="O188" s="27">
        <f>(SUMIF('Prior Year'!$A:$A,$B188,'Prior Year'!P:P))/1000</f>
        <v>0</v>
      </c>
      <c r="P188" s="27">
        <f>(SUMIF('Prior Year'!$A:$A,$B188,'Prior Year'!Q:Q))/1000</f>
        <v>0</v>
      </c>
      <c r="Q188" s="27">
        <f>(SUMIF('Prior Year'!$A:$A,$B188,'Prior Year'!R:R))/1000</f>
        <v>0</v>
      </c>
      <c r="R188" s="27">
        <f>(SUMIF('Prior Year'!$A:$A,$B188,'Prior Year'!S:S))/1000</f>
        <v>0</v>
      </c>
      <c r="S188" s="148">
        <f t="shared" si="26"/>
        <v>0</v>
      </c>
      <c r="T188" s="142" t="s">
        <v>113</v>
      </c>
    </row>
    <row r="189" spans="1:22" ht="15" customHeight="1">
      <c r="A189" s="140">
        <v>17</v>
      </c>
      <c r="B189" s="86" t="s">
        <v>245</v>
      </c>
      <c r="C189" s="14" t="s">
        <v>246</v>
      </c>
      <c r="D189" s="140"/>
      <c r="E189" s="140"/>
      <c r="F189" s="27">
        <f>(SUMIF('Prior Year'!$A:$A,$B189,'Prior Year'!G:G))/1000</f>
        <v>51.065390000000001</v>
      </c>
      <c r="G189" s="27">
        <f>(SUMIF('Prior Year'!$A:$A,$B189,'Prior Year'!H:H))/1000</f>
        <v>52.665390000000002</v>
      </c>
      <c r="H189" s="27">
        <f>(SUMIF('Prior Year'!$A:$A,$B189,'Prior Year'!I:I))/1000</f>
        <v>52.665390000000002</v>
      </c>
      <c r="I189" s="27">
        <f>(SUMIF('Prior Year'!$A:$A,$B189,'Prior Year'!J:J))/1000</f>
        <v>52.665390000000002</v>
      </c>
      <c r="J189" s="27">
        <f>(SUMIF('Prior Year'!$A:$A,$B189,'Prior Year'!K:K))/1000</f>
        <v>52.665390000000002</v>
      </c>
      <c r="K189" s="27">
        <f>(SUMIF('Prior Year'!$A:$A,$B189,'Prior Year'!L:L))/1000</f>
        <v>52.665390000000002</v>
      </c>
      <c r="L189" s="27">
        <f>(SUMIF('Prior Year'!$A:$A,$B189,'Prior Year'!M:M))/1000</f>
        <v>52.665390000000002</v>
      </c>
      <c r="M189" s="27">
        <f>(SUMIF('Prior Year'!$A:$A,$B189,'Prior Year'!N:N))/1000</f>
        <v>52.665390000000002</v>
      </c>
      <c r="N189" s="27">
        <f>(SUMIF('Prior Year'!$A:$A,$B189,'Prior Year'!O:O))/1000</f>
        <v>52.665390000000002</v>
      </c>
      <c r="O189" s="27">
        <f>(SUMIF('Prior Year'!$A:$A,$B189,'Prior Year'!P:P))/1000</f>
        <v>52.665390000000002</v>
      </c>
      <c r="P189" s="27">
        <f>(SUMIF('Prior Year'!$A:$A,$B189,'Prior Year'!Q:Q))/1000</f>
        <v>52.665390000000002</v>
      </c>
      <c r="Q189" s="27">
        <f>(SUMIF('Prior Year'!$A:$A,$B189,'Prior Year'!R:R))/1000</f>
        <v>52.665390000000002</v>
      </c>
      <c r="R189" s="27">
        <f>(SUMIF('Prior Year'!$A:$A,$B189,'Prior Year'!S:S))/1000</f>
        <v>52.665390000000002</v>
      </c>
      <c r="S189" s="148">
        <f t="shared" si="26"/>
        <v>52.54231307692308</v>
      </c>
      <c r="T189" s="142" t="s">
        <v>113</v>
      </c>
    </row>
    <row r="190" spans="1:22" ht="15" customHeight="1">
      <c r="A190" s="140">
        <v>18</v>
      </c>
      <c r="B190" s="86" t="s">
        <v>247</v>
      </c>
      <c r="C190" s="14" t="s">
        <v>248</v>
      </c>
      <c r="D190" s="140"/>
      <c r="E190" s="140"/>
      <c r="F190" s="27">
        <f>(SUMIF('Prior Year'!$A:$A,$B190,'Prior Year'!G:G))/1000</f>
        <v>0</v>
      </c>
      <c r="G190" s="27">
        <f>(SUMIF('Prior Year'!$A:$A,$B190,'Prior Year'!H:H))/1000</f>
        <v>0</v>
      </c>
      <c r="H190" s="27">
        <f>(SUMIF('Prior Year'!$A:$A,$B190,'Prior Year'!I:I))/1000</f>
        <v>0</v>
      </c>
      <c r="I190" s="27">
        <f>(SUMIF('Prior Year'!$A:$A,$B190,'Prior Year'!J:J))/1000</f>
        <v>0</v>
      </c>
      <c r="J190" s="27">
        <f>(SUMIF('Prior Year'!$A:$A,$B190,'Prior Year'!K:K))/1000</f>
        <v>0</v>
      </c>
      <c r="K190" s="27">
        <f>(SUMIF('Prior Year'!$A:$A,$B190,'Prior Year'!L:L))/1000</f>
        <v>0</v>
      </c>
      <c r="L190" s="27">
        <f>(SUMIF('Prior Year'!$A:$A,$B190,'Prior Year'!M:M))/1000</f>
        <v>0</v>
      </c>
      <c r="M190" s="27">
        <f>(SUMIF('Prior Year'!$A:$A,$B190,'Prior Year'!N:N))/1000</f>
        <v>0</v>
      </c>
      <c r="N190" s="27">
        <f>(SUMIF('Prior Year'!$A:$A,$B190,'Prior Year'!O:O))/1000</f>
        <v>0</v>
      </c>
      <c r="O190" s="27">
        <f>(SUMIF('Prior Year'!$A:$A,$B190,'Prior Year'!P:P))/1000</f>
        <v>0</v>
      </c>
      <c r="P190" s="27">
        <f>(SUMIF('Prior Year'!$A:$A,$B190,'Prior Year'!Q:Q))/1000</f>
        <v>0</v>
      </c>
      <c r="Q190" s="27">
        <f>(SUMIF('Prior Year'!$A:$A,$B190,'Prior Year'!R:R))/1000</f>
        <v>0</v>
      </c>
      <c r="R190" s="27">
        <f>(SUMIF('Prior Year'!$A:$A,$B190,'Prior Year'!S:S))/1000</f>
        <v>0</v>
      </c>
      <c r="S190" s="148">
        <f t="shared" si="26"/>
        <v>0</v>
      </c>
      <c r="T190" s="142" t="s">
        <v>113</v>
      </c>
    </row>
    <row r="191" spans="1:22" ht="15" customHeight="1">
      <c r="A191" s="140">
        <v>19</v>
      </c>
      <c r="B191" s="86" t="s">
        <v>249</v>
      </c>
      <c r="C191" s="14" t="s">
        <v>250</v>
      </c>
      <c r="D191" s="140"/>
      <c r="E191" s="140"/>
      <c r="F191" s="27">
        <f>(SUMIF('Prior Year'!$A:$A,$B191,'Prior Year'!G:G))/1000</f>
        <v>0</v>
      </c>
      <c r="G191" s="27">
        <f>(SUMIF('Prior Year'!$A:$A,$B191,'Prior Year'!H:H))/1000</f>
        <v>0</v>
      </c>
      <c r="H191" s="27">
        <f>(SUMIF('Prior Year'!$A:$A,$B191,'Prior Year'!I:I))/1000</f>
        <v>0</v>
      </c>
      <c r="I191" s="27">
        <f>(SUMIF('Prior Year'!$A:$A,$B191,'Prior Year'!J:J))/1000</f>
        <v>0</v>
      </c>
      <c r="J191" s="27">
        <f>(SUMIF('Prior Year'!$A:$A,$B191,'Prior Year'!K:K))/1000</f>
        <v>0</v>
      </c>
      <c r="K191" s="27">
        <f>(SUMIF('Prior Year'!$A:$A,$B191,'Prior Year'!L:L))/1000</f>
        <v>0</v>
      </c>
      <c r="L191" s="27">
        <f>(SUMIF('Prior Year'!$A:$A,$B191,'Prior Year'!M:M))/1000</f>
        <v>0</v>
      </c>
      <c r="M191" s="27">
        <f>(SUMIF('Prior Year'!$A:$A,$B191,'Prior Year'!N:N))/1000</f>
        <v>0</v>
      </c>
      <c r="N191" s="27">
        <f>(SUMIF('Prior Year'!$A:$A,$B191,'Prior Year'!O:O))/1000</f>
        <v>0</v>
      </c>
      <c r="O191" s="27">
        <f>(SUMIF('Prior Year'!$A:$A,$B191,'Prior Year'!P:P))/1000</f>
        <v>0</v>
      </c>
      <c r="P191" s="27">
        <f>(SUMIF('Prior Year'!$A:$A,$B191,'Prior Year'!Q:Q))/1000</f>
        <v>0</v>
      </c>
      <c r="Q191" s="27">
        <f>(SUMIF('Prior Year'!$A:$A,$B191,'Prior Year'!R:R))/1000</f>
        <v>0</v>
      </c>
      <c r="R191" s="27">
        <f>(SUMIF('Prior Year'!$A:$A,$B191,'Prior Year'!S:S))/1000</f>
        <v>0</v>
      </c>
      <c r="S191" s="148">
        <f t="shared" si="26"/>
        <v>0</v>
      </c>
      <c r="T191" s="142" t="s">
        <v>113</v>
      </c>
    </row>
    <row r="192" spans="1:22" ht="15" customHeight="1">
      <c r="A192" s="140">
        <v>20</v>
      </c>
      <c r="B192" s="86" t="s">
        <v>251</v>
      </c>
      <c r="C192" s="14" t="s">
        <v>252</v>
      </c>
      <c r="D192" s="140"/>
      <c r="E192" s="140"/>
      <c r="F192" s="27">
        <f>(SUMIF('Prior Year'!$A:$A,$B192,'Prior Year'!G:G))/1000</f>
        <v>212903.08116</v>
      </c>
      <c r="G192" s="27">
        <f>(SUMIF('Prior Year'!$A:$A,$B192,'Prior Year'!H:H))/1000</f>
        <v>167026.75546000001</v>
      </c>
      <c r="H192" s="27">
        <f>(SUMIF('Prior Year'!$A:$A,$B192,'Prior Year'!I:I))/1000</f>
        <v>158599.63169000001</v>
      </c>
      <c r="I192" s="27">
        <f>(SUMIF('Prior Year'!$A:$A,$B192,'Prior Year'!J:J))/1000</f>
        <v>141218.64997</v>
      </c>
      <c r="J192" s="27">
        <f>(SUMIF('Prior Year'!$A:$A,$B192,'Prior Year'!K:K))/1000</f>
        <v>173407.53674000001</v>
      </c>
      <c r="K192" s="27">
        <f>(SUMIF('Prior Year'!$A:$A,$B192,'Prior Year'!L:L))/1000</f>
        <v>178580.37962999998</v>
      </c>
      <c r="L192" s="27">
        <f>(SUMIF('Prior Year'!$A:$A,$B192,'Prior Year'!M:M))/1000</f>
        <v>197710.70253000001</v>
      </c>
      <c r="M192" s="27">
        <f>(SUMIF('Prior Year'!$A:$A,$B192,'Prior Year'!N:N))/1000</f>
        <v>231319.03981000002</v>
      </c>
      <c r="N192" s="27">
        <f>(SUMIF('Prior Year'!$A:$A,$B192,'Prior Year'!O:O))/1000</f>
        <v>219115.32652999999</v>
      </c>
      <c r="O192" s="27">
        <f>(SUMIF('Prior Year'!$A:$A,$B192,'Prior Year'!P:P))/1000</f>
        <v>248162.99679499998</v>
      </c>
      <c r="P192" s="27">
        <f>(SUMIF('Prior Year'!$A:$A,$B192,'Prior Year'!Q:Q))/1000</f>
        <v>208494.76051499997</v>
      </c>
      <c r="Q192" s="27">
        <f>(SUMIF('Prior Year'!$A:$A,$B192,'Prior Year'!R:R))/1000</f>
        <v>190417.93942500002</v>
      </c>
      <c r="R192" s="27">
        <f>(SUMIF('Prior Year'!$A:$A,$B192,'Prior Year'!S:S))/1000</f>
        <v>188387.48955500001</v>
      </c>
      <c r="S192" s="148">
        <f t="shared" si="26"/>
        <v>193488.02229307691</v>
      </c>
      <c r="T192" s="142" t="s">
        <v>113</v>
      </c>
    </row>
    <row r="193" spans="1:21" ht="15" customHeight="1">
      <c r="A193" s="140">
        <v>21</v>
      </c>
      <c r="B193" s="86" t="s">
        <v>253</v>
      </c>
      <c r="C193" s="14" t="s">
        <v>254</v>
      </c>
      <c r="D193" s="140"/>
      <c r="E193" s="140"/>
      <c r="F193" s="27">
        <f>(SUMIF('Prior Year'!$A:$A,$B193,'Prior Year'!G:G))/1000</f>
        <v>11189.501109999999</v>
      </c>
      <c r="G193" s="27">
        <f>(SUMIF('Prior Year'!$A:$A,$B193,'Prior Year'!H:H))/1000</f>
        <v>7200</v>
      </c>
      <c r="H193" s="27">
        <f>(SUMIF('Prior Year'!$A:$A,$B193,'Prior Year'!I:I))/1000</f>
        <v>7200</v>
      </c>
      <c r="I193" s="27">
        <f>(SUMIF('Prior Year'!$A:$A,$B193,'Prior Year'!J:J))/1000</f>
        <v>7200</v>
      </c>
      <c r="J193" s="27">
        <f>(SUMIF('Prior Year'!$A:$A,$B193,'Prior Year'!K:K))/1000</f>
        <v>7100</v>
      </c>
      <c r="K193" s="27">
        <f>(SUMIF('Prior Year'!$A:$A,$B193,'Prior Year'!L:L))/1000</f>
        <v>7200</v>
      </c>
      <c r="L193" s="27">
        <f>(SUMIF('Prior Year'!$A:$A,$B193,'Prior Year'!M:M))/1000</f>
        <v>7100</v>
      </c>
      <c r="M193" s="27">
        <f>(SUMIF('Prior Year'!$A:$A,$B193,'Prior Year'!N:N))/1000</f>
        <v>7100</v>
      </c>
      <c r="N193" s="27">
        <f>(SUMIF('Prior Year'!$A:$A,$B193,'Prior Year'!O:O))/1000</f>
        <v>7100</v>
      </c>
      <c r="O193" s="27">
        <f>(SUMIF('Prior Year'!$A:$A,$B193,'Prior Year'!P:P))/1000</f>
        <v>7200</v>
      </c>
      <c r="P193" s="27">
        <f>(SUMIF('Prior Year'!$A:$A,$B193,'Prior Year'!Q:Q))/1000</f>
        <v>7200</v>
      </c>
      <c r="Q193" s="27">
        <f>(SUMIF('Prior Year'!$A:$A,$B193,'Prior Year'!R:R))/1000</f>
        <v>7200</v>
      </c>
      <c r="R193" s="27">
        <f>(SUMIF('Prior Year'!$A:$A,$B193,'Prior Year'!S:S))/1000</f>
        <v>7200</v>
      </c>
      <c r="S193" s="148">
        <f t="shared" si="26"/>
        <v>7476.1154699999997</v>
      </c>
      <c r="T193" s="142" t="s">
        <v>113</v>
      </c>
    </row>
    <row r="194" spans="1:21" ht="15" customHeight="1">
      <c r="A194" s="140">
        <v>22</v>
      </c>
      <c r="B194" s="86" t="s">
        <v>255</v>
      </c>
      <c r="C194" s="14" t="s">
        <v>256</v>
      </c>
      <c r="D194" s="140"/>
      <c r="E194" s="140"/>
      <c r="F194" s="27">
        <f>(SUMIF('Prior Year'!$A:$A,$B194,'Prior Year'!G:G))/1000</f>
        <v>-1930.10735</v>
      </c>
      <c r="G194" s="27">
        <f>(SUMIF('Prior Year'!$A:$A,$B194,'Prior Year'!H:H))/1000</f>
        <v>-1639.4845016987999</v>
      </c>
      <c r="H194" s="27">
        <f>(SUMIF('Prior Year'!$A:$A,$B194,'Prior Year'!I:I))/1000</f>
        <v>-1620.0325984920999</v>
      </c>
      <c r="I194" s="27">
        <f>(SUMIF('Prior Year'!$A:$A,$B194,'Prior Year'!J:J))/1000</f>
        <v>-1605.6942692799</v>
      </c>
      <c r="J194" s="27">
        <f>(SUMIF('Prior Year'!$A:$A,$B194,'Prior Year'!K:K))/1000</f>
        <v>-1630.1039525816</v>
      </c>
      <c r="K194" s="27">
        <f>(SUMIF('Prior Year'!$A:$A,$B194,'Prior Year'!L:L))/1000</f>
        <v>-1652.9910261351999</v>
      </c>
      <c r="L194" s="27">
        <f>(SUMIF('Prior Year'!$A:$A,$B194,'Prior Year'!M:M))/1000</f>
        <v>-1681.7282164725</v>
      </c>
      <c r="M194" s="27">
        <f>(SUMIF('Prior Year'!$A:$A,$B194,'Prior Year'!N:N))/1000</f>
        <v>-1706.2760885944999</v>
      </c>
      <c r="N194" s="27">
        <f>(SUMIF('Prior Year'!$A:$A,$B194,'Prior Year'!O:O))/1000</f>
        <v>-1698.2150773180999</v>
      </c>
      <c r="O194" s="27">
        <f>(SUMIF('Prior Year'!$A:$A,$B194,'Prior Year'!P:P))/1000</f>
        <v>-1704.077475498</v>
      </c>
      <c r="P194" s="27">
        <f>(SUMIF('Prior Year'!$A:$A,$B194,'Prior Year'!Q:Q))/1000</f>
        <v>-1677.2285469511</v>
      </c>
      <c r="Q194" s="27">
        <f>(SUMIF('Prior Year'!$A:$A,$B194,'Prior Year'!R:R))/1000</f>
        <v>-1643.4226801760999</v>
      </c>
      <c r="R194" s="27">
        <f>(SUMIF('Prior Year'!$A:$A,$B194,'Prior Year'!S:S))/1000</f>
        <v>-1632.9186677135001</v>
      </c>
      <c r="S194" s="148">
        <f t="shared" si="26"/>
        <v>-1678.6369577624152</v>
      </c>
      <c r="T194" s="142" t="s">
        <v>113</v>
      </c>
    </row>
    <row r="195" spans="1:21" ht="15" customHeight="1">
      <c r="A195" s="140">
        <v>23</v>
      </c>
      <c r="B195" s="86" t="s">
        <v>257</v>
      </c>
      <c r="C195" s="14" t="s">
        <v>374</v>
      </c>
      <c r="D195" s="140"/>
      <c r="E195" s="140"/>
      <c r="F195" s="27">
        <f>(SUMIF('Prior Year'!$A:$A,$B195,'Prior Year'!G:G))/1000</f>
        <v>0</v>
      </c>
      <c r="G195" s="27">
        <f>(SUMIF('Prior Year'!$A:$A,$B195,'Prior Year'!H:H))/1000</f>
        <v>0</v>
      </c>
      <c r="H195" s="27">
        <f>(SUMIF('Prior Year'!$A:$A,$B195,'Prior Year'!I:I))/1000</f>
        <v>0</v>
      </c>
      <c r="I195" s="27">
        <f>(SUMIF('Prior Year'!$A:$A,$B195,'Prior Year'!J:J))/1000</f>
        <v>0</v>
      </c>
      <c r="J195" s="27">
        <f>(SUMIF('Prior Year'!$A:$A,$B195,'Prior Year'!K:K))/1000</f>
        <v>0</v>
      </c>
      <c r="K195" s="27">
        <f>(SUMIF('Prior Year'!$A:$A,$B195,'Prior Year'!L:L))/1000</f>
        <v>0</v>
      </c>
      <c r="L195" s="27">
        <f>(SUMIF('Prior Year'!$A:$A,$B195,'Prior Year'!M:M))/1000</f>
        <v>0</v>
      </c>
      <c r="M195" s="27">
        <f>(SUMIF('Prior Year'!$A:$A,$B195,'Prior Year'!N:N))/1000</f>
        <v>0</v>
      </c>
      <c r="N195" s="27">
        <f>(SUMIF('Prior Year'!$A:$A,$B195,'Prior Year'!O:O))/1000</f>
        <v>0</v>
      </c>
      <c r="O195" s="27">
        <f>(SUMIF('Prior Year'!$A:$A,$B195,'Prior Year'!P:P))/1000</f>
        <v>0</v>
      </c>
      <c r="P195" s="27">
        <f>(SUMIF('Prior Year'!$A:$A,$B195,'Prior Year'!Q:Q))/1000</f>
        <v>0</v>
      </c>
      <c r="Q195" s="27">
        <f>(SUMIF('Prior Year'!$A:$A,$B195,'Prior Year'!R:R))/1000</f>
        <v>0</v>
      </c>
      <c r="R195" s="27">
        <f>(SUMIF('Prior Year'!$A:$A,$B195,'Prior Year'!S:S))/1000</f>
        <v>0</v>
      </c>
      <c r="S195" s="148">
        <f t="shared" si="26"/>
        <v>0</v>
      </c>
      <c r="T195" s="142" t="s">
        <v>113</v>
      </c>
    </row>
    <row r="196" spans="1:21" ht="15" customHeight="1">
      <c r="A196" s="140">
        <v>24</v>
      </c>
      <c r="B196" s="86" t="s">
        <v>258</v>
      </c>
      <c r="C196" s="14" t="s">
        <v>375</v>
      </c>
      <c r="D196" s="140"/>
      <c r="E196" s="140"/>
      <c r="F196" s="27">
        <f>(SUMIF('Prior Year'!$A:$A,$B196,'Prior Year'!G:G))/1000</f>
        <v>16583.20047</v>
      </c>
      <c r="G196" s="27">
        <f>(SUMIF('Prior Year'!$A:$A,$B196,'Prior Year'!H:H))/1000</f>
        <v>13751.354941899501</v>
      </c>
      <c r="H196" s="27">
        <f>(SUMIF('Prior Year'!$A:$A,$B196,'Prior Year'!I:I))/1000</f>
        <v>13751.5155353876</v>
      </c>
      <c r="I196" s="27">
        <f>(SUMIF('Prior Year'!$A:$A,$B196,'Prior Year'!J:J))/1000</f>
        <v>13759.947275460601</v>
      </c>
      <c r="J196" s="27">
        <f>(SUMIF('Prior Year'!$A:$A,$B196,'Prior Year'!K:K))/1000</f>
        <v>13761.375413629399</v>
      </c>
      <c r="K196" s="27">
        <f>(SUMIF('Prior Year'!$A:$A,$B196,'Prior Year'!L:L))/1000</f>
        <v>13614.3797069715</v>
      </c>
      <c r="L196" s="27">
        <f>(SUMIF('Prior Year'!$A:$A,$B196,'Prior Year'!M:M))/1000</f>
        <v>13529.9637495723</v>
      </c>
      <c r="M196" s="27">
        <f>(SUMIF('Prior Year'!$A:$A,$B196,'Prior Year'!N:N))/1000</f>
        <v>13593.367821047601</v>
      </c>
      <c r="N196" s="27">
        <f>(SUMIF('Prior Year'!$A:$A,$B196,'Prior Year'!O:O))/1000</f>
        <v>13739.843954431299</v>
      </c>
      <c r="O196" s="27">
        <f>(SUMIF('Prior Year'!$A:$A,$B196,'Prior Year'!P:P))/1000</f>
        <v>13935.712287013801</v>
      </c>
      <c r="P196" s="27">
        <f>(SUMIF('Prior Year'!$A:$A,$B196,'Prior Year'!Q:Q))/1000</f>
        <v>13860.8120012816</v>
      </c>
      <c r="Q196" s="27">
        <f>(SUMIF('Prior Year'!$A:$A,$B196,'Prior Year'!R:R))/1000</f>
        <v>13972.875080281001</v>
      </c>
      <c r="R196" s="27">
        <f>(SUMIF('Prior Year'!$A:$A,$B196,'Prior Year'!S:S))/1000</f>
        <v>13959.856422638301</v>
      </c>
      <c r="S196" s="148">
        <f t="shared" si="26"/>
        <v>13985.708050739575</v>
      </c>
      <c r="T196" s="142" t="s">
        <v>113</v>
      </c>
    </row>
    <row r="197" spans="1:21" ht="15" customHeight="1">
      <c r="A197" s="140">
        <v>25</v>
      </c>
      <c r="B197" s="86" t="s">
        <v>260</v>
      </c>
      <c r="C197" s="14" t="s">
        <v>261</v>
      </c>
      <c r="D197" s="140"/>
      <c r="E197" s="140"/>
      <c r="F197" s="27">
        <f>(SUMIF('Prior Year'!$A:$A,$B197,'Prior Year'!G:G))/1000</f>
        <v>35600.010369999996</v>
      </c>
      <c r="G197" s="27">
        <f>(SUMIF('Prior Year'!$A:$A,$B197,'Prior Year'!H:H))/1000</f>
        <v>36224</v>
      </c>
      <c r="H197" s="27">
        <f>(SUMIF('Prior Year'!$A:$A,$B197,'Prior Year'!I:I))/1000</f>
        <v>38057</v>
      </c>
      <c r="I197" s="27">
        <f>(SUMIF('Prior Year'!$A:$A,$B197,'Prior Year'!J:J))/1000</f>
        <v>39096</v>
      </c>
      <c r="J197" s="27">
        <f>(SUMIF('Prior Year'!$A:$A,$B197,'Prior Year'!K:K))/1000</f>
        <v>38325</v>
      </c>
      <c r="K197" s="27">
        <f>(SUMIF('Prior Year'!$A:$A,$B197,'Prior Year'!L:L))/1000</f>
        <v>38901</v>
      </c>
      <c r="L197" s="27">
        <f>(SUMIF('Prior Year'!$A:$A,$B197,'Prior Year'!M:M))/1000</f>
        <v>39506</v>
      </c>
      <c r="M197" s="27">
        <f>(SUMIF('Prior Year'!$A:$A,$B197,'Prior Year'!N:N))/1000</f>
        <v>33568</v>
      </c>
      <c r="N197" s="27">
        <f>(SUMIF('Prior Year'!$A:$A,$B197,'Prior Year'!O:O))/1000</f>
        <v>31375</v>
      </c>
      <c r="O197" s="27">
        <f>(SUMIF('Prior Year'!$A:$A,$B197,'Prior Year'!P:P))/1000</f>
        <v>32213</v>
      </c>
      <c r="P197" s="27">
        <f>(SUMIF('Prior Year'!$A:$A,$B197,'Prior Year'!Q:Q))/1000</f>
        <v>32816</v>
      </c>
      <c r="Q197" s="27">
        <f>(SUMIF('Prior Year'!$A:$A,$B197,'Prior Year'!R:R))/1000</f>
        <v>34762</v>
      </c>
      <c r="R197" s="27">
        <f>(SUMIF('Prior Year'!$A:$A,$B197,'Prior Year'!S:S))/1000</f>
        <v>35384</v>
      </c>
      <c r="S197" s="148">
        <f t="shared" si="26"/>
        <v>35832.846951538464</v>
      </c>
      <c r="T197" s="142" t="s">
        <v>113</v>
      </c>
    </row>
    <row r="198" spans="1:21" ht="15" customHeight="1">
      <c r="A198" s="140">
        <v>26</v>
      </c>
      <c r="B198" s="86" t="s">
        <v>262</v>
      </c>
      <c r="C198" s="14" t="s">
        <v>263</v>
      </c>
      <c r="D198" s="140"/>
      <c r="E198" s="140"/>
      <c r="F198" s="27">
        <f>(SUMIF('Prior Year'!$A:$A,$B198,'Prior Year'!G:G))/1000</f>
        <v>0</v>
      </c>
      <c r="G198" s="27">
        <f>(SUMIF('Prior Year'!$A:$A,$B198,'Prior Year'!H:H))/1000</f>
        <v>0</v>
      </c>
      <c r="H198" s="27">
        <f>(SUMIF('Prior Year'!$A:$A,$B198,'Prior Year'!I:I))/1000</f>
        <v>0</v>
      </c>
      <c r="I198" s="27">
        <f>(SUMIF('Prior Year'!$A:$A,$B198,'Prior Year'!J:J))/1000</f>
        <v>0</v>
      </c>
      <c r="J198" s="27">
        <f>(SUMIF('Prior Year'!$A:$A,$B198,'Prior Year'!K:K))/1000</f>
        <v>0</v>
      </c>
      <c r="K198" s="27">
        <f>(SUMIF('Prior Year'!$A:$A,$B198,'Prior Year'!L:L))/1000</f>
        <v>0</v>
      </c>
      <c r="L198" s="27">
        <f>(SUMIF('Prior Year'!$A:$A,$B198,'Prior Year'!M:M))/1000</f>
        <v>0</v>
      </c>
      <c r="M198" s="27">
        <f>(SUMIF('Prior Year'!$A:$A,$B198,'Prior Year'!N:N))/1000</f>
        <v>0</v>
      </c>
      <c r="N198" s="27">
        <f>(SUMIF('Prior Year'!$A:$A,$B198,'Prior Year'!O:O))/1000</f>
        <v>0</v>
      </c>
      <c r="O198" s="27">
        <f>(SUMIF('Prior Year'!$A:$A,$B198,'Prior Year'!P:P))/1000</f>
        <v>0</v>
      </c>
      <c r="P198" s="27">
        <f>(SUMIF('Prior Year'!$A:$A,$B198,'Prior Year'!Q:Q))/1000</f>
        <v>0</v>
      </c>
      <c r="Q198" s="27">
        <f>(SUMIF('Prior Year'!$A:$A,$B198,'Prior Year'!R:R))/1000</f>
        <v>0</v>
      </c>
      <c r="R198" s="27">
        <f>(SUMIF('Prior Year'!$A:$A,$B198,'Prior Year'!S:S))/1000</f>
        <v>0</v>
      </c>
      <c r="S198" s="148">
        <f t="shared" si="26"/>
        <v>0</v>
      </c>
      <c r="T198" s="142" t="s">
        <v>113</v>
      </c>
    </row>
    <row r="199" spans="1:21" ht="15" customHeight="1">
      <c r="A199" s="140">
        <v>27</v>
      </c>
      <c r="B199" s="86" t="s">
        <v>264</v>
      </c>
      <c r="C199" s="14" t="s">
        <v>265</v>
      </c>
      <c r="D199" s="140"/>
      <c r="E199" s="140"/>
      <c r="F199" s="27">
        <f>(SUMIF('Prior Year'!$A:$A,$B199,'Prior Year'!G:G))/1000</f>
        <v>180913.44938999999</v>
      </c>
      <c r="G199" s="27">
        <f>(SUMIF('Prior Year'!$A:$A,$B199,'Prior Year'!H:H))/1000</f>
        <v>179405.88750000001</v>
      </c>
      <c r="H199" s="27">
        <f>(SUMIF('Prior Year'!$A:$A,$B199,'Prior Year'!I:I))/1000</f>
        <v>177898.27499999999</v>
      </c>
      <c r="I199" s="27">
        <f>(SUMIF('Prior Year'!$A:$A,$B199,'Prior Year'!J:J))/1000</f>
        <v>176390.66250000001</v>
      </c>
      <c r="J199" s="27">
        <f>(SUMIF('Prior Year'!$A:$A,$B199,'Prior Year'!K:K))/1000</f>
        <v>174883.05</v>
      </c>
      <c r="K199" s="27">
        <f>(SUMIF('Prior Year'!$A:$A,$B199,'Prior Year'!L:L))/1000</f>
        <v>173375.4375</v>
      </c>
      <c r="L199" s="27">
        <f>(SUMIF('Prior Year'!$A:$A,$B199,'Prior Year'!M:M))/1000</f>
        <v>171867.82500000001</v>
      </c>
      <c r="M199" s="27">
        <f>(SUMIF('Prior Year'!$A:$A,$B199,'Prior Year'!N:N))/1000</f>
        <v>170360.21249999999</v>
      </c>
      <c r="N199" s="27">
        <f>(SUMIF('Prior Year'!$A:$A,$B199,'Prior Year'!O:O))/1000</f>
        <v>168852.6</v>
      </c>
      <c r="O199" s="27">
        <f>(SUMIF('Prior Year'!$A:$A,$B199,'Prior Year'!P:P))/1000</f>
        <v>167344.98749999999</v>
      </c>
      <c r="P199" s="27">
        <f>(SUMIF('Prior Year'!$A:$A,$B199,'Prior Year'!Q:Q))/1000</f>
        <v>165837.375</v>
      </c>
      <c r="Q199" s="27">
        <f>(SUMIF('Prior Year'!$A:$A,$B199,'Prior Year'!R:R))/1000</f>
        <v>164329.76250000001</v>
      </c>
      <c r="R199" s="27">
        <f>(SUMIF('Prior Year'!$A:$A,$B199,'Prior Year'!S:S))/1000</f>
        <v>162822.15</v>
      </c>
      <c r="S199" s="148">
        <f t="shared" si="26"/>
        <v>171867.82110692307</v>
      </c>
      <c r="T199" s="142" t="s">
        <v>113</v>
      </c>
    </row>
    <row r="200" spans="1:21" ht="15" customHeight="1">
      <c r="A200" s="140">
        <v>28</v>
      </c>
      <c r="B200" s="86" t="s">
        <v>266</v>
      </c>
      <c r="C200" s="14" t="s">
        <v>267</v>
      </c>
      <c r="D200" s="140"/>
      <c r="E200" s="140"/>
      <c r="F200" s="27">
        <f>(SUMIF('Prior Year'!$A:$A,$B200,'Prior Year'!G:G))/1000</f>
        <v>0</v>
      </c>
      <c r="G200" s="27">
        <f>(SUMIF('Prior Year'!$A:$A,$B200,'Prior Year'!H:H))/1000</f>
        <v>0</v>
      </c>
      <c r="H200" s="27">
        <f>(SUMIF('Prior Year'!$A:$A,$B200,'Prior Year'!I:I))/1000</f>
        <v>0</v>
      </c>
      <c r="I200" s="27">
        <f>(SUMIF('Prior Year'!$A:$A,$B200,'Prior Year'!J:J))/1000</f>
        <v>0</v>
      </c>
      <c r="J200" s="27">
        <f>(SUMIF('Prior Year'!$A:$A,$B200,'Prior Year'!K:K))/1000</f>
        <v>0</v>
      </c>
      <c r="K200" s="27">
        <f>(SUMIF('Prior Year'!$A:$A,$B200,'Prior Year'!L:L))/1000</f>
        <v>0</v>
      </c>
      <c r="L200" s="27">
        <f>(SUMIF('Prior Year'!$A:$A,$B200,'Prior Year'!M:M))/1000</f>
        <v>0</v>
      </c>
      <c r="M200" s="27">
        <f>(SUMIF('Prior Year'!$A:$A,$B200,'Prior Year'!N:N))/1000</f>
        <v>0</v>
      </c>
      <c r="N200" s="27">
        <f>(SUMIF('Prior Year'!$A:$A,$B200,'Prior Year'!O:O))/1000</f>
        <v>0</v>
      </c>
      <c r="O200" s="27">
        <f>(SUMIF('Prior Year'!$A:$A,$B200,'Prior Year'!P:P))/1000</f>
        <v>0</v>
      </c>
      <c r="P200" s="27">
        <f>(SUMIF('Prior Year'!$A:$A,$B200,'Prior Year'!Q:Q))/1000</f>
        <v>0</v>
      </c>
      <c r="Q200" s="27">
        <f>(SUMIF('Prior Year'!$A:$A,$B200,'Prior Year'!R:R))/1000</f>
        <v>0</v>
      </c>
      <c r="R200" s="27">
        <f>(SUMIF('Prior Year'!$A:$A,$B200,'Prior Year'!S:S))/1000</f>
        <v>0</v>
      </c>
      <c r="S200" s="148">
        <f t="shared" si="26"/>
        <v>0</v>
      </c>
      <c r="T200" s="142" t="s">
        <v>113</v>
      </c>
    </row>
    <row r="201" spans="1:21" ht="15" customHeight="1">
      <c r="A201" s="140">
        <v>29</v>
      </c>
      <c r="B201" s="86" t="s">
        <v>268</v>
      </c>
      <c r="C201" s="14" t="s">
        <v>269</v>
      </c>
      <c r="D201" s="140"/>
      <c r="E201" s="140"/>
      <c r="F201" s="27">
        <f>(SUMIF('Prior Year'!$A:$A,$B201,'Prior Year'!G:G))/1000</f>
        <v>0</v>
      </c>
      <c r="G201" s="27">
        <f>(SUMIF('Prior Year'!$A:$A,$B201,'Prior Year'!H:H))/1000</f>
        <v>0</v>
      </c>
      <c r="H201" s="27">
        <f>(SUMIF('Prior Year'!$A:$A,$B201,'Prior Year'!I:I))/1000</f>
        <v>0</v>
      </c>
      <c r="I201" s="27">
        <f>(SUMIF('Prior Year'!$A:$A,$B201,'Prior Year'!J:J))/1000</f>
        <v>0</v>
      </c>
      <c r="J201" s="27">
        <f>(SUMIF('Prior Year'!$A:$A,$B201,'Prior Year'!K:K))/1000</f>
        <v>0</v>
      </c>
      <c r="K201" s="27">
        <f>(SUMIF('Prior Year'!$A:$A,$B201,'Prior Year'!L:L))/1000</f>
        <v>0</v>
      </c>
      <c r="L201" s="27">
        <f>(SUMIF('Prior Year'!$A:$A,$B201,'Prior Year'!M:M))/1000</f>
        <v>0</v>
      </c>
      <c r="M201" s="27">
        <f>(SUMIF('Prior Year'!$A:$A,$B201,'Prior Year'!N:N))/1000</f>
        <v>0</v>
      </c>
      <c r="N201" s="27">
        <f>(SUMIF('Prior Year'!$A:$A,$B201,'Prior Year'!O:O))/1000</f>
        <v>0</v>
      </c>
      <c r="O201" s="27">
        <f>(SUMIF('Prior Year'!$A:$A,$B201,'Prior Year'!P:P))/1000</f>
        <v>0</v>
      </c>
      <c r="P201" s="27">
        <f>(SUMIF('Prior Year'!$A:$A,$B201,'Prior Year'!Q:Q))/1000</f>
        <v>0</v>
      </c>
      <c r="Q201" s="27">
        <f>(SUMIF('Prior Year'!$A:$A,$B201,'Prior Year'!R:R))/1000</f>
        <v>0</v>
      </c>
      <c r="R201" s="27">
        <f>(SUMIF('Prior Year'!$A:$A,$B201,'Prior Year'!S:S))/1000</f>
        <v>0</v>
      </c>
      <c r="S201" s="148">
        <f t="shared" si="26"/>
        <v>0</v>
      </c>
      <c r="T201" s="142" t="s">
        <v>113</v>
      </c>
    </row>
    <row r="202" spans="1:21" ht="15" customHeight="1">
      <c r="A202" s="140">
        <v>30</v>
      </c>
      <c r="B202" s="86" t="s">
        <v>270</v>
      </c>
      <c r="C202" s="14" t="s">
        <v>271</v>
      </c>
      <c r="D202" s="140"/>
      <c r="E202" s="140"/>
      <c r="F202" s="27">
        <f>(SUMIF('Prior Year'!$A:$A,$B202,'Prior Year'!G:G))/1000</f>
        <v>32486.033239999997</v>
      </c>
      <c r="G202" s="27">
        <f>(SUMIF('Prior Year'!$A:$A,$B202,'Prior Year'!H:H))/1000</f>
        <v>28177.090200177401</v>
      </c>
      <c r="H202" s="27">
        <f>(SUMIF('Prior Year'!$A:$A,$B202,'Prior Year'!I:I))/1000</f>
        <v>23522.1227058357</v>
      </c>
      <c r="I202" s="27">
        <f>(SUMIF('Prior Year'!$A:$A,$B202,'Prior Year'!J:J))/1000</f>
        <v>35680.297692524699</v>
      </c>
      <c r="J202" s="27">
        <f>(SUMIF('Prior Year'!$A:$A,$B202,'Prior Year'!K:K))/1000</f>
        <v>32504.682451158798</v>
      </c>
      <c r="K202" s="27">
        <f>(SUMIF('Prior Year'!$A:$A,$B202,'Prior Year'!L:L))/1000</f>
        <v>25244.289238329602</v>
      </c>
      <c r="L202" s="27">
        <f>(SUMIF('Prior Year'!$A:$A,$B202,'Prior Year'!M:M))/1000</f>
        <v>39573.621804005503</v>
      </c>
      <c r="M202" s="27">
        <f>(SUMIF('Prior Year'!$A:$A,$B202,'Prior Year'!N:N))/1000</f>
        <v>38815.935346875202</v>
      </c>
      <c r="N202" s="27">
        <f>(SUMIF('Prior Year'!$A:$A,$B202,'Prior Year'!O:O))/1000</f>
        <v>34982.420990328399</v>
      </c>
      <c r="O202" s="27">
        <f>(SUMIF('Prior Year'!$A:$A,$B202,'Prior Year'!P:P))/1000</f>
        <v>30675.2112511876</v>
      </c>
      <c r="P202" s="27">
        <f>(SUMIF('Prior Year'!$A:$A,$B202,'Prior Year'!Q:Q))/1000</f>
        <v>28135.1476144802</v>
      </c>
      <c r="Q202" s="27">
        <f>(SUMIF('Prior Year'!$A:$A,$B202,'Prior Year'!R:R))/1000</f>
        <v>24562.406576199901</v>
      </c>
      <c r="R202" s="27">
        <f>(SUMIF('Prior Year'!$A:$A,$B202,'Prior Year'!S:S))/1000</f>
        <v>23846.321866719802</v>
      </c>
      <c r="S202" s="148">
        <f t="shared" si="26"/>
        <v>30631.198536755601</v>
      </c>
      <c r="T202" s="142" t="s">
        <v>113</v>
      </c>
    </row>
    <row r="203" spans="1:21" ht="15" customHeight="1">
      <c r="A203" s="140">
        <v>31</v>
      </c>
      <c r="B203" s="86" t="s">
        <v>272</v>
      </c>
      <c r="C203" s="14" t="s">
        <v>273</v>
      </c>
      <c r="D203" s="140"/>
      <c r="E203" s="140"/>
      <c r="F203" s="27">
        <f>(SUMIF('Prior Year'!$A:$A,$B203,'Prior Year'!G:G))/1000</f>
        <v>0</v>
      </c>
      <c r="G203" s="27">
        <f>(SUMIF('Prior Year'!$A:$A,$B203,'Prior Year'!H:H))/1000</f>
        <v>0</v>
      </c>
      <c r="H203" s="27">
        <f>(SUMIF('Prior Year'!$A:$A,$B203,'Prior Year'!I:I))/1000</f>
        <v>0</v>
      </c>
      <c r="I203" s="27">
        <f>(SUMIF('Prior Year'!$A:$A,$B203,'Prior Year'!J:J))/1000</f>
        <v>0</v>
      </c>
      <c r="J203" s="27">
        <f>(SUMIF('Prior Year'!$A:$A,$B203,'Prior Year'!K:K))/1000</f>
        <v>0</v>
      </c>
      <c r="K203" s="27">
        <f>(SUMIF('Prior Year'!$A:$A,$B203,'Prior Year'!L:L))/1000</f>
        <v>0</v>
      </c>
      <c r="L203" s="27">
        <f>(SUMIF('Prior Year'!$A:$A,$B203,'Prior Year'!M:M))/1000</f>
        <v>0</v>
      </c>
      <c r="M203" s="27">
        <f>(SUMIF('Prior Year'!$A:$A,$B203,'Prior Year'!N:N))/1000</f>
        <v>0</v>
      </c>
      <c r="N203" s="27">
        <f>(SUMIF('Prior Year'!$A:$A,$B203,'Prior Year'!O:O))/1000</f>
        <v>0</v>
      </c>
      <c r="O203" s="27">
        <f>(SUMIF('Prior Year'!$A:$A,$B203,'Prior Year'!P:P))/1000</f>
        <v>0</v>
      </c>
      <c r="P203" s="27">
        <f>(SUMIF('Prior Year'!$A:$A,$B203,'Prior Year'!Q:Q))/1000</f>
        <v>0</v>
      </c>
      <c r="Q203" s="27">
        <f>(SUMIF('Prior Year'!$A:$A,$B203,'Prior Year'!R:R))/1000</f>
        <v>0</v>
      </c>
      <c r="R203" s="27">
        <f>(SUMIF('Prior Year'!$A:$A,$B203,'Prior Year'!S:S))/1000</f>
        <v>0</v>
      </c>
      <c r="S203" s="148">
        <f t="shared" si="26"/>
        <v>0</v>
      </c>
      <c r="T203" s="142" t="s">
        <v>113</v>
      </c>
    </row>
    <row r="204" spans="1:21" ht="15" customHeight="1">
      <c r="A204" s="140">
        <v>32</v>
      </c>
      <c r="B204" s="86" t="s">
        <v>274</v>
      </c>
      <c r="C204" s="14" t="s">
        <v>275</v>
      </c>
      <c r="D204" s="140"/>
      <c r="E204" s="140"/>
      <c r="F204" s="27">
        <f>(SUMIF('Prior Year'!$A:$A,$B204,'Prior Year'!G:G))/1000</f>
        <v>63361.324999999997</v>
      </c>
      <c r="G204" s="27">
        <f>(SUMIF('Prior Year'!$A:$A,$B204,'Prior Year'!H:H))/1000</f>
        <v>71079.751560000106</v>
      </c>
      <c r="H204" s="27">
        <f>(SUMIF('Prior Year'!$A:$A,$B204,'Prior Year'!I:I))/1000</f>
        <v>66032.394340000101</v>
      </c>
      <c r="I204" s="27">
        <f>(SUMIF('Prior Year'!$A:$A,$B204,'Prior Year'!J:J))/1000</f>
        <v>70703.378190000105</v>
      </c>
      <c r="J204" s="27">
        <f>(SUMIF('Prior Year'!$A:$A,$B204,'Prior Year'!K:K))/1000</f>
        <v>75099.687950000109</v>
      </c>
      <c r="K204" s="27">
        <f>(SUMIF('Prior Year'!$A:$A,$B204,'Prior Year'!L:L))/1000</f>
        <v>85408.993080000102</v>
      </c>
      <c r="L204" s="27">
        <f>(SUMIF('Prior Year'!$A:$A,$B204,'Prior Year'!M:M))/1000</f>
        <v>88965.577760000102</v>
      </c>
      <c r="M204" s="27">
        <f>(SUMIF('Prior Year'!$A:$A,$B204,'Prior Year'!N:N))/1000</f>
        <v>91406.8556500001</v>
      </c>
      <c r="N204" s="27">
        <f>(SUMIF('Prior Year'!$A:$A,$B204,'Prior Year'!O:O))/1000</f>
        <v>96000.638670000102</v>
      </c>
      <c r="O204" s="27">
        <f>(SUMIF('Prior Year'!$A:$A,$B204,'Prior Year'!P:P))/1000</f>
        <v>87003.010559999995</v>
      </c>
      <c r="P204" s="27">
        <f>(SUMIF('Prior Year'!$A:$A,$B204,'Prior Year'!Q:Q))/1000</f>
        <v>82052.839860000109</v>
      </c>
      <c r="Q204" s="27">
        <f>(SUMIF('Prior Year'!$A:$A,$B204,'Prior Year'!R:R))/1000</f>
        <v>72936.599240000098</v>
      </c>
      <c r="R204" s="27">
        <f>(SUMIF('Prior Year'!$A:$A,$B204,'Prior Year'!S:S))/1000</f>
        <v>73385.642000000109</v>
      </c>
      <c r="S204" s="148">
        <f t="shared" si="26"/>
        <v>78725.899527692396</v>
      </c>
      <c r="T204" s="142" t="s">
        <v>113</v>
      </c>
    </row>
    <row r="205" spans="1:21" ht="15" customHeight="1">
      <c r="A205" s="140">
        <v>33</v>
      </c>
      <c r="B205" s="86" t="s">
        <v>276</v>
      </c>
      <c r="C205" s="14" t="s">
        <v>277</v>
      </c>
      <c r="D205" s="140"/>
      <c r="E205" s="140"/>
      <c r="F205" s="32">
        <f>(SUMIF('Prior Year'!$A:$A,$B205,'Prior Year'!G:G))/1000</f>
        <v>665.07920999999999</v>
      </c>
      <c r="G205" s="32">
        <f>(SUMIF('Prior Year'!$A:$A,$B205,'Prior Year'!H:H))/1000</f>
        <v>528</v>
      </c>
      <c r="H205" s="32">
        <f>(SUMIF('Prior Year'!$A:$A,$B205,'Prior Year'!I:I))/1000</f>
        <v>528</v>
      </c>
      <c r="I205" s="32">
        <f>(SUMIF('Prior Year'!$A:$A,$B205,'Prior Year'!J:J))/1000</f>
        <v>528</v>
      </c>
      <c r="J205" s="32">
        <f>(SUMIF('Prior Year'!$A:$A,$B205,'Prior Year'!K:K))/1000</f>
        <v>528</v>
      </c>
      <c r="K205" s="32">
        <f>(SUMIF('Prior Year'!$A:$A,$B205,'Prior Year'!L:L))/1000</f>
        <v>528</v>
      </c>
      <c r="L205" s="32">
        <f>(SUMIF('Prior Year'!$A:$A,$B205,'Prior Year'!M:M))/1000</f>
        <v>528</v>
      </c>
      <c r="M205" s="32">
        <f>(SUMIF('Prior Year'!$A:$A,$B205,'Prior Year'!N:N))/1000</f>
        <v>528</v>
      </c>
      <c r="N205" s="32">
        <f>(SUMIF('Prior Year'!$A:$A,$B205,'Prior Year'!O:O))/1000</f>
        <v>528</v>
      </c>
      <c r="O205" s="32">
        <f>(SUMIF('Prior Year'!$A:$A,$B205,'Prior Year'!P:P))/1000</f>
        <v>528</v>
      </c>
      <c r="P205" s="32">
        <f>(SUMIF('Prior Year'!$A:$A,$B205,'Prior Year'!Q:Q))/1000</f>
        <v>528</v>
      </c>
      <c r="Q205" s="32">
        <f>(SUMIF('Prior Year'!$A:$A,$B205,'Prior Year'!R:R))/1000</f>
        <v>528</v>
      </c>
      <c r="R205" s="32">
        <f>(SUMIF('Prior Year'!$A:$A,$B205,'Prior Year'!S:S))/1000</f>
        <v>528</v>
      </c>
      <c r="S205" s="153">
        <f t="shared" si="26"/>
        <v>538.54455461538464</v>
      </c>
      <c r="T205" s="142" t="s">
        <v>113</v>
      </c>
    </row>
    <row r="206" spans="1:21" ht="15" customHeight="1">
      <c r="A206" s="140">
        <v>34</v>
      </c>
      <c r="B206" s="35"/>
      <c r="C206" s="14"/>
      <c r="D206" s="140" t="s">
        <v>240</v>
      </c>
      <c r="E206" s="140"/>
      <c r="F206" s="27">
        <f t="shared" ref="F206:S206" si="27">SUM(F187:F205)</f>
        <v>556589.48939999996</v>
      </c>
      <c r="G206" s="27">
        <f t="shared" si="27"/>
        <v>502806.02055037825</v>
      </c>
      <c r="H206" s="27">
        <f t="shared" si="27"/>
        <v>485021.57206273131</v>
      </c>
      <c r="I206" s="27">
        <f t="shared" si="27"/>
        <v>484023.90674870554</v>
      </c>
      <c r="J206" s="27">
        <f t="shared" si="27"/>
        <v>515031.89399220678</v>
      </c>
      <c r="K206" s="27">
        <f t="shared" si="27"/>
        <v>522252.15351916599</v>
      </c>
      <c r="L206" s="27">
        <f t="shared" si="27"/>
        <v>558152.62801710551</v>
      </c>
      <c r="M206" s="27">
        <f t="shared" si="27"/>
        <v>586037.80042932858</v>
      </c>
      <c r="N206" s="27">
        <f t="shared" si="27"/>
        <v>571048.2804574417</v>
      </c>
      <c r="O206" s="27">
        <f t="shared" si="27"/>
        <v>586411.50630770344</v>
      </c>
      <c r="P206" s="27">
        <f t="shared" si="27"/>
        <v>538300.3718338107</v>
      </c>
      <c r="Q206" s="27">
        <f t="shared" si="27"/>
        <v>508118.82553130493</v>
      </c>
      <c r="R206" s="27">
        <f t="shared" si="27"/>
        <v>504933.20656664472</v>
      </c>
      <c r="S206" s="27">
        <f t="shared" si="27"/>
        <v>532209.81964742509</v>
      </c>
      <c r="T206" s="27"/>
    </row>
    <row r="207" spans="1:21" ht="15" customHeight="1">
      <c r="A207" s="140">
        <v>35</v>
      </c>
      <c r="B207" s="35"/>
      <c r="C207" s="14"/>
      <c r="D207" s="140"/>
      <c r="E207" s="140"/>
      <c r="F207" s="27"/>
      <c r="G207" s="27"/>
      <c r="H207" s="27"/>
      <c r="I207" s="27"/>
      <c r="J207" s="27"/>
      <c r="K207" s="27"/>
      <c r="L207" s="27"/>
      <c r="M207" s="27"/>
      <c r="N207" s="27"/>
      <c r="O207" s="27"/>
      <c r="P207" s="27"/>
      <c r="Q207" s="27"/>
      <c r="R207" s="27"/>
      <c r="S207" s="27"/>
      <c r="T207" s="27"/>
      <c r="U207" s="92"/>
    </row>
    <row r="208" spans="1:21" ht="15" customHeight="1">
      <c r="A208" s="140">
        <v>36</v>
      </c>
      <c r="B208" s="140"/>
      <c r="C208" s="140"/>
      <c r="D208" s="140"/>
      <c r="E208" s="140"/>
      <c r="F208" s="140"/>
      <c r="G208" s="140"/>
      <c r="H208" s="140"/>
      <c r="I208" s="140"/>
      <c r="J208" s="140"/>
      <c r="K208" s="140"/>
      <c r="L208" s="140"/>
      <c r="M208" s="140"/>
      <c r="N208" s="140"/>
      <c r="O208" s="140"/>
      <c r="P208" s="140"/>
      <c r="Q208" s="140"/>
      <c r="R208" s="140"/>
      <c r="S208" s="140"/>
      <c r="T208" s="140"/>
    </row>
    <row r="209" spans="1:20" ht="15" customHeight="1">
      <c r="A209" s="140">
        <v>37</v>
      </c>
      <c r="B209" s="140"/>
      <c r="C209" s="140"/>
      <c r="D209" s="140"/>
      <c r="E209" s="140"/>
      <c r="F209" s="140"/>
      <c r="G209" s="140"/>
      <c r="H209" s="140"/>
      <c r="I209" s="140"/>
      <c r="J209" s="140"/>
      <c r="K209" s="140"/>
      <c r="L209" s="140"/>
      <c r="M209" s="140"/>
      <c r="N209" s="140"/>
      <c r="O209" s="140"/>
      <c r="P209" s="140"/>
      <c r="Q209" s="140"/>
      <c r="R209" s="140"/>
      <c r="S209" s="140"/>
      <c r="T209" s="140"/>
    </row>
    <row r="210" spans="1:20" ht="15" customHeight="1">
      <c r="A210" s="140">
        <v>38</v>
      </c>
      <c r="B210" s="140"/>
      <c r="C210" s="140"/>
      <c r="D210" s="140"/>
      <c r="E210" s="140"/>
      <c r="F210" s="140"/>
      <c r="G210" s="140"/>
      <c r="H210" s="140"/>
      <c r="I210" s="140"/>
      <c r="J210" s="140"/>
      <c r="K210" s="140"/>
      <c r="L210" s="140"/>
      <c r="M210" s="140"/>
      <c r="N210" s="140"/>
      <c r="O210" s="140"/>
      <c r="P210" s="140"/>
      <c r="Q210" s="140"/>
      <c r="R210" s="140"/>
      <c r="S210" s="140"/>
      <c r="T210" s="140"/>
    </row>
    <row r="211" spans="1:20" ht="15" customHeight="1">
      <c r="A211" s="140">
        <v>39</v>
      </c>
      <c r="B211" s="140"/>
      <c r="C211" s="140"/>
      <c r="D211" s="140"/>
      <c r="E211" s="140"/>
      <c r="F211" s="140"/>
      <c r="G211" s="140"/>
      <c r="H211" s="140"/>
      <c r="I211" s="140"/>
      <c r="J211" s="140"/>
      <c r="K211" s="140"/>
      <c r="L211" s="140"/>
      <c r="M211" s="140"/>
      <c r="N211" s="140"/>
      <c r="O211" s="140"/>
      <c r="P211" s="140"/>
      <c r="Q211" s="140"/>
      <c r="R211" s="140"/>
      <c r="S211" s="140"/>
      <c r="T211" s="140"/>
    </row>
    <row r="212" spans="1:20" ht="15" customHeight="1">
      <c r="A212" s="140">
        <v>40</v>
      </c>
      <c r="B212" s="140"/>
      <c r="C212" s="140"/>
      <c r="D212" s="140"/>
      <c r="E212" s="140"/>
      <c r="F212" s="140"/>
      <c r="G212" s="140"/>
      <c r="H212" s="140"/>
      <c r="I212" s="140"/>
      <c r="J212" s="140"/>
      <c r="K212" s="140"/>
      <c r="L212" s="140"/>
      <c r="M212" s="140"/>
      <c r="N212" s="140"/>
      <c r="O212" s="140"/>
      <c r="P212" s="140"/>
      <c r="Q212" s="140"/>
      <c r="R212" s="140"/>
      <c r="S212" s="140"/>
      <c r="T212" s="140"/>
    </row>
    <row r="213" spans="1:20" ht="15" customHeight="1">
      <c r="A213" s="140">
        <v>41</v>
      </c>
      <c r="B213" s="140"/>
      <c r="C213" s="140"/>
      <c r="D213" s="140"/>
      <c r="E213" s="140"/>
      <c r="F213" s="140"/>
      <c r="G213" s="140"/>
      <c r="H213" s="140"/>
      <c r="I213" s="140"/>
      <c r="J213" s="140"/>
      <c r="K213" s="140"/>
      <c r="L213" s="140"/>
      <c r="M213" s="140"/>
      <c r="N213" s="140"/>
      <c r="O213" s="140"/>
      <c r="P213" s="140"/>
      <c r="Q213" s="140"/>
      <c r="R213" s="140"/>
      <c r="S213" s="140"/>
      <c r="T213" s="140"/>
    </row>
    <row r="214" spans="1:20" ht="15" customHeight="1">
      <c r="A214" s="4">
        <v>42</v>
      </c>
      <c r="B214" s="140" t="s">
        <v>278</v>
      </c>
      <c r="C214" s="4"/>
      <c r="D214" s="4"/>
      <c r="E214" s="4"/>
      <c r="F214" s="37"/>
      <c r="G214" s="37"/>
      <c r="H214" s="37"/>
      <c r="I214" s="37"/>
      <c r="J214" s="37"/>
      <c r="K214" s="37"/>
      <c r="L214" s="37"/>
      <c r="M214" s="37"/>
      <c r="N214" s="37"/>
      <c r="O214" s="37"/>
      <c r="P214" s="37"/>
      <c r="Q214" s="37"/>
    </row>
    <row r="215" spans="1:20" ht="15" customHeight="1" thickBot="1">
      <c r="A215" s="1">
        <v>43</v>
      </c>
      <c r="B215" s="143" t="s">
        <v>66</v>
      </c>
      <c r="C215" s="1"/>
      <c r="D215" s="1"/>
      <c r="E215" s="1"/>
      <c r="F215" s="1"/>
      <c r="G215" s="1"/>
      <c r="H215" s="1"/>
      <c r="I215" s="1"/>
      <c r="J215" s="1"/>
      <c r="K215" s="1"/>
      <c r="L215" s="1"/>
      <c r="M215" s="1"/>
      <c r="N215" s="1"/>
      <c r="O215" s="1"/>
      <c r="P215" s="1"/>
      <c r="Q215" s="1"/>
      <c r="R215" s="1"/>
      <c r="S215" s="1"/>
      <c r="T215" s="99"/>
    </row>
    <row r="216" spans="1:20" ht="15" customHeight="1">
      <c r="A216" s="5" t="s">
        <v>181</v>
      </c>
      <c r="B216" s="5"/>
      <c r="C216" s="5"/>
      <c r="D216" s="5"/>
      <c r="E216" s="5"/>
      <c r="F216" s="5"/>
      <c r="G216" s="5"/>
      <c r="H216" s="5"/>
      <c r="I216" s="5"/>
      <c r="J216" s="5"/>
      <c r="K216" s="5"/>
      <c r="L216" s="5"/>
      <c r="M216" s="5"/>
      <c r="N216" s="5"/>
      <c r="O216" s="5"/>
      <c r="P216" s="5"/>
      <c r="Q216" s="5"/>
      <c r="R216" s="5" t="s">
        <v>176</v>
      </c>
      <c r="S216" s="5"/>
      <c r="T216" s="5"/>
    </row>
    <row r="217" spans="1:20" ht="15" customHeight="1" thickBot="1">
      <c r="A217" s="1" t="str">
        <f>+$A$163</f>
        <v>SCHEDULE B-3</v>
      </c>
      <c r="B217" s="1"/>
      <c r="C217" s="1"/>
      <c r="D217" s="1"/>
      <c r="E217" s="1"/>
      <c r="F217" s="1"/>
      <c r="G217" s="1"/>
      <c r="H217" s="1"/>
      <c r="I217" s="1" t="str">
        <f>+$I$163</f>
        <v>13 MONTH AVERAGE BALANCE SHEET - SYSTEM BASIS</v>
      </c>
      <c r="J217" s="1"/>
      <c r="K217" s="1"/>
      <c r="L217" s="1"/>
      <c r="M217" s="1"/>
      <c r="N217" s="1"/>
      <c r="O217" s="1"/>
      <c r="P217" s="1"/>
      <c r="Q217" s="1"/>
      <c r="R217" s="1"/>
      <c r="S217" s="1"/>
      <c r="T217" s="3" t="s">
        <v>1970</v>
      </c>
    </row>
    <row r="218" spans="1:20" ht="15" customHeight="1">
      <c r="A218" s="4" t="s">
        <v>4</v>
      </c>
      <c r="B218" s="4"/>
      <c r="C218" s="4"/>
      <c r="D218" s="4"/>
      <c r="E218" s="4"/>
      <c r="F218" s="4" t="s">
        <v>186</v>
      </c>
      <c r="G218" s="4" t="str">
        <f>+$G$164</f>
        <v>Derive the 13-month average system balance sheet by primary account by month for the test year, the prior year</v>
      </c>
      <c r="H218" s="5"/>
      <c r="I218" s="5"/>
      <c r="J218" s="6"/>
      <c r="K218" s="6"/>
      <c r="L218" s="4"/>
      <c r="M218" s="6"/>
      <c r="N218" s="6"/>
      <c r="O218" s="6"/>
      <c r="P218" s="6"/>
      <c r="Q218" s="6" t="s">
        <v>7</v>
      </c>
      <c r="R218" s="4"/>
      <c r="S218" s="4"/>
      <c r="T218" s="7"/>
    </row>
    <row r="219" spans="1:20" ht="15" customHeight="1">
      <c r="A219" s="4"/>
      <c r="B219" s="4"/>
      <c r="C219" s="4"/>
      <c r="D219" s="4"/>
      <c r="E219" s="4"/>
      <c r="F219" s="4"/>
      <c r="G219" s="4" t="str">
        <f>+$G$165</f>
        <v>and the most recent historical year.  For accounts including non-electric utility amounts, show these</v>
      </c>
      <c r="H219" s="5"/>
      <c r="I219" s="5"/>
      <c r="J219" s="9"/>
      <c r="K219" s="7"/>
      <c r="L219" s="4"/>
      <c r="M219" s="4"/>
      <c r="N219" s="4"/>
      <c r="O219" s="4"/>
      <c r="P219" s="9"/>
      <c r="R219" s="7" t="str">
        <f>+$R$165</f>
        <v>Projected Test Year Ended 12/31/2025</v>
      </c>
      <c r="S219" s="4"/>
      <c r="T219" s="9"/>
    </row>
    <row r="220" spans="1:20" ht="15" customHeight="1">
      <c r="A220" s="4" t="s">
        <v>10</v>
      </c>
      <c r="B220" s="4"/>
      <c r="C220" s="4"/>
      <c r="D220" s="4"/>
      <c r="E220" s="4"/>
      <c r="F220" s="4"/>
      <c r="G220" s="4" t="str">
        <f>+$G$166</f>
        <v>amounts as a separate sub-account.</v>
      </c>
      <c r="H220" s="4"/>
      <c r="I220" s="4"/>
      <c r="J220" s="9"/>
      <c r="K220" s="7"/>
      <c r="L220" s="9"/>
      <c r="M220" s="4"/>
      <c r="N220" s="4"/>
      <c r="O220" s="4"/>
      <c r="P220" s="4"/>
      <c r="Q220" s="9" t="s">
        <v>12</v>
      </c>
      <c r="R220" s="7" t="str">
        <f>+$R$166</f>
        <v>Projected Prior Year Ended 12/31/2024</v>
      </c>
      <c r="S220" s="4"/>
      <c r="T220" s="9"/>
    </row>
    <row r="221" spans="1:20" ht="15" customHeight="1">
      <c r="A221" s="4"/>
      <c r="B221" s="4"/>
      <c r="C221" s="4"/>
      <c r="D221" s="4"/>
      <c r="E221" s="4"/>
      <c r="F221" s="4"/>
      <c r="G221" s="4"/>
      <c r="H221" s="4"/>
      <c r="I221" s="4"/>
      <c r="J221" s="9"/>
      <c r="K221" s="7"/>
      <c r="L221" s="9"/>
      <c r="M221" s="4"/>
      <c r="N221" s="4"/>
      <c r="O221" s="4"/>
      <c r="P221" s="4"/>
      <c r="R221" s="7" t="str">
        <f>+$R$167</f>
        <v>Historical Prior Year Ended 12/31/2023</v>
      </c>
      <c r="S221" s="4"/>
      <c r="T221" s="9"/>
    </row>
    <row r="222" spans="1:20" ht="15" customHeight="1" thickBot="1">
      <c r="A222" s="2" t="str">
        <f>A385</f>
        <v>DOCKET No. 20240026-EI</v>
      </c>
      <c r="B222" s="2"/>
      <c r="C222" s="1"/>
      <c r="D222" s="1"/>
      <c r="E222" s="1"/>
      <c r="F222" s="1"/>
      <c r="G222" s="1"/>
      <c r="H222" s="1"/>
      <c r="I222" s="2" t="s">
        <v>14</v>
      </c>
      <c r="J222" s="10"/>
      <c r="K222" s="1"/>
      <c r="L222" s="1"/>
      <c r="M222" s="1"/>
      <c r="N222" s="1"/>
      <c r="O222" s="1"/>
      <c r="P222" s="1"/>
      <c r="Q222" s="1"/>
      <c r="R222" s="2" t="str">
        <f>R168</f>
        <v>Witness: J. Chronister / R. Latta</v>
      </c>
      <c r="S222" s="1"/>
      <c r="T222" s="1"/>
    </row>
    <row r="223" spans="1:20" ht="15" customHeight="1">
      <c r="A223" s="140"/>
      <c r="B223" s="140"/>
      <c r="C223" s="141"/>
      <c r="D223" s="141"/>
      <c r="E223" s="141"/>
      <c r="F223" s="141" t="s">
        <v>16</v>
      </c>
      <c r="G223" s="141" t="s">
        <v>17</v>
      </c>
      <c r="H223" s="141" t="s">
        <v>18</v>
      </c>
      <c r="I223" s="141" t="s">
        <v>19</v>
      </c>
      <c r="J223" s="141" t="s">
        <v>20</v>
      </c>
      <c r="K223" s="141" t="s">
        <v>21</v>
      </c>
      <c r="L223" s="141" t="s">
        <v>22</v>
      </c>
      <c r="M223" s="141" t="s">
        <v>23</v>
      </c>
      <c r="N223" s="141" t="s">
        <v>24</v>
      </c>
      <c r="O223" s="141" t="s">
        <v>25</v>
      </c>
      <c r="P223" s="141" t="s">
        <v>190</v>
      </c>
      <c r="Q223" s="141" t="s">
        <v>191</v>
      </c>
      <c r="R223" s="141" t="s">
        <v>192</v>
      </c>
      <c r="S223" s="141" t="s">
        <v>193</v>
      </c>
      <c r="T223" s="141" t="s">
        <v>194</v>
      </c>
    </row>
    <row r="224" spans="1:20" ht="15" customHeight="1">
      <c r="A224" s="140"/>
      <c r="B224" s="140"/>
      <c r="C224" s="140"/>
      <c r="D224" s="140"/>
      <c r="E224" s="140"/>
      <c r="F224" s="142"/>
      <c r="G224" s="142"/>
      <c r="H224" s="142"/>
      <c r="I224" s="142"/>
      <c r="J224" s="142"/>
      <c r="K224" s="142"/>
      <c r="L224" s="142"/>
      <c r="M224" s="142"/>
      <c r="N224" s="142"/>
      <c r="O224" s="142"/>
      <c r="P224" s="142"/>
      <c r="Q224" s="142"/>
      <c r="R224" s="142"/>
      <c r="S224" s="142" t="s">
        <v>195</v>
      </c>
      <c r="T224" s="142" t="s">
        <v>196</v>
      </c>
    </row>
    <row r="225" spans="1:21" ht="15" customHeight="1">
      <c r="A225" s="140" t="s">
        <v>34</v>
      </c>
      <c r="B225" s="142" t="s">
        <v>197</v>
      </c>
      <c r="C225" s="142" t="s">
        <v>198</v>
      </c>
      <c r="D225" s="142"/>
      <c r="E225" s="142"/>
      <c r="F225" s="142" t="s">
        <v>199</v>
      </c>
      <c r="G225" s="142" t="s">
        <v>200</v>
      </c>
      <c r="H225" s="142" t="s">
        <v>201</v>
      </c>
      <c r="I225" s="142" t="s">
        <v>202</v>
      </c>
      <c r="J225" s="142" t="s">
        <v>203</v>
      </c>
      <c r="K225" s="142" t="s">
        <v>204</v>
      </c>
      <c r="L225" s="142" t="s">
        <v>205</v>
      </c>
      <c r="M225" s="142" t="s">
        <v>206</v>
      </c>
      <c r="N225" s="142" t="s">
        <v>207</v>
      </c>
      <c r="O225" s="142" t="s">
        <v>208</v>
      </c>
      <c r="P225" s="142" t="s">
        <v>209</v>
      </c>
      <c r="Q225" s="142" t="s">
        <v>210</v>
      </c>
      <c r="R225" s="142" t="s">
        <v>199</v>
      </c>
      <c r="S225" s="142" t="s">
        <v>211</v>
      </c>
      <c r="T225" s="142" t="s">
        <v>212</v>
      </c>
    </row>
    <row r="226" spans="1:21" ht="15" customHeight="1" thickBot="1">
      <c r="A226" s="143" t="s">
        <v>45</v>
      </c>
      <c r="B226" s="144" t="s">
        <v>213</v>
      </c>
      <c r="C226" s="144" t="s">
        <v>214</v>
      </c>
      <c r="D226" s="144"/>
      <c r="E226" s="144"/>
      <c r="F226" s="145">
        <f>F172</f>
        <v>2023</v>
      </c>
      <c r="G226" s="145">
        <f t="shared" ref="G226:S226" si="28">G172</f>
        <v>2024</v>
      </c>
      <c r="H226" s="145">
        <f t="shared" si="28"/>
        <v>2024</v>
      </c>
      <c r="I226" s="145">
        <f t="shared" si="28"/>
        <v>2024</v>
      </c>
      <c r="J226" s="145">
        <f t="shared" si="28"/>
        <v>2024</v>
      </c>
      <c r="K226" s="145">
        <f t="shared" si="28"/>
        <v>2024</v>
      </c>
      <c r="L226" s="145">
        <f t="shared" si="28"/>
        <v>2024</v>
      </c>
      <c r="M226" s="145">
        <f t="shared" si="28"/>
        <v>2024</v>
      </c>
      <c r="N226" s="145">
        <f t="shared" si="28"/>
        <v>2024</v>
      </c>
      <c r="O226" s="145">
        <f t="shared" si="28"/>
        <v>2024</v>
      </c>
      <c r="P226" s="145">
        <f t="shared" si="28"/>
        <v>2024</v>
      </c>
      <c r="Q226" s="145">
        <f t="shared" si="28"/>
        <v>2024</v>
      </c>
      <c r="R226" s="145">
        <f t="shared" si="28"/>
        <v>2024</v>
      </c>
      <c r="S226" s="145">
        <f t="shared" si="28"/>
        <v>2024</v>
      </c>
      <c r="T226" s="144" t="s">
        <v>215</v>
      </c>
    </row>
    <row r="227" spans="1:21" ht="15" customHeight="1">
      <c r="A227" s="140">
        <v>1</v>
      </c>
      <c r="B227" s="86"/>
      <c r="C227" s="14" t="s">
        <v>280</v>
      </c>
      <c r="D227" s="14"/>
      <c r="E227" s="14"/>
      <c r="F227" s="14"/>
      <c r="G227" s="14"/>
      <c r="H227" s="14"/>
      <c r="I227" s="14"/>
      <c r="J227" s="14"/>
      <c r="K227" s="14"/>
      <c r="L227" s="14"/>
      <c r="M227" s="14"/>
      <c r="N227" s="14"/>
      <c r="O227" s="14"/>
      <c r="P227" s="14"/>
      <c r="Q227" s="14"/>
      <c r="R227" s="14"/>
      <c r="S227" s="14"/>
      <c r="T227" s="140"/>
    </row>
    <row r="228" spans="1:21" ht="15" customHeight="1">
      <c r="A228" s="140">
        <v>2</v>
      </c>
      <c r="B228" s="35" t="s">
        <v>281</v>
      </c>
      <c r="C228" s="14" t="s">
        <v>282</v>
      </c>
      <c r="D228" s="140"/>
      <c r="E228" s="140"/>
      <c r="F228" s="27">
        <f>(SUMIF('Prior Year'!$A:$A,$B228,'Prior Year'!G:G))/1000</f>
        <v>28262.912219999998</v>
      </c>
      <c r="G228" s="27">
        <f>(SUMIF('Prior Year'!$A:$A,$B228,'Prior Year'!H:H))/1000</f>
        <v>30067.734109999998</v>
      </c>
      <c r="H228" s="27">
        <f>(SUMIF('Prior Year'!$A:$A,$B228,'Prior Year'!I:I))/1000</f>
        <v>29839.222679999999</v>
      </c>
      <c r="I228" s="27">
        <f>(SUMIF('Prior Year'!$A:$A,$B228,'Prior Year'!J:J))/1000</f>
        <v>29619.032219999997</v>
      </c>
      <c r="J228" s="27">
        <f>(SUMIF('Prior Year'!$A:$A,$B228,'Prior Year'!K:K))/1000</f>
        <v>29398.841760000003</v>
      </c>
      <c r="K228" s="27">
        <f>(SUMIF('Prior Year'!$A:$A,$B228,'Prior Year'!L:L))/1000</f>
        <v>29178.651300000001</v>
      </c>
      <c r="L228" s="27">
        <f>(SUMIF('Prior Year'!$A:$A,$B228,'Prior Year'!M:M))/1000</f>
        <v>28958.46084</v>
      </c>
      <c r="M228" s="27">
        <f>(SUMIF('Prior Year'!$A:$A,$B228,'Prior Year'!N:N))/1000</f>
        <v>28801.550340000002</v>
      </c>
      <c r="N228" s="27">
        <f>(SUMIF('Prior Year'!$A:$A,$B228,'Prior Year'!O:O))/1000</f>
        <v>28644.63984</v>
      </c>
      <c r="O228" s="27">
        <f>(SUMIF('Prior Year'!$A:$A,$B228,'Prior Year'!P:P))/1000</f>
        <v>28487.729339999998</v>
      </c>
      <c r="P228" s="27">
        <f>(SUMIF('Prior Year'!$A:$A,$B228,'Prior Year'!Q:Q))/1000</f>
        <v>28330.81884</v>
      </c>
      <c r="Q228" s="27">
        <f>(SUMIF('Prior Year'!$A:$A,$B228,'Prior Year'!R:R))/1000</f>
        <v>28173.908339999998</v>
      </c>
      <c r="R228" s="27">
        <f>(SUMIF('Prior Year'!$A:$A,$B228,'Prior Year'!S:S))/1000</f>
        <v>28016.99784</v>
      </c>
      <c r="S228" s="148">
        <f t="shared" ref="S228:S235" si="29">AVERAGE(F228:R228)</f>
        <v>28906.1922823077</v>
      </c>
      <c r="T228" s="142" t="s">
        <v>283</v>
      </c>
    </row>
    <row r="229" spans="1:21" ht="15" customHeight="1">
      <c r="A229" s="140">
        <v>3</v>
      </c>
      <c r="B229" s="86" t="s">
        <v>284</v>
      </c>
      <c r="C229" s="102" t="s">
        <v>285</v>
      </c>
      <c r="D229" s="332"/>
      <c r="E229" s="332"/>
      <c r="F229" s="104">
        <f>(SUMIF('Prior Year'!$A:$A,$B229,'Prior Year'!G:G))/1000-F230</f>
        <v>873708.43613000005</v>
      </c>
      <c r="G229" s="104">
        <f>(SUMIF('Prior Year'!$A:$A,$B229,'Prior Year'!H:H))/1000-G230</f>
        <v>869392.80517685751</v>
      </c>
      <c r="H229" s="104">
        <f>(SUMIF('Prior Year'!$A:$A,$B229,'Prior Year'!I:I))/1000-H230</f>
        <v>861700.89937471994</v>
      </c>
      <c r="I229" s="104">
        <f>(SUMIF('Prior Year'!$A:$A,$B229,'Prior Year'!J:J))/1000-I230</f>
        <v>855201.21803651378</v>
      </c>
      <c r="J229" s="104">
        <f>(SUMIF('Prior Year'!$A:$A,$B229,'Prior Year'!K:K))/1000-J230</f>
        <v>843356.10561587918</v>
      </c>
      <c r="K229" s="104">
        <f>(SUMIF('Prior Year'!$A:$A,$B229,'Prior Year'!L:L))/1000-K230</f>
        <v>833257.95288137335</v>
      </c>
      <c r="L229" s="104">
        <f>(SUMIF('Prior Year'!$A:$A,$B229,'Prior Year'!M:M))/1000-L230</f>
        <v>816724.94519442157</v>
      </c>
      <c r="M229" s="104">
        <f>(SUMIF('Prior Year'!$A:$A,$B229,'Prior Year'!N:N))/1000-M230</f>
        <v>800199.58669119992</v>
      </c>
      <c r="N229" s="104">
        <f>(SUMIF('Prior Year'!$A:$A,$B229,'Prior Year'!O:O))/1000-N230</f>
        <v>785178.40141562477</v>
      </c>
      <c r="O229" s="104">
        <f>(SUMIF('Prior Year'!$A:$A,$B229,'Prior Year'!P:P))/1000-O230</f>
        <v>777074.92953568161</v>
      </c>
      <c r="P229" s="104">
        <f>(SUMIF('Prior Year'!$A:$A,$B229,'Prior Year'!Q:Q))/1000-P230</f>
        <v>775409.19828323496</v>
      </c>
      <c r="Q229" s="104">
        <f>(SUMIF('Prior Year'!$A:$A,$B229,'Prior Year'!R:R))/1000-Q230</f>
        <v>773892.54274873238</v>
      </c>
      <c r="R229" s="104">
        <f>(SUMIF('Prior Year'!$A:$A,$B229,'Prior Year'!S:S))/1000-R230</f>
        <v>774404.84215279436</v>
      </c>
      <c r="S229" s="380">
        <f t="shared" si="29"/>
        <v>818423.22024900268</v>
      </c>
      <c r="T229" s="142" t="s">
        <v>286</v>
      </c>
    </row>
    <row r="230" spans="1:21" ht="15" customHeight="1">
      <c r="A230" s="140">
        <v>4</v>
      </c>
      <c r="B230" s="86" t="s">
        <v>284</v>
      </c>
      <c r="C230" s="14" t="s">
        <v>287</v>
      </c>
      <c r="D230" s="140"/>
      <c r="E230" s="140"/>
      <c r="F230" s="27">
        <f>(SUMIF('Prior Year'!$C:$C,"1823610",'Prior Year'!G:G))/1000</f>
        <v>111138.80381</v>
      </c>
      <c r="G230" s="27">
        <f>(SUMIF('Prior Year'!$C:$C,"1823610",'Prior Year'!H:H))/1000</f>
        <v>111306.45608</v>
      </c>
      <c r="H230" s="27">
        <f>(SUMIF('Prior Year'!$C:$C,"1823610",'Prior Year'!I:I))/1000</f>
        <v>111564.41708</v>
      </c>
      <c r="I230" s="27">
        <f>(SUMIF('Prior Year'!$C:$C,"1823610",'Prior Year'!J:J))/1000</f>
        <v>111828.62208</v>
      </c>
      <c r="J230" s="27">
        <f>(SUMIF('Prior Year'!$C:$C,"1823610",'Prior Year'!K:K))/1000</f>
        <v>112156.33207999999</v>
      </c>
      <c r="K230" s="27">
        <f>(SUMIF('Prior Year'!$C:$C,"1823610",'Prior Year'!L:L))/1000</f>
        <v>112531.40407999999</v>
      </c>
      <c r="L230" s="27">
        <f>(SUMIF('Prior Year'!$C:$C,"1823610",'Prior Year'!M:M))/1000</f>
        <v>112979.00808</v>
      </c>
      <c r="M230" s="27">
        <f>(SUMIF('Prior Year'!$C:$C,"1823610",'Prior Year'!N:N))/1000</f>
        <v>113520.63208</v>
      </c>
      <c r="N230" s="27">
        <f>(SUMIF('Prior Year'!$C:$C,"1823610",'Prior Year'!O:O))/1000</f>
        <v>114134.45008</v>
      </c>
      <c r="O230" s="27">
        <f>(SUMIF('Prior Year'!$C:$C,"1823610",'Prior Year'!P:P))/1000</f>
        <v>115732.96807999999</v>
      </c>
      <c r="P230" s="27">
        <f>(SUMIF('Prior Year'!$C:$C,"1823610",'Prior Year'!Q:Q))/1000</f>
        <v>116449.46308</v>
      </c>
      <c r="Q230" s="27">
        <f>(SUMIF('Prior Year'!$C:$C,"1823610",'Prior Year'!R:R))/1000</f>
        <v>117239.73308000001</v>
      </c>
      <c r="R230" s="27">
        <f>(SUMIF('Prior Year'!$C:$C,"1823610",'Prior Year'!S:S))/1000</f>
        <v>117987.58408</v>
      </c>
      <c r="S230" s="148">
        <f t="shared" si="29"/>
        <v>113736.14413615383</v>
      </c>
      <c r="T230" s="142" t="s">
        <v>288</v>
      </c>
    </row>
    <row r="231" spans="1:21" ht="15" customHeight="1">
      <c r="A231" s="140">
        <v>5</v>
      </c>
      <c r="B231" s="86" t="s">
        <v>289</v>
      </c>
      <c r="C231" s="14" t="s">
        <v>290</v>
      </c>
      <c r="D231" s="140"/>
      <c r="E231" s="140"/>
      <c r="F231" s="27">
        <f>(SUMIF('Prior Year'!$A:$A,$B231,'Prior Year'!G:G))/1000</f>
        <v>10078.821820000001</v>
      </c>
      <c r="G231" s="27">
        <f>(SUMIF('Prior Year'!$A:$A,$B231,'Prior Year'!H:H))/1000</f>
        <v>11176.821550000001</v>
      </c>
      <c r="H231" s="27">
        <f>(SUMIF('Prior Year'!$A:$A,$B231,'Prior Year'!I:I))/1000</f>
        <v>12283.821550000001</v>
      </c>
      <c r="I231" s="27">
        <f>(SUMIF('Prior Year'!$A:$A,$B231,'Prior Year'!J:J))/1000</f>
        <v>13665.821550000001</v>
      </c>
      <c r="J231" s="27">
        <f>(SUMIF('Prior Year'!$A:$A,$B231,'Prior Year'!K:K))/1000</f>
        <v>14648.821550000001</v>
      </c>
      <c r="K231" s="27">
        <f>(SUMIF('Prior Year'!$A:$A,$B231,'Prior Year'!L:L))/1000</f>
        <v>15664.821550000001</v>
      </c>
      <c r="L231" s="27">
        <f>(SUMIF('Prior Year'!$A:$A,$B231,'Prior Year'!M:M))/1000</f>
        <v>16519.821550000001</v>
      </c>
      <c r="M231" s="27">
        <f>(SUMIF('Prior Year'!$A:$A,$B231,'Prior Year'!N:N))/1000</f>
        <v>16971.821550000001</v>
      </c>
      <c r="N231" s="27">
        <f>(SUMIF('Prior Year'!$A:$A,$B231,'Prior Year'!O:O))/1000</f>
        <v>17607.821550000001</v>
      </c>
      <c r="O231" s="27">
        <f>(SUMIF('Prior Year'!$A:$A,$B231,'Prior Year'!P:P))/1000</f>
        <v>17908.821550000001</v>
      </c>
      <c r="P231" s="27">
        <f>(SUMIF('Prior Year'!$A:$A,$B231,'Prior Year'!Q:Q))/1000</f>
        <v>18200.821550000001</v>
      </c>
      <c r="Q231" s="27">
        <f>(SUMIF('Prior Year'!$A:$A,$B231,'Prior Year'!R:R))/1000</f>
        <v>18685.821550000001</v>
      </c>
      <c r="R231" s="27">
        <f>(SUMIF('Prior Year'!$A:$A,$B231,'Prior Year'!S:S))/1000</f>
        <v>14320.821550000001</v>
      </c>
      <c r="S231" s="148">
        <f t="shared" si="29"/>
        <v>15210.36003230769</v>
      </c>
      <c r="T231" s="142" t="s">
        <v>113</v>
      </c>
    </row>
    <row r="232" spans="1:21" ht="15" customHeight="1">
      <c r="A232" s="140">
        <v>6</v>
      </c>
      <c r="B232" s="86" t="s">
        <v>291</v>
      </c>
      <c r="C232" s="14" t="s">
        <v>292</v>
      </c>
      <c r="D232" s="140"/>
      <c r="E232" s="140"/>
      <c r="F232" s="27">
        <f>(SUMIF('Prior Year'!$A:$A,$B232,'Prior Year'!G:G))/1000</f>
        <v>76.622309999999999</v>
      </c>
      <c r="G232" s="27">
        <f>(SUMIF('Prior Year'!$A:$A,$B232,'Prior Year'!H:H))/1000</f>
        <v>0</v>
      </c>
      <c r="H232" s="27">
        <f>(SUMIF('Prior Year'!$A:$A,$B232,'Prior Year'!I:I))/1000</f>
        <v>0</v>
      </c>
      <c r="I232" s="27">
        <f>(SUMIF('Prior Year'!$A:$A,$B232,'Prior Year'!J:J))/1000</f>
        <v>0</v>
      </c>
      <c r="J232" s="27">
        <f>(SUMIF('Prior Year'!$A:$A,$B232,'Prior Year'!K:K))/1000</f>
        <v>0</v>
      </c>
      <c r="K232" s="27">
        <f>(SUMIF('Prior Year'!$A:$A,$B232,'Prior Year'!L:L))/1000</f>
        <v>0</v>
      </c>
      <c r="L232" s="27">
        <f>(SUMIF('Prior Year'!$A:$A,$B232,'Prior Year'!M:M))/1000</f>
        <v>0</v>
      </c>
      <c r="M232" s="27">
        <f>(SUMIF('Prior Year'!$A:$A,$B232,'Prior Year'!N:N))/1000</f>
        <v>0</v>
      </c>
      <c r="N232" s="27">
        <f>(SUMIF('Prior Year'!$A:$A,$B232,'Prior Year'!O:O))/1000</f>
        <v>0</v>
      </c>
      <c r="O232" s="27">
        <f>(SUMIF('Prior Year'!$A:$A,$B232,'Prior Year'!P:P))/1000</f>
        <v>0</v>
      </c>
      <c r="P232" s="27">
        <f>(SUMIF('Prior Year'!$A:$A,$B232,'Prior Year'!Q:Q))/1000</f>
        <v>0</v>
      </c>
      <c r="Q232" s="27">
        <f>(SUMIF('Prior Year'!$A:$A,$B232,'Prior Year'!R:R))/1000</f>
        <v>0</v>
      </c>
      <c r="R232" s="27">
        <f>(SUMIF('Prior Year'!$A:$A,$B232,'Prior Year'!S:S))/1000</f>
        <v>0</v>
      </c>
      <c r="S232" s="148">
        <f t="shared" si="29"/>
        <v>5.8940238461538463</v>
      </c>
      <c r="T232" s="142" t="s">
        <v>113</v>
      </c>
    </row>
    <row r="233" spans="1:21" ht="15" customHeight="1">
      <c r="A233" s="140">
        <v>7</v>
      </c>
      <c r="B233" s="86" t="s">
        <v>293</v>
      </c>
      <c r="C233" s="14" t="s">
        <v>376</v>
      </c>
      <c r="D233" s="140"/>
      <c r="E233" s="140"/>
      <c r="F233" s="27">
        <f>(SUMIF('Prior Year'!$A:$A,$B233,'Prior Year'!G:G))/1000</f>
        <v>8801.2809499999985</v>
      </c>
      <c r="G233" s="27">
        <f>(SUMIF('Prior Year'!$A:$A,$B233,'Prior Year'!H:H))/1000</f>
        <v>8136.9135733332996</v>
      </c>
      <c r="H233" s="27">
        <f>(SUMIF('Prior Year'!$A:$A,$B233,'Prior Year'!I:I))/1000</f>
        <v>9557.0543866666994</v>
      </c>
      <c r="I233" s="27">
        <f>(SUMIF('Prior Year'!$A:$A,$B233,'Prior Year'!J:J))/1000</f>
        <v>8351.0973699999995</v>
      </c>
      <c r="J233" s="27">
        <f>(SUMIF('Prior Year'!$A:$A,$B233,'Prior Year'!K:K))/1000</f>
        <v>8305.2724833332995</v>
      </c>
      <c r="K233" s="27">
        <f>(SUMIF('Prior Year'!$A:$A,$B233,'Prior Year'!L:L))/1000</f>
        <v>8145.1676991667</v>
      </c>
      <c r="L233" s="27">
        <f>(SUMIF('Prior Year'!$A:$A,$B233,'Prior Year'!M:M))/1000</f>
        <v>8580.5828350000011</v>
      </c>
      <c r="M233" s="27">
        <f>(SUMIF('Prior Year'!$A:$A,$B233,'Prior Year'!N:N))/1000</f>
        <v>10839.521040833301</v>
      </c>
      <c r="N233" s="27">
        <f>(SUMIF('Prior Year'!$A:$A,$B233,'Prior Year'!O:O))/1000</f>
        <v>11366.5790766667</v>
      </c>
      <c r="O233" s="27">
        <f>(SUMIF('Prior Year'!$A:$A,$B233,'Prior Year'!P:P))/1000</f>
        <v>11218.2085625</v>
      </c>
      <c r="P233" s="27">
        <f>(SUMIF('Prior Year'!$A:$A,$B233,'Prior Year'!Q:Q))/1000</f>
        <v>7516.3285650000007</v>
      </c>
      <c r="Q233" s="27">
        <f>(SUMIF('Prior Year'!$A:$A,$B233,'Prior Year'!R:R))/1000</f>
        <v>7517.5812874999992</v>
      </c>
      <c r="R233" s="27">
        <f>(SUMIF('Prior Year'!$A:$A,$B233,'Prior Year'!S:S))/1000</f>
        <v>5745.2926600000001</v>
      </c>
      <c r="S233" s="148">
        <f t="shared" si="29"/>
        <v>8775.4523453846159</v>
      </c>
      <c r="T233" s="142" t="s">
        <v>113</v>
      </c>
    </row>
    <row r="234" spans="1:21" ht="15" customHeight="1">
      <c r="A234" s="140">
        <v>8</v>
      </c>
      <c r="B234" s="155" t="s">
        <v>294</v>
      </c>
      <c r="C234" s="14" t="s">
        <v>295</v>
      </c>
      <c r="D234" s="140"/>
      <c r="E234" s="140"/>
      <c r="F234" s="27">
        <f>(SUMIF('Prior Year'!$A:$A,$B234,'Prior Year'!G:G))/1000</f>
        <v>2917.0327599999996</v>
      </c>
      <c r="G234" s="27">
        <f>(SUMIF('Prior Year'!$A:$A,$B234,'Prior Year'!H:H))/1000</f>
        <v>2885.1861899999999</v>
      </c>
      <c r="H234" s="27">
        <f>(SUMIF('Prior Year'!$A:$A,$B234,'Prior Year'!I:I))/1000</f>
        <v>2853.3396200000002</v>
      </c>
      <c r="I234" s="27">
        <f>(SUMIF('Prior Year'!$A:$A,$B234,'Prior Year'!J:J))/1000</f>
        <v>2821.49305</v>
      </c>
      <c r="J234" s="27">
        <f>(SUMIF('Prior Year'!$A:$A,$B234,'Prior Year'!K:K))/1000</f>
        <v>2789.6464799999999</v>
      </c>
      <c r="K234" s="27">
        <f>(SUMIF('Prior Year'!$A:$A,$B234,'Prior Year'!L:L))/1000</f>
        <v>2757.7999100000002</v>
      </c>
      <c r="L234" s="27">
        <f>(SUMIF('Prior Year'!$A:$A,$B234,'Prior Year'!M:M))/1000</f>
        <v>2725.95334</v>
      </c>
      <c r="M234" s="27">
        <f>(SUMIF('Prior Year'!$A:$A,$B234,'Prior Year'!N:N))/1000</f>
        <v>2694.1067699999999</v>
      </c>
      <c r="N234" s="27">
        <f>(SUMIF('Prior Year'!$A:$A,$B234,'Prior Year'!O:O))/1000</f>
        <v>2662.2602000000002</v>
      </c>
      <c r="O234" s="27">
        <f>(SUMIF('Prior Year'!$A:$A,$B234,'Prior Year'!P:P))/1000</f>
        <v>2630.41363</v>
      </c>
      <c r="P234" s="27">
        <f>(SUMIF('Prior Year'!$A:$A,$B234,'Prior Year'!Q:Q))/1000</f>
        <v>2598.5670599999999</v>
      </c>
      <c r="Q234" s="27">
        <f>(SUMIF('Prior Year'!$A:$A,$B234,'Prior Year'!R:R))/1000</f>
        <v>2566.7204900000002</v>
      </c>
      <c r="R234" s="27">
        <f>(SUMIF('Prior Year'!$A:$A,$B234,'Prior Year'!S:S))/1000</f>
        <v>2534.87392</v>
      </c>
      <c r="S234" s="148">
        <f t="shared" si="29"/>
        <v>2725.95334</v>
      </c>
      <c r="T234" s="142" t="s">
        <v>283</v>
      </c>
    </row>
    <row r="235" spans="1:21" ht="15" customHeight="1">
      <c r="A235" s="140">
        <v>9</v>
      </c>
      <c r="B235" s="35" t="s">
        <v>296</v>
      </c>
      <c r="C235" s="14" t="s">
        <v>297</v>
      </c>
      <c r="D235" s="140"/>
      <c r="E235" s="140"/>
      <c r="F235" s="32">
        <f>(SUMIF('Prior Year'!$A:$A,$B235,'Prior Year'!G:G))/1000</f>
        <v>716561.90119</v>
      </c>
      <c r="G235" s="32">
        <f>(SUMIF('Prior Year'!$A:$A,$B235,'Prior Year'!H:H))/1000</f>
        <v>721746.77490999945</v>
      </c>
      <c r="H235" s="32">
        <f>(SUMIF('Prior Year'!$A:$A,$B235,'Prior Year'!I:I))/1000</f>
        <v>724791.47890999948</v>
      </c>
      <c r="I235" s="32">
        <f>(SUMIF('Prior Year'!$A:$A,$B235,'Prior Year'!J:J))/1000</f>
        <v>728187.23890999949</v>
      </c>
      <c r="J235" s="32">
        <f>(SUMIF('Prior Year'!$A:$A,$B235,'Prior Year'!K:K))/1000</f>
        <v>731886.95890999946</v>
      </c>
      <c r="K235" s="32">
        <f>(SUMIF('Prior Year'!$A:$A,$B235,'Prior Year'!L:L))/1000</f>
        <v>736219.70990999963</v>
      </c>
      <c r="L235" s="32">
        <f>(SUMIF('Prior Year'!$A:$A,$B235,'Prior Year'!M:M))/1000</f>
        <v>740072.02190999966</v>
      </c>
      <c r="M235" s="32">
        <f>(SUMIF('Prior Year'!$A:$A,$B235,'Prior Year'!N:N))/1000</f>
        <v>744048.54890999966</v>
      </c>
      <c r="N235" s="32">
        <f>(SUMIF('Prior Year'!$A:$A,$B235,'Prior Year'!O:O))/1000</f>
        <v>747924.91290999972</v>
      </c>
      <c r="O235" s="32">
        <f>(SUMIF('Prior Year'!$A:$A,$B235,'Prior Year'!P:P))/1000</f>
        <v>758886.70390999969</v>
      </c>
      <c r="P235" s="32">
        <f>(SUMIF('Prior Year'!$A:$A,$B235,'Prior Year'!Q:Q))/1000</f>
        <v>762304.63190999976</v>
      </c>
      <c r="Q235" s="32">
        <f>(SUMIF('Prior Year'!$A:$A,$B235,'Prior Year'!R:R))/1000</f>
        <v>765046.93990999972</v>
      </c>
      <c r="R235" s="32">
        <f>(SUMIF('Prior Year'!$A:$A,$B235,'Prior Year'!S:S))/1000</f>
        <v>768014.36690999975</v>
      </c>
      <c r="S235" s="153">
        <f t="shared" si="29"/>
        <v>741976.32223923027</v>
      </c>
      <c r="T235" s="142" t="s">
        <v>283</v>
      </c>
    </row>
    <row r="236" spans="1:21" ht="15" customHeight="1">
      <c r="A236" s="140">
        <v>10</v>
      </c>
      <c r="B236" s="35"/>
      <c r="C236" s="14"/>
      <c r="D236" s="140" t="s">
        <v>280</v>
      </c>
      <c r="E236" s="140"/>
      <c r="F236" s="27">
        <f t="shared" ref="F236:S236" si="30">SUM(F228:F235)</f>
        <v>1751545.81119</v>
      </c>
      <c r="G236" s="27">
        <f t="shared" si="30"/>
        <v>1754712.6915901904</v>
      </c>
      <c r="H236" s="27">
        <f t="shared" si="30"/>
        <v>1752590.2336013862</v>
      </c>
      <c r="I236" s="27">
        <f t="shared" si="30"/>
        <v>1749674.5232165135</v>
      </c>
      <c r="J236" s="27">
        <f t="shared" si="30"/>
        <v>1742541.9788792119</v>
      </c>
      <c r="K236" s="27">
        <f t="shared" si="30"/>
        <v>1737755.5073305396</v>
      </c>
      <c r="L236" s="27">
        <f t="shared" si="30"/>
        <v>1726560.7937494211</v>
      </c>
      <c r="M236" s="27">
        <f t="shared" si="30"/>
        <v>1717075.7673820327</v>
      </c>
      <c r="N236" s="27">
        <f t="shared" si="30"/>
        <v>1707519.0650722911</v>
      </c>
      <c r="O236" s="27">
        <f t="shared" si="30"/>
        <v>1711939.7746081813</v>
      </c>
      <c r="P236" s="27">
        <f t="shared" si="30"/>
        <v>1710809.8292882347</v>
      </c>
      <c r="Q236" s="27">
        <f t="shared" si="30"/>
        <v>1713123.2474062322</v>
      </c>
      <c r="R236" s="27">
        <f t="shared" si="30"/>
        <v>1711024.7791127942</v>
      </c>
      <c r="S236" s="27">
        <f t="shared" si="30"/>
        <v>1729759.5386482328</v>
      </c>
      <c r="T236" s="140"/>
      <c r="U236" s="92"/>
    </row>
    <row r="237" spans="1:21" ht="15" customHeight="1">
      <c r="A237" s="140">
        <v>11</v>
      </c>
      <c r="B237" s="35"/>
      <c r="C237" s="14"/>
      <c r="D237" s="140"/>
      <c r="E237" s="140"/>
      <c r="F237" s="27"/>
      <c r="G237" s="27"/>
      <c r="H237" s="27"/>
      <c r="I237" s="27"/>
      <c r="J237" s="27"/>
      <c r="K237" s="27"/>
      <c r="L237" s="27"/>
      <c r="M237" s="27"/>
      <c r="N237" s="27"/>
      <c r="O237" s="27"/>
      <c r="P237" s="27"/>
      <c r="Q237" s="27"/>
      <c r="R237" s="27"/>
      <c r="S237" s="27"/>
      <c r="T237" s="140"/>
    </row>
    <row r="238" spans="1:21" ht="15" customHeight="1" thickBot="1">
      <c r="A238" s="140">
        <v>12</v>
      </c>
      <c r="B238" s="35"/>
      <c r="C238" s="625" t="s">
        <v>298</v>
      </c>
      <c r="D238" s="140"/>
      <c r="E238" s="140"/>
      <c r="F238" s="156">
        <f t="shared" ref="F238:S238" si="31">+F179+F184+F206+F236</f>
        <v>12291169.296060001</v>
      </c>
      <c r="G238" s="156">
        <f t="shared" si="31"/>
        <v>12290660.835076004</v>
      </c>
      <c r="H238" s="156">
        <f t="shared" si="31"/>
        <v>12329634.121218927</v>
      </c>
      <c r="I238" s="156">
        <f t="shared" si="31"/>
        <v>12404357.39979106</v>
      </c>
      <c r="J238" s="156">
        <f t="shared" si="31"/>
        <v>12499163.287713479</v>
      </c>
      <c r="K238" s="156">
        <f t="shared" si="31"/>
        <v>12594824.454153288</v>
      </c>
      <c r="L238" s="156">
        <f t="shared" si="31"/>
        <v>12732209.142713558</v>
      </c>
      <c r="M238" s="156">
        <f t="shared" si="31"/>
        <v>12822343.777086956</v>
      </c>
      <c r="N238" s="156">
        <f t="shared" si="31"/>
        <v>12869313.054058615</v>
      </c>
      <c r="O238" s="156">
        <f t="shared" si="31"/>
        <v>12944731.225117063</v>
      </c>
      <c r="P238" s="156">
        <f t="shared" si="31"/>
        <v>12965144.481875282</v>
      </c>
      <c r="Q238" s="156">
        <f t="shared" si="31"/>
        <v>12994456.314819798</v>
      </c>
      <c r="R238" s="156">
        <f t="shared" si="31"/>
        <v>13050021.784111338</v>
      </c>
      <c r="S238" s="156">
        <f t="shared" si="31"/>
        <v>12676002.244138105</v>
      </c>
      <c r="T238" s="140"/>
      <c r="U238" s="157"/>
    </row>
    <row r="239" spans="1:21" ht="15" customHeight="1" thickTop="1">
      <c r="A239" s="140">
        <v>13</v>
      </c>
      <c r="B239" s="140"/>
      <c r="C239" s="140"/>
      <c r="D239" s="140"/>
      <c r="E239" s="140"/>
      <c r="F239" s="578"/>
      <c r="G239" s="578"/>
      <c r="H239" s="578"/>
      <c r="I239" s="578"/>
      <c r="J239" s="578"/>
      <c r="K239" s="578"/>
      <c r="L239" s="578"/>
      <c r="M239" s="578"/>
      <c r="N239" s="578"/>
      <c r="O239" s="578"/>
      <c r="P239" s="578"/>
      <c r="Q239" s="578"/>
      <c r="R239" s="578"/>
      <c r="S239" s="578"/>
      <c r="T239" s="140"/>
    </row>
    <row r="240" spans="1:21" ht="15" customHeight="1">
      <c r="A240" s="140">
        <v>14</v>
      </c>
      <c r="B240" s="35"/>
      <c r="C240" s="14" t="s">
        <v>299</v>
      </c>
      <c r="D240" s="140"/>
      <c r="E240" s="140"/>
      <c r="F240" s="552"/>
      <c r="G240" s="552"/>
      <c r="H240" s="552"/>
      <c r="I240" s="552"/>
      <c r="J240" s="552"/>
      <c r="K240" s="552"/>
      <c r="L240" s="552"/>
      <c r="M240" s="552"/>
      <c r="N240" s="552"/>
      <c r="O240" s="552"/>
      <c r="P240" s="552"/>
      <c r="Q240" s="552"/>
      <c r="R240" s="552"/>
      <c r="S240" s="552"/>
      <c r="T240" s="140"/>
    </row>
    <row r="241" spans="1:20" ht="15" customHeight="1">
      <c r="A241" s="140">
        <v>15</v>
      </c>
      <c r="B241" s="35"/>
      <c r="C241" s="14"/>
      <c r="D241" s="140"/>
      <c r="E241" s="140"/>
      <c r="F241" s="27"/>
      <c r="G241" s="27"/>
      <c r="H241" s="27"/>
      <c r="I241" s="27"/>
      <c r="J241" s="27"/>
      <c r="K241" s="27"/>
      <c r="L241" s="27"/>
      <c r="M241" s="27"/>
      <c r="N241" s="27"/>
      <c r="O241" s="27"/>
      <c r="P241" s="27"/>
      <c r="Q241" s="27"/>
      <c r="R241" s="27"/>
      <c r="S241" s="27"/>
      <c r="T241" s="140"/>
    </row>
    <row r="242" spans="1:20" ht="15" customHeight="1">
      <c r="A242" s="140">
        <v>16</v>
      </c>
      <c r="B242" s="35" t="s">
        <v>300</v>
      </c>
      <c r="C242" s="14" t="s">
        <v>301</v>
      </c>
      <c r="D242" s="140"/>
      <c r="E242" s="140"/>
      <c r="F242" s="27">
        <f>(SUMIF('Prior Year'!$A:$A,$B242,'Prior Year'!G:G))/1000</f>
        <v>119696.78817</v>
      </c>
      <c r="G242" s="27">
        <f>(SUMIF('Prior Year'!$A:$A,$B242,'Prior Year'!H:H))/1000</f>
        <v>119696.8</v>
      </c>
      <c r="H242" s="27">
        <f>(SUMIF('Prior Year'!$A:$A,$B242,'Prior Year'!I:I))/1000</f>
        <v>119696.8</v>
      </c>
      <c r="I242" s="27">
        <f>(SUMIF('Prior Year'!$A:$A,$B242,'Prior Year'!J:J))/1000</f>
        <v>119696.8</v>
      </c>
      <c r="J242" s="27">
        <f>(SUMIF('Prior Year'!$A:$A,$B242,'Prior Year'!K:K))/1000</f>
        <v>119696.8</v>
      </c>
      <c r="K242" s="27">
        <f>(SUMIF('Prior Year'!$A:$A,$B242,'Prior Year'!L:L))/1000</f>
        <v>119696.8</v>
      </c>
      <c r="L242" s="27">
        <f>(SUMIF('Prior Year'!$A:$A,$B242,'Prior Year'!M:M))/1000</f>
        <v>119696.8</v>
      </c>
      <c r="M242" s="27">
        <f>(SUMIF('Prior Year'!$A:$A,$B242,'Prior Year'!N:N))/1000</f>
        <v>119696.8</v>
      </c>
      <c r="N242" s="27">
        <f>(SUMIF('Prior Year'!$A:$A,$B242,'Prior Year'!O:O))/1000</f>
        <v>119696.8</v>
      </c>
      <c r="O242" s="27">
        <f>(SUMIF('Prior Year'!$A:$A,$B242,'Prior Year'!P:P))/1000</f>
        <v>119696.8</v>
      </c>
      <c r="P242" s="27">
        <f>(SUMIF('Prior Year'!$A:$A,$B242,'Prior Year'!Q:Q))/1000</f>
        <v>119696.8</v>
      </c>
      <c r="Q242" s="27">
        <f>(SUMIF('Prior Year'!$A:$A,$B242,'Prior Year'!R:R))/1000</f>
        <v>119696.8</v>
      </c>
      <c r="R242" s="27">
        <f>(SUMIF('Prior Year'!$A:$A,$B242,'Prior Year'!S:S))/1000</f>
        <v>119696.8</v>
      </c>
      <c r="S242" s="148">
        <f t="shared" ref="S242:S246" si="32">AVERAGE(F242:R242)</f>
        <v>119696.79909000003</v>
      </c>
      <c r="T242" s="142" t="s">
        <v>283</v>
      </c>
    </row>
    <row r="243" spans="1:20" ht="15" customHeight="1">
      <c r="A243" s="140">
        <v>17</v>
      </c>
      <c r="B243" s="35" t="s">
        <v>302</v>
      </c>
      <c r="C243" s="14" t="s">
        <v>303</v>
      </c>
      <c r="D243" s="140"/>
      <c r="E243" s="140"/>
      <c r="F243" s="27">
        <f>(SUMIF('Prior Year'!$A:$A,$B243,'Prior Year'!G:G))/1000</f>
        <v>4385840.2494899994</v>
      </c>
      <c r="G243" s="27">
        <f>(SUMIF('Prior Year'!$A:$A,$B243,'Prior Year'!H:H))/1000</f>
        <v>4385840.2</v>
      </c>
      <c r="H243" s="27">
        <f>(SUMIF('Prior Year'!$A:$A,$B243,'Prior Year'!I:I))/1000</f>
        <v>4685840.2</v>
      </c>
      <c r="I243" s="27">
        <f>(SUMIF('Prior Year'!$A:$A,$B243,'Prior Year'!J:J))/1000</f>
        <v>4685840.2</v>
      </c>
      <c r="J243" s="27">
        <f>(SUMIF('Prior Year'!$A:$A,$B243,'Prior Year'!K:K))/1000</f>
        <v>4685840.2</v>
      </c>
      <c r="K243" s="27">
        <f>(SUMIF('Prior Year'!$A:$A,$B243,'Prior Year'!L:L))/1000</f>
        <v>4880840.2</v>
      </c>
      <c r="L243" s="27">
        <f>(SUMIF('Prior Year'!$A:$A,$B243,'Prior Year'!M:M))/1000</f>
        <v>4880840.2</v>
      </c>
      <c r="M243" s="27">
        <f>(SUMIF('Prior Year'!$A:$A,$B243,'Prior Year'!N:N))/1000</f>
        <v>4880840.2</v>
      </c>
      <c r="N243" s="27">
        <f>(SUMIF('Prior Year'!$A:$A,$B243,'Prior Year'!O:O))/1000</f>
        <v>4950840.2</v>
      </c>
      <c r="O243" s="27">
        <f>(SUMIF('Prior Year'!$A:$A,$B243,'Prior Year'!P:P))/1000</f>
        <v>4950840.2</v>
      </c>
      <c r="P243" s="27">
        <f>(SUMIF('Prior Year'!$A:$A,$B243,'Prior Year'!Q:Q))/1000</f>
        <v>4950840.2</v>
      </c>
      <c r="Q243" s="27">
        <f>(SUMIF('Prior Year'!$A:$A,$B243,'Prior Year'!R:R))/1000</f>
        <v>4985840.2</v>
      </c>
      <c r="R243" s="27">
        <f>(SUMIF('Prior Year'!$A:$A,$B243,'Prior Year'!S:S))/1000</f>
        <v>4985840.2</v>
      </c>
      <c r="S243" s="148">
        <f t="shared" si="32"/>
        <v>4791994.0499607706</v>
      </c>
      <c r="T243" s="142" t="s">
        <v>283</v>
      </c>
    </row>
    <row r="244" spans="1:20" ht="15" customHeight="1">
      <c r="A244" s="140">
        <v>18</v>
      </c>
      <c r="B244" s="35" t="s">
        <v>304</v>
      </c>
      <c r="C244" s="14" t="s">
        <v>305</v>
      </c>
      <c r="D244" s="140"/>
      <c r="E244" s="140"/>
      <c r="F244" s="27">
        <f>(SUMIF('Prior Year'!$A:$A,$B244,'Prior Year'!G:G))/1000</f>
        <v>-700.92051000000004</v>
      </c>
      <c r="G244" s="27">
        <f>(SUMIF('Prior Year'!$A:$A,$B244,'Prior Year'!H:H))/1000</f>
        <v>-700.9</v>
      </c>
      <c r="H244" s="27">
        <f>(SUMIF('Prior Year'!$A:$A,$B244,'Prior Year'!I:I))/1000</f>
        <v>-700.9</v>
      </c>
      <c r="I244" s="27">
        <f>(SUMIF('Prior Year'!$A:$A,$B244,'Prior Year'!J:J))/1000</f>
        <v>-700.9</v>
      </c>
      <c r="J244" s="27">
        <f>(SUMIF('Prior Year'!$A:$A,$B244,'Prior Year'!K:K))/1000</f>
        <v>-700.9</v>
      </c>
      <c r="K244" s="27">
        <f>(SUMIF('Prior Year'!$A:$A,$B244,'Prior Year'!L:L))/1000</f>
        <v>-700.9</v>
      </c>
      <c r="L244" s="27">
        <f>(SUMIF('Prior Year'!$A:$A,$B244,'Prior Year'!M:M))/1000</f>
        <v>-700.9</v>
      </c>
      <c r="M244" s="27">
        <f>(SUMIF('Prior Year'!$A:$A,$B244,'Prior Year'!N:N))/1000</f>
        <v>-700.9</v>
      </c>
      <c r="N244" s="27">
        <f>(SUMIF('Prior Year'!$A:$A,$B244,'Prior Year'!O:O))/1000</f>
        <v>-700.9</v>
      </c>
      <c r="O244" s="27">
        <f>(SUMIF('Prior Year'!$A:$A,$B244,'Prior Year'!P:P))/1000</f>
        <v>-700.9</v>
      </c>
      <c r="P244" s="27">
        <f>(SUMIF('Prior Year'!$A:$A,$B244,'Prior Year'!Q:Q))/1000</f>
        <v>-700.9</v>
      </c>
      <c r="Q244" s="27">
        <f>(SUMIF('Prior Year'!$A:$A,$B244,'Prior Year'!R:R))/1000</f>
        <v>-700.9</v>
      </c>
      <c r="R244" s="27">
        <f>(SUMIF('Prior Year'!$A:$A,$B244,'Prior Year'!S:S))/1000</f>
        <v>-700.9</v>
      </c>
      <c r="S244" s="148">
        <f t="shared" si="32"/>
        <v>-700.90157769230746</v>
      </c>
      <c r="T244" s="142" t="s">
        <v>283</v>
      </c>
    </row>
    <row r="245" spans="1:20" ht="15" customHeight="1">
      <c r="A245" s="140">
        <v>19</v>
      </c>
      <c r="B245" s="35" t="s">
        <v>306</v>
      </c>
      <c r="C245" s="14" t="s">
        <v>307</v>
      </c>
      <c r="D245" s="140"/>
      <c r="E245" s="140"/>
      <c r="F245" s="27">
        <f>(SUMIF('Prior Year'!$A:$A,$B245,'Prior Year'!G:G))/1000</f>
        <v>218642.89891999998</v>
      </c>
      <c r="G245" s="27">
        <f>(SUMIF('Prior Year'!$A:$A,$B245,'Prior Year'!H:H))/1000</f>
        <v>246088.18720544298</v>
      </c>
      <c r="H245" s="27">
        <f>(SUMIF('Prior Year'!$A:$A,$B245,'Prior Year'!I:I))/1000</f>
        <v>182452.96457003098</v>
      </c>
      <c r="I245" s="27">
        <f>(SUMIF('Prior Year'!$A:$A,$B245,'Prior Year'!J:J))/1000</f>
        <v>199497.08512180598</v>
      </c>
      <c r="J245" s="27">
        <f>(SUMIF('Prior Year'!$A:$A,$B245,'Prior Year'!K:K))/1000</f>
        <v>229809.985854189</v>
      </c>
      <c r="K245" s="27">
        <f>(SUMIF('Prior Year'!$A:$A,$B245,'Prior Year'!L:L))/1000</f>
        <v>207289.08195145099</v>
      </c>
      <c r="L245" s="27">
        <f>(SUMIF('Prior Year'!$A:$A,$B245,'Prior Year'!M:M))/1000</f>
        <v>256867.93939724902</v>
      </c>
      <c r="M245" s="27">
        <f>(SUMIF('Prior Year'!$A:$A,$B245,'Prior Year'!N:N))/1000</f>
        <v>313384.96753623598</v>
      </c>
      <c r="N245" s="27">
        <f>(SUMIF('Prior Year'!$A:$A,$B245,'Prior Year'!O:O))/1000</f>
        <v>248261.03510493002</v>
      </c>
      <c r="O245" s="27">
        <f>(SUMIF('Prior Year'!$A:$A,$B245,'Prior Year'!P:P))/1000</f>
        <v>303010.90593296301</v>
      </c>
      <c r="P245" s="27">
        <f>(SUMIF('Prior Year'!$A:$A,$B245,'Prior Year'!Q:Q))/1000</f>
        <v>343126.93084127299</v>
      </c>
      <c r="Q245" s="27">
        <f>(SUMIF('Prior Year'!$A:$A,$B245,'Prior Year'!R:R))/1000</f>
        <v>198474.812884215</v>
      </c>
      <c r="R245" s="27">
        <f>(SUMIF('Prior Year'!$A:$A,$B245,'Prior Year'!S:S))/1000</f>
        <v>220252.162617942</v>
      </c>
      <c r="S245" s="148">
        <f t="shared" si="32"/>
        <v>243627.61214905599</v>
      </c>
      <c r="T245" s="142" t="s">
        <v>283</v>
      </c>
    </row>
    <row r="246" spans="1:20" ht="15" customHeight="1">
      <c r="A246" s="140">
        <v>20</v>
      </c>
      <c r="B246" s="35" t="s">
        <v>308</v>
      </c>
      <c r="C246" s="14" t="s">
        <v>309</v>
      </c>
      <c r="D246" s="140"/>
      <c r="E246" s="140"/>
      <c r="F246" s="32">
        <f>(SUMIF('Prior Year'!$A:$A,$B246,'Prior Year'!G:G))/1000</f>
        <v>-737.78826000000004</v>
      </c>
      <c r="G246" s="32">
        <f>(SUMIF('Prior Year'!$A:$A,$B246,'Prior Year'!H:H))/1000</f>
        <v>-729.6417300004</v>
      </c>
      <c r="H246" s="32">
        <f>(SUMIF('Prior Year'!$A:$A,$B246,'Prior Year'!I:I))/1000</f>
        <v>-721.49076000039997</v>
      </c>
      <c r="I246" s="32">
        <f>(SUMIF('Prior Year'!$A:$A,$B246,'Prior Year'!J:J))/1000</f>
        <v>-713.33979000040006</v>
      </c>
      <c r="J246" s="32">
        <f>(SUMIF('Prior Year'!$A:$A,$B246,'Prior Year'!K:K))/1000</f>
        <v>-705.18882000039991</v>
      </c>
      <c r="K246" s="32">
        <f>(SUMIF('Prior Year'!$A:$A,$B246,'Prior Year'!L:L))/1000</f>
        <v>-697.03785000029995</v>
      </c>
      <c r="L246" s="32">
        <f>(SUMIF('Prior Year'!$A:$A,$B246,'Prior Year'!M:M))/1000</f>
        <v>-688.88688000030004</v>
      </c>
      <c r="M246" s="32">
        <f>(SUMIF('Prior Year'!$A:$A,$B246,'Prior Year'!N:N))/1000</f>
        <v>-680.73591000030001</v>
      </c>
      <c r="N246" s="32">
        <f>(SUMIF('Prior Year'!$A:$A,$B246,'Prior Year'!O:O))/1000</f>
        <v>-672.58494000029998</v>
      </c>
      <c r="O246" s="32">
        <f>(SUMIF('Prior Year'!$A:$A,$B246,'Prior Year'!P:P))/1000</f>
        <v>-664.43397000029995</v>
      </c>
      <c r="P246" s="32">
        <f>(SUMIF('Prior Year'!$A:$A,$B246,'Prior Year'!Q:Q))/1000</f>
        <v>-656.28300000030004</v>
      </c>
      <c r="Q246" s="32">
        <f>(SUMIF('Prior Year'!$A:$A,$B246,'Prior Year'!R:R))/1000</f>
        <v>-648.13203000030001</v>
      </c>
      <c r="R246" s="32">
        <f>(SUMIF('Prior Year'!$A:$A,$B246,'Prior Year'!S:S))/1000</f>
        <v>-639.98106000030009</v>
      </c>
      <c r="S246" s="153">
        <f t="shared" si="32"/>
        <v>-688.88653846184627</v>
      </c>
      <c r="T246" s="142" t="s">
        <v>283</v>
      </c>
    </row>
    <row r="247" spans="1:20" ht="15" customHeight="1">
      <c r="A247" s="140">
        <v>21</v>
      </c>
      <c r="B247" s="35"/>
      <c r="C247" s="14"/>
      <c r="D247" s="140" t="s">
        <v>299</v>
      </c>
      <c r="E247" s="140"/>
      <c r="F247" s="27">
        <f>SUM(F242:F246)</f>
        <v>4722741.2278099991</v>
      </c>
      <c r="G247" s="27">
        <f t="shared" ref="G247:S247" si="33">SUM(G242:G246)</f>
        <v>4750194.6454754425</v>
      </c>
      <c r="H247" s="27">
        <f t="shared" si="33"/>
        <v>4986567.5738100298</v>
      </c>
      <c r="I247" s="27">
        <f t="shared" si="33"/>
        <v>5003619.8453318048</v>
      </c>
      <c r="J247" s="27">
        <f t="shared" si="33"/>
        <v>5033940.8970341878</v>
      </c>
      <c r="K247" s="27">
        <f t="shared" si="33"/>
        <v>5206428.1441014502</v>
      </c>
      <c r="L247" s="27">
        <f t="shared" si="33"/>
        <v>5256015.1525172489</v>
      </c>
      <c r="M247" s="27">
        <f t="shared" si="33"/>
        <v>5312540.3316262355</v>
      </c>
      <c r="N247" s="27">
        <f t="shared" si="33"/>
        <v>5317424.5501649296</v>
      </c>
      <c r="O247" s="27">
        <f t="shared" si="33"/>
        <v>5372182.5719629619</v>
      </c>
      <c r="P247" s="27">
        <f t="shared" si="33"/>
        <v>5412306.7478412716</v>
      </c>
      <c r="Q247" s="27">
        <f t="shared" si="33"/>
        <v>5302662.7808542149</v>
      </c>
      <c r="R247" s="27">
        <f t="shared" si="33"/>
        <v>5324448.2815579418</v>
      </c>
      <c r="S247" s="27">
        <f t="shared" si="33"/>
        <v>5153928.6730836723</v>
      </c>
      <c r="T247" s="140"/>
    </row>
    <row r="248" spans="1:20" ht="15" customHeight="1">
      <c r="A248" s="140">
        <v>22</v>
      </c>
      <c r="B248" s="35"/>
      <c r="C248" s="140"/>
      <c r="D248" s="140"/>
      <c r="E248" s="140"/>
      <c r="F248" s="27"/>
      <c r="G248" s="27"/>
      <c r="H248" s="27"/>
      <c r="I248" s="27"/>
      <c r="J248" s="27"/>
      <c r="K248" s="27"/>
      <c r="L248" s="27"/>
      <c r="M248" s="27"/>
      <c r="N248" s="27"/>
      <c r="O248" s="27"/>
      <c r="P248" s="27"/>
      <c r="Q248" s="27"/>
      <c r="R248" s="27"/>
      <c r="S248" s="27"/>
      <c r="T248" s="140"/>
    </row>
    <row r="249" spans="1:20" ht="15" customHeight="1">
      <c r="A249" s="140">
        <v>23</v>
      </c>
      <c r="B249" s="35"/>
      <c r="C249" s="14" t="s">
        <v>310</v>
      </c>
      <c r="D249" s="140"/>
      <c r="E249" s="140"/>
      <c r="F249" s="27"/>
      <c r="G249" s="27"/>
      <c r="H249" s="27"/>
      <c r="I249" s="27"/>
      <c r="J249" s="27"/>
      <c r="K249" s="27"/>
      <c r="L249" s="27"/>
      <c r="M249" s="27"/>
      <c r="N249" s="27"/>
      <c r="O249" s="27"/>
      <c r="P249" s="27"/>
      <c r="Q249" s="27"/>
      <c r="R249" s="27"/>
      <c r="S249" s="27"/>
      <c r="T249" s="140"/>
    </row>
    <row r="250" spans="1:20" ht="15" customHeight="1">
      <c r="A250" s="140">
        <v>24</v>
      </c>
      <c r="B250" s="140"/>
      <c r="C250" s="140"/>
      <c r="D250" s="140"/>
      <c r="E250" s="140"/>
      <c r="F250" s="140"/>
      <c r="G250" s="140"/>
      <c r="H250" s="140"/>
      <c r="I250" s="140"/>
      <c r="J250" s="140"/>
      <c r="K250" s="140"/>
      <c r="L250" s="140"/>
      <c r="M250" s="140"/>
      <c r="N250" s="140"/>
      <c r="O250" s="140"/>
      <c r="P250" s="140"/>
      <c r="Q250" s="140"/>
      <c r="R250" s="140"/>
      <c r="S250" s="140"/>
      <c r="T250" s="140"/>
    </row>
    <row r="251" spans="1:20" ht="15" customHeight="1">
      <c r="A251" s="140">
        <v>25</v>
      </c>
      <c r="B251" s="35" t="s">
        <v>311</v>
      </c>
      <c r="C251" s="14" t="s">
        <v>312</v>
      </c>
      <c r="D251" s="140"/>
      <c r="E251" s="140"/>
      <c r="F251" s="27">
        <f>(SUMIF('Prior Year'!$A:$A,$B251,'Prior Year'!G:G))/1000</f>
        <v>3775000</v>
      </c>
      <c r="G251" s="27">
        <f>(SUMIF('Prior Year'!$A:$A,$B251,'Prior Year'!H:H))/1000</f>
        <v>4275000</v>
      </c>
      <c r="H251" s="27">
        <f>(SUMIF('Prior Year'!$A:$A,$B251,'Prior Year'!I:I))/1000</f>
        <v>4275000</v>
      </c>
      <c r="I251" s="27">
        <f>(SUMIF('Prior Year'!$A:$A,$B251,'Prior Year'!J:J))/1000</f>
        <v>4275000</v>
      </c>
      <c r="J251" s="27">
        <f>(SUMIF('Prior Year'!$A:$A,$B251,'Prior Year'!K:K))/1000</f>
        <v>4275000</v>
      </c>
      <c r="K251" s="27">
        <f>(SUMIF('Prior Year'!$A:$A,$B251,'Prior Year'!L:L))/1000</f>
        <v>4275000</v>
      </c>
      <c r="L251" s="27">
        <f>(SUMIF('Prior Year'!$A:$A,$B251,'Prior Year'!M:M))/1000</f>
        <v>4275000</v>
      </c>
      <c r="M251" s="27">
        <f>(SUMIF('Prior Year'!$A:$A,$B251,'Prior Year'!N:N))/1000</f>
        <v>3975000</v>
      </c>
      <c r="N251" s="27">
        <f>(SUMIF('Prior Year'!$A:$A,$B251,'Prior Year'!O:O))/1000</f>
        <v>3975000</v>
      </c>
      <c r="O251" s="27">
        <f>(SUMIF('Prior Year'!$A:$A,$B251,'Prior Year'!P:P))/1000</f>
        <v>3975000</v>
      </c>
      <c r="P251" s="27">
        <f>(SUMIF('Prior Year'!$A:$A,$B251,'Prior Year'!Q:Q))/1000</f>
        <v>3975000</v>
      </c>
      <c r="Q251" s="27">
        <f>(SUMIF('Prior Year'!$A:$A,$B251,'Prior Year'!R:R))/1000</f>
        <v>3975000</v>
      </c>
      <c r="R251" s="27">
        <f>(SUMIF('Prior Year'!$A:$A,$B251,'Prior Year'!S:S))/1000</f>
        <v>3975000</v>
      </c>
      <c r="S251" s="148">
        <f t="shared" ref="S251:S253" si="34">AVERAGE(F251:R251)</f>
        <v>4098076.923076923</v>
      </c>
      <c r="T251" s="142" t="s">
        <v>283</v>
      </c>
    </row>
    <row r="252" spans="1:20" ht="15" customHeight="1">
      <c r="A252" s="140">
        <v>26</v>
      </c>
      <c r="B252" s="35" t="s">
        <v>313</v>
      </c>
      <c r="C252" s="14" t="s">
        <v>314</v>
      </c>
      <c r="D252" s="140"/>
      <c r="E252" s="140"/>
      <c r="F252" s="27">
        <f>(SUMIF('Prior Year'!$A:$A,$B252,'Prior Year'!G:G))/1000</f>
        <v>0</v>
      </c>
      <c r="G252" s="27">
        <f>(SUMIF('Prior Year'!$A:$A,$B252,'Prior Year'!H:H))/1000</f>
        <v>0</v>
      </c>
      <c r="H252" s="27">
        <f>(SUMIF('Prior Year'!$A:$A,$B252,'Prior Year'!I:I))/1000</f>
        <v>0</v>
      </c>
      <c r="I252" s="27">
        <f>(SUMIF('Prior Year'!$A:$A,$B252,'Prior Year'!J:J))/1000</f>
        <v>0</v>
      </c>
      <c r="J252" s="27">
        <f>(SUMIF('Prior Year'!$A:$A,$B252,'Prior Year'!K:K))/1000</f>
        <v>0</v>
      </c>
      <c r="K252" s="27">
        <f>(SUMIF('Prior Year'!$A:$A,$B252,'Prior Year'!L:L))/1000</f>
        <v>0</v>
      </c>
      <c r="L252" s="27">
        <f>(SUMIF('Prior Year'!$A:$A,$B252,'Prior Year'!M:M))/1000</f>
        <v>0</v>
      </c>
      <c r="M252" s="27">
        <f>(SUMIF('Prior Year'!$A:$A,$B252,'Prior Year'!N:N))/1000</f>
        <v>0</v>
      </c>
      <c r="N252" s="27">
        <f>(SUMIF('Prior Year'!$A:$A,$B252,'Prior Year'!O:O))/1000</f>
        <v>0</v>
      </c>
      <c r="O252" s="27">
        <f>(SUMIF('Prior Year'!$A:$A,$B252,'Prior Year'!P:P))/1000</f>
        <v>0</v>
      </c>
      <c r="P252" s="27">
        <f>(SUMIF('Prior Year'!$A:$A,$B252,'Prior Year'!Q:Q))/1000</f>
        <v>0</v>
      </c>
      <c r="Q252" s="27">
        <f>(SUMIF('Prior Year'!$A:$A,$B252,'Prior Year'!R:R))/1000</f>
        <v>0</v>
      </c>
      <c r="R252" s="27">
        <f>(SUMIF('Prior Year'!$A:$A,$B252,'Prior Year'!S:S))/1000</f>
        <v>0</v>
      </c>
      <c r="S252" s="148">
        <f t="shared" si="34"/>
        <v>0</v>
      </c>
      <c r="T252" s="142" t="s">
        <v>283</v>
      </c>
    </row>
    <row r="253" spans="1:20" ht="15" customHeight="1">
      <c r="A253" s="140">
        <v>27</v>
      </c>
      <c r="B253" s="35" t="s">
        <v>315</v>
      </c>
      <c r="C253" s="14" t="s">
        <v>316</v>
      </c>
      <c r="D253" s="140"/>
      <c r="E253" s="140"/>
      <c r="F253" s="32">
        <f>(SUMIF('Prior Year'!$A:$A,$B253,'Prior Year'!G:G))/1000</f>
        <v>-10645.719499999999</v>
      </c>
      <c r="G253" s="32">
        <f>(SUMIF('Prior Year'!$A:$A,$B253,'Prior Year'!H:H))/1000</f>
        <v>-13593.814470000001</v>
      </c>
      <c r="H253" s="32">
        <f>(SUMIF('Prior Year'!$A:$A,$B253,'Prior Year'!I:I))/1000</f>
        <v>-13491.909439999999</v>
      </c>
      <c r="I253" s="32">
        <f>(SUMIF('Prior Year'!$A:$A,$B253,'Prior Year'!J:J))/1000</f>
        <v>-13390.00441</v>
      </c>
      <c r="J253" s="32">
        <f>(SUMIF('Prior Year'!$A:$A,$B253,'Prior Year'!K:K))/1000</f>
        <v>-13288.099380000001</v>
      </c>
      <c r="K253" s="32">
        <f>(SUMIF('Prior Year'!$A:$A,$B253,'Prior Year'!L:L))/1000</f>
        <v>-13186.19435</v>
      </c>
      <c r="L253" s="32">
        <f>(SUMIF('Prior Year'!$A:$A,$B253,'Prior Year'!M:M))/1000</f>
        <v>-13084.28932</v>
      </c>
      <c r="M253" s="32">
        <f>(SUMIF('Prior Year'!$A:$A,$B253,'Prior Year'!N:N))/1000</f>
        <v>-12987.150039999999</v>
      </c>
      <c r="N253" s="32">
        <f>(SUMIF('Prior Year'!$A:$A,$B253,'Prior Year'!O:O))/1000</f>
        <v>-12890.010759999999</v>
      </c>
      <c r="O253" s="32">
        <f>(SUMIF('Prior Year'!$A:$A,$B253,'Prior Year'!P:P))/1000</f>
        <v>-12792.87148</v>
      </c>
      <c r="P253" s="32">
        <f>(SUMIF('Prior Year'!$A:$A,$B253,'Prior Year'!Q:Q))/1000</f>
        <v>-12695.732199999999</v>
      </c>
      <c r="Q253" s="32">
        <f>(SUMIF('Prior Year'!$A:$A,$B253,'Prior Year'!R:R))/1000</f>
        <v>-12598.592919999999</v>
      </c>
      <c r="R253" s="32">
        <f>(SUMIF('Prior Year'!$A:$A,$B253,'Prior Year'!S:S))/1000</f>
        <v>-12501.45364</v>
      </c>
      <c r="S253" s="153">
        <f t="shared" si="34"/>
        <v>-12857.372454615384</v>
      </c>
      <c r="T253" s="142" t="s">
        <v>283</v>
      </c>
    </row>
    <row r="254" spans="1:20" ht="15" customHeight="1">
      <c r="A254" s="140">
        <v>28</v>
      </c>
      <c r="B254" s="35"/>
      <c r="C254" s="14"/>
      <c r="D254" s="140" t="s">
        <v>310</v>
      </c>
      <c r="E254" s="140"/>
      <c r="F254" s="27">
        <f>SUM(F251:F253)</f>
        <v>3764354.2804999999</v>
      </c>
      <c r="G254" s="27">
        <f t="shared" ref="G254:S254" si="35">SUM(G251:G253)</f>
        <v>4261406.1855300004</v>
      </c>
      <c r="H254" s="27">
        <f t="shared" si="35"/>
        <v>4261508.0905600004</v>
      </c>
      <c r="I254" s="27">
        <f t="shared" si="35"/>
        <v>4261609.9955900004</v>
      </c>
      <c r="J254" s="27">
        <f t="shared" si="35"/>
        <v>4261711.9006200004</v>
      </c>
      <c r="K254" s="27">
        <f t="shared" si="35"/>
        <v>4261813.8056500005</v>
      </c>
      <c r="L254" s="27">
        <f t="shared" si="35"/>
        <v>4261915.7106799996</v>
      </c>
      <c r="M254" s="27">
        <f t="shared" si="35"/>
        <v>3962012.8499599998</v>
      </c>
      <c r="N254" s="27">
        <f t="shared" si="35"/>
        <v>3962109.98924</v>
      </c>
      <c r="O254" s="27">
        <f t="shared" si="35"/>
        <v>3962207.1285199998</v>
      </c>
      <c r="P254" s="27">
        <f t="shared" si="35"/>
        <v>3962304.2678</v>
      </c>
      <c r="Q254" s="27">
        <f t="shared" si="35"/>
        <v>3962401.4070799998</v>
      </c>
      <c r="R254" s="27">
        <f t="shared" si="35"/>
        <v>3962498.54636</v>
      </c>
      <c r="S254" s="27">
        <f t="shared" si="35"/>
        <v>4085219.5506223077</v>
      </c>
      <c r="T254" s="140"/>
    </row>
    <row r="255" spans="1:20" ht="15" customHeight="1">
      <c r="A255" s="140">
        <v>29</v>
      </c>
      <c r="B255" s="140"/>
      <c r="C255" s="140"/>
      <c r="D255" s="140"/>
      <c r="E255" s="140"/>
      <c r="F255" s="140"/>
      <c r="G255" s="140"/>
      <c r="H255" s="140"/>
      <c r="I255" s="140"/>
      <c r="J255" s="140"/>
      <c r="K255" s="140"/>
      <c r="L255" s="140"/>
      <c r="M255" s="140"/>
      <c r="N255" s="140"/>
      <c r="O255" s="140"/>
      <c r="P255" s="140"/>
      <c r="Q255" s="140"/>
      <c r="R255" s="140"/>
      <c r="S255" s="140"/>
      <c r="T255" s="140"/>
    </row>
    <row r="256" spans="1:20" ht="15" customHeight="1">
      <c r="A256" s="140">
        <v>30</v>
      </c>
      <c r="B256" s="35"/>
      <c r="C256" s="14"/>
      <c r="D256" s="140"/>
      <c r="E256" s="140"/>
      <c r="F256" s="27"/>
      <c r="G256" s="27"/>
      <c r="H256" s="27"/>
      <c r="I256" s="27"/>
      <c r="J256" s="27"/>
      <c r="K256" s="27"/>
      <c r="L256" s="27"/>
      <c r="M256" s="27"/>
      <c r="N256" s="27"/>
      <c r="O256" s="27"/>
      <c r="P256" s="27"/>
      <c r="Q256" s="27"/>
      <c r="R256" s="27"/>
      <c r="S256" s="27"/>
      <c r="T256" s="140"/>
    </row>
    <row r="257" spans="1:20" ht="15" customHeight="1">
      <c r="A257" s="140">
        <v>31</v>
      </c>
      <c r="B257" s="140"/>
      <c r="C257" s="140"/>
      <c r="D257" s="140"/>
      <c r="E257" s="140"/>
      <c r="F257" s="140"/>
      <c r="G257" s="140"/>
      <c r="H257" s="140"/>
      <c r="I257" s="140"/>
      <c r="J257" s="140"/>
      <c r="K257" s="140"/>
      <c r="L257" s="140"/>
      <c r="M257" s="140"/>
      <c r="N257" s="140"/>
      <c r="O257" s="140"/>
      <c r="P257" s="140"/>
      <c r="Q257" s="140"/>
      <c r="R257" s="140"/>
      <c r="S257" s="140"/>
      <c r="T257" s="140"/>
    </row>
    <row r="258" spans="1:20" ht="15" customHeight="1">
      <c r="A258" s="140">
        <v>32</v>
      </c>
      <c r="B258" s="140"/>
      <c r="C258" s="140"/>
      <c r="D258" s="140"/>
      <c r="E258" s="140"/>
      <c r="F258" s="140"/>
      <c r="G258" s="140"/>
      <c r="H258" s="140"/>
      <c r="I258" s="140"/>
      <c r="J258" s="140"/>
      <c r="K258" s="140"/>
      <c r="L258" s="140"/>
      <c r="M258" s="140"/>
      <c r="N258" s="140"/>
      <c r="O258" s="140"/>
      <c r="P258" s="140"/>
      <c r="Q258" s="140"/>
      <c r="R258" s="140"/>
      <c r="S258" s="140"/>
      <c r="T258" s="140"/>
    </row>
    <row r="259" spans="1:20" ht="15" customHeight="1">
      <c r="A259" s="140">
        <v>33</v>
      </c>
      <c r="B259" s="140"/>
      <c r="C259" s="140"/>
      <c r="D259" s="140"/>
      <c r="E259" s="140"/>
      <c r="F259" s="140"/>
      <c r="G259" s="140"/>
      <c r="H259" s="140"/>
      <c r="I259" s="140"/>
      <c r="J259" s="140"/>
      <c r="K259" s="140"/>
      <c r="L259" s="140"/>
      <c r="M259" s="140"/>
      <c r="N259" s="140"/>
      <c r="O259" s="140"/>
      <c r="P259" s="140"/>
      <c r="Q259" s="140"/>
      <c r="R259" s="140"/>
      <c r="S259" s="140"/>
      <c r="T259" s="140"/>
    </row>
    <row r="260" spans="1:20" ht="15" customHeight="1">
      <c r="A260" s="140">
        <v>34</v>
      </c>
      <c r="B260" s="140"/>
      <c r="C260" s="140"/>
      <c r="D260" s="140"/>
      <c r="E260" s="140"/>
      <c r="F260" s="140"/>
      <c r="G260" s="140"/>
      <c r="H260" s="140"/>
      <c r="I260" s="140"/>
      <c r="J260" s="140"/>
      <c r="K260" s="140"/>
      <c r="L260" s="140"/>
      <c r="M260" s="140"/>
      <c r="N260" s="140"/>
      <c r="O260" s="140"/>
      <c r="P260" s="140"/>
      <c r="Q260" s="140"/>
      <c r="R260" s="140"/>
      <c r="S260" s="140"/>
      <c r="T260" s="140"/>
    </row>
    <row r="261" spans="1:20" ht="15" customHeight="1">
      <c r="A261" s="140">
        <v>35</v>
      </c>
      <c r="B261" s="140"/>
      <c r="C261" s="140"/>
      <c r="D261" s="140"/>
      <c r="E261" s="140"/>
      <c r="F261" s="140"/>
      <c r="G261" s="140"/>
      <c r="H261" s="140"/>
      <c r="I261" s="140"/>
      <c r="J261" s="140"/>
      <c r="K261" s="140"/>
      <c r="L261" s="140"/>
      <c r="M261" s="140"/>
      <c r="N261" s="140"/>
      <c r="O261" s="140"/>
      <c r="P261" s="140"/>
      <c r="Q261" s="140"/>
      <c r="R261" s="140"/>
      <c r="S261" s="140"/>
      <c r="T261" s="140"/>
    </row>
    <row r="262" spans="1:20" ht="15" customHeight="1">
      <c r="A262" s="140">
        <v>36</v>
      </c>
      <c r="B262" s="140"/>
      <c r="C262" s="14"/>
      <c r="D262" s="140"/>
      <c r="E262" s="140"/>
      <c r="F262" s="27"/>
      <c r="G262" s="159"/>
      <c r="H262" s="159"/>
      <c r="I262" s="159"/>
      <c r="J262" s="159"/>
      <c r="K262" s="159"/>
      <c r="L262" s="159"/>
      <c r="M262" s="159"/>
      <c r="N262" s="159"/>
      <c r="O262" s="159"/>
      <c r="P262" s="159"/>
      <c r="Q262" s="159"/>
      <c r="R262" s="159"/>
      <c r="S262" s="159"/>
      <c r="T262" s="140"/>
    </row>
    <row r="263" spans="1:20" ht="15" customHeight="1">
      <c r="A263" s="140">
        <v>37</v>
      </c>
      <c r="B263" s="140"/>
      <c r="C263" s="14"/>
      <c r="D263" s="140"/>
      <c r="E263" s="140"/>
      <c r="F263" s="27"/>
      <c r="G263" s="159"/>
      <c r="H263" s="159"/>
      <c r="I263" s="159"/>
      <c r="J263" s="159"/>
      <c r="K263" s="159"/>
      <c r="L263" s="159"/>
      <c r="M263" s="159"/>
      <c r="N263" s="159"/>
      <c r="O263" s="159"/>
      <c r="P263" s="159"/>
      <c r="Q263" s="159"/>
      <c r="R263" s="159"/>
      <c r="S263" s="159"/>
      <c r="T263" s="140"/>
    </row>
    <row r="264" spans="1:20" ht="15" customHeight="1">
      <c r="A264" s="140">
        <v>38</v>
      </c>
      <c r="B264" s="140"/>
      <c r="C264" s="14"/>
      <c r="D264" s="140"/>
      <c r="E264" s="140"/>
      <c r="F264" s="27"/>
      <c r="G264" s="159"/>
      <c r="H264" s="159"/>
      <c r="I264" s="159"/>
      <c r="J264" s="159"/>
      <c r="K264" s="159"/>
      <c r="L264" s="159"/>
      <c r="M264" s="159"/>
      <c r="N264" s="159"/>
      <c r="O264" s="159"/>
      <c r="P264" s="159"/>
      <c r="Q264" s="159"/>
      <c r="R264" s="159"/>
      <c r="S264" s="159"/>
      <c r="T264" s="140"/>
    </row>
    <row r="265" spans="1:20" ht="15" customHeight="1">
      <c r="A265" s="140">
        <v>39</v>
      </c>
      <c r="B265" s="140"/>
      <c r="C265" s="14"/>
      <c r="D265" s="140"/>
      <c r="E265" s="140"/>
      <c r="F265" s="27"/>
      <c r="G265" s="159"/>
      <c r="H265" s="159"/>
      <c r="I265" s="159"/>
      <c r="J265" s="159"/>
      <c r="K265" s="159"/>
      <c r="L265" s="159"/>
      <c r="M265" s="159"/>
      <c r="N265" s="159"/>
      <c r="O265" s="159"/>
      <c r="P265" s="159"/>
      <c r="Q265" s="159"/>
      <c r="R265" s="159"/>
      <c r="S265" s="159"/>
      <c r="T265" s="140"/>
    </row>
    <row r="266" spans="1:20" ht="15" customHeight="1">
      <c r="A266" s="140">
        <v>40</v>
      </c>
      <c r="B266" s="140"/>
      <c r="C266" s="14"/>
      <c r="D266" s="140"/>
      <c r="E266" s="140"/>
      <c r="F266" s="27"/>
      <c r="G266" s="159"/>
      <c r="H266" s="159"/>
      <c r="I266" s="159"/>
      <c r="J266" s="159"/>
      <c r="K266" s="159"/>
      <c r="L266" s="159"/>
      <c r="M266" s="159"/>
      <c r="N266" s="159"/>
      <c r="O266" s="159"/>
      <c r="P266" s="159"/>
      <c r="Q266" s="159"/>
      <c r="R266" s="159"/>
      <c r="S266" s="159"/>
      <c r="T266" s="140"/>
    </row>
    <row r="267" spans="1:20" ht="15" customHeight="1">
      <c r="A267" s="140">
        <v>41</v>
      </c>
      <c r="B267" s="140"/>
      <c r="C267" s="140"/>
      <c r="D267" s="140"/>
      <c r="E267" s="140"/>
      <c r="F267" s="140"/>
      <c r="G267" s="140"/>
      <c r="H267" s="140"/>
      <c r="I267" s="140"/>
      <c r="J267" s="140"/>
      <c r="K267" s="140"/>
      <c r="L267" s="140"/>
      <c r="M267" s="140"/>
      <c r="N267" s="140"/>
      <c r="O267" s="140"/>
      <c r="P267" s="140"/>
      <c r="Q267" s="140"/>
      <c r="R267" s="140"/>
      <c r="S267" s="140"/>
      <c r="T267" s="140"/>
    </row>
    <row r="268" spans="1:20" ht="15" customHeight="1">
      <c r="A268" s="140">
        <v>42</v>
      </c>
      <c r="B268" s="140" t="s">
        <v>278</v>
      </c>
      <c r="C268" s="4"/>
      <c r="D268" s="4"/>
      <c r="E268" s="4"/>
      <c r="F268" s="37"/>
      <c r="G268" s="37"/>
      <c r="H268" s="37"/>
      <c r="I268" s="37"/>
      <c r="J268" s="37"/>
      <c r="K268" s="37"/>
      <c r="L268" s="37"/>
      <c r="M268" s="37"/>
      <c r="N268" s="37"/>
      <c r="O268" s="37"/>
      <c r="P268" s="37"/>
      <c r="Q268" s="37"/>
    </row>
    <row r="269" spans="1:20" ht="15" customHeight="1" thickBot="1">
      <c r="A269" s="143">
        <v>43</v>
      </c>
      <c r="B269" s="143" t="s">
        <v>66</v>
      </c>
      <c r="C269" s="1"/>
      <c r="D269" s="1"/>
      <c r="E269" s="1"/>
      <c r="F269" s="1"/>
      <c r="G269" s="1"/>
      <c r="H269" s="1"/>
      <c r="I269" s="1"/>
      <c r="J269" s="1"/>
      <c r="K269" s="1"/>
      <c r="L269" s="1"/>
      <c r="M269" s="1"/>
      <c r="N269" s="1"/>
      <c r="O269" s="1"/>
      <c r="P269" s="1"/>
      <c r="Q269" s="1"/>
      <c r="R269" s="1"/>
      <c r="S269" s="1"/>
      <c r="T269" s="99"/>
    </row>
    <row r="270" spans="1:20" ht="15" customHeight="1">
      <c r="A270" s="4" t="str">
        <f>+$A$216</f>
        <v>Supporting Schedules:</v>
      </c>
      <c r="B270" s="5"/>
      <c r="C270" s="5"/>
      <c r="D270" s="5"/>
      <c r="E270" s="5"/>
      <c r="F270" s="5"/>
      <c r="G270" s="5"/>
      <c r="H270" s="5"/>
      <c r="I270" s="5"/>
      <c r="J270" s="5"/>
      <c r="K270" s="5"/>
      <c r="L270" s="5"/>
      <c r="M270" s="5"/>
      <c r="N270" s="5"/>
      <c r="O270" s="5"/>
      <c r="P270" s="5"/>
      <c r="Q270" s="5"/>
      <c r="R270" s="5" t="s">
        <v>176</v>
      </c>
      <c r="S270" s="5"/>
      <c r="T270" s="5"/>
    </row>
    <row r="271" spans="1:20" ht="15" customHeight="1" thickBot="1">
      <c r="A271" s="1" t="str">
        <f>+$A$163</f>
        <v>SCHEDULE B-3</v>
      </c>
      <c r="B271" s="1"/>
      <c r="C271" s="1"/>
      <c r="D271" s="1"/>
      <c r="E271" s="1"/>
      <c r="F271" s="1"/>
      <c r="G271" s="1"/>
      <c r="H271" s="1"/>
      <c r="I271" s="1" t="str">
        <f>+$I$163</f>
        <v>13 MONTH AVERAGE BALANCE SHEET - SYSTEM BASIS</v>
      </c>
      <c r="J271" s="1"/>
      <c r="K271" s="1"/>
      <c r="L271" s="1"/>
      <c r="M271" s="1"/>
      <c r="N271" s="1"/>
      <c r="O271" s="1"/>
      <c r="P271" s="1"/>
      <c r="Q271" s="1"/>
      <c r="R271" s="1"/>
      <c r="S271" s="1"/>
      <c r="T271" s="3" t="s">
        <v>1971</v>
      </c>
    </row>
    <row r="272" spans="1:20" ht="15" customHeight="1">
      <c r="A272" s="4" t="s">
        <v>4</v>
      </c>
      <c r="B272" s="4"/>
      <c r="C272" s="4"/>
      <c r="D272" s="4"/>
      <c r="E272" s="4"/>
      <c r="F272" s="4" t="s">
        <v>186</v>
      </c>
      <c r="G272" s="4" t="str">
        <f>+$G$164</f>
        <v>Derive the 13-month average system balance sheet by primary account by month for the test year, the prior year</v>
      </c>
      <c r="H272" s="5"/>
      <c r="I272" s="5"/>
      <c r="J272" s="6"/>
      <c r="K272" s="6"/>
      <c r="L272" s="4"/>
      <c r="M272" s="6"/>
      <c r="N272" s="6"/>
      <c r="O272" s="6"/>
      <c r="P272" s="6"/>
      <c r="Q272" s="6" t="s">
        <v>7</v>
      </c>
      <c r="R272" s="4"/>
      <c r="S272" s="4"/>
      <c r="T272" s="7"/>
    </row>
    <row r="273" spans="1:20" ht="15" customHeight="1">
      <c r="A273" s="4"/>
      <c r="B273" s="4"/>
      <c r="C273" s="4"/>
      <c r="D273" s="4"/>
      <c r="E273" s="4"/>
      <c r="F273" s="4"/>
      <c r="G273" s="4" t="str">
        <f>+$G$165</f>
        <v>and the most recent historical year.  For accounts including non-electric utility amounts, show these</v>
      </c>
      <c r="H273" s="5"/>
      <c r="I273" s="5"/>
      <c r="J273" s="9"/>
      <c r="K273" s="7"/>
      <c r="L273" s="4"/>
      <c r="M273" s="4"/>
      <c r="N273" s="4"/>
      <c r="O273" s="4"/>
      <c r="P273" s="9"/>
      <c r="R273" s="7" t="str">
        <f>+$R$165</f>
        <v>Projected Test Year Ended 12/31/2025</v>
      </c>
      <c r="S273" s="4"/>
      <c r="T273" s="9"/>
    </row>
    <row r="274" spans="1:20" ht="15" customHeight="1">
      <c r="A274" s="4" t="s">
        <v>10</v>
      </c>
      <c r="B274" s="4"/>
      <c r="C274" s="4"/>
      <c r="D274" s="4"/>
      <c r="E274" s="4"/>
      <c r="F274" s="4"/>
      <c r="G274" s="4" t="str">
        <f>+$G$166</f>
        <v>amounts as a separate sub-account.</v>
      </c>
      <c r="H274" s="4"/>
      <c r="I274" s="4"/>
      <c r="J274" s="9"/>
      <c r="K274" s="7"/>
      <c r="L274" s="9"/>
      <c r="M274" s="4"/>
      <c r="N274" s="4"/>
      <c r="O274" s="4"/>
      <c r="P274" s="4"/>
      <c r="Q274" s="9" t="s">
        <v>12</v>
      </c>
      <c r="R274" s="7" t="str">
        <f>+$R$166</f>
        <v>Projected Prior Year Ended 12/31/2024</v>
      </c>
      <c r="S274" s="4"/>
      <c r="T274" s="9"/>
    </row>
    <row r="275" spans="1:20" ht="15" customHeight="1">
      <c r="A275" s="4"/>
      <c r="B275" s="4"/>
      <c r="C275" s="4"/>
      <c r="D275" s="4"/>
      <c r="E275" s="4"/>
      <c r="F275" s="4"/>
      <c r="G275" s="4"/>
      <c r="H275" s="4"/>
      <c r="I275" s="4"/>
      <c r="J275" s="9"/>
      <c r="K275" s="7"/>
      <c r="L275" s="9"/>
      <c r="M275" s="4"/>
      <c r="N275" s="4"/>
      <c r="O275" s="4"/>
      <c r="P275" s="4"/>
      <c r="R275" s="7" t="str">
        <f>+$R$167</f>
        <v>Historical Prior Year Ended 12/31/2023</v>
      </c>
      <c r="S275" s="4"/>
      <c r="T275" s="9"/>
    </row>
    <row r="276" spans="1:20" ht="15" customHeight="1" thickBot="1">
      <c r="A276" s="2" t="str">
        <f>A439</f>
        <v>DOCKET No. 20240026-EI</v>
      </c>
      <c r="B276" s="2"/>
      <c r="C276" s="1"/>
      <c r="D276" s="1"/>
      <c r="E276" s="1"/>
      <c r="F276" s="1"/>
      <c r="G276" s="1"/>
      <c r="H276" s="1"/>
      <c r="I276" s="2" t="s">
        <v>14</v>
      </c>
      <c r="J276" s="10"/>
      <c r="K276" s="1"/>
      <c r="L276" s="1"/>
      <c r="M276" s="1"/>
      <c r="N276" s="1"/>
      <c r="O276" s="1"/>
      <c r="P276" s="1"/>
      <c r="Q276" s="1"/>
      <c r="R276" s="2" t="str">
        <f>R222</f>
        <v>Witness: J. Chronister / R. Latta</v>
      </c>
      <c r="S276" s="1"/>
      <c r="T276" s="1"/>
    </row>
    <row r="277" spans="1:20" ht="15" customHeight="1">
      <c r="A277" s="140"/>
      <c r="B277" s="140"/>
      <c r="C277" s="141"/>
      <c r="D277" s="141"/>
      <c r="E277" s="141"/>
      <c r="F277" s="141" t="s">
        <v>16</v>
      </c>
      <c r="G277" s="141" t="s">
        <v>17</v>
      </c>
      <c r="H277" s="141" t="s">
        <v>18</v>
      </c>
      <c r="I277" s="141" t="s">
        <v>19</v>
      </c>
      <c r="J277" s="141" t="s">
        <v>20</v>
      </c>
      <c r="K277" s="141" t="s">
        <v>21</v>
      </c>
      <c r="L277" s="141" t="s">
        <v>22</v>
      </c>
      <c r="M277" s="141" t="s">
        <v>23</v>
      </c>
      <c r="N277" s="141" t="s">
        <v>24</v>
      </c>
      <c r="O277" s="141" t="s">
        <v>25</v>
      </c>
      <c r="P277" s="141" t="s">
        <v>190</v>
      </c>
      <c r="Q277" s="141" t="s">
        <v>191</v>
      </c>
      <c r="R277" s="141" t="s">
        <v>192</v>
      </c>
      <c r="S277" s="141" t="s">
        <v>193</v>
      </c>
      <c r="T277" s="141" t="s">
        <v>194</v>
      </c>
    </row>
    <row r="278" spans="1:20" ht="15" customHeight="1">
      <c r="A278" s="140"/>
      <c r="B278" s="140"/>
      <c r="C278" s="140"/>
      <c r="D278" s="140"/>
      <c r="E278" s="140"/>
      <c r="F278" s="142"/>
      <c r="G278" s="142"/>
      <c r="H278" s="142"/>
      <c r="I278" s="142"/>
      <c r="J278" s="142"/>
      <c r="K278" s="142"/>
      <c r="L278" s="142"/>
      <c r="M278" s="142"/>
      <c r="N278" s="142"/>
      <c r="O278" s="142"/>
      <c r="P278" s="142"/>
      <c r="Q278" s="142"/>
      <c r="R278" s="142"/>
      <c r="S278" s="142" t="s">
        <v>195</v>
      </c>
      <c r="T278" s="142" t="s">
        <v>196</v>
      </c>
    </row>
    <row r="279" spans="1:20" ht="15" customHeight="1">
      <c r="A279" s="140" t="s">
        <v>34</v>
      </c>
      <c r="B279" s="142" t="s">
        <v>197</v>
      </c>
      <c r="C279" s="142" t="s">
        <v>198</v>
      </c>
      <c r="D279" s="142"/>
      <c r="E279" s="142"/>
      <c r="F279" s="142" t="s">
        <v>199</v>
      </c>
      <c r="G279" s="142" t="s">
        <v>200</v>
      </c>
      <c r="H279" s="142" t="s">
        <v>201</v>
      </c>
      <c r="I279" s="142" t="s">
        <v>202</v>
      </c>
      <c r="J279" s="142" t="s">
        <v>203</v>
      </c>
      <c r="K279" s="142" t="s">
        <v>204</v>
      </c>
      <c r="L279" s="142" t="s">
        <v>205</v>
      </c>
      <c r="M279" s="142" t="s">
        <v>206</v>
      </c>
      <c r="N279" s="142" t="s">
        <v>207</v>
      </c>
      <c r="O279" s="142" t="s">
        <v>208</v>
      </c>
      <c r="P279" s="142" t="s">
        <v>209</v>
      </c>
      <c r="Q279" s="142" t="s">
        <v>210</v>
      </c>
      <c r="R279" s="142" t="s">
        <v>199</v>
      </c>
      <c r="S279" s="142" t="s">
        <v>211</v>
      </c>
      <c r="T279" s="142" t="s">
        <v>212</v>
      </c>
    </row>
    <row r="280" spans="1:20" ht="15" customHeight="1" thickBot="1">
      <c r="A280" s="143" t="s">
        <v>45</v>
      </c>
      <c r="B280" s="144" t="s">
        <v>213</v>
      </c>
      <c r="C280" s="144" t="s">
        <v>214</v>
      </c>
      <c r="D280" s="144"/>
      <c r="E280" s="144"/>
      <c r="F280" s="145">
        <f>F172</f>
        <v>2023</v>
      </c>
      <c r="G280" s="145">
        <f t="shared" ref="G280:S280" si="36">G172</f>
        <v>2024</v>
      </c>
      <c r="H280" s="145">
        <f t="shared" si="36"/>
        <v>2024</v>
      </c>
      <c r="I280" s="145">
        <f t="shared" si="36"/>
        <v>2024</v>
      </c>
      <c r="J280" s="145">
        <f t="shared" si="36"/>
        <v>2024</v>
      </c>
      <c r="K280" s="145">
        <f t="shared" si="36"/>
        <v>2024</v>
      </c>
      <c r="L280" s="145">
        <f t="shared" si="36"/>
        <v>2024</v>
      </c>
      <c r="M280" s="145">
        <f t="shared" si="36"/>
        <v>2024</v>
      </c>
      <c r="N280" s="145">
        <f t="shared" si="36"/>
        <v>2024</v>
      </c>
      <c r="O280" s="145">
        <f t="shared" si="36"/>
        <v>2024</v>
      </c>
      <c r="P280" s="145">
        <f t="shared" si="36"/>
        <v>2024</v>
      </c>
      <c r="Q280" s="145">
        <f t="shared" si="36"/>
        <v>2024</v>
      </c>
      <c r="R280" s="145">
        <f t="shared" si="36"/>
        <v>2024</v>
      </c>
      <c r="S280" s="145">
        <f t="shared" si="36"/>
        <v>2024</v>
      </c>
      <c r="T280" s="144" t="s">
        <v>215</v>
      </c>
    </row>
    <row r="281" spans="1:20" ht="15" customHeight="1">
      <c r="A281" s="140">
        <v>1</v>
      </c>
      <c r="B281" s="140"/>
      <c r="C281" s="140" t="s">
        <v>318</v>
      </c>
      <c r="D281" s="140"/>
      <c r="E281" s="140"/>
      <c r="F281" s="140"/>
      <c r="G281" s="140"/>
      <c r="H281" s="140"/>
      <c r="I281" s="140"/>
      <c r="J281" s="140"/>
      <c r="K281" s="140"/>
      <c r="L281" s="140"/>
      <c r="M281" s="140"/>
      <c r="N281" s="140"/>
      <c r="O281" s="140"/>
      <c r="P281" s="140"/>
      <c r="Q281" s="140"/>
      <c r="R281" s="140"/>
      <c r="S281" s="140"/>
      <c r="T281" s="140"/>
    </row>
    <row r="282" spans="1:20" ht="15" customHeight="1">
      <c r="A282" s="140">
        <v>2</v>
      </c>
      <c r="B282" s="86" t="s">
        <v>319</v>
      </c>
      <c r="C282" s="14" t="s">
        <v>320</v>
      </c>
      <c r="D282" s="140"/>
      <c r="E282" s="140"/>
      <c r="F282" s="27">
        <f>(SUMIF('Prior Year'!$A:$A,$B282,'Prior Year'!G:G))/1000</f>
        <v>22880.584179999998</v>
      </c>
      <c r="G282" s="27">
        <f>(SUMIF('Prior Year'!$A:$A,$B282,'Prior Year'!H:H))/1000</f>
        <v>34163.254327925802</v>
      </c>
      <c r="H282" s="27">
        <f>(SUMIF('Prior Year'!$A:$A,$B282,'Prior Year'!I:I))/1000</f>
        <v>34119.322174466703</v>
      </c>
      <c r="I282" s="27">
        <f>(SUMIF('Prior Year'!$A:$A,$B282,'Prior Year'!J:J))/1000</f>
        <v>33632.954918725402</v>
      </c>
      <c r="J282" s="27">
        <f>(SUMIF('Prior Year'!$A:$A,$B282,'Prior Year'!K:K))/1000</f>
        <v>33588.898950708797</v>
      </c>
      <c r="K282" s="27">
        <f>(SUMIF('Prior Year'!$A:$A,$B282,'Prior Year'!L:L))/1000</f>
        <v>33544.238332189801</v>
      </c>
      <c r="L282" s="27">
        <f>(SUMIF('Prior Year'!$A:$A,$B282,'Prior Year'!M:M))/1000</f>
        <v>33053.103239634598</v>
      </c>
      <c r="M282" s="27">
        <f>(SUMIF('Prior Year'!$A:$A,$B282,'Prior Year'!N:N))/1000</f>
        <v>33008.316753909203</v>
      </c>
      <c r="N282" s="27">
        <f>(SUMIF('Prior Year'!$A:$A,$B282,'Prior Year'!O:O))/1000</f>
        <v>32963.467202157102</v>
      </c>
      <c r="O282" s="27">
        <f>(SUMIF('Prior Year'!$A:$A,$B282,'Prior Year'!P:P))/1000</f>
        <v>32465.421085088099</v>
      </c>
      <c r="P282" s="27">
        <f>(SUMIF('Prior Year'!$A:$A,$B282,'Prior Year'!Q:Q))/1000</f>
        <v>32420.445134738799</v>
      </c>
      <c r="Q282" s="27">
        <f>(SUMIF('Prior Year'!$A:$A,$B282,'Prior Year'!R:R))/1000</f>
        <v>32375.405851568597</v>
      </c>
      <c r="R282" s="27">
        <f>(SUMIF('Prior Year'!$A:$A,$B282,'Prior Year'!S:S))/1000</f>
        <v>32374.9976804035</v>
      </c>
      <c r="S282" s="148">
        <f t="shared" ref="S282:S288" si="37">AVERAGE(F282:R282)</f>
        <v>32353.108448578187</v>
      </c>
      <c r="T282" s="142" t="s">
        <v>113</v>
      </c>
    </row>
    <row r="283" spans="1:20" ht="15" customHeight="1">
      <c r="A283" s="140">
        <v>3</v>
      </c>
      <c r="B283" s="86" t="s">
        <v>321</v>
      </c>
      <c r="C283" s="14" t="s">
        <v>322</v>
      </c>
      <c r="D283" s="140"/>
      <c r="E283" s="140"/>
      <c r="F283" s="164">
        <f>(VLOOKUP($B283,'Prior Year'!$B:$U,'Prior Year'!G$5-1,FALSE))/1000</f>
        <v>0</v>
      </c>
      <c r="G283" s="164">
        <f>(VLOOKUP($B283,'Prior Year'!$B:$U,'Prior Year'!H$5-1,FALSE))/1000</f>
        <v>0</v>
      </c>
      <c r="H283" s="164">
        <f>(VLOOKUP($B283,'Prior Year'!$B:$U,'Prior Year'!I$5-1,FALSE))/1000</f>
        <v>0</v>
      </c>
      <c r="I283" s="164">
        <f>(VLOOKUP($B283,'Prior Year'!$B:$U,'Prior Year'!J$5-1,FALSE))/1000</f>
        <v>0</v>
      </c>
      <c r="J283" s="164">
        <f>(VLOOKUP($B283,'Prior Year'!$B:$U,'Prior Year'!K$5-1,FALSE))/1000</f>
        <v>0</v>
      </c>
      <c r="K283" s="164">
        <f>(VLOOKUP($B283,'Prior Year'!$B:$U,'Prior Year'!L$5-1,FALSE))/1000</f>
        <v>1705.2384500000001</v>
      </c>
      <c r="L283" s="164">
        <f>(VLOOKUP($B283,'Prior Year'!$B:$U,'Prior Year'!M$5-1,FALSE))/1000</f>
        <v>2586.5201066667</v>
      </c>
      <c r="M283" s="164">
        <f>(VLOOKUP($B283,'Prior Year'!$B:$U,'Prior Year'!N$5-1,FALSE))/1000</f>
        <v>5364.9790566666998</v>
      </c>
      <c r="N283" s="164">
        <f>(VLOOKUP($B283,'Prior Year'!$B:$U,'Prior Year'!O$5-1,FALSE))/1000</f>
        <v>8127.0818766666998</v>
      </c>
      <c r="O283" s="164">
        <f>(VLOOKUP($B283,'Prior Year'!$B:$U,'Prior Year'!P$5-1,FALSE))/1000</f>
        <v>11105.4091166667</v>
      </c>
      <c r="P283" s="164">
        <f>(VLOOKUP($B283,'Prior Year'!$B:$U,'Prior Year'!Q$5-1,FALSE))/1000</f>
        <v>13702.134916666699</v>
      </c>
      <c r="Q283" s="164">
        <f>(VLOOKUP($B283,'Prior Year'!$B:$U,'Prior Year'!R$5-1,FALSE))/1000</f>
        <v>15842.2034966667</v>
      </c>
      <c r="R283" s="164">
        <f>(VLOOKUP($B283,'Prior Year'!$B:$U,'Prior Year'!S$5-1,FALSE))/1000</f>
        <v>17835.4555666667</v>
      </c>
      <c r="S283" s="148">
        <f t="shared" si="37"/>
        <v>5866.8478912820683</v>
      </c>
      <c r="T283" s="142" t="s">
        <v>113</v>
      </c>
    </row>
    <row r="284" spans="1:20" ht="15" customHeight="1">
      <c r="A284" s="140">
        <v>4</v>
      </c>
      <c r="B284" s="86" t="s">
        <v>323</v>
      </c>
      <c r="C284" s="14" t="s">
        <v>324</v>
      </c>
      <c r="D284" s="140"/>
      <c r="E284" s="140"/>
      <c r="F284" s="164">
        <f>(VLOOKUP($B284,'Prior Year'!$B:$U,'Prior Year'!G$5-1,FALSE))/1000</f>
        <v>7974.6270000000004</v>
      </c>
      <c r="G284" s="164">
        <f>(VLOOKUP($B284,'Prior Year'!$B:$U,'Prior Year'!H$5-1,FALSE))/1000</f>
        <v>7970.6976110421001</v>
      </c>
      <c r="H284" s="164">
        <f>(VLOOKUP($B284,'Prior Year'!$B:$U,'Prior Year'!I$5-1,FALSE))/1000</f>
        <v>7966.7671110420006</v>
      </c>
      <c r="I284" s="164">
        <f>(VLOOKUP($B284,'Prior Year'!$B:$U,'Prior Year'!J$5-1,FALSE))/1000</f>
        <v>7962.8366110421002</v>
      </c>
      <c r="J284" s="164">
        <f>(VLOOKUP($B284,'Prior Year'!$B:$U,'Prior Year'!K$5-1,FALSE))/1000</f>
        <v>7958.9061110420998</v>
      </c>
      <c r="K284" s="164">
        <f>(VLOOKUP($B284,'Prior Year'!$B:$U,'Prior Year'!L$5-1,FALSE))/1000</f>
        <v>7954.9756110420003</v>
      </c>
      <c r="L284" s="164">
        <f>(VLOOKUP($B284,'Prior Year'!$B:$U,'Prior Year'!M$5-1,FALSE))/1000</f>
        <v>7951.0451110421</v>
      </c>
      <c r="M284" s="164">
        <f>(VLOOKUP($B284,'Prior Year'!$B:$U,'Prior Year'!N$5-1,FALSE))/1000</f>
        <v>7947.1146110420996</v>
      </c>
      <c r="N284" s="164">
        <f>(VLOOKUP($B284,'Prior Year'!$B:$U,'Prior Year'!O$5-1,FALSE))/1000</f>
        <v>7943.184111042</v>
      </c>
      <c r="O284" s="164">
        <f>(VLOOKUP($B284,'Prior Year'!$B:$U,'Prior Year'!P$5-1,FALSE))/1000</f>
        <v>7939.2536110420997</v>
      </c>
      <c r="P284" s="164">
        <f>(VLOOKUP($B284,'Prior Year'!$B:$U,'Prior Year'!Q$5-1,FALSE))/1000</f>
        <v>7935.3231110421002</v>
      </c>
      <c r="Q284" s="164">
        <f>(VLOOKUP($B284,'Prior Year'!$B:$U,'Prior Year'!R$5-1,FALSE))/1000</f>
        <v>7931.3926110420007</v>
      </c>
      <c r="R284" s="164">
        <f>(VLOOKUP($B284,'Prior Year'!$B:$U,'Prior Year'!S$5-1,FALSE))/1000</f>
        <v>7927.4621110421003</v>
      </c>
      <c r="S284" s="148">
        <f t="shared" si="37"/>
        <v>7951.045025577293</v>
      </c>
      <c r="T284" s="142" t="s">
        <v>113</v>
      </c>
    </row>
    <row r="285" spans="1:20" ht="15" customHeight="1">
      <c r="A285" s="140">
        <v>5</v>
      </c>
      <c r="B285" s="86" t="s">
        <v>325</v>
      </c>
      <c r="C285" s="14" t="s">
        <v>326</v>
      </c>
      <c r="D285" s="140"/>
      <c r="E285" s="140"/>
      <c r="F285" s="164">
        <f>(VLOOKUP($B285,'Prior Year'!$B:$U,'Prior Year'!G$5-1,FALSE))/1000</f>
        <v>102007.17685999999</v>
      </c>
      <c r="G285" s="164">
        <f>(VLOOKUP($B285,'Prior Year'!$B:$U,'Prior Year'!H$5-1,FALSE))/1000</f>
        <v>98559.045230000003</v>
      </c>
      <c r="H285" s="164">
        <f>(VLOOKUP($B285,'Prior Year'!$B:$U,'Prior Year'!I$5-1,FALSE))/1000</f>
        <v>98084.711230000001</v>
      </c>
      <c r="I285" s="164">
        <f>(VLOOKUP($B285,'Prior Year'!$B:$U,'Prior Year'!J$5-1,FALSE))/1000</f>
        <v>97803.801229999997</v>
      </c>
      <c r="J285" s="164">
        <f>(VLOOKUP($B285,'Prior Year'!$B:$U,'Prior Year'!K$5-1,FALSE))/1000</f>
        <v>94517.468229999999</v>
      </c>
      <c r="K285" s="164">
        <f>(VLOOKUP($B285,'Prior Year'!$B:$U,'Prior Year'!L$5-1,FALSE))/1000</f>
        <v>93493.134230000011</v>
      </c>
      <c r="L285" s="164">
        <f>(VLOOKUP($B285,'Prior Year'!$B:$U,'Prior Year'!M$5-1,FALSE))/1000</f>
        <v>93437.224230000007</v>
      </c>
      <c r="M285" s="164">
        <f>(VLOOKUP($B285,'Prior Year'!$B:$U,'Prior Year'!N$5-1,FALSE))/1000</f>
        <v>89950.891230000008</v>
      </c>
      <c r="N285" s="164">
        <f>(VLOOKUP($B285,'Prior Year'!$B:$U,'Prior Year'!O$5-1,FALSE))/1000</f>
        <v>89126.557230000006</v>
      </c>
      <c r="O285" s="164">
        <f>(VLOOKUP($B285,'Prior Year'!$B:$U,'Prior Year'!P$5-1,FALSE))/1000</f>
        <v>86083.647230000002</v>
      </c>
      <c r="P285" s="164">
        <f>(VLOOKUP($B285,'Prior Year'!$B:$U,'Prior Year'!Q$5-1,FALSE))/1000</f>
        <v>85284.314230000004</v>
      </c>
      <c r="Q285" s="164">
        <f>(VLOOKUP($B285,'Prior Year'!$B:$U,'Prior Year'!R$5-1,FALSE))/1000</f>
        <v>84259.980230000001</v>
      </c>
      <c r="R285" s="164">
        <f>(VLOOKUP($B285,'Prior Year'!$B:$U,'Prior Year'!S$5-1,FALSE))/1000</f>
        <v>84079.070229999998</v>
      </c>
      <c r="S285" s="148">
        <f t="shared" si="37"/>
        <v>92052.847816923095</v>
      </c>
      <c r="T285" s="142" t="s">
        <v>113</v>
      </c>
    </row>
    <row r="286" spans="1:20" ht="15" customHeight="1">
      <c r="A286" s="140">
        <v>6</v>
      </c>
      <c r="B286" s="86" t="s">
        <v>327</v>
      </c>
      <c r="C286" s="14" t="s">
        <v>328</v>
      </c>
      <c r="D286" s="140"/>
      <c r="E286" s="140"/>
      <c r="F286" s="164">
        <f>(VLOOKUP($B286,'Prior Year'!$B:$U,'Prior Year'!G$5-1,FALSE))/1000</f>
        <v>782.70402999999999</v>
      </c>
      <c r="G286" s="164">
        <f>(VLOOKUP($B286,'Prior Year'!$B:$U,'Prior Year'!H$5-1,FALSE))/1000</f>
        <v>783</v>
      </c>
      <c r="H286" s="164">
        <f>(VLOOKUP($B286,'Prior Year'!$B:$U,'Prior Year'!I$5-1,FALSE))/1000</f>
        <v>783</v>
      </c>
      <c r="I286" s="164">
        <f>(VLOOKUP($B286,'Prior Year'!$B:$U,'Prior Year'!J$5-1,FALSE))/1000</f>
        <v>783</v>
      </c>
      <c r="J286" s="164">
        <f>(VLOOKUP($B286,'Prior Year'!$B:$U,'Prior Year'!K$5-1,FALSE))/1000</f>
        <v>783</v>
      </c>
      <c r="K286" s="164">
        <f>(VLOOKUP($B286,'Prior Year'!$B:$U,'Prior Year'!L$5-1,FALSE))/1000</f>
        <v>783</v>
      </c>
      <c r="L286" s="164">
        <f>(VLOOKUP($B286,'Prior Year'!$B:$U,'Prior Year'!M$5-1,FALSE))/1000</f>
        <v>783</v>
      </c>
      <c r="M286" s="164">
        <f>(VLOOKUP($B286,'Prior Year'!$B:$U,'Prior Year'!N$5-1,FALSE))/1000</f>
        <v>783</v>
      </c>
      <c r="N286" s="164">
        <f>(VLOOKUP($B286,'Prior Year'!$B:$U,'Prior Year'!O$5-1,FALSE))/1000</f>
        <v>783</v>
      </c>
      <c r="O286" s="164">
        <f>(VLOOKUP($B286,'Prior Year'!$B:$U,'Prior Year'!P$5-1,FALSE))/1000</f>
        <v>783</v>
      </c>
      <c r="P286" s="164">
        <f>(VLOOKUP($B286,'Prior Year'!$B:$U,'Prior Year'!Q$5-1,FALSE))/1000</f>
        <v>783</v>
      </c>
      <c r="Q286" s="164">
        <f>(VLOOKUP($B286,'Prior Year'!$B:$U,'Prior Year'!R$5-1,FALSE))/1000</f>
        <v>783</v>
      </c>
      <c r="R286" s="164">
        <f>(VLOOKUP($B286,'Prior Year'!$B:$U,'Prior Year'!S$5-1,FALSE))/1000</f>
        <v>783</v>
      </c>
      <c r="S286" s="148">
        <f t="shared" si="37"/>
        <v>782.97723307692308</v>
      </c>
      <c r="T286" s="142" t="s">
        <v>113</v>
      </c>
    </row>
    <row r="287" spans="1:20" ht="15" customHeight="1">
      <c r="A287" s="140">
        <v>7</v>
      </c>
      <c r="B287" s="86" t="s">
        <v>329</v>
      </c>
      <c r="C287" s="14" t="s">
        <v>330</v>
      </c>
      <c r="D287" s="140"/>
      <c r="E287" s="140"/>
      <c r="F287" s="27">
        <f>(SUMIF('Prior Year'!$A:$A,$B287,'Prior Year'!G:G))/1000</f>
        <v>0</v>
      </c>
      <c r="G287" s="27">
        <f>(SUMIF('Prior Year'!$A:$A,$B287,'Prior Year'!H:H))/1000</f>
        <v>0</v>
      </c>
      <c r="H287" s="27">
        <f>(SUMIF('Prior Year'!$A:$A,$B287,'Prior Year'!I:I))/1000</f>
        <v>0</v>
      </c>
      <c r="I287" s="27">
        <f>(SUMIF('Prior Year'!$A:$A,$B287,'Prior Year'!J:J))/1000</f>
        <v>0</v>
      </c>
      <c r="J287" s="27">
        <f>(SUMIF('Prior Year'!$A:$A,$B287,'Prior Year'!K:K))/1000</f>
        <v>0</v>
      </c>
      <c r="K287" s="27">
        <f>(SUMIF('Prior Year'!$A:$A,$B287,'Prior Year'!L:L))/1000</f>
        <v>0</v>
      </c>
      <c r="L287" s="27">
        <f>(SUMIF('Prior Year'!$A:$A,$B287,'Prior Year'!M:M))/1000</f>
        <v>0</v>
      </c>
      <c r="M287" s="27">
        <f>(SUMIF('Prior Year'!$A:$A,$B287,'Prior Year'!N:N))/1000</f>
        <v>0</v>
      </c>
      <c r="N287" s="27">
        <f>(SUMIF('Prior Year'!$A:$A,$B287,'Prior Year'!O:O))/1000</f>
        <v>0</v>
      </c>
      <c r="O287" s="27">
        <f>(SUMIF('Prior Year'!$A:$A,$B287,'Prior Year'!P:P))/1000</f>
        <v>0</v>
      </c>
      <c r="P287" s="27">
        <f>(SUMIF('Prior Year'!$A:$A,$B287,'Prior Year'!Q:Q))/1000</f>
        <v>0</v>
      </c>
      <c r="Q287" s="27">
        <f>(SUMIF('Prior Year'!$A:$A,$B287,'Prior Year'!R:R))/1000</f>
        <v>0</v>
      </c>
      <c r="R287" s="27">
        <f>(SUMIF('Prior Year'!$A:$A,$B287,'Prior Year'!S:S))/1000</f>
        <v>0</v>
      </c>
      <c r="S287" s="148">
        <f t="shared" si="37"/>
        <v>0</v>
      </c>
      <c r="T287" s="142" t="s">
        <v>113</v>
      </c>
    </row>
    <row r="288" spans="1:20" ht="15" customHeight="1">
      <c r="A288" s="140">
        <v>8</v>
      </c>
      <c r="B288" s="86" t="s">
        <v>331</v>
      </c>
      <c r="C288" s="14" t="s">
        <v>332</v>
      </c>
      <c r="D288" s="140"/>
      <c r="E288" s="140"/>
      <c r="F288" s="32">
        <f>(SUMIF('Prior Year'!$A:$A,$B288,'Prior Year'!G:G))/1000</f>
        <v>32144.872230000001</v>
      </c>
      <c r="G288" s="32">
        <f>(SUMIF('Prior Year'!$A:$A,$B288,'Prior Year'!H:H))/1000</f>
        <v>32278.8092</v>
      </c>
      <c r="H288" s="32">
        <f>(SUMIF('Prior Year'!$A:$A,$B288,'Prior Year'!I:I))/1000</f>
        <v>32413.304239999998</v>
      </c>
      <c r="I288" s="32">
        <f>(SUMIF('Prior Year'!$A:$A,$B288,'Prior Year'!J:J))/1000</f>
        <v>32548.359670000002</v>
      </c>
      <c r="J288" s="32">
        <f>(SUMIF('Prior Year'!$A:$A,$B288,'Prior Year'!K:K))/1000</f>
        <v>32683.97784</v>
      </c>
      <c r="K288" s="32">
        <f>(SUMIF('Prior Year'!$A:$A,$B288,'Prior Year'!L:L))/1000</f>
        <v>32820.161079999998</v>
      </c>
      <c r="L288" s="32">
        <f>(SUMIF('Prior Year'!$A:$A,$B288,'Prior Year'!M:M))/1000</f>
        <v>32956.911749999999</v>
      </c>
      <c r="M288" s="32">
        <f>(SUMIF('Prior Year'!$A:$A,$B288,'Prior Year'!N:N))/1000</f>
        <v>33094.232219999998</v>
      </c>
      <c r="N288" s="32">
        <f>(SUMIF('Prior Year'!$A:$A,$B288,'Prior Year'!O:O))/1000</f>
        <v>33232.12485</v>
      </c>
      <c r="O288" s="32">
        <f>(SUMIF('Prior Year'!$A:$A,$B288,'Prior Year'!P:P))/1000</f>
        <v>33370.592039999996</v>
      </c>
      <c r="P288" s="32">
        <f>(SUMIF('Prior Year'!$A:$A,$B288,'Prior Year'!Q:Q))/1000</f>
        <v>33509.636170000005</v>
      </c>
      <c r="Q288" s="32">
        <f>(SUMIF('Prior Year'!$A:$A,$B288,'Prior Year'!R:R))/1000</f>
        <v>33649.25965</v>
      </c>
      <c r="R288" s="32">
        <f>(SUMIF('Prior Year'!$A:$A,$B288,'Prior Year'!S:S))/1000</f>
        <v>33789.464899999999</v>
      </c>
      <c r="S288" s="153">
        <f t="shared" si="37"/>
        <v>32960.900449230772</v>
      </c>
      <c r="T288" s="142" t="s">
        <v>113</v>
      </c>
    </row>
    <row r="289" spans="1:25" ht="15" customHeight="1">
      <c r="A289" s="140">
        <v>9</v>
      </c>
      <c r="B289" s="35"/>
      <c r="C289" s="14"/>
      <c r="D289" s="140" t="s">
        <v>318</v>
      </c>
      <c r="E289" s="140"/>
      <c r="F289" s="27">
        <f>SUM(F282:F288)</f>
        <v>165789.96429999999</v>
      </c>
      <c r="G289" s="27">
        <f t="shared" ref="G289:S289" si="38">SUM(G282:G288)</f>
        <v>173754.8063689679</v>
      </c>
      <c r="H289" s="27">
        <f t="shared" si="38"/>
        <v>173367.10475550868</v>
      </c>
      <c r="I289" s="27">
        <f t="shared" si="38"/>
        <v>172730.95242976749</v>
      </c>
      <c r="J289" s="27">
        <f t="shared" si="38"/>
        <v>169532.25113175091</v>
      </c>
      <c r="K289" s="27">
        <f t="shared" si="38"/>
        <v>170300.74770323181</v>
      </c>
      <c r="L289" s="27">
        <f t="shared" si="38"/>
        <v>170767.80443734341</v>
      </c>
      <c r="M289" s="27">
        <f t="shared" si="38"/>
        <v>170148.53387161801</v>
      </c>
      <c r="N289" s="27">
        <f t="shared" si="38"/>
        <v>172175.4152698658</v>
      </c>
      <c r="O289" s="27">
        <f t="shared" si="38"/>
        <v>171747.32308279688</v>
      </c>
      <c r="P289" s="27">
        <f t="shared" si="38"/>
        <v>173634.85356244762</v>
      </c>
      <c r="Q289" s="27">
        <f t="shared" si="38"/>
        <v>174841.2418392773</v>
      </c>
      <c r="R289" s="27">
        <f t="shared" si="38"/>
        <v>176789.45048811228</v>
      </c>
      <c r="S289" s="27">
        <f t="shared" si="38"/>
        <v>171967.72686466834</v>
      </c>
      <c r="T289" s="140"/>
    </row>
    <row r="290" spans="1:25" ht="15" customHeight="1">
      <c r="A290" s="140">
        <v>10</v>
      </c>
      <c r="B290" s="140"/>
      <c r="C290" s="140"/>
      <c r="D290" s="140"/>
      <c r="E290" s="140"/>
      <c r="F290" s="140"/>
      <c r="G290" s="140"/>
      <c r="H290" s="140"/>
      <c r="I290" s="140"/>
      <c r="J290" s="140"/>
      <c r="K290" s="140"/>
      <c r="L290" s="140"/>
      <c r="M290" s="140"/>
      <c r="N290" s="140"/>
      <c r="O290" s="140"/>
      <c r="P290" s="140"/>
      <c r="Q290" s="140"/>
      <c r="R290" s="140"/>
      <c r="S290" s="140"/>
      <c r="T290" s="140"/>
    </row>
    <row r="291" spans="1:25" ht="15" customHeight="1">
      <c r="A291" s="140">
        <v>11</v>
      </c>
      <c r="B291" s="140"/>
      <c r="C291" s="140" t="s">
        <v>333</v>
      </c>
      <c r="D291" s="140"/>
      <c r="E291" s="14"/>
      <c r="F291" s="27"/>
      <c r="G291" s="27"/>
      <c r="H291" s="27"/>
      <c r="I291" s="27"/>
      <c r="J291" s="27"/>
      <c r="K291" s="27"/>
      <c r="L291" s="27"/>
      <c r="M291" s="27"/>
      <c r="N291" s="27"/>
      <c r="O291" s="27"/>
      <c r="P291" s="27"/>
      <c r="Q291" s="27"/>
      <c r="R291" s="27"/>
      <c r="S291" s="148"/>
      <c r="T291" s="140"/>
    </row>
    <row r="292" spans="1:25" ht="15" customHeight="1">
      <c r="A292" s="140">
        <v>12</v>
      </c>
      <c r="B292" s="86" t="s">
        <v>334</v>
      </c>
      <c r="C292" s="14" t="s">
        <v>335</v>
      </c>
      <c r="D292" s="14"/>
      <c r="E292" s="140"/>
      <c r="F292" s="27">
        <f>(SUMIF('Prior Year'!$A:$A,$B292,'Prior Year'!G:G))/1000</f>
        <v>706000</v>
      </c>
      <c r="G292" s="27">
        <f>(SUMIF('Prior Year'!$A:$A,$B292,'Prior Year'!H:H))/1000</f>
        <v>253875.21716501299</v>
      </c>
      <c r="H292" s="27">
        <f>(SUMIF('Prior Year'!$A:$A,$B292,'Prior Year'!I:I))/1000</f>
        <v>23112.680197484602</v>
      </c>
      <c r="I292" s="27">
        <f>(SUMIF('Prior Year'!$A:$A,$B292,'Prior Year'!J:J))/1000</f>
        <v>69456.980805116211</v>
      </c>
      <c r="J292" s="27">
        <f>(SUMIF('Prior Year'!$A:$A,$B292,'Prior Year'!K:K))/1000</f>
        <v>132240.94463739099</v>
      </c>
      <c r="K292" s="27">
        <f>(SUMIF('Prior Year'!$A:$A,$B292,'Prior Year'!L:L))/1000</f>
        <v>3610.1544458916001</v>
      </c>
      <c r="L292" s="27">
        <f>(SUMIF('Prior Year'!$A:$A,$B292,'Prior Year'!M:M))/1000</f>
        <v>40187.817569180399</v>
      </c>
      <c r="M292" s="27">
        <f>(SUMIF('Prior Year'!$A:$A,$B292,'Prior Year'!N:N))/1000</f>
        <v>391732.415857944</v>
      </c>
      <c r="N292" s="27">
        <f>(SUMIF('Prior Year'!$A:$A,$B292,'Prior Year'!O:O))/1000</f>
        <v>392354.48129397997</v>
      </c>
      <c r="O292" s="27">
        <f>(SUMIF('Prior Year'!$A:$A,$B292,'Prior Year'!P:P))/1000</f>
        <v>424115.79908827</v>
      </c>
      <c r="P292" s="27">
        <f>(SUMIF('Prior Year'!$A:$A,$B292,'Prior Year'!Q:Q))/1000</f>
        <v>348298.23424191598</v>
      </c>
      <c r="Q292" s="27">
        <f>(SUMIF('Prior Year'!$A:$A,$B292,'Prior Year'!R:R))/1000</f>
        <v>603052.46914338693</v>
      </c>
      <c r="R292" s="27">
        <f>(SUMIF('Prior Year'!$A:$A,$B292,'Prior Year'!S:S))/1000</f>
        <v>595364.85717259895</v>
      </c>
      <c r="S292" s="148">
        <f t="shared" ref="S292:S304" si="39">AVERAGE(F292:R292)</f>
        <v>306415.5424321671</v>
      </c>
      <c r="T292" s="142" t="s">
        <v>283</v>
      </c>
      <c r="U292" s="86"/>
    </row>
    <row r="293" spans="1:25" ht="15" customHeight="1">
      <c r="A293" s="140">
        <v>13</v>
      </c>
      <c r="B293" s="86" t="s">
        <v>336</v>
      </c>
      <c r="C293" s="14" t="s">
        <v>337</v>
      </c>
      <c r="D293" s="140"/>
      <c r="E293" s="140"/>
      <c r="F293" s="27">
        <f>(SUMIF('Prior Year'!$A:$A,$B293,'Prior Year'!G:G))/1000</f>
        <v>320892.31177999999</v>
      </c>
      <c r="G293" s="27">
        <f>(SUMIF('Prior Year'!$A:$A,$B293,'Prior Year'!H:H))/1000</f>
        <v>222368.3246219666</v>
      </c>
      <c r="H293" s="27">
        <f>(SUMIF('Prior Year'!$A:$A,$B293,'Prior Year'!I:I))/1000</f>
        <v>227528.49878225091</v>
      </c>
      <c r="I293" s="27">
        <f>(SUMIF('Prior Year'!$A:$A,$B293,'Prior Year'!J:J))/1000</f>
        <v>221517.18951220959</v>
      </c>
      <c r="J293" s="27">
        <f>(SUMIF('Prior Year'!$A:$A,$B293,'Prior Year'!K:K))/1000</f>
        <v>213476.60488897099</v>
      </c>
      <c r="K293" s="27">
        <f>(SUMIF('Prior Year'!$A:$A,$B293,'Prior Year'!L:L))/1000</f>
        <v>250184.68695991518</v>
      </c>
      <c r="L293" s="27">
        <f>(SUMIF('Prior Year'!$A:$A,$B293,'Prior Year'!M:M))/1000</f>
        <v>292070.77918831719</v>
      </c>
      <c r="M293" s="27">
        <f>(SUMIF('Prior Year'!$A:$A,$B293,'Prior Year'!N:N))/1000</f>
        <v>246427.34771153179</v>
      </c>
      <c r="N293" s="27">
        <f>(SUMIF('Prior Year'!$A:$A,$B293,'Prior Year'!O:O))/1000</f>
        <v>247604.95804764819</v>
      </c>
      <c r="O293" s="27">
        <f>(SUMIF('Prior Year'!$A:$A,$B293,'Prior Year'!P:P))/1000</f>
        <v>225796.8182167896</v>
      </c>
      <c r="P293" s="27">
        <f>(SUMIF('Prior Year'!$A:$A,$B293,'Prior Year'!Q:Q))/1000</f>
        <v>233312.76704401121</v>
      </c>
      <c r="Q293" s="27">
        <f>(SUMIF('Prior Year'!$A:$A,$B293,'Prior Year'!R:R))/1000</f>
        <v>197673.92478381432</v>
      </c>
      <c r="R293" s="27">
        <f>(SUMIF('Prior Year'!$A:$A,$B293,'Prior Year'!S:S))/1000</f>
        <v>254338.7841293402</v>
      </c>
      <c r="S293" s="148">
        <f t="shared" si="39"/>
        <v>242553.30735898198</v>
      </c>
      <c r="T293" s="142" t="s">
        <v>113</v>
      </c>
      <c r="U293" s="149"/>
    </row>
    <row r="294" spans="1:25" ht="15" customHeight="1">
      <c r="A294" s="140">
        <v>14</v>
      </c>
      <c r="B294" s="86" t="s">
        <v>338</v>
      </c>
      <c r="C294" s="160" t="s">
        <v>339</v>
      </c>
      <c r="D294" s="140"/>
      <c r="E294" s="140"/>
      <c r="F294" s="27">
        <f>(SUMIF('Prior Year'!$A:$A,$B294,'Prior Year'!G:G))/1000</f>
        <v>0</v>
      </c>
      <c r="G294" s="27">
        <f>(SUMIF('Prior Year'!$A:$A,$B294,'Prior Year'!H:H))/1000</f>
        <v>0</v>
      </c>
      <c r="H294" s="27">
        <f>(SUMIF('Prior Year'!$A:$A,$B294,'Prior Year'!I:I))/1000</f>
        <v>0</v>
      </c>
      <c r="I294" s="27">
        <f>(SUMIF('Prior Year'!$A:$A,$B294,'Prior Year'!J:J))/1000</f>
        <v>0</v>
      </c>
      <c r="J294" s="27">
        <f>(SUMIF('Prior Year'!$A:$A,$B294,'Prior Year'!K:K))/1000</f>
        <v>0</v>
      </c>
      <c r="K294" s="27">
        <f>(SUMIF('Prior Year'!$A:$A,$B294,'Prior Year'!L:L))/1000</f>
        <v>0</v>
      </c>
      <c r="L294" s="27">
        <f>(SUMIF('Prior Year'!$A:$A,$B294,'Prior Year'!M:M))/1000</f>
        <v>0</v>
      </c>
      <c r="M294" s="27">
        <f>(SUMIF('Prior Year'!$A:$A,$B294,'Prior Year'!N:N))/1000</f>
        <v>0</v>
      </c>
      <c r="N294" s="27">
        <f>(SUMIF('Prior Year'!$A:$A,$B294,'Prior Year'!O:O))/1000</f>
        <v>0</v>
      </c>
      <c r="O294" s="27">
        <f>(SUMIF('Prior Year'!$A:$A,$B294,'Prior Year'!P:P))/1000</f>
        <v>0</v>
      </c>
      <c r="P294" s="27">
        <f>(SUMIF('Prior Year'!$A:$A,$B294,'Prior Year'!Q:Q))/1000</f>
        <v>0</v>
      </c>
      <c r="Q294" s="27">
        <f>(SUMIF('Prior Year'!$A:$A,$B294,'Prior Year'!R:R))/1000</f>
        <v>0</v>
      </c>
      <c r="R294" s="27">
        <f>(SUMIF('Prior Year'!$A:$A,$B294,'Prior Year'!S:S))/1000</f>
        <v>0</v>
      </c>
      <c r="S294" s="148">
        <f t="shared" si="39"/>
        <v>0</v>
      </c>
      <c r="T294" s="142" t="s">
        <v>283</v>
      </c>
      <c r="U294" s="168" t="s">
        <v>377</v>
      </c>
      <c r="V294" s="333"/>
    </row>
    <row r="295" spans="1:25" ht="15" customHeight="1">
      <c r="A295" s="140">
        <v>15</v>
      </c>
      <c r="B295" s="86" t="s">
        <v>340</v>
      </c>
      <c r="C295" s="14" t="s">
        <v>341</v>
      </c>
      <c r="D295" s="140"/>
      <c r="E295" s="140"/>
      <c r="F295" s="27">
        <f>(SUMIF('Prior Year'!$A:$A,$B295,'Prior Year'!G:G))/1000</f>
        <v>10201.85887</v>
      </c>
      <c r="G295" s="27">
        <f>(SUMIF('Prior Year'!$A:$A,$B295,'Prior Year'!H:H))/1000</f>
        <v>11285.338220000001</v>
      </c>
      <c r="H295" s="27">
        <f>(SUMIF('Prior Year'!$A:$A,$B295,'Prior Year'!I:I))/1000</f>
        <v>11013.98321</v>
      </c>
      <c r="I295" s="27">
        <f>(SUMIF('Prior Year'!$A:$A,$B295,'Prior Year'!J:J))/1000</f>
        <v>10948.220929999999</v>
      </c>
      <c r="J295" s="27">
        <f>(SUMIF('Prior Year'!$A:$A,$B295,'Prior Year'!K:K))/1000</f>
        <v>10949.67829</v>
      </c>
      <c r="K295" s="27">
        <f>(SUMIF('Prior Year'!$A:$A,$B295,'Prior Year'!L:L))/1000</f>
        <v>12044.990760000001</v>
      </c>
      <c r="L295" s="27">
        <f>(SUMIF('Prior Year'!$A:$A,$B295,'Prior Year'!M:M))/1000</f>
        <v>13084.711019999999</v>
      </c>
      <c r="M295" s="27">
        <f>(SUMIF('Prior Year'!$A:$A,$B295,'Prior Year'!N:N))/1000</f>
        <v>13582.96263</v>
      </c>
      <c r="N295" s="27">
        <f>(SUMIF('Prior Year'!$A:$A,$B295,'Prior Year'!O:O))/1000</f>
        <v>13728.186810000001</v>
      </c>
      <c r="O295" s="27">
        <f>(SUMIF('Prior Year'!$A:$A,$B295,'Prior Year'!P:P))/1000</f>
        <v>13382.229720000001</v>
      </c>
      <c r="P295" s="27">
        <f>(SUMIF('Prior Year'!$A:$A,$B295,'Prior Year'!Q:Q))/1000</f>
        <v>12499.18641</v>
      </c>
      <c r="Q295" s="27">
        <f>(SUMIF('Prior Year'!$A:$A,$B295,'Prior Year'!R:R))/1000</f>
        <v>11570.23573</v>
      </c>
      <c r="R295" s="27">
        <f>(SUMIF('Prior Year'!$A:$A,$B295,'Prior Year'!S:S))/1000</f>
        <v>11940.227210000001</v>
      </c>
      <c r="S295" s="148">
        <f t="shared" si="39"/>
        <v>12017.831523846156</v>
      </c>
      <c r="T295" s="142" t="s">
        <v>113</v>
      </c>
      <c r="U295" s="149"/>
    </row>
    <row r="296" spans="1:25" ht="15" customHeight="1">
      <c r="A296" s="140">
        <v>16</v>
      </c>
      <c r="B296" s="86" t="s">
        <v>342</v>
      </c>
      <c r="C296" s="14" t="s">
        <v>343</v>
      </c>
      <c r="D296" s="140"/>
      <c r="E296" s="140"/>
      <c r="F296" s="27">
        <f>(SUMIF('Prior Year'!$A:$A,$B296,'Prior Year'!G:G))/1000</f>
        <v>120634.37643999999</v>
      </c>
      <c r="G296" s="27">
        <f>(SUMIF('Prior Year'!$A:$A,$B296,'Prior Year'!H:H))/1000</f>
        <v>120684.640763517</v>
      </c>
      <c r="H296" s="27">
        <f>(SUMIF('Prior Year'!$A:$A,$B296,'Prior Year'!I:I))/1000</f>
        <v>120734.926030501</v>
      </c>
      <c r="I296" s="27">
        <f>(SUMIF('Prior Year'!$A:$A,$B296,'Prior Year'!J:J))/1000</f>
        <v>120785.23224968099</v>
      </c>
      <c r="J296" s="27">
        <f>(SUMIF('Prior Year'!$A:$A,$B296,'Prior Year'!K:K))/1000</f>
        <v>120835.559429785</v>
      </c>
      <c r="K296" s="27">
        <f>(SUMIF('Prior Year'!$A:$A,$B296,'Prior Year'!L:L))/1000</f>
        <v>120885.907579547</v>
      </c>
      <c r="L296" s="27">
        <f>(SUMIF('Prior Year'!$A:$A,$B296,'Prior Year'!M:M))/1000</f>
        <v>120936.27670770501</v>
      </c>
      <c r="M296" s="27">
        <f>(SUMIF('Prior Year'!$A:$A,$B296,'Prior Year'!N:N))/1000</f>
        <v>120986.66682299999</v>
      </c>
      <c r="N296" s="27">
        <f>(SUMIF('Prior Year'!$A:$A,$B296,'Prior Year'!O:O))/1000</f>
        <v>121037.077934177</v>
      </c>
      <c r="O296" s="27">
        <f>(SUMIF('Prior Year'!$A:$A,$B296,'Prior Year'!P:P))/1000</f>
        <v>121087.510049982</v>
      </c>
      <c r="P296" s="27">
        <f>(SUMIF('Prior Year'!$A:$A,$B296,'Prior Year'!Q:Q))/1000</f>
        <v>121137.96317916999</v>
      </c>
      <c r="Q296" s="27">
        <f>(SUMIF('Prior Year'!$A:$A,$B296,'Prior Year'!R:R))/1000</f>
        <v>121188.437330495</v>
      </c>
      <c r="R296" s="27">
        <f>(SUMIF('Prior Year'!$A:$A,$B296,'Prior Year'!S:S))/1000</f>
        <v>121238.932512716</v>
      </c>
      <c r="S296" s="148">
        <f t="shared" si="39"/>
        <v>120936.42361771353</v>
      </c>
      <c r="T296" s="402" t="s">
        <v>283</v>
      </c>
      <c r="U296" s="604">
        <f>SUM(S297:S298)</f>
        <v>44914.163373034273</v>
      </c>
      <c r="V296" s="35"/>
      <c r="W296" s="35"/>
      <c r="X296" s="35"/>
      <c r="Y296" s="35"/>
    </row>
    <row r="297" spans="1:25" ht="15" customHeight="1">
      <c r="A297" s="140">
        <v>17</v>
      </c>
      <c r="B297" s="86" t="s">
        <v>344</v>
      </c>
      <c r="C297" s="14" t="s">
        <v>345</v>
      </c>
      <c r="D297" s="140"/>
      <c r="E297" s="140"/>
      <c r="F297" s="27">
        <f>(SUMIF('Prior Year'!$A:$A,$B297,'Prior Year'!G:G))/1000-F298</f>
        <v>25824.920440000002</v>
      </c>
      <c r="G297" s="27">
        <f>(SUMIF('Prior Year'!$A:$A,$B297,'Prior Year'!H:H))/1000-G298</f>
        <v>34194.059389582901</v>
      </c>
      <c r="H297" s="27">
        <f>(SUMIF('Prior Year'!$A:$A,$B297,'Prior Year'!I:I))/1000-H298</f>
        <v>42235.677437757098</v>
      </c>
      <c r="I297" s="27">
        <f>(SUMIF('Prior Year'!$A:$A,$B297,'Prior Year'!J:J))/1000-I298</f>
        <v>30428.458454316398</v>
      </c>
      <c r="J297" s="27">
        <f>(SUMIF('Prior Year'!$A:$A,$B297,'Prior Year'!K:K))/1000-J298</f>
        <v>24523.853026695298</v>
      </c>
      <c r="K297" s="27">
        <f>(SUMIF('Prior Year'!$A:$A,$B297,'Prior Year'!L:L))/1000-K298</f>
        <v>41755.005781730702</v>
      </c>
      <c r="L297" s="27">
        <f>(SUMIF('Prior Year'!$A:$A,$B297,'Prior Year'!M:M))/1000-L298</f>
        <v>45269.613970467602</v>
      </c>
      <c r="M297" s="27">
        <f>(SUMIF('Prior Year'!$A:$A,$B297,'Prior Year'!N:N))/1000-M298</f>
        <v>69118.45934855449</v>
      </c>
      <c r="N297" s="27">
        <f>(SUMIF('Prior Year'!$A:$A,$B297,'Prior Year'!O:O))/1000-N298</f>
        <v>92648.621084112703</v>
      </c>
      <c r="O297" s="27">
        <f>(SUMIF('Prior Year'!$A:$A,$B297,'Prior Year'!P:P))/1000-O298</f>
        <v>93128.210932003611</v>
      </c>
      <c r="P297" s="27">
        <f>(SUMIF('Prior Year'!$A:$A,$B297,'Prior Year'!Q:Q))/1000-P298</f>
        <v>105790.3084845605</v>
      </c>
      <c r="Q297" s="27">
        <f>(SUMIF('Prior Year'!$A:$A,$B297,'Prior Year'!R:R))/1000-Q298</f>
        <v>23907.6806004143</v>
      </c>
      <c r="R297" s="27">
        <f>(SUMIF('Prior Year'!$A:$A,$B297,'Prior Year'!S:S))/1000-R298</f>
        <v>12474.93725925</v>
      </c>
      <c r="S297" s="148">
        <f t="shared" si="39"/>
        <v>49330.754323803507</v>
      </c>
      <c r="T297" s="402" t="s">
        <v>113</v>
      </c>
      <c r="U297" s="605">
        <v>44914.163373034302</v>
      </c>
      <c r="V297" s="608" t="s">
        <v>378</v>
      </c>
      <c r="W297" s="35"/>
      <c r="X297" s="35"/>
      <c r="Y297" s="35"/>
    </row>
    <row r="298" spans="1:25" ht="15" customHeight="1">
      <c r="A298" s="140">
        <v>18</v>
      </c>
      <c r="B298" s="86" t="s">
        <v>344</v>
      </c>
      <c r="C298" s="14" t="s">
        <v>345</v>
      </c>
      <c r="D298" s="140"/>
      <c r="E298" s="140"/>
      <c r="F298" s="27">
        <f>(SUMIF('Prior Year'!$A:$A,"236nu",'Prior Year'!G:G))/1000</f>
        <v>-14616.289719999999</v>
      </c>
      <c r="G298" s="27">
        <f>(SUMIF('Prior Year'!$A:$A,"236nu",'Prior Year'!H:H))/1000</f>
        <v>-15002.72172</v>
      </c>
      <c r="H298" s="27">
        <f>(SUMIF('Prior Year'!$A:$A,"236nu",'Prior Year'!I:I))/1000</f>
        <v>-15421.298719999999</v>
      </c>
      <c r="I298" s="27">
        <f>(SUMIF('Prior Year'!$A:$A,"236nu",'Prior Year'!J:J))/1000</f>
        <v>-5051.0827199999994</v>
      </c>
      <c r="J298" s="27">
        <f>(SUMIF('Prior Year'!$A:$A,"236nu",'Prior Year'!K:K))/1000</f>
        <v>-666.72171999999932</v>
      </c>
      <c r="K298" s="27">
        <f>(SUMIF('Prior Year'!$A:$A,"236nu",'Prior Year'!L:L))/1000</f>
        <v>-1062.4607199999994</v>
      </c>
      <c r="L298" s="27">
        <f>(SUMIF('Prior Year'!$A:$A,"236nu",'Prior Year'!M:M))/1000</f>
        <v>273.76328000000069</v>
      </c>
      <c r="M298" s="27">
        <f>(SUMIF('Prior Year'!$A:$A,"236nu",'Prior Year'!N:N))/1000</f>
        <v>-799.47571999999923</v>
      </c>
      <c r="N298" s="27">
        <f>(SUMIF('Prior Year'!$A:$A,"236nu",'Prior Year'!O:O))/1000</f>
        <v>-1491.5127199999993</v>
      </c>
      <c r="O298" s="27">
        <f>(SUMIF('Prior Year'!$A:$A,"236nu",'Prior Year'!P:P))/1000</f>
        <v>-1024.6237199999994</v>
      </c>
      <c r="P298" s="27">
        <f>(SUMIF('Prior Year'!$A:$A,"236nu",'Prior Year'!Q:Q))/1000</f>
        <v>-1339.8877199999993</v>
      </c>
      <c r="Q298" s="27">
        <f>(SUMIF('Prior Year'!$A:$A,"236nu",'Prior Year'!R:R))/1000</f>
        <v>-1663.6907199999994</v>
      </c>
      <c r="R298" s="27">
        <f>(SUMIF('Prior Year'!$A:$A,"236nu",'Prior Year'!S:S))/1000</f>
        <v>450.32028000000065</v>
      </c>
      <c r="S298" s="148">
        <f t="shared" si="39"/>
        <v>-4416.5909507692304</v>
      </c>
      <c r="T298" s="402" t="s">
        <v>236</v>
      </c>
      <c r="U298" s="611">
        <f>U296-U297</f>
        <v>0</v>
      </c>
      <c r="V298" s="610" t="s">
        <v>232</v>
      </c>
      <c r="W298" s="35"/>
      <c r="X298" s="35"/>
      <c r="Y298" s="35"/>
    </row>
    <row r="299" spans="1:25" ht="15" customHeight="1">
      <c r="A299" s="140">
        <v>19</v>
      </c>
      <c r="B299" s="86" t="s">
        <v>346</v>
      </c>
      <c r="C299" s="14" t="s">
        <v>347</v>
      </c>
      <c r="D299" s="140"/>
      <c r="E299" s="140"/>
      <c r="F299" s="27">
        <f>(SUMIF('Prior Year'!$A:$A,$B299,'Prior Year'!G:G))/1000</f>
        <v>28439.716840000001</v>
      </c>
      <c r="G299" s="27">
        <f>(SUMIF('Prior Year'!$A:$A,$B299,'Prior Year'!H:H))/1000</f>
        <v>29591.297195268398</v>
      </c>
      <c r="H299" s="27">
        <f>(SUMIF('Prior Year'!$A:$A,$B299,'Prior Year'!I:I))/1000</f>
        <v>44627.588829847999</v>
      </c>
      <c r="I299" s="27">
        <f>(SUMIF('Prior Year'!$A:$A,$B299,'Prior Year'!J:J))/1000</f>
        <v>48471.565992010102</v>
      </c>
      <c r="J299" s="27">
        <f>(SUMIF('Prior Year'!$A:$A,$B299,'Prior Year'!K:K))/1000</f>
        <v>64105.339101436999</v>
      </c>
      <c r="K299" s="27">
        <f>(SUMIF('Prior Year'!$A:$A,$B299,'Prior Year'!L:L))/1000</f>
        <v>52044.569100345201</v>
      </c>
      <c r="L299" s="27">
        <f>(SUMIF('Prior Year'!$A:$A,$B299,'Prior Year'!M:M))/1000</f>
        <v>46349.927203795698</v>
      </c>
      <c r="M299" s="27">
        <f>(SUMIF('Prior Year'!$A:$A,$B299,'Prior Year'!N:N))/1000</f>
        <v>51710.904427628098</v>
      </c>
      <c r="N299" s="27">
        <f>(SUMIF('Prior Year'!$A:$A,$B299,'Prior Year'!O:O))/1000</f>
        <v>60363.355102330002</v>
      </c>
      <c r="O299" s="27">
        <f>(SUMIF('Prior Year'!$A:$A,$B299,'Prior Year'!P:P))/1000</f>
        <v>48920.2628566313</v>
      </c>
      <c r="P299" s="27">
        <f>(SUMIF('Prior Year'!$A:$A,$B299,'Prior Year'!Q:Q))/1000</f>
        <v>63514.274977524801</v>
      </c>
      <c r="Q299" s="27">
        <f>(SUMIF('Prior Year'!$A:$A,$B299,'Prior Year'!R:R))/1000</f>
        <v>50595.293619069394</v>
      </c>
      <c r="R299" s="27">
        <f>(SUMIF('Prior Year'!$A:$A,$B299,'Prior Year'!S:S))/1000</f>
        <v>35201.520636353802</v>
      </c>
      <c r="S299" s="148">
        <f t="shared" si="39"/>
        <v>47995.047375557057</v>
      </c>
      <c r="T299" s="402" t="s">
        <v>113</v>
      </c>
      <c r="W299" s="35"/>
      <c r="X299" s="35"/>
      <c r="Y299" s="35"/>
    </row>
    <row r="300" spans="1:25" ht="15" customHeight="1">
      <c r="A300" s="140">
        <v>20</v>
      </c>
      <c r="B300" s="86" t="s">
        <v>348</v>
      </c>
      <c r="C300" s="14" t="s">
        <v>349</v>
      </c>
      <c r="D300" s="140"/>
      <c r="E300" s="140"/>
      <c r="F300" s="27">
        <f>(SUMIF('Prior Year'!$A:$A,$B300,'Prior Year'!G:G))/1000</f>
        <v>0</v>
      </c>
      <c r="G300" s="27">
        <f>(SUMIF('Prior Year'!$A:$A,$B300,'Prior Year'!H:H))/1000</f>
        <v>0</v>
      </c>
      <c r="H300" s="27">
        <f>(SUMIF('Prior Year'!$A:$A,$B300,'Prior Year'!I:I))/1000</f>
        <v>0</v>
      </c>
      <c r="I300" s="27">
        <f>(SUMIF('Prior Year'!$A:$A,$B300,'Prior Year'!J:J))/1000</f>
        <v>0</v>
      </c>
      <c r="J300" s="27">
        <f>(SUMIF('Prior Year'!$A:$A,$B300,'Prior Year'!K:K))/1000</f>
        <v>0</v>
      </c>
      <c r="K300" s="27">
        <f>(SUMIF('Prior Year'!$A:$A,$B300,'Prior Year'!L:L))/1000</f>
        <v>0</v>
      </c>
      <c r="L300" s="27">
        <f>(SUMIF('Prior Year'!$A:$A,$B300,'Prior Year'!M:M))/1000</f>
        <v>0</v>
      </c>
      <c r="M300" s="27">
        <f>(SUMIF('Prior Year'!$A:$A,$B300,'Prior Year'!N:N))/1000</f>
        <v>0</v>
      </c>
      <c r="N300" s="27">
        <f>(SUMIF('Prior Year'!$A:$A,$B300,'Prior Year'!O:O))/1000</f>
        <v>0</v>
      </c>
      <c r="O300" s="27">
        <f>(SUMIF('Prior Year'!$A:$A,$B300,'Prior Year'!P:P))/1000</f>
        <v>0</v>
      </c>
      <c r="P300" s="27">
        <f>(SUMIF('Prior Year'!$A:$A,$B300,'Prior Year'!Q:Q))/1000</f>
        <v>0</v>
      </c>
      <c r="Q300" s="27">
        <f>(SUMIF('Prior Year'!$A:$A,$B300,'Prior Year'!R:R))/1000</f>
        <v>0</v>
      </c>
      <c r="R300" s="27">
        <f>(SUMIF('Prior Year'!$A:$A,$B300,'Prior Year'!S:S))/1000</f>
        <v>0</v>
      </c>
      <c r="S300" s="148">
        <f t="shared" si="39"/>
        <v>0</v>
      </c>
      <c r="T300" s="402" t="s">
        <v>113</v>
      </c>
      <c r="W300" s="35"/>
      <c r="X300" s="35"/>
      <c r="Y300" s="35"/>
    </row>
    <row r="301" spans="1:25" ht="15" customHeight="1">
      <c r="A301" s="140">
        <v>21</v>
      </c>
      <c r="B301" s="86" t="s">
        <v>350</v>
      </c>
      <c r="C301" s="14" t="s">
        <v>351</v>
      </c>
      <c r="D301" s="140"/>
      <c r="E301" s="140"/>
      <c r="F301" s="27">
        <f>(SUMIF('Prior Year'!$A:$A,$B301,'Prior Year'!G:G))/1000</f>
        <v>10948.055890000001</v>
      </c>
      <c r="G301" s="27">
        <f>(SUMIF('Prior Year'!$A:$A,$B301,'Prior Year'!H:H))/1000</f>
        <v>12043.0921800001</v>
      </c>
      <c r="H301" s="27">
        <f>(SUMIF('Prior Year'!$A:$A,$B301,'Prior Year'!I:I))/1000</f>
        <v>12152.69218</v>
      </c>
      <c r="I301" s="27">
        <f>(SUMIF('Prior Year'!$A:$A,$B301,'Prior Year'!J:J))/1000</f>
        <v>12206.892180000101</v>
      </c>
      <c r="J301" s="27">
        <f>(SUMIF('Prior Year'!$A:$A,$B301,'Prior Year'!K:K))/1000</f>
        <v>12410.09218</v>
      </c>
      <c r="K301" s="27">
        <f>(SUMIF('Prior Year'!$A:$A,$B301,'Prior Year'!L:L))/1000</f>
        <v>13262.09218</v>
      </c>
      <c r="L301" s="27">
        <f>(SUMIF('Prior Year'!$A:$A,$B301,'Prior Year'!M:M))/1000</f>
        <v>14134.892179999899</v>
      </c>
      <c r="M301" s="27">
        <f>(SUMIF('Prior Year'!$A:$A,$B301,'Prior Year'!N:N))/1000</f>
        <v>14640.09218</v>
      </c>
      <c r="N301" s="27">
        <f>(SUMIF('Prior Year'!$A:$A,$B301,'Prior Year'!O:O))/1000</f>
        <v>15218.45218</v>
      </c>
      <c r="O301" s="27">
        <f>(SUMIF('Prior Year'!$A:$A,$B301,'Prior Year'!P:P))/1000</f>
        <v>15446.572179999999</v>
      </c>
      <c r="P301" s="27">
        <f>(SUMIF('Prior Year'!$A:$A,$B301,'Prior Year'!Q:Q))/1000</f>
        <v>14377.07618</v>
      </c>
      <c r="Q301" s="27">
        <f>(SUMIF('Prior Year'!$A:$A,$B301,'Prior Year'!R:R))/1000</f>
        <v>13314.340179999999</v>
      </c>
      <c r="R301" s="27">
        <f>(SUMIF('Prior Year'!$A:$A,$B301,'Prior Year'!S:S))/1000</f>
        <v>13498.4601800001</v>
      </c>
      <c r="S301" s="148">
        <f t="shared" si="39"/>
        <v>13357.907850000016</v>
      </c>
      <c r="T301" s="402" t="s">
        <v>113</v>
      </c>
      <c r="U301" s="35"/>
      <c r="V301" s="35"/>
      <c r="W301" s="35"/>
      <c r="X301" s="35"/>
      <c r="Y301" s="35"/>
    </row>
    <row r="302" spans="1:25" ht="15" customHeight="1">
      <c r="A302" s="140">
        <v>22</v>
      </c>
      <c r="B302" s="86" t="s">
        <v>352</v>
      </c>
      <c r="C302" s="14" t="s">
        <v>353</v>
      </c>
      <c r="D302" s="140"/>
      <c r="E302" s="140"/>
      <c r="F302" s="27">
        <f>(SUMIF('Prior Year'!$A:$A,$B302,'Prior Year'!G:G))/1000</f>
        <v>39977.160109999997</v>
      </c>
      <c r="G302" s="27">
        <f>(SUMIF('Prior Year'!$A:$A,$B302,'Prior Year'!H:H))/1000</f>
        <v>39567.949289999997</v>
      </c>
      <c r="H302" s="27">
        <f>(SUMIF('Prior Year'!$A:$A,$B302,'Prior Year'!I:I))/1000</f>
        <v>39661.949289999997</v>
      </c>
      <c r="I302" s="27">
        <f>(SUMIF('Prior Year'!$A:$A,$B302,'Prior Year'!J:J))/1000</f>
        <v>38435.7701848258</v>
      </c>
      <c r="J302" s="27">
        <f>(SUMIF('Prior Year'!$A:$A,$B302,'Prior Year'!K:K))/1000</f>
        <v>38513.7701848258</v>
      </c>
      <c r="K302" s="27">
        <f>(SUMIF('Prior Year'!$A:$A,$B302,'Prior Year'!L:L))/1000</f>
        <v>38568.7701848258</v>
      </c>
      <c r="L302" s="27">
        <f>(SUMIF('Prior Year'!$A:$A,$B302,'Prior Year'!M:M))/1000</f>
        <v>39379.718219651804</v>
      </c>
      <c r="M302" s="27">
        <f>(SUMIF('Prior Year'!$A:$A,$B302,'Prior Year'!N:N))/1000</f>
        <v>39390.718219651804</v>
      </c>
      <c r="N302" s="27">
        <f>(SUMIF('Prior Year'!$A:$A,$B302,'Prior Year'!O:O))/1000</f>
        <v>39435.718219651804</v>
      </c>
      <c r="O302" s="27">
        <f>(SUMIF('Prior Year'!$A:$A,$B302,'Prior Year'!P:P))/1000</f>
        <v>40215.666254477597</v>
      </c>
      <c r="P302" s="27">
        <f>(SUMIF('Prior Year'!$A:$A,$B302,'Prior Year'!Q:Q))/1000</f>
        <v>40260.666254477597</v>
      </c>
      <c r="Q302" s="27">
        <f>(SUMIF('Prior Year'!$A:$A,$B302,'Prior Year'!R:R))/1000</f>
        <v>40305.666254477597</v>
      </c>
      <c r="R302" s="27">
        <f>(SUMIF('Prior Year'!$A:$A,$B302,'Prior Year'!S:S))/1000</f>
        <v>40869.614289303499</v>
      </c>
      <c r="S302" s="148">
        <f t="shared" si="39"/>
        <v>39583.318227397613</v>
      </c>
      <c r="T302" s="402" t="s">
        <v>113</v>
      </c>
      <c r="U302" s="35"/>
      <c r="V302" s="35"/>
      <c r="W302" s="35"/>
      <c r="X302" s="35"/>
      <c r="Y302" s="35"/>
    </row>
    <row r="303" spans="1:25" ht="15" customHeight="1">
      <c r="A303" s="140">
        <v>23</v>
      </c>
      <c r="B303" s="86" t="s">
        <v>354</v>
      </c>
      <c r="C303" s="14" t="s">
        <v>355</v>
      </c>
      <c r="D303" s="140"/>
      <c r="E303" s="140"/>
      <c r="F303" s="27">
        <f>(SUMIF('Prior Year'!$A:$A,$B303,'Prior Year'!G:G))/1000</f>
        <v>2408.2833700000001</v>
      </c>
      <c r="G303" s="27">
        <f>(SUMIF('Prior Year'!$A:$A,$B303,'Prior Year'!H:H))/1000</f>
        <v>2219.9759631821003</v>
      </c>
      <c r="H303" s="27">
        <f>(SUMIF('Prior Year'!$A:$A,$B303,'Prior Year'!I:I))/1000</f>
        <v>2221.9567459735999</v>
      </c>
      <c r="I303" s="27">
        <f>(SUMIF('Prior Year'!$A:$A,$B303,'Prior Year'!J:J))/1000</f>
        <v>2246.7646784258</v>
      </c>
      <c r="J303" s="27">
        <f>(SUMIF('Prior Year'!$A:$A,$B303,'Prior Year'!K:K))/1000</f>
        <v>2248.7510436868001</v>
      </c>
      <c r="K303" s="27">
        <f>(SUMIF('Prior Year'!$A:$A,$B303,'Prior Year'!L:L))/1000</f>
        <v>2250.7521533762997</v>
      </c>
      <c r="L303" s="27">
        <f>(SUMIF('Prior Year'!$A:$A,$B303,'Prior Year'!M:M))/1000</f>
        <v>2275.8106437300999</v>
      </c>
      <c r="M303" s="27">
        <f>(SUMIF('Prior Year'!$A:$A,$B303,'Prior Year'!N:N))/1000</f>
        <v>2277.8173931307001</v>
      </c>
      <c r="N303" s="27">
        <f>(SUMIF('Prior Year'!$A:$A,$B303,'Prior Year'!O:O))/1000</f>
        <v>2279.8269683326998</v>
      </c>
      <c r="O303" s="27">
        <f>(SUMIF('Prior Year'!$A:$A,$B303,'Prior Year'!P:P))/1000</f>
        <v>2305.1733054913998</v>
      </c>
      <c r="P303" s="27">
        <f>(SUMIF('Prior Year'!$A:$A,$B303,'Prior Year'!Q:Q))/1000</f>
        <v>2307.1885442390999</v>
      </c>
      <c r="Q303" s="27">
        <f>(SUMIF('Prior Year'!$A:$A,$B303,'Prior Year'!R:R))/1000</f>
        <v>2309.2066207424</v>
      </c>
      <c r="R303" s="27">
        <f>(SUMIF('Prior Year'!$A:$A,$B303,'Prior Year'!S:S))/1000</f>
        <v>1831.3990999980001</v>
      </c>
      <c r="S303" s="148">
        <f t="shared" si="39"/>
        <v>2244.8389638699232</v>
      </c>
      <c r="T303" s="402" t="s">
        <v>113</v>
      </c>
      <c r="U303" s="35"/>
      <c r="V303" s="35"/>
      <c r="W303" s="35"/>
      <c r="X303" s="35"/>
      <c r="Y303" s="35"/>
    </row>
    <row r="304" spans="1:25" ht="15" customHeight="1">
      <c r="A304" s="140">
        <v>24</v>
      </c>
      <c r="B304" s="86" t="s">
        <v>356</v>
      </c>
      <c r="C304" s="14" t="s">
        <v>277</v>
      </c>
      <c r="D304" s="140"/>
      <c r="E304" s="140"/>
      <c r="F304" s="32">
        <f>(SUMIF('Prior Year'!$A:$A,$B304,'Prior Year'!G:G))/1000</f>
        <v>0</v>
      </c>
      <c r="G304" s="32">
        <f>(SUMIF('Prior Year'!$A:$A,$B304,'Prior Year'!H:H))/1000</f>
        <v>0</v>
      </c>
      <c r="H304" s="32">
        <f>(SUMIF('Prior Year'!$A:$A,$B304,'Prior Year'!I:I))/1000</f>
        <v>0</v>
      </c>
      <c r="I304" s="32">
        <f>(SUMIF('Prior Year'!$A:$A,$B304,'Prior Year'!J:J))/1000</f>
        <v>0</v>
      </c>
      <c r="J304" s="32">
        <f>(SUMIF('Prior Year'!$A:$A,$B304,'Prior Year'!K:K))/1000</f>
        <v>0</v>
      </c>
      <c r="K304" s="32">
        <f>(SUMIF('Prior Year'!$A:$A,$B304,'Prior Year'!L:L))/1000</f>
        <v>0</v>
      </c>
      <c r="L304" s="32">
        <f>(SUMIF('Prior Year'!$A:$A,$B304,'Prior Year'!M:M))/1000</f>
        <v>0</v>
      </c>
      <c r="M304" s="32">
        <f>(SUMIF('Prior Year'!$A:$A,$B304,'Prior Year'!N:N))/1000</f>
        <v>0</v>
      </c>
      <c r="N304" s="32">
        <f>(SUMIF('Prior Year'!$A:$A,$B304,'Prior Year'!O:O))/1000</f>
        <v>0</v>
      </c>
      <c r="O304" s="32">
        <f>(SUMIF('Prior Year'!$A:$A,$B304,'Prior Year'!P:P))/1000</f>
        <v>0</v>
      </c>
      <c r="P304" s="32">
        <f>(SUMIF('Prior Year'!$A:$A,$B304,'Prior Year'!Q:Q))/1000</f>
        <v>0</v>
      </c>
      <c r="Q304" s="32">
        <f>(SUMIF('Prior Year'!$A:$A,$B304,'Prior Year'!R:R))/1000</f>
        <v>0</v>
      </c>
      <c r="R304" s="32">
        <f>(SUMIF('Prior Year'!$A:$A,$B304,'Prior Year'!S:S))/1000</f>
        <v>0</v>
      </c>
      <c r="S304" s="153">
        <f t="shared" si="39"/>
        <v>0</v>
      </c>
      <c r="T304" s="402" t="s">
        <v>113</v>
      </c>
      <c r="U304" s="35"/>
      <c r="V304" s="35"/>
      <c r="W304" s="35"/>
      <c r="X304" s="35"/>
      <c r="Y304" s="35"/>
    </row>
    <row r="305" spans="1:25" ht="15" customHeight="1">
      <c r="A305" s="140">
        <v>25</v>
      </c>
      <c r="B305" s="35"/>
      <c r="C305" s="14"/>
      <c r="D305" s="140" t="s">
        <v>333</v>
      </c>
      <c r="E305" s="140"/>
      <c r="F305" s="27">
        <f t="shared" ref="F305:S305" si="40">SUM(F292:F304)</f>
        <v>1250710.39402</v>
      </c>
      <c r="G305" s="27">
        <f t="shared" si="40"/>
        <v>710827.17306853016</v>
      </c>
      <c r="H305" s="27">
        <f t="shared" si="40"/>
        <v>507868.65398381522</v>
      </c>
      <c r="I305" s="27">
        <f t="shared" si="40"/>
        <v>549445.99226658512</v>
      </c>
      <c r="J305" s="27">
        <f t="shared" si="40"/>
        <v>618637.87106279191</v>
      </c>
      <c r="K305" s="27">
        <f t="shared" si="40"/>
        <v>533544.46842563187</v>
      </c>
      <c r="L305" s="27">
        <f t="shared" si="40"/>
        <v>613963.30998284766</v>
      </c>
      <c r="M305" s="27">
        <f t="shared" si="40"/>
        <v>949067.90887144103</v>
      </c>
      <c r="N305" s="27">
        <f t="shared" si="40"/>
        <v>983179.16492023249</v>
      </c>
      <c r="O305" s="27">
        <f t="shared" si="40"/>
        <v>983373.61888364539</v>
      </c>
      <c r="P305" s="27">
        <f t="shared" si="40"/>
        <v>940157.77759589907</v>
      </c>
      <c r="Q305" s="27">
        <f t="shared" si="40"/>
        <v>1062253.5635423998</v>
      </c>
      <c r="R305" s="27">
        <f t="shared" si="40"/>
        <v>1087209.0527695604</v>
      </c>
      <c r="S305" s="27">
        <f t="shared" si="40"/>
        <v>830018.38072256756</v>
      </c>
      <c r="T305" s="332"/>
      <c r="U305" s="35"/>
      <c r="V305" s="35"/>
      <c r="W305" s="35"/>
      <c r="X305" s="35"/>
      <c r="Y305" s="35"/>
    </row>
    <row r="306" spans="1:25" ht="15" customHeight="1">
      <c r="A306" s="140">
        <v>26</v>
      </c>
      <c r="B306" s="35"/>
      <c r="C306" s="14"/>
      <c r="D306" s="140"/>
      <c r="E306" s="140"/>
      <c r="F306" s="577"/>
      <c r="G306" s="140"/>
      <c r="H306" s="140"/>
      <c r="I306" s="140"/>
      <c r="J306" s="140"/>
      <c r="K306" s="140"/>
      <c r="L306" s="140"/>
      <c r="M306" s="140"/>
      <c r="N306" s="140"/>
      <c r="O306" s="140"/>
      <c r="P306" s="140"/>
      <c r="Q306" s="140"/>
      <c r="R306" s="140"/>
      <c r="S306" s="140"/>
      <c r="T306" s="332"/>
      <c r="U306" s="35"/>
      <c r="V306" s="35"/>
      <c r="W306" s="35"/>
      <c r="X306" s="35"/>
      <c r="Y306" s="35"/>
    </row>
    <row r="307" spans="1:25" ht="15" customHeight="1">
      <c r="A307" s="140">
        <v>27</v>
      </c>
      <c r="B307" s="35"/>
      <c r="C307" s="140" t="s">
        <v>357</v>
      </c>
      <c r="D307" s="140"/>
      <c r="E307" s="140"/>
      <c r="F307" s="140"/>
      <c r="G307" s="140"/>
      <c r="H307" s="140"/>
      <c r="I307" s="140"/>
      <c r="J307" s="140"/>
      <c r="K307" s="140"/>
      <c r="L307" s="140"/>
      <c r="M307" s="140"/>
      <c r="N307" s="140"/>
      <c r="O307" s="140"/>
      <c r="P307" s="140"/>
      <c r="Q307" s="140"/>
      <c r="R307" s="140"/>
      <c r="S307" s="140"/>
      <c r="T307" s="332"/>
      <c r="U307" s="35"/>
      <c r="V307" s="35"/>
      <c r="W307" s="35"/>
      <c r="X307" s="35"/>
      <c r="Y307" s="35"/>
    </row>
    <row r="308" spans="1:25" ht="15" customHeight="1">
      <c r="A308" s="140">
        <v>28</v>
      </c>
      <c r="B308" s="86" t="s">
        <v>358</v>
      </c>
      <c r="C308" s="14" t="s">
        <v>359</v>
      </c>
      <c r="D308" s="140"/>
      <c r="E308" s="140"/>
      <c r="F308" s="27">
        <f>(SUMIF('Prior Year'!$A:$A,$B308,'Prior Year'!G:G))/1000-F309</f>
        <v>30209.5085</v>
      </c>
      <c r="G308" s="27">
        <f>(SUMIF('Prior Year'!$A:$A,$B308,'Prior Year'!H:H))/1000-G309</f>
        <v>30048.417234761801</v>
      </c>
      <c r="H308" s="27">
        <f>(SUMIF('Prior Year'!$A:$A,$B308,'Prior Year'!I:I))/1000-H309</f>
        <v>31726.441461231101</v>
      </c>
      <c r="I308" s="27">
        <f>(SUMIF('Prior Year'!$A:$A,$B308,'Prior Year'!J:J))/1000-I309</f>
        <v>32054.678755257497</v>
      </c>
      <c r="J308" s="27">
        <f>(SUMIF('Prior Year'!$A:$A,$B308,'Prior Year'!K:K))/1000-J309</f>
        <v>27027.576086510799</v>
      </c>
      <c r="K308" s="27">
        <f>(SUMIF('Prior Year'!$A:$A,$B308,'Prior Year'!L:L))/1000-K309</f>
        <v>28858.251476195499</v>
      </c>
      <c r="L308" s="27">
        <f>(SUMIF('Prior Year'!$A:$A,$B308,'Prior Year'!M:M))/1000-L309</f>
        <v>32838.6093557309</v>
      </c>
      <c r="M308" s="27">
        <f>(SUMIF('Prior Year'!$A:$A,$B308,'Prior Year'!N:N))/1000-M309</f>
        <v>28377.3937357986</v>
      </c>
      <c r="N308" s="27">
        <f>(SUMIF('Prior Year'!$A:$A,$B308,'Prior Year'!O:O))/1000-N309</f>
        <v>28730.7506979965</v>
      </c>
      <c r="O308" s="27">
        <f>(SUMIF('Prior Year'!$A:$A,$B308,'Prior Year'!P:P))/1000-O309</f>
        <v>31772.863605962899</v>
      </c>
      <c r="P308" s="27">
        <f>(SUMIF('Prior Year'!$A:$A,$B308,'Prior Year'!Q:Q))/1000-P309</f>
        <v>33743.822724322803</v>
      </c>
      <c r="Q308" s="27">
        <f>(SUMIF('Prior Year'!$A:$A,$B308,'Prior Year'!R:R))/1000-Q309</f>
        <v>35386.053515369196</v>
      </c>
      <c r="R308" s="27">
        <f>(SUMIF('Prior Year'!$A:$A,$B308,'Prior Year'!S:S))/1000-R309</f>
        <v>38095.902782142497</v>
      </c>
      <c r="S308" s="148">
        <f t="shared" ref="S308:S317" si="41">AVERAGE(F308:R308)</f>
        <v>31451.559225483084</v>
      </c>
      <c r="T308" s="402" t="s">
        <v>113</v>
      </c>
      <c r="U308" s="35"/>
      <c r="V308" s="35"/>
      <c r="W308" s="35"/>
      <c r="X308" s="35"/>
      <c r="Y308" s="35"/>
    </row>
    <row r="309" spans="1:25" ht="15" customHeight="1">
      <c r="A309" s="140">
        <v>29</v>
      </c>
      <c r="B309" s="86" t="s">
        <v>358</v>
      </c>
      <c r="C309" s="14" t="s">
        <v>359</v>
      </c>
      <c r="D309" s="140"/>
      <c r="E309" s="140"/>
      <c r="F309" s="27">
        <f>-(SUMIF('Prior Year'!$A:$A,"253nu",'Prior Year'!G:G))/1000</f>
        <v>0</v>
      </c>
      <c r="G309" s="27">
        <f>-(SUMIF('Prior Year'!$A:$A,"253nu",'Prior Year'!H:H))/1000</f>
        <v>0</v>
      </c>
      <c r="H309" s="27">
        <f>-(SUMIF('Prior Year'!$A:$A,"253nu",'Prior Year'!I:I))/1000</f>
        <v>0</v>
      </c>
      <c r="I309" s="27">
        <f>-(SUMIF('Prior Year'!$A:$A,"253nu",'Prior Year'!J:J))/1000</f>
        <v>0</v>
      </c>
      <c r="J309" s="27">
        <f>-(SUMIF('Prior Year'!$A:$A,"253nu",'Prior Year'!K:K))/1000</f>
        <v>0</v>
      </c>
      <c r="K309" s="27">
        <f>-(SUMIF('Prior Year'!$A:$A,"253nu",'Prior Year'!L:L))/1000</f>
        <v>0</v>
      </c>
      <c r="L309" s="27">
        <f>-(SUMIF('Prior Year'!$A:$A,"253nu",'Prior Year'!M:M))/1000</f>
        <v>0</v>
      </c>
      <c r="M309" s="27">
        <f>-(SUMIF('Prior Year'!$A:$A,"253nu",'Prior Year'!N:N))/1000</f>
        <v>0</v>
      </c>
      <c r="N309" s="27">
        <f>-(SUMIF('Prior Year'!$A:$A,"253nu",'Prior Year'!O:O))/1000</f>
        <v>0</v>
      </c>
      <c r="O309" s="27">
        <f>-(SUMIF('Prior Year'!$A:$A,"253nu",'Prior Year'!P:P))/1000</f>
        <v>0</v>
      </c>
      <c r="P309" s="27">
        <f>-(SUMIF('Prior Year'!$A:$A,"253nu",'Prior Year'!Q:Q))/1000</f>
        <v>0</v>
      </c>
      <c r="Q309" s="27">
        <f>-(SUMIF('Prior Year'!$A:$A,"253nu",'Prior Year'!R:R))/1000</f>
        <v>0</v>
      </c>
      <c r="R309" s="27">
        <f>-(SUMIF('Prior Year'!$A:$A,"253nu",'Prior Year'!S:S))/1000</f>
        <v>0</v>
      </c>
      <c r="S309" s="148">
        <f t="shared" si="41"/>
        <v>0</v>
      </c>
      <c r="T309" s="402" t="s">
        <v>236</v>
      </c>
      <c r="U309" s="35"/>
      <c r="V309" s="35"/>
      <c r="W309" s="35"/>
      <c r="X309" s="35"/>
      <c r="Y309" s="35"/>
    </row>
    <row r="310" spans="1:25" ht="15" customHeight="1">
      <c r="A310" s="140">
        <v>30</v>
      </c>
      <c r="B310" s="86" t="s">
        <v>360</v>
      </c>
      <c r="C310" s="14" t="s">
        <v>361</v>
      </c>
      <c r="D310" s="140"/>
      <c r="E310" s="140"/>
      <c r="F310" s="27">
        <f>(SUMIF('Prior Year'!$A:$A,$B310,'Prior Year'!G:G))/1000-F311</f>
        <v>46610.012390000047</v>
      </c>
      <c r="G310" s="27">
        <f>(SUMIF('Prior Year'!$A:$A,$B310,'Prior Year'!H:H))/1000-G311</f>
        <v>47361.501288303174</v>
      </c>
      <c r="H310" s="27">
        <f>(SUMIF('Prior Year'!$A:$A,$B310,'Prior Year'!I:I))/1000-H311</f>
        <v>48429.946538343094</v>
      </c>
      <c r="I310" s="27">
        <f>(SUMIF('Prior Year'!$A:$A,$B310,'Prior Year'!J:J))/1000-I311</f>
        <v>49546.004307640833</v>
      </c>
      <c r="J310" s="27">
        <f>(SUMIF('Prior Year'!$A:$A,$B310,'Prior Year'!K:K))/1000-J311</f>
        <v>51639.99366823805</v>
      </c>
      <c r="K310" s="27">
        <f>(SUMIF('Prior Year'!$A:$A,$B310,'Prior Year'!L:L))/1000-K311</f>
        <v>54801.622686775867</v>
      </c>
      <c r="L310" s="27">
        <f>(SUMIF('Prior Year'!$A:$A,$B310,'Prior Year'!M:M))/1000-L311</f>
        <v>58167.048630388686</v>
      </c>
      <c r="M310" s="27">
        <f>(SUMIF('Prior Year'!$A:$A,$B310,'Prior Year'!N:N))/1000-M311</f>
        <v>61303.294911863108</v>
      </c>
      <c r="N310" s="27">
        <f>(SUMIF('Prior Year'!$A:$A,$B310,'Prior Year'!O:O))/1000-N311</f>
        <v>65947.441655590199</v>
      </c>
      <c r="O310" s="27">
        <f>(SUMIF('Prior Year'!$A:$A,$B310,'Prior Year'!P:P))/1000-O311</f>
        <v>81988.98695169593</v>
      </c>
      <c r="P310" s="27">
        <f>(SUMIF('Prior Year'!$A:$A,$B310,'Prior Year'!Q:Q))/1000-P311</f>
        <v>97357.85624134005</v>
      </c>
      <c r="Q310" s="27">
        <f>(SUMIF('Prior Year'!$A:$A,$B310,'Prior Year'!R:R))/1000-Q311</f>
        <v>106660.25387853506</v>
      </c>
      <c r="R310" s="27">
        <f>(SUMIF('Prior Year'!$A:$A,$B310,'Prior Year'!S:S))/1000-R311</f>
        <v>103582.11704357975</v>
      </c>
      <c r="S310" s="148">
        <f t="shared" si="41"/>
        <v>67184.313860945666</v>
      </c>
      <c r="T310" s="402" t="s">
        <v>113</v>
      </c>
      <c r="U310" s="35"/>
      <c r="V310" s="35"/>
      <c r="W310" s="35"/>
      <c r="X310" s="35"/>
      <c r="Y310" s="35"/>
    </row>
    <row r="311" spans="1:25" ht="15" customHeight="1">
      <c r="A311" s="140">
        <v>31</v>
      </c>
      <c r="B311" s="149" t="s">
        <v>360</v>
      </c>
      <c r="C311" s="14" t="s">
        <v>362</v>
      </c>
      <c r="D311" s="140"/>
      <c r="E311" s="140"/>
      <c r="F311" s="27">
        <f>(SUMIF('Prior Year'!$C:$C,"2540610",'Prior Year'!G:G))/1000</f>
        <v>476702.07682999998</v>
      </c>
      <c r="G311" s="27">
        <f>(SUMIF('Prior Year'!$C:$C,"2540610",'Prior Year'!H:H))/1000</f>
        <v>473537.62086000002</v>
      </c>
      <c r="H311" s="27">
        <f>(SUMIF('Prior Year'!$C:$C,"2540610",'Prior Year'!I:I))/1000</f>
        <v>470450.36586000002</v>
      </c>
      <c r="I311" s="27">
        <f>(SUMIF('Prior Year'!$C:$C,"2540610",'Prior Year'!J:J))/1000</f>
        <v>474297.90085999999</v>
      </c>
      <c r="J311" s="27">
        <f>(SUMIF('Prior Year'!$C:$C,"2540610",'Prior Year'!K:K))/1000</f>
        <v>471133.26086000004</v>
      </c>
      <c r="K311" s="27">
        <f>(SUMIF('Prior Year'!$C:$C,"2540610",'Prior Year'!L:L))/1000</f>
        <v>467968.62086000002</v>
      </c>
      <c r="L311" s="27">
        <f>(SUMIF('Prior Year'!$C:$C,"2540610",'Prior Year'!M:M))/1000</f>
        <v>464680.06786000001</v>
      </c>
      <c r="M311" s="27">
        <f>(SUMIF('Prior Year'!$C:$C,"2540610",'Prior Year'!N:N))/1000</f>
        <v>461515.42686000001</v>
      </c>
      <c r="N311" s="27">
        <f>(SUMIF('Prior Year'!$C:$C,"2540610",'Prior Year'!O:O))/1000</f>
        <v>458350.78685999999</v>
      </c>
      <c r="O311" s="27">
        <f>(SUMIF('Prior Year'!$C:$C,"2540610",'Prior Year'!P:P))/1000</f>
        <v>445634.45286000002</v>
      </c>
      <c r="P311" s="27">
        <f>(SUMIF('Prior Year'!$C:$C,"2540610",'Prior Year'!Q:Q))/1000</f>
        <v>442456.96386000002</v>
      </c>
      <c r="Q311" s="27">
        <f>(SUMIF('Prior Year'!$C:$C,"2540610",'Prior Year'!R:R))/1000</f>
        <v>439279.47486000002</v>
      </c>
      <c r="R311" s="27">
        <f>(SUMIF('Prior Year'!$C:$C,"2540610",'Prior Year'!S:S))/1000</f>
        <v>440307.18586000003</v>
      </c>
      <c r="S311" s="148">
        <f t="shared" si="41"/>
        <v>460485.7080884616</v>
      </c>
      <c r="T311" s="402" t="s">
        <v>283</v>
      </c>
      <c r="U311" s="35"/>
      <c r="V311" s="35"/>
      <c r="W311" s="35"/>
      <c r="X311" s="35"/>
      <c r="Y311" s="35"/>
    </row>
    <row r="312" spans="1:25" ht="15" customHeight="1">
      <c r="A312" s="140">
        <v>32</v>
      </c>
      <c r="B312" s="86" t="s">
        <v>363</v>
      </c>
      <c r="C312" s="14" t="s">
        <v>364</v>
      </c>
      <c r="D312" s="140"/>
      <c r="E312" s="140"/>
      <c r="F312" s="27">
        <f>(SUMIF('Prior Year'!$A:$A,$B312,'Prior Year'!G:G))/1000</f>
        <v>237151.59927000001</v>
      </c>
      <c r="G312" s="27">
        <f>(SUMIF('Prior Year'!$A:$A,$B312,'Prior Year'!H:H))/1000</f>
        <v>236478.49919</v>
      </c>
      <c r="H312" s="27">
        <f>(SUMIF('Prior Year'!$A:$A,$B312,'Prior Year'!I:I))/1000</f>
        <v>236079.87518999999</v>
      </c>
      <c r="I312" s="27">
        <f>(SUMIF('Prior Year'!$A:$A,$B312,'Prior Year'!J:J))/1000</f>
        <v>235406.14319</v>
      </c>
      <c r="J312" s="27">
        <f>(SUMIF('Prior Year'!$A:$A,$B312,'Prior Year'!K:K))/1000</f>
        <v>234732.41118999998</v>
      </c>
      <c r="K312" s="27">
        <f>(SUMIF('Prior Year'!$A:$A,$B312,'Prior Year'!L:L))/1000</f>
        <v>234058.67919</v>
      </c>
      <c r="L312" s="27">
        <f>(SUMIF('Prior Year'!$A:$A,$B312,'Prior Year'!M:M))/1000</f>
        <v>233384.94719000001</v>
      </c>
      <c r="M312" s="27">
        <f>(SUMIF('Prior Year'!$A:$A,$B312,'Prior Year'!N:N))/1000</f>
        <v>232711.21518999999</v>
      </c>
      <c r="N312" s="27">
        <f>(SUMIF('Prior Year'!$A:$A,$B312,'Prior Year'!O:O))/1000</f>
        <v>232037.48319</v>
      </c>
      <c r="O312" s="27">
        <f>(SUMIF('Prior Year'!$A:$A,$B312,'Prior Year'!P:P))/1000</f>
        <v>236844.75119000001</v>
      </c>
      <c r="P312" s="27">
        <f>(SUMIF('Prior Year'!$A:$A,$B312,'Prior Year'!Q:Q))/1000</f>
        <v>236125.34419</v>
      </c>
      <c r="Q312" s="27">
        <f>(SUMIF('Prior Year'!$A:$A,$B312,'Prior Year'!R:R))/1000</f>
        <v>235405.93719</v>
      </c>
      <c r="R312" s="27">
        <f>(SUMIF('Prior Year'!$A:$A,$B312,'Prior Year'!S:S))/1000</f>
        <v>234686.52019000001</v>
      </c>
      <c r="S312" s="148">
        <f t="shared" si="41"/>
        <v>235007.95427307693</v>
      </c>
      <c r="T312" s="402" t="s">
        <v>283</v>
      </c>
      <c r="U312" s="35"/>
      <c r="V312" s="35"/>
      <c r="W312" s="35"/>
      <c r="X312" s="35"/>
      <c r="Y312" s="35"/>
    </row>
    <row r="313" spans="1:25" ht="15" customHeight="1">
      <c r="A313" s="140">
        <v>33</v>
      </c>
      <c r="B313" s="86" t="s">
        <v>365</v>
      </c>
      <c r="C313" s="14" t="s">
        <v>366</v>
      </c>
      <c r="D313" s="140"/>
      <c r="E313" s="140"/>
      <c r="F313" s="27">
        <f>(SUMIF('Prior Year'!$A:$A,$B313,'Prior Year'!G:G))/1000</f>
        <v>-7.8761200000000002</v>
      </c>
      <c r="G313" s="27">
        <f>(SUMIF('Prior Year'!$A:$A,$B313,'Prior Year'!H:H))/1000</f>
        <v>-7.8761200000000002</v>
      </c>
      <c r="H313" s="27">
        <f>(SUMIF('Prior Year'!$A:$A,$B313,'Prior Year'!I:I))/1000</f>
        <v>-7.8761200000000002</v>
      </c>
      <c r="I313" s="27">
        <f>(SUMIF('Prior Year'!$A:$A,$B313,'Prior Year'!J:J))/1000</f>
        <v>-7.8761200000000002</v>
      </c>
      <c r="J313" s="27">
        <f>(SUMIF('Prior Year'!$A:$A,$B313,'Prior Year'!K:K))/1000</f>
        <v>-7.8761200000000002</v>
      </c>
      <c r="K313" s="27">
        <f>(SUMIF('Prior Year'!$A:$A,$B313,'Prior Year'!L:L))/1000</f>
        <v>-7.8761200000000002</v>
      </c>
      <c r="L313" s="27">
        <f>(SUMIF('Prior Year'!$A:$A,$B313,'Prior Year'!M:M))/1000</f>
        <v>-7.8761200000000002</v>
      </c>
      <c r="M313" s="27">
        <f>(SUMIF('Prior Year'!$A:$A,$B313,'Prior Year'!N:N))/1000</f>
        <v>-7.8761200000000002</v>
      </c>
      <c r="N313" s="27">
        <f>(SUMIF('Prior Year'!$A:$A,$B313,'Prior Year'!O:O))/1000</f>
        <v>-7.8761200000000002</v>
      </c>
      <c r="O313" s="27">
        <f>(SUMIF('Prior Year'!$A:$A,$B313,'Prior Year'!P:P))/1000</f>
        <v>-7.8761200000000002</v>
      </c>
      <c r="P313" s="27">
        <f>(SUMIF('Prior Year'!$A:$A,$B313,'Prior Year'!Q:Q))/1000</f>
        <v>-7.8761200000000002</v>
      </c>
      <c r="Q313" s="27">
        <f>(SUMIF('Prior Year'!$A:$A,$B313,'Prior Year'!R:R))/1000</f>
        <v>-7.8761200000000002</v>
      </c>
      <c r="R313" s="27">
        <f>(SUMIF('Prior Year'!$A:$A,$B313,'Prior Year'!S:S))/1000</f>
        <v>-7.8761200000000002</v>
      </c>
      <c r="S313" s="148">
        <f t="shared" si="41"/>
        <v>-7.8761200000000002</v>
      </c>
      <c r="T313" s="402" t="s">
        <v>113</v>
      </c>
      <c r="U313" s="35"/>
      <c r="V313" s="35"/>
      <c r="W313" s="35"/>
      <c r="X313" s="35"/>
      <c r="Y313" s="35"/>
    </row>
    <row r="314" spans="1:25" ht="15" customHeight="1">
      <c r="A314" s="140">
        <v>34</v>
      </c>
      <c r="B314" s="86" t="s">
        <v>367</v>
      </c>
      <c r="C314" s="14" t="s">
        <v>368</v>
      </c>
      <c r="D314" s="140"/>
      <c r="E314" s="140"/>
      <c r="F314" s="27">
        <f>(SUMIF('Prior Year'!$A:$A,$B314,'Prior Year'!G:G))/1000</f>
        <v>0</v>
      </c>
      <c r="G314" s="27">
        <f>(SUMIF('Prior Year'!$A:$A,$B314,'Prior Year'!H:H))/1000</f>
        <v>0</v>
      </c>
      <c r="H314" s="27">
        <f>(SUMIF('Prior Year'!$A:$A,$B314,'Prior Year'!I:I))/1000</f>
        <v>0</v>
      </c>
      <c r="I314" s="27">
        <f>(SUMIF('Prior Year'!$A:$A,$B314,'Prior Year'!J:J))/1000</f>
        <v>0</v>
      </c>
      <c r="J314" s="27">
        <f>(SUMIF('Prior Year'!$A:$A,$B314,'Prior Year'!K:K))/1000</f>
        <v>0</v>
      </c>
      <c r="K314" s="27">
        <f>(SUMIF('Prior Year'!$A:$A,$B314,'Prior Year'!L:L))/1000</f>
        <v>0</v>
      </c>
      <c r="L314" s="27">
        <f>(SUMIF('Prior Year'!$A:$A,$B314,'Prior Year'!M:M))/1000</f>
        <v>0</v>
      </c>
      <c r="M314" s="27">
        <f>(SUMIF('Prior Year'!$A:$A,$B314,'Prior Year'!N:N))/1000</f>
        <v>0</v>
      </c>
      <c r="N314" s="27">
        <f>(SUMIF('Prior Year'!$A:$A,$B314,'Prior Year'!O:O))/1000</f>
        <v>0</v>
      </c>
      <c r="O314" s="27">
        <f>(SUMIF('Prior Year'!$A:$A,$B314,'Prior Year'!P:P))/1000</f>
        <v>0</v>
      </c>
      <c r="P314" s="27">
        <f>(SUMIF('Prior Year'!$A:$A,$B314,'Prior Year'!Q:Q))/1000</f>
        <v>0</v>
      </c>
      <c r="Q314" s="27">
        <f>(SUMIF('Prior Year'!$A:$A,$B314,'Prior Year'!R:R))/1000</f>
        <v>0</v>
      </c>
      <c r="R314" s="27">
        <f>(SUMIF('Prior Year'!$A:$A,$B314,'Prior Year'!S:S))/1000</f>
        <v>0</v>
      </c>
      <c r="S314" s="148">
        <f t="shared" si="41"/>
        <v>0</v>
      </c>
      <c r="T314" s="402" t="s">
        <v>113</v>
      </c>
      <c r="U314" s="35"/>
      <c r="V314" s="35"/>
      <c r="W314" s="35"/>
      <c r="X314" s="35"/>
      <c r="Y314" s="35"/>
    </row>
    <row r="315" spans="1:25" ht="15" customHeight="1">
      <c r="A315" s="140">
        <v>35</v>
      </c>
      <c r="B315" s="86" t="s">
        <v>369</v>
      </c>
      <c r="C315" s="14" t="s">
        <v>370</v>
      </c>
      <c r="D315" s="140"/>
      <c r="E315" s="140"/>
      <c r="F315" s="27">
        <f>(SUMIF('Prior Year'!$A:$A,$B315,'Prior Year'!G:G))/1000</f>
        <v>55086.302539999997</v>
      </c>
      <c r="G315" s="27">
        <f>(SUMIF('Prior Year'!$A:$A,$B315,'Prior Year'!H:H))/1000</f>
        <v>54923.09319</v>
      </c>
      <c r="H315" s="27">
        <f>(SUMIF('Prior Year'!$A:$A,$B315,'Prior Year'!I:I))/1000</f>
        <v>54759.891189999995</v>
      </c>
      <c r="I315" s="27">
        <f>(SUMIF('Prior Year'!$A:$A,$B315,'Prior Year'!J:J))/1000</f>
        <v>54596.689189999997</v>
      </c>
      <c r="J315" s="27">
        <f>(SUMIF('Prior Year'!$A:$A,$B315,'Prior Year'!K:K))/1000</f>
        <v>54433.48719</v>
      </c>
      <c r="K315" s="27">
        <f>(SUMIF('Prior Year'!$A:$A,$B315,'Prior Year'!L:L))/1000</f>
        <v>54270.285189999995</v>
      </c>
      <c r="L315" s="27">
        <f>(SUMIF('Prior Year'!$A:$A,$B315,'Prior Year'!M:M))/1000</f>
        <v>54107.083189999998</v>
      </c>
      <c r="M315" s="27">
        <f>(SUMIF('Prior Year'!$A:$A,$B315,'Prior Year'!N:N))/1000</f>
        <v>53943.88119</v>
      </c>
      <c r="N315" s="27">
        <f>(SUMIF('Prior Year'!$A:$A,$B315,'Prior Year'!O:O))/1000</f>
        <v>53780.679189999995</v>
      </c>
      <c r="O315" s="27">
        <f>(SUMIF('Prior Year'!$A:$A,$B315,'Prior Year'!P:P))/1000</f>
        <v>53617.477189999998</v>
      </c>
      <c r="P315" s="27">
        <f>(SUMIF('Prior Year'!$A:$A,$B315,'Prior Year'!Q:Q))/1000</f>
        <v>53454.27519</v>
      </c>
      <c r="Q315" s="27">
        <f>(SUMIF('Prior Year'!$A:$A,$B315,'Prior Year'!R:R))/1000</f>
        <v>53291.073189999996</v>
      </c>
      <c r="R315" s="27">
        <f>(SUMIF('Prior Year'!$A:$A,$B315,'Prior Year'!S:S))/1000</f>
        <v>53127.871189999998</v>
      </c>
      <c r="S315" s="148">
        <f t="shared" si="41"/>
        <v>54107.083755384614</v>
      </c>
      <c r="T315" s="142" t="s">
        <v>283</v>
      </c>
      <c r="U315" s="35"/>
      <c r="V315" s="35"/>
      <c r="W315" s="35"/>
      <c r="X315" s="35"/>
      <c r="Y315" s="35"/>
    </row>
    <row r="316" spans="1:25" ht="15" customHeight="1">
      <c r="A316" s="140">
        <v>36</v>
      </c>
      <c r="B316" s="86" t="s">
        <v>371</v>
      </c>
      <c r="C316" s="14" t="s">
        <v>370</v>
      </c>
      <c r="D316" s="140"/>
      <c r="E316" s="140"/>
      <c r="F316" s="27">
        <f>(SUMIF('Prior Year'!$A:$A,$B316,'Prior Year'!G:G))/1000</f>
        <v>1483702.4676700002</v>
      </c>
      <c r="G316" s="27">
        <f>(SUMIF('Prior Year'!$A:$A,$B316,'Prior Year'!H:H))/1000</f>
        <v>1491515.3282099999</v>
      </c>
      <c r="H316" s="27">
        <f>(SUMIF('Prior Year'!$A:$A,$B316,'Prior Year'!I:I))/1000</f>
        <v>1499524.8392100001</v>
      </c>
      <c r="I316" s="27">
        <f>(SUMIF('Prior Year'!$A:$A,$B316,'Prior Year'!J:J))/1000</f>
        <v>1502318.1272100001</v>
      </c>
      <c r="J316" s="27">
        <f>(SUMIF('Prior Year'!$A:$A,$B316,'Prior Year'!K:K))/1000</f>
        <v>1510204.8082099999</v>
      </c>
      <c r="K316" s="27">
        <f>(SUMIF('Prior Year'!$A:$A,$B316,'Prior Year'!L:L))/1000</f>
        <v>1518818.1122099999</v>
      </c>
      <c r="L316" s="27">
        <f>(SUMIF('Prior Year'!$A:$A,$B316,'Prior Year'!M:M))/1000</f>
        <v>1527054.4752100001</v>
      </c>
      <c r="M316" s="27">
        <f>(SUMIF('Prior Year'!$A:$A,$B316,'Prior Year'!N:N))/1000</f>
        <v>1535235.6232100001</v>
      </c>
      <c r="N316" s="27">
        <f>(SUMIF('Prior Year'!$A:$A,$B316,'Prior Year'!O:O))/1000</f>
        <v>1543403.15121</v>
      </c>
      <c r="O316" s="27">
        <f>(SUMIF('Prior Year'!$A:$A,$B316,'Prior Year'!P:P))/1000</f>
        <v>1560469.5022100001</v>
      </c>
      <c r="P316" s="27">
        <f>(SUMIF('Prior Year'!$A:$A,$B316,'Prior Year'!Q:Q))/1000</f>
        <v>1568612.5762100001</v>
      </c>
      <c r="Q316" s="27">
        <f>(SUMIF('Prior Year'!$A:$A,$B316,'Prior Year'!R:R))/1000</f>
        <v>1576790.55421</v>
      </c>
      <c r="R316" s="27">
        <f>(SUMIF('Prior Year'!$A:$A,$B316,'Prior Year'!S:S))/1000</f>
        <v>1581777.67221</v>
      </c>
      <c r="S316" s="148">
        <f t="shared" si="41"/>
        <v>1530725.1720915386</v>
      </c>
      <c r="T316" s="142" t="s">
        <v>283</v>
      </c>
      <c r="U316" s="35"/>
      <c r="V316" s="35"/>
      <c r="W316" s="35"/>
      <c r="X316" s="35"/>
      <c r="Y316" s="35"/>
    </row>
    <row r="317" spans="1:25" ht="15" customHeight="1">
      <c r="A317" s="140">
        <v>37</v>
      </c>
      <c r="B317" s="86" t="s">
        <v>372</v>
      </c>
      <c r="C317" s="14" t="s">
        <v>370</v>
      </c>
      <c r="D317" s="140"/>
      <c r="E317" s="140"/>
      <c r="F317" s="32">
        <f>(SUMIF('Prior Year'!$A:$A,$B317,'Prior Year'!G:G))/1000</f>
        <v>58119.338349999998</v>
      </c>
      <c r="G317" s="32">
        <f>(SUMIF('Prior Year'!$A:$A,$B317,'Prior Year'!H:H))/1000</f>
        <v>60621.440780000004</v>
      </c>
      <c r="H317" s="32">
        <f>(SUMIF('Prior Year'!$A:$A,$B317,'Prior Year'!I:I))/1000</f>
        <v>59359.214780000002</v>
      </c>
      <c r="I317" s="32">
        <f>(SUMIF('Prior Year'!$A:$A,$B317,'Prior Year'!J:J))/1000</f>
        <v>68738.946779999998</v>
      </c>
      <c r="J317" s="32">
        <f>(SUMIF('Prior Year'!$A:$A,$B317,'Prior Year'!K:K))/1000</f>
        <v>66176.706780000008</v>
      </c>
      <c r="K317" s="32">
        <f>(SUMIF('Prior Year'!$A:$A,$B317,'Prior Year'!L:L))/1000</f>
        <v>63969.592779999999</v>
      </c>
      <c r="L317" s="32">
        <f>(SUMIF('Prior Year'!$A:$A,$B317,'Prior Year'!M:M))/1000</f>
        <v>59322.809780000003</v>
      </c>
      <c r="M317" s="32">
        <f>(SUMIF('Prior Year'!$A:$A,$B317,'Prior Year'!N:N))/1000</f>
        <v>55495.193780000001</v>
      </c>
      <c r="N317" s="32">
        <f>(SUMIF('Prior Year'!$A:$A,$B317,'Prior Year'!O:O))/1000</f>
        <v>52181.517780000002</v>
      </c>
      <c r="O317" s="32">
        <f>(SUMIF('Prior Year'!$A:$A,$B317,'Prior Year'!P:P))/1000</f>
        <v>44900.424780000001</v>
      </c>
      <c r="P317" s="32">
        <f>(SUMIF('Prior Year'!$A:$A,$B317,'Prior Year'!Q:Q))/1000</f>
        <v>44997.872779999998</v>
      </c>
      <c r="Q317" s="32">
        <f>(SUMIF('Prior Year'!$A:$A,$B317,'Prior Year'!R:R))/1000</f>
        <v>45491.850780000001</v>
      </c>
      <c r="R317" s="32">
        <f>(SUMIF('Prior Year'!$A:$A,$B317,'Prior Year'!S:S))/1000</f>
        <v>47507.059780000003</v>
      </c>
      <c r="S317" s="153">
        <f t="shared" si="41"/>
        <v>55913.997669999997</v>
      </c>
      <c r="T317" s="142" t="s">
        <v>283</v>
      </c>
      <c r="U317" s="35"/>
      <c r="V317" s="35"/>
      <c r="W317" s="35"/>
      <c r="X317" s="35"/>
      <c r="Y317" s="35"/>
    </row>
    <row r="318" spans="1:25" ht="15" customHeight="1">
      <c r="A318" s="140">
        <v>38</v>
      </c>
      <c r="B318" s="35"/>
      <c r="C318" s="14"/>
      <c r="D318" s="140" t="s">
        <v>357</v>
      </c>
      <c r="E318" s="140"/>
      <c r="F318" s="161">
        <f>SUM(F308:F317)</f>
        <v>2387573.42943</v>
      </c>
      <c r="G318" s="161">
        <f t="shared" ref="G318:S318" si="42">SUM(G308:G317)</f>
        <v>2394478.0246330649</v>
      </c>
      <c r="H318" s="161">
        <f t="shared" si="42"/>
        <v>2400322.6981095746</v>
      </c>
      <c r="I318" s="161">
        <f t="shared" si="42"/>
        <v>2416950.6141728982</v>
      </c>
      <c r="J318" s="161">
        <f t="shared" si="42"/>
        <v>2415340.3678647489</v>
      </c>
      <c r="K318" s="161">
        <f t="shared" si="42"/>
        <v>2422737.2882729713</v>
      </c>
      <c r="L318" s="161">
        <f t="shared" si="42"/>
        <v>2429547.1650961195</v>
      </c>
      <c r="M318" s="161">
        <f t="shared" si="42"/>
        <v>2428574.1527576619</v>
      </c>
      <c r="N318" s="161">
        <f t="shared" si="42"/>
        <v>2434423.9344635862</v>
      </c>
      <c r="O318" s="161">
        <f t="shared" si="42"/>
        <v>2455220.582667659</v>
      </c>
      <c r="P318" s="161">
        <f t="shared" si="42"/>
        <v>2476740.8350756625</v>
      </c>
      <c r="Q318" s="161">
        <f t="shared" si="42"/>
        <v>2492297.3215039042</v>
      </c>
      <c r="R318" s="161">
        <f t="shared" si="42"/>
        <v>2499076.4529357217</v>
      </c>
      <c r="S318" s="161">
        <f t="shared" si="42"/>
        <v>2434867.9128448903</v>
      </c>
      <c r="T318" s="140"/>
      <c r="U318" s="35"/>
      <c r="V318" s="35"/>
      <c r="W318" s="35"/>
      <c r="X318" s="35"/>
      <c r="Y318" s="35"/>
    </row>
    <row r="319" spans="1:25" ht="15" customHeight="1">
      <c r="A319" s="140">
        <v>39</v>
      </c>
      <c r="B319" s="35"/>
      <c r="C319" s="14"/>
      <c r="D319" s="140"/>
      <c r="E319" s="140"/>
      <c r="F319" s="27"/>
      <c r="G319" s="27"/>
      <c r="H319" s="27"/>
      <c r="I319" s="27"/>
      <c r="J319" s="27"/>
      <c r="K319" s="27"/>
      <c r="L319" s="27"/>
      <c r="M319" s="27"/>
      <c r="N319" s="27"/>
      <c r="O319" s="27"/>
      <c r="P319" s="27"/>
      <c r="Q319" s="27"/>
      <c r="R319" s="27"/>
      <c r="S319" s="27"/>
      <c r="T319" s="140"/>
    </row>
    <row r="320" spans="1:25" ht="15" customHeight="1" thickBot="1">
      <c r="A320" s="140">
        <v>40</v>
      </c>
      <c r="B320" s="35"/>
      <c r="C320" s="14" t="s">
        <v>373</v>
      </c>
      <c r="D320" s="140"/>
      <c r="E320" s="140"/>
      <c r="F320" s="162">
        <f>F247+F254+F289+F305+F318</f>
        <v>12291169.29606</v>
      </c>
      <c r="G320" s="162">
        <f t="shared" ref="G320:R320" si="43">G247+G254+G289+G305+G318</f>
        <v>12290660.835076006</v>
      </c>
      <c r="H320" s="162">
        <f t="shared" si="43"/>
        <v>12329634.121218927</v>
      </c>
      <c r="I320" s="162">
        <f t="shared" si="43"/>
        <v>12404357.399791054</v>
      </c>
      <c r="J320" s="162">
        <f t="shared" si="43"/>
        <v>12499163.287713481</v>
      </c>
      <c r="K320" s="162">
        <f t="shared" si="43"/>
        <v>12594824.454153286</v>
      </c>
      <c r="L320" s="162">
        <f t="shared" si="43"/>
        <v>12732209.142713558</v>
      </c>
      <c r="M320" s="162">
        <f t="shared" si="43"/>
        <v>12822343.777086955</v>
      </c>
      <c r="N320" s="162">
        <f t="shared" si="43"/>
        <v>12869313.054058615</v>
      </c>
      <c r="O320" s="162">
        <f t="shared" si="43"/>
        <v>12944731.225117061</v>
      </c>
      <c r="P320" s="162">
        <f t="shared" si="43"/>
        <v>12965144.481875282</v>
      </c>
      <c r="Q320" s="162">
        <f t="shared" si="43"/>
        <v>12994456.314819794</v>
      </c>
      <c r="R320" s="162">
        <f t="shared" si="43"/>
        <v>13050021.784111336</v>
      </c>
      <c r="S320" s="162">
        <f>S247+S254+S289+S305+S318</f>
        <v>12676002.244138107</v>
      </c>
      <c r="T320" s="140"/>
    </row>
    <row r="321" spans="1:23" ht="15" customHeight="1">
      <c r="A321" s="140">
        <v>41</v>
      </c>
      <c r="B321" s="140"/>
      <c r="C321" s="140"/>
      <c r="D321" s="140"/>
      <c r="E321" s="140"/>
      <c r="F321" s="140"/>
      <c r="G321" s="140"/>
      <c r="H321" s="140"/>
      <c r="I321" s="140"/>
      <c r="J321" s="140"/>
      <c r="K321" s="140"/>
      <c r="L321" s="140"/>
      <c r="M321" s="140"/>
      <c r="N321" s="140"/>
      <c r="O321" s="140"/>
      <c r="P321" s="140"/>
      <c r="Q321" s="140"/>
      <c r="R321" s="140"/>
      <c r="S321" s="140"/>
      <c r="T321" s="140"/>
    </row>
    <row r="322" spans="1:23" ht="15" customHeight="1">
      <c r="A322" s="140">
        <v>42</v>
      </c>
      <c r="B322" s="140" t="s">
        <v>278</v>
      </c>
      <c r="C322" s="4"/>
      <c r="D322" s="4"/>
    </row>
    <row r="323" spans="1:23" ht="15" customHeight="1" thickBot="1">
      <c r="A323" s="143">
        <v>43</v>
      </c>
      <c r="B323" s="143" t="s">
        <v>66</v>
      </c>
      <c r="C323" s="1"/>
      <c r="D323" s="1"/>
      <c r="E323" s="1"/>
      <c r="F323" s="163"/>
      <c r="G323" s="163"/>
      <c r="H323" s="163"/>
      <c r="I323" s="163"/>
      <c r="J323" s="163"/>
      <c r="K323" s="163"/>
      <c r="L323" s="163"/>
      <c r="M323" s="163"/>
      <c r="N323" s="163"/>
      <c r="O323" s="163"/>
      <c r="P323" s="163"/>
      <c r="Q323" s="163"/>
      <c r="R323" s="163"/>
      <c r="S323" s="163"/>
      <c r="T323" s="99"/>
    </row>
    <row r="324" spans="1:23" ht="15" customHeight="1">
      <c r="A324" s="4" t="str">
        <f>+$A$216</f>
        <v>Supporting Schedules:</v>
      </c>
      <c r="B324" s="5"/>
      <c r="C324" s="5"/>
      <c r="D324" s="5"/>
      <c r="E324" s="5"/>
      <c r="F324" s="5"/>
      <c r="G324" s="5"/>
      <c r="H324" s="5"/>
      <c r="I324" s="5"/>
      <c r="J324" s="5"/>
      <c r="K324" s="5"/>
      <c r="L324" s="5"/>
      <c r="M324" s="5"/>
      <c r="N324" s="5"/>
      <c r="O324" s="5"/>
      <c r="P324" s="5"/>
      <c r="Q324" s="5"/>
      <c r="R324" s="5" t="s">
        <v>176</v>
      </c>
      <c r="S324" s="5"/>
      <c r="T324" s="5"/>
    </row>
    <row r="325" spans="1:23" ht="1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row>
    <row r="326" spans="1:23" ht="15" customHeight="1" thickBot="1">
      <c r="A326" s="1" t="s">
        <v>183</v>
      </c>
      <c r="B326" s="1"/>
      <c r="C326" s="1"/>
      <c r="D326" s="1"/>
      <c r="E326" s="1"/>
      <c r="F326" s="1"/>
      <c r="G326" s="1"/>
      <c r="H326" s="1"/>
      <c r="I326" s="1" t="s">
        <v>184</v>
      </c>
      <c r="J326" s="1"/>
      <c r="K326" s="1"/>
      <c r="L326" s="1"/>
      <c r="M326" s="1"/>
      <c r="N326" s="1"/>
      <c r="O326" s="1"/>
      <c r="P326" s="1"/>
      <c r="Q326" s="1"/>
      <c r="R326" s="1"/>
      <c r="S326" s="1"/>
      <c r="T326" s="3" t="s">
        <v>1972</v>
      </c>
      <c r="U326" s="82" t="s">
        <v>3</v>
      </c>
    </row>
    <row r="327" spans="1:23" ht="15" customHeight="1">
      <c r="A327" s="4" t="s">
        <v>4</v>
      </c>
      <c r="B327" s="4"/>
      <c r="C327" s="4"/>
      <c r="D327" s="4"/>
      <c r="E327" s="4"/>
      <c r="F327" s="4" t="s">
        <v>186</v>
      </c>
      <c r="G327" s="4" t="s">
        <v>187</v>
      </c>
      <c r="H327" s="5"/>
      <c r="I327" s="5"/>
      <c r="J327" s="6"/>
      <c r="K327" s="6"/>
      <c r="L327" s="4"/>
      <c r="M327" s="6"/>
      <c r="N327" s="6"/>
      <c r="O327" s="6"/>
      <c r="P327" s="6"/>
      <c r="Q327" s="6" t="s">
        <v>7</v>
      </c>
      <c r="R327" s="4"/>
      <c r="S327" s="4"/>
      <c r="T327" s="7"/>
    </row>
    <row r="328" spans="1:23" ht="15" customHeight="1">
      <c r="A328" s="4"/>
      <c r="B328" s="4"/>
      <c r="C328" s="4"/>
      <c r="D328" s="4"/>
      <c r="E328" s="4"/>
      <c r="F328" s="4"/>
      <c r="G328" s="4" t="s">
        <v>188</v>
      </c>
      <c r="H328" s="5"/>
      <c r="I328" s="5"/>
      <c r="J328" s="9"/>
      <c r="K328" s="7"/>
      <c r="L328" s="4"/>
      <c r="M328" s="4"/>
      <c r="N328" s="4"/>
      <c r="O328" s="9"/>
      <c r="P328" s="9"/>
      <c r="Q328" s="9"/>
      <c r="R328" s="7" t="s">
        <v>9</v>
      </c>
      <c r="S328" s="4"/>
      <c r="T328" s="9"/>
    </row>
    <row r="329" spans="1:23" ht="15" customHeight="1">
      <c r="A329" s="4" t="s">
        <v>10</v>
      </c>
      <c r="B329" s="4"/>
      <c r="C329" s="4"/>
      <c r="D329" s="4"/>
      <c r="E329" s="4"/>
      <c r="F329" s="4"/>
      <c r="G329" s="4" t="s">
        <v>189</v>
      </c>
      <c r="H329" s="4"/>
      <c r="I329" s="4"/>
      <c r="J329" s="9"/>
      <c r="K329" s="7"/>
      <c r="L329" s="9"/>
      <c r="M329" s="4"/>
      <c r="N329" s="4"/>
      <c r="O329" s="4"/>
      <c r="P329" s="4"/>
      <c r="Q329" s="9"/>
      <c r="R329" s="7" t="s">
        <v>11</v>
      </c>
      <c r="S329" s="4"/>
      <c r="T329" s="9"/>
    </row>
    <row r="330" spans="1:23" ht="15" customHeight="1">
      <c r="A330" s="4"/>
      <c r="B330" s="4"/>
      <c r="C330" s="4"/>
      <c r="D330" s="4"/>
      <c r="E330" s="4"/>
      <c r="F330" s="4"/>
      <c r="G330" s="4"/>
      <c r="H330" s="4"/>
      <c r="I330" s="4"/>
      <c r="J330" s="9"/>
      <c r="K330" s="7"/>
      <c r="L330" s="9"/>
      <c r="M330" s="4"/>
      <c r="N330" s="4"/>
      <c r="O330" s="4"/>
      <c r="P330" s="4"/>
      <c r="Q330" s="9" t="s">
        <v>12</v>
      </c>
      <c r="R330" s="7" t="s">
        <v>13</v>
      </c>
      <c r="S330" s="4"/>
      <c r="T330" s="9"/>
    </row>
    <row r="331" spans="1:23" ht="15" customHeight="1" thickBot="1">
      <c r="A331" s="2" t="s">
        <v>1961</v>
      </c>
      <c r="B331" s="2"/>
      <c r="C331" s="1"/>
      <c r="D331" s="1"/>
      <c r="E331" s="1"/>
      <c r="F331" s="1"/>
      <c r="G331" s="1"/>
      <c r="H331" s="1"/>
      <c r="I331" s="2" t="s">
        <v>14</v>
      </c>
      <c r="J331" s="10"/>
      <c r="K331" s="1"/>
      <c r="L331" s="1"/>
      <c r="M331" s="1"/>
      <c r="N331" s="1"/>
      <c r="O331" s="1"/>
      <c r="P331" s="1"/>
      <c r="Q331" s="1"/>
      <c r="R331" s="2" t="s">
        <v>1964</v>
      </c>
      <c r="S331" s="1"/>
      <c r="T331" s="1"/>
    </row>
    <row r="332" spans="1:23" ht="15" customHeight="1">
      <c r="A332" s="140"/>
      <c r="B332" s="140"/>
      <c r="C332" s="141"/>
      <c r="D332" s="141"/>
      <c r="E332" s="141"/>
      <c r="F332" s="141" t="s">
        <v>16</v>
      </c>
      <c r="G332" s="141" t="s">
        <v>17</v>
      </c>
      <c r="H332" s="141" t="s">
        <v>18</v>
      </c>
      <c r="I332" s="141" t="s">
        <v>19</v>
      </c>
      <c r="J332" s="141" t="s">
        <v>20</v>
      </c>
      <c r="K332" s="141" t="s">
        <v>21</v>
      </c>
      <c r="L332" s="141" t="s">
        <v>22</v>
      </c>
      <c r="M332" s="141" t="s">
        <v>23</v>
      </c>
      <c r="N332" s="141" t="s">
        <v>24</v>
      </c>
      <c r="O332" s="141" t="s">
        <v>25</v>
      </c>
      <c r="P332" s="141" t="s">
        <v>190</v>
      </c>
      <c r="Q332" s="141" t="s">
        <v>191</v>
      </c>
      <c r="R332" s="141" t="s">
        <v>192</v>
      </c>
      <c r="S332" s="141" t="s">
        <v>193</v>
      </c>
      <c r="T332" s="141" t="s">
        <v>194</v>
      </c>
    </row>
    <row r="333" spans="1:23" ht="15" customHeight="1">
      <c r="A333" s="140"/>
      <c r="B333" s="140"/>
      <c r="C333" s="140"/>
      <c r="D333" s="140"/>
      <c r="E333" s="140"/>
      <c r="F333" s="142"/>
      <c r="G333" s="142"/>
      <c r="H333" s="142"/>
      <c r="I333" s="142"/>
      <c r="J333" s="142"/>
      <c r="K333" s="142"/>
      <c r="L333" s="142"/>
      <c r="M333" s="142"/>
      <c r="N333" s="142"/>
      <c r="O333" s="142"/>
      <c r="P333" s="142"/>
      <c r="Q333" s="142"/>
      <c r="R333" s="142"/>
      <c r="S333" s="142" t="s">
        <v>195</v>
      </c>
      <c r="T333" s="142" t="s">
        <v>196</v>
      </c>
    </row>
    <row r="334" spans="1:23" ht="15" customHeight="1">
      <c r="A334" s="140" t="s">
        <v>34</v>
      </c>
      <c r="B334" s="142" t="s">
        <v>197</v>
      </c>
      <c r="C334" s="142" t="s">
        <v>198</v>
      </c>
      <c r="D334" s="142"/>
      <c r="E334" s="142"/>
      <c r="F334" s="142" t="s">
        <v>199</v>
      </c>
      <c r="G334" s="142" t="s">
        <v>200</v>
      </c>
      <c r="H334" s="142" t="s">
        <v>201</v>
      </c>
      <c r="I334" s="142" t="s">
        <v>202</v>
      </c>
      <c r="J334" s="142" t="s">
        <v>203</v>
      </c>
      <c r="K334" s="142" t="s">
        <v>204</v>
      </c>
      <c r="L334" s="142" t="s">
        <v>205</v>
      </c>
      <c r="M334" s="142" t="s">
        <v>206</v>
      </c>
      <c r="N334" s="142" t="s">
        <v>207</v>
      </c>
      <c r="O334" s="142" t="s">
        <v>208</v>
      </c>
      <c r="P334" s="142" t="s">
        <v>209</v>
      </c>
      <c r="Q334" s="142" t="s">
        <v>210</v>
      </c>
      <c r="R334" s="142" t="s">
        <v>199</v>
      </c>
      <c r="S334" s="142" t="s">
        <v>211</v>
      </c>
      <c r="T334" s="142" t="s">
        <v>212</v>
      </c>
    </row>
    <row r="335" spans="1:23" ht="15" customHeight="1" thickBot="1">
      <c r="A335" s="143" t="s">
        <v>45</v>
      </c>
      <c r="B335" s="144" t="s">
        <v>213</v>
      </c>
      <c r="C335" s="144" t="s">
        <v>214</v>
      </c>
      <c r="D335" s="144"/>
      <c r="E335" s="144"/>
      <c r="F335" s="145">
        <v>2022</v>
      </c>
      <c r="G335" s="145">
        <v>2023</v>
      </c>
      <c r="H335" s="145">
        <v>2023</v>
      </c>
      <c r="I335" s="145">
        <v>2023</v>
      </c>
      <c r="J335" s="145">
        <v>2023</v>
      </c>
      <c r="K335" s="145">
        <v>2023</v>
      </c>
      <c r="L335" s="145">
        <v>2023</v>
      </c>
      <c r="M335" s="145">
        <v>2023</v>
      </c>
      <c r="N335" s="145">
        <v>2023</v>
      </c>
      <c r="O335" s="145">
        <v>2023</v>
      </c>
      <c r="P335" s="145">
        <v>2023</v>
      </c>
      <c r="Q335" s="145">
        <v>2023</v>
      </c>
      <c r="R335" s="145">
        <v>2023</v>
      </c>
      <c r="S335" s="145">
        <v>2023</v>
      </c>
      <c r="T335" s="144" t="s">
        <v>215</v>
      </c>
    </row>
    <row r="336" spans="1:23" ht="15" customHeight="1">
      <c r="A336" s="140">
        <v>1</v>
      </c>
      <c r="B336" s="146" t="s">
        <v>216</v>
      </c>
      <c r="C336" s="14" t="s">
        <v>217</v>
      </c>
      <c r="D336" s="14"/>
      <c r="E336" s="14"/>
      <c r="F336" s="147">
        <f>ROUND((+SUMIF(Historical!$A:$A,"101",Historical!G:G)+VLOOKUP("106",Historical!$A$5:$U$500,COLUMNS($F336:F336)+6,FALSE))/1000,3)</f>
        <v>11601211.353</v>
      </c>
      <c r="G336" s="147">
        <f>ROUND((+SUMIF(Historical!$A:$A,"101",Historical!H:H)+VLOOKUP("106",Historical!$A$5:$U$500,COLUMNS($F336:G336)+6,FALSE))/1000,3)</f>
        <v>11635268.379000001</v>
      </c>
      <c r="H336" s="147">
        <f>ROUND((+SUMIF(Historical!$A:$A,"101",Historical!I:I)+VLOOKUP("106",Historical!$A$5:$U$500,COLUMNS($F336:H336)+6,FALSE))/1000,3)</f>
        <v>11683931.857000001</v>
      </c>
      <c r="I336" s="147">
        <f>ROUND((+SUMIF(Historical!$A:$A,"101",Historical!J:J)+VLOOKUP("106",Historical!$A$5:$U$500,COLUMNS($F336:I336)+6,FALSE))/1000,3)</f>
        <v>11730220.016000001</v>
      </c>
      <c r="J336" s="147">
        <f>ROUND((+SUMIF(Historical!$A:$A,"101",Historical!K:K)+VLOOKUP("106",Historical!$A$5:$U$500,COLUMNS($F336:J336)+6,FALSE))/1000,3)</f>
        <v>11760637.547</v>
      </c>
      <c r="K336" s="147">
        <f>ROUND((+SUMIF(Historical!$A:$A,"101",Historical!L:L)+VLOOKUP("106",Historical!$A$5:$U$500,COLUMNS($F336:K336)+6,FALSE))/1000,3)</f>
        <v>11782370.236</v>
      </c>
      <c r="L336" s="147">
        <f>ROUND((+SUMIF(Historical!$A:$A,"101",Historical!M:M)+VLOOKUP("106",Historical!$A$5:$U$500,COLUMNS($F336:L336)+6,FALSE))/1000,3)</f>
        <v>11827803.838</v>
      </c>
      <c r="M336" s="147">
        <f>ROUND((+SUMIF(Historical!$A:$A,"101",Historical!N:N)+VLOOKUP("106",Historical!$A$5:$U$500,COLUMNS($F336:M336)+6,FALSE))/1000,3)</f>
        <v>11861285.227</v>
      </c>
      <c r="N336" s="147">
        <f>ROUND((+SUMIF(Historical!$A:$A,"101",Historical!O:O)+VLOOKUP("106",Historical!$A$5:$U$500,COLUMNS($F336:N336)+6,FALSE))/1000,3)</f>
        <v>11927311.036</v>
      </c>
      <c r="O336" s="147">
        <f>ROUND((+SUMIF(Historical!$A:$A,"101",Historical!P:P)+VLOOKUP("106",Historical!$A$5:$U$500,COLUMNS($F336:O336)+6,FALSE))/1000,3)</f>
        <v>11960786.359999999</v>
      </c>
      <c r="P336" s="147">
        <f>ROUND((+SUMIF(Historical!$A:$A,"101",Historical!Q:Q)+VLOOKUP("106",Historical!$A$5:$U$500,COLUMNS($F336:P336)+6,FALSE))/1000,3)</f>
        <v>12017594.997</v>
      </c>
      <c r="Q336" s="147">
        <f>ROUND((+SUMIF(Historical!$A:$A,"101",Historical!R:R)+VLOOKUP("106",Historical!$A$5:$U$500,COLUMNS($F336:Q336)+6,FALSE))/1000,3)</f>
        <v>12039289.130000001</v>
      </c>
      <c r="R336" s="147">
        <f>ROUND((+SUMIF(Historical!$A:$A,"101",Historical!S:S)+VLOOKUP("106",Historical!$A$5:$U$500,COLUMNS($F336:R336)+6,FALSE))/1000,3)</f>
        <v>12516769.771</v>
      </c>
      <c r="S336" s="148">
        <f t="shared" ref="S336:S341" si="44">(SUM(F336:R336)/13)</f>
        <v>11872652.288230767</v>
      </c>
      <c r="T336" s="142" t="s">
        <v>218</v>
      </c>
      <c r="W336" s="92"/>
    </row>
    <row r="337" spans="1:22" ht="15" customHeight="1">
      <c r="A337" s="140">
        <v>2</v>
      </c>
      <c r="B337" s="149" t="s">
        <v>219</v>
      </c>
      <c r="C337" s="14" t="s">
        <v>220</v>
      </c>
      <c r="D337" s="140"/>
      <c r="E337" s="140"/>
      <c r="F337" s="27">
        <f>SUMIF(Historical!$A:$A,$B337,Historical!G:G)/1000</f>
        <v>218.90986999999998</v>
      </c>
      <c r="G337" s="27">
        <f>SUMIF(Historical!$A:$A,$B337,Historical!H:H)/1000</f>
        <v>218.90986999999998</v>
      </c>
      <c r="H337" s="27">
        <f>SUMIF(Historical!$A:$A,$B337,Historical!I:I)/1000</f>
        <v>225.41639999999998</v>
      </c>
      <c r="I337" s="27">
        <f>SUMIF(Historical!$A:$A,$B337,Historical!J:J)/1000</f>
        <v>226.44467</v>
      </c>
      <c r="J337" s="27">
        <f>SUMIF(Historical!$A:$A,$B337,Historical!K:K)/1000</f>
        <v>229.84467000000001</v>
      </c>
      <c r="K337" s="27">
        <f>SUMIF(Historical!$A:$A,$B337,Historical!L:L)/1000</f>
        <v>232.00662</v>
      </c>
      <c r="L337" s="27">
        <f>SUMIF(Historical!$A:$A,$B337,Historical!M:M)/1000</f>
        <v>232.23148999999998</v>
      </c>
      <c r="M337" s="27">
        <f>SUMIF(Historical!$A:$A,$B337,Historical!N:N)/1000</f>
        <v>88.33963</v>
      </c>
      <c r="N337" s="27">
        <f>SUMIF(Historical!$A:$A,$B337,Historical!O:O)/1000</f>
        <v>395.93506000000002</v>
      </c>
      <c r="O337" s="27">
        <f>SUMIF(Historical!$A:$A,$B337,Historical!P:P)/1000</f>
        <v>369.06417999999996</v>
      </c>
      <c r="P337" s="27">
        <f>SUMIF(Historical!$A:$A,$B337,Historical!Q:Q)/1000</f>
        <v>369.06417999999996</v>
      </c>
      <c r="Q337" s="27">
        <f>SUMIF(Historical!$A:$A,$B337,Historical!R:R)/1000</f>
        <v>372.24824000000001</v>
      </c>
      <c r="R337" s="27">
        <f>SUMIF(Historical!$A:$A,$B337,Historical!S:S)/1000</f>
        <v>411.07105999999999</v>
      </c>
      <c r="S337" s="148">
        <f>SUM(F337:R337)/13</f>
        <v>276.11430307692302</v>
      </c>
      <c r="T337" s="142" t="s">
        <v>218</v>
      </c>
    </row>
    <row r="338" spans="1:22" ht="15" customHeight="1">
      <c r="A338" s="140">
        <v>3</v>
      </c>
      <c r="B338" s="86" t="s">
        <v>221</v>
      </c>
      <c r="C338" s="14" t="s">
        <v>222</v>
      </c>
      <c r="D338" s="140"/>
      <c r="E338" s="140"/>
      <c r="F338" s="150">
        <f>ROUND(VLOOKUP($B338,Historical!$A$5:$U$500,COLUMNS($F338:F338)+6,FALSE)/1000,3)</f>
        <v>54570.735000000001</v>
      </c>
      <c r="G338" s="150">
        <f>ROUND(VLOOKUP($B338,Historical!$A$5:$U$500,COLUMNS($F338:G338)+6,FALSE)/1000,3)</f>
        <v>54570.735000000001</v>
      </c>
      <c r="H338" s="150">
        <f>ROUND(VLOOKUP($B338,Historical!$A$5:$U$500,COLUMNS($F338:H338)+6,FALSE)/1000,3)</f>
        <v>54570.998</v>
      </c>
      <c r="I338" s="150">
        <f>ROUND(VLOOKUP($B338,Historical!$A$5:$U$500,COLUMNS($F338:I338)+6,FALSE)/1000,3)</f>
        <v>54570.735000000001</v>
      </c>
      <c r="J338" s="150">
        <f>ROUND(VLOOKUP($B338,Historical!$A$5:$U$500,COLUMNS($F338:J338)+6,FALSE)/1000,3)</f>
        <v>54570.735000000001</v>
      </c>
      <c r="K338" s="150">
        <f>ROUND(VLOOKUP($B338,Historical!$A$5:$U$500,COLUMNS($F338:K338)+6,FALSE)/1000,3)</f>
        <v>54570.735000000001</v>
      </c>
      <c r="L338" s="150">
        <f>ROUND(VLOOKUP($B338,Historical!$A$5:$U$500,COLUMNS($F338:L338)+6,FALSE)/1000,3)</f>
        <v>54570.735000000001</v>
      </c>
      <c r="M338" s="150">
        <f>ROUND(VLOOKUP($B338,Historical!$A$5:$U$500,COLUMNS($F338:M338)+6,FALSE)/1000,3)</f>
        <v>54570.735000000001</v>
      </c>
      <c r="N338" s="150">
        <f>ROUND(VLOOKUP($B338,Historical!$A$5:$U$500,COLUMNS($F338:N338)+6,FALSE)/1000,3)</f>
        <v>58127.61</v>
      </c>
      <c r="O338" s="150">
        <f>ROUND(VLOOKUP($B338,Historical!$A$5:$U$500,COLUMNS($F338:O338)+6,FALSE)/1000,3)</f>
        <v>58127.61</v>
      </c>
      <c r="P338" s="150">
        <f>ROUND(VLOOKUP($B338,Historical!$A$5:$U$500,COLUMNS($F338:P338)+6,FALSE)/1000,3)</f>
        <v>58127.61</v>
      </c>
      <c r="Q338" s="150">
        <f>ROUND(VLOOKUP($B338,Historical!$A$5:$U$500,COLUMNS($F338:Q338)+6,FALSE)/1000,3)</f>
        <v>58127.61</v>
      </c>
      <c r="R338" s="150">
        <f>ROUND(VLOOKUP($B338,Historical!$A$5:$U$500,COLUMNS($F338:R338)+6,FALSE)/1000,3)</f>
        <v>58127.61</v>
      </c>
      <c r="S338" s="148">
        <f t="shared" si="44"/>
        <v>55938.784076923068</v>
      </c>
      <c r="T338" s="142" t="s">
        <v>218</v>
      </c>
    </row>
    <row r="339" spans="1:22" ht="15" customHeight="1">
      <c r="A339" s="140">
        <v>4</v>
      </c>
      <c r="B339" s="86" t="s">
        <v>223</v>
      </c>
      <c r="C339" s="14" t="s">
        <v>224</v>
      </c>
      <c r="D339" s="140"/>
      <c r="E339" s="140"/>
      <c r="F339" s="150">
        <f>ROUND(VLOOKUP($B339,Historical!$A$5:$U$500,COLUMNS($F339:F339)+6,FALSE)/1000,3)</f>
        <v>894768.62199999997</v>
      </c>
      <c r="G339" s="150">
        <f>ROUND(VLOOKUP($B339,Historical!$A$5:$U$500,COLUMNS($F339:G339)+6,FALSE)/1000,3)</f>
        <v>922778.12300000002</v>
      </c>
      <c r="H339" s="150">
        <f>ROUND(VLOOKUP($B339,Historical!$A$5:$U$500,COLUMNS($F339:H339)+6,FALSE)/1000,3)</f>
        <v>925379.87600000005</v>
      </c>
      <c r="I339" s="150">
        <f>ROUND(VLOOKUP($B339,Historical!$A$5:$U$500,COLUMNS($F339:I339)+6,FALSE)/1000,3)</f>
        <v>949370.61699999997</v>
      </c>
      <c r="J339" s="150">
        <f>ROUND(VLOOKUP($B339,Historical!$A$5:$U$500,COLUMNS($F339:J339)+6,FALSE)/1000,3)</f>
        <v>1002657.648</v>
      </c>
      <c r="K339" s="150">
        <f>ROUND(VLOOKUP($B339,Historical!$A$5:$U$500,COLUMNS($F339:K339)+6,FALSE)/1000,3)</f>
        <v>1079336.5060000001</v>
      </c>
      <c r="L339" s="150">
        <f>ROUND(VLOOKUP($B339,Historical!$A$5:$U$500,COLUMNS($F339:L339)+6,FALSE)/1000,3)</f>
        <v>1123863.3940000001</v>
      </c>
      <c r="M339" s="150">
        <f>ROUND(VLOOKUP($B339,Historical!$A$5:$U$500,COLUMNS($F339:M339)+6,FALSE)/1000,3)</f>
        <v>1186787.0430000001</v>
      </c>
      <c r="N339" s="150">
        <f>ROUND(VLOOKUP($B339,Historical!$A$5:$U$500,COLUMNS($F339:N339)+6,FALSE)/1000,3)</f>
        <v>1221328.635</v>
      </c>
      <c r="O339" s="150">
        <f>ROUND(VLOOKUP($B339,Historical!$A$5:$U$500,COLUMNS($F339:O339)+6,FALSE)/1000,3)</f>
        <v>1264523.2150000001</v>
      </c>
      <c r="P339" s="150">
        <f>ROUND(VLOOKUP($B339,Historical!$A$5:$U$500,COLUMNS($F339:P339)+6,FALSE)/1000,3)</f>
        <v>1274279.142</v>
      </c>
      <c r="Q339" s="150">
        <f>ROUND(VLOOKUP($B339,Historical!$A$5:$U$500,COLUMNS($F339:Q339)+6,FALSE)/1000,3)</f>
        <v>1346699.933</v>
      </c>
      <c r="R339" s="150">
        <f>ROUND(VLOOKUP($B339,Historical!$A$5:$U$500,COLUMNS($F339:R339)+6,FALSE)/1000,3)</f>
        <v>1093242.2150000001</v>
      </c>
      <c r="S339" s="148">
        <f t="shared" si="44"/>
        <v>1098847.3053076921</v>
      </c>
      <c r="T339" s="142" t="s">
        <v>218</v>
      </c>
    </row>
    <row r="340" spans="1:22" ht="15" customHeight="1">
      <c r="A340" s="140">
        <v>5</v>
      </c>
      <c r="B340" s="151" t="s">
        <v>225</v>
      </c>
      <c r="C340" s="14" t="s">
        <v>226</v>
      </c>
      <c r="D340" s="140"/>
      <c r="E340" s="140"/>
      <c r="F340" s="147">
        <f>ROUND((VLOOKUP("108",Historical!$A$5:$U$500,COLUMNS($F340:F340)+6,FALSE)+VLOOKUP("111",Historical!$A$5:$U$500,COLUMNS($F340:F340)+6,FALSE)+VLOOKUP("115",Historical!$A$5:$U$500,COLUMNS($F340:F340)+6,FALSE))/1000,3)</f>
        <v>-3452940.0290000001</v>
      </c>
      <c r="G340" s="147">
        <f>ROUND((VLOOKUP("108",Historical!$A$5:$U$500,COLUMNS($F340:G340)+6,FALSE)+VLOOKUP("111",Historical!$A$5:$U$500,COLUMNS($F340:G340)+6,FALSE)+VLOOKUP("115",Historical!$A$5:$U$500,COLUMNS($F340:G340)+6,FALSE))/1000,3)</f>
        <v>-3476274.071</v>
      </c>
      <c r="H340" s="147">
        <f>ROUND((VLOOKUP("108",Historical!$A$5:$U$500,COLUMNS($F340:H340)+6,FALSE)+VLOOKUP("111",Historical!$A$5:$U$500,COLUMNS($F340:H340)+6,FALSE)+VLOOKUP("115",Historical!$A$5:$U$500,COLUMNS($F340:H340)+6,FALSE))/1000,3)</f>
        <v>-3496284.7429999998</v>
      </c>
      <c r="I340" s="147">
        <f>ROUND((VLOOKUP("108",Historical!$A$5:$U$500,COLUMNS($F340:I340)+6,FALSE)+VLOOKUP("111",Historical!$A$5:$U$500,COLUMNS($F340:I340)+6,FALSE)+VLOOKUP("115",Historical!$A$5:$U$500,COLUMNS($F340:I340)+6,FALSE))/1000,3)</f>
        <v>-3495981.6839999999</v>
      </c>
      <c r="J340" s="147">
        <f>ROUND((VLOOKUP("108",Historical!$A$5:$U$500,COLUMNS($F340:J340)+6,FALSE)+VLOOKUP("111",Historical!$A$5:$U$500,COLUMNS($F340:J340)+6,FALSE)+VLOOKUP("115",Historical!$A$5:$U$500,COLUMNS($F340:J340)+6,FALSE))/1000,3)</f>
        <v>-3517778.4550000001</v>
      </c>
      <c r="K340" s="147">
        <f>ROUND((VLOOKUP("108",Historical!$A$5:$U$500,COLUMNS($F340:K340)+6,FALSE)+VLOOKUP("111",Historical!$A$5:$U$500,COLUMNS($F340:K340)+6,FALSE)+VLOOKUP("115",Historical!$A$5:$U$500,COLUMNS($F340:K340)+6,FALSE))/1000,3)</f>
        <v>-3541610.5070000002</v>
      </c>
      <c r="L340" s="147">
        <f>ROUND((VLOOKUP("108",Historical!$A$5:$U$500,COLUMNS($F340:L340)+6,FALSE)+VLOOKUP("111",Historical!$A$5:$U$500,COLUMNS($F340:L340)+6,FALSE)+VLOOKUP("115",Historical!$A$5:$U$500,COLUMNS($F340:L340)+6,FALSE))/1000,3)</f>
        <v>-3567792.9180000001</v>
      </c>
      <c r="M340" s="147">
        <f>ROUND((VLOOKUP("108",Historical!$A$5:$U$500,COLUMNS($F340:M340)+6,FALSE)+VLOOKUP("111",Historical!$A$5:$U$500,COLUMNS($F340:M340)+6,FALSE)+VLOOKUP("115",Historical!$A$5:$U$500,COLUMNS($F340:M340)+6,FALSE))/1000,3)</f>
        <v>-3596314.094</v>
      </c>
      <c r="N340" s="147">
        <f>ROUND((VLOOKUP("108",Historical!$A$5:$U$500,COLUMNS($F340:N340)+6,FALSE)+VLOOKUP("111",Historical!$A$5:$U$500,COLUMNS($F340:N340)+6,FALSE)+VLOOKUP("115",Historical!$A$5:$U$500,COLUMNS($F340:N340)+6,FALSE))/1000,3)</f>
        <v>-3617955.4</v>
      </c>
      <c r="O340" s="147">
        <f>ROUND((VLOOKUP("108",Historical!$A$5:$U$500,COLUMNS($F340:O340)+6,FALSE)+VLOOKUP("111",Historical!$A$5:$U$500,COLUMNS($F340:O340)+6,FALSE)+VLOOKUP("115",Historical!$A$5:$U$500,COLUMNS($F340:O340)+6,FALSE))/1000,3)</f>
        <v>-3647109.3080000002</v>
      </c>
      <c r="P340" s="147">
        <f>ROUND((VLOOKUP("108",Historical!$A$5:$U$500,COLUMNS($F340:P340)+6,FALSE)+VLOOKUP("111",Historical!$A$5:$U$500,COLUMNS($F340:P340)+6,FALSE)+VLOOKUP("115",Historical!$A$5:$U$500,COLUMNS($F340:P340)+6,FALSE))/1000,3)</f>
        <v>-3664457.7319999998</v>
      </c>
      <c r="Q340" s="147">
        <f>ROUND((VLOOKUP("108",Historical!$A$5:$U$500,COLUMNS($F340:Q340)+6,FALSE)+VLOOKUP("111",Historical!$A$5:$U$500,COLUMNS($F340:Q340)+6,FALSE)+VLOOKUP("115",Historical!$A$5:$U$500,COLUMNS($F340:Q340)+6,FALSE))/1000,3)</f>
        <v>-3686622.898</v>
      </c>
      <c r="R340" s="147">
        <f>ROUND((VLOOKUP("108",Historical!$A$5:$U$500,COLUMNS($F340:R340)+6,FALSE)+VLOOKUP("111",Historical!$A$5:$U$500,COLUMNS($F340:R340)+6,FALSE)+VLOOKUP("115",Historical!$A$5:$U$500,COLUMNS($F340:R340)+6,FALSE))/1000,3)</f>
        <v>-3706481.2930000001</v>
      </c>
      <c r="S340" s="148">
        <f t="shared" si="44"/>
        <v>-3574431.0101538459</v>
      </c>
      <c r="T340" s="142" t="s">
        <v>218</v>
      </c>
      <c r="U340" s="92"/>
    </row>
    <row r="341" spans="1:22" ht="15" customHeight="1">
      <c r="A341" s="140">
        <v>6</v>
      </c>
      <c r="B341" s="35" t="s">
        <v>227</v>
      </c>
      <c r="C341" s="14" t="s">
        <v>228</v>
      </c>
      <c r="D341" s="140"/>
      <c r="E341" s="140"/>
      <c r="F341" s="152">
        <f>ROUND(VLOOKUP($B341,Historical!$A$5:$U$500,COLUMNS($F341:F341)+6,FALSE)/1000,3)</f>
        <v>7484.8230000000003</v>
      </c>
      <c r="G341" s="152">
        <f>ROUND(VLOOKUP($B341,Historical!$A$5:$U$500,COLUMNS($F341:G341)+6,FALSE)/1000,3)</f>
        <v>7484.8230000000003</v>
      </c>
      <c r="H341" s="152">
        <f>ROUND(VLOOKUP($B341,Historical!$A$5:$U$500,COLUMNS($F341:H341)+6,FALSE)/1000,3)</f>
        <v>7484.8230000000003</v>
      </c>
      <c r="I341" s="152">
        <f>ROUND(VLOOKUP($B341,Historical!$A$5:$U$500,COLUMNS($F341:I341)+6,FALSE)/1000,3)</f>
        <v>7484.8230000000003</v>
      </c>
      <c r="J341" s="152">
        <f>ROUND(VLOOKUP($B341,Historical!$A$5:$U$500,COLUMNS($F341:J341)+6,FALSE)/1000,3)</f>
        <v>7484.8230000000003</v>
      </c>
      <c r="K341" s="152">
        <f>ROUND(VLOOKUP($B341,Historical!$A$5:$U$500,COLUMNS($F341:K341)+6,FALSE)/1000,3)</f>
        <v>7484.8230000000003</v>
      </c>
      <c r="L341" s="152">
        <f>ROUND(VLOOKUP($B341,Historical!$A$5:$U$500,COLUMNS($F341:L341)+6,FALSE)/1000,3)</f>
        <v>7484.8230000000003</v>
      </c>
      <c r="M341" s="152">
        <f>ROUND(VLOOKUP($B341,Historical!$A$5:$U$500,COLUMNS($F341:M341)+6,FALSE)/1000,3)</f>
        <v>7484.8230000000003</v>
      </c>
      <c r="N341" s="152">
        <f>ROUND(VLOOKUP($B341,Historical!$A$5:$U$500,COLUMNS($F341:N341)+6,FALSE)/1000,3)</f>
        <v>7484.8230000000003</v>
      </c>
      <c r="O341" s="152">
        <f>ROUND(VLOOKUP($B341,Historical!$A$5:$U$500,COLUMNS($F341:O341)+6,FALSE)/1000,3)</f>
        <v>7484.8230000000003</v>
      </c>
      <c r="P341" s="152">
        <f>ROUND(VLOOKUP($B341,Historical!$A$5:$U$500,COLUMNS($F341:P341)+6,FALSE)/1000,3)</f>
        <v>7484.8230000000003</v>
      </c>
      <c r="Q341" s="152">
        <f>ROUND(VLOOKUP($B341,Historical!$A$5:$U$500,COLUMNS($F341:Q341)+6,FALSE)/1000,3)</f>
        <v>7484.8230000000003</v>
      </c>
      <c r="R341" s="152">
        <f>ROUND(VLOOKUP($B341,Historical!$A$5:$U$500,COLUMNS($F341:R341)+6,FALSE)/1000,3)</f>
        <v>7484.8230000000003</v>
      </c>
      <c r="S341" s="153">
        <f t="shared" si="44"/>
        <v>7484.823000000003</v>
      </c>
      <c r="T341" s="142" t="s">
        <v>218</v>
      </c>
      <c r="U341" s="331" t="s">
        <v>229</v>
      </c>
    </row>
    <row r="342" spans="1:22" ht="15" customHeight="1">
      <c r="A342" s="140">
        <v>7</v>
      </c>
      <c r="B342" s="35"/>
      <c r="C342" s="14"/>
      <c r="D342" s="140" t="s">
        <v>230</v>
      </c>
      <c r="E342" s="140"/>
      <c r="F342" s="27">
        <f t="shared" ref="F342:S342" si="45">SUM(F336:F341)</f>
        <v>9105314.4138700012</v>
      </c>
      <c r="G342" s="27">
        <f t="shared" si="45"/>
        <v>9144046.8988700006</v>
      </c>
      <c r="H342" s="27">
        <f t="shared" si="45"/>
        <v>9175308.227400003</v>
      </c>
      <c r="I342" s="27">
        <f t="shared" si="45"/>
        <v>9245890.9516700003</v>
      </c>
      <c r="J342" s="27">
        <f t="shared" si="45"/>
        <v>9307802.14267</v>
      </c>
      <c r="K342" s="27">
        <f t="shared" si="45"/>
        <v>9382383.7996200006</v>
      </c>
      <c r="L342" s="27">
        <f t="shared" si="45"/>
        <v>9446162.1034899987</v>
      </c>
      <c r="M342" s="27">
        <f t="shared" si="45"/>
        <v>9513902.0736299995</v>
      </c>
      <c r="N342" s="27">
        <f t="shared" si="45"/>
        <v>9596692.63906</v>
      </c>
      <c r="O342" s="27">
        <f t="shared" si="45"/>
        <v>9644181.764179999</v>
      </c>
      <c r="P342" s="27">
        <f t="shared" si="45"/>
        <v>9693397.9041799996</v>
      </c>
      <c r="Q342" s="27">
        <f t="shared" si="45"/>
        <v>9765350.8462400008</v>
      </c>
      <c r="R342" s="27">
        <f t="shared" si="45"/>
        <v>9969554.1970600002</v>
      </c>
      <c r="S342" s="27">
        <f t="shared" si="45"/>
        <v>9460768.3047646154</v>
      </c>
      <c r="T342" s="142"/>
      <c r="U342" s="165">
        <f>+'B-1'!O116</f>
        <v>9460768.3039999995</v>
      </c>
      <c r="V342" s="166" t="s">
        <v>231</v>
      </c>
    </row>
    <row r="343" spans="1:22" ht="15" customHeight="1">
      <c r="A343" s="140">
        <v>8</v>
      </c>
      <c r="B343" s="35"/>
      <c r="C343" s="14"/>
      <c r="D343" s="140"/>
      <c r="E343" s="140"/>
      <c r="F343" s="27"/>
      <c r="G343" s="27"/>
      <c r="H343" s="27"/>
      <c r="I343" s="27"/>
      <c r="J343" s="27"/>
      <c r="K343" s="27"/>
      <c r="L343" s="27"/>
      <c r="M343" s="27"/>
      <c r="N343" s="27"/>
      <c r="O343" s="27"/>
      <c r="P343" s="27"/>
      <c r="Q343" s="27"/>
      <c r="R343" s="27"/>
      <c r="S343" s="27"/>
      <c r="T343" s="142"/>
      <c r="U343" s="166">
        <f>+S342-U342</f>
        <v>7.6461583375930786E-4</v>
      </c>
      <c r="V343" s="166" t="s">
        <v>232</v>
      </c>
    </row>
    <row r="344" spans="1:22" ht="15" customHeight="1">
      <c r="A344" s="140">
        <v>9</v>
      </c>
      <c r="B344" s="35"/>
      <c r="C344" s="14" t="s">
        <v>233</v>
      </c>
      <c r="D344" s="140"/>
      <c r="E344" s="140"/>
      <c r="F344" s="27"/>
      <c r="G344" s="27"/>
      <c r="H344" s="27"/>
      <c r="I344" s="27"/>
      <c r="J344" s="27"/>
      <c r="K344" s="27"/>
      <c r="L344" s="27"/>
      <c r="M344" s="27"/>
      <c r="N344" s="27"/>
      <c r="O344" s="27"/>
      <c r="P344" s="27"/>
      <c r="Q344" s="27"/>
      <c r="R344" s="27"/>
      <c r="S344" s="27"/>
      <c r="T344" s="142"/>
      <c r="U344" s="92"/>
    </row>
    <row r="345" spans="1:22" ht="15" customHeight="1">
      <c r="A345" s="140">
        <v>10</v>
      </c>
      <c r="B345" s="35" t="s">
        <v>234</v>
      </c>
      <c r="C345" s="14" t="s">
        <v>235</v>
      </c>
      <c r="D345" s="140"/>
      <c r="E345" s="140"/>
      <c r="F345" s="150">
        <f>ROUND(VLOOKUP($B345,Historical!$A$5:$U$500,COLUMNS($F345:F345)+6,FALSE)/1000,3)</f>
        <v>20099.787</v>
      </c>
      <c r="G345" s="150">
        <f>ROUND(VLOOKUP($B345,Historical!$A$5:$U$500,COLUMNS($F345:G345)+6,FALSE)/1000,3)</f>
        <v>20275.237000000001</v>
      </c>
      <c r="H345" s="150">
        <f>ROUND(VLOOKUP($B345,Historical!$A$5:$U$500,COLUMNS($F345:H345)+6,FALSE)/1000,3)</f>
        <v>20330.97</v>
      </c>
      <c r="I345" s="150">
        <f>ROUND(VLOOKUP($B345,Historical!$A$5:$U$500,COLUMNS($F345:I345)+6,FALSE)/1000,3)</f>
        <v>20449.617999999999</v>
      </c>
      <c r="J345" s="150">
        <f>ROUND(VLOOKUP($B345,Historical!$A$5:$U$500,COLUMNS($F345:J345)+6,FALSE)/1000,3)</f>
        <v>20404.921999999999</v>
      </c>
      <c r="K345" s="150">
        <f>ROUND(VLOOKUP($B345,Historical!$A$5:$U$500,COLUMNS($F345:K345)+6,FALSE)/1000,3)</f>
        <v>20431.518</v>
      </c>
      <c r="L345" s="150">
        <f>ROUND(VLOOKUP($B345,Historical!$A$5:$U$500,COLUMNS($F345:L345)+6,FALSE)/1000,3)</f>
        <v>21088.333999999999</v>
      </c>
      <c r="M345" s="150">
        <f>ROUND(VLOOKUP($B345,Historical!$A$5:$U$500,COLUMNS($F345:M345)+6,FALSE)/1000,3)</f>
        <v>20609.038</v>
      </c>
      <c r="N345" s="150">
        <f>ROUND(VLOOKUP($B345,Historical!$A$5:$U$500,COLUMNS($F345:N345)+6,FALSE)/1000,3)</f>
        <v>20722.564999999999</v>
      </c>
      <c r="O345" s="150">
        <f>ROUND(VLOOKUP($B345,Historical!$A$5:$U$500,COLUMNS($F345:O345)+6,FALSE)/1000,3)</f>
        <v>20582.914000000001</v>
      </c>
      <c r="P345" s="150">
        <f>ROUND(VLOOKUP($B345,Historical!$A$5:$U$500,COLUMNS($F345:P345)+6,FALSE)/1000,3)</f>
        <v>20621.884999999998</v>
      </c>
      <c r="Q345" s="150">
        <f>ROUND(VLOOKUP($B345,Historical!$A$5:$U$500,COLUMNS($F345:Q345)+6,FALSE)/1000,3)</f>
        <v>20637.962</v>
      </c>
      <c r="R345" s="150">
        <f>ROUND(VLOOKUP($B345,Historical!$A$5:$U$500,COLUMNS($F345:R345)+6,FALSE)/1000,3)</f>
        <v>20624.556</v>
      </c>
      <c r="S345" s="148">
        <f>(SUM(F345:R345)/13)</f>
        <v>20529.177384615385</v>
      </c>
      <c r="T345" s="142" t="s">
        <v>236</v>
      </c>
    </row>
    <row r="346" spans="1:22" ht="15" customHeight="1">
      <c r="A346" s="140">
        <v>11</v>
      </c>
      <c r="B346" s="35" t="s">
        <v>237</v>
      </c>
      <c r="C346" s="14" t="s">
        <v>238</v>
      </c>
      <c r="D346" s="140"/>
      <c r="E346" s="140"/>
      <c r="F346" s="152">
        <f>ROUND(VLOOKUP($B346,Historical!$A$5:$U$500,COLUMNS($F346:F346)+6,FALSE)/1000,3)</f>
        <v>-7709.451</v>
      </c>
      <c r="G346" s="152">
        <f>ROUND(VLOOKUP($B346,Historical!$A$5:$U$500,COLUMNS($F346:G346)+6,FALSE)/1000,3)</f>
        <v>-7808.1750000000002</v>
      </c>
      <c r="H346" s="152">
        <f>ROUND(VLOOKUP($B346,Historical!$A$5:$U$500,COLUMNS($F346:H346)+6,FALSE)/1000,3)</f>
        <v>-7904.8040000000001</v>
      </c>
      <c r="I346" s="152">
        <f>ROUND(VLOOKUP($B346,Historical!$A$5:$U$500,COLUMNS($F346:I346)+6,FALSE)/1000,3)</f>
        <v>-8005.8540000000003</v>
      </c>
      <c r="J346" s="152">
        <f>ROUND(VLOOKUP($B346,Historical!$A$5:$U$500,COLUMNS($F346:J346)+6,FALSE)/1000,3)</f>
        <v>-8075.982</v>
      </c>
      <c r="K346" s="152">
        <f>ROUND(VLOOKUP($B346,Historical!$A$5:$U$500,COLUMNS($F346:K346)+6,FALSE)/1000,3)</f>
        <v>-8132.08</v>
      </c>
      <c r="L346" s="152">
        <f>ROUND(VLOOKUP($B346,Historical!$A$5:$U$500,COLUMNS($F346:L346)+6,FALSE)/1000,3)</f>
        <v>-8239.4349999999995</v>
      </c>
      <c r="M346" s="152">
        <f>ROUND(VLOOKUP($B346,Historical!$A$5:$U$500,COLUMNS($F346:M346)+6,FALSE)/1000,3)</f>
        <v>-8305.8909999999996</v>
      </c>
      <c r="N346" s="152">
        <f>ROUND(VLOOKUP($B346,Historical!$A$5:$U$500,COLUMNS($F346:N346)+6,FALSE)/1000,3)</f>
        <v>-8410.5159999999996</v>
      </c>
      <c r="O346" s="152">
        <f>ROUND(VLOOKUP($B346,Historical!$A$5:$U$500,COLUMNS($F346:O346)+6,FALSE)/1000,3)</f>
        <v>-8350.6610000000001</v>
      </c>
      <c r="P346" s="152">
        <f>ROUND(VLOOKUP($B346,Historical!$A$5:$U$500,COLUMNS($F346:P346)+6,FALSE)/1000,3)</f>
        <v>-8422.5930000000008</v>
      </c>
      <c r="Q346" s="152">
        <f>ROUND(VLOOKUP($B346,Historical!$A$5:$U$500,COLUMNS($F346:Q346)+6,FALSE)/1000,3)</f>
        <v>-8554.0239999999994</v>
      </c>
      <c r="R346" s="152">
        <f>ROUND(VLOOKUP($B346,Historical!$A$5:$U$500,COLUMNS($F346:R346)+6,FALSE)/1000,3)</f>
        <v>-7144.7569999999996</v>
      </c>
      <c r="S346" s="153">
        <f>(SUM(F346:R346)/13)</f>
        <v>-8081.8633076923088</v>
      </c>
      <c r="T346" s="142" t="s">
        <v>236</v>
      </c>
    </row>
    <row r="347" spans="1:22" ht="15" customHeight="1">
      <c r="A347" s="140">
        <v>12</v>
      </c>
      <c r="B347" s="140"/>
      <c r="C347" s="14"/>
      <c r="D347" s="140" t="s">
        <v>239</v>
      </c>
      <c r="E347" s="140"/>
      <c r="F347" s="27">
        <f t="shared" ref="F347:S347" si="46">SUM(F345:F346)</f>
        <v>12390.335999999999</v>
      </c>
      <c r="G347" s="27">
        <f t="shared" si="46"/>
        <v>12467.062000000002</v>
      </c>
      <c r="H347" s="27">
        <f t="shared" si="46"/>
        <v>12426.166000000001</v>
      </c>
      <c r="I347" s="27">
        <f t="shared" si="46"/>
        <v>12443.763999999999</v>
      </c>
      <c r="J347" s="27">
        <f t="shared" si="46"/>
        <v>12328.939999999999</v>
      </c>
      <c r="K347" s="27">
        <f t="shared" si="46"/>
        <v>12299.438</v>
      </c>
      <c r="L347" s="27">
        <f t="shared" si="46"/>
        <v>12848.898999999999</v>
      </c>
      <c r="M347" s="27">
        <f t="shared" si="46"/>
        <v>12303.147000000001</v>
      </c>
      <c r="N347" s="27">
        <f t="shared" si="46"/>
        <v>12312.048999999999</v>
      </c>
      <c r="O347" s="27">
        <f t="shared" si="46"/>
        <v>12232.253000000001</v>
      </c>
      <c r="P347" s="27">
        <f t="shared" si="46"/>
        <v>12199.291999999998</v>
      </c>
      <c r="Q347" s="27">
        <f t="shared" si="46"/>
        <v>12083.938</v>
      </c>
      <c r="R347" s="27">
        <f t="shared" si="46"/>
        <v>13479.799000000001</v>
      </c>
      <c r="S347" s="27">
        <f t="shared" si="46"/>
        <v>12447.314076923076</v>
      </c>
      <c r="T347" s="142"/>
    </row>
    <row r="348" spans="1:22" ht="15" customHeight="1">
      <c r="A348" s="140">
        <v>13</v>
      </c>
      <c r="B348" s="35"/>
      <c r="D348" s="140"/>
      <c r="E348" s="140"/>
      <c r="F348" s="27"/>
      <c r="G348" s="27"/>
      <c r="H348" s="27"/>
      <c r="I348" s="27"/>
      <c r="J348" s="27"/>
      <c r="K348" s="27"/>
      <c r="L348" s="27"/>
      <c r="M348" s="27"/>
      <c r="N348" s="27"/>
      <c r="O348" s="27"/>
      <c r="P348" s="27"/>
      <c r="Q348" s="27"/>
      <c r="R348" s="27"/>
      <c r="S348" s="27"/>
      <c r="T348" s="142"/>
    </row>
    <row r="349" spans="1:22" ht="15" customHeight="1">
      <c r="A349" s="140">
        <v>14</v>
      </c>
      <c r="B349" s="35"/>
      <c r="C349" s="14" t="s">
        <v>240</v>
      </c>
      <c r="D349" s="140"/>
      <c r="E349" s="140"/>
      <c r="F349" s="27"/>
      <c r="G349" s="27"/>
      <c r="H349" s="27"/>
      <c r="I349" s="27"/>
      <c r="J349" s="27"/>
      <c r="K349" s="27"/>
      <c r="L349" s="27"/>
      <c r="M349" s="27"/>
      <c r="N349" s="27"/>
      <c r="O349" s="27"/>
      <c r="P349" s="27"/>
      <c r="Q349" s="27"/>
      <c r="R349" s="27"/>
      <c r="S349" s="27"/>
      <c r="T349" s="142"/>
    </row>
    <row r="350" spans="1:22" ht="15" customHeight="1">
      <c r="A350" s="140">
        <v>15</v>
      </c>
      <c r="B350" s="35" t="s">
        <v>241</v>
      </c>
      <c r="C350" s="14" t="s">
        <v>242</v>
      </c>
      <c r="D350" s="140"/>
      <c r="E350" s="140"/>
      <c r="F350" s="27">
        <f>ROUND(IF(ISNA(VLOOKUP($B350,Historical!$A$5:$U$500,COLUMNS($F350:F350)+6,FALSE)),0,+(VLOOKUP($B350,Historical!$A$5:$U$500,COLUMNS($F350:F350)+6,FALSE)))/1000,3)</f>
        <v>9902.8349999999991</v>
      </c>
      <c r="G350" s="27">
        <f>ROUND(IF(ISNA(VLOOKUP($B350,Historical!$A$5:$U$500,COLUMNS($F350:G350)+6,FALSE)),0,+(VLOOKUP($B350,Historical!$A$5:$U$500,COLUMNS($F350:G350)+6,FALSE)))/1000,3)</f>
        <v>10400.81</v>
      </c>
      <c r="H350" s="27">
        <f>ROUND(IF(ISNA(VLOOKUP($B350,Historical!$A$5:$U$500,COLUMNS($F350:H350)+6,FALSE)),0,+(VLOOKUP($B350,Historical!$A$5:$U$500,COLUMNS($F350:H350)+6,FALSE)))/1000,3)</f>
        <v>6073.3149999999996</v>
      </c>
      <c r="I350" s="27">
        <f>ROUND(IF(ISNA(VLOOKUP($B350,Historical!$A$5:$U$500,COLUMNS($F350:I350)+6,FALSE)),0,+(VLOOKUP($B350,Historical!$A$5:$U$500,COLUMNS($F350:I350)+6,FALSE)))/1000,3)</f>
        <v>3481.0749999999998</v>
      </c>
      <c r="J350" s="27">
        <f>ROUND(IF(ISNA(VLOOKUP($B350,Historical!$A$5:$U$500,COLUMNS($F350:J350)+6,FALSE)),0,+(VLOOKUP($B350,Historical!$A$5:$U$500,COLUMNS($F350:J350)+6,FALSE)))/1000,3)</f>
        <v>1063.5070000000001</v>
      </c>
      <c r="K350" s="27">
        <f>ROUND(IF(ISNA(VLOOKUP($B350,Historical!$A$5:$U$500,COLUMNS($F350:K350)+6,FALSE)),0,+(VLOOKUP($B350,Historical!$A$5:$U$500,COLUMNS($F350:K350)+6,FALSE)))/1000,3)</f>
        <v>19193.258000000002</v>
      </c>
      <c r="L350" s="27">
        <f>ROUND(IF(ISNA(VLOOKUP($B350,Historical!$A$5:$U$500,COLUMNS($F350:L350)+6,FALSE)),0,+(VLOOKUP($B350,Historical!$A$5:$U$500,COLUMNS($F350:L350)+6,FALSE)))/1000,3)</f>
        <v>5165.9560000000001</v>
      </c>
      <c r="M350" s="27">
        <f>ROUND(IF(ISNA(VLOOKUP($B350,Historical!$A$5:$U$500,COLUMNS($F350:M350)+6,FALSE)),0,+(VLOOKUP($B350,Historical!$A$5:$U$500,COLUMNS($F350:M350)+6,FALSE)))/1000,3)</f>
        <v>10929.3</v>
      </c>
      <c r="N350" s="27">
        <f>ROUND(IF(ISNA(VLOOKUP($B350,Historical!$A$5:$U$500,COLUMNS($F350:N350)+6,FALSE)),0,+(VLOOKUP($B350,Historical!$A$5:$U$500,COLUMNS($F350:N350)+6,FALSE)))/1000,3)</f>
        <v>7223.6210000000001</v>
      </c>
      <c r="O350" s="27">
        <f>ROUND(IF(ISNA(VLOOKUP($B350,Historical!$A$5:$U$500,COLUMNS($F350:O350)+6,FALSE)),0,+(VLOOKUP($B350,Historical!$A$5:$U$500,COLUMNS($F350:O350)+6,FALSE)))/1000,3)</f>
        <v>7816.3249999999998</v>
      </c>
      <c r="P350" s="27">
        <f>ROUND(IF(ISNA(VLOOKUP($B350,Historical!$A$5:$U$500,COLUMNS($F350:P350)+6,FALSE)),0,+(VLOOKUP($B350,Historical!$A$5:$U$500,COLUMNS($F350:P350)+6,FALSE)))/1000,3)</f>
        <v>13838</v>
      </c>
      <c r="Q350" s="27">
        <f>ROUND(IF(ISNA(VLOOKUP($B350,Historical!$A$5:$U$500,COLUMNS($F350:Q350)+6,FALSE)),0,+(VLOOKUP($B350,Historical!$A$5:$U$500,COLUMNS($F350:Q350)+6,FALSE)))/1000,3)</f>
        <v>2685.056</v>
      </c>
      <c r="R350" s="27">
        <f>ROUND(IF(ISNA(VLOOKUP($B350,Historical!$A$5:$U$500,COLUMNS($F350:R350)+6,FALSE)),0,+(VLOOKUP($B350,Historical!$A$5:$U$500,COLUMNS($F350:R350)+6,FALSE)))/1000,3)</f>
        <v>4766.8509999999997</v>
      </c>
      <c r="S350" s="148">
        <f t="shared" ref="S350:S368" si="47">(SUM(F350:R350)/13)</f>
        <v>7887.6853076923062</v>
      </c>
      <c r="T350" s="142" t="s">
        <v>113</v>
      </c>
    </row>
    <row r="351" spans="1:22" ht="15" customHeight="1">
      <c r="A351" s="140">
        <v>16</v>
      </c>
      <c r="B351" s="35" t="s">
        <v>243</v>
      </c>
      <c r="C351" s="14" t="s">
        <v>244</v>
      </c>
      <c r="D351" s="140"/>
      <c r="E351" s="140"/>
      <c r="F351" s="27">
        <f>ROUND(IF(ISNA(VLOOKUP($B351,Historical!$A$5:$U$500,COLUMNS($F351:F351)+6,FALSE)),0,+(VLOOKUP($B351,Historical!$A$5:$U$500,COLUMNS($F351:F351)+6,FALSE)))/1000,3)</f>
        <v>0</v>
      </c>
      <c r="G351" s="27">
        <f>ROUND(IF(ISNA(VLOOKUP($B351,Historical!$A$5:$U$500,COLUMNS($F351:G351)+6,FALSE)),0,+(VLOOKUP($B351,Historical!$A$5:$U$500,COLUMNS($F351:G351)+6,FALSE)))/1000,3)</f>
        <v>0</v>
      </c>
      <c r="H351" s="27">
        <f>ROUND(IF(ISNA(VLOOKUP($B351,Historical!$A$5:$U$500,COLUMNS($F351:H351)+6,FALSE)),0,+(VLOOKUP($B351,Historical!$A$5:$U$500,COLUMNS($F351:H351)+6,FALSE)))/1000,3)</f>
        <v>0</v>
      </c>
      <c r="I351" s="27">
        <f>ROUND(IF(ISNA(VLOOKUP($B351,Historical!$A$5:$U$500,COLUMNS($F351:I351)+6,FALSE)),0,+(VLOOKUP($B351,Historical!$A$5:$U$500,COLUMNS($F351:I351)+6,FALSE)))/1000,3)</f>
        <v>0</v>
      </c>
      <c r="J351" s="27">
        <f>ROUND(IF(ISNA(VLOOKUP($B351,Historical!$A$5:$U$500,COLUMNS($F351:J351)+6,FALSE)),0,+(VLOOKUP($B351,Historical!$A$5:$U$500,COLUMNS($F351:J351)+6,FALSE)))/1000,3)</f>
        <v>0</v>
      </c>
      <c r="K351" s="27">
        <f>ROUND(IF(ISNA(VLOOKUP($B351,Historical!$A$5:$U$500,COLUMNS($F351:K351)+6,FALSE)),0,+(VLOOKUP($B351,Historical!$A$5:$U$500,COLUMNS($F351:K351)+6,FALSE)))/1000,3)</f>
        <v>0</v>
      </c>
      <c r="L351" s="27">
        <f>ROUND(IF(ISNA(VLOOKUP($B351,Historical!$A$5:$U$500,COLUMNS($F351:L351)+6,FALSE)),0,+(VLOOKUP($B351,Historical!$A$5:$U$500,COLUMNS($F351:L351)+6,FALSE)))/1000,3)</f>
        <v>0</v>
      </c>
      <c r="M351" s="27">
        <f>ROUND(IF(ISNA(VLOOKUP($B351,Historical!$A$5:$U$500,COLUMNS($F351:M351)+6,FALSE)),0,+(VLOOKUP($B351,Historical!$A$5:$U$500,COLUMNS($F351:M351)+6,FALSE)))/1000,3)</f>
        <v>0</v>
      </c>
      <c r="N351" s="27">
        <f>ROUND(IF(ISNA(VLOOKUP($B351,Historical!$A$5:$U$500,COLUMNS($F351:N351)+6,FALSE)),0,+(VLOOKUP($B351,Historical!$A$5:$U$500,COLUMNS($F351:N351)+6,FALSE)))/1000,3)</f>
        <v>0</v>
      </c>
      <c r="O351" s="27">
        <f>ROUND(IF(ISNA(VLOOKUP($B351,Historical!$A$5:$U$500,COLUMNS($F351:O351)+6,FALSE)),0,+(VLOOKUP($B351,Historical!$A$5:$U$500,COLUMNS($F351:O351)+6,FALSE)))/1000,3)</f>
        <v>0</v>
      </c>
      <c r="P351" s="27">
        <f>ROUND(IF(ISNA(VLOOKUP($B351,Historical!$A$5:$U$500,COLUMNS($F351:P351)+6,FALSE)),0,+(VLOOKUP($B351,Historical!$A$5:$U$500,COLUMNS($F351:P351)+6,FALSE)))/1000,3)</f>
        <v>0</v>
      </c>
      <c r="Q351" s="27">
        <f>ROUND(IF(ISNA(VLOOKUP($B351,Historical!$A$5:$U$500,COLUMNS($F351:Q351)+6,FALSE)),0,+(VLOOKUP($B351,Historical!$A$5:$U$500,COLUMNS($F351:Q351)+6,FALSE)))/1000,3)</f>
        <v>0</v>
      </c>
      <c r="R351" s="27">
        <f>ROUND(IF(ISNA(VLOOKUP($B351,Historical!$A$5:$U$500,COLUMNS($F351:R351)+6,FALSE)),0,+(VLOOKUP($B351,Historical!$A$5:$U$500,COLUMNS($F351:R351)+6,FALSE)))/1000,3)</f>
        <v>0</v>
      </c>
      <c r="S351" s="148">
        <f t="shared" si="47"/>
        <v>0</v>
      </c>
      <c r="T351" s="142" t="s">
        <v>113</v>
      </c>
    </row>
    <row r="352" spans="1:22" ht="15" customHeight="1">
      <c r="A352" s="140">
        <v>17</v>
      </c>
      <c r="B352" s="86" t="s">
        <v>245</v>
      </c>
      <c r="C352" s="14" t="s">
        <v>246</v>
      </c>
      <c r="D352" s="140"/>
      <c r="E352" s="140"/>
      <c r="F352" s="27">
        <f>ROUND(IF(ISNA(VLOOKUP($B352,Historical!$A$5:$U$500,COLUMNS($F352:F352)+6,FALSE)),0,+(VLOOKUP($B352,Historical!$A$5:$U$500,COLUMNS($F352:F352)+6,FALSE)))/1000,3)</f>
        <v>51.064999999999998</v>
      </c>
      <c r="G352" s="27">
        <f>ROUND(IF(ISNA(VLOOKUP($B352,Historical!$A$5:$U$500,COLUMNS($F352:G352)+6,FALSE)),0,+(VLOOKUP($B352,Historical!$A$5:$U$500,COLUMNS($F352:G352)+6,FALSE)))/1000,3)</f>
        <v>51.064999999999998</v>
      </c>
      <c r="H352" s="27">
        <f>ROUND(IF(ISNA(VLOOKUP($B352,Historical!$A$5:$U$500,COLUMNS($F352:H352)+6,FALSE)),0,+(VLOOKUP($B352,Historical!$A$5:$U$500,COLUMNS($F352:H352)+6,FALSE)))/1000,3)</f>
        <v>51.064999999999998</v>
      </c>
      <c r="I352" s="27">
        <f>ROUND(IF(ISNA(VLOOKUP($B352,Historical!$A$5:$U$500,COLUMNS($F352:I352)+6,FALSE)),0,+(VLOOKUP($B352,Historical!$A$5:$U$500,COLUMNS($F352:I352)+6,FALSE)))/1000,3)</f>
        <v>51.064999999999998</v>
      </c>
      <c r="J352" s="27">
        <f>ROUND(IF(ISNA(VLOOKUP($B352,Historical!$A$5:$U$500,COLUMNS($F352:J352)+6,FALSE)),0,+(VLOOKUP($B352,Historical!$A$5:$U$500,COLUMNS($F352:J352)+6,FALSE)))/1000,3)</f>
        <v>51.064999999999998</v>
      </c>
      <c r="K352" s="27">
        <f>ROUND(IF(ISNA(VLOOKUP($B352,Historical!$A$5:$U$500,COLUMNS($F352:K352)+6,FALSE)),0,+(VLOOKUP($B352,Historical!$A$5:$U$500,COLUMNS($F352:K352)+6,FALSE)))/1000,3)</f>
        <v>51.064999999999998</v>
      </c>
      <c r="L352" s="27">
        <f>ROUND(IF(ISNA(VLOOKUP($B352,Historical!$A$5:$U$500,COLUMNS($F352:L352)+6,FALSE)),0,+(VLOOKUP($B352,Historical!$A$5:$U$500,COLUMNS($F352:L352)+6,FALSE)))/1000,3)</f>
        <v>51.064999999999998</v>
      </c>
      <c r="M352" s="27">
        <f>ROUND(IF(ISNA(VLOOKUP($B352,Historical!$A$5:$U$500,COLUMNS($F352:M352)+6,FALSE)),0,+(VLOOKUP($B352,Historical!$A$5:$U$500,COLUMNS($F352:M352)+6,FALSE)))/1000,3)</f>
        <v>51.064999999999998</v>
      </c>
      <c r="N352" s="27">
        <f>ROUND(IF(ISNA(VLOOKUP($B352,Historical!$A$5:$U$500,COLUMNS($F352:N352)+6,FALSE)),0,+(VLOOKUP($B352,Historical!$A$5:$U$500,COLUMNS($F352:N352)+6,FALSE)))/1000,3)</f>
        <v>51.064999999999998</v>
      </c>
      <c r="O352" s="27">
        <f>ROUND(IF(ISNA(VLOOKUP($B352,Historical!$A$5:$U$500,COLUMNS($F352:O352)+6,FALSE)),0,+(VLOOKUP($B352,Historical!$A$5:$U$500,COLUMNS($F352:O352)+6,FALSE)))/1000,3)</f>
        <v>51.064999999999998</v>
      </c>
      <c r="P352" s="27">
        <f>ROUND(IF(ISNA(VLOOKUP($B352,Historical!$A$5:$U$500,COLUMNS($F352:P352)+6,FALSE)),0,+(VLOOKUP($B352,Historical!$A$5:$U$500,COLUMNS($F352:P352)+6,FALSE)))/1000,3)</f>
        <v>51.064999999999998</v>
      </c>
      <c r="Q352" s="27">
        <f>ROUND(IF(ISNA(VLOOKUP($B352,Historical!$A$5:$U$500,COLUMNS($F352:Q352)+6,FALSE)),0,+(VLOOKUP($B352,Historical!$A$5:$U$500,COLUMNS($F352:Q352)+6,FALSE)))/1000,3)</f>
        <v>51.064999999999998</v>
      </c>
      <c r="R352" s="27">
        <f>ROUND(IF(ISNA(VLOOKUP($B352,Historical!$A$5:$U$500,COLUMNS($F352:R352)+6,FALSE)),0,+(VLOOKUP($B352,Historical!$A$5:$U$500,COLUMNS($F352:R352)+6,FALSE)))/1000,3)</f>
        <v>51.064999999999998</v>
      </c>
      <c r="S352" s="148">
        <f t="shared" si="47"/>
        <v>51.065000000000005</v>
      </c>
      <c r="T352" s="142" t="s">
        <v>113</v>
      </c>
    </row>
    <row r="353" spans="1:21" ht="15" customHeight="1">
      <c r="A353" s="140">
        <v>18</v>
      </c>
      <c r="B353" s="35" t="s">
        <v>247</v>
      </c>
      <c r="C353" s="14" t="s">
        <v>248</v>
      </c>
      <c r="D353" s="140"/>
      <c r="E353" s="140"/>
      <c r="F353" s="150">
        <f>ROUND(VLOOKUP($B353,Historical!$A$5:$U$500,COLUMNS($F353:F353)+6,FALSE)/1000,3)</f>
        <v>0</v>
      </c>
      <c r="G353" s="150">
        <f>ROUND(VLOOKUP($B353,Historical!$A$5:$U$500,COLUMNS($F353:G353)+6,FALSE)/1000,3)</f>
        <v>0</v>
      </c>
      <c r="H353" s="150">
        <f>ROUND(VLOOKUP($B353,Historical!$A$5:$U$500,COLUMNS($F353:H353)+6,FALSE)/1000,3)</f>
        <v>0</v>
      </c>
      <c r="I353" s="150">
        <f>ROUND(VLOOKUP($B353,Historical!$A$5:$U$500,COLUMNS($F353:I353)+6,FALSE)/1000,3)</f>
        <v>0</v>
      </c>
      <c r="J353" s="150">
        <f>ROUND(VLOOKUP($B353,Historical!$A$5:$U$500,COLUMNS($F353:J353)+6,FALSE)/1000,3)</f>
        <v>0</v>
      </c>
      <c r="K353" s="150">
        <f>ROUND(VLOOKUP($B353,Historical!$A$5:$U$500,COLUMNS($F353:K353)+6,FALSE)/1000,3)</f>
        <v>0</v>
      </c>
      <c r="L353" s="150">
        <f>ROUND(VLOOKUP($B353,Historical!$A$5:$U$500,COLUMNS($F353:L353)+6,FALSE)/1000,3)</f>
        <v>0</v>
      </c>
      <c r="M353" s="150">
        <f>ROUND(VLOOKUP($B353,Historical!$A$5:$U$500,COLUMNS($F353:M353)+6,FALSE)/1000,3)</f>
        <v>0</v>
      </c>
      <c r="N353" s="150">
        <f>ROUND(VLOOKUP($B353,Historical!$A$5:$U$500,COLUMNS($F353:N353)+6,FALSE)/1000,3)</f>
        <v>0</v>
      </c>
      <c r="O353" s="150">
        <f>ROUND(VLOOKUP($B353,Historical!$A$5:$U$500,COLUMNS($F353:O353)+6,FALSE)/1000,3)</f>
        <v>0</v>
      </c>
      <c r="P353" s="150">
        <f>ROUND(VLOOKUP($B353,Historical!$A$5:$U$500,COLUMNS($F353:P353)+6,FALSE)/1000,3)</f>
        <v>0</v>
      </c>
      <c r="Q353" s="150">
        <f>ROUND(VLOOKUP($B353,Historical!$A$5:$U$500,COLUMNS($F353:Q353)+6,FALSE)/1000,3)</f>
        <v>0</v>
      </c>
      <c r="R353" s="150">
        <f>ROUND(VLOOKUP($B353,Historical!$A$5:$U$500,COLUMNS($F353:R353)+6,FALSE)/1000,3)</f>
        <v>0</v>
      </c>
      <c r="S353" s="148">
        <f t="shared" si="47"/>
        <v>0</v>
      </c>
      <c r="T353" s="142" t="s">
        <v>113</v>
      </c>
    </row>
    <row r="354" spans="1:21" ht="15" customHeight="1">
      <c r="A354" s="140">
        <v>19</v>
      </c>
      <c r="B354" s="35" t="s">
        <v>249</v>
      </c>
      <c r="C354" s="14" t="s">
        <v>250</v>
      </c>
      <c r="D354" s="140"/>
      <c r="E354" s="140"/>
      <c r="F354" s="27">
        <f>ROUND(IF(ISNA(VLOOKUP($B354,Historical!$A$5:$U$500,COLUMNS($F354:F354)+6,FALSE)),0,+(VLOOKUP($B354,Historical!$A$5:$U$500,COLUMNS($F354:F354)+6,FALSE)))/1000,3)</f>
        <v>0</v>
      </c>
      <c r="G354" s="27">
        <f>ROUND(IF(ISNA(VLOOKUP($B354,Historical!$A$5:$U$500,COLUMNS($F354:G354)+6,FALSE)),0,+(VLOOKUP($B354,Historical!$A$5:$U$500,COLUMNS($F354:G354)+6,FALSE)))/1000,3)</f>
        <v>0</v>
      </c>
      <c r="H354" s="27">
        <f>ROUND(IF(ISNA(VLOOKUP($B354,Historical!$A$5:$U$500,COLUMNS($F354:H354)+6,FALSE)),0,+(VLOOKUP($B354,Historical!$A$5:$U$500,COLUMNS($F354:H354)+6,FALSE)))/1000,3)</f>
        <v>0</v>
      </c>
      <c r="I354" s="27">
        <f>ROUND(IF(ISNA(VLOOKUP($B354,Historical!$A$5:$U$500,COLUMNS($F354:I354)+6,FALSE)),0,+(VLOOKUP($B354,Historical!$A$5:$U$500,COLUMNS($F354:I354)+6,FALSE)))/1000,3)</f>
        <v>0</v>
      </c>
      <c r="J354" s="27">
        <f>ROUND(IF(ISNA(VLOOKUP($B354,Historical!$A$5:$U$500,COLUMNS($F354:J354)+6,FALSE)),0,+(VLOOKUP($B354,Historical!$A$5:$U$500,COLUMNS($F354:J354)+6,FALSE)))/1000,3)</f>
        <v>0</v>
      </c>
      <c r="K354" s="27">
        <f>ROUND(IF(ISNA(VLOOKUP($B354,Historical!$A$5:$U$500,COLUMNS($F354:K354)+6,FALSE)),0,+(VLOOKUP($B354,Historical!$A$5:$U$500,COLUMNS($F354:K354)+6,FALSE)))/1000,3)</f>
        <v>0</v>
      </c>
      <c r="L354" s="27">
        <f>ROUND(IF(ISNA(VLOOKUP($B354,Historical!$A$5:$U$500,COLUMNS($F354:L354)+6,FALSE)),0,+(VLOOKUP($B354,Historical!$A$5:$U$500,COLUMNS($F354:L354)+6,FALSE)))/1000,3)</f>
        <v>0</v>
      </c>
      <c r="M354" s="27">
        <f>ROUND(IF(ISNA(VLOOKUP($B354,Historical!$A$5:$U$500,COLUMNS($F354:M354)+6,FALSE)),0,+(VLOOKUP($B354,Historical!$A$5:$U$500,COLUMNS($F354:M354)+6,FALSE)))/1000,3)</f>
        <v>0</v>
      </c>
      <c r="N354" s="27">
        <f>ROUND(IF(ISNA(VLOOKUP($B354,Historical!$A$5:$U$500,COLUMNS($F354:N354)+6,FALSE)),0,+(VLOOKUP($B354,Historical!$A$5:$U$500,COLUMNS($F354:N354)+6,FALSE)))/1000,3)</f>
        <v>0</v>
      </c>
      <c r="O354" s="27">
        <f>ROUND(IF(ISNA(VLOOKUP($B354,Historical!$A$5:$U$500,COLUMNS($F354:O354)+6,FALSE)),0,+(VLOOKUP($B354,Historical!$A$5:$U$500,COLUMNS($F354:O354)+6,FALSE)))/1000,3)</f>
        <v>0</v>
      </c>
      <c r="P354" s="27">
        <f>ROUND(IF(ISNA(VLOOKUP($B354,Historical!$A$5:$U$500,COLUMNS($F354:P354)+6,FALSE)),0,+(VLOOKUP($B354,Historical!$A$5:$U$500,COLUMNS($F354:P354)+6,FALSE)))/1000,3)</f>
        <v>0</v>
      </c>
      <c r="Q354" s="27">
        <f>ROUND(IF(ISNA(VLOOKUP($B354,Historical!$A$5:$U$500,COLUMNS($F354:Q354)+6,FALSE)),0,+(VLOOKUP($B354,Historical!$A$5:$U$500,COLUMNS($F354:Q354)+6,FALSE)))/1000,3)</f>
        <v>0</v>
      </c>
      <c r="R354" s="27">
        <f>ROUND(IF(ISNA(VLOOKUP($B354,Historical!$A$5:$U$500,COLUMNS($F354:R354)+6,FALSE)),0,+(VLOOKUP($B354,Historical!$A$5:$U$500,COLUMNS($F354:R354)+6,FALSE)))/1000,3)</f>
        <v>0</v>
      </c>
      <c r="S354" s="148">
        <f t="shared" si="47"/>
        <v>0</v>
      </c>
      <c r="T354" s="142" t="s">
        <v>113</v>
      </c>
    </row>
    <row r="355" spans="1:21" ht="15" customHeight="1">
      <c r="A355" s="140">
        <v>20</v>
      </c>
      <c r="B355" s="35" t="s">
        <v>251</v>
      </c>
      <c r="C355" s="14" t="s">
        <v>252</v>
      </c>
      <c r="D355" s="140"/>
      <c r="E355" s="140"/>
      <c r="F355" s="150">
        <f>ROUND(VLOOKUP($B355,Historical!$A$5:$U$500,COLUMNS($F355:F355)+6,FALSE)/1000,3)</f>
        <v>163872.375</v>
      </c>
      <c r="G355" s="150">
        <f>ROUND(VLOOKUP($B355,Historical!$A$5:$U$500,COLUMNS($F355:G355)+6,FALSE)/1000,3)</f>
        <v>189587.788</v>
      </c>
      <c r="H355" s="150">
        <f>ROUND(VLOOKUP($B355,Historical!$A$5:$U$500,COLUMNS($F355:H355)+6,FALSE)/1000,3)</f>
        <v>169142.46</v>
      </c>
      <c r="I355" s="150">
        <f>ROUND(VLOOKUP($B355,Historical!$A$5:$U$500,COLUMNS($F355:I355)+6,FALSE)/1000,3)</f>
        <v>154325.024</v>
      </c>
      <c r="J355" s="150">
        <f>ROUND(VLOOKUP($B355,Historical!$A$5:$U$500,COLUMNS($F355:J355)+6,FALSE)/1000,3)</f>
        <v>202062.06200000001</v>
      </c>
      <c r="K355" s="150">
        <f>ROUND(VLOOKUP($B355,Historical!$A$5:$U$500,COLUMNS($F355:K355)+6,FALSE)/1000,3)</f>
        <v>194907.321</v>
      </c>
      <c r="L355" s="150">
        <f>ROUND(VLOOKUP($B355,Historical!$A$5:$U$500,COLUMNS($F355:L355)+6,FALSE)/1000,3)</f>
        <v>211215.59</v>
      </c>
      <c r="M355" s="150">
        <f>ROUND(VLOOKUP($B355,Historical!$A$5:$U$500,COLUMNS($F355:M355)+6,FALSE)/1000,3)</f>
        <v>251856.42800000001</v>
      </c>
      <c r="N355" s="150">
        <f>ROUND(VLOOKUP($B355,Historical!$A$5:$U$500,COLUMNS($F355:N355)+6,FALSE)/1000,3)</f>
        <v>247211.86799999999</v>
      </c>
      <c r="O355" s="150">
        <f>ROUND(VLOOKUP($B355,Historical!$A$5:$U$500,COLUMNS($F355:O355)+6,FALSE)/1000,3)</f>
        <v>278340.17200000002</v>
      </c>
      <c r="P355" s="150">
        <f>ROUND(VLOOKUP($B355,Historical!$A$5:$U$500,COLUMNS($F355:P355)+6,FALSE)/1000,3)</f>
        <v>239606.739</v>
      </c>
      <c r="Q355" s="150">
        <f>ROUND(VLOOKUP($B355,Historical!$A$5:$U$500,COLUMNS($F355:Q355)+6,FALSE)/1000,3)</f>
        <v>211412.79800000001</v>
      </c>
      <c r="R355" s="150">
        <f>ROUND(VLOOKUP($B355,Historical!$A$5:$U$500,COLUMNS($F355:R355)+6,FALSE)/1000,3)</f>
        <v>212903.08100000001</v>
      </c>
      <c r="S355" s="148">
        <f t="shared" si="47"/>
        <v>209726.43892307693</v>
      </c>
      <c r="T355" s="142" t="s">
        <v>113</v>
      </c>
    </row>
    <row r="356" spans="1:21" ht="15" customHeight="1">
      <c r="A356" s="140">
        <v>21</v>
      </c>
      <c r="B356" s="35" t="s">
        <v>253</v>
      </c>
      <c r="C356" s="14" t="s">
        <v>254</v>
      </c>
      <c r="D356" s="140"/>
      <c r="E356" s="140"/>
      <c r="F356" s="150">
        <f>ROUND(VLOOKUP($B356,Historical!$A$5:$U$500,COLUMNS($F356:F356)+6,FALSE)/1000,3)</f>
        <v>16710.607</v>
      </c>
      <c r="G356" s="150">
        <f>ROUND(VLOOKUP($B356,Historical!$A$5:$U$500,COLUMNS($F356:G356)+6,FALSE)/1000,3)</f>
        <v>7155.9740000000002</v>
      </c>
      <c r="H356" s="150">
        <f>ROUND(VLOOKUP($B356,Historical!$A$5:$U$500,COLUMNS($F356:H356)+6,FALSE)/1000,3)</f>
        <v>6985.7070000000003</v>
      </c>
      <c r="I356" s="150">
        <f>ROUND(VLOOKUP($B356,Historical!$A$5:$U$500,COLUMNS($F356:I356)+6,FALSE)/1000,3)</f>
        <v>11498.593999999999</v>
      </c>
      <c r="J356" s="150">
        <f>ROUND(VLOOKUP($B356,Historical!$A$5:$U$500,COLUMNS($F356:J356)+6,FALSE)/1000,3)</f>
        <v>9450.2690000000002</v>
      </c>
      <c r="K356" s="150">
        <f>ROUND(VLOOKUP($B356,Historical!$A$5:$U$500,COLUMNS($F356:K356)+6,FALSE)/1000,3)</f>
        <v>7500.7870000000003</v>
      </c>
      <c r="L356" s="150">
        <f>ROUND(VLOOKUP($B356,Historical!$A$5:$U$500,COLUMNS($F356:L356)+6,FALSE)/1000,3)</f>
        <v>12170.918</v>
      </c>
      <c r="M356" s="150">
        <f>ROUND(VLOOKUP($B356,Historical!$A$5:$U$500,COLUMNS($F356:M356)+6,FALSE)/1000,3)</f>
        <v>15817.906999999999</v>
      </c>
      <c r="N356" s="150">
        <f>ROUND(VLOOKUP($B356,Historical!$A$5:$U$500,COLUMNS($F356:N356)+6,FALSE)/1000,3)</f>
        <v>17140.052</v>
      </c>
      <c r="O356" s="150">
        <f>ROUND(VLOOKUP($B356,Historical!$A$5:$U$500,COLUMNS($F356:O356)+6,FALSE)/1000,3)</f>
        <v>14970.553</v>
      </c>
      <c r="P356" s="150">
        <f>ROUND(VLOOKUP($B356,Historical!$A$5:$U$500,COLUMNS($F356:P356)+6,FALSE)/1000,3)</f>
        <v>15166.769</v>
      </c>
      <c r="Q356" s="150">
        <f>ROUND(VLOOKUP($B356,Historical!$A$5:$U$500,COLUMNS($F356:Q356)+6,FALSE)/1000,3)</f>
        <v>11135.401</v>
      </c>
      <c r="R356" s="150">
        <f>ROUND(VLOOKUP($B356,Historical!$A$5:$U$500,COLUMNS($F356:R356)+6,FALSE)/1000,3)</f>
        <v>11189.501</v>
      </c>
      <c r="S356" s="148">
        <f t="shared" si="47"/>
        <v>12068.695307692307</v>
      </c>
      <c r="T356" s="142" t="s">
        <v>113</v>
      </c>
    </row>
    <row r="357" spans="1:21" ht="15" customHeight="1">
      <c r="A357" s="140">
        <v>22</v>
      </c>
      <c r="B357" s="35" t="s">
        <v>255</v>
      </c>
      <c r="C357" s="14" t="s">
        <v>256</v>
      </c>
      <c r="D357" s="140"/>
      <c r="E357" s="140"/>
      <c r="F357" s="150">
        <f>ROUND(VLOOKUP($B357,Historical!$A$5:$U$500,COLUMNS($F357:F357)+6,FALSE)/1000,3)</f>
        <v>-2628.41</v>
      </c>
      <c r="G357" s="150">
        <f>ROUND(VLOOKUP($B357,Historical!$A$5:$U$500,COLUMNS($F357:G357)+6,FALSE)/1000,3)</f>
        <v>-2790.6709999999998</v>
      </c>
      <c r="H357" s="150">
        <f>ROUND(VLOOKUP($B357,Historical!$A$5:$U$500,COLUMNS($F357:H357)+6,FALSE)/1000,3)</f>
        <v>-2744.7449999999999</v>
      </c>
      <c r="I357" s="150">
        <f>ROUND(VLOOKUP($B357,Historical!$A$5:$U$500,COLUMNS($F357:I357)+6,FALSE)/1000,3)</f>
        <v>-2356.232</v>
      </c>
      <c r="J357" s="150">
        <f>ROUND(VLOOKUP($B357,Historical!$A$5:$U$500,COLUMNS($F357:J357)+6,FALSE)/1000,3)</f>
        <v>-2215.1750000000002</v>
      </c>
      <c r="K357" s="150">
        <f>ROUND(VLOOKUP($B357,Historical!$A$5:$U$500,COLUMNS($F357:K357)+6,FALSE)/1000,3)</f>
        <v>-2250.5569999999998</v>
      </c>
      <c r="L357" s="150">
        <f>ROUND(VLOOKUP($B357,Historical!$A$5:$U$500,COLUMNS($F357:L357)+6,FALSE)/1000,3)</f>
        <v>-2319.087</v>
      </c>
      <c r="M357" s="150">
        <f>ROUND(VLOOKUP($B357,Historical!$A$5:$U$500,COLUMNS($F357:M357)+6,FALSE)/1000,3)</f>
        <v>-2422.538</v>
      </c>
      <c r="N357" s="150">
        <f>ROUND(VLOOKUP($B357,Historical!$A$5:$U$500,COLUMNS($F357:N357)+6,FALSE)/1000,3)</f>
        <v>-2472.3490000000002</v>
      </c>
      <c r="O357" s="150">
        <f>ROUND(VLOOKUP($B357,Historical!$A$5:$U$500,COLUMNS($F357:O357)+6,FALSE)/1000,3)</f>
        <v>-2387.4850000000001</v>
      </c>
      <c r="P357" s="150">
        <f>ROUND(VLOOKUP($B357,Historical!$A$5:$U$500,COLUMNS($F357:P357)+6,FALSE)/1000,3)</f>
        <v>-2189.4029999999998</v>
      </c>
      <c r="Q357" s="150">
        <f>ROUND(VLOOKUP($B357,Historical!$A$5:$U$500,COLUMNS($F357:Q357)+6,FALSE)/1000,3)</f>
        <v>-2089.076</v>
      </c>
      <c r="R357" s="150">
        <f>ROUND(VLOOKUP($B357,Historical!$A$5:$U$500,COLUMNS($F357:R357)+6,FALSE)/1000,3)</f>
        <v>-1930.107</v>
      </c>
      <c r="S357" s="148">
        <f t="shared" si="47"/>
        <v>-2368.9103846153848</v>
      </c>
      <c r="T357" s="142" t="s">
        <v>113</v>
      </c>
    </row>
    <row r="358" spans="1:21" ht="15" customHeight="1">
      <c r="A358" s="140">
        <v>23</v>
      </c>
      <c r="B358" s="86" t="s">
        <v>257</v>
      </c>
      <c r="C358" s="14" t="s">
        <v>250</v>
      </c>
      <c r="D358" s="140"/>
      <c r="E358" s="140"/>
      <c r="F358" s="27">
        <f>ROUND(IF(ISNA(VLOOKUP($B358,Historical!$A$5:$U$500,COLUMNS($F358:F358)+6,FALSE)),0,+(VLOOKUP($B358,Historical!$A$5:$U$500,COLUMNS($F358:F358)+6,FALSE)))/1000,3)</f>
        <v>0</v>
      </c>
      <c r="G358" s="27">
        <f>ROUND(IF(ISNA(VLOOKUP($B358,Historical!$A$5:$U$500,COLUMNS($F358:G358)+6,FALSE)),0,+(VLOOKUP($B358,Historical!$A$5:$U$500,COLUMNS($F358:G358)+6,FALSE)))/1000,3)</f>
        <v>768663.71499999997</v>
      </c>
      <c r="H358" s="27">
        <f>ROUND(IF(ISNA(VLOOKUP($B358,Historical!$A$5:$U$500,COLUMNS($F358:H358)+6,FALSE)),0,+(VLOOKUP($B358,Historical!$A$5:$U$500,COLUMNS($F358:H358)+6,FALSE)))/1000,3)</f>
        <v>785599.85400000005</v>
      </c>
      <c r="I358" s="27">
        <f>ROUND(IF(ISNA(VLOOKUP($B358,Historical!$A$5:$U$500,COLUMNS($F358:I358)+6,FALSE)),0,+(VLOOKUP($B358,Historical!$A$5:$U$500,COLUMNS($F358:I358)+6,FALSE)))/1000,3)</f>
        <v>805329.54799999995</v>
      </c>
      <c r="J358" s="27">
        <f>ROUND(IF(ISNA(VLOOKUP($B358,Historical!$A$5:$U$500,COLUMNS($F358:J358)+6,FALSE)),0,+(VLOOKUP($B358,Historical!$A$5:$U$500,COLUMNS($F358:J358)+6,FALSE)))/1000,3)</f>
        <v>816720.36699999997</v>
      </c>
      <c r="K358" s="27">
        <f>ROUND(IF(ISNA(VLOOKUP($B358,Historical!$A$5:$U$500,COLUMNS($F358:K358)+6,FALSE)),0,+(VLOOKUP($B358,Historical!$A$5:$U$500,COLUMNS($F358:K358)+6,FALSE)))/1000,3)</f>
        <v>830336.81900000002</v>
      </c>
      <c r="L358" s="27">
        <f>ROUND(IF(ISNA(VLOOKUP($B358,Historical!$A$5:$U$500,COLUMNS($F358:L358)+6,FALSE)),0,+(VLOOKUP($B358,Historical!$A$5:$U$500,COLUMNS($F358:L358)+6,FALSE)))/1000,3)</f>
        <v>861048.61800000002</v>
      </c>
      <c r="M358" s="27">
        <f>ROUND(IF(ISNA(VLOOKUP($B358,Historical!$A$5:$U$500,COLUMNS($F358:M358)+6,FALSE)),0,+(VLOOKUP($B358,Historical!$A$5:$U$500,COLUMNS($F358:M358)+6,FALSE)))/1000,3)</f>
        <v>868144.63399999996</v>
      </c>
      <c r="N358" s="27">
        <f>ROUND(IF(ISNA(VLOOKUP($B358,Historical!$A$5:$U$500,COLUMNS($F358:N358)+6,FALSE)),0,+(VLOOKUP($B358,Historical!$A$5:$U$500,COLUMNS($F358:N358)+6,FALSE)))/1000,3)</f>
        <v>882382.91</v>
      </c>
      <c r="O358" s="27">
        <f>ROUND(IF(ISNA(VLOOKUP($B358,Historical!$A$5:$U$500,COLUMNS($F358:O358)+6,FALSE)),0,+(VLOOKUP($B358,Historical!$A$5:$U$500,COLUMNS($F358:O358)+6,FALSE)))/1000,3)</f>
        <v>889356.71100000001</v>
      </c>
      <c r="P358" s="27">
        <f>ROUND(IF(ISNA(VLOOKUP($B358,Historical!$A$5:$U$500,COLUMNS($F358:P358)+6,FALSE)),0,+(VLOOKUP($B358,Historical!$A$5:$U$500,COLUMNS($F358:P358)+6,FALSE)))/1000,3)</f>
        <v>935682.81099999999</v>
      </c>
      <c r="Q358" s="27">
        <f>ROUND(IF(ISNA(VLOOKUP($B358,Historical!$A$5:$U$500,COLUMNS($F358:Q358)+6,FALSE)),0,+(VLOOKUP($B358,Historical!$A$5:$U$500,COLUMNS($F358:Q358)+6,FALSE)))/1000,3)</f>
        <v>935853.848</v>
      </c>
      <c r="R358" s="27">
        <f>ROUND(IF(ISNA(VLOOKUP($B358,Historical!$A$5:$U$500,COLUMNS($F358:R358)+6,FALSE)),0,+(VLOOKUP($B358,Historical!$A$5:$U$500,COLUMNS($F358:R358)+6,FALSE)))/1000,3)</f>
        <v>0</v>
      </c>
      <c r="S358" s="148">
        <f t="shared" si="47"/>
        <v>721470.75653846143</v>
      </c>
      <c r="T358" s="142" t="s">
        <v>113</v>
      </c>
    </row>
    <row r="359" spans="1:21" ht="15" customHeight="1">
      <c r="A359" s="140">
        <v>24</v>
      </c>
      <c r="B359" s="35" t="s">
        <v>258</v>
      </c>
      <c r="C359" s="14" t="s">
        <v>259</v>
      </c>
      <c r="D359" s="140"/>
      <c r="E359" s="140"/>
      <c r="F359" s="27">
        <f>ROUND(IF(ISNA(VLOOKUP($B359,Historical!$A$5:$U$500,COLUMNS($F359:F359)+6,FALSE)),0,+(VLOOKUP($B359,Historical!$A$5:$U$500,COLUMNS($F359:F359)+6,FALSE)))/1000,3)</f>
        <v>25135.739000000001</v>
      </c>
      <c r="G359" s="27">
        <f>ROUND(IF(ISNA(VLOOKUP($B359,Historical!$A$5:$U$500,COLUMNS($F359:G359)+6,FALSE)),0,+(VLOOKUP($B359,Historical!$A$5:$U$500,COLUMNS($F359:G359)+6,FALSE)))/1000,3)</f>
        <v>14885.234</v>
      </c>
      <c r="H359" s="27">
        <f>ROUND(IF(ISNA(VLOOKUP($B359,Historical!$A$5:$U$500,COLUMNS($F359:H359)+6,FALSE)),0,+(VLOOKUP($B359,Historical!$A$5:$U$500,COLUMNS($F359:H359)+6,FALSE)))/1000,3)</f>
        <v>19921.694</v>
      </c>
      <c r="I359" s="27">
        <f>ROUND(IF(ISNA(VLOOKUP($B359,Historical!$A$5:$U$500,COLUMNS($F359:I359)+6,FALSE)),0,+(VLOOKUP($B359,Historical!$A$5:$U$500,COLUMNS($F359:I359)+6,FALSE)))/1000,3)</f>
        <v>23813.772000000001</v>
      </c>
      <c r="J359" s="27">
        <f>ROUND(IF(ISNA(VLOOKUP($B359,Historical!$A$5:$U$500,COLUMNS($F359:J359)+6,FALSE)),0,+(VLOOKUP($B359,Historical!$A$5:$U$500,COLUMNS($F359:J359)+6,FALSE)))/1000,3)</f>
        <v>32944.203000000001</v>
      </c>
      <c r="K359" s="27">
        <f>ROUND(IF(ISNA(VLOOKUP($B359,Historical!$A$5:$U$500,COLUMNS($F359:K359)+6,FALSE)),0,+(VLOOKUP($B359,Historical!$A$5:$U$500,COLUMNS($F359:K359)+6,FALSE)))/1000,3)</f>
        <v>29543.496999999999</v>
      </c>
      <c r="L359" s="27">
        <f>ROUND(IF(ISNA(VLOOKUP($B359,Historical!$A$5:$U$500,COLUMNS($F359:L359)+6,FALSE)),0,+(VLOOKUP($B359,Historical!$A$5:$U$500,COLUMNS($F359:L359)+6,FALSE)))/1000,3)</f>
        <v>12798.981</v>
      </c>
      <c r="M359" s="27">
        <f>ROUND(IF(ISNA(VLOOKUP($B359,Historical!$A$5:$U$500,COLUMNS($F359:M359)+6,FALSE)),0,+(VLOOKUP($B359,Historical!$A$5:$U$500,COLUMNS($F359:M359)+6,FALSE)))/1000,3)</f>
        <v>28629.89</v>
      </c>
      <c r="N359" s="27">
        <f>ROUND(IF(ISNA(VLOOKUP($B359,Historical!$A$5:$U$500,COLUMNS($F359:N359)+6,FALSE)),0,+(VLOOKUP($B359,Historical!$A$5:$U$500,COLUMNS($F359:N359)+6,FALSE)))/1000,3)</f>
        <v>16942.32</v>
      </c>
      <c r="O359" s="27">
        <f>ROUND(IF(ISNA(VLOOKUP($B359,Historical!$A$5:$U$500,COLUMNS($F359:O359)+6,FALSE)),0,+(VLOOKUP($B359,Historical!$A$5:$U$500,COLUMNS($F359:O359)+6,FALSE)))/1000,3)</f>
        <v>18200.93</v>
      </c>
      <c r="P359" s="27">
        <f>ROUND(IF(ISNA(VLOOKUP($B359,Historical!$A$5:$U$500,COLUMNS($F359:P359)+6,FALSE)),0,+(VLOOKUP($B359,Historical!$A$5:$U$500,COLUMNS($F359:P359)+6,FALSE)))/1000,3)</f>
        <v>18507.413</v>
      </c>
      <c r="Q359" s="27">
        <f>ROUND(IF(ISNA(VLOOKUP($B359,Historical!$A$5:$U$500,COLUMNS($F359:Q359)+6,FALSE)),0,+(VLOOKUP($B359,Historical!$A$5:$U$500,COLUMNS($F359:Q359)+6,FALSE)))/1000,3)</f>
        <v>17380.825000000001</v>
      </c>
      <c r="R359" s="27">
        <f>ROUND(IF(ISNA(VLOOKUP($B359,Historical!$A$5:$U$500,COLUMNS($F359:R359)+6,FALSE)),0,+(VLOOKUP($B359,Historical!$A$5:$U$500,COLUMNS($F359:R359)+6,FALSE)))/1000,3)</f>
        <v>16583.2</v>
      </c>
      <c r="S359" s="148">
        <f t="shared" si="47"/>
        <v>21175.976769230772</v>
      </c>
      <c r="T359" s="142" t="s">
        <v>113</v>
      </c>
    </row>
    <row r="360" spans="1:21" ht="15" customHeight="1">
      <c r="A360" s="140">
        <v>25</v>
      </c>
      <c r="B360" s="149" t="s">
        <v>260</v>
      </c>
      <c r="C360" s="14" t="s">
        <v>261</v>
      </c>
      <c r="D360" s="140"/>
      <c r="E360" s="140"/>
      <c r="F360" s="150">
        <f>ROUND(VLOOKUP($B360,Historical!$A$5:$U$500,COLUMNS($F360:F360)+6,FALSE)/1000,3)</f>
        <v>23065.341</v>
      </c>
      <c r="G360" s="150">
        <f>ROUND(VLOOKUP($B360,Historical!$A$5:$U$500,COLUMNS($F360:G360)+6,FALSE)/1000,3)</f>
        <v>28944.546999999999</v>
      </c>
      <c r="H360" s="150">
        <f>ROUND(VLOOKUP($B360,Historical!$A$5:$U$500,COLUMNS($F360:H360)+6,FALSE)/1000,3)</f>
        <v>34514.686999999998</v>
      </c>
      <c r="I360" s="150">
        <f>ROUND(VLOOKUP($B360,Historical!$A$5:$U$500,COLUMNS($F360:I360)+6,FALSE)/1000,3)</f>
        <v>30709.999</v>
      </c>
      <c r="J360" s="150">
        <f>ROUND(VLOOKUP($B360,Historical!$A$5:$U$500,COLUMNS($F360:J360)+6,FALSE)/1000,3)</f>
        <v>34930.885999999999</v>
      </c>
      <c r="K360" s="150">
        <f>ROUND(VLOOKUP($B360,Historical!$A$5:$U$500,COLUMNS($F360:K360)+6,FALSE)/1000,3)</f>
        <v>39475.796999999999</v>
      </c>
      <c r="L360" s="150">
        <f>ROUND(VLOOKUP($B360,Historical!$A$5:$U$500,COLUMNS($F360:L360)+6,FALSE)/1000,3)</f>
        <v>43058.74</v>
      </c>
      <c r="M360" s="150">
        <f>ROUND(VLOOKUP($B360,Historical!$A$5:$U$500,COLUMNS($F360:M360)+6,FALSE)/1000,3)</f>
        <v>44191.355000000003</v>
      </c>
      <c r="N360" s="150">
        <f>ROUND(VLOOKUP($B360,Historical!$A$5:$U$500,COLUMNS($F360:N360)+6,FALSE)/1000,3)</f>
        <v>45429.283000000003</v>
      </c>
      <c r="O360" s="150">
        <f>ROUND(VLOOKUP($B360,Historical!$A$5:$U$500,COLUMNS($F360:O360)+6,FALSE)/1000,3)</f>
        <v>48109.284</v>
      </c>
      <c r="P360" s="150">
        <f>ROUND(VLOOKUP($B360,Historical!$A$5:$U$500,COLUMNS($F360:P360)+6,FALSE)/1000,3)</f>
        <v>43568.175999999999</v>
      </c>
      <c r="Q360" s="150">
        <f>ROUND(VLOOKUP($B360,Historical!$A$5:$U$500,COLUMNS($F360:Q360)+6,FALSE)/1000,3)</f>
        <v>39308.67</v>
      </c>
      <c r="R360" s="150">
        <f>ROUND(VLOOKUP($B360,Historical!$A$5:$U$500,COLUMNS($F360:R360)+6,FALSE)/1000,3)</f>
        <v>35600.01</v>
      </c>
      <c r="S360" s="148">
        <f t="shared" si="47"/>
        <v>37762.059615384605</v>
      </c>
      <c r="T360" s="142" t="s">
        <v>113</v>
      </c>
    </row>
    <row r="361" spans="1:21" ht="15" customHeight="1">
      <c r="A361" s="140">
        <v>26</v>
      </c>
      <c r="B361" s="35" t="s">
        <v>262</v>
      </c>
      <c r="C361" s="14" t="s">
        <v>263</v>
      </c>
      <c r="D361" s="140"/>
      <c r="E361" s="140"/>
      <c r="F361" s="27">
        <f>ROUND(IF(ISNA(VLOOKUP($B361,Historical!$A$5:$U$500,COLUMNS($F361:F361)+6,FALSE)),0,+(VLOOKUP($B361,Historical!$A$5:$U$500,COLUMNS($F361:F361)+6,FALSE)))/1000,3)</f>
        <v>0</v>
      </c>
      <c r="G361" s="27">
        <f>ROUND(IF(ISNA(VLOOKUP($B361,Historical!$A$5:$U$500,COLUMNS($F361:G361)+6,FALSE)),0,+(VLOOKUP($B361,Historical!$A$5:$U$500,COLUMNS($F361:G361)+6,FALSE)))/1000,3)</f>
        <v>0</v>
      </c>
      <c r="H361" s="27">
        <f>ROUND(IF(ISNA(VLOOKUP($B361,Historical!$A$5:$U$500,COLUMNS($F361:H361)+6,FALSE)),0,+(VLOOKUP($B361,Historical!$A$5:$U$500,COLUMNS($F361:H361)+6,FALSE)))/1000,3)</f>
        <v>0</v>
      </c>
      <c r="I361" s="27">
        <f>ROUND(IF(ISNA(VLOOKUP($B361,Historical!$A$5:$U$500,COLUMNS($F361:I361)+6,FALSE)),0,+(VLOOKUP($B361,Historical!$A$5:$U$500,COLUMNS($F361:I361)+6,FALSE)))/1000,3)</f>
        <v>0</v>
      </c>
      <c r="J361" s="27">
        <f>ROUND(IF(ISNA(VLOOKUP($B361,Historical!$A$5:$U$500,COLUMNS($F361:J361)+6,FALSE)),0,+(VLOOKUP($B361,Historical!$A$5:$U$500,COLUMNS($F361:J361)+6,FALSE)))/1000,3)</f>
        <v>0</v>
      </c>
      <c r="K361" s="27">
        <f>ROUND(IF(ISNA(VLOOKUP($B361,Historical!$A$5:$U$500,COLUMNS($F361:K361)+6,FALSE)),0,+(VLOOKUP($B361,Historical!$A$5:$U$500,COLUMNS($F361:K361)+6,FALSE)))/1000,3)</f>
        <v>0</v>
      </c>
      <c r="L361" s="27">
        <f>ROUND(IF(ISNA(VLOOKUP($B361,Historical!$A$5:$U$500,COLUMNS($F361:L361)+6,FALSE)),0,+(VLOOKUP($B361,Historical!$A$5:$U$500,COLUMNS($F361:L361)+6,FALSE)))/1000,3)</f>
        <v>0</v>
      </c>
      <c r="M361" s="27">
        <f>ROUND(IF(ISNA(VLOOKUP($B361,Historical!$A$5:$U$500,COLUMNS($F361:M361)+6,FALSE)),0,+(VLOOKUP($B361,Historical!$A$5:$U$500,COLUMNS($F361:M361)+6,FALSE)))/1000,3)</f>
        <v>0</v>
      </c>
      <c r="N361" s="27">
        <f>ROUND(IF(ISNA(VLOOKUP($B361,Historical!$A$5:$U$500,COLUMNS($F361:N361)+6,FALSE)),0,+(VLOOKUP($B361,Historical!$A$5:$U$500,COLUMNS($F361:N361)+6,FALSE)))/1000,3)</f>
        <v>0</v>
      </c>
      <c r="O361" s="27">
        <f>ROUND(IF(ISNA(VLOOKUP($B361,Historical!$A$5:$U$500,COLUMNS($F361:O361)+6,FALSE)),0,+(VLOOKUP($B361,Historical!$A$5:$U$500,COLUMNS($F361:O361)+6,FALSE)))/1000,3)</f>
        <v>0</v>
      </c>
      <c r="P361" s="27">
        <f>ROUND(IF(ISNA(VLOOKUP($B361,Historical!$A$5:$U$500,COLUMNS($F361:P361)+6,FALSE)),0,+(VLOOKUP($B361,Historical!$A$5:$U$500,COLUMNS($F361:P361)+6,FALSE)))/1000,3)</f>
        <v>0</v>
      </c>
      <c r="Q361" s="27">
        <f>ROUND(IF(ISNA(VLOOKUP($B361,Historical!$A$5:$U$500,COLUMNS($F361:Q361)+6,FALSE)),0,+(VLOOKUP($B361,Historical!$A$5:$U$500,COLUMNS($F361:Q361)+6,FALSE)))/1000,3)</f>
        <v>0</v>
      </c>
      <c r="R361" s="27">
        <f>ROUND(IF(ISNA(VLOOKUP($B361,Historical!$A$5:$U$500,COLUMNS($F361:R361)+6,FALSE)),0,+(VLOOKUP($B361,Historical!$A$5:$U$500,COLUMNS($F361:R361)+6,FALSE)))/1000,3)</f>
        <v>0</v>
      </c>
      <c r="S361" s="148">
        <f t="shared" si="47"/>
        <v>0</v>
      </c>
      <c r="T361" s="142" t="s">
        <v>113</v>
      </c>
    </row>
    <row r="362" spans="1:21" ht="15" customHeight="1">
      <c r="A362" s="140">
        <v>27</v>
      </c>
      <c r="B362" s="86" t="s">
        <v>264</v>
      </c>
      <c r="C362" s="14" t="s">
        <v>265</v>
      </c>
      <c r="D362" s="140"/>
      <c r="E362" s="140"/>
      <c r="F362" s="27">
        <f>ROUND(IF(ISNA(VLOOKUP($B362,Historical!$A$5:$U$500,COLUMNS($F362:F362)+6,FALSE)),0,+(VLOOKUP($B362,Historical!$A$5:$U$500,COLUMNS($F362:F362)+6,FALSE)))/1000,3)</f>
        <v>154369.56</v>
      </c>
      <c r="G362" s="27">
        <f>ROUND(IF(ISNA(VLOOKUP($B362,Historical!$A$5:$U$500,COLUMNS($F362:G362)+6,FALSE)),0,+(VLOOKUP($B362,Historical!$A$5:$U$500,COLUMNS($F362:G362)+6,FALSE)))/1000,3)</f>
        <v>152956.011</v>
      </c>
      <c r="H362" s="27">
        <f>ROUND(IF(ISNA(VLOOKUP($B362,Historical!$A$5:$U$500,COLUMNS($F362:H362)+6,FALSE)),0,+(VLOOKUP($B362,Historical!$A$5:$U$500,COLUMNS($F362:H362)+6,FALSE)))/1000,3)</f>
        <v>153456.98499999999</v>
      </c>
      <c r="I362" s="27">
        <f>ROUND(IF(ISNA(VLOOKUP($B362,Historical!$A$5:$U$500,COLUMNS($F362:I362)+6,FALSE)),0,+(VLOOKUP($B362,Historical!$A$5:$U$500,COLUMNS($F362:I362)+6,FALSE)))/1000,3)</f>
        <v>156985.693</v>
      </c>
      <c r="J362" s="27">
        <f>ROUND(IF(ISNA(VLOOKUP($B362,Historical!$A$5:$U$500,COLUMNS($F362:J362)+6,FALSE)),0,+(VLOOKUP($B362,Historical!$A$5:$U$500,COLUMNS($F362:J362)+6,FALSE)))/1000,3)</f>
        <v>158293.89600000001</v>
      </c>
      <c r="K362" s="27">
        <f>ROUND(IF(ISNA(VLOOKUP($B362,Historical!$A$5:$U$500,COLUMNS($F362:K362)+6,FALSE)),0,+(VLOOKUP($B362,Historical!$A$5:$U$500,COLUMNS($F362:K362)+6,FALSE)))/1000,3)</f>
        <v>161834.09599999999</v>
      </c>
      <c r="L362" s="27">
        <f>ROUND(IF(ISNA(VLOOKUP($B362,Historical!$A$5:$U$500,COLUMNS($F362:L362)+6,FALSE)),0,+(VLOOKUP($B362,Historical!$A$5:$U$500,COLUMNS($F362:L362)+6,FALSE)))/1000,3)</f>
        <v>164625.81</v>
      </c>
      <c r="M362" s="27">
        <f>ROUND(IF(ISNA(VLOOKUP($B362,Historical!$A$5:$U$500,COLUMNS($F362:M362)+6,FALSE)),0,+(VLOOKUP($B362,Historical!$A$5:$U$500,COLUMNS($F362:M362)+6,FALSE)))/1000,3)</f>
        <v>172014.39</v>
      </c>
      <c r="N362" s="27">
        <f>ROUND(IF(ISNA(VLOOKUP($B362,Historical!$A$5:$U$500,COLUMNS($F362:N362)+6,FALSE)),0,+(VLOOKUP($B362,Historical!$A$5:$U$500,COLUMNS($F362:N362)+6,FALSE)))/1000,3)</f>
        <v>175278.72700000001</v>
      </c>
      <c r="O362" s="27">
        <f>ROUND(IF(ISNA(VLOOKUP($B362,Historical!$A$5:$U$500,COLUMNS($F362:O362)+6,FALSE)),0,+(VLOOKUP($B362,Historical!$A$5:$U$500,COLUMNS($F362:O362)+6,FALSE)))/1000,3)</f>
        <v>176473.69399999999</v>
      </c>
      <c r="P362" s="27">
        <f>ROUND(IF(ISNA(VLOOKUP($B362,Historical!$A$5:$U$500,COLUMNS($F362:P362)+6,FALSE)),0,+(VLOOKUP($B362,Historical!$A$5:$U$500,COLUMNS($F362:P362)+6,FALSE)))/1000,3)</f>
        <v>179008.55</v>
      </c>
      <c r="Q362" s="27">
        <f>ROUND(IF(ISNA(VLOOKUP($B362,Historical!$A$5:$U$500,COLUMNS($F362:Q362)+6,FALSE)),0,+(VLOOKUP($B362,Historical!$A$5:$U$500,COLUMNS($F362:Q362)+6,FALSE)))/1000,3)</f>
        <v>180661.611</v>
      </c>
      <c r="R362" s="27">
        <f>ROUND(IF(ISNA(VLOOKUP($B362,Historical!$A$5:$U$500,COLUMNS($F362:R362)+6,FALSE)),0,+(VLOOKUP($B362,Historical!$A$5:$U$500,COLUMNS($F362:R362)+6,FALSE)))/1000,3)</f>
        <v>180913.44899999999</v>
      </c>
      <c r="S362" s="148">
        <f t="shared" si="47"/>
        <v>166682.49784615386</v>
      </c>
      <c r="T362" s="142" t="s">
        <v>113</v>
      </c>
    </row>
    <row r="363" spans="1:21" ht="15" customHeight="1">
      <c r="A363" s="140">
        <v>28</v>
      </c>
      <c r="B363" s="35" t="s">
        <v>266</v>
      </c>
      <c r="C363" s="14" t="s">
        <v>267</v>
      </c>
      <c r="D363" s="140"/>
      <c r="E363" s="140"/>
      <c r="F363" s="27">
        <f>ROUND(IF(ISNA(VLOOKUP($B363,Historical!$A$5:$U$500,COLUMNS($F363:F363)+6,FALSE)),0,+(VLOOKUP($B363,Historical!$A$5:$U$500,COLUMNS($F363:F363)+6,FALSE)))/1000,3)</f>
        <v>0</v>
      </c>
      <c r="G363" s="27">
        <f>ROUND(IF(ISNA(VLOOKUP($B363,Historical!$A$5:$U$500,COLUMNS($F363:G363)+6,FALSE)),0,+(VLOOKUP($B363,Historical!$A$5:$U$500,COLUMNS($F363:G363)+6,FALSE)))/1000,3)</f>
        <v>0</v>
      </c>
      <c r="H363" s="27">
        <f>ROUND(IF(ISNA(VLOOKUP($B363,Historical!$A$5:$U$500,COLUMNS($F363:H363)+6,FALSE)),0,+(VLOOKUP($B363,Historical!$A$5:$U$500,COLUMNS($F363:H363)+6,FALSE)))/1000,3)</f>
        <v>0</v>
      </c>
      <c r="I363" s="27">
        <f>ROUND(IF(ISNA(VLOOKUP($B363,Historical!$A$5:$U$500,COLUMNS($F363:I363)+6,FALSE)),0,+(VLOOKUP($B363,Historical!$A$5:$U$500,COLUMNS($F363:I363)+6,FALSE)))/1000,3)</f>
        <v>0</v>
      </c>
      <c r="J363" s="27">
        <f>ROUND(IF(ISNA(VLOOKUP($B363,Historical!$A$5:$U$500,COLUMNS($F363:J363)+6,FALSE)),0,+(VLOOKUP($B363,Historical!$A$5:$U$500,COLUMNS($F363:J363)+6,FALSE)))/1000,3)</f>
        <v>0</v>
      </c>
      <c r="K363" s="27">
        <f>ROUND(IF(ISNA(VLOOKUP($B363,Historical!$A$5:$U$500,COLUMNS($F363:K363)+6,FALSE)),0,+(VLOOKUP($B363,Historical!$A$5:$U$500,COLUMNS($F363:K363)+6,FALSE)))/1000,3)</f>
        <v>0</v>
      </c>
      <c r="L363" s="27">
        <f>ROUND(IF(ISNA(VLOOKUP($B363,Historical!$A$5:$U$500,COLUMNS($F363:L363)+6,FALSE)),0,+(VLOOKUP($B363,Historical!$A$5:$U$500,COLUMNS($F363:L363)+6,FALSE)))/1000,3)</f>
        <v>0</v>
      </c>
      <c r="M363" s="27">
        <f>ROUND(IF(ISNA(VLOOKUP($B363,Historical!$A$5:$U$500,COLUMNS($F363:M363)+6,FALSE)),0,+(VLOOKUP($B363,Historical!$A$5:$U$500,COLUMNS($F363:M363)+6,FALSE)))/1000,3)</f>
        <v>0</v>
      </c>
      <c r="N363" s="27">
        <f>ROUND(IF(ISNA(VLOOKUP($B363,Historical!$A$5:$U$500,COLUMNS($F363:N363)+6,FALSE)),0,+(VLOOKUP($B363,Historical!$A$5:$U$500,COLUMNS($F363:N363)+6,FALSE)))/1000,3)</f>
        <v>0</v>
      </c>
      <c r="O363" s="27">
        <f>ROUND(IF(ISNA(VLOOKUP($B363,Historical!$A$5:$U$500,COLUMNS($F363:O363)+6,FALSE)),0,+(VLOOKUP($B363,Historical!$A$5:$U$500,COLUMNS($F363:O363)+6,FALSE)))/1000,3)</f>
        <v>0</v>
      </c>
      <c r="P363" s="27">
        <f>ROUND(IF(ISNA(VLOOKUP($B363,Historical!$A$5:$U$500,COLUMNS($F363:P363)+6,FALSE)),0,+(VLOOKUP($B363,Historical!$A$5:$U$500,COLUMNS($F363:P363)+6,FALSE)))/1000,3)</f>
        <v>0</v>
      </c>
      <c r="Q363" s="27">
        <f>ROUND(IF(ISNA(VLOOKUP($B363,Historical!$A$5:$U$500,COLUMNS($F363:Q363)+6,FALSE)),0,+(VLOOKUP($B363,Historical!$A$5:$U$500,COLUMNS($F363:Q363)+6,FALSE)))/1000,3)</f>
        <v>0</v>
      </c>
      <c r="R363" s="27">
        <f>ROUND(IF(ISNA(VLOOKUP($B363,Historical!$A$5:$U$500,COLUMNS($F363:R363)+6,FALSE)),0,+(VLOOKUP($B363,Historical!$A$5:$U$500,COLUMNS($F363:R363)+6,FALSE)))/1000,3)</f>
        <v>0</v>
      </c>
      <c r="S363" s="148">
        <f t="shared" si="47"/>
        <v>0</v>
      </c>
      <c r="T363" s="142" t="s">
        <v>113</v>
      </c>
    </row>
    <row r="364" spans="1:21" ht="15" customHeight="1">
      <c r="A364" s="140">
        <v>29</v>
      </c>
      <c r="B364" s="35" t="s">
        <v>268</v>
      </c>
      <c r="C364" s="14" t="s">
        <v>269</v>
      </c>
      <c r="D364" s="140"/>
      <c r="E364" s="140"/>
      <c r="F364" s="27">
        <f>ROUND(IF(ISNA(VLOOKUP($B364,Historical!$A$5:$U$500,COLUMNS($F364:F364)+6,FALSE)),0,+(VLOOKUP($B364,Historical!$A$5:$U$500,COLUMNS($F364:F364)+6,FALSE)))/1000,3)</f>
        <v>0</v>
      </c>
      <c r="G364" s="27">
        <f>ROUND(IF(ISNA(VLOOKUP($B364,Historical!$A$5:$U$500,COLUMNS($F364:G364)+6,FALSE)),0,+(VLOOKUP($B364,Historical!$A$5:$U$500,COLUMNS($F364:G364)+6,FALSE)))/1000,3)</f>
        <v>0</v>
      </c>
      <c r="H364" s="27">
        <f>ROUND(IF(ISNA(VLOOKUP($B364,Historical!$A$5:$U$500,COLUMNS($F364:H364)+6,FALSE)),0,+(VLOOKUP($B364,Historical!$A$5:$U$500,COLUMNS($F364:H364)+6,FALSE)))/1000,3)</f>
        <v>0</v>
      </c>
      <c r="I364" s="27">
        <f>ROUND(IF(ISNA(VLOOKUP($B364,Historical!$A$5:$U$500,COLUMNS($F364:I364)+6,FALSE)),0,+(VLOOKUP($B364,Historical!$A$5:$U$500,COLUMNS($F364:I364)+6,FALSE)))/1000,3)</f>
        <v>0</v>
      </c>
      <c r="J364" s="27">
        <f>ROUND(IF(ISNA(VLOOKUP($B364,Historical!$A$5:$U$500,COLUMNS($F364:J364)+6,FALSE)),0,+(VLOOKUP($B364,Historical!$A$5:$U$500,COLUMNS($F364:J364)+6,FALSE)))/1000,3)</f>
        <v>0</v>
      </c>
      <c r="K364" s="27">
        <f>ROUND(IF(ISNA(VLOOKUP($B364,Historical!$A$5:$U$500,COLUMNS($F364:K364)+6,FALSE)),0,+(VLOOKUP($B364,Historical!$A$5:$U$500,COLUMNS($F364:K364)+6,FALSE)))/1000,3)</f>
        <v>0</v>
      </c>
      <c r="L364" s="27">
        <f>ROUND(IF(ISNA(VLOOKUP($B364,Historical!$A$5:$U$500,COLUMNS($F364:L364)+6,FALSE)),0,+(VLOOKUP($B364,Historical!$A$5:$U$500,COLUMNS($F364:L364)+6,FALSE)))/1000,3)</f>
        <v>0</v>
      </c>
      <c r="M364" s="27">
        <f>ROUND(IF(ISNA(VLOOKUP($B364,Historical!$A$5:$U$500,COLUMNS($F364:M364)+6,FALSE)),0,+(VLOOKUP($B364,Historical!$A$5:$U$500,COLUMNS($F364:M364)+6,FALSE)))/1000,3)</f>
        <v>0</v>
      </c>
      <c r="N364" s="27">
        <f>ROUND(IF(ISNA(VLOOKUP($B364,Historical!$A$5:$U$500,COLUMNS($F364:N364)+6,FALSE)),0,+(VLOOKUP($B364,Historical!$A$5:$U$500,COLUMNS($F364:N364)+6,FALSE)))/1000,3)</f>
        <v>0</v>
      </c>
      <c r="O364" s="27">
        <f>ROUND(IF(ISNA(VLOOKUP($B364,Historical!$A$5:$U$500,COLUMNS($F364:O364)+6,FALSE)),0,+(VLOOKUP($B364,Historical!$A$5:$U$500,COLUMNS($F364:O364)+6,FALSE)))/1000,3)</f>
        <v>0</v>
      </c>
      <c r="P364" s="27">
        <f>ROUND(IF(ISNA(VLOOKUP($B364,Historical!$A$5:$U$500,COLUMNS($F364:P364)+6,FALSE)),0,+(VLOOKUP($B364,Historical!$A$5:$U$500,COLUMNS($F364:P364)+6,FALSE)))/1000,3)</f>
        <v>0</v>
      </c>
      <c r="Q364" s="27">
        <f>ROUND(IF(ISNA(VLOOKUP($B364,Historical!$A$5:$U$500,COLUMNS($F364:Q364)+6,FALSE)),0,+(VLOOKUP($B364,Historical!$A$5:$U$500,COLUMNS($F364:Q364)+6,FALSE)))/1000,3)</f>
        <v>0</v>
      </c>
      <c r="R364" s="27">
        <f>ROUND(IF(ISNA(VLOOKUP($B364,Historical!$A$5:$U$500,COLUMNS($F364:R364)+6,FALSE)),0,+(VLOOKUP($B364,Historical!$A$5:$U$500,COLUMNS($F364:R364)+6,FALSE)))/1000,3)</f>
        <v>0</v>
      </c>
      <c r="S364" s="148">
        <f t="shared" si="47"/>
        <v>0</v>
      </c>
      <c r="T364" s="142" t="s">
        <v>113</v>
      </c>
    </row>
    <row r="365" spans="1:21" ht="15" customHeight="1">
      <c r="A365" s="140">
        <v>30</v>
      </c>
      <c r="B365" s="35" t="s">
        <v>270</v>
      </c>
      <c r="C365" s="14" t="s">
        <v>271</v>
      </c>
      <c r="D365" s="140"/>
      <c r="E365" s="140"/>
      <c r="F365" s="150">
        <f>ROUND(VLOOKUP($B365,Historical!$A$5:$U$500,COLUMNS($F365:F365)+6,FALSE)/1000,3)</f>
        <v>26186.39</v>
      </c>
      <c r="G365" s="150">
        <f>ROUND(VLOOKUP($B365,Historical!$A$5:$U$500,COLUMNS($F365:G365)+6,FALSE)/1000,3)</f>
        <v>25894.952000000001</v>
      </c>
      <c r="H365" s="150">
        <f>ROUND(VLOOKUP($B365,Historical!$A$5:$U$500,COLUMNS($F365:H365)+6,FALSE)/1000,3)</f>
        <v>22054.124</v>
      </c>
      <c r="I365" s="150">
        <f>ROUND(VLOOKUP($B365,Historical!$A$5:$U$500,COLUMNS($F365:I365)+6,FALSE)/1000,3)</f>
        <v>22475.882000000001</v>
      </c>
      <c r="J365" s="150">
        <f>ROUND(VLOOKUP($B365,Historical!$A$5:$U$500,COLUMNS($F365:J365)+6,FALSE)/1000,3)</f>
        <v>19655.902999999998</v>
      </c>
      <c r="K365" s="150">
        <f>ROUND(VLOOKUP($B365,Historical!$A$5:$U$500,COLUMNS($F365:K365)+6,FALSE)/1000,3)</f>
        <v>18025.731</v>
      </c>
      <c r="L365" s="150">
        <f>ROUND(VLOOKUP($B365,Historical!$A$5:$U$500,COLUMNS($F365:L365)+6,FALSE)/1000,3)</f>
        <v>27734.706999999999</v>
      </c>
      <c r="M365" s="150">
        <f>ROUND(VLOOKUP($B365,Historical!$A$5:$U$500,COLUMNS($F365:M365)+6,FALSE)/1000,3)</f>
        <v>37724.925000000003</v>
      </c>
      <c r="N365" s="150">
        <f>ROUND(VLOOKUP($B365,Historical!$A$5:$U$500,COLUMNS($F365:N365)+6,FALSE)/1000,3)</f>
        <v>37841.758999999998</v>
      </c>
      <c r="O365" s="150">
        <f>ROUND(VLOOKUP($B365,Historical!$A$5:$U$500,COLUMNS($F365:O365)+6,FALSE)/1000,3)</f>
        <v>38185.730000000003</v>
      </c>
      <c r="P365" s="150">
        <f>ROUND(VLOOKUP($B365,Historical!$A$5:$U$500,COLUMNS($F365:P365)+6,FALSE)/1000,3)</f>
        <v>34277.962</v>
      </c>
      <c r="Q365" s="150">
        <f>ROUND(VLOOKUP($B365,Historical!$A$5:$U$500,COLUMNS($F365:Q365)+6,FALSE)/1000,3)</f>
        <v>31955.843000000001</v>
      </c>
      <c r="R365" s="150">
        <f>ROUND(VLOOKUP($B365,Historical!$A$5:$U$500,COLUMNS($F365:R365)+6,FALSE)/1000,3)</f>
        <v>32486.032999999999</v>
      </c>
      <c r="S365" s="148">
        <f t="shared" si="47"/>
        <v>28807.687769230768</v>
      </c>
      <c r="T365" s="142" t="s">
        <v>113</v>
      </c>
    </row>
    <row r="366" spans="1:21" ht="15" customHeight="1">
      <c r="A366" s="140">
        <v>31</v>
      </c>
      <c r="B366" s="35" t="s">
        <v>272</v>
      </c>
      <c r="C366" s="14" t="s">
        <v>273</v>
      </c>
      <c r="D366" s="140"/>
      <c r="E366" s="140"/>
      <c r="F366" s="27">
        <f>ROUND(IF(ISNA(VLOOKUP($B366,Historical!$A$5:$U$500,COLUMNS($F366:F366)+6,FALSE)),0,+(VLOOKUP($B366,Historical!$A$5:$U$500,COLUMNS($F366:F366)+6,FALSE)))/1000,3)</f>
        <v>0</v>
      </c>
      <c r="G366" s="27">
        <f>ROUND(IF(ISNA(VLOOKUP($B366,Historical!$A$5:$U$500,COLUMNS($F366:G366)+6,FALSE)),0,+(VLOOKUP($B366,Historical!$A$5:$U$500,COLUMNS($F366:G366)+6,FALSE)))/1000,3)</f>
        <v>0</v>
      </c>
      <c r="H366" s="27">
        <f>ROUND(IF(ISNA(VLOOKUP($B366,Historical!$A$5:$U$500,COLUMNS($F366:H366)+6,FALSE)),0,+(VLOOKUP($B366,Historical!$A$5:$U$500,COLUMNS($F366:H366)+6,FALSE)))/1000,3)</f>
        <v>0</v>
      </c>
      <c r="I366" s="27">
        <f>ROUND(IF(ISNA(VLOOKUP($B366,Historical!$A$5:$U$500,COLUMNS($F366:I366)+6,FALSE)),0,+(VLOOKUP($B366,Historical!$A$5:$U$500,COLUMNS($F366:I366)+6,FALSE)))/1000,3)</f>
        <v>0</v>
      </c>
      <c r="J366" s="27">
        <f>ROUND(IF(ISNA(VLOOKUP($B366,Historical!$A$5:$U$500,COLUMNS($F366:J366)+6,FALSE)),0,+(VLOOKUP($B366,Historical!$A$5:$U$500,COLUMNS($F366:J366)+6,FALSE)))/1000,3)</f>
        <v>0</v>
      </c>
      <c r="K366" s="27">
        <f>ROUND(IF(ISNA(VLOOKUP($B366,Historical!$A$5:$U$500,COLUMNS($F366:K366)+6,FALSE)),0,+(VLOOKUP($B366,Historical!$A$5:$U$500,COLUMNS($F366:K366)+6,FALSE)))/1000,3)</f>
        <v>0</v>
      </c>
      <c r="L366" s="27">
        <f>ROUND(IF(ISNA(VLOOKUP($B366,Historical!$A$5:$U$500,COLUMNS($F366:L366)+6,FALSE)),0,+(VLOOKUP($B366,Historical!$A$5:$U$500,COLUMNS($F366:L366)+6,FALSE)))/1000,3)</f>
        <v>0</v>
      </c>
      <c r="M366" s="27">
        <f>ROUND(IF(ISNA(VLOOKUP($B366,Historical!$A$5:$U$500,COLUMNS($F366:M366)+6,FALSE)),0,+(VLOOKUP($B366,Historical!$A$5:$U$500,COLUMNS($F366:M366)+6,FALSE)))/1000,3)</f>
        <v>0</v>
      </c>
      <c r="N366" s="27">
        <f>ROUND(IF(ISNA(VLOOKUP($B366,Historical!$A$5:$U$500,COLUMNS($F366:N366)+6,FALSE)),0,+(VLOOKUP($B366,Historical!$A$5:$U$500,COLUMNS($F366:N366)+6,FALSE)))/1000,3)</f>
        <v>0</v>
      </c>
      <c r="O366" s="27">
        <f>ROUND(IF(ISNA(VLOOKUP($B366,Historical!$A$5:$U$500,COLUMNS($F366:O366)+6,FALSE)),0,+(VLOOKUP($B366,Historical!$A$5:$U$500,COLUMNS($F366:O366)+6,FALSE)))/1000,3)</f>
        <v>0</v>
      </c>
      <c r="P366" s="27">
        <f>ROUND(IF(ISNA(VLOOKUP($B366,Historical!$A$5:$U$500,COLUMNS($F366:P366)+6,FALSE)),0,+(VLOOKUP($B366,Historical!$A$5:$U$500,COLUMNS($F366:P366)+6,FALSE)))/1000,3)</f>
        <v>0</v>
      </c>
      <c r="Q366" s="27">
        <f>ROUND(IF(ISNA(VLOOKUP($B366,Historical!$A$5:$U$500,COLUMNS($F366:Q366)+6,FALSE)),0,+(VLOOKUP($B366,Historical!$A$5:$U$500,COLUMNS($F366:Q366)+6,FALSE)))/1000,3)</f>
        <v>0</v>
      </c>
      <c r="R366" s="27">
        <f>ROUND(IF(ISNA(VLOOKUP($B366,Historical!$A$5:$U$500,COLUMNS($F366:R366)+6,FALSE)),0,+(VLOOKUP($B366,Historical!$A$5:$U$500,COLUMNS($F366:R366)+6,FALSE)))/1000,3)</f>
        <v>0</v>
      </c>
      <c r="S366" s="148">
        <f t="shared" si="47"/>
        <v>0</v>
      </c>
      <c r="T366" s="142" t="s">
        <v>113</v>
      </c>
    </row>
    <row r="367" spans="1:21" ht="15" customHeight="1">
      <c r="A367" s="140">
        <v>32</v>
      </c>
      <c r="B367" s="35" t="s">
        <v>274</v>
      </c>
      <c r="C367" s="14" t="s">
        <v>275</v>
      </c>
      <c r="D367" s="140"/>
      <c r="E367" s="140"/>
      <c r="F367" s="150">
        <f>ROUND(VLOOKUP($B367,Historical!$A$5:$U$500,COLUMNS($F367:F367)+6,FALSE)/1000,3)</f>
        <v>65330.194000000003</v>
      </c>
      <c r="G367" s="150">
        <f>ROUND(VLOOKUP($B367,Historical!$A$5:$U$500,COLUMNS($F367:G367)+6,FALSE)/1000,3)</f>
        <v>63073.366999999998</v>
      </c>
      <c r="H367" s="150">
        <f>ROUND(VLOOKUP($B367,Historical!$A$5:$U$500,COLUMNS($F367:H367)+6,FALSE)/1000,3)</f>
        <v>59623.658000000003</v>
      </c>
      <c r="I367" s="150">
        <f>ROUND(VLOOKUP($B367,Historical!$A$5:$U$500,COLUMNS($F367:I367)+6,FALSE)/1000,3)</f>
        <v>67807.839000000007</v>
      </c>
      <c r="J367" s="150">
        <f>ROUND(VLOOKUP($B367,Historical!$A$5:$U$500,COLUMNS($F367:J367)+6,FALSE)/1000,3)</f>
        <v>69482.951000000001</v>
      </c>
      <c r="K367" s="150">
        <f>ROUND(VLOOKUP($B367,Historical!$A$5:$U$500,COLUMNS($F367:K367)+6,FALSE)/1000,3)</f>
        <v>77079.065000000002</v>
      </c>
      <c r="L367" s="150">
        <f>ROUND(VLOOKUP($B367,Historical!$A$5:$U$500,COLUMNS($F367:L367)+6,FALSE)/1000,3)</f>
        <v>89177.745999999999</v>
      </c>
      <c r="M367" s="150">
        <f>ROUND(VLOOKUP($B367,Historical!$A$5:$U$500,COLUMNS($F367:M367)+6,FALSE)/1000,3)</f>
        <v>91221.471999999994</v>
      </c>
      <c r="N367" s="150">
        <f>ROUND(VLOOKUP($B367,Historical!$A$5:$U$500,COLUMNS($F367:N367)+6,FALSE)/1000,3)</f>
        <v>99380.372000000003</v>
      </c>
      <c r="O367" s="150">
        <f>ROUND(VLOOKUP($B367,Historical!$A$5:$U$500,COLUMNS($F367:O367)+6,FALSE)/1000,3)</f>
        <v>80927.259000000005</v>
      </c>
      <c r="P367" s="150">
        <f>ROUND(VLOOKUP($B367,Historical!$A$5:$U$500,COLUMNS($F367:P367)+6,FALSE)/1000,3)</f>
        <v>71770.770999999993</v>
      </c>
      <c r="Q367" s="150">
        <f>ROUND(VLOOKUP($B367,Historical!$A$5:$U$500,COLUMNS($F367:Q367)+6,FALSE)/1000,3)</f>
        <v>65877.638000000006</v>
      </c>
      <c r="R367" s="150">
        <f>ROUND(VLOOKUP($B367,Historical!$A$5:$U$500,COLUMNS($F367:R367)+6,FALSE)/1000,3)</f>
        <v>63361.324999999997</v>
      </c>
      <c r="S367" s="148">
        <f t="shared" si="47"/>
        <v>74162.588999999993</v>
      </c>
      <c r="T367" s="142" t="s">
        <v>113</v>
      </c>
    </row>
    <row r="368" spans="1:21" ht="15" customHeight="1">
      <c r="A368" s="140">
        <v>33</v>
      </c>
      <c r="B368" s="35" t="s">
        <v>276</v>
      </c>
      <c r="C368" s="14" t="s">
        <v>277</v>
      </c>
      <c r="D368" s="140"/>
      <c r="E368" s="140"/>
      <c r="F368" s="32">
        <f>ROUND(IF(ISNA(VLOOKUP($B368,Historical!$A$5:$U$500,COLUMNS($F368:F368)+6,FALSE)),0,+(VLOOKUP($B368,Historical!$A$5:$U$500,COLUMNS($F368:F368)+6,FALSE)))/1000,3)</f>
        <v>4525</v>
      </c>
      <c r="G368" s="32">
        <f>ROUND(IF(ISNA(VLOOKUP($B368,Historical!$A$5:$U$500,COLUMNS($F368:G368)+6,FALSE)),0,+(VLOOKUP($B368,Historical!$A$5:$U$500,COLUMNS($F368:G368)+6,FALSE)))/1000,3)</f>
        <v>4525</v>
      </c>
      <c r="H368" s="32">
        <f>ROUND(IF(ISNA(VLOOKUP($B368,Historical!$A$5:$U$500,COLUMNS($F368:H368)+6,FALSE)),0,+(VLOOKUP($B368,Historical!$A$5:$U$500,COLUMNS($F368:H368)+6,FALSE)))/1000,3)</f>
        <v>4525</v>
      </c>
      <c r="I368" s="32">
        <f>ROUND(IF(ISNA(VLOOKUP($B368,Historical!$A$5:$U$500,COLUMNS($F368:I368)+6,FALSE)),0,+(VLOOKUP($B368,Historical!$A$5:$U$500,COLUMNS($F368:I368)+6,FALSE)))/1000,3)</f>
        <v>0</v>
      </c>
      <c r="J368" s="32">
        <f>ROUND(IF(ISNA(VLOOKUP($B368,Historical!$A$5:$U$500,COLUMNS($F368:J368)+6,FALSE)),0,+(VLOOKUP($B368,Historical!$A$5:$U$500,COLUMNS($F368:J368)+6,FALSE)))/1000,3)</f>
        <v>0</v>
      </c>
      <c r="K368" s="32">
        <f>ROUND(IF(ISNA(VLOOKUP($B368,Historical!$A$5:$U$500,COLUMNS($F368:K368)+6,FALSE)),0,+(VLOOKUP($B368,Historical!$A$5:$U$500,COLUMNS($F368:K368)+6,FALSE)))/1000,3)</f>
        <v>24.007999999999999</v>
      </c>
      <c r="L368" s="32">
        <f>ROUND(IF(ISNA(VLOOKUP($B368,Historical!$A$5:$U$500,COLUMNS($F368:L368)+6,FALSE)),0,+(VLOOKUP($B368,Historical!$A$5:$U$500,COLUMNS($F368:L368)+6,FALSE)))/1000,3)</f>
        <v>321.85899999999998</v>
      </c>
      <c r="M368" s="32">
        <f>ROUND(IF(ISNA(VLOOKUP($B368,Historical!$A$5:$U$500,COLUMNS($F368:M368)+6,FALSE)),0,+(VLOOKUP($B368,Historical!$A$5:$U$500,COLUMNS($F368:M368)+6,FALSE)))/1000,3)</f>
        <v>527.5</v>
      </c>
      <c r="N368" s="32">
        <f>ROUND(IF(ISNA(VLOOKUP($B368,Historical!$A$5:$U$500,COLUMNS($F368:N368)+6,FALSE)),0,+(VLOOKUP($B368,Historical!$A$5:$U$500,COLUMNS($F368:N368)+6,FALSE)))/1000,3)</f>
        <v>499.15600000000001</v>
      </c>
      <c r="O368" s="32">
        <f>ROUND(IF(ISNA(VLOOKUP($B368,Historical!$A$5:$U$500,COLUMNS($F368:O368)+6,FALSE)),0,+(VLOOKUP($B368,Historical!$A$5:$U$500,COLUMNS($F368:O368)+6,FALSE)))/1000,3)</f>
        <v>775.24199999999996</v>
      </c>
      <c r="P368" s="32">
        <f>ROUND(IF(ISNA(VLOOKUP($B368,Historical!$A$5:$U$500,COLUMNS($F368:P368)+6,FALSE)),0,+(VLOOKUP($B368,Historical!$A$5:$U$500,COLUMNS($F368:P368)+6,FALSE)))/1000,3)</f>
        <v>780.77700000000004</v>
      </c>
      <c r="Q368" s="32">
        <f>ROUND(IF(ISNA(VLOOKUP($B368,Historical!$A$5:$U$500,COLUMNS($F368:Q368)+6,FALSE)),0,+(VLOOKUP($B368,Historical!$A$5:$U$500,COLUMNS($F368:Q368)+6,FALSE)))/1000,3)</f>
        <v>906.63199999999995</v>
      </c>
      <c r="R368" s="32">
        <f>ROUND(IF(ISNA(VLOOKUP($B368,Historical!$A$5:$U$500,COLUMNS($F368:R368)+6,FALSE)),0,+(VLOOKUP($B368,Historical!$A$5:$U$500,COLUMNS($F368:R368)+6,FALSE)))/1000,3)</f>
        <v>665.07899999999995</v>
      </c>
      <c r="S368" s="153">
        <f t="shared" si="47"/>
        <v>1390.4040769230774</v>
      </c>
      <c r="T368" s="142" t="s">
        <v>113</v>
      </c>
      <c r="U368" s="92"/>
    </row>
    <row r="369" spans="1:21" ht="15" customHeight="1">
      <c r="A369" s="140">
        <v>34</v>
      </c>
      <c r="B369" s="35"/>
      <c r="C369" s="14"/>
      <c r="D369" s="140" t="s">
        <v>240</v>
      </c>
      <c r="E369" s="140"/>
      <c r="F369" s="27">
        <f t="shared" ref="F369:S369" si="48">SUM(F350:F368)</f>
        <v>486520.696</v>
      </c>
      <c r="G369" s="27">
        <f t="shared" si="48"/>
        <v>1263347.7920000001</v>
      </c>
      <c r="H369" s="27">
        <f t="shared" si="48"/>
        <v>1259203.8040000002</v>
      </c>
      <c r="I369" s="27">
        <f t="shared" si="48"/>
        <v>1274122.2589999998</v>
      </c>
      <c r="J369" s="27">
        <f t="shared" si="48"/>
        <v>1342439.9339999999</v>
      </c>
      <c r="K369" s="27">
        <f t="shared" si="48"/>
        <v>1375720.8869999996</v>
      </c>
      <c r="L369" s="27">
        <f t="shared" si="48"/>
        <v>1425050.9029999999</v>
      </c>
      <c r="M369" s="27">
        <f t="shared" si="48"/>
        <v>1518686.328</v>
      </c>
      <c r="N369" s="27">
        <f t="shared" si="48"/>
        <v>1526908.784</v>
      </c>
      <c r="O369" s="27">
        <f t="shared" si="48"/>
        <v>1550819.48</v>
      </c>
      <c r="P369" s="27">
        <f t="shared" si="48"/>
        <v>1550069.63</v>
      </c>
      <c r="Q369" s="27">
        <f t="shared" si="48"/>
        <v>1495140.311</v>
      </c>
      <c r="R369" s="27">
        <f t="shared" si="48"/>
        <v>556589.48700000008</v>
      </c>
      <c r="S369" s="27">
        <f t="shared" si="48"/>
        <v>1278816.9457692306</v>
      </c>
      <c r="T369" s="27"/>
      <c r="U369" s="92"/>
    </row>
    <row r="370" spans="1:21" ht="15" customHeight="1">
      <c r="A370" s="140">
        <v>35</v>
      </c>
      <c r="B370" s="35"/>
      <c r="C370" s="14"/>
      <c r="D370" s="140"/>
      <c r="E370" s="140"/>
      <c r="F370" s="27"/>
      <c r="G370" s="27"/>
      <c r="H370" s="27"/>
      <c r="I370" s="27"/>
      <c r="J370" s="27"/>
      <c r="K370" s="27"/>
      <c r="L370" s="27"/>
      <c r="M370" s="27"/>
      <c r="N370" s="27"/>
      <c r="O370" s="27"/>
      <c r="P370" s="27"/>
      <c r="Q370" s="27"/>
      <c r="R370" s="27"/>
      <c r="S370" s="27"/>
      <c r="T370" s="27"/>
      <c r="U370" s="92"/>
    </row>
    <row r="371" spans="1:21" ht="15" customHeight="1">
      <c r="A371" s="140">
        <v>36</v>
      </c>
      <c r="B371" s="140"/>
      <c r="C371" s="140"/>
      <c r="D371" s="140"/>
      <c r="E371" s="140"/>
      <c r="F371" s="140"/>
      <c r="G371" s="140"/>
      <c r="H371" s="140"/>
      <c r="I371" s="140"/>
      <c r="J371" s="140"/>
      <c r="K371" s="140"/>
      <c r="L371" s="140"/>
      <c r="M371" s="140"/>
      <c r="N371" s="140"/>
      <c r="O371" s="140"/>
      <c r="P371" s="140"/>
      <c r="Q371" s="140"/>
      <c r="R371" s="140"/>
      <c r="S371" s="140"/>
      <c r="T371" s="140"/>
    </row>
    <row r="372" spans="1:21" ht="15" customHeight="1">
      <c r="A372" s="140">
        <v>37</v>
      </c>
      <c r="B372" s="140"/>
      <c r="C372" s="140"/>
      <c r="D372" s="140"/>
      <c r="E372" s="140"/>
      <c r="F372" s="140"/>
      <c r="G372" s="140"/>
      <c r="H372" s="140"/>
      <c r="I372" s="140"/>
      <c r="J372" s="140"/>
      <c r="K372" s="140"/>
      <c r="L372" s="140"/>
      <c r="M372" s="140"/>
      <c r="N372" s="140"/>
      <c r="O372" s="140"/>
      <c r="P372" s="140"/>
      <c r="Q372" s="140"/>
      <c r="R372" s="140"/>
      <c r="S372" s="140"/>
      <c r="T372" s="140"/>
    </row>
    <row r="373" spans="1:21" ht="15" customHeight="1">
      <c r="A373" s="140">
        <v>38</v>
      </c>
      <c r="B373" s="140"/>
      <c r="C373" s="140"/>
      <c r="D373" s="140"/>
      <c r="E373" s="140"/>
      <c r="F373" s="140"/>
      <c r="G373" s="140"/>
      <c r="H373" s="140"/>
      <c r="I373" s="140"/>
      <c r="J373" s="140"/>
      <c r="K373" s="140"/>
      <c r="L373" s="140"/>
      <c r="M373" s="140"/>
      <c r="N373" s="140"/>
      <c r="O373" s="140"/>
      <c r="P373" s="140"/>
      <c r="Q373" s="140"/>
      <c r="R373" s="140"/>
      <c r="S373" s="140"/>
      <c r="T373" s="140"/>
    </row>
    <row r="374" spans="1:21" ht="15" customHeight="1">
      <c r="A374" s="140">
        <v>39</v>
      </c>
      <c r="B374" s="140"/>
      <c r="C374" s="140"/>
      <c r="D374" s="140"/>
      <c r="E374" s="140"/>
      <c r="F374" s="140"/>
      <c r="G374" s="140"/>
      <c r="H374" s="140"/>
      <c r="I374" s="140"/>
      <c r="J374" s="140"/>
      <c r="K374" s="140"/>
      <c r="L374" s="140"/>
      <c r="M374" s="140"/>
      <c r="N374" s="140"/>
      <c r="O374" s="140"/>
      <c r="P374" s="140"/>
      <c r="Q374" s="140"/>
      <c r="R374" s="140"/>
      <c r="S374" s="140"/>
      <c r="T374" s="140"/>
    </row>
    <row r="375" spans="1:21" ht="15" customHeight="1">
      <c r="A375" s="140">
        <v>40</v>
      </c>
      <c r="B375" s="140"/>
      <c r="C375" s="140"/>
      <c r="D375" s="140"/>
      <c r="E375" s="140"/>
      <c r="F375" s="140"/>
      <c r="G375" s="140"/>
      <c r="H375" s="140"/>
      <c r="I375" s="140"/>
      <c r="J375" s="140"/>
      <c r="K375" s="140"/>
      <c r="L375" s="140"/>
      <c r="M375" s="140"/>
      <c r="N375" s="140"/>
      <c r="O375" s="140"/>
      <c r="P375" s="140"/>
      <c r="Q375" s="140"/>
      <c r="R375" s="140"/>
      <c r="S375" s="154"/>
      <c r="T375" s="140"/>
    </row>
    <row r="376" spans="1:21" ht="15" customHeight="1">
      <c r="A376" s="140">
        <v>41</v>
      </c>
      <c r="B376" s="140"/>
      <c r="C376" s="140"/>
      <c r="D376" s="140"/>
      <c r="E376" s="140"/>
      <c r="F376" s="140"/>
      <c r="G376" s="140"/>
      <c r="H376" s="140"/>
      <c r="I376" s="140"/>
      <c r="J376" s="140"/>
      <c r="K376" s="140"/>
      <c r="L376" s="140"/>
      <c r="M376" s="140"/>
      <c r="N376" s="140"/>
      <c r="O376" s="140"/>
      <c r="P376" s="140"/>
      <c r="Q376" s="140"/>
      <c r="R376" s="140"/>
      <c r="S376" s="140"/>
      <c r="T376" s="140"/>
    </row>
    <row r="377" spans="1:21" ht="15" customHeight="1">
      <c r="A377" s="4">
        <v>42</v>
      </c>
      <c r="B377" s="140" t="s">
        <v>278</v>
      </c>
      <c r="C377" s="4"/>
      <c r="D377" s="4"/>
      <c r="E377" s="4"/>
      <c r="F377" s="37"/>
      <c r="G377" s="37"/>
      <c r="H377" s="37"/>
      <c r="I377" s="37"/>
      <c r="J377" s="37"/>
      <c r="K377" s="37"/>
      <c r="L377" s="37"/>
      <c r="M377" s="37"/>
      <c r="N377" s="37"/>
      <c r="O377" s="37"/>
      <c r="P377" s="37"/>
      <c r="Q377" s="37"/>
    </row>
    <row r="378" spans="1:21" ht="15" customHeight="1" thickBot="1">
      <c r="A378" s="1">
        <v>43</v>
      </c>
      <c r="B378" s="143" t="s">
        <v>66</v>
      </c>
      <c r="C378" s="1"/>
      <c r="D378" s="1"/>
      <c r="E378" s="1"/>
      <c r="F378" s="1"/>
      <c r="G378" s="1"/>
      <c r="H378" s="1"/>
      <c r="I378" s="1"/>
      <c r="J378" s="1"/>
      <c r="K378" s="1"/>
      <c r="L378" s="1"/>
      <c r="M378" s="1"/>
      <c r="N378" s="1"/>
      <c r="O378" s="1"/>
      <c r="P378" s="1"/>
      <c r="Q378" s="1"/>
      <c r="R378" s="1"/>
      <c r="S378" s="1"/>
      <c r="T378" s="99"/>
    </row>
    <row r="379" spans="1:21" ht="15" customHeight="1">
      <c r="A379" s="5" t="s">
        <v>181</v>
      </c>
      <c r="B379" s="5"/>
      <c r="C379" s="5"/>
      <c r="D379" s="5"/>
      <c r="E379" s="5"/>
      <c r="F379" s="5"/>
      <c r="G379" s="5"/>
      <c r="H379" s="5"/>
      <c r="I379" s="5"/>
      <c r="J379" s="5"/>
      <c r="K379" s="5"/>
      <c r="L379" s="5"/>
      <c r="M379" s="5"/>
      <c r="N379" s="5"/>
      <c r="O379" s="5"/>
      <c r="P379" s="5"/>
      <c r="Q379" s="5"/>
      <c r="R379" s="5" t="s">
        <v>176</v>
      </c>
      <c r="S379" s="5"/>
      <c r="T379" s="5"/>
    </row>
    <row r="380" spans="1:21" ht="15" customHeight="1" thickBot="1">
      <c r="A380" s="1" t="str">
        <f>+$A$326</f>
        <v>SCHEDULE B-3</v>
      </c>
      <c r="B380" s="1"/>
      <c r="C380" s="1"/>
      <c r="D380" s="1"/>
      <c r="E380" s="1"/>
      <c r="F380" s="1"/>
      <c r="G380" s="1"/>
      <c r="H380" s="1"/>
      <c r="I380" s="1" t="str">
        <f>+$I$326</f>
        <v>13 MONTH AVERAGE BALANCE SHEET - SYSTEM BASIS</v>
      </c>
      <c r="J380" s="1"/>
      <c r="K380" s="1"/>
      <c r="L380" s="1"/>
      <c r="M380" s="1"/>
      <c r="N380" s="1"/>
      <c r="O380" s="1"/>
      <c r="P380" s="1"/>
      <c r="Q380" s="1"/>
      <c r="R380" s="1"/>
      <c r="S380" s="1"/>
      <c r="T380" s="3" t="s">
        <v>1973</v>
      </c>
    </row>
    <row r="381" spans="1:21" ht="15" customHeight="1">
      <c r="A381" s="4" t="s">
        <v>4</v>
      </c>
      <c r="B381" s="4"/>
      <c r="C381" s="4"/>
      <c r="D381" s="4"/>
      <c r="E381" s="4"/>
      <c r="F381" s="4" t="s">
        <v>186</v>
      </c>
      <c r="G381" s="4" t="str">
        <f>+$G$327</f>
        <v>Derive the 13-month average system balance sheet by primary account by month for the test year, the prior year</v>
      </c>
      <c r="H381" s="5"/>
      <c r="I381" s="5"/>
      <c r="J381" s="6"/>
      <c r="K381" s="6"/>
      <c r="L381" s="4"/>
      <c r="M381" s="6"/>
      <c r="N381" s="6"/>
      <c r="O381" s="6"/>
      <c r="P381" s="6"/>
      <c r="Q381" s="6" t="s">
        <v>7</v>
      </c>
      <c r="R381" s="4"/>
      <c r="S381" s="4"/>
      <c r="T381" s="7"/>
    </row>
    <row r="382" spans="1:21" ht="15" customHeight="1">
      <c r="A382" s="4"/>
      <c r="B382" s="4"/>
      <c r="C382" s="4"/>
      <c r="D382" s="4"/>
      <c r="E382" s="4"/>
      <c r="F382" s="4"/>
      <c r="G382" s="4" t="str">
        <f>+$G$328</f>
        <v>and the most recent historical year.  For accounts including non-electric utility amounts, show these</v>
      </c>
      <c r="H382" s="5"/>
      <c r="I382" s="5"/>
      <c r="J382" s="9"/>
      <c r="K382" s="7"/>
      <c r="L382" s="4"/>
      <c r="M382" s="4"/>
      <c r="N382" s="4"/>
      <c r="O382" s="4"/>
      <c r="P382" s="9"/>
      <c r="Q382" s="9"/>
      <c r="R382" s="7" t="str">
        <f>+$R$328</f>
        <v>Projected Test Year Ended 12/31/2025</v>
      </c>
      <c r="S382" s="4"/>
      <c r="T382" s="9"/>
    </row>
    <row r="383" spans="1:21" ht="15" customHeight="1">
      <c r="A383" s="4" t="s">
        <v>10</v>
      </c>
      <c r="B383" s="4"/>
      <c r="C383" s="4"/>
      <c r="D383" s="4"/>
      <c r="E383" s="4"/>
      <c r="F383" s="4"/>
      <c r="G383" s="4" t="str">
        <f>+$G$329</f>
        <v>amounts as a separate sub-account.</v>
      </c>
      <c r="H383" s="4"/>
      <c r="I383" s="4"/>
      <c r="J383" s="9"/>
      <c r="K383" s="7"/>
      <c r="L383" s="9"/>
      <c r="M383" s="4"/>
      <c r="N383" s="4"/>
      <c r="O383" s="4"/>
      <c r="P383" s="4"/>
      <c r="Q383" s="9"/>
      <c r="R383" s="7" t="str">
        <f>+$R$329</f>
        <v>Projected Prior Year Ended 12/31/2024</v>
      </c>
      <c r="S383" s="4"/>
      <c r="T383" s="9"/>
    </row>
    <row r="384" spans="1:21" ht="15" customHeight="1">
      <c r="A384" s="4"/>
      <c r="B384" s="4"/>
      <c r="C384" s="4"/>
      <c r="D384" s="4"/>
      <c r="E384" s="4"/>
      <c r="F384" s="4"/>
      <c r="G384" s="4"/>
      <c r="H384" s="4"/>
      <c r="I384" s="4"/>
      <c r="J384" s="9"/>
      <c r="K384" s="7"/>
      <c r="L384" s="9"/>
      <c r="M384" s="4"/>
      <c r="N384" s="4"/>
      <c r="O384" s="4"/>
      <c r="P384" s="4"/>
      <c r="Q384" s="9" t="s">
        <v>12</v>
      </c>
      <c r="R384" s="7" t="str">
        <f>+$R$330</f>
        <v>Historical Prior Year Ended 12/31/2023</v>
      </c>
      <c r="S384" s="4"/>
      <c r="T384" s="9"/>
    </row>
    <row r="385" spans="1:21" ht="15" customHeight="1" thickBot="1">
      <c r="A385" s="2" t="str">
        <f>A331</f>
        <v>DOCKET No. 20240026-EI</v>
      </c>
      <c r="B385" s="2"/>
      <c r="C385" s="1"/>
      <c r="D385" s="1"/>
      <c r="E385" s="1"/>
      <c r="F385" s="1"/>
      <c r="G385" s="1"/>
      <c r="H385" s="1"/>
      <c r="I385" s="2" t="s">
        <v>14</v>
      </c>
      <c r="J385" s="10"/>
      <c r="K385" s="1"/>
      <c r="L385" s="1"/>
      <c r="M385" s="1"/>
      <c r="N385" s="1"/>
      <c r="O385" s="1"/>
      <c r="P385" s="1"/>
      <c r="Q385" s="1"/>
      <c r="R385" s="2" t="str">
        <f>R331</f>
        <v>Witness: J. Chronister / R. Latta</v>
      </c>
      <c r="S385" s="1"/>
      <c r="T385" s="1"/>
    </row>
    <row r="386" spans="1:21" ht="15" customHeight="1">
      <c r="A386" s="140"/>
      <c r="B386" s="140"/>
      <c r="C386" s="141"/>
      <c r="D386" s="141"/>
      <c r="E386" s="141"/>
      <c r="F386" s="141" t="s">
        <v>16</v>
      </c>
      <c r="G386" s="141" t="s">
        <v>17</v>
      </c>
      <c r="H386" s="141" t="s">
        <v>18</v>
      </c>
      <c r="I386" s="141" t="s">
        <v>19</v>
      </c>
      <c r="J386" s="141" t="s">
        <v>20</v>
      </c>
      <c r="K386" s="141" t="s">
        <v>21</v>
      </c>
      <c r="L386" s="141" t="s">
        <v>22</v>
      </c>
      <c r="M386" s="141" t="s">
        <v>23</v>
      </c>
      <c r="N386" s="141" t="s">
        <v>24</v>
      </c>
      <c r="O386" s="141" t="s">
        <v>25</v>
      </c>
      <c r="P386" s="141" t="s">
        <v>190</v>
      </c>
      <c r="Q386" s="141" t="s">
        <v>191</v>
      </c>
      <c r="R386" s="141" t="s">
        <v>192</v>
      </c>
      <c r="S386" s="141" t="s">
        <v>193</v>
      </c>
      <c r="T386" s="141" t="s">
        <v>194</v>
      </c>
    </row>
    <row r="387" spans="1:21" ht="15" customHeight="1">
      <c r="A387" s="140"/>
      <c r="B387" s="140"/>
      <c r="C387" s="140"/>
      <c r="D387" s="140"/>
      <c r="E387" s="140"/>
      <c r="F387" s="142"/>
      <c r="G387" s="142"/>
      <c r="H387" s="142"/>
      <c r="I387" s="142"/>
      <c r="J387" s="142"/>
      <c r="K387" s="142"/>
      <c r="L387" s="142"/>
      <c r="M387" s="142"/>
      <c r="N387" s="142"/>
      <c r="O387" s="142"/>
      <c r="P387" s="142"/>
      <c r="Q387" s="142"/>
      <c r="R387" s="142"/>
      <c r="S387" s="142" t="s">
        <v>195</v>
      </c>
      <c r="T387" s="142" t="s">
        <v>196</v>
      </c>
    </row>
    <row r="388" spans="1:21" ht="15" customHeight="1">
      <c r="A388" s="140" t="s">
        <v>34</v>
      </c>
      <c r="B388" s="142" t="s">
        <v>197</v>
      </c>
      <c r="C388" s="142" t="s">
        <v>198</v>
      </c>
      <c r="D388" s="142"/>
      <c r="E388" s="142"/>
      <c r="F388" s="142" t="s">
        <v>199</v>
      </c>
      <c r="G388" s="142" t="s">
        <v>200</v>
      </c>
      <c r="H388" s="142" t="s">
        <v>201</v>
      </c>
      <c r="I388" s="142" t="s">
        <v>202</v>
      </c>
      <c r="J388" s="142" t="s">
        <v>203</v>
      </c>
      <c r="K388" s="142" t="s">
        <v>204</v>
      </c>
      <c r="L388" s="142" t="s">
        <v>205</v>
      </c>
      <c r="M388" s="142" t="s">
        <v>206</v>
      </c>
      <c r="N388" s="142" t="s">
        <v>207</v>
      </c>
      <c r="O388" s="142" t="s">
        <v>208</v>
      </c>
      <c r="P388" s="142" t="s">
        <v>209</v>
      </c>
      <c r="Q388" s="142" t="s">
        <v>210</v>
      </c>
      <c r="R388" s="142" t="s">
        <v>199</v>
      </c>
      <c r="S388" s="142" t="s">
        <v>211</v>
      </c>
      <c r="T388" s="142" t="s">
        <v>212</v>
      </c>
    </row>
    <row r="389" spans="1:21" ht="15" customHeight="1" thickBot="1">
      <c r="A389" s="143" t="s">
        <v>45</v>
      </c>
      <c r="B389" s="144" t="s">
        <v>213</v>
      </c>
      <c r="C389" s="144" t="s">
        <v>214</v>
      </c>
      <c r="D389" s="144"/>
      <c r="E389" s="144"/>
      <c r="F389" s="145">
        <f>F$335</f>
        <v>2022</v>
      </c>
      <c r="G389" s="145">
        <f>G$335</f>
        <v>2023</v>
      </c>
      <c r="H389" s="145">
        <f>H$335</f>
        <v>2023</v>
      </c>
      <c r="I389" s="145">
        <f>I$335</f>
        <v>2023</v>
      </c>
      <c r="J389" s="145">
        <f>J$335</f>
        <v>2023</v>
      </c>
      <c r="K389" s="145">
        <f>K$335</f>
        <v>2023</v>
      </c>
      <c r="L389" s="145">
        <f>L$335</f>
        <v>2023</v>
      </c>
      <c r="M389" s="145">
        <f>M$335</f>
        <v>2023</v>
      </c>
      <c r="N389" s="145">
        <f>N$335</f>
        <v>2023</v>
      </c>
      <c r="O389" s="145">
        <f>O$335</f>
        <v>2023</v>
      </c>
      <c r="P389" s="145">
        <f>P$335</f>
        <v>2023</v>
      </c>
      <c r="Q389" s="145">
        <f>Q$335</f>
        <v>2023</v>
      </c>
      <c r="R389" s="145">
        <f>R$335</f>
        <v>2023</v>
      </c>
      <c r="S389" s="145">
        <f>S$335</f>
        <v>2023</v>
      </c>
      <c r="T389" s="144" t="s">
        <v>215</v>
      </c>
    </row>
    <row r="390" spans="1:21" ht="15" customHeight="1">
      <c r="A390" s="140">
        <v>1</v>
      </c>
      <c r="B390" s="86"/>
      <c r="C390" s="14" t="s">
        <v>280</v>
      </c>
      <c r="D390" s="14"/>
      <c r="E390" s="14"/>
      <c r="F390" s="14"/>
      <c r="G390" s="14"/>
      <c r="H390" s="14"/>
      <c r="I390" s="14"/>
      <c r="J390" s="14"/>
      <c r="K390" s="14"/>
      <c r="L390" s="14"/>
      <c r="M390" s="14"/>
      <c r="N390" s="14"/>
      <c r="O390" s="14"/>
      <c r="P390" s="14"/>
      <c r="Q390" s="14"/>
      <c r="R390" s="14"/>
      <c r="S390" s="14"/>
      <c r="T390" s="140"/>
    </row>
    <row r="391" spans="1:21" ht="15" customHeight="1">
      <c r="A391" s="140">
        <v>2</v>
      </c>
      <c r="B391" s="35" t="s">
        <v>281</v>
      </c>
      <c r="C391" s="14" t="s">
        <v>282</v>
      </c>
      <c r="D391" s="140"/>
      <c r="E391" s="140"/>
      <c r="F391" s="150">
        <f>ROUND(VLOOKUP($B391,Historical!$A$5:$U$500,COLUMNS($F391:F391)+6,FALSE)/1000,3)</f>
        <v>25769.001</v>
      </c>
      <c r="G391" s="150">
        <f>ROUND(VLOOKUP($B391,Historical!$A$5:$U$500,COLUMNS($F391:G391)+6,FALSE)/1000,3)</f>
        <v>30450.811000000002</v>
      </c>
      <c r="H391" s="150">
        <f>ROUND(VLOOKUP($B391,Historical!$A$5:$U$500,COLUMNS($F391:H391)+6,FALSE)/1000,3)</f>
        <v>30249.043000000001</v>
      </c>
      <c r="I391" s="150">
        <f>ROUND(VLOOKUP($B391,Historical!$A$5:$U$500,COLUMNS($F391:I391)+6,FALSE)/1000,3)</f>
        <v>30130.264999999999</v>
      </c>
      <c r="J391" s="150">
        <f>ROUND(VLOOKUP($B391,Historical!$A$5:$U$500,COLUMNS($F391:J391)+6,FALSE)/1000,3)</f>
        <v>29922.352999999999</v>
      </c>
      <c r="K391" s="150">
        <f>ROUND(VLOOKUP($B391,Historical!$A$5:$U$500,COLUMNS($F391:K391)+6,FALSE)/1000,3)</f>
        <v>29718.626</v>
      </c>
      <c r="L391" s="150">
        <f>ROUND(VLOOKUP($B391,Historical!$A$5:$U$500,COLUMNS($F391:L391)+6,FALSE)/1000,3)</f>
        <v>29508.537</v>
      </c>
      <c r="M391" s="150">
        <f>ROUND(VLOOKUP($B391,Historical!$A$5:$U$500,COLUMNS($F391:M391)+6,FALSE)/1000,3)</f>
        <v>29298.448</v>
      </c>
      <c r="N391" s="150">
        <f>ROUND(VLOOKUP($B391,Historical!$A$5:$U$500,COLUMNS($F391:N391)+6,FALSE)/1000,3)</f>
        <v>29088.358</v>
      </c>
      <c r="O391" s="150">
        <f>ROUND(VLOOKUP($B391,Historical!$A$5:$U$500,COLUMNS($F391:O391)+6,FALSE)/1000,3)</f>
        <v>28878.269</v>
      </c>
      <c r="P391" s="150">
        <f>ROUND(VLOOKUP($B391,Historical!$A$5:$U$500,COLUMNS($F391:P391)+6,FALSE)/1000,3)</f>
        <v>28668.18</v>
      </c>
      <c r="Q391" s="150">
        <f>ROUND(VLOOKUP($B391,Historical!$A$5:$U$500,COLUMNS($F391:Q391)+6,FALSE)/1000,3)</f>
        <v>28458.09</v>
      </c>
      <c r="R391" s="150">
        <f>ROUND(VLOOKUP($B391,Historical!$A$5:$U$500,COLUMNS($F391:R391)+6,FALSE)/1000,3)</f>
        <v>28262.912</v>
      </c>
      <c r="S391" s="148">
        <f t="shared" ref="S391:S398" si="49">(SUM(F391:R391)/13)</f>
        <v>29107.91484615385</v>
      </c>
      <c r="T391" s="142" t="s">
        <v>283</v>
      </c>
    </row>
    <row r="392" spans="1:21" ht="15" customHeight="1">
      <c r="A392" s="140">
        <v>3</v>
      </c>
      <c r="B392" s="35" t="s">
        <v>284</v>
      </c>
      <c r="C392" s="14" t="s">
        <v>285</v>
      </c>
      <c r="D392" s="140"/>
      <c r="E392" s="140"/>
      <c r="F392" s="147">
        <f>(SUMIF(Historical!$A:$A,$B392,Historical!G:G))/1000-F393</f>
        <v>1367077.9840500003</v>
      </c>
      <c r="G392" s="147">
        <f>(SUMIF(Historical!$A:$A,$B392,Historical!H:H))/1000-G393</f>
        <v>1352878.6633200001</v>
      </c>
      <c r="H392" s="147">
        <f>(SUMIF(Historical!$A:$A,$B392,Historical!I:I))/1000-H393</f>
        <v>1330717.79057</v>
      </c>
      <c r="I392" s="147">
        <f>(SUMIF(Historical!$A:$A,$B392,Historical!J:J))/1000-I393</f>
        <v>1302021.6939699999</v>
      </c>
      <c r="J392" s="147">
        <f>(SUMIF(Historical!$A:$A,$B392,Historical!K:K))/1000-J393</f>
        <v>1257199.0635899997</v>
      </c>
      <c r="K392" s="147">
        <f>(SUMIF(Historical!$A:$A,$B392,Historical!L:L))/1000-K393</f>
        <v>1210951.2002900001</v>
      </c>
      <c r="L392" s="147">
        <f>(SUMIF(Historical!$A:$A,$B392,Historical!M:M))/1000-L393</f>
        <v>1152461.7655099998</v>
      </c>
      <c r="M392" s="147">
        <f>(SUMIF(Historical!$A:$A,$B392,Historical!N:N))/1000-M393</f>
        <v>1091242.1082900001</v>
      </c>
      <c r="N392" s="147">
        <f>(SUMIF(Historical!$A:$A,$B392,Historical!O:O))/1000-N393</f>
        <v>1069570.2864600001</v>
      </c>
      <c r="O392" s="147">
        <f>(SUMIF(Historical!$A:$A,$B392,Historical!P:P))/1000-O393</f>
        <v>1003069.3533899998</v>
      </c>
      <c r="P392" s="147">
        <f>(SUMIF(Historical!$A:$A,$B392,Historical!Q:Q))/1000-P393</f>
        <v>951130.65018</v>
      </c>
      <c r="Q392" s="147">
        <f>(SUMIF(Historical!$A:$A,$B392,Historical!R:R))/1000-Q393</f>
        <v>912063.61951999995</v>
      </c>
      <c r="R392" s="147">
        <f>(SUMIF(Historical!$A:$A,$B392,Historical!S:S))/1000-R393</f>
        <v>873708.43613000005</v>
      </c>
      <c r="S392" s="148">
        <f t="shared" ref="S392:S393" si="50">AVERAGE(F392:R392)</f>
        <v>1144160.9704053847</v>
      </c>
      <c r="T392" s="142" t="s">
        <v>286</v>
      </c>
    </row>
    <row r="393" spans="1:21" ht="15" customHeight="1">
      <c r="A393" s="140">
        <v>4</v>
      </c>
      <c r="B393" s="149" t="s">
        <v>284</v>
      </c>
      <c r="C393" s="14" t="s">
        <v>287</v>
      </c>
      <c r="D393" s="140"/>
      <c r="E393" s="140"/>
      <c r="F393" s="27">
        <f>(SUMIF(Historical!$C:$C,"1823610",Historical!G:G))/1000</f>
        <v>119087.13254000001</v>
      </c>
      <c r="G393" s="27">
        <f>(SUMIF(Historical!$C:$C,"1823610",Historical!H:H))/1000</f>
        <v>108747.04663</v>
      </c>
      <c r="H393" s="27">
        <f>(SUMIF(Historical!$C:$C,"1823610",Historical!I:I))/1000</f>
        <v>108724.23682999999</v>
      </c>
      <c r="I393" s="27">
        <f>(SUMIF(Historical!$C:$C,"1823610",Historical!J:J))/1000</f>
        <v>108730.21840000001</v>
      </c>
      <c r="J393" s="27">
        <f>(SUMIF(Historical!$C:$C,"1823610",Historical!K:K))/1000</f>
        <v>108778.33511</v>
      </c>
      <c r="K393" s="27">
        <f>(SUMIF(Historical!$C:$C,"1823610",Historical!L:L))/1000</f>
        <v>108865.79061</v>
      </c>
      <c r="L393" s="27">
        <f>(SUMIF(Historical!$C:$C,"1823610",Historical!M:M))/1000</f>
        <v>109191.62498000001</v>
      </c>
      <c r="M393" s="27">
        <f>(SUMIF(Historical!$C:$C,"1823610",Historical!N:N))/1000</f>
        <v>109378.27484</v>
      </c>
      <c r="N393" s="27">
        <f>(SUMIF(Historical!$C:$C,"1823610",Historical!O:O))/1000</f>
        <v>109620.56213999999</v>
      </c>
      <c r="O393" s="27">
        <f>(SUMIF(Historical!$C:$C,"1823610",Historical!P:P))/1000</f>
        <v>109905.35369</v>
      </c>
      <c r="P393" s="27">
        <f>(SUMIF(Historical!$C:$C,"1823610",Historical!Q:Q))/1000</f>
        <v>110231.41458</v>
      </c>
      <c r="Q393" s="27">
        <f>(SUMIF(Historical!$C:$C,"1823610",Historical!R:R))/1000</f>
        <v>110838.90376</v>
      </c>
      <c r="R393" s="27">
        <f>(SUMIF(Historical!$C:$C,"1823610",Historical!S:S))/1000</f>
        <v>111138.80381</v>
      </c>
      <c r="S393" s="148">
        <f t="shared" si="50"/>
        <v>110249.05368615384</v>
      </c>
      <c r="T393" s="142" t="s">
        <v>288</v>
      </c>
    </row>
    <row r="394" spans="1:21" ht="15" customHeight="1">
      <c r="A394" s="140">
        <v>5</v>
      </c>
      <c r="B394" s="35" t="s">
        <v>289</v>
      </c>
      <c r="C394" s="14" t="s">
        <v>290</v>
      </c>
      <c r="D394" s="140"/>
      <c r="E394" s="140"/>
      <c r="F394" s="150">
        <f>ROUND(VLOOKUP($B394,Historical!$A$5:$U$500,COLUMNS($F394:F394)+6,FALSE)/1000,3)</f>
        <v>2061.6030000000001</v>
      </c>
      <c r="G394" s="150">
        <f>ROUND(VLOOKUP($B394,Historical!$A$5:$U$500,COLUMNS($F394:G394)+6,FALSE)/1000,3)</f>
        <v>2262.8069999999998</v>
      </c>
      <c r="H394" s="150">
        <f>ROUND(VLOOKUP($B394,Historical!$A$5:$U$500,COLUMNS($F394:H394)+6,FALSE)/1000,3)</f>
        <v>2198.0700000000002</v>
      </c>
      <c r="I394" s="150">
        <f>ROUND(VLOOKUP($B394,Historical!$A$5:$U$500,COLUMNS($F394:I394)+6,FALSE)/1000,3)</f>
        <v>3167.3690000000001</v>
      </c>
      <c r="J394" s="150">
        <f>ROUND(VLOOKUP($B394,Historical!$A$5:$U$500,COLUMNS($F394:J394)+6,FALSE)/1000,3)</f>
        <v>3897.7860000000001</v>
      </c>
      <c r="K394" s="150">
        <f>ROUND(VLOOKUP($B394,Historical!$A$5:$U$500,COLUMNS($F394:K394)+6,FALSE)/1000,3)</f>
        <v>3757.3620000000001</v>
      </c>
      <c r="L394" s="150">
        <f>ROUND(VLOOKUP($B394,Historical!$A$5:$U$500,COLUMNS($F394:L394)+6,FALSE)/1000,3)</f>
        <v>4137.8590000000004</v>
      </c>
      <c r="M394" s="150">
        <f>ROUND(VLOOKUP($B394,Historical!$A$5:$U$500,COLUMNS($F394:M394)+6,FALSE)/1000,3)</f>
        <v>4854.7830000000004</v>
      </c>
      <c r="N394" s="150">
        <f>ROUND(VLOOKUP($B394,Historical!$A$5:$U$500,COLUMNS($F394:N394)+6,FALSE)/1000,3)</f>
        <v>5514.5249999999996</v>
      </c>
      <c r="O394" s="150">
        <f>ROUND(VLOOKUP($B394,Historical!$A$5:$U$500,COLUMNS($F394:O394)+6,FALSE)/1000,3)</f>
        <v>6932.9350000000004</v>
      </c>
      <c r="P394" s="150">
        <f>ROUND(VLOOKUP($B394,Historical!$A$5:$U$500,COLUMNS($F394:P394)+6,FALSE)/1000,3)</f>
        <v>8559.2099999999991</v>
      </c>
      <c r="Q394" s="150">
        <f>ROUND(VLOOKUP($B394,Historical!$A$5:$U$500,COLUMNS($F394:Q394)+6,FALSE)/1000,3)</f>
        <v>9933.6029999999992</v>
      </c>
      <c r="R394" s="150">
        <f>ROUND(VLOOKUP($B394,Historical!$A$5:$U$500,COLUMNS($F394:R394)+6,FALSE)/1000,3)</f>
        <v>10078.822</v>
      </c>
      <c r="S394" s="148">
        <f t="shared" si="49"/>
        <v>5181.2872307692305</v>
      </c>
      <c r="T394" s="142" t="s">
        <v>113</v>
      </c>
    </row>
    <row r="395" spans="1:21" ht="15" customHeight="1">
      <c r="A395" s="140">
        <v>6</v>
      </c>
      <c r="B395" s="35" t="s">
        <v>291</v>
      </c>
      <c r="C395" s="14" t="s">
        <v>292</v>
      </c>
      <c r="D395" s="140"/>
      <c r="E395" s="140"/>
      <c r="F395" s="27">
        <f>ROUND(IF(ISNA(VLOOKUP($B395,Historical!$A$5:$U$500,COLUMNS($F395:F395)+6,FALSE)),0,+(VLOOKUP($B395,Historical!$A$5:$U$500,COLUMNS($F395:F395)+6,FALSE)))/1000,3)</f>
        <v>67.774000000000001</v>
      </c>
      <c r="G395" s="27">
        <f>ROUND(IF(ISNA(VLOOKUP($B395,Historical!$A$5:$U$500,COLUMNS($F395:G395)+6,FALSE)),0,+(VLOOKUP($B395,Historical!$A$5:$U$500,COLUMNS($F395:G395)+6,FALSE)))/1000,3)</f>
        <v>67.454999999999998</v>
      </c>
      <c r="H395" s="27">
        <f>ROUND(IF(ISNA(VLOOKUP($B395,Historical!$A$5:$U$500,COLUMNS($F395:H395)+6,FALSE)),0,+(VLOOKUP($B395,Historical!$A$5:$U$500,COLUMNS($F395:H395)+6,FALSE)))/1000,3)</f>
        <v>68.381</v>
      </c>
      <c r="I395" s="27">
        <f>ROUND(IF(ISNA(VLOOKUP($B395,Historical!$A$5:$U$500,COLUMNS($F395:I395)+6,FALSE)),0,+(VLOOKUP($B395,Historical!$A$5:$U$500,COLUMNS($F395:I395)+6,FALSE)))/1000,3)</f>
        <v>69.391999999999996</v>
      </c>
      <c r="J395" s="27">
        <f>ROUND(IF(ISNA(VLOOKUP($B395,Historical!$A$5:$U$500,COLUMNS($F395:J395)+6,FALSE)),0,+(VLOOKUP($B395,Historical!$A$5:$U$500,COLUMNS($F395:J395)+6,FALSE)))/1000,3)</f>
        <v>70.494</v>
      </c>
      <c r="K395" s="27">
        <f>ROUND(IF(ISNA(VLOOKUP($B395,Historical!$A$5:$U$500,COLUMNS($F395:K395)+6,FALSE)),0,+(VLOOKUP($B395,Historical!$A$5:$U$500,COLUMNS($F395:K395)+6,FALSE)))/1000,3)</f>
        <v>70.456999999999994</v>
      </c>
      <c r="L395" s="27">
        <f>ROUND(IF(ISNA(VLOOKUP($B395,Historical!$A$5:$U$500,COLUMNS($F395:L395)+6,FALSE)),0,+(VLOOKUP($B395,Historical!$A$5:$U$500,COLUMNS($F395:L395)+6,FALSE)))/1000,3)</f>
        <v>71.891999999999996</v>
      </c>
      <c r="M395" s="27">
        <f>ROUND(IF(ISNA(VLOOKUP($B395,Historical!$A$5:$U$500,COLUMNS($F395:M395)+6,FALSE)),0,+(VLOOKUP($B395,Historical!$A$5:$U$500,COLUMNS($F395:M395)+6,FALSE)))/1000,3)</f>
        <v>72.052999999999997</v>
      </c>
      <c r="N395" s="27">
        <f>ROUND(IF(ISNA(VLOOKUP($B395,Historical!$A$5:$U$500,COLUMNS($F395:N395)+6,FALSE)),0,+(VLOOKUP($B395,Historical!$A$5:$U$500,COLUMNS($F395:N395)+6,FALSE)))/1000,3)</f>
        <v>73.763999999999996</v>
      </c>
      <c r="O395" s="27">
        <f>ROUND(IF(ISNA(VLOOKUP($B395,Historical!$A$5:$U$500,COLUMNS($F395:O395)+6,FALSE)),0,+(VLOOKUP($B395,Historical!$A$5:$U$500,COLUMNS($F395:O395)+6,FALSE)))/1000,3)</f>
        <v>74.647000000000006</v>
      </c>
      <c r="P395" s="27">
        <f>ROUND(IF(ISNA(VLOOKUP($B395,Historical!$A$5:$U$500,COLUMNS($F395:P395)+6,FALSE)),0,+(VLOOKUP($B395,Historical!$A$5:$U$500,COLUMNS($F395:P395)+6,FALSE)))/1000,3)</f>
        <v>75.308999999999997</v>
      </c>
      <c r="Q395" s="27">
        <f>ROUND(IF(ISNA(VLOOKUP($B395,Historical!$A$5:$U$500,COLUMNS($F395:Q395)+6,FALSE)),0,+(VLOOKUP($B395,Historical!$A$5:$U$500,COLUMNS($F395:Q395)+6,FALSE)))/1000,3)</f>
        <v>75.748000000000005</v>
      </c>
      <c r="R395" s="27">
        <f>ROUND(IF(ISNA(VLOOKUP($B395,Historical!$A$5:$U$500,COLUMNS($F395:R395)+6,FALSE)),0,+(VLOOKUP($B395,Historical!$A$5:$U$500,COLUMNS($F395:R395)+6,FALSE)))/1000,3)</f>
        <v>76.622</v>
      </c>
      <c r="S395" s="148">
        <f t="shared" si="49"/>
        <v>71.845230769230767</v>
      </c>
      <c r="T395" s="142" t="s">
        <v>113</v>
      </c>
    </row>
    <row r="396" spans="1:21" ht="15" customHeight="1">
      <c r="A396" s="140">
        <v>7</v>
      </c>
      <c r="B396" s="35" t="s">
        <v>293</v>
      </c>
      <c r="C396" s="14" t="s">
        <v>280</v>
      </c>
      <c r="D396" s="140"/>
      <c r="E396" s="140"/>
      <c r="F396" s="150">
        <f>ROUND(VLOOKUP($B396,Historical!$A$5:$U$500,COLUMNS($F396:F396)+6,FALSE)/1000,3)</f>
        <v>12387.67</v>
      </c>
      <c r="G396" s="150">
        <f>ROUND(VLOOKUP($B396,Historical!$A$5:$U$500,COLUMNS($F396:G396)+6,FALSE)/1000,3)</f>
        <v>12823.384</v>
      </c>
      <c r="H396" s="150">
        <f>ROUND(VLOOKUP($B396,Historical!$A$5:$U$500,COLUMNS($F396:H396)+6,FALSE)/1000,3)</f>
        <v>12946.7</v>
      </c>
      <c r="I396" s="150">
        <f>ROUND(VLOOKUP($B396,Historical!$A$5:$U$500,COLUMNS($F396:I396)+6,FALSE)/1000,3)</f>
        <v>12407.22</v>
      </c>
      <c r="J396" s="150">
        <f>ROUND(VLOOKUP($B396,Historical!$A$5:$U$500,COLUMNS($F396:J396)+6,FALSE)/1000,3)</f>
        <v>12558.118</v>
      </c>
      <c r="K396" s="150">
        <f>ROUND(VLOOKUP($B396,Historical!$A$5:$U$500,COLUMNS($F396:K396)+6,FALSE)/1000,3)</f>
        <v>12266.334999999999</v>
      </c>
      <c r="L396" s="150">
        <f>ROUND(VLOOKUP($B396,Historical!$A$5:$U$500,COLUMNS($F396:L396)+6,FALSE)/1000,3)</f>
        <v>8046.8419999999996</v>
      </c>
      <c r="M396" s="150">
        <f>ROUND(VLOOKUP($B396,Historical!$A$5:$U$500,COLUMNS($F396:M396)+6,FALSE)/1000,3)</f>
        <v>7806.2079999999996</v>
      </c>
      <c r="N396" s="150">
        <f>ROUND(VLOOKUP($B396,Historical!$A$5:$U$500,COLUMNS($F396:N396)+6,FALSE)/1000,3)</f>
        <v>10302.964</v>
      </c>
      <c r="O396" s="150">
        <f>ROUND(VLOOKUP($B396,Historical!$A$5:$U$500,COLUMNS($F396:O396)+6,FALSE)/1000,3)</f>
        <v>8979.0259999999998</v>
      </c>
      <c r="P396" s="150">
        <f>ROUND(VLOOKUP($B396,Historical!$A$5:$U$500,COLUMNS($F396:P396)+6,FALSE)/1000,3)</f>
        <v>10195.414000000001</v>
      </c>
      <c r="Q396" s="150">
        <f>ROUND(VLOOKUP($B396,Historical!$A$5:$U$500,COLUMNS($F396:Q396)+6,FALSE)/1000,3)</f>
        <v>11467.78</v>
      </c>
      <c r="R396" s="150">
        <f>ROUND(VLOOKUP($B396,Historical!$A$5:$U$500,COLUMNS($F396:R396)+6,FALSE)/1000,3)</f>
        <v>8801.2810000000009</v>
      </c>
      <c r="S396" s="148">
        <f t="shared" si="49"/>
        <v>10845.30323076923</v>
      </c>
      <c r="T396" s="142" t="s">
        <v>113</v>
      </c>
    </row>
    <row r="397" spans="1:21" ht="15" customHeight="1">
      <c r="A397" s="140">
        <v>8</v>
      </c>
      <c r="B397" s="155" t="s">
        <v>294</v>
      </c>
      <c r="C397" s="14" t="s">
        <v>295</v>
      </c>
      <c r="D397" s="140"/>
      <c r="E397" s="140"/>
      <c r="F397" s="150">
        <f>ROUND(VLOOKUP($B397,Historical!$A$5:$U$500,COLUMNS($F397:F397)+6,FALSE)/1000,3)</f>
        <v>3367.125</v>
      </c>
      <c r="G397" s="150">
        <f>ROUND(VLOOKUP($B397,Historical!$A$5:$U$500,COLUMNS($F397:G397)+6,FALSE)/1000,3)</f>
        <v>3327.73</v>
      </c>
      <c r="H397" s="150">
        <f>ROUND(VLOOKUP($B397,Historical!$A$5:$U$500,COLUMNS($F397:H397)+6,FALSE)/1000,3)</f>
        <v>3288.335</v>
      </c>
      <c r="I397" s="150">
        <f>ROUND(VLOOKUP($B397,Historical!$A$5:$U$500,COLUMNS($F397:I397)+6,FALSE)/1000,3)</f>
        <v>3248.9409999999998</v>
      </c>
      <c r="J397" s="150">
        <f>ROUND(VLOOKUP($B397,Historical!$A$5:$U$500,COLUMNS($F397:J397)+6,FALSE)/1000,3)</f>
        <v>3209.5459999999998</v>
      </c>
      <c r="K397" s="150">
        <f>ROUND(VLOOKUP($B397,Historical!$A$5:$U$500,COLUMNS($F397:K397)+6,FALSE)/1000,3)</f>
        <v>3170.1509999999998</v>
      </c>
      <c r="L397" s="150">
        <f>ROUND(VLOOKUP($B397,Historical!$A$5:$U$500,COLUMNS($F397:L397)+6,FALSE)/1000,3)</f>
        <v>3130.7570000000001</v>
      </c>
      <c r="M397" s="150">
        <f>ROUND(VLOOKUP($B397,Historical!$A$5:$U$500,COLUMNS($F397:M397)+6,FALSE)/1000,3)</f>
        <v>3091.3620000000001</v>
      </c>
      <c r="N397" s="150">
        <f>ROUND(VLOOKUP($B397,Historical!$A$5:$U$500,COLUMNS($F397:N397)+6,FALSE)/1000,3)</f>
        <v>3051.9670000000001</v>
      </c>
      <c r="O397" s="150">
        <f>ROUND(VLOOKUP($B397,Historical!$A$5:$U$500,COLUMNS($F397:O397)+6,FALSE)/1000,3)</f>
        <v>3012.5720000000001</v>
      </c>
      <c r="P397" s="150">
        <f>ROUND(VLOOKUP($B397,Historical!$A$5:$U$500,COLUMNS($F397:P397)+6,FALSE)/1000,3)</f>
        <v>2980.7260000000001</v>
      </c>
      <c r="Q397" s="150">
        <f>ROUND(VLOOKUP($B397,Historical!$A$5:$U$500,COLUMNS($F397:Q397)+6,FALSE)/1000,3)</f>
        <v>2948.8789999999999</v>
      </c>
      <c r="R397" s="150">
        <f>ROUND(VLOOKUP($B397,Historical!$A$5:$U$500,COLUMNS($F397:R397)+6,FALSE)/1000,3)</f>
        <v>2917.0329999999999</v>
      </c>
      <c r="S397" s="148">
        <f t="shared" si="49"/>
        <v>3134.2403076923079</v>
      </c>
      <c r="T397" s="142" t="s">
        <v>283</v>
      </c>
    </row>
    <row r="398" spans="1:21" ht="15" customHeight="1">
      <c r="A398" s="140">
        <v>9</v>
      </c>
      <c r="B398" s="35" t="s">
        <v>296</v>
      </c>
      <c r="C398" s="14" t="s">
        <v>297</v>
      </c>
      <c r="D398" s="140"/>
      <c r="E398" s="140"/>
      <c r="F398" s="152">
        <f>ROUND(VLOOKUP($B398,Historical!$A$5:$U$500,COLUMNS($F398:F398)+6,FALSE)/1000,3)</f>
        <v>721216.49699999997</v>
      </c>
      <c r="G398" s="152">
        <f>ROUND(VLOOKUP($B398,Historical!$A$5:$U$500,COLUMNS($F398:G398)+6,FALSE)/1000,3)</f>
        <v>722459.62600000005</v>
      </c>
      <c r="H398" s="152">
        <f>ROUND(VLOOKUP($B398,Historical!$A$5:$U$500,COLUMNS($F398:H398)+6,FALSE)/1000,3)</f>
        <v>723886.44900000002</v>
      </c>
      <c r="I398" s="152">
        <f>ROUND(VLOOKUP($B398,Historical!$A$5:$U$500,COLUMNS($F398:I398)+6,FALSE)/1000,3)</f>
        <v>723751.76699999999</v>
      </c>
      <c r="J398" s="152">
        <f>ROUND(VLOOKUP($B398,Historical!$A$5:$U$500,COLUMNS($F398:J398)+6,FALSE)/1000,3)</f>
        <v>728171.973</v>
      </c>
      <c r="K398" s="152">
        <f>ROUND(VLOOKUP($B398,Historical!$A$5:$U$500,COLUMNS($F398:K398)+6,FALSE)/1000,3)</f>
        <v>732011.88800000004</v>
      </c>
      <c r="L398" s="152">
        <f>ROUND(VLOOKUP($B398,Historical!$A$5:$U$500,COLUMNS($F398:L398)+6,FALSE)/1000,3)</f>
        <v>725750.88899999997</v>
      </c>
      <c r="M398" s="152">
        <f>ROUND(VLOOKUP($B398,Historical!$A$5:$U$500,COLUMNS($F398:M398)+6,FALSE)/1000,3)</f>
        <v>730411.31</v>
      </c>
      <c r="N398" s="152">
        <f>ROUND(VLOOKUP($B398,Historical!$A$5:$U$500,COLUMNS($F398:N398)+6,FALSE)/1000,3)</f>
        <v>725165.05099999998</v>
      </c>
      <c r="O398" s="152">
        <f>ROUND(VLOOKUP($B398,Historical!$A$5:$U$500,COLUMNS($F398:O398)+6,FALSE)/1000,3)</f>
        <v>715443.75100000005</v>
      </c>
      <c r="P398" s="152">
        <f>ROUND(VLOOKUP($B398,Historical!$A$5:$U$500,COLUMNS($F398:P398)+6,FALSE)/1000,3)</f>
        <v>718700.65399999998</v>
      </c>
      <c r="Q398" s="152">
        <f>ROUND(VLOOKUP($B398,Historical!$A$5:$U$500,COLUMNS($F398:Q398)+6,FALSE)/1000,3)</f>
        <v>721554.03</v>
      </c>
      <c r="R398" s="152">
        <f>ROUND(VLOOKUP($B398,Historical!$A$5:$U$500,COLUMNS($F398:R398)+6,FALSE)/1000,3)</f>
        <v>716561.90099999995</v>
      </c>
      <c r="S398" s="153">
        <f t="shared" si="49"/>
        <v>723468.13738461537</v>
      </c>
      <c r="T398" s="142" t="s">
        <v>283</v>
      </c>
      <c r="U398" s="92"/>
    </row>
    <row r="399" spans="1:21" ht="15" customHeight="1">
      <c r="A399" s="140">
        <v>10</v>
      </c>
      <c r="B399" s="35"/>
      <c r="C399" s="14"/>
      <c r="D399" s="140" t="s">
        <v>280</v>
      </c>
      <c r="E399" s="140"/>
      <c r="F399" s="27">
        <f t="shared" ref="F399:S399" si="51">SUM(F391:F398)</f>
        <v>2251034.7865899997</v>
      </c>
      <c r="G399" s="27">
        <f t="shared" si="51"/>
        <v>2233017.5229500001</v>
      </c>
      <c r="H399" s="27">
        <f t="shared" si="51"/>
        <v>2212079.0054000001</v>
      </c>
      <c r="I399" s="27">
        <f t="shared" si="51"/>
        <v>2183526.8663699999</v>
      </c>
      <c r="J399" s="27">
        <f t="shared" si="51"/>
        <v>2143807.6686999998</v>
      </c>
      <c r="K399" s="27">
        <f t="shared" si="51"/>
        <v>2100811.8098999998</v>
      </c>
      <c r="L399" s="27">
        <f t="shared" si="51"/>
        <v>2032300.1664899997</v>
      </c>
      <c r="M399" s="27">
        <f t="shared" si="51"/>
        <v>1976154.5471300005</v>
      </c>
      <c r="N399" s="27">
        <f t="shared" si="51"/>
        <v>1952387.4775999999</v>
      </c>
      <c r="O399" s="27">
        <f t="shared" si="51"/>
        <v>1876295.9070799998</v>
      </c>
      <c r="P399" s="27">
        <f t="shared" si="51"/>
        <v>1830541.5577600002</v>
      </c>
      <c r="Q399" s="27">
        <f t="shared" si="51"/>
        <v>1797340.6532799997</v>
      </c>
      <c r="R399" s="27">
        <f t="shared" si="51"/>
        <v>1751545.81094</v>
      </c>
      <c r="S399" s="27">
        <f t="shared" si="51"/>
        <v>2026218.7523223076</v>
      </c>
      <c r="T399" s="140"/>
      <c r="U399" s="92"/>
    </row>
    <row r="400" spans="1:21" ht="15" customHeight="1">
      <c r="A400" s="140">
        <v>11</v>
      </c>
      <c r="B400" s="35"/>
      <c r="C400" s="14"/>
      <c r="D400" s="140"/>
      <c r="E400" s="140"/>
      <c r="F400" s="27"/>
      <c r="G400" s="27"/>
      <c r="H400" s="27"/>
      <c r="I400" s="27"/>
      <c r="J400" s="27"/>
      <c r="K400" s="27"/>
      <c r="L400" s="27"/>
      <c r="M400" s="27"/>
      <c r="N400" s="27"/>
      <c r="O400" s="27"/>
      <c r="P400" s="27"/>
      <c r="Q400" s="27"/>
      <c r="R400" s="27"/>
      <c r="S400" s="27"/>
      <c r="T400" s="140"/>
    </row>
    <row r="401" spans="1:21" ht="15" customHeight="1" thickBot="1">
      <c r="A401" s="140">
        <v>12</v>
      </c>
      <c r="B401" s="35"/>
      <c r="C401" s="14" t="s">
        <v>298</v>
      </c>
      <c r="D401" s="140"/>
      <c r="E401" s="140"/>
      <c r="F401" s="156">
        <f t="shared" ref="F401:S401" si="52">+F342+F347+F369+F399</f>
        <v>11855260.23246</v>
      </c>
      <c r="G401" s="156">
        <f t="shared" si="52"/>
        <v>12652879.275820002</v>
      </c>
      <c r="H401" s="156">
        <f t="shared" si="52"/>
        <v>12659017.202800002</v>
      </c>
      <c r="I401" s="156">
        <f t="shared" si="52"/>
        <v>12715983.84104</v>
      </c>
      <c r="J401" s="156">
        <f t="shared" si="52"/>
        <v>12806378.68537</v>
      </c>
      <c r="K401" s="156">
        <f t="shared" si="52"/>
        <v>12871215.934519999</v>
      </c>
      <c r="L401" s="156">
        <f t="shared" si="52"/>
        <v>12916362.07198</v>
      </c>
      <c r="M401" s="156">
        <f t="shared" si="52"/>
        <v>13021046.095759999</v>
      </c>
      <c r="N401" s="156">
        <f t="shared" si="52"/>
        <v>13088300.949659999</v>
      </c>
      <c r="O401" s="156">
        <f t="shared" si="52"/>
        <v>13083529.40426</v>
      </c>
      <c r="P401" s="156">
        <f t="shared" si="52"/>
        <v>13086208.38394</v>
      </c>
      <c r="Q401" s="156">
        <f t="shared" si="52"/>
        <v>13069915.74852</v>
      </c>
      <c r="R401" s="156">
        <f t="shared" si="52"/>
        <v>12291169.294</v>
      </c>
      <c r="S401" s="156">
        <f t="shared" si="52"/>
        <v>12778251.316933075</v>
      </c>
      <c r="T401" s="140"/>
      <c r="U401" s="157"/>
    </row>
    <row r="402" spans="1:21" ht="15" customHeight="1" thickTop="1">
      <c r="A402" s="140">
        <v>13</v>
      </c>
      <c r="B402" s="140"/>
      <c r="C402" s="140"/>
      <c r="D402" s="140"/>
      <c r="E402" s="140"/>
      <c r="F402" s="158"/>
      <c r="G402" s="158"/>
      <c r="H402" s="158"/>
      <c r="I402" s="158"/>
      <c r="J402" s="158"/>
      <c r="K402" s="158"/>
      <c r="L402" s="158"/>
      <c r="M402" s="158"/>
      <c r="N402" s="158"/>
      <c r="O402" s="158"/>
      <c r="P402" s="158"/>
      <c r="Q402" s="158"/>
      <c r="R402" s="158"/>
      <c r="S402" s="158"/>
      <c r="T402" s="140"/>
    </row>
    <row r="403" spans="1:21" ht="15" customHeight="1">
      <c r="A403" s="140">
        <v>14</v>
      </c>
      <c r="B403" s="35"/>
      <c r="C403" s="14" t="s">
        <v>299</v>
      </c>
      <c r="D403" s="140"/>
      <c r="E403" s="140"/>
      <c r="F403" s="27"/>
      <c r="G403" s="27"/>
      <c r="H403" s="27"/>
      <c r="I403" s="27"/>
      <c r="J403" s="27"/>
      <c r="K403" s="27"/>
      <c r="L403" s="27"/>
      <c r="M403" s="27"/>
      <c r="N403" s="27"/>
      <c r="O403" s="27"/>
      <c r="P403" s="27"/>
      <c r="Q403" s="27"/>
      <c r="R403" s="27"/>
      <c r="S403" s="27"/>
      <c r="T403" s="140"/>
    </row>
    <row r="404" spans="1:21" ht="15" customHeight="1">
      <c r="A404" s="140">
        <v>15</v>
      </c>
      <c r="B404" s="35"/>
      <c r="C404" s="14"/>
      <c r="D404" s="140"/>
      <c r="E404" s="140"/>
      <c r="F404" s="27"/>
      <c r="G404" s="27"/>
      <c r="H404" s="27"/>
      <c r="I404" s="27"/>
      <c r="J404" s="27"/>
      <c r="K404" s="27"/>
      <c r="L404" s="27"/>
      <c r="M404" s="27"/>
      <c r="N404" s="27"/>
      <c r="O404" s="27"/>
      <c r="P404" s="27"/>
      <c r="Q404" s="27"/>
      <c r="R404" s="27"/>
      <c r="S404" s="27"/>
      <c r="T404" s="140"/>
    </row>
    <row r="405" spans="1:21" ht="15" customHeight="1">
      <c r="A405" s="140">
        <v>16</v>
      </c>
      <c r="B405" s="35" t="s">
        <v>300</v>
      </c>
      <c r="C405" s="14" t="s">
        <v>301</v>
      </c>
      <c r="D405" s="140"/>
      <c r="E405" s="140"/>
      <c r="F405" s="150">
        <f>ROUND(VLOOKUP($B405,Historical!$A$5:$U$500,COLUMNS($F405:F405)+6,FALSE)/1000,3)</f>
        <v>119696.788</v>
      </c>
      <c r="G405" s="150">
        <f>ROUND(VLOOKUP($B405,Historical!$A$5:$U$500,COLUMNS($F405:G405)+6,FALSE)/1000,3)</f>
        <v>119696.788</v>
      </c>
      <c r="H405" s="150">
        <f>ROUND(VLOOKUP($B405,Historical!$A$5:$U$500,COLUMNS($F405:H405)+6,FALSE)/1000,3)</f>
        <v>119696.788</v>
      </c>
      <c r="I405" s="150">
        <f>ROUND(VLOOKUP($B405,Historical!$A$5:$U$500,COLUMNS($F405:I405)+6,FALSE)/1000,3)</f>
        <v>119696.788</v>
      </c>
      <c r="J405" s="150">
        <f>ROUND(VLOOKUP($B405,Historical!$A$5:$U$500,COLUMNS($F405:J405)+6,FALSE)/1000,3)</f>
        <v>119696.788</v>
      </c>
      <c r="K405" s="150">
        <f>ROUND(VLOOKUP($B405,Historical!$A$5:$U$500,COLUMNS($F405:K405)+6,FALSE)/1000,3)</f>
        <v>119696.788</v>
      </c>
      <c r="L405" s="150">
        <f>ROUND(VLOOKUP($B405,Historical!$A$5:$U$500,COLUMNS($F405:L405)+6,FALSE)/1000,3)</f>
        <v>119696.788</v>
      </c>
      <c r="M405" s="150">
        <f>ROUND(VLOOKUP($B405,Historical!$A$5:$U$500,COLUMNS($F405:M405)+6,FALSE)/1000,3)</f>
        <v>119696.788</v>
      </c>
      <c r="N405" s="150">
        <f>ROUND(VLOOKUP($B405,Historical!$A$5:$U$500,COLUMNS($F405:N405)+6,FALSE)/1000,3)</f>
        <v>119696.788</v>
      </c>
      <c r="O405" s="150">
        <f>ROUND(VLOOKUP($B405,Historical!$A$5:$U$500,COLUMNS($F405:O405)+6,FALSE)/1000,3)</f>
        <v>119696.788</v>
      </c>
      <c r="P405" s="150">
        <f>ROUND(VLOOKUP($B405,Historical!$A$5:$U$500,COLUMNS($F405:P405)+6,FALSE)/1000,3)</f>
        <v>119696.788</v>
      </c>
      <c r="Q405" s="150">
        <f>ROUND(VLOOKUP($B405,Historical!$A$5:$U$500,COLUMNS($F405:Q405)+6,FALSE)/1000,3)</f>
        <v>119696.788</v>
      </c>
      <c r="R405" s="150">
        <f>ROUND(VLOOKUP($B405,Historical!$A$5:$U$500,COLUMNS($F405:R405)+6,FALSE)/1000,3)</f>
        <v>119696.788</v>
      </c>
      <c r="S405" s="148">
        <f>(SUM(F405:R405)/13)</f>
        <v>119696.78799999996</v>
      </c>
      <c r="T405" s="142" t="s">
        <v>283</v>
      </c>
    </row>
    <row r="406" spans="1:21" ht="15" customHeight="1">
      <c r="A406" s="140">
        <v>17</v>
      </c>
      <c r="B406" s="35" t="s">
        <v>302</v>
      </c>
      <c r="C406" s="14" t="s">
        <v>303</v>
      </c>
      <c r="D406" s="140"/>
      <c r="E406" s="140"/>
      <c r="F406" s="150">
        <f>ROUND(VLOOKUP($B406,Historical!$A$5:$U$500,COLUMNS($F406:F406)+6,FALSE)/1000,3)</f>
        <v>4085840.2489999998</v>
      </c>
      <c r="G406" s="150">
        <f>ROUND(VLOOKUP($B406,Historical!$A$5:$U$500,COLUMNS($F406:G406)+6,FALSE)/1000,3)</f>
        <v>4085840.2489999998</v>
      </c>
      <c r="H406" s="150">
        <f>ROUND(VLOOKUP($B406,Historical!$A$5:$U$500,COLUMNS($F406:H406)+6,FALSE)/1000,3)</f>
        <v>4185840.2489999998</v>
      </c>
      <c r="I406" s="150">
        <f>ROUND(VLOOKUP($B406,Historical!$A$5:$U$500,COLUMNS($F406:I406)+6,FALSE)/1000,3)</f>
        <v>4185840.2489999998</v>
      </c>
      <c r="J406" s="150">
        <f>ROUND(VLOOKUP($B406,Historical!$A$5:$U$500,COLUMNS($F406:J406)+6,FALSE)/1000,3)</f>
        <v>4185840.2489999998</v>
      </c>
      <c r="K406" s="150">
        <f>ROUND(VLOOKUP($B406,Historical!$A$5:$U$500,COLUMNS($F406:K406)+6,FALSE)/1000,3)</f>
        <v>4285840.2489999998</v>
      </c>
      <c r="L406" s="150">
        <f>ROUND(VLOOKUP($B406,Historical!$A$5:$U$500,COLUMNS($F406:L406)+6,FALSE)/1000,3)</f>
        <v>4285840.2489999998</v>
      </c>
      <c r="M406" s="150">
        <f>ROUND(VLOOKUP($B406,Historical!$A$5:$U$500,COLUMNS($F406:M406)+6,FALSE)/1000,3)</f>
        <v>4285840.2489999998</v>
      </c>
      <c r="N406" s="150">
        <f>ROUND(VLOOKUP($B406,Historical!$A$5:$U$500,COLUMNS($F406:N406)+6,FALSE)/1000,3)</f>
        <v>4385840.2489999998</v>
      </c>
      <c r="O406" s="150">
        <f>ROUND(VLOOKUP($B406,Historical!$A$5:$U$500,COLUMNS($F406:O406)+6,FALSE)/1000,3)</f>
        <v>4385840.2489999998</v>
      </c>
      <c r="P406" s="150">
        <f>ROUND(VLOOKUP($B406,Historical!$A$5:$U$500,COLUMNS($F406:P406)+6,FALSE)/1000,3)</f>
        <v>4385840.2489999998</v>
      </c>
      <c r="Q406" s="150">
        <f>ROUND(VLOOKUP($B406,Historical!$A$5:$U$500,COLUMNS($F406:Q406)+6,FALSE)/1000,3)</f>
        <v>4385840.2489999998</v>
      </c>
      <c r="R406" s="150">
        <f>ROUND(VLOOKUP($B406,Historical!$A$5:$U$500,COLUMNS($F406:R406)+6,FALSE)/1000,3)</f>
        <v>4385840.2489999998</v>
      </c>
      <c r="S406" s="148">
        <f>(SUM(F406:R406)/13)</f>
        <v>4270455.6336153829</v>
      </c>
      <c r="T406" s="142" t="s">
        <v>283</v>
      </c>
    </row>
    <row r="407" spans="1:21" ht="15" customHeight="1">
      <c r="A407" s="140">
        <v>18</v>
      </c>
      <c r="B407" s="35" t="s">
        <v>304</v>
      </c>
      <c r="C407" s="14" t="s">
        <v>305</v>
      </c>
      <c r="D407" s="140"/>
      <c r="E407" s="140"/>
      <c r="F407" s="150">
        <f>ROUND(VLOOKUP($B407,Historical!$A$5:$U$500,COLUMNS($F407:F407)+6,FALSE)/1000,3)</f>
        <v>-700.92100000000005</v>
      </c>
      <c r="G407" s="150">
        <f>ROUND(VLOOKUP($B407,Historical!$A$5:$U$500,COLUMNS($F407:G407)+6,FALSE)/1000,3)</f>
        <v>-700.92100000000005</v>
      </c>
      <c r="H407" s="150">
        <f>ROUND(VLOOKUP($B407,Historical!$A$5:$U$500,COLUMNS($F407:H407)+6,FALSE)/1000,3)</f>
        <v>-700.92100000000005</v>
      </c>
      <c r="I407" s="150">
        <f>ROUND(VLOOKUP($B407,Historical!$A$5:$U$500,COLUMNS($F407:I407)+6,FALSE)/1000,3)</f>
        <v>-700.92100000000005</v>
      </c>
      <c r="J407" s="150">
        <f>ROUND(VLOOKUP($B407,Historical!$A$5:$U$500,COLUMNS($F407:J407)+6,FALSE)/1000,3)</f>
        <v>-700.92100000000005</v>
      </c>
      <c r="K407" s="150">
        <f>ROUND(VLOOKUP($B407,Historical!$A$5:$U$500,COLUMNS($F407:K407)+6,FALSE)/1000,3)</f>
        <v>-700.92100000000005</v>
      </c>
      <c r="L407" s="150">
        <f>ROUND(VLOOKUP($B407,Historical!$A$5:$U$500,COLUMNS($F407:L407)+6,FALSE)/1000,3)</f>
        <v>-700.92100000000005</v>
      </c>
      <c r="M407" s="150">
        <f>ROUND(VLOOKUP($B407,Historical!$A$5:$U$500,COLUMNS($F407:M407)+6,FALSE)/1000,3)</f>
        <v>-700.92100000000005</v>
      </c>
      <c r="N407" s="150">
        <f>ROUND(VLOOKUP($B407,Historical!$A$5:$U$500,COLUMNS($F407:N407)+6,FALSE)/1000,3)</f>
        <v>-700.92100000000005</v>
      </c>
      <c r="O407" s="150">
        <f>ROUND(VLOOKUP($B407,Historical!$A$5:$U$500,COLUMNS($F407:O407)+6,FALSE)/1000,3)</f>
        <v>-700.92100000000005</v>
      </c>
      <c r="P407" s="150">
        <f>ROUND(VLOOKUP($B407,Historical!$A$5:$U$500,COLUMNS($F407:P407)+6,FALSE)/1000,3)</f>
        <v>-700.92100000000005</v>
      </c>
      <c r="Q407" s="150">
        <f>ROUND(VLOOKUP($B407,Historical!$A$5:$U$500,COLUMNS($F407:Q407)+6,FALSE)/1000,3)</f>
        <v>-700.92100000000005</v>
      </c>
      <c r="R407" s="150">
        <f>ROUND(VLOOKUP($B407,Historical!$A$5:$U$500,COLUMNS($F407:R407)+6,FALSE)/1000,3)</f>
        <v>-700.92100000000005</v>
      </c>
      <c r="S407" s="148">
        <f>(SUM(F407:R407)/13)</f>
        <v>-700.92100000000016</v>
      </c>
      <c r="T407" s="142" t="s">
        <v>283</v>
      </c>
    </row>
    <row r="408" spans="1:21" ht="15" customHeight="1">
      <c r="A408" s="140">
        <v>19</v>
      </c>
      <c r="B408" s="35" t="s">
        <v>306</v>
      </c>
      <c r="C408" s="14" t="s">
        <v>307</v>
      </c>
      <c r="D408" s="140"/>
      <c r="E408" s="140"/>
      <c r="F408" s="150">
        <f>ROUND(VLOOKUP($B408,Historical!$A$5:$U$500,COLUMNS($F408:F408)+6,FALSE)/1000,3)</f>
        <v>225276.52900000001</v>
      </c>
      <c r="G408" s="150">
        <f>ROUND(VLOOKUP($B408,Historical!$A$5:$U$500,COLUMNS($F408:G408)+6,FALSE)/1000,3)</f>
        <v>257504.58799999999</v>
      </c>
      <c r="H408" s="150">
        <f>ROUND(VLOOKUP($B408,Historical!$A$5:$U$500,COLUMNS($F408:H408)+6,FALSE)/1000,3)</f>
        <v>187957.984</v>
      </c>
      <c r="I408" s="150">
        <f>ROUND(VLOOKUP($B408,Historical!$A$5:$U$500,COLUMNS($F408:I408)+6,FALSE)/1000,3)</f>
        <v>213408.2</v>
      </c>
      <c r="J408" s="150">
        <f>ROUND(VLOOKUP($B408,Historical!$A$5:$U$500,COLUMNS($F408:J408)+6,FALSE)/1000,3)</f>
        <v>248262.462</v>
      </c>
      <c r="K408" s="150">
        <f>ROUND(VLOOKUP($B408,Historical!$A$5:$U$500,COLUMNS($F408:K408)+6,FALSE)/1000,3)</f>
        <v>212823.495</v>
      </c>
      <c r="L408" s="150">
        <f>ROUND(VLOOKUP($B408,Historical!$A$5:$U$500,COLUMNS($F408:L408)+6,FALSE)/1000,3)</f>
        <v>265545.81800000003</v>
      </c>
      <c r="M408" s="150">
        <f>ROUND(VLOOKUP($B408,Historical!$A$5:$U$500,COLUMNS($F408:M408)+6,FALSE)/1000,3)</f>
        <v>322763.44400000002</v>
      </c>
      <c r="N408" s="150">
        <f>ROUND(VLOOKUP($B408,Historical!$A$5:$U$500,COLUMNS($F408:N408)+6,FALSE)/1000,3)</f>
        <v>253237.61600000001</v>
      </c>
      <c r="O408" s="150">
        <f>ROUND(VLOOKUP($B408,Historical!$A$5:$U$500,COLUMNS($F408:O408)+6,FALSE)/1000,3)</f>
        <v>303981.43199999997</v>
      </c>
      <c r="P408" s="150">
        <f>ROUND(VLOOKUP($B408,Historical!$A$5:$U$500,COLUMNS($F408:P408)+6,FALSE)/1000,3)</f>
        <v>341436.99099999998</v>
      </c>
      <c r="Q408" s="150">
        <f>ROUND(VLOOKUP($B408,Historical!$A$5:$U$500,COLUMNS($F408:Q408)+6,FALSE)/1000,3)</f>
        <v>197437.008</v>
      </c>
      <c r="R408" s="150">
        <f>ROUND(VLOOKUP($B408,Historical!$A$5:$U$500,COLUMNS($F408:R408)+6,FALSE)/1000,3)</f>
        <v>218642.899</v>
      </c>
      <c r="S408" s="148">
        <f>(SUM(F408:R408)/13)</f>
        <v>249867.5743076923</v>
      </c>
      <c r="T408" s="142" t="s">
        <v>283</v>
      </c>
    </row>
    <row r="409" spans="1:21" ht="15" customHeight="1">
      <c r="A409" s="140">
        <v>20</v>
      </c>
      <c r="B409" s="35" t="s">
        <v>308</v>
      </c>
      <c r="C409" s="14" t="s">
        <v>309</v>
      </c>
      <c r="D409" s="140"/>
      <c r="E409" s="140"/>
      <c r="F409" s="152">
        <f>ROUND(VLOOKUP($B409,Historical!$A$5:$U$500,COLUMNS($F409:F409)+6,FALSE)/1000,3)</f>
        <v>-714.57399999999996</v>
      </c>
      <c r="G409" s="152">
        <f>ROUND(VLOOKUP($B409,Historical!$A$5:$U$500,COLUMNS($F409:G409)+6,FALSE)/1000,3)</f>
        <v>-911.524</v>
      </c>
      <c r="H409" s="152">
        <f>ROUND(VLOOKUP($B409,Historical!$A$5:$U$500,COLUMNS($F409:H409)+6,FALSE)/1000,3)</f>
        <v>-856.85</v>
      </c>
      <c r="I409" s="152">
        <f>ROUND(VLOOKUP($B409,Historical!$A$5:$U$500,COLUMNS($F409:I409)+6,FALSE)/1000,3)</f>
        <v>-811.14599999999996</v>
      </c>
      <c r="J409" s="152">
        <f>ROUND(VLOOKUP($B409,Historical!$A$5:$U$500,COLUMNS($F409:J409)+6,FALSE)/1000,3)</f>
        <v>-802.995</v>
      </c>
      <c r="K409" s="152">
        <f>ROUND(VLOOKUP($B409,Historical!$A$5:$U$500,COLUMNS($F409:K409)+6,FALSE)/1000,3)</f>
        <v>-794.84400000000005</v>
      </c>
      <c r="L409" s="152">
        <f>ROUND(VLOOKUP($B409,Historical!$A$5:$U$500,COLUMNS($F409:L409)+6,FALSE)/1000,3)</f>
        <v>-786.69299999999998</v>
      </c>
      <c r="M409" s="152">
        <f>ROUND(VLOOKUP($B409,Historical!$A$5:$U$500,COLUMNS($F409:M409)+6,FALSE)/1000,3)</f>
        <v>-778.54200000000003</v>
      </c>
      <c r="N409" s="152">
        <f>ROUND(VLOOKUP($B409,Historical!$A$5:$U$500,COLUMNS($F409:N409)+6,FALSE)/1000,3)</f>
        <v>-770.39099999999996</v>
      </c>
      <c r="O409" s="152">
        <f>ROUND(VLOOKUP($B409,Historical!$A$5:$U$500,COLUMNS($F409:O409)+6,FALSE)/1000,3)</f>
        <v>-762.24099999999999</v>
      </c>
      <c r="P409" s="152">
        <f>ROUND(VLOOKUP($B409,Historical!$A$5:$U$500,COLUMNS($F409:P409)+6,FALSE)/1000,3)</f>
        <v>-754.09</v>
      </c>
      <c r="Q409" s="152">
        <f>ROUND(VLOOKUP($B409,Historical!$A$5:$U$500,COLUMNS($F409:Q409)+6,FALSE)/1000,3)</f>
        <v>-745.93899999999996</v>
      </c>
      <c r="R409" s="152">
        <f>ROUND(VLOOKUP($B409,Historical!$A$5:$U$500,COLUMNS($F409:R409)+6,FALSE)/1000,3)</f>
        <v>-737.78800000000001</v>
      </c>
      <c r="S409" s="153">
        <f>(SUM(F409:R409)/13)</f>
        <v>-786.7397692307693</v>
      </c>
      <c r="T409" s="142" t="s">
        <v>283</v>
      </c>
    </row>
    <row r="410" spans="1:21" ht="15" customHeight="1">
      <c r="A410" s="140">
        <v>21</v>
      </c>
      <c r="B410" s="35"/>
      <c r="C410" s="14"/>
      <c r="D410" s="140" t="s">
        <v>299</v>
      </c>
      <c r="E410" s="140"/>
      <c r="F410" s="27">
        <f t="shared" ref="F410:S410" si="53">SUM(F405:F409)</f>
        <v>4429398.0709999995</v>
      </c>
      <c r="G410" s="27">
        <f t="shared" si="53"/>
        <v>4461429.18</v>
      </c>
      <c r="H410" s="27">
        <f t="shared" si="53"/>
        <v>4491937.25</v>
      </c>
      <c r="I410" s="27">
        <f t="shared" si="53"/>
        <v>4517433.17</v>
      </c>
      <c r="J410" s="27">
        <f t="shared" si="53"/>
        <v>4552295.5829999996</v>
      </c>
      <c r="K410" s="27">
        <f t="shared" si="53"/>
        <v>4616864.767</v>
      </c>
      <c r="L410" s="27">
        <f t="shared" si="53"/>
        <v>4669595.2409999995</v>
      </c>
      <c r="M410" s="27">
        <f t="shared" si="53"/>
        <v>4726821.0179999992</v>
      </c>
      <c r="N410" s="27">
        <f t="shared" si="53"/>
        <v>4757303.341</v>
      </c>
      <c r="O410" s="27">
        <f t="shared" si="53"/>
        <v>4808055.3069999991</v>
      </c>
      <c r="P410" s="27">
        <f t="shared" si="53"/>
        <v>4845519.017</v>
      </c>
      <c r="Q410" s="27">
        <f t="shared" si="53"/>
        <v>4701527.1849999996</v>
      </c>
      <c r="R410" s="27">
        <f t="shared" si="53"/>
        <v>4722741.227</v>
      </c>
      <c r="S410" s="27">
        <f t="shared" si="53"/>
        <v>4638532.3351538442</v>
      </c>
      <c r="T410" s="140"/>
    </row>
    <row r="411" spans="1:21" ht="15" customHeight="1">
      <c r="A411" s="140">
        <v>22</v>
      </c>
      <c r="B411" s="35"/>
      <c r="C411" s="140"/>
      <c r="D411" s="140"/>
      <c r="E411" s="140"/>
      <c r="F411" s="27"/>
      <c r="G411" s="27"/>
      <c r="H411" s="27"/>
      <c r="I411" s="27"/>
      <c r="J411" s="27"/>
      <c r="K411" s="27"/>
      <c r="L411" s="27"/>
      <c r="M411" s="27"/>
      <c r="N411" s="27"/>
      <c r="O411" s="27"/>
      <c r="P411" s="27"/>
      <c r="Q411" s="27"/>
      <c r="R411" s="27"/>
      <c r="S411" s="27"/>
      <c r="T411" s="140"/>
    </row>
    <row r="412" spans="1:21" ht="15" customHeight="1">
      <c r="A412" s="140">
        <v>23</v>
      </c>
      <c r="B412" s="35"/>
      <c r="C412" s="14" t="s">
        <v>310</v>
      </c>
      <c r="D412" s="140"/>
      <c r="E412" s="140"/>
      <c r="F412" s="27"/>
      <c r="G412" s="27"/>
      <c r="H412" s="27"/>
      <c r="I412" s="27"/>
      <c r="J412" s="27"/>
      <c r="K412" s="27"/>
      <c r="L412" s="27"/>
      <c r="M412" s="27"/>
      <c r="N412" s="27"/>
      <c r="O412" s="27"/>
      <c r="P412" s="27"/>
      <c r="Q412" s="27"/>
      <c r="R412" s="27"/>
      <c r="S412" s="27"/>
      <c r="T412" s="140"/>
    </row>
    <row r="413" spans="1:21" ht="15" customHeight="1">
      <c r="A413" s="140">
        <v>24</v>
      </c>
      <c r="B413" s="140"/>
      <c r="C413" s="140"/>
      <c r="D413" s="140"/>
      <c r="E413" s="140"/>
      <c r="F413" s="140"/>
      <c r="G413" s="140"/>
      <c r="H413" s="140"/>
      <c r="I413" s="140"/>
      <c r="J413" s="140"/>
      <c r="K413" s="140"/>
      <c r="L413" s="140"/>
      <c r="M413" s="140"/>
      <c r="N413" s="140"/>
      <c r="O413" s="140"/>
      <c r="P413" s="140"/>
      <c r="Q413" s="140"/>
      <c r="R413" s="140"/>
      <c r="S413" s="140"/>
      <c r="T413" s="140"/>
    </row>
    <row r="414" spans="1:21" ht="15" customHeight="1">
      <c r="A414" s="140">
        <v>25</v>
      </c>
      <c r="B414" s="35" t="s">
        <v>311</v>
      </c>
      <c r="C414" s="14" t="s">
        <v>312</v>
      </c>
      <c r="D414" s="140"/>
      <c r="E414" s="140"/>
      <c r="F414" s="150">
        <f>ROUND(VLOOKUP($B414,Historical!$A$5:$U$500,COLUMNS($F414:F414)+6,FALSE)/1000,3)</f>
        <v>3205000</v>
      </c>
      <c r="G414" s="150">
        <f>ROUND(VLOOKUP($B414,Historical!$A$5:$U$500,COLUMNS($F414:G414)+6,FALSE)/1000,3)</f>
        <v>3775000</v>
      </c>
      <c r="H414" s="150">
        <f>ROUND(VLOOKUP($B414,Historical!$A$5:$U$500,COLUMNS($F414:H414)+6,FALSE)/1000,3)</f>
        <v>3775000</v>
      </c>
      <c r="I414" s="150">
        <f>ROUND(VLOOKUP($B414,Historical!$A$5:$U$500,COLUMNS($F414:I414)+6,FALSE)/1000,3)</f>
        <v>3775000</v>
      </c>
      <c r="J414" s="150">
        <f>ROUND(VLOOKUP($B414,Historical!$A$5:$U$500,COLUMNS($F414:J414)+6,FALSE)/1000,3)</f>
        <v>3775000</v>
      </c>
      <c r="K414" s="150">
        <f>ROUND(VLOOKUP($B414,Historical!$A$5:$U$500,COLUMNS($F414:K414)+6,FALSE)/1000,3)</f>
        <v>3775000</v>
      </c>
      <c r="L414" s="150">
        <f>ROUND(VLOOKUP($B414,Historical!$A$5:$U$500,COLUMNS($F414:L414)+6,FALSE)/1000,3)</f>
        <v>3775000</v>
      </c>
      <c r="M414" s="150">
        <f>ROUND(VLOOKUP($B414,Historical!$A$5:$U$500,COLUMNS($F414:M414)+6,FALSE)/1000,3)</f>
        <v>3775000</v>
      </c>
      <c r="N414" s="150">
        <f>ROUND(VLOOKUP($B414,Historical!$A$5:$U$500,COLUMNS($F414:N414)+6,FALSE)/1000,3)</f>
        <v>3775000</v>
      </c>
      <c r="O414" s="150">
        <f>ROUND(VLOOKUP($B414,Historical!$A$5:$U$500,COLUMNS($F414:O414)+6,FALSE)/1000,3)</f>
        <v>3775000</v>
      </c>
      <c r="P414" s="150">
        <f>ROUND(VLOOKUP($B414,Historical!$A$5:$U$500,COLUMNS($F414:P414)+6,FALSE)/1000,3)</f>
        <v>3775000</v>
      </c>
      <c r="Q414" s="150">
        <f>ROUND(VLOOKUP($B414,Historical!$A$5:$U$500,COLUMNS($F414:Q414)+6,FALSE)/1000,3)</f>
        <v>3775000</v>
      </c>
      <c r="R414" s="150">
        <f>ROUND(VLOOKUP($B414,Historical!$A$5:$U$500,COLUMNS($F414:R414)+6,FALSE)/1000,3)</f>
        <v>3775000</v>
      </c>
      <c r="S414" s="148">
        <f>(SUM(F414:R414)/13)</f>
        <v>3731153.846153846</v>
      </c>
      <c r="T414" s="142" t="s">
        <v>283</v>
      </c>
    </row>
    <row r="415" spans="1:21" ht="15" customHeight="1">
      <c r="A415" s="140">
        <v>26</v>
      </c>
      <c r="B415" s="35" t="s">
        <v>313</v>
      </c>
      <c r="C415" s="14" t="s">
        <v>314</v>
      </c>
      <c r="D415" s="140"/>
      <c r="E415" s="140"/>
      <c r="F415" s="27">
        <f>ROUND(IF(ISNA(VLOOKUP($B415,Historical!$A$5:$U$500,COLUMNS($F415:F415)+6,FALSE)),0,+(VLOOKUP($B415,Historical!$A$5:$U$500,COLUMNS($F415:F415)+6,FALSE)))/1000,3)</f>
        <v>0</v>
      </c>
      <c r="G415" s="27">
        <f>ROUND(IF(ISNA(VLOOKUP($B415,Historical!$A$5:$U$500,COLUMNS($F415:G415)+6,FALSE)),0,+(VLOOKUP($B415,Historical!$A$5:$U$500,COLUMNS($F415:G415)+6,FALSE)))/1000,3)</f>
        <v>0</v>
      </c>
      <c r="H415" s="27">
        <f>ROUND(IF(ISNA(VLOOKUP($B415,Historical!$A$5:$U$500,COLUMNS($F415:H415)+6,FALSE)),0,+(VLOOKUP($B415,Historical!$A$5:$U$500,COLUMNS($F415:H415)+6,FALSE)))/1000,3)</f>
        <v>0</v>
      </c>
      <c r="I415" s="27">
        <f>ROUND(IF(ISNA(VLOOKUP($B415,Historical!$A$5:$U$500,COLUMNS($F415:I415)+6,FALSE)),0,+(VLOOKUP($B415,Historical!$A$5:$U$500,COLUMNS($F415:I415)+6,FALSE)))/1000,3)</f>
        <v>0</v>
      </c>
      <c r="J415" s="27">
        <f>ROUND(IF(ISNA(VLOOKUP($B415,Historical!$A$5:$U$500,COLUMNS($F415:J415)+6,FALSE)),0,+(VLOOKUP($B415,Historical!$A$5:$U$500,COLUMNS($F415:J415)+6,FALSE)))/1000,3)</f>
        <v>0</v>
      </c>
      <c r="K415" s="27">
        <f>ROUND(IF(ISNA(VLOOKUP($B415,Historical!$A$5:$U$500,COLUMNS($F415:K415)+6,FALSE)),0,+(VLOOKUP($B415,Historical!$A$5:$U$500,COLUMNS($F415:K415)+6,FALSE)))/1000,3)</f>
        <v>0</v>
      </c>
      <c r="L415" s="27">
        <f>ROUND(IF(ISNA(VLOOKUP($B415,Historical!$A$5:$U$500,COLUMNS($F415:L415)+6,FALSE)),0,+(VLOOKUP($B415,Historical!$A$5:$U$500,COLUMNS($F415:L415)+6,FALSE)))/1000,3)</f>
        <v>0</v>
      </c>
      <c r="M415" s="27">
        <f>ROUND(IF(ISNA(VLOOKUP($B415,Historical!$A$5:$U$500,COLUMNS($F415:M415)+6,FALSE)),0,+(VLOOKUP($B415,Historical!$A$5:$U$500,COLUMNS($F415:M415)+6,FALSE)))/1000,3)</f>
        <v>0</v>
      </c>
      <c r="N415" s="27">
        <f>ROUND(IF(ISNA(VLOOKUP($B415,Historical!$A$5:$U$500,COLUMNS($F415:N415)+6,FALSE)),0,+(VLOOKUP($B415,Historical!$A$5:$U$500,COLUMNS($F415:N415)+6,FALSE)))/1000,3)</f>
        <v>0</v>
      </c>
      <c r="O415" s="27">
        <f>ROUND(IF(ISNA(VLOOKUP($B415,Historical!$A$5:$U$500,COLUMNS($F415:O415)+6,FALSE)),0,+(VLOOKUP($B415,Historical!$A$5:$U$500,COLUMNS($F415:O415)+6,FALSE)))/1000,3)</f>
        <v>0</v>
      </c>
      <c r="P415" s="27">
        <f>ROUND(IF(ISNA(VLOOKUP($B415,Historical!$A$5:$U$500,COLUMNS($F415:P415)+6,FALSE)),0,+(VLOOKUP($B415,Historical!$A$5:$U$500,COLUMNS($F415:P415)+6,FALSE)))/1000,3)</f>
        <v>0</v>
      </c>
      <c r="Q415" s="27">
        <f>ROUND(IF(ISNA(VLOOKUP($B415,Historical!$A$5:$U$500,COLUMNS($F415:Q415)+6,FALSE)),0,+(VLOOKUP($B415,Historical!$A$5:$U$500,COLUMNS($F415:Q415)+6,FALSE)))/1000,3)</f>
        <v>0</v>
      </c>
      <c r="R415" s="27">
        <f>ROUND(IF(ISNA(VLOOKUP($B415,Historical!$A$5:$U$500,COLUMNS($F415:R415)+6,FALSE)),0,+(VLOOKUP($B415,Historical!$A$5:$U$500,COLUMNS($F415:R415)+6,FALSE)))/1000,3)</f>
        <v>0</v>
      </c>
      <c r="S415" s="148">
        <f>(SUM(F415:R415)/13)</f>
        <v>0</v>
      </c>
      <c r="T415" s="142" t="s">
        <v>283</v>
      </c>
    </row>
    <row r="416" spans="1:21" ht="15" customHeight="1">
      <c r="A416" s="140">
        <v>27</v>
      </c>
      <c r="B416" s="35" t="s">
        <v>315</v>
      </c>
      <c r="C416" s="14" t="s">
        <v>316</v>
      </c>
      <c r="D416" s="140"/>
      <c r="E416" s="140"/>
      <c r="F416" s="152">
        <f>ROUND(VLOOKUP($B416,Historical!$A$5:$U$500,COLUMNS($F416:F416)+6,FALSE)/1000,3)</f>
        <v>-9656.5490000000009</v>
      </c>
      <c r="G416" s="152">
        <f>ROUND(VLOOKUP($B416,Historical!$A$5:$U$500,COLUMNS($F416:G416)+6,FALSE)/1000,3)</f>
        <v>-11216.674999999999</v>
      </c>
      <c r="H416" s="152">
        <f>ROUND(VLOOKUP($B416,Historical!$A$5:$U$500,COLUMNS($F416:H416)+6,FALSE)/1000,3)</f>
        <v>-11164.77</v>
      </c>
      <c r="I416" s="152">
        <f>ROUND(VLOOKUP($B416,Historical!$A$5:$U$500,COLUMNS($F416:I416)+6,FALSE)/1000,3)</f>
        <v>-11112.865</v>
      </c>
      <c r="J416" s="152">
        <f>ROUND(VLOOKUP($B416,Historical!$A$5:$U$500,COLUMNS($F416:J416)+6,FALSE)/1000,3)</f>
        <v>-11060.96</v>
      </c>
      <c r="K416" s="152">
        <f>ROUND(VLOOKUP($B416,Historical!$A$5:$U$500,COLUMNS($F416:K416)+6,FALSE)/1000,3)</f>
        <v>-11009.055</v>
      </c>
      <c r="L416" s="152">
        <f>ROUND(VLOOKUP($B416,Historical!$A$5:$U$500,COLUMNS($F416:L416)+6,FALSE)/1000,3)</f>
        <v>-10957.15</v>
      </c>
      <c r="M416" s="152">
        <f>ROUND(VLOOKUP($B416,Historical!$A$5:$U$500,COLUMNS($F416:M416)+6,FALSE)/1000,3)</f>
        <v>-10905.245000000001</v>
      </c>
      <c r="N416" s="152">
        <f>ROUND(VLOOKUP($B416,Historical!$A$5:$U$500,COLUMNS($F416:N416)+6,FALSE)/1000,3)</f>
        <v>-10853.34</v>
      </c>
      <c r="O416" s="152">
        <f>ROUND(VLOOKUP($B416,Historical!$A$5:$U$500,COLUMNS($F416:O416)+6,FALSE)/1000,3)</f>
        <v>-10801.434999999999</v>
      </c>
      <c r="P416" s="152">
        <f>ROUND(VLOOKUP($B416,Historical!$A$5:$U$500,COLUMNS($F416:P416)+6,FALSE)/1000,3)</f>
        <v>-10749.53</v>
      </c>
      <c r="Q416" s="152">
        <f>ROUND(VLOOKUP($B416,Historical!$A$5:$U$500,COLUMNS($F416:Q416)+6,FALSE)/1000,3)</f>
        <v>-10697.625</v>
      </c>
      <c r="R416" s="152">
        <f>ROUND(VLOOKUP($B416,Historical!$A$5:$U$500,COLUMNS($F416:R416)+6,FALSE)/1000,3)</f>
        <v>-10645.72</v>
      </c>
      <c r="S416" s="153">
        <f>(SUM(F416:R416)/13)</f>
        <v>-10833.147615384614</v>
      </c>
      <c r="T416" s="142" t="s">
        <v>283</v>
      </c>
    </row>
    <row r="417" spans="1:20" ht="15" customHeight="1">
      <c r="A417" s="140">
        <v>28</v>
      </c>
      <c r="B417" s="35"/>
      <c r="C417" s="14"/>
      <c r="D417" s="140" t="s">
        <v>310</v>
      </c>
      <c r="E417" s="140"/>
      <c r="F417" s="27">
        <f t="shared" ref="F417:S417" si="54">SUM(F414:F416)</f>
        <v>3195343.4509999999</v>
      </c>
      <c r="G417" s="27">
        <f t="shared" si="54"/>
        <v>3763783.3250000002</v>
      </c>
      <c r="H417" s="27">
        <f t="shared" si="54"/>
        <v>3763835.23</v>
      </c>
      <c r="I417" s="27">
        <f t="shared" si="54"/>
        <v>3763887.1349999998</v>
      </c>
      <c r="J417" s="27">
        <f t="shared" si="54"/>
        <v>3763939.04</v>
      </c>
      <c r="K417" s="27">
        <f t="shared" si="54"/>
        <v>3763990.9449999998</v>
      </c>
      <c r="L417" s="27">
        <f t="shared" si="54"/>
        <v>3764042.85</v>
      </c>
      <c r="M417" s="27">
        <f t="shared" si="54"/>
        <v>3764094.7549999999</v>
      </c>
      <c r="N417" s="27">
        <f t="shared" si="54"/>
        <v>3764146.66</v>
      </c>
      <c r="O417" s="27">
        <f t="shared" si="54"/>
        <v>3764198.5649999999</v>
      </c>
      <c r="P417" s="27">
        <f t="shared" si="54"/>
        <v>3764250.47</v>
      </c>
      <c r="Q417" s="27">
        <f t="shared" si="54"/>
        <v>3764302.375</v>
      </c>
      <c r="R417" s="27">
        <f t="shared" si="54"/>
        <v>3764354.28</v>
      </c>
      <c r="S417" s="27">
        <f t="shared" si="54"/>
        <v>3720320.6985384612</v>
      </c>
      <c r="T417" s="140"/>
    </row>
    <row r="418" spans="1:20" ht="15" customHeight="1">
      <c r="A418" s="140">
        <v>29</v>
      </c>
      <c r="B418" s="140"/>
      <c r="C418" s="140"/>
      <c r="D418" s="140"/>
      <c r="E418" s="140"/>
      <c r="F418" s="140"/>
      <c r="G418" s="140"/>
      <c r="H418" s="140"/>
      <c r="I418" s="140"/>
      <c r="J418" s="140"/>
      <c r="K418" s="140"/>
      <c r="L418" s="140"/>
      <c r="M418" s="140"/>
      <c r="N418" s="140"/>
      <c r="O418" s="140"/>
      <c r="P418" s="140"/>
      <c r="Q418" s="140"/>
      <c r="R418" s="140"/>
      <c r="S418" s="140"/>
      <c r="T418" s="140"/>
    </row>
    <row r="419" spans="1:20" ht="15" customHeight="1">
      <c r="A419" s="140">
        <v>30</v>
      </c>
      <c r="B419" s="35"/>
      <c r="C419" s="14"/>
      <c r="D419" s="140"/>
      <c r="E419" s="140"/>
      <c r="F419" s="27"/>
      <c r="G419" s="27"/>
      <c r="H419" s="27"/>
      <c r="I419" s="27"/>
      <c r="J419" s="27"/>
      <c r="K419" s="27"/>
      <c r="L419" s="27"/>
      <c r="M419" s="27"/>
      <c r="N419" s="27"/>
      <c r="O419" s="27"/>
      <c r="P419" s="27"/>
      <c r="Q419" s="27"/>
      <c r="R419" s="27"/>
      <c r="S419" s="27"/>
      <c r="T419" s="140"/>
    </row>
    <row r="420" spans="1:20" ht="15" customHeight="1">
      <c r="A420" s="140">
        <v>31</v>
      </c>
      <c r="B420" s="140"/>
      <c r="C420" s="140"/>
      <c r="D420" s="140"/>
      <c r="E420" s="140"/>
      <c r="F420" s="140"/>
      <c r="G420" s="140"/>
      <c r="H420" s="140"/>
      <c r="I420" s="140"/>
      <c r="J420" s="140"/>
      <c r="K420" s="140"/>
      <c r="L420" s="140"/>
      <c r="M420" s="140"/>
      <c r="N420" s="140"/>
      <c r="O420" s="140"/>
      <c r="P420" s="140"/>
      <c r="Q420" s="140"/>
      <c r="R420" s="140"/>
      <c r="S420" s="140"/>
      <c r="T420" s="140"/>
    </row>
    <row r="421" spans="1:20" ht="15" customHeight="1">
      <c r="A421" s="140">
        <v>32</v>
      </c>
      <c r="B421" s="140"/>
      <c r="C421" s="140"/>
      <c r="D421" s="140"/>
      <c r="E421" s="140"/>
      <c r="F421" s="140"/>
      <c r="G421" s="140"/>
      <c r="H421" s="140"/>
      <c r="I421" s="140"/>
      <c r="J421" s="140"/>
      <c r="K421" s="140"/>
      <c r="L421" s="140"/>
      <c r="M421" s="140"/>
      <c r="N421" s="140"/>
      <c r="O421" s="140"/>
      <c r="P421" s="140"/>
      <c r="Q421" s="140"/>
      <c r="R421" s="140"/>
      <c r="S421" s="140"/>
      <c r="T421" s="140"/>
    </row>
    <row r="422" spans="1:20" ht="15" customHeight="1">
      <c r="A422" s="140">
        <v>33</v>
      </c>
      <c r="B422" s="140"/>
      <c r="C422" s="140"/>
      <c r="D422" s="140"/>
      <c r="E422" s="140"/>
      <c r="F422" s="140"/>
      <c r="G422" s="140"/>
      <c r="H422" s="140"/>
      <c r="I422" s="140"/>
      <c r="J422" s="140"/>
      <c r="K422" s="140"/>
      <c r="L422" s="140"/>
      <c r="M422" s="140"/>
      <c r="N422" s="140"/>
      <c r="O422" s="140"/>
      <c r="P422" s="140"/>
      <c r="Q422" s="140"/>
      <c r="R422" s="140"/>
      <c r="S422" s="140"/>
      <c r="T422" s="140"/>
    </row>
    <row r="423" spans="1:20" ht="15" customHeight="1">
      <c r="A423" s="140">
        <v>34</v>
      </c>
      <c r="B423" s="140"/>
      <c r="C423" s="140"/>
      <c r="D423" s="140"/>
      <c r="E423" s="140"/>
      <c r="F423" s="140"/>
      <c r="G423" s="140"/>
      <c r="H423" s="140"/>
      <c r="I423" s="140"/>
      <c r="J423" s="140"/>
      <c r="K423" s="140"/>
      <c r="L423" s="140"/>
      <c r="M423" s="140"/>
      <c r="N423" s="140"/>
      <c r="O423" s="140"/>
      <c r="P423" s="140"/>
      <c r="Q423" s="140"/>
      <c r="R423" s="140"/>
      <c r="S423" s="140"/>
      <c r="T423" s="140"/>
    </row>
    <row r="424" spans="1:20" ht="15" customHeight="1">
      <c r="A424" s="140">
        <v>35</v>
      </c>
      <c r="B424" s="140"/>
      <c r="C424" s="140"/>
      <c r="D424" s="140"/>
      <c r="E424" s="140"/>
      <c r="F424" s="140"/>
      <c r="G424" s="140"/>
      <c r="H424" s="140"/>
      <c r="I424" s="140"/>
      <c r="J424" s="140"/>
      <c r="K424" s="140"/>
      <c r="L424" s="140"/>
      <c r="M424" s="140"/>
      <c r="N424" s="140"/>
      <c r="O424" s="140"/>
      <c r="P424" s="140"/>
      <c r="Q424" s="140"/>
      <c r="R424" s="140"/>
      <c r="S424" s="140"/>
      <c r="T424" s="140"/>
    </row>
    <row r="425" spans="1:20" ht="15" customHeight="1">
      <c r="A425" s="140">
        <v>36</v>
      </c>
      <c r="B425" s="140"/>
      <c r="C425" s="14"/>
      <c r="D425" s="140"/>
      <c r="E425" s="140"/>
      <c r="F425" s="27"/>
      <c r="G425" s="159"/>
      <c r="H425" s="159"/>
      <c r="I425" s="159"/>
      <c r="J425" s="159"/>
      <c r="K425" s="159"/>
      <c r="L425" s="159"/>
      <c r="M425" s="159"/>
      <c r="N425" s="159"/>
      <c r="O425" s="159"/>
      <c r="P425" s="159"/>
      <c r="Q425" s="159"/>
      <c r="R425" s="159"/>
      <c r="S425" s="159"/>
      <c r="T425" s="140"/>
    </row>
    <row r="426" spans="1:20" ht="15" customHeight="1">
      <c r="A426" s="140">
        <v>37</v>
      </c>
      <c r="B426" s="140"/>
      <c r="C426" s="14"/>
      <c r="D426" s="140"/>
      <c r="E426" s="140"/>
      <c r="F426" s="27"/>
      <c r="G426" s="159"/>
      <c r="H426" s="159"/>
      <c r="I426" s="159"/>
      <c r="J426" s="159"/>
      <c r="K426" s="159"/>
      <c r="L426" s="159"/>
      <c r="M426" s="159"/>
      <c r="N426" s="159"/>
      <c r="O426" s="159"/>
      <c r="P426" s="159"/>
      <c r="Q426" s="159"/>
      <c r="R426" s="159"/>
      <c r="S426" s="159"/>
      <c r="T426" s="140"/>
    </row>
    <row r="427" spans="1:20" ht="15" customHeight="1">
      <c r="A427" s="140">
        <v>38</v>
      </c>
      <c r="B427" s="140"/>
      <c r="C427" s="14"/>
      <c r="D427" s="140"/>
      <c r="E427" s="140"/>
      <c r="F427" s="27"/>
      <c r="G427" s="159"/>
      <c r="H427" s="159"/>
      <c r="I427" s="159"/>
      <c r="J427" s="159"/>
      <c r="K427" s="159"/>
      <c r="L427" s="159"/>
      <c r="M427" s="159"/>
      <c r="N427" s="159"/>
      <c r="O427" s="159"/>
      <c r="P427" s="159"/>
      <c r="Q427" s="159"/>
      <c r="R427" s="159"/>
      <c r="S427" s="159"/>
      <c r="T427" s="140"/>
    </row>
    <row r="428" spans="1:20" ht="15" customHeight="1">
      <c r="A428" s="140">
        <v>39</v>
      </c>
      <c r="B428" s="140"/>
      <c r="C428" s="14"/>
      <c r="D428" s="140"/>
      <c r="E428" s="140"/>
      <c r="F428" s="27"/>
      <c r="G428" s="159"/>
      <c r="H428" s="159"/>
      <c r="I428" s="159"/>
      <c r="J428" s="159"/>
      <c r="K428" s="159"/>
      <c r="L428" s="159"/>
      <c r="M428" s="159"/>
      <c r="N428" s="159"/>
      <c r="O428" s="159"/>
      <c r="P428" s="159"/>
      <c r="Q428" s="159"/>
      <c r="R428" s="159"/>
      <c r="S428" s="159"/>
      <c r="T428" s="140"/>
    </row>
    <row r="429" spans="1:20" ht="15" customHeight="1">
      <c r="A429" s="140">
        <v>40</v>
      </c>
      <c r="B429" s="140"/>
      <c r="C429" s="14"/>
      <c r="D429" s="140"/>
      <c r="E429" s="140"/>
      <c r="F429" s="27"/>
      <c r="G429" s="159"/>
      <c r="H429" s="159"/>
      <c r="I429" s="159"/>
      <c r="J429" s="159"/>
      <c r="K429" s="159"/>
      <c r="L429" s="159"/>
      <c r="M429" s="159"/>
      <c r="N429" s="159"/>
      <c r="O429" s="159"/>
      <c r="P429" s="159"/>
      <c r="Q429" s="159"/>
      <c r="R429" s="159"/>
      <c r="S429" s="159"/>
      <c r="T429" s="140"/>
    </row>
    <row r="430" spans="1:20" ht="15" customHeight="1">
      <c r="A430" s="140">
        <v>41</v>
      </c>
      <c r="B430" s="140"/>
      <c r="C430" s="140"/>
      <c r="D430" s="140"/>
      <c r="E430" s="140"/>
      <c r="F430" s="140"/>
      <c r="G430" s="140"/>
      <c r="H430" s="140"/>
      <c r="I430" s="140"/>
      <c r="J430" s="140"/>
      <c r="K430" s="140"/>
      <c r="L430" s="140"/>
      <c r="M430" s="140"/>
      <c r="N430" s="140"/>
      <c r="O430" s="140"/>
      <c r="P430" s="140"/>
      <c r="Q430" s="140"/>
      <c r="R430" s="140"/>
      <c r="S430" s="140"/>
      <c r="T430" s="140"/>
    </row>
    <row r="431" spans="1:20" ht="15" customHeight="1">
      <c r="A431" s="140">
        <v>42</v>
      </c>
      <c r="B431" s="140" t="s">
        <v>278</v>
      </c>
      <c r="C431" s="4"/>
      <c r="D431" s="4"/>
      <c r="E431" s="4"/>
      <c r="F431" s="37"/>
      <c r="G431" s="37"/>
      <c r="H431" s="37"/>
      <c r="I431" s="37"/>
      <c r="J431" s="37"/>
      <c r="K431" s="37"/>
      <c r="L431" s="37"/>
      <c r="M431" s="37"/>
      <c r="N431" s="37"/>
      <c r="O431" s="37"/>
      <c r="P431" s="37"/>
      <c r="Q431" s="37"/>
    </row>
    <row r="432" spans="1:20" ht="15" customHeight="1" thickBot="1">
      <c r="A432" s="143">
        <v>43</v>
      </c>
      <c r="B432" s="143" t="s">
        <v>66</v>
      </c>
      <c r="C432" s="1"/>
      <c r="D432" s="1"/>
      <c r="E432" s="1"/>
      <c r="F432" s="1"/>
      <c r="G432" s="1"/>
      <c r="H432" s="1"/>
      <c r="I432" s="1"/>
      <c r="J432" s="1"/>
      <c r="K432" s="1"/>
      <c r="L432" s="1"/>
      <c r="M432" s="1"/>
      <c r="N432" s="1"/>
      <c r="O432" s="1"/>
      <c r="P432" s="1"/>
      <c r="Q432" s="1"/>
      <c r="R432" s="1"/>
      <c r="S432" s="1"/>
      <c r="T432" s="99"/>
    </row>
    <row r="433" spans="1:20" ht="15" customHeight="1">
      <c r="A433" s="4" t="str">
        <f>+$A$379</f>
        <v>Supporting Schedules:</v>
      </c>
      <c r="B433" s="5"/>
      <c r="C433" s="5"/>
      <c r="D433" s="5"/>
      <c r="E433" s="5"/>
      <c r="F433" s="5"/>
      <c r="G433" s="5"/>
      <c r="H433" s="5"/>
      <c r="I433" s="5"/>
      <c r="J433" s="5"/>
      <c r="K433" s="5"/>
      <c r="L433" s="5"/>
      <c r="M433" s="5"/>
      <c r="N433" s="5"/>
      <c r="O433" s="5"/>
      <c r="P433" s="5"/>
      <c r="Q433" s="5"/>
      <c r="R433" s="5" t="s">
        <v>176</v>
      </c>
      <c r="S433" s="5"/>
      <c r="T433" s="5"/>
    </row>
    <row r="434" spans="1:20" ht="15" customHeight="1" thickBot="1">
      <c r="A434" s="1" t="str">
        <f>+$A$326</f>
        <v>SCHEDULE B-3</v>
      </c>
      <c r="B434" s="1"/>
      <c r="C434" s="1"/>
      <c r="D434" s="1"/>
      <c r="E434" s="1"/>
      <c r="F434" s="1"/>
      <c r="G434" s="1"/>
      <c r="H434" s="1"/>
      <c r="I434" s="1" t="str">
        <f>+$I$326</f>
        <v>13 MONTH AVERAGE BALANCE SHEET - SYSTEM BASIS</v>
      </c>
      <c r="J434" s="1"/>
      <c r="K434" s="1"/>
      <c r="L434" s="1"/>
      <c r="M434" s="1"/>
      <c r="N434" s="1"/>
      <c r="O434" s="1"/>
      <c r="P434" s="1"/>
      <c r="Q434" s="1"/>
      <c r="R434" s="1"/>
      <c r="S434" s="1"/>
      <c r="T434" s="3" t="s">
        <v>1974</v>
      </c>
    </row>
    <row r="435" spans="1:20" ht="15" customHeight="1">
      <c r="A435" s="4" t="s">
        <v>4</v>
      </c>
      <c r="B435" s="4"/>
      <c r="C435" s="4"/>
      <c r="D435" s="4"/>
      <c r="E435" s="4"/>
      <c r="F435" s="4" t="s">
        <v>186</v>
      </c>
      <c r="G435" s="4" t="str">
        <f>+$G$327</f>
        <v>Derive the 13-month average system balance sheet by primary account by month for the test year, the prior year</v>
      </c>
      <c r="H435" s="5"/>
      <c r="I435" s="5"/>
      <c r="J435" s="6"/>
      <c r="K435" s="6"/>
      <c r="L435" s="4"/>
      <c r="M435" s="6"/>
      <c r="N435" s="6"/>
      <c r="O435" s="6"/>
      <c r="P435" s="6"/>
      <c r="Q435" s="6" t="s">
        <v>7</v>
      </c>
      <c r="R435" s="4"/>
      <c r="S435" s="4"/>
      <c r="T435" s="7"/>
    </row>
    <row r="436" spans="1:20" ht="15" customHeight="1">
      <c r="A436" s="4"/>
      <c r="B436" s="4"/>
      <c r="C436" s="4"/>
      <c r="D436" s="4"/>
      <c r="E436" s="4"/>
      <c r="F436" s="4"/>
      <c r="G436" s="4" t="str">
        <f>+$G$328</f>
        <v>and the most recent historical year.  For accounts including non-electric utility amounts, show these</v>
      </c>
      <c r="H436" s="5"/>
      <c r="I436" s="5"/>
      <c r="J436" s="9"/>
      <c r="K436" s="7"/>
      <c r="L436" s="4"/>
      <c r="M436" s="4"/>
      <c r="N436" s="4"/>
      <c r="O436" s="4"/>
      <c r="P436" s="9"/>
      <c r="R436" s="7" t="str">
        <f>+$R$328</f>
        <v>Projected Test Year Ended 12/31/2025</v>
      </c>
      <c r="S436" s="4"/>
      <c r="T436" s="9"/>
    </row>
    <row r="437" spans="1:20" ht="15" customHeight="1">
      <c r="A437" s="4" t="s">
        <v>10</v>
      </c>
      <c r="B437" s="4"/>
      <c r="C437" s="4"/>
      <c r="D437" s="4"/>
      <c r="E437" s="4"/>
      <c r="F437" s="4"/>
      <c r="G437" s="4" t="str">
        <f>+$G$329</f>
        <v>amounts as a separate sub-account.</v>
      </c>
      <c r="H437" s="4"/>
      <c r="I437" s="4"/>
      <c r="J437" s="9"/>
      <c r="K437" s="7"/>
      <c r="L437" s="9"/>
      <c r="M437" s="4"/>
      <c r="N437" s="4"/>
      <c r="O437" s="4"/>
      <c r="P437" s="4"/>
      <c r="Q437" s="9"/>
      <c r="R437" s="7" t="str">
        <f>+$R$329</f>
        <v>Projected Prior Year Ended 12/31/2024</v>
      </c>
      <c r="S437" s="4"/>
      <c r="T437" s="9"/>
    </row>
    <row r="438" spans="1:20" ht="15" customHeight="1">
      <c r="A438" s="4"/>
      <c r="B438" s="4"/>
      <c r="C438" s="4"/>
      <c r="D438" s="4"/>
      <c r="E438" s="4"/>
      <c r="F438" s="4"/>
      <c r="G438" s="4"/>
      <c r="H438" s="4"/>
      <c r="I438" s="4"/>
      <c r="J438" s="9"/>
      <c r="K438" s="7"/>
      <c r="L438" s="9"/>
      <c r="M438" s="4"/>
      <c r="N438" s="4"/>
      <c r="O438" s="4"/>
      <c r="P438" s="4"/>
      <c r="Q438" s="9" t="s">
        <v>12</v>
      </c>
      <c r="R438" s="7" t="str">
        <f>+$R$330</f>
        <v>Historical Prior Year Ended 12/31/2023</v>
      </c>
      <c r="S438" s="4"/>
      <c r="T438" s="9"/>
    </row>
    <row r="439" spans="1:20" ht="15" customHeight="1" thickBot="1">
      <c r="A439" s="2" t="str">
        <f>A331</f>
        <v>DOCKET No. 20240026-EI</v>
      </c>
      <c r="B439" s="2"/>
      <c r="C439" s="1"/>
      <c r="D439" s="1"/>
      <c r="E439" s="1"/>
      <c r="F439" s="1"/>
      <c r="G439" s="1"/>
      <c r="H439" s="1"/>
      <c r="I439" s="2" t="s">
        <v>14</v>
      </c>
      <c r="J439" s="10"/>
      <c r="K439" s="1"/>
      <c r="L439" s="1"/>
      <c r="M439" s="1"/>
      <c r="N439" s="1"/>
      <c r="O439" s="1"/>
      <c r="P439" s="1"/>
      <c r="Q439" s="1"/>
      <c r="R439" s="2" t="str">
        <f>R385</f>
        <v>Witness: J. Chronister / R. Latta</v>
      </c>
      <c r="S439" s="1"/>
      <c r="T439" s="1"/>
    </row>
    <row r="440" spans="1:20" ht="15" customHeight="1">
      <c r="A440" s="140"/>
      <c r="B440" s="140"/>
      <c r="C440" s="141"/>
      <c r="D440" s="141"/>
      <c r="E440" s="141"/>
      <c r="F440" s="141" t="s">
        <v>16</v>
      </c>
      <c r="G440" s="141" t="s">
        <v>17</v>
      </c>
      <c r="H440" s="141" t="s">
        <v>18</v>
      </c>
      <c r="I440" s="141" t="s">
        <v>19</v>
      </c>
      <c r="J440" s="141" t="s">
        <v>20</v>
      </c>
      <c r="K440" s="141" t="s">
        <v>21</v>
      </c>
      <c r="L440" s="141" t="s">
        <v>22</v>
      </c>
      <c r="M440" s="141" t="s">
        <v>23</v>
      </c>
      <c r="N440" s="141" t="s">
        <v>24</v>
      </c>
      <c r="O440" s="141" t="s">
        <v>25</v>
      </c>
      <c r="P440" s="141" t="s">
        <v>190</v>
      </c>
      <c r="Q440" s="141" t="s">
        <v>191</v>
      </c>
      <c r="R440" s="141" t="s">
        <v>192</v>
      </c>
      <c r="S440" s="141" t="s">
        <v>193</v>
      </c>
      <c r="T440" s="141" t="s">
        <v>194</v>
      </c>
    </row>
    <row r="441" spans="1:20" ht="15" customHeight="1">
      <c r="A441" s="140"/>
      <c r="B441" s="140"/>
      <c r="C441" s="140"/>
      <c r="D441" s="140"/>
      <c r="E441" s="140"/>
      <c r="F441" s="142"/>
      <c r="G441" s="142"/>
      <c r="H441" s="142"/>
      <c r="I441" s="142"/>
      <c r="J441" s="142"/>
      <c r="K441" s="142"/>
      <c r="L441" s="142"/>
      <c r="M441" s="142"/>
      <c r="N441" s="142"/>
      <c r="O441" s="142"/>
      <c r="P441" s="142"/>
      <c r="Q441" s="142"/>
      <c r="R441" s="142"/>
      <c r="S441" s="142" t="s">
        <v>195</v>
      </c>
      <c r="T441" s="142" t="s">
        <v>196</v>
      </c>
    </row>
    <row r="442" spans="1:20" ht="15" customHeight="1">
      <c r="A442" s="140" t="s">
        <v>34</v>
      </c>
      <c r="B442" s="142" t="s">
        <v>197</v>
      </c>
      <c r="C442" s="142" t="s">
        <v>198</v>
      </c>
      <c r="D442" s="142"/>
      <c r="E442" s="142"/>
      <c r="F442" s="142" t="s">
        <v>199</v>
      </c>
      <c r="G442" s="142" t="s">
        <v>200</v>
      </c>
      <c r="H442" s="142" t="s">
        <v>201</v>
      </c>
      <c r="I442" s="142" t="s">
        <v>202</v>
      </c>
      <c r="J442" s="142" t="s">
        <v>203</v>
      </c>
      <c r="K442" s="142" t="s">
        <v>204</v>
      </c>
      <c r="L442" s="142" t="s">
        <v>205</v>
      </c>
      <c r="M442" s="142" t="s">
        <v>206</v>
      </c>
      <c r="N442" s="142" t="s">
        <v>207</v>
      </c>
      <c r="O442" s="142" t="s">
        <v>208</v>
      </c>
      <c r="P442" s="142" t="s">
        <v>209</v>
      </c>
      <c r="Q442" s="142" t="s">
        <v>210</v>
      </c>
      <c r="R442" s="142" t="s">
        <v>199</v>
      </c>
      <c r="S442" s="142" t="s">
        <v>211</v>
      </c>
      <c r="T442" s="142" t="s">
        <v>212</v>
      </c>
    </row>
    <row r="443" spans="1:20" ht="15" customHeight="1" thickBot="1">
      <c r="A443" s="143" t="s">
        <v>45</v>
      </c>
      <c r="B443" s="144" t="s">
        <v>213</v>
      </c>
      <c r="C443" s="144" t="s">
        <v>214</v>
      </c>
      <c r="D443" s="144"/>
      <c r="E443" s="144"/>
      <c r="F443" s="145">
        <f>F$335</f>
        <v>2022</v>
      </c>
      <c r="G443" s="145">
        <f>G$335</f>
        <v>2023</v>
      </c>
      <c r="H443" s="145">
        <f>H$335</f>
        <v>2023</v>
      </c>
      <c r="I443" s="145">
        <f>I$335</f>
        <v>2023</v>
      </c>
      <c r="J443" s="145">
        <f>J$335</f>
        <v>2023</v>
      </c>
      <c r="K443" s="145">
        <f>K$335</f>
        <v>2023</v>
      </c>
      <c r="L443" s="145">
        <f>L$335</f>
        <v>2023</v>
      </c>
      <c r="M443" s="145">
        <f>M$335</f>
        <v>2023</v>
      </c>
      <c r="N443" s="145">
        <f>N$335</f>
        <v>2023</v>
      </c>
      <c r="O443" s="145">
        <f>O$335</f>
        <v>2023</v>
      </c>
      <c r="P443" s="145">
        <f>P$335</f>
        <v>2023</v>
      </c>
      <c r="Q443" s="145">
        <f>Q$335</f>
        <v>2023</v>
      </c>
      <c r="R443" s="145">
        <f>R$335</f>
        <v>2023</v>
      </c>
      <c r="S443" s="145">
        <f>S$335</f>
        <v>2023</v>
      </c>
      <c r="T443" s="144" t="s">
        <v>215</v>
      </c>
    </row>
    <row r="444" spans="1:20" ht="15" customHeight="1">
      <c r="A444" s="140">
        <v>1</v>
      </c>
      <c r="B444" s="140"/>
      <c r="C444" s="140" t="s">
        <v>318</v>
      </c>
      <c r="D444" s="140"/>
      <c r="E444" s="140"/>
      <c r="F444" s="140"/>
      <c r="G444" s="140"/>
      <c r="H444" s="140"/>
      <c r="I444" s="140"/>
      <c r="J444" s="140"/>
      <c r="K444" s="140"/>
      <c r="L444" s="140"/>
      <c r="M444" s="140"/>
      <c r="N444" s="140"/>
      <c r="O444" s="140"/>
      <c r="P444" s="140"/>
      <c r="Q444" s="140"/>
      <c r="R444" s="140"/>
      <c r="S444" s="140"/>
      <c r="T444" s="140"/>
    </row>
    <row r="445" spans="1:20" ht="15" customHeight="1">
      <c r="A445" s="140">
        <v>2</v>
      </c>
      <c r="B445" s="149" t="s">
        <v>319</v>
      </c>
      <c r="C445" s="14" t="s">
        <v>320</v>
      </c>
      <c r="D445" s="140"/>
      <c r="E445" s="140"/>
      <c r="F445" s="27">
        <f>ROUND(IF(ISNA(VLOOKUP($B445,Historical!$A$5:$U$500,COLUMNS($F445:F445)+6,FALSE)),0,+(VLOOKUP($B445,Historical!$A$5:$U$500,COLUMNS($F445:F445)+6,FALSE)))/1000,3)</f>
        <v>24402.977999999999</v>
      </c>
      <c r="G445" s="27">
        <f>ROUND(IF(ISNA(VLOOKUP($B445,Historical!$A$5:$U$500,COLUMNS($F445:G445)+6,FALSE)),0,+(VLOOKUP($B445,Historical!$A$5:$U$500,COLUMNS($F445:G445)+6,FALSE)))/1000,3)</f>
        <v>24371.84</v>
      </c>
      <c r="H445" s="27">
        <f>ROUND(IF(ISNA(VLOOKUP($B445,Historical!$A$5:$U$500,COLUMNS($F445:H445)+6,FALSE)),0,+(VLOOKUP($B445,Historical!$A$5:$U$500,COLUMNS($F445:H445)+6,FALSE)))/1000,3)</f>
        <v>24340.663</v>
      </c>
      <c r="I445" s="27">
        <f>ROUND(IF(ISNA(VLOOKUP($B445,Historical!$A$5:$U$500,COLUMNS($F445:I445)+6,FALSE)),0,+(VLOOKUP($B445,Historical!$A$5:$U$500,COLUMNS($F445:I445)+6,FALSE)))/1000,3)</f>
        <v>24697.223999999998</v>
      </c>
      <c r="J445" s="27">
        <f>ROUND(IF(ISNA(VLOOKUP($B445,Historical!$A$5:$U$500,COLUMNS($F445:J445)+6,FALSE)),0,+(VLOOKUP($B445,Historical!$A$5:$U$500,COLUMNS($F445:J445)+6,FALSE)))/1000,3)</f>
        <v>24667.374</v>
      </c>
      <c r="K445" s="27">
        <f>ROUND(IF(ISNA(VLOOKUP($B445,Historical!$A$5:$U$500,COLUMNS($F445:K445)+6,FALSE)),0,+(VLOOKUP($B445,Historical!$A$5:$U$500,COLUMNS($F445:K445)+6,FALSE)))/1000,3)</f>
        <v>24619.891</v>
      </c>
      <c r="L445" s="27">
        <f>ROUND(IF(ISNA(VLOOKUP($B445,Historical!$A$5:$U$500,COLUMNS($F445:L445)+6,FALSE)),0,+(VLOOKUP($B445,Historical!$A$5:$U$500,COLUMNS($F445:L445)+6,FALSE)))/1000,3)</f>
        <v>24098.833999999999</v>
      </c>
      <c r="M445" s="27">
        <f>ROUND(IF(ISNA(VLOOKUP($B445,Historical!$A$5:$U$500,COLUMNS($F445:M445)+6,FALSE)),0,+(VLOOKUP($B445,Historical!$A$5:$U$500,COLUMNS($F445:M445)+6,FALSE)))/1000,3)</f>
        <v>24050.338</v>
      </c>
      <c r="N445" s="27">
        <f>ROUND(IF(ISNA(VLOOKUP($B445,Historical!$A$5:$U$500,COLUMNS($F445:N445)+6,FALSE)),0,+(VLOOKUP($B445,Historical!$A$5:$U$500,COLUMNS($F445:N445)+6,FALSE)))/1000,3)</f>
        <v>24001.757000000001</v>
      </c>
      <c r="O445" s="27">
        <f>ROUND(IF(ISNA(VLOOKUP($B445,Historical!$A$5:$U$500,COLUMNS($F445:O445)+6,FALSE)),0,+(VLOOKUP($B445,Historical!$A$5:$U$500,COLUMNS($F445:O445)+6,FALSE)))/1000,3)</f>
        <v>23492.268</v>
      </c>
      <c r="P445" s="27">
        <f>ROUND(IF(ISNA(VLOOKUP($B445,Historical!$A$5:$U$500,COLUMNS($F445:P445)+6,FALSE)),0,+(VLOOKUP($B445,Historical!$A$5:$U$500,COLUMNS($F445:P445)+6,FALSE)))/1000,3)</f>
        <v>23443.514999999999</v>
      </c>
      <c r="Q445" s="27">
        <f>ROUND(IF(ISNA(VLOOKUP($B445,Historical!$A$5:$U$500,COLUMNS($F445:Q445)+6,FALSE)),0,+(VLOOKUP($B445,Historical!$A$5:$U$500,COLUMNS($F445:Q445)+6,FALSE)))/1000,3)</f>
        <v>23394.675999999999</v>
      </c>
      <c r="R445" s="27">
        <f>ROUND(IF(ISNA(VLOOKUP($B445,Historical!$A$5:$U$500,COLUMNS($F445:R445)+6,FALSE)),0,+(VLOOKUP($B445,Historical!$A$5:$U$500,COLUMNS($F445:R445)+6,FALSE)))/1000,3)</f>
        <v>22880.583999999999</v>
      </c>
      <c r="S445" s="148">
        <f t="shared" ref="S445:S451" si="55">(SUM(F445:R445)/13)</f>
        <v>24035.534</v>
      </c>
      <c r="T445" s="142" t="s">
        <v>113</v>
      </c>
    </row>
    <row r="446" spans="1:20" ht="15" customHeight="1">
      <c r="A446" s="140">
        <v>3</v>
      </c>
      <c r="B446" s="149" t="s">
        <v>321</v>
      </c>
      <c r="C446" s="14" t="s">
        <v>322</v>
      </c>
      <c r="D446" s="140"/>
      <c r="E446" s="140"/>
      <c r="F446" s="27">
        <f>ROUND(VLOOKUP($B446,Historical!$B$5:$U$500,COLUMNS($F446:F446)+5,FALSE)/1000,3)</f>
        <v>0</v>
      </c>
      <c r="G446" s="27">
        <f>ROUND(VLOOKUP($B446,Historical!$B$5:$U$500,COLUMNS($F446:G446)+5,FALSE)/1000,3)</f>
        <v>0</v>
      </c>
      <c r="H446" s="27">
        <f>ROUND(VLOOKUP($B446,Historical!$B$5:$U$500,COLUMNS($F446:H446)+5,FALSE)/1000,3)</f>
        <v>0</v>
      </c>
      <c r="I446" s="27">
        <f>ROUND(VLOOKUP($B446,Historical!$B$5:$U$500,COLUMNS($F446:I446)+5,FALSE)/1000,3)</f>
        <v>0</v>
      </c>
      <c r="J446" s="27">
        <f>ROUND(VLOOKUP($B446,Historical!$B$5:$U$500,COLUMNS($F446:J446)+5,FALSE)/1000,3)</f>
        <v>0</v>
      </c>
      <c r="K446" s="27">
        <f>ROUND(VLOOKUP($B446,Historical!$B$5:$U$500,COLUMNS($F446:K446)+5,FALSE)/1000,3)</f>
        <v>0</v>
      </c>
      <c r="L446" s="27">
        <f>ROUND(VLOOKUP($B446,Historical!$B$5:$U$500,COLUMNS($F446:L446)+5,FALSE)/1000,3)</f>
        <v>0</v>
      </c>
      <c r="M446" s="27">
        <f>ROUND(VLOOKUP($B446,Historical!$B$5:$U$500,COLUMNS($F446:M446)+5,FALSE)/1000,3)</f>
        <v>0.03</v>
      </c>
      <c r="N446" s="27">
        <f>ROUND(VLOOKUP($B446,Historical!$B$5:$U$500,COLUMNS($F446:N446)+5,FALSE)/1000,3)</f>
        <v>0</v>
      </c>
      <c r="O446" s="27">
        <f>ROUND(VLOOKUP($B446,Historical!$B$5:$U$500,COLUMNS($F446:O446)+5,FALSE)/1000,3)</f>
        <v>0</v>
      </c>
      <c r="P446" s="27">
        <f>ROUND(VLOOKUP($B446,Historical!$B$5:$U$500,COLUMNS($F446:P446)+5,FALSE)/1000,3)</f>
        <v>0</v>
      </c>
      <c r="Q446" s="27">
        <f>ROUND(VLOOKUP($B446,Historical!$B$5:$U$500,COLUMNS($F446:Q446)+5,FALSE)/1000,3)</f>
        <v>0</v>
      </c>
      <c r="R446" s="27">
        <f>ROUND(VLOOKUP($B446,Historical!$B$5:$U$500,COLUMNS($F446:R446)+5,FALSE)/1000,3)</f>
        <v>0</v>
      </c>
      <c r="S446" s="148">
        <f t="shared" si="55"/>
        <v>2.3076923076923075E-3</v>
      </c>
      <c r="T446" s="142" t="s">
        <v>113</v>
      </c>
    </row>
    <row r="447" spans="1:20" ht="15" customHeight="1">
      <c r="A447" s="140">
        <v>4</v>
      </c>
      <c r="B447" s="149" t="s">
        <v>323</v>
      </c>
      <c r="C447" s="14" t="s">
        <v>324</v>
      </c>
      <c r="D447" s="140"/>
      <c r="E447" s="140"/>
      <c r="F447" s="27">
        <f>ROUND(VLOOKUP($B447,Historical!$B$5:$U$500,COLUMNS($F447:F447)+5,FALSE)/1000,3)</f>
        <v>8188.9459999999999</v>
      </c>
      <c r="G447" s="27">
        <f>ROUND(VLOOKUP($B447,Historical!$B$5:$U$500,COLUMNS($F447:G447)+5,FALSE)/1000,3)</f>
        <v>8448.0169999999998</v>
      </c>
      <c r="H447" s="27">
        <f>ROUND(VLOOKUP($B447,Historical!$B$5:$U$500,COLUMNS($F447:H447)+5,FALSE)/1000,3)</f>
        <v>8433.6679999999997</v>
      </c>
      <c r="I447" s="27">
        <f>ROUND(VLOOKUP($B447,Historical!$B$5:$U$500,COLUMNS($F447:I447)+5,FALSE)/1000,3)</f>
        <v>7911.723</v>
      </c>
      <c r="J447" s="27">
        <f>ROUND(VLOOKUP($B447,Historical!$B$5:$U$500,COLUMNS($F447:J447)+5,FALSE)/1000,3)</f>
        <v>8095.9369999999999</v>
      </c>
      <c r="K447" s="27">
        <f>ROUND(VLOOKUP($B447,Historical!$B$5:$U$500,COLUMNS($F447:K447)+5,FALSE)/1000,3)</f>
        <v>8116.7160000000003</v>
      </c>
      <c r="L447" s="27">
        <f>ROUND(VLOOKUP($B447,Historical!$B$5:$U$500,COLUMNS($F447:L447)+5,FALSE)/1000,3)</f>
        <v>8063.7349999999997</v>
      </c>
      <c r="M447" s="27">
        <f>ROUND(VLOOKUP($B447,Historical!$B$5:$U$500,COLUMNS($F447:M447)+5,FALSE)/1000,3)</f>
        <v>8214.02</v>
      </c>
      <c r="N447" s="27">
        <f>ROUND(VLOOKUP($B447,Historical!$B$5:$U$500,COLUMNS($F447:N447)+5,FALSE)/1000,3)</f>
        <v>8156.35</v>
      </c>
      <c r="O447" s="27">
        <f>ROUND(VLOOKUP($B447,Historical!$B$5:$U$500,COLUMNS($F447:O447)+5,FALSE)/1000,3)</f>
        <v>8080.5730000000003</v>
      </c>
      <c r="P447" s="27">
        <f>ROUND(VLOOKUP($B447,Historical!$B$5:$U$500,COLUMNS($F447:P447)+5,FALSE)/1000,3)</f>
        <v>8058.1090000000004</v>
      </c>
      <c r="Q447" s="27">
        <f>ROUND(VLOOKUP($B447,Historical!$B$5:$U$500,COLUMNS($F447:Q447)+5,FALSE)/1000,3)</f>
        <v>8112.1660000000002</v>
      </c>
      <c r="R447" s="27">
        <f>ROUND(VLOOKUP($B447,Historical!$B$5:$U$500,COLUMNS($F447:R447)+5,FALSE)/1000,3)</f>
        <v>7974.6270000000004</v>
      </c>
      <c r="S447" s="148">
        <f t="shared" si="55"/>
        <v>8142.6605384615386</v>
      </c>
      <c r="T447" s="142" t="s">
        <v>113</v>
      </c>
    </row>
    <row r="448" spans="1:20" ht="15" customHeight="1">
      <c r="A448" s="140">
        <v>5</v>
      </c>
      <c r="B448" s="149" t="s">
        <v>325</v>
      </c>
      <c r="C448" s="14" t="s">
        <v>326</v>
      </c>
      <c r="D448" s="140"/>
      <c r="E448" s="140"/>
      <c r="F448" s="27">
        <f>ROUND(VLOOKUP($B448,Historical!$B$5:$U$500,COLUMNS($F448:F448)+5,FALSE)/1000,3)</f>
        <v>123309.018</v>
      </c>
      <c r="G448" s="27">
        <f>ROUND(VLOOKUP($B448,Historical!$B$5:$U$500,COLUMNS($F448:G448)+5,FALSE)/1000,3)</f>
        <v>119371.09299999999</v>
      </c>
      <c r="H448" s="27">
        <f>ROUND(VLOOKUP($B448,Historical!$B$5:$U$500,COLUMNS($F448:H448)+5,FALSE)/1000,3)</f>
        <v>118462.863</v>
      </c>
      <c r="I448" s="27">
        <f>ROUND(VLOOKUP($B448,Historical!$B$5:$U$500,COLUMNS($F448:I448)+5,FALSE)/1000,3)</f>
        <v>116489.463</v>
      </c>
      <c r="J448" s="27">
        <f>ROUND(VLOOKUP($B448,Historical!$B$5:$U$500,COLUMNS($F448:J448)+5,FALSE)/1000,3)</f>
        <v>113142.355</v>
      </c>
      <c r="K448" s="27">
        <f>ROUND(VLOOKUP($B448,Historical!$B$5:$U$500,COLUMNS($F448:K448)+5,FALSE)/1000,3)</f>
        <v>112518.531</v>
      </c>
      <c r="L448" s="27">
        <f>ROUND(VLOOKUP($B448,Historical!$B$5:$U$500,COLUMNS($F448:L448)+5,FALSE)/1000,3)</f>
        <v>109484.883</v>
      </c>
      <c r="M448" s="27">
        <f>ROUND(VLOOKUP($B448,Historical!$B$5:$U$500,COLUMNS($F448:M448)+5,FALSE)/1000,3)</f>
        <v>105975.565</v>
      </c>
      <c r="N448" s="27">
        <f>ROUND(VLOOKUP($B448,Historical!$B$5:$U$500,COLUMNS($F448:N448)+5,FALSE)/1000,3)</f>
        <v>105816.361</v>
      </c>
      <c r="O448" s="27">
        <f>ROUND(VLOOKUP($B448,Historical!$B$5:$U$500,COLUMNS($F448:O448)+5,FALSE)/1000,3)</f>
        <v>106737.871</v>
      </c>
      <c r="P448" s="27">
        <f>ROUND(VLOOKUP($B448,Historical!$B$5:$U$500,COLUMNS($F448:P448)+5,FALSE)/1000,3)</f>
        <v>104853.196</v>
      </c>
      <c r="Q448" s="27">
        <f>ROUND(VLOOKUP($B448,Historical!$B$5:$U$500,COLUMNS($F448:Q448)+5,FALSE)/1000,3)</f>
        <v>103606.912</v>
      </c>
      <c r="R448" s="27">
        <f>ROUND(VLOOKUP($B448,Historical!$B$5:$U$500,COLUMNS($F448:R448)+5,FALSE)/1000,3)</f>
        <v>102007.177</v>
      </c>
      <c r="S448" s="148">
        <f t="shared" si="55"/>
        <v>110905.79138461538</v>
      </c>
      <c r="T448" s="142" t="s">
        <v>113</v>
      </c>
    </row>
    <row r="449" spans="1:22" ht="15" customHeight="1">
      <c r="A449" s="140">
        <v>6</v>
      </c>
      <c r="B449" s="149" t="s">
        <v>327</v>
      </c>
      <c r="C449" s="14" t="s">
        <v>328</v>
      </c>
      <c r="D449" s="140"/>
      <c r="E449" s="140"/>
      <c r="F449" s="27">
        <f>ROUND(VLOOKUP($B449,Historical!$B$5:$U$500,COLUMNS($F449:F449)+5,FALSE)/1000,3)</f>
        <v>33.652999999999999</v>
      </c>
      <c r="G449" s="27">
        <f>ROUND(VLOOKUP($B449,Historical!$B$5:$U$500,COLUMNS($F449:G449)+5,FALSE)/1000,3)</f>
        <v>33.652999999999999</v>
      </c>
      <c r="H449" s="27">
        <f>ROUND(VLOOKUP($B449,Historical!$B$5:$U$500,COLUMNS($F449:H449)+5,FALSE)/1000,3)</f>
        <v>33.652999999999999</v>
      </c>
      <c r="I449" s="27">
        <f>ROUND(VLOOKUP($B449,Historical!$B$5:$U$500,COLUMNS($F449:I449)+5,FALSE)/1000,3)</f>
        <v>493.661</v>
      </c>
      <c r="J449" s="27">
        <f>ROUND(VLOOKUP($B449,Historical!$B$5:$U$500,COLUMNS($F449:J449)+5,FALSE)/1000,3)</f>
        <v>493.661</v>
      </c>
      <c r="K449" s="27">
        <f>ROUND(VLOOKUP($B449,Historical!$B$5:$U$500,COLUMNS($F449:K449)+5,FALSE)/1000,3)</f>
        <v>493.661</v>
      </c>
      <c r="L449" s="27">
        <f>ROUND(VLOOKUP($B449,Historical!$B$5:$U$500,COLUMNS($F449:L449)+5,FALSE)/1000,3)</f>
        <v>421.702</v>
      </c>
      <c r="M449" s="27">
        <f>ROUND(VLOOKUP($B449,Historical!$B$5:$U$500,COLUMNS($F449:M449)+5,FALSE)/1000,3)</f>
        <v>421.702</v>
      </c>
      <c r="N449" s="27">
        <f>ROUND(VLOOKUP($B449,Historical!$B$5:$U$500,COLUMNS($F449:N449)+5,FALSE)/1000,3)</f>
        <v>421.702</v>
      </c>
      <c r="O449" s="27">
        <f>ROUND(VLOOKUP($B449,Historical!$B$5:$U$500,COLUMNS($F449:O449)+5,FALSE)/1000,3)</f>
        <v>967.01700000000005</v>
      </c>
      <c r="P449" s="27">
        <f>ROUND(VLOOKUP($B449,Historical!$B$5:$U$500,COLUMNS($F449:P449)+5,FALSE)/1000,3)</f>
        <v>967.01700000000005</v>
      </c>
      <c r="Q449" s="27">
        <f>ROUND(VLOOKUP($B449,Historical!$B$5:$U$500,COLUMNS($F449:Q449)+5,FALSE)/1000,3)</f>
        <v>967.01700000000005</v>
      </c>
      <c r="R449" s="27">
        <f>ROUND(VLOOKUP($B449,Historical!$B$5:$U$500,COLUMNS($F449:R449)+5,FALSE)/1000,3)</f>
        <v>782.70399999999995</v>
      </c>
      <c r="S449" s="148">
        <f t="shared" si="55"/>
        <v>502.36946153846145</v>
      </c>
      <c r="T449" s="142" t="s">
        <v>113</v>
      </c>
    </row>
    <row r="450" spans="1:22" ht="15" customHeight="1">
      <c r="A450" s="140">
        <v>7</v>
      </c>
      <c r="B450" s="149" t="s">
        <v>329</v>
      </c>
      <c r="C450" s="14" t="s">
        <v>330</v>
      </c>
      <c r="D450" s="140"/>
      <c r="E450" s="140"/>
      <c r="F450" s="27">
        <f>ROUND(IF(ISNA(VLOOKUP($B450,Historical!$A$5:$U$500,COLUMNS($F450:F450)+6,FALSE)),0,+(VLOOKUP($B450,Historical!$A$5:$U$500,COLUMNS($F450:F450)+6,FALSE)))/1000,3)</f>
        <v>0</v>
      </c>
      <c r="G450" s="27">
        <f>ROUND(IF(ISNA(VLOOKUP($B450,Historical!$A$5:$U$500,COLUMNS($F450:G450)+6,FALSE)),0,+(VLOOKUP($B450,Historical!$A$5:$U$500,COLUMNS($F450:G450)+6,FALSE)))/1000,3)</f>
        <v>0</v>
      </c>
      <c r="H450" s="27">
        <f>ROUND(IF(ISNA(VLOOKUP($B450,Historical!$A$5:$U$500,COLUMNS($F450:H450)+6,FALSE)),0,+(VLOOKUP($B450,Historical!$A$5:$U$500,COLUMNS($F450:H450)+6,FALSE)))/1000,3)</f>
        <v>0</v>
      </c>
      <c r="I450" s="27">
        <f>ROUND(IF(ISNA(VLOOKUP($B450,Historical!$A$5:$U$500,COLUMNS($F450:I450)+6,FALSE)),0,+(VLOOKUP($B450,Historical!$A$5:$U$500,COLUMNS($F450:I450)+6,FALSE)))/1000,3)</f>
        <v>0</v>
      </c>
      <c r="J450" s="27">
        <f>ROUND(IF(ISNA(VLOOKUP($B450,Historical!$A$5:$U$500,COLUMNS($F450:J450)+6,FALSE)),0,+(VLOOKUP($B450,Historical!$A$5:$U$500,COLUMNS($F450:J450)+6,FALSE)))/1000,3)</f>
        <v>0</v>
      </c>
      <c r="K450" s="27">
        <f>ROUND(IF(ISNA(VLOOKUP($B450,Historical!$A$5:$U$500,COLUMNS($F450:K450)+6,FALSE)),0,+(VLOOKUP($B450,Historical!$A$5:$U$500,COLUMNS($F450:K450)+6,FALSE)))/1000,3)</f>
        <v>0</v>
      </c>
      <c r="L450" s="27">
        <f>ROUND(IF(ISNA(VLOOKUP($B450,Historical!$A$5:$U$500,COLUMNS($F450:L450)+6,FALSE)),0,+(VLOOKUP($B450,Historical!$A$5:$U$500,COLUMNS($F450:L450)+6,FALSE)))/1000,3)</f>
        <v>0</v>
      </c>
      <c r="M450" s="27">
        <f>ROUND(IF(ISNA(VLOOKUP($B450,Historical!$A$5:$U$500,COLUMNS($F450:M450)+6,FALSE)),0,+(VLOOKUP($B450,Historical!$A$5:$U$500,COLUMNS($F450:M450)+6,FALSE)))/1000,3)</f>
        <v>0</v>
      </c>
      <c r="N450" s="27">
        <f>ROUND(IF(ISNA(VLOOKUP($B450,Historical!$A$5:$U$500,COLUMNS($F450:N450)+6,FALSE)),0,+(VLOOKUP($B450,Historical!$A$5:$U$500,COLUMNS($F450:N450)+6,FALSE)))/1000,3)</f>
        <v>0</v>
      </c>
      <c r="O450" s="27">
        <f>ROUND(IF(ISNA(VLOOKUP($B450,Historical!$A$5:$U$500,COLUMNS($F450:O450)+6,FALSE)),0,+(VLOOKUP($B450,Historical!$A$5:$U$500,COLUMNS($F450:O450)+6,FALSE)))/1000,3)</f>
        <v>0</v>
      </c>
      <c r="P450" s="27">
        <f>ROUND(IF(ISNA(VLOOKUP($B450,Historical!$A$5:$U$500,COLUMNS($F450:P450)+6,FALSE)),0,+(VLOOKUP($B450,Historical!$A$5:$U$500,COLUMNS($F450:P450)+6,FALSE)))/1000,3)</f>
        <v>0</v>
      </c>
      <c r="Q450" s="27">
        <f>ROUND(IF(ISNA(VLOOKUP($B450,Historical!$A$5:$U$500,COLUMNS($F450:Q450)+6,FALSE)),0,+(VLOOKUP($B450,Historical!$A$5:$U$500,COLUMNS($F450:Q450)+6,FALSE)))/1000,3)</f>
        <v>0</v>
      </c>
      <c r="R450" s="27">
        <f>ROUND(IF(ISNA(VLOOKUP($B450,Historical!$A$5:$U$500,COLUMNS($F450:R450)+6,FALSE)),0,+(VLOOKUP($B450,Historical!$A$5:$U$500,COLUMNS($F450:R450)+6,FALSE)))/1000,3)</f>
        <v>0</v>
      </c>
      <c r="S450" s="148">
        <f t="shared" si="55"/>
        <v>0</v>
      </c>
      <c r="T450" s="142" t="s">
        <v>113</v>
      </c>
    </row>
    <row r="451" spans="1:22" ht="15" customHeight="1">
      <c r="A451" s="140">
        <v>8</v>
      </c>
      <c r="B451" s="35" t="s">
        <v>331</v>
      </c>
      <c r="C451" s="14" t="s">
        <v>332</v>
      </c>
      <c r="D451" s="140"/>
      <c r="E451" s="140"/>
      <c r="F451" s="32">
        <f>ROUND(IF(ISNA(VLOOKUP($B451,Historical!$A$5:$U$500,COLUMNS($F451:F451)+6,FALSE)),0,+(VLOOKUP($B451,Historical!$A$5:$U$500,COLUMNS($F451:F451)+6,FALSE)))/1000,3)</f>
        <v>35307.076999999997</v>
      </c>
      <c r="G451" s="32">
        <f>ROUND(IF(ISNA(VLOOKUP($B451,Historical!$A$5:$U$500,COLUMNS($F451:G451)+6,FALSE)),0,+(VLOOKUP($B451,Historical!$A$5:$U$500,COLUMNS($F451:G451)+6,FALSE)))/1000,3)</f>
        <v>35431.131000000001</v>
      </c>
      <c r="H451" s="32">
        <f>ROUND(IF(ISNA(VLOOKUP($B451,Historical!$A$5:$U$500,COLUMNS($F451:H451)+6,FALSE)),0,+(VLOOKUP($B451,Historical!$A$5:$U$500,COLUMNS($F451:H451)+6,FALSE)))/1000,3)</f>
        <v>35555.659</v>
      </c>
      <c r="I451" s="32">
        <f>ROUND(IF(ISNA(VLOOKUP($B451,Historical!$A$5:$U$500,COLUMNS($F451:I451)+6,FALSE)),0,+(VLOOKUP($B451,Historical!$A$5:$U$500,COLUMNS($F451:I451)+6,FALSE)))/1000,3)</f>
        <v>32516.236000000001</v>
      </c>
      <c r="J451" s="32">
        <f>ROUND(IF(ISNA(VLOOKUP($B451,Historical!$A$5:$U$500,COLUMNS($F451:J451)+6,FALSE)),0,+(VLOOKUP($B451,Historical!$A$5:$U$500,COLUMNS($F451:J451)+6,FALSE)))/1000,3)</f>
        <v>32630.113000000001</v>
      </c>
      <c r="K451" s="32">
        <f>ROUND(IF(ISNA(VLOOKUP($B451,Historical!$A$5:$U$500,COLUMNS($F451:K451)+6,FALSE)),0,+(VLOOKUP($B451,Historical!$A$5:$U$500,COLUMNS($F451:K451)+6,FALSE)))/1000,3)</f>
        <v>32744.427</v>
      </c>
      <c r="L451" s="32">
        <f>ROUND(IF(ISNA(VLOOKUP($B451,Historical!$A$5:$U$500,COLUMNS($F451:L451)+6,FALSE)),0,+(VLOOKUP($B451,Historical!$A$5:$U$500,COLUMNS($F451:L451)+6,FALSE)))/1000,3)</f>
        <v>32859.178999999996</v>
      </c>
      <c r="M451" s="32">
        <f>ROUND(IF(ISNA(VLOOKUP($B451,Historical!$A$5:$U$500,COLUMNS($F451:M451)+6,FALSE)),0,+(VLOOKUP($B451,Historical!$A$5:$U$500,COLUMNS($F451:M451)+6,FALSE)))/1000,3)</f>
        <v>32974.370999999999</v>
      </c>
      <c r="N451" s="32">
        <f>ROUND(IF(ISNA(VLOOKUP($B451,Historical!$A$5:$U$500,COLUMNS($F451:N451)+6,FALSE)),0,+(VLOOKUP($B451,Historical!$A$5:$U$500,COLUMNS($F451:N451)+6,FALSE)))/1000,3)</f>
        <v>33090.004999999997</v>
      </c>
      <c r="O451" s="32">
        <f>ROUND(IF(ISNA(VLOOKUP($B451,Historical!$A$5:$U$500,COLUMNS($F451:O451)+6,FALSE)),0,+(VLOOKUP($B451,Historical!$A$5:$U$500,COLUMNS($F451:O451)+6,FALSE)))/1000,3)</f>
        <v>33206.082999999999</v>
      </c>
      <c r="P451" s="32">
        <f>ROUND(IF(ISNA(VLOOKUP($B451,Historical!$A$5:$U$500,COLUMNS($F451:P451)+6,FALSE)),0,+(VLOOKUP($B451,Historical!$A$5:$U$500,COLUMNS($F451:P451)+6,FALSE)))/1000,3)</f>
        <v>33322.607000000004</v>
      </c>
      <c r="Q451" s="32">
        <f>ROUND(IF(ISNA(VLOOKUP($B451,Historical!$A$5:$U$500,COLUMNS($F451:Q451)+6,FALSE)),0,+(VLOOKUP($B451,Historical!$A$5:$U$500,COLUMNS($F451:Q451)+6,FALSE)))/1000,3)</f>
        <v>33439.578000000001</v>
      </c>
      <c r="R451" s="32">
        <f>ROUND(IF(ISNA(VLOOKUP($B451,Historical!$A$5:$U$500,COLUMNS($F451:R451)+6,FALSE)),0,+(VLOOKUP($B451,Historical!$A$5:$U$500,COLUMNS($F451:R451)+6,FALSE)))/1000,3)</f>
        <v>32144.871999999999</v>
      </c>
      <c r="S451" s="153">
        <f t="shared" si="55"/>
        <v>33478.564461538459</v>
      </c>
      <c r="T451" s="142" t="s">
        <v>113</v>
      </c>
    </row>
    <row r="452" spans="1:22" ht="15" customHeight="1">
      <c r="A452" s="140">
        <v>9</v>
      </c>
      <c r="B452" s="35"/>
      <c r="C452" s="14"/>
      <c r="D452" s="140" t="s">
        <v>318</v>
      </c>
      <c r="E452" s="140"/>
      <c r="F452" s="27">
        <f t="shared" ref="F452:S452" si="56">SUM(F445:F451)</f>
        <v>191241.67199999996</v>
      </c>
      <c r="G452" s="27">
        <f t="shared" si="56"/>
        <v>187655.734</v>
      </c>
      <c r="H452" s="27">
        <f t="shared" si="56"/>
        <v>186826.50599999999</v>
      </c>
      <c r="I452" s="27">
        <f t="shared" si="56"/>
        <v>182108.307</v>
      </c>
      <c r="J452" s="27">
        <f t="shared" si="56"/>
        <v>179029.44</v>
      </c>
      <c r="K452" s="27">
        <f t="shared" si="56"/>
        <v>178493.226</v>
      </c>
      <c r="L452" s="27">
        <f t="shared" si="56"/>
        <v>174928.33299999998</v>
      </c>
      <c r="M452" s="27">
        <f t="shared" si="56"/>
        <v>171636.02600000001</v>
      </c>
      <c r="N452" s="27">
        <f t="shared" si="56"/>
        <v>171486.17499999999</v>
      </c>
      <c r="O452" s="27">
        <f t="shared" si="56"/>
        <v>172483.81199999998</v>
      </c>
      <c r="P452" s="27">
        <f t="shared" si="56"/>
        <v>170644.44400000002</v>
      </c>
      <c r="Q452" s="27">
        <f t="shared" si="56"/>
        <v>169520.34899999999</v>
      </c>
      <c r="R452" s="27">
        <f t="shared" si="56"/>
        <v>165789.96400000001</v>
      </c>
      <c r="S452" s="27">
        <f t="shared" si="56"/>
        <v>177064.92215384616</v>
      </c>
      <c r="T452" s="140"/>
    </row>
    <row r="453" spans="1:22" ht="15" customHeight="1">
      <c r="A453" s="140">
        <v>10</v>
      </c>
      <c r="B453" s="140"/>
      <c r="C453" s="140"/>
      <c r="D453" s="140"/>
      <c r="E453" s="140"/>
      <c r="F453" s="140"/>
      <c r="G453" s="140"/>
      <c r="H453" s="140"/>
      <c r="I453" s="140"/>
      <c r="J453" s="140"/>
      <c r="K453" s="140"/>
      <c r="L453" s="140"/>
      <c r="M453" s="140"/>
      <c r="N453" s="140"/>
      <c r="O453" s="140"/>
      <c r="P453" s="140"/>
      <c r="Q453" s="140"/>
      <c r="R453" s="140"/>
      <c r="S453" s="140"/>
      <c r="T453" s="140"/>
    </row>
    <row r="454" spans="1:22" ht="15" customHeight="1">
      <c r="A454" s="140">
        <v>11</v>
      </c>
      <c r="B454" s="140"/>
      <c r="C454" s="140" t="s">
        <v>333</v>
      </c>
      <c r="D454" s="140"/>
      <c r="E454" s="14"/>
      <c r="F454" s="27"/>
      <c r="G454" s="27"/>
      <c r="H454" s="27"/>
      <c r="I454" s="27"/>
      <c r="J454" s="27"/>
      <c r="K454" s="27"/>
      <c r="L454" s="27"/>
      <c r="M454" s="27"/>
      <c r="N454" s="27"/>
      <c r="O454" s="27"/>
      <c r="P454" s="27"/>
      <c r="Q454" s="27"/>
      <c r="R454" s="27"/>
      <c r="S454" s="148"/>
      <c r="T454" s="140"/>
    </row>
    <row r="455" spans="1:22" ht="15" customHeight="1">
      <c r="A455" s="140">
        <v>12</v>
      </c>
      <c r="B455" s="86" t="s">
        <v>334</v>
      </c>
      <c r="C455" s="14" t="s">
        <v>335</v>
      </c>
      <c r="D455" s="14"/>
      <c r="E455" s="140"/>
      <c r="F455" s="27">
        <f>ROUND(IF(ISNA(VLOOKUP($B455,Historical!$A$5:$U$500,COLUMNS($F455:F455)+6,FALSE)),0,+(VLOOKUP($B455,Historical!$A$5:$U$500,COLUMNS($F455:F455)+6,FALSE)))/1000,3)</f>
        <v>853002.85</v>
      </c>
      <c r="G455" s="27">
        <f>ROUND(IF(ISNA(VLOOKUP($B455,Historical!$A$5:$U$500,COLUMNS($F455:G455)+6,FALSE)),0,+(VLOOKUP($B455,Historical!$A$5:$U$500,COLUMNS($F455:G455)+6,FALSE)))/1000,3)</f>
        <v>1130000</v>
      </c>
      <c r="H455" s="27">
        <f>ROUND(IF(ISNA(VLOOKUP($B455,Historical!$A$5:$U$500,COLUMNS($F455:H455)+6,FALSE)),0,+(VLOOKUP($B455,Historical!$A$5:$U$500,COLUMNS($F455:H455)+6,FALSE)))/1000,3)</f>
        <v>1128000</v>
      </c>
      <c r="I455" s="27">
        <f>ROUND(IF(ISNA(VLOOKUP($B455,Historical!$A$5:$U$500,COLUMNS($F455:I455)+6,FALSE)),0,+(VLOOKUP($B455,Historical!$A$5:$U$500,COLUMNS($F455:I455)+6,FALSE)))/1000,3)</f>
        <v>1182900</v>
      </c>
      <c r="J455" s="27">
        <f>ROUND(IF(ISNA(VLOOKUP($B455,Historical!$A$5:$U$500,COLUMNS($F455:J455)+6,FALSE)),0,+(VLOOKUP($B455,Historical!$A$5:$U$500,COLUMNS($F455:J455)+6,FALSE)))/1000,3)</f>
        <v>1196000</v>
      </c>
      <c r="K455" s="27">
        <f>ROUND(IF(ISNA(VLOOKUP($B455,Historical!$A$5:$U$500,COLUMNS($F455:K455)+6,FALSE)),0,+(VLOOKUP($B455,Historical!$A$5:$U$500,COLUMNS($F455:K455)+6,FALSE)))/1000,3)</f>
        <v>1201000</v>
      </c>
      <c r="L455" s="27">
        <f>ROUND(IF(ISNA(VLOOKUP($B455,Historical!$A$5:$U$500,COLUMNS($F455:L455)+6,FALSE)),0,+(VLOOKUP($B455,Historical!$A$5:$U$500,COLUMNS($F455:L455)+6,FALSE)))/1000,3)</f>
        <v>1224000</v>
      </c>
      <c r="M455" s="27">
        <f>ROUND(IF(ISNA(VLOOKUP($B455,Historical!$A$5:$U$500,COLUMNS($F455:M455)+6,FALSE)),0,+(VLOOKUP($B455,Historical!$A$5:$U$500,COLUMNS($F455:M455)+6,FALSE)))/1000,3)</f>
        <v>1234000</v>
      </c>
      <c r="N455" s="27">
        <f>ROUND(IF(ISNA(VLOOKUP($B455,Historical!$A$5:$U$500,COLUMNS($F455:N455)+6,FALSE)),0,+(VLOOKUP($B455,Historical!$A$5:$U$500,COLUMNS($F455:N455)+6,FALSE)))/1000,3)</f>
        <v>1186000</v>
      </c>
      <c r="O455" s="27">
        <f>ROUND(IF(ISNA(VLOOKUP($B455,Historical!$A$5:$U$500,COLUMNS($F455:O455)+6,FALSE)),0,+(VLOOKUP($B455,Historical!$A$5:$U$500,COLUMNS($F455:O455)+6,FALSE)))/1000,3)</f>
        <v>1158000</v>
      </c>
      <c r="P455" s="27">
        <f>ROUND(IF(ISNA(VLOOKUP($B455,Historical!$A$5:$U$500,COLUMNS($F455:P455)+6,FALSE)),0,+(VLOOKUP($B455,Historical!$A$5:$U$500,COLUMNS($F455:P455)+6,FALSE)))/1000,3)</f>
        <v>1127500</v>
      </c>
      <c r="Q455" s="27">
        <f>ROUND(IF(ISNA(VLOOKUP($B455,Historical!$A$5:$U$500,COLUMNS($F455:Q455)+6,FALSE)),0,+(VLOOKUP($B455,Historical!$A$5:$U$500,COLUMNS($F455:Q455)+6,FALSE)))/1000,3)</f>
        <v>1144000</v>
      </c>
      <c r="R455" s="27">
        <f>ROUND(IF(ISNA(VLOOKUP($B455,Historical!$A$5:$U$500,COLUMNS($F455:R455)+6,FALSE)),0,+(VLOOKUP($B455,Historical!$A$5:$U$500,COLUMNS($F455:R455)+6,FALSE)))/1000,3)</f>
        <v>706000</v>
      </c>
      <c r="S455" s="148">
        <f t="shared" ref="S455:S467" si="57">(SUM(F455:R455)/13)</f>
        <v>1113107.9115384615</v>
      </c>
      <c r="T455" s="142" t="s">
        <v>283</v>
      </c>
      <c r="U455" s="86"/>
    </row>
    <row r="456" spans="1:22" ht="15" customHeight="1">
      <c r="A456" s="140">
        <v>13</v>
      </c>
      <c r="B456" s="149" t="s">
        <v>336</v>
      </c>
      <c r="C456" s="14" t="s">
        <v>337</v>
      </c>
      <c r="D456" s="140"/>
      <c r="E456" s="140"/>
      <c r="F456" s="27">
        <f>ROUND(IF(ISNA(VLOOKUP($B456,Historical!$A$5:$U$500,COLUMNS($F456:F456)+6,FALSE)),0,+(VLOOKUP($B456,Historical!$A$5:$U$500,COLUMNS($F456:F456)+6,FALSE)))/1000,3)</f>
        <v>364873.68099999998</v>
      </c>
      <c r="G456" s="27">
        <f>ROUND(IF(ISNA(VLOOKUP($B456,Historical!$A$5:$U$500,COLUMNS($F456:G456)+6,FALSE)),0,+(VLOOKUP($B456,Historical!$A$5:$U$500,COLUMNS($F456:G456)+6,FALSE)))/1000,3)</f>
        <v>293818.07900000003</v>
      </c>
      <c r="H456" s="27">
        <f>ROUND(IF(ISNA(VLOOKUP($B456,Historical!$A$5:$U$500,COLUMNS($F456:H456)+6,FALSE)),0,+(VLOOKUP($B456,Historical!$A$5:$U$500,COLUMNS($F456:H456)+6,FALSE)))/1000,3)</f>
        <v>251262.33</v>
      </c>
      <c r="I456" s="27">
        <f>ROUND(IF(ISNA(VLOOKUP($B456,Historical!$A$5:$U$500,COLUMNS($F456:I456)+6,FALSE)),0,+(VLOOKUP($B456,Historical!$A$5:$U$500,COLUMNS($F456:I456)+6,FALSE)))/1000,3)</f>
        <v>219303.43599999999</v>
      </c>
      <c r="J456" s="27">
        <f>ROUND(IF(ISNA(VLOOKUP($B456,Historical!$A$5:$U$500,COLUMNS($F456:J456)+6,FALSE)),0,+(VLOOKUP($B456,Historical!$A$5:$U$500,COLUMNS($F456:J456)+6,FALSE)))/1000,3)</f>
        <v>218308.61799999999</v>
      </c>
      <c r="K456" s="27">
        <f>ROUND(IF(ISNA(VLOOKUP($B456,Historical!$A$5:$U$500,COLUMNS($F456:K456)+6,FALSE)),0,+(VLOOKUP($B456,Historical!$A$5:$U$500,COLUMNS($F456:K456)+6,FALSE)))/1000,3)</f>
        <v>232908.48199999999</v>
      </c>
      <c r="L456" s="27">
        <f>ROUND(IF(ISNA(VLOOKUP($B456,Historical!$A$5:$U$500,COLUMNS($F456:L456)+6,FALSE)),0,+(VLOOKUP($B456,Historical!$A$5:$U$500,COLUMNS($F456:L456)+6,FALSE)))/1000,3)</f>
        <v>232257.571</v>
      </c>
      <c r="M456" s="27">
        <f>ROUND(IF(ISNA(VLOOKUP($B456,Historical!$A$5:$U$500,COLUMNS($F456:M456)+6,FALSE)),0,+(VLOOKUP($B456,Historical!$A$5:$U$500,COLUMNS($F456:M456)+6,FALSE)))/1000,3)</f>
        <v>229627.204</v>
      </c>
      <c r="N456" s="27">
        <f>ROUND(IF(ISNA(VLOOKUP($B456,Historical!$A$5:$U$500,COLUMNS($F456:N456)+6,FALSE)),0,+(VLOOKUP($B456,Historical!$A$5:$U$500,COLUMNS($F456:N456)+6,FALSE)))/1000,3)</f>
        <v>290999.85200000001</v>
      </c>
      <c r="O456" s="27">
        <f>ROUND(IF(ISNA(VLOOKUP($B456,Historical!$A$5:$U$500,COLUMNS($F456:O456)+6,FALSE)),0,+(VLOOKUP($B456,Historical!$A$5:$U$500,COLUMNS($F456:O456)+6,FALSE)))/1000,3)</f>
        <v>286564.15500000003</v>
      </c>
      <c r="P456" s="27">
        <f>ROUND(IF(ISNA(VLOOKUP($B456,Historical!$A$5:$U$500,COLUMNS($F456:P456)+6,FALSE)),0,+(VLOOKUP($B456,Historical!$A$5:$U$500,COLUMNS($F456:P456)+6,FALSE)))/1000,3)</f>
        <v>258423.35699999999</v>
      </c>
      <c r="Q456" s="27">
        <f>ROUND(IF(ISNA(VLOOKUP($B456,Historical!$A$5:$U$500,COLUMNS($F456:Q456)+6,FALSE)),0,+(VLOOKUP($B456,Historical!$A$5:$U$500,COLUMNS($F456:Q456)+6,FALSE)))/1000,3)</f>
        <v>284695.34299999999</v>
      </c>
      <c r="R456" s="27">
        <f>ROUND(IF(ISNA(VLOOKUP($B456,Historical!$A$5:$U$500,COLUMNS($F456:R456)+6,FALSE)),0,+(VLOOKUP($B456,Historical!$A$5:$U$500,COLUMNS($F456:R456)+6,FALSE)))/1000,3)</f>
        <v>320892.31199999998</v>
      </c>
      <c r="S456" s="148">
        <f t="shared" si="57"/>
        <v>267994.95538461534</v>
      </c>
      <c r="T456" s="142" t="s">
        <v>113</v>
      </c>
      <c r="U456" s="149"/>
    </row>
    <row r="457" spans="1:22" ht="15" customHeight="1">
      <c r="A457" s="140">
        <v>14</v>
      </c>
      <c r="B457" s="149" t="s">
        <v>338</v>
      </c>
      <c r="C457" s="160" t="s">
        <v>339</v>
      </c>
      <c r="D457" s="140"/>
      <c r="E457" s="140"/>
      <c r="F457" s="27">
        <f>ROUND(IF(ISNA(VLOOKUP($B457,Historical!$A$5:$U$500,COLUMNS($F457:F457)+6,FALSE)),0,+(VLOOKUP($B457,Historical!$A$5:$U$500,COLUMNS($F457:F457)+6,FALSE)))/1000,3)</f>
        <v>195000</v>
      </c>
      <c r="G457" s="27">
        <f>ROUND(IF(ISNA(VLOOKUP($B457,Historical!$A$5:$U$500,COLUMNS($F457:G457)+6,FALSE)),0,+(VLOOKUP($B457,Historical!$A$5:$U$500,COLUMNS($F457:G457)+6,FALSE)))/1000,3)</f>
        <v>195000</v>
      </c>
      <c r="H457" s="27">
        <f>ROUND(IF(ISNA(VLOOKUP($B457,Historical!$A$5:$U$500,COLUMNS($F457:H457)+6,FALSE)),0,+(VLOOKUP($B457,Historical!$A$5:$U$500,COLUMNS($F457:H457)+6,FALSE)))/1000,3)</f>
        <v>195000</v>
      </c>
      <c r="I457" s="27">
        <f>ROUND(IF(ISNA(VLOOKUP($B457,Historical!$A$5:$U$500,COLUMNS($F457:I457)+6,FALSE)),0,+(VLOOKUP($B457,Historical!$A$5:$U$500,COLUMNS($F457:I457)+6,FALSE)))/1000,3)</f>
        <v>195000</v>
      </c>
      <c r="J457" s="27">
        <f>ROUND(IF(ISNA(VLOOKUP($B457,Historical!$A$5:$U$500,COLUMNS($F457:J457)+6,FALSE)),0,+(VLOOKUP($B457,Historical!$A$5:$U$500,COLUMNS($F457:J457)+6,FALSE)))/1000,3)</f>
        <v>195000</v>
      </c>
      <c r="K457" s="27">
        <f>ROUND(IF(ISNA(VLOOKUP($B457,Historical!$A$5:$U$500,COLUMNS($F457:K457)+6,FALSE)),0,+(VLOOKUP($B457,Historical!$A$5:$U$500,COLUMNS($F457:K457)+6,FALSE)))/1000,3)</f>
        <v>195000</v>
      </c>
      <c r="L457" s="27">
        <f>ROUND(IF(ISNA(VLOOKUP($B457,Historical!$A$5:$U$500,COLUMNS($F457:L457)+6,FALSE)),0,+(VLOOKUP($B457,Historical!$A$5:$U$500,COLUMNS($F457:L457)+6,FALSE)))/1000,3)</f>
        <v>195000</v>
      </c>
      <c r="M457" s="27">
        <f>ROUND(IF(ISNA(VLOOKUP($B457,Historical!$A$5:$U$500,COLUMNS($F457:M457)+6,FALSE)),0,+(VLOOKUP($B457,Historical!$A$5:$U$500,COLUMNS($F457:M457)+6,FALSE)))/1000,3)</f>
        <v>195000</v>
      </c>
      <c r="N457" s="27">
        <f>ROUND(IF(ISNA(VLOOKUP($B457,Historical!$A$5:$U$500,COLUMNS($F457:N457)+6,FALSE)),0,+(VLOOKUP($B457,Historical!$A$5:$U$500,COLUMNS($F457:N457)+6,FALSE)))/1000,3)</f>
        <v>195000</v>
      </c>
      <c r="O457" s="27">
        <f>ROUND(IF(ISNA(VLOOKUP($B457,Historical!$A$5:$U$500,COLUMNS($F457:O457)+6,FALSE)),0,+(VLOOKUP($B457,Historical!$A$5:$U$500,COLUMNS($F457:O457)+6,FALSE)))/1000,3)</f>
        <v>195000</v>
      </c>
      <c r="P457" s="27">
        <f>ROUND(IF(ISNA(VLOOKUP($B457,Historical!$A$5:$U$500,COLUMNS($F457:P457)+6,FALSE)),0,+(VLOOKUP($B457,Historical!$A$5:$U$500,COLUMNS($F457:P457)+6,FALSE)))/1000,3)</f>
        <v>195000</v>
      </c>
      <c r="Q457" s="27">
        <f>ROUND(IF(ISNA(VLOOKUP($B457,Historical!$A$5:$U$500,COLUMNS($F457:Q457)+6,FALSE)),0,+(VLOOKUP($B457,Historical!$A$5:$U$500,COLUMNS($F457:Q457)+6,FALSE)))/1000,3)</f>
        <v>195000</v>
      </c>
      <c r="R457" s="27">
        <f>ROUND(IF(ISNA(VLOOKUP($B457,Historical!$A$5:$U$500,COLUMNS($F457:R457)+6,FALSE)),0,+(VLOOKUP($B457,Historical!$A$5:$U$500,COLUMNS($F457:R457)+6,FALSE)))/1000,3)</f>
        <v>0</v>
      </c>
      <c r="S457" s="148">
        <f t="shared" si="57"/>
        <v>180000</v>
      </c>
      <c r="T457" s="142" t="s">
        <v>283</v>
      </c>
      <c r="U457" s="149"/>
    </row>
    <row r="458" spans="1:22" ht="15" customHeight="1">
      <c r="A458" s="140">
        <v>15</v>
      </c>
      <c r="B458" s="86" t="s">
        <v>340</v>
      </c>
      <c r="C458" s="14" t="s">
        <v>341</v>
      </c>
      <c r="D458" s="140"/>
      <c r="E458" s="140"/>
      <c r="F458" s="27">
        <f>ROUND(IF(ISNA(VLOOKUP($B458,Historical!$A$5:$U$500,COLUMNS($F458:F458)+6,FALSE)),0,+(VLOOKUP($B458,Historical!$A$5:$U$500,COLUMNS($F458:F458)+6,FALSE)))/1000,3)</f>
        <v>20807.525000000001</v>
      </c>
      <c r="G458" s="27">
        <f>ROUND(IF(ISNA(VLOOKUP($B458,Historical!$A$5:$U$500,COLUMNS($F458:G458)+6,FALSE)),0,+(VLOOKUP($B458,Historical!$A$5:$U$500,COLUMNS($F458:G458)+6,FALSE)))/1000,3)</f>
        <v>17354.466</v>
      </c>
      <c r="H458" s="27">
        <f>ROUND(IF(ISNA(VLOOKUP($B458,Historical!$A$5:$U$500,COLUMNS($F458:H458)+6,FALSE)),0,+(VLOOKUP($B458,Historical!$A$5:$U$500,COLUMNS($F458:H458)+6,FALSE)))/1000,3)</f>
        <v>12045.960999999999</v>
      </c>
      <c r="I458" s="27">
        <f>ROUND(IF(ISNA(VLOOKUP($B458,Historical!$A$5:$U$500,COLUMNS($F458:I458)+6,FALSE)),0,+(VLOOKUP($B458,Historical!$A$5:$U$500,COLUMNS($F458:I458)+6,FALSE)))/1000,3)</f>
        <v>18658.82</v>
      </c>
      <c r="J458" s="27">
        <f>ROUND(IF(ISNA(VLOOKUP($B458,Historical!$A$5:$U$500,COLUMNS($F458:J458)+6,FALSE)),0,+(VLOOKUP($B458,Historical!$A$5:$U$500,COLUMNS($F458:J458)+6,FALSE)))/1000,3)</f>
        <v>41043.319000000003</v>
      </c>
      <c r="K458" s="27">
        <f>ROUND(IF(ISNA(VLOOKUP($B458,Historical!$A$5:$U$500,COLUMNS($F458:K458)+6,FALSE)),0,+(VLOOKUP($B458,Historical!$A$5:$U$500,COLUMNS($F458:K458)+6,FALSE)))/1000,3)</f>
        <v>15684.231</v>
      </c>
      <c r="L458" s="27">
        <f>ROUND(IF(ISNA(VLOOKUP($B458,Historical!$A$5:$U$500,COLUMNS($F458:L458)+6,FALSE)),0,+(VLOOKUP($B458,Historical!$A$5:$U$500,COLUMNS($F458:L458)+6,FALSE)))/1000,3)</f>
        <v>13637.554</v>
      </c>
      <c r="M458" s="27">
        <f>ROUND(IF(ISNA(VLOOKUP($B458,Historical!$A$5:$U$500,COLUMNS($F458:M458)+6,FALSE)),0,+(VLOOKUP($B458,Historical!$A$5:$U$500,COLUMNS($F458:M458)+6,FALSE)))/1000,3)</f>
        <v>16406.306</v>
      </c>
      <c r="N458" s="27">
        <f>ROUND(IF(ISNA(VLOOKUP($B458,Historical!$A$5:$U$500,COLUMNS($F458:N458)+6,FALSE)),0,+(VLOOKUP($B458,Historical!$A$5:$U$500,COLUMNS($F458:N458)+6,FALSE)))/1000,3)</f>
        <v>13657.074000000001</v>
      </c>
      <c r="O458" s="27">
        <f>ROUND(IF(ISNA(VLOOKUP($B458,Historical!$A$5:$U$500,COLUMNS($F458:O458)+6,FALSE)),0,+(VLOOKUP($B458,Historical!$A$5:$U$500,COLUMNS($F458:O458)+6,FALSE)))/1000,3)</f>
        <v>14751.879000000001</v>
      </c>
      <c r="P458" s="27">
        <f>ROUND(IF(ISNA(VLOOKUP($B458,Historical!$A$5:$U$500,COLUMNS($F458:P458)+6,FALSE)),0,+(VLOOKUP($B458,Historical!$A$5:$U$500,COLUMNS($F458:P458)+6,FALSE)))/1000,3)</f>
        <v>12289.312</v>
      </c>
      <c r="Q458" s="27">
        <f>ROUND(IF(ISNA(VLOOKUP($B458,Historical!$A$5:$U$500,COLUMNS($F458:Q458)+6,FALSE)),0,+(VLOOKUP($B458,Historical!$A$5:$U$500,COLUMNS($F458:Q458)+6,FALSE)))/1000,3)</f>
        <v>9045.5280000000002</v>
      </c>
      <c r="R458" s="27">
        <f>ROUND(IF(ISNA(VLOOKUP($B458,Historical!$A$5:$U$500,COLUMNS($F458:R458)+6,FALSE)),0,+(VLOOKUP($B458,Historical!$A$5:$U$500,COLUMNS($F458:R458)+6,FALSE)))/1000,3)</f>
        <v>10201.859</v>
      </c>
      <c r="S458" s="148">
        <f t="shared" si="57"/>
        <v>16583.371846153845</v>
      </c>
      <c r="T458" s="142" t="s">
        <v>113</v>
      </c>
      <c r="U458" s="149"/>
    </row>
    <row r="459" spans="1:22" ht="15" customHeight="1">
      <c r="A459" s="140">
        <v>16</v>
      </c>
      <c r="B459" s="86" t="s">
        <v>342</v>
      </c>
      <c r="C459" s="14" t="s">
        <v>343</v>
      </c>
      <c r="D459" s="140"/>
      <c r="E459" s="140"/>
      <c r="F459" s="27">
        <f>ROUND(IF(ISNA(VLOOKUP($B459,Historical!$A$5:$U$500,COLUMNS($F459:F459)+6,FALSE)),0,+(VLOOKUP($B459,Historical!$A$5:$U$500,COLUMNS($F459:F459)+6,FALSE)))/1000,3)</f>
        <v>114803.917</v>
      </c>
      <c r="G459" s="27">
        <f>ROUND(IF(ISNA(VLOOKUP($B459,Historical!$A$5:$U$500,COLUMNS($F459:G459)+6,FALSE)),0,+(VLOOKUP($B459,Historical!$A$5:$U$500,COLUMNS($F459:G459)+6,FALSE)))/1000,3)</f>
        <v>116588.14</v>
      </c>
      <c r="H459" s="27">
        <f>ROUND(IF(ISNA(VLOOKUP($B459,Historical!$A$5:$U$500,COLUMNS($F459:H459)+6,FALSE)),0,+(VLOOKUP($B459,Historical!$A$5:$U$500,COLUMNS($F459:H459)+6,FALSE)))/1000,3)</f>
        <v>118062.442</v>
      </c>
      <c r="I459" s="27">
        <f>ROUND(IF(ISNA(VLOOKUP($B459,Historical!$A$5:$U$500,COLUMNS($F459:I459)+6,FALSE)),0,+(VLOOKUP($B459,Historical!$A$5:$U$500,COLUMNS($F459:I459)+6,FALSE)))/1000,3)</f>
        <v>119418.99800000001</v>
      </c>
      <c r="J459" s="27">
        <f>ROUND(IF(ISNA(VLOOKUP($B459,Historical!$A$5:$U$500,COLUMNS($F459:J459)+6,FALSE)),0,+(VLOOKUP($B459,Historical!$A$5:$U$500,COLUMNS($F459:J459)+6,FALSE)))/1000,3)</f>
        <v>120370.88499999999</v>
      </c>
      <c r="K459" s="27">
        <f>ROUND(IF(ISNA(VLOOKUP($B459,Historical!$A$5:$U$500,COLUMNS($F459:K459)+6,FALSE)),0,+(VLOOKUP($B459,Historical!$A$5:$U$500,COLUMNS($F459:K459)+6,FALSE)))/1000,3)</f>
        <v>121826.567</v>
      </c>
      <c r="L459" s="27">
        <f>ROUND(IF(ISNA(VLOOKUP($B459,Historical!$A$5:$U$500,COLUMNS($F459:L459)+6,FALSE)),0,+(VLOOKUP($B459,Historical!$A$5:$U$500,COLUMNS($F459:L459)+6,FALSE)))/1000,3)</f>
        <v>122838.705</v>
      </c>
      <c r="M459" s="27">
        <f>ROUND(IF(ISNA(VLOOKUP($B459,Historical!$A$5:$U$500,COLUMNS($F459:M459)+6,FALSE)),0,+(VLOOKUP($B459,Historical!$A$5:$U$500,COLUMNS($F459:M459)+6,FALSE)))/1000,3)</f>
        <v>123592.24099999999</v>
      </c>
      <c r="N459" s="27">
        <f>ROUND(IF(ISNA(VLOOKUP($B459,Historical!$A$5:$U$500,COLUMNS($F459:N459)+6,FALSE)),0,+(VLOOKUP($B459,Historical!$A$5:$U$500,COLUMNS($F459:N459)+6,FALSE)))/1000,3)</f>
        <v>124815.484</v>
      </c>
      <c r="O459" s="27">
        <f>ROUND(IF(ISNA(VLOOKUP($B459,Historical!$A$5:$U$500,COLUMNS($F459:O459)+6,FALSE)),0,+(VLOOKUP($B459,Historical!$A$5:$U$500,COLUMNS($F459:O459)+6,FALSE)))/1000,3)</f>
        <v>118650.83900000001</v>
      </c>
      <c r="P459" s="27">
        <f>ROUND(IF(ISNA(VLOOKUP($B459,Historical!$A$5:$U$500,COLUMNS($F459:P459)+6,FALSE)),0,+(VLOOKUP($B459,Historical!$A$5:$U$500,COLUMNS($F459:P459)+6,FALSE)))/1000,3)</f>
        <v>118833.52899999999</v>
      </c>
      <c r="Q459" s="27">
        <f>ROUND(IF(ISNA(VLOOKUP($B459,Historical!$A$5:$U$500,COLUMNS($F459:Q459)+6,FALSE)),0,+(VLOOKUP($B459,Historical!$A$5:$U$500,COLUMNS($F459:Q459)+6,FALSE)))/1000,3)</f>
        <v>120058.04300000001</v>
      </c>
      <c r="R459" s="27">
        <f>ROUND(IF(ISNA(VLOOKUP($B459,Historical!$A$5:$U$500,COLUMNS($F459:R459)+6,FALSE)),0,+(VLOOKUP($B459,Historical!$A$5:$U$500,COLUMNS($F459:R459)+6,FALSE)))/1000,3)</f>
        <v>120634.376</v>
      </c>
      <c r="S459" s="148">
        <f t="shared" si="57"/>
        <v>120038.01276923077</v>
      </c>
      <c r="T459" s="402" t="s">
        <v>283</v>
      </c>
      <c r="U459" s="35"/>
    </row>
    <row r="460" spans="1:22" ht="15" customHeight="1">
      <c r="A460" s="140">
        <v>17</v>
      </c>
      <c r="B460" s="86" t="s">
        <v>344</v>
      </c>
      <c r="C460" s="14" t="s">
        <v>345</v>
      </c>
      <c r="D460" s="140"/>
      <c r="E460" s="140"/>
      <c r="F460" s="27">
        <f>ROUND(VLOOKUP($B460,Historical!$A$5:$U$500,COLUMNS($F460:F460)+6,FALSE)/1000,3)-F461</f>
        <v>9847.0059999999994</v>
      </c>
      <c r="G460" s="27">
        <f>ROUND(VLOOKUP($B460,Historical!$A$5:$U$500,COLUMNS($F460:G460)+6,FALSE)/1000,3)-G461</f>
        <v>10533.192999999999</v>
      </c>
      <c r="H460" s="27">
        <f>ROUND(VLOOKUP($B460,Historical!$A$5:$U$500,COLUMNS($F460:H460)+6,FALSE)/1000,3)-H461</f>
        <v>20657.985999999997</v>
      </c>
      <c r="I460" s="27">
        <f>ROUND(VLOOKUP($B460,Historical!$A$5:$U$500,COLUMNS($F460:I460)+6,FALSE)/1000,3)-I461</f>
        <v>19391.185000000001</v>
      </c>
      <c r="J460" s="27">
        <f>ROUND(VLOOKUP($B460,Historical!$A$5:$U$500,COLUMNS($F460:J460)+6,FALSE)/1000,3)-J461</f>
        <v>19983.878000000001</v>
      </c>
      <c r="K460" s="27">
        <f>ROUND(VLOOKUP($B460,Historical!$A$5:$U$500,COLUMNS($F460:K460)+6,FALSE)/1000,3)-K461</f>
        <v>48042.129000000001</v>
      </c>
      <c r="L460" s="27">
        <f>ROUND(VLOOKUP($B460,Historical!$A$5:$U$500,COLUMNS($F460:L460)+6,FALSE)/1000,3)-L461</f>
        <v>38020.297999999995</v>
      </c>
      <c r="M460" s="27">
        <f>ROUND(VLOOKUP($B460,Historical!$A$5:$U$500,COLUMNS($F460:M460)+6,FALSE)/1000,3)-M461</f>
        <v>69417.618000000002</v>
      </c>
      <c r="N460" s="27">
        <f>ROUND(VLOOKUP($B460,Historical!$A$5:$U$500,COLUMNS($F460:N460)+6,FALSE)/1000,3)-N461</f>
        <v>92158.690999999992</v>
      </c>
      <c r="O460" s="27">
        <f>ROUND(VLOOKUP($B460,Historical!$A$5:$U$500,COLUMNS($F460:O460)+6,FALSE)/1000,3)-O461</f>
        <v>82304.297999999995</v>
      </c>
      <c r="P460" s="27">
        <f>ROUND(VLOOKUP($B460,Historical!$A$5:$U$500,COLUMNS($F460:P460)+6,FALSE)/1000,3)-P461</f>
        <v>102603.02799999999</v>
      </c>
      <c r="Q460" s="27">
        <f>ROUND(VLOOKUP($B460,Historical!$A$5:$U$500,COLUMNS($F460:Q460)+6,FALSE)/1000,3)-Q461</f>
        <v>34605.822</v>
      </c>
      <c r="R460" s="27">
        <f>ROUND(VLOOKUP($B460,Historical!$A$5:$U$500,COLUMNS($F460:R460)+6,FALSE)/1000,3)-R461</f>
        <v>-3407.6590000000015</v>
      </c>
      <c r="S460" s="148">
        <f t="shared" si="57"/>
        <v>41858.267153846151</v>
      </c>
      <c r="T460" s="402" t="s">
        <v>113</v>
      </c>
      <c r="U460" s="35"/>
      <c r="V460" s="365"/>
    </row>
    <row r="461" spans="1:22" ht="15" customHeight="1">
      <c r="A461" s="140">
        <v>18</v>
      </c>
      <c r="B461" s="86" t="s">
        <v>344</v>
      </c>
      <c r="C461" s="14" t="s">
        <v>345</v>
      </c>
      <c r="D461" s="140"/>
      <c r="E461" s="140"/>
      <c r="F461" s="27">
        <f>-ROUND(VLOOKUP("236nu",Historical!$B$5:$U$598,COLUMNS($F461:F461)+5,FALSE)/1000,3)</f>
        <v>-128.72</v>
      </c>
      <c r="G461" s="27">
        <f>-ROUND(VLOOKUP("236nu",Historical!$B$5:$U$598,COLUMNS($F461:G461)+5,FALSE)/1000,3)</f>
        <v>4.2880000000000003</v>
      </c>
      <c r="H461" s="27">
        <f>-ROUND(VLOOKUP("236nu",Historical!$B$5:$U$598,COLUMNS($F461:H461)+5,FALSE)/1000,3)</f>
        <v>146.56200000000001</v>
      </c>
      <c r="I461" s="27">
        <f>-ROUND(VLOOKUP("236nu",Historical!$B$5:$U$598,COLUMNS($F461:I461)+5,FALSE)/1000,3)</f>
        <v>-949.23199999999997</v>
      </c>
      <c r="J461" s="27">
        <f>-ROUND(VLOOKUP("236nu",Historical!$B$5:$U$598,COLUMNS($F461:J461)+5,FALSE)/1000,3)</f>
        <v>-1555.9110000000001</v>
      </c>
      <c r="K461" s="27">
        <f>-ROUND(VLOOKUP("236nu",Historical!$B$5:$U$598,COLUMNS($F461:K461)+5,FALSE)/1000,3)</f>
        <v>-1443.4159999999999</v>
      </c>
      <c r="L461" s="27">
        <f>-ROUND(VLOOKUP("236nu",Historical!$B$5:$U$598,COLUMNS($F461:L461)+5,FALSE)/1000,3)</f>
        <v>-1646.3440000000001</v>
      </c>
      <c r="M461" s="27">
        <f>-ROUND(VLOOKUP("236nu",Historical!$B$5:$U$598,COLUMNS($F461:M461)+5,FALSE)/1000,3)</f>
        <v>-1523.21</v>
      </c>
      <c r="N461" s="27">
        <f>-ROUND(VLOOKUP("236nu",Historical!$B$5:$U$598,COLUMNS($F461:N461)+5,FALSE)/1000,3)</f>
        <v>-1673.473</v>
      </c>
      <c r="O461" s="27">
        <f>-ROUND(VLOOKUP("236nu",Historical!$B$5:$U$598,COLUMNS($F461:O461)+5,FALSE)/1000,3)</f>
        <v>-1660.4390000000001</v>
      </c>
      <c r="P461" s="27">
        <f>-ROUND(VLOOKUP("236nu",Historical!$B$5:$U$598,COLUMNS($F461:P461)+5,FALSE)/1000,3)</f>
        <v>-1632.4269999999999</v>
      </c>
      <c r="Q461" s="27">
        <f>-ROUND(VLOOKUP("236nu",Historical!$B$5:$U$598,COLUMNS($F461:Q461)+5,FALSE)/1000,3)</f>
        <v>411.98099999999999</v>
      </c>
      <c r="R461" s="27">
        <f>-ROUND(VLOOKUP("236nu",Historical!$B$5:$U$598,COLUMNS($F461:R461)+5,FALSE)/1000,3)</f>
        <v>14616.29</v>
      </c>
      <c r="S461" s="148">
        <f t="shared" si="57"/>
        <v>228.14992307692313</v>
      </c>
      <c r="T461" s="402" t="s">
        <v>236</v>
      </c>
      <c r="U461" s="35"/>
      <c r="V461" s="365"/>
    </row>
    <row r="462" spans="1:22" ht="15" customHeight="1">
      <c r="A462" s="140">
        <v>19</v>
      </c>
      <c r="B462" s="86" t="s">
        <v>346</v>
      </c>
      <c r="C462" s="14" t="s">
        <v>347</v>
      </c>
      <c r="D462" s="140"/>
      <c r="E462" s="140"/>
      <c r="F462" s="27">
        <f>ROUND(IF(ISNA(VLOOKUP($B462,Historical!$A$5:$U$500,COLUMNS($F462:F462)+6,FALSE)),0,+(VLOOKUP($B462,Historical!$A$5:$U$500,COLUMNS($F462:F462)+6,FALSE)))/1000,3)</f>
        <v>25147.687000000002</v>
      </c>
      <c r="G462" s="27">
        <f>ROUND(IF(ISNA(VLOOKUP($B462,Historical!$A$5:$U$500,COLUMNS($F462:G462)+6,FALSE)),0,+(VLOOKUP($B462,Historical!$A$5:$U$500,COLUMNS($F462:G462)+6,FALSE)))/1000,3)</f>
        <v>29579.957999999999</v>
      </c>
      <c r="H462" s="27">
        <f>ROUND(IF(ISNA(VLOOKUP($B462,Historical!$A$5:$U$500,COLUMNS($F462:H462)+6,FALSE)),0,+(VLOOKUP($B462,Historical!$A$5:$U$500,COLUMNS($F462:H462)+6,FALSE)))/1000,3)</f>
        <v>42996.387000000002</v>
      </c>
      <c r="I462" s="27">
        <f>ROUND(IF(ISNA(VLOOKUP($B462,Historical!$A$5:$U$500,COLUMNS($F462:I462)+6,FALSE)),0,+(VLOOKUP($B462,Historical!$A$5:$U$500,COLUMNS($F462:I462)+6,FALSE)))/1000,3)</f>
        <v>45090.694000000003</v>
      </c>
      <c r="J462" s="27">
        <f>ROUND(IF(ISNA(VLOOKUP($B462,Historical!$A$5:$U$500,COLUMNS($F462:J462)+6,FALSE)),0,+(VLOOKUP($B462,Historical!$A$5:$U$500,COLUMNS($F462:J462)+6,FALSE)))/1000,3)</f>
        <v>58629.432999999997</v>
      </c>
      <c r="K462" s="27">
        <f>ROUND(IF(ISNA(VLOOKUP($B462,Historical!$A$5:$U$500,COLUMNS($F462:K462)+6,FALSE)),0,+(VLOOKUP($B462,Historical!$A$5:$U$500,COLUMNS($F462:K462)+6,FALSE)))/1000,3)</f>
        <v>44652.349000000002</v>
      </c>
      <c r="L462" s="27">
        <f>ROUND(IF(ISNA(VLOOKUP($B462,Historical!$A$5:$U$500,COLUMNS($F462:L462)+6,FALSE)),0,+(VLOOKUP($B462,Historical!$A$5:$U$500,COLUMNS($F462:L462)+6,FALSE)))/1000,3)</f>
        <v>30525.382000000001</v>
      </c>
      <c r="M462" s="27">
        <f>ROUND(IF(ISNA(VLOOKUP($B462,Historical!$A$5:$U$500,COLUMNS($F462:M462)+6,FALSE)),0,+(VLOOKUP($B462,Historical!$A$5:$U$500,COLUMNS($F462:M462)+6,FALSE)))/1000,3)</f>
        <v>30867.956999999999</v>
      </c>
      <c r="N462" s="27">
        <f>ROUND(IF(ISNA(VLOOKUP($B462,Historical!$A$5:$U$500,COLUMNS($F462:N462)+6,FALSE)),0,+(VLOOKUP($B462,Historical!$A$5:$U$500,COLUMNS($F462:N462)+6,FALSE)))/1000,3)</f>
        <v>44358.319000000003</v>
      </c>
      <c r="O462" s="27">
        <f>ROUND(IF(ISNA(VLOOKUP($B462,Historical!$A$5:$U$500,COLUMNS($F462:O462)+6,FALSE)),0,+(VLOOKUP($B462,Historical!$A$5:$U$500,COLUMNS($F462:O462)+6,FALSE)))/1000,3)</f>
        <v>46029.324000000001</v>
      </c>
      <c r="P462" s="27">
        <f>ROUND(IF(ISNA(VLOOKUP($B462,Historical!$A$5:$U$500,COLUMNS($F462:P462)+6,FALSE)),0,+(VLOOKUP($B462,Historical!$A$5:$U$500,COLUMNS($F462:P462)+6,FALSE)))/1000,3)</f>
        <v>59508.834999999999</v>
      </c>
      <c r="Q462" s="27">
        <f>ROUND(IF(ISNA(VLOOKUP($B462,Historical!$A$5:$U$500,COLUMNS($F462:Q462)+6,FALSE)),0,+(VLOOKUP($B462,Historical!$A$5:$U$500,COLUMNS($F462:Q462)+6,FALSE)))/1000,3)</f>
        <v>45417.125</v>
      </c>
      <c r="R462" s="27">
        <f>ROUND(IF(ISNA(VLOOKUP($B462,Historical!$A$5:$U$500,COLUMNS($F462:R462)+6,FALSE)),0,+(VLOOKUP($B462,Historical!$A$5:$U$500,COLUMNS($F462:R462)+6,FALSE)))/1000,3)</f>
        <v>28439.717000000001</v>
      </c>
      <c r="S462" s="148">
        <f t="shared" si="57"/>
        <v>40864.859000000004</v>
      </c>
      <c r="T462" s="402" t="s">
        <v>113</v>
      </c>
      <c r="U462" s="35"/>
    </row>
    <row r="463" spans="1:22" ht="15" customHeight="1">
      <c r="A463" s="140">
        <v>20</v>
      </c>
      <c r="B463" s="86" t="s">
        <v>348</v>
      </c>
      <c r="C463" s="14" t="s">
        <v>349</v>
      </c>
      <c r="D463" s="140"/>
      <c r="E463" s="140"/>
      <c r="F463" s="27">
        <f>ROUND(IF(ISNA(VLOOKUP($B463,Historical!$A$5:$U$500,COLUMNS($F463:F463)+6,FALSE)),0,+(VLOOKUP($B463,Historical!$A$5:$U$500,COLUMNS($F463:F463)+6,FALSE)))/1000,3)</f>
        <v>0</v>
      </c>
      <c r="G463" s="27">
        <f>ROUND(IF(ISNA(VLOOKUP($B463,Historical!$A$5:$U$500,COLUMNS($F463:G463)+6,FALSE)),0,+(VLOOKUP($B463,Historical!$A$5:$U$500,COLUMNS($F463:G463)+6,FALSE)))/1000,3)</f>
        <v>0</v>
      </c>
      <c r="H463" s="27">
        <f>ROUND(IF(ISNA(VLOOKUP($B463,Historical!$A$5:$U$500,COLUMNS($F463:H463)+6,FALSE)),0,+(VLOOKUP($B463,Historical!$A$5:$U$500,COLUMNS($F463:H463)+6,FALSE)))/1000,3)</f>
        <v>0</v>
      </c>
      <c r="I463" s="27">
        <f>ROUND(IF(ISNA(VLOOKUP($B463,Historical!$A$5:$U$500,COLUMNS($F463:I463)+6,FALSE)),0,+(VLOOKUP($B463,Historical!$A$5:$U$500,COLUMNS($F463:I463)+6,FALSE)))/1000,3)</f>
        <v>0</v>
      </c>
      <c r="J463" s="27">
        <f>ROUND(IF(ISNA(VLOOKUP($B463,Historical!$A$5:$U$500,COLUMNS($F463:J463)+6,FALSE)),0,+(VLOOKUP($B463,Historical!$A$5:$U$500,COLUMNS($F463:J463)+6,FALSE)))/1000,3)</f>
        <v>0</v>
      </c>
      <c r="K463" s="27">
        <f>ROUND(IF(ISNA(VLOOKUP($B463,Historical!$A$5:$U$500,COLUMNS($F463:K463)+6,FALSE)),0,+(VLOOKUP($B463,Historical!$A$5:$U$500,COLUMNS($F463:K463)+6,FALSE)))/1000,3)</f>
        <v>0</v>
      </c>
      <c r="L463" s="27">
        <f>ROUND(IF(ISNA(VLOOKUP($B463,Historical!$A$5:$U$500,COLUMNS($F463:L463)+6,FALSE)),0,+(VLOOKUP($B463,Historical!$A$5:$U$500,COLUMNS($F463:L463)+6,FALSE)))/1000,3)</f>
        <v>0</v>
      </c>
      <c r="M463" s="27">
        <f>ROUND(IF(ISNA(VLOOKUP($B463,Historical!$A$5:$U$500,COLUMNS($F463:M463)+6,FALSE)),0,+(VLOOKUP($B463,Historical!$A$5:$U$500,COLUMNS($F463:M463)+6,FALSE)))/1000,3)</f>
        <v>0</v>
      </c>
      <c r="N463" s="27">
        <f>ROUND(IF(ISNA(VLOOKUP($B463,Historical!$A$5:$U$500,COLUMNS($F463:N463)+6,FALSE)),0,+(VLOOKUP($B463,Historical!$A$5:$U$500,COLUMNS($F463:N463)+6,FALSE)))/1000,3)</f>
        <v>0</v>
      </c>
      <c r="O463" s="27">
        <f>ROUND(IF(ISNA(VLOOKUP($B463,Historical!$A$5:$U$500,COLUMNS($F463:O463)+6,FALSE)),0,+(VLOOKUP($B463,Historical!$A$5:$U$500,COLUMNS($F463:O463)+6,FALSE)))/1000,3)</f>
        <v>0</v>
      </c>
      <c r="P463" s="27">
        <f>ROUND(IF(ISNA(VLOOKUP($B463,Historical!$A$5:$U$500,COLUMNS($F463:P463)+6,FALSE)),0,+(VLOOKUP($B463,Historical!$A$5:$U$500,COLUMNS($F463:P463)+6,FALSE)))/1000,3)</f>
        <v>0</v>
      </c>
      <c r="Q463" s="27">
        <f>ROUND(IF(ISNA(VLOOKUP($B463,Historical!$A$5:$U$500,COLUMNS($F463:Q463)+6,FALSE)),0,+(VLOOKUP($B463,Historical!$A$5:$U$500,COLUMNS($F463:Q463)+6,FALSE)))/1000,3)</f>
        <v>169965.14600000001</v>
      </c>
      <c r="R463" s="27">
        <f>ROUND(IF(ISNA(VLOOKUP($B463,Historical!$A$5:$U$500,COLUMNS($F463:R463)+6,FALSE)),0,+(VLOOKUP($B463,Historical!$A$5:$U$500,COLUMNS($F463:R463)+6,FALSE)))/1000,3)</f>
        <v>0</v>
      </c>
      <c r="S463" s="148">
        <f t="shared" si="57"/>
        <v>13074.242</v>
      </c>
      <c r="T463" s="402" t="s">
        <v>113</v>
      </c>
      <c r="U463" s="35"/>
    </row>
    <row r="464" spans="1:22" ht="15" customHeight="1">
      <c r="A464" s="140">
        <v>21</v>
      </c>
      <c r="B464" s="86" t="s">
        <v>350</v>
      </c>
      <c r="C464" s="14" t="s">
        <v>351</v>
      </c>
      <c r="D464" s="140"/>
      <c r="E464" s="140"/>
      <c r="F464" s="27">
        <f>ROUND(IF(ISNA(VLOOKUP($B464,Historical!$A$5:$U$500,COLUMNS($F464:F464)+6,FALSE)),0,+(VLOOKUP($B464,Historical!$A$5:$U$500,COLUMNS($F464:F464)+6,FALSE)))/1000,3)</f>
        <v>8273.4629999999997</v>
      </c>
      <c r="G464" s="27">
        <f>ROUND(IF(ISNA(VLOOKUP($B464,Historical!$A$5:$U$500,COLUMNS($F464:G464)+6,FALSE)),0,+(VLOOKUP($B464,Historical!$A$5:$U$500,COLUMNS($F464:G464)+6,FALSE)))/1000,3)</f>
        <v>4961.2950000000001</v>
      </c>
      <c r="H464" s="27">
        <f>ROUND(IF(ISNA(VLOOKUP($B464,Historical!$A$5:$U$500,COLUMNS($F464:H464)+6,FALSE)),0,+(VLOOKUP($B464,Historical!$A$5:$U$500,COLUMNS($F464:H464)+6,FALSE)))/1000,3)</f>
        <v>6336.61</v>
      </c>
      <c r="I464" s="27">
        <f>ROUND(IF(ISNA(VLOOKUP($B464,Historical!$A$5:$U$500,COLUMNS($F464:I464)+6,FALSE)),0,+(VLOOKUP($B464,Historical!$A$5:$U$500,COLUMNS($F464:I464)+6,FALSE)))/1000,3)</f>
        <v>5900.9660000000003</v>
      </c>
      <c r="J464" s="27">
        <f>ROUND(IF(ISNA(VLOOKUP($B464,Historical!$A$5:$U$500,COLUMNS($F464:J464)+6,FALSE)),0,+(VLOOKUP($B464,Historical!$A$5:$U$500,COLUMNS($F464:J464)+6,FALSE)))/1000,3)</f>
        <v>7520.18</v>
      </c>
      <c r="K464" s="27">
        <f>ROUND(IF(ISNA(VLOOKUP($B464,Historical!$A$5:$U$500,COLUMNS($F464:K464)+6,FALSE)),0,+(VLOOKUP($B464,Historical!$A$5:$U$500,COLUMNS($F464:K464)+6,FALSE)))/1000,3)</f>
        <v>9794.7109999999993</v>
      </c>
      <c r="L464" s="27">
        <f>ROUND(IF(ISNA(VLOOKUP($B464,Historical!$A$5:$U$500,COLUMNS($F464:L464)+6,FALSE)),0,+(VLOOKUP($B464,Historical!$A$5:$U$500,COLUMNS($F464:L464)+6,FALSE)))/1000,3)</f>
        <v>12497.076999999999</v>
      </c>
      <c r="M464" s="27">
        <f>ROUND(IF(ISNA(VLOOKUP($B464,Historical!$A$5:$U$500,COLUMNS($F464:M464)+6,FALSE)),0,+(VLOOKUP($B464,Historical!$A$5:$U$500,COLUMNS($F464:M464)+6,FALSE)))/1000,3)</f>
        <v>11953.789000000001</v>
      </c>
      <c r="N464" s="27">
        <f>ROUND(IF(ISNA(VLOOKUP($B464,Historical!$A$5:$U$500,COLUMNS($F464:N464)+6,FALSE)),0,+(VLOOKUP($B464,Historical!$A$5:$U$500,COLUMNS($F464:N464)+6,FALSE)))/1000,3)</f>
        <v>12378.407999999999</v>
      </c>
      <c r="O464" s="27">
        <f>ROUND(IF(ISNA(VLOOKUP($B464,Historical!$A$5:$U$500,COLUMNS($F464:O464)+6,FALSE)),0,+(VLOOKUP($B464,Historical!$A$5:$U$500,COLUMNS($F464:O464)+6,FALSE)))/1000,3)</f>
        <v>12634.688</v>
      </c>
      <c r="P464" s="27">
        <f>ROUND(IF(ISNA(VLOOKUP($B464,Historical!$A$5:$U$500,COLUMNS($F464:P464)+6,FALSE)),0,+(VLOOKUP($B464,Historical!$A$5:$U$500,COLUMNS($F464:P464)+6,FALSE)))/1000,3)</f>
        <v>10294.785</v>
      </c>
      <c r="Q464" s="27">
        <f>ROUND(IF(ISNA(VLOOKUP($B464,Historical!$A$5:$U$500,COLUMNS($F464:Q464)+6,FALSE)),0,+(VLOOKUP($B464,Historical!$A$5:$U$500,COLUMNS($F464:Q464)+6,FALSE)))/1000,3)</f>
        <v>10084.165999999999</v>
      </c>
      <c r="R464" s="27">
        <f>ROUND(IF(ISNA(VLOOKUP($B464,Historical!$A$5:$U$500,COLUMNS($F464:R464)+6,FALSE)),0,+(VLOOKUP($B464,Historical!$A$5:$U$500,COLUMNS($F464:R464)+6,FALSE)))/1000,3)</f>
        <v>10948.056</v>
      </c>
      <c r="S464" s="148">
        <f t="shared" si="57"/>
        <v>9506.0149230769202</v>
      </c>
      <c r="T464" s="402" t="s">
        <v>113</v>
      </c>
      <c r="U464" s="35"/>
    </row>
    <row r="465" spans="1:21" ht="15" customHeight="1">
      <c r="A465" s="140">
        <v>22</v>
      </c>
      <c r="B465" s="86" t="s">
        <v>352</v>
      </c>
      <c r="C465" s="14" t="s">
        <v>353</v>
      </c>
      <c r="D465" s="140"/>
      <c r="E465" s="140"/>
      <c r="F465" s="27">
        <f>ROUND(IF(ISNA(VLOOKUP($B465,Historical!$A$5:$U$500,COLUMNS($F465:F465)+6,FALSE)),0,+(VLOOKUP($B465,Historical!$A$5:$U$500,COLUMNS($F465:F465)+6,FALSE)))/1000,3)</f>
        <v>46244.546000000002</v>
      </c>
      <c r="G465" s="27">
        <f>ROUND(IF(ISNA(VLOOKUP($B465,Historical!$A$5:$U$500,COLUMNS($F465:G465)+6,FALSE)),0,+(VLOOKUP($B465,Historical!$A$5:$U$500,COLUMNS($F465:G465)+6,FALSE)))/1000,3)</f>
        <v>46247.383000000002</v>
      </c>
      <c r="H465" s="27">
        <f>ROUND(IF(ISNA(VLOOKUP($B465,Historical!$A$5:$U$500,COLUMNS($F465:H465)+6,FALSE)),0,+(VLOOKUP($B465,Historical!$A$5:$U$500,COLUMNS($F465:H465)+6,FALSE)))/1000,3)</f>
        <v>46337.226000000002</v>
      </c>
      <c r="I465" s="27">
        <f>ROUND(IF(ISNA(VLOOKUP($B465,Historical!$A$5:$U$500,COLUMNS($F465:I465)+6,FALSE)),0,+(VLOOKUP($B465,Historical!$A$5:$U$500,COLUMNS($F465:I465)+6,FALSE)))/1000,3)</f>
        <v>44351.322999999997</v>
      </c>
      <c r="J465" s="27">
        <f>ROUND(IF(ISNA(VLOOKUP($B465,Historical!$A$5:$U$500,COLUMNS($F465:J465)+6,FALSE)),0,+(VLOOKUP($B465,Historical!$A$5:$U$500,COLUMNS($F465:J465)+6,FALSE)))/1000,3)</f>
        <v>44428.639999999999</v>
      </c>
      <c r="K465" s="27">
        <f>ROUND(IF(ISNA(VLOOKUP($B465,Historical!$A$5:$U$500,COLUMNS($F465:K465)+6,FALSE)),0,+(VLOOKUP($B465,Historical!$A$5:$U$500,COLUMNS($F465:K465)+6,FALSE)))/1000,3)</f>
        <v>44481.906999999999</v>
      </c>
      <c r="L465" s="27">
        <f>ROUND(IF(ISNA(VLOOKUP($B465,Historical!$A$5:$U$500,COLUMNS($F465:L465)+6,FALSE)),0,+(VLOOKUP($B465,Historical!$A$5:$U$500,COLUMNS($F465:L465)+6,FALSE)))/1000,3)</f>
        <v>45033.915000000001</v>
      </c>
      <c r="M465" s="27">
        <f>ROUND(IF(ISNA(VLOOKUP($B465,Historical!$A$5:$U$500,COLUMNS($F465:M465)+6,FALSE)),0,+(VLOOKUP($B465,Historical!$A$5:$U$500,COLUMNS($F465:M465)+6,FALSE)))/1000,3)</f>
        <v>44718.947999999997</v>
      </c>
      <c r="N465" s="27">
        <f>ROUND(IF(ISNA(VLOOKUP($B465,Historical!$A$5:$U$500,COLUMNS($F465:N465)+6,FALSE)),0,+(VLOOKUP($B465,Historical!$A$5:$U$500,COLUMNS($F465:N465)+6,FALSE)))/1000,3)</f>
        <v>44677.947</v>
      </c>
      <c r="O465" s="27">
        <f>ROUND(IF(ISNA(VLOOKUP($B465,Historical!$A$5:$U$500,COLUMNS($F465:O465)+6,FALSE)),0,+(VLOOKUP($B465,Historical!$A$5:$U$500,COLUMNS($F465:O465)+6,FALSE)))/1000,3)</f>
        <v>40212.254999999997</v>
      </c>
      <c r="P465" s="27">
        <f>ROUND(IF(ISNA(VLOOKUP($B465,Historical!$A$5:$U$500,COLUMNS($F465:P465)+6,FALSE)),0,+(VLOOKUP($B465,Historical!$A$5:$U$500,COLUMNS($F465:P465)+6,FALSE)))/1000,3)</f>
        <v>40000.504999999997</v>
      </c>
      <c r="Q465" s="27">
        <f>ROUND(IF(ISNA(VLOOKUP($B465,Historical!$A$5:$U$500,COLUMNS($F465:Q465)+6,FALSE)),0,+(VLOOKUP($B465,Historical!$A$5:$U$500,COLUMNS($F465:Q465)+6,FALSE)))/1000,3)</f>
        <v>39902.358</v>
      </c>
      <c r="R465" s="27">
        <f>ROUND(IF(ISNA(VLOOKUP($B465,Historical!$A$5:$U$500,COLUMNS($F465:R465)+6,FALSE)),0,+(VLOOKUP($B465,Historical!$A$5:$U$500,COLUMNS($F465:R465)+6,FALSE)))/1000,3)</f>
        <v>39977.160000000003</v>
      </c>
      <c r="S465" s="148">
        <f t="shared" si="57"/>
        <v>43585.701000000001</v>
      </c>
      <c r="T465" s="402" t="s">
        <v>113</v>
      </c>
      <c r="U465" s="35"/>
    </row>
    <row r="466" spans="1:21" ht="15" customHeight="1">
      <c r="A466" s="140">
        <v>23</v>
      </c>
      <c r="B466" s="86" t="s">
        <v>354</v>
      </c>
      <c r="C466" s="14" t="s">
        <v>355</v>
      </c>
      <c r="D466" s="140"/>
      <c r="E466" s="140"/>
      <c r="F466" s="27">
        <f>ROUND(IF(ISNA(VLOOKUP($B466,Historical!$A$5:$U$500,COLUMNS($F466:F466)+6,FALSE)),0,+(VLOOKUP($B466,Historical!$A$5:$U$500,COLUMNS($F466:F466)+6,FALSE)))/1000,3)</f>
        <v>2116.732</v>
      </c>
      <c r="G466" s="27">
        <f>ROUND(IF(ISNA(VLOOKUP($B466,Historical!$A$5:$U$500,COLUMNS($F466:G466)+6,FALSE)),0,+(VLOOKUP($B466,Historical!$A$5:$U$500,COLUMNS($F466:G466)+6,FALSE)))/1000,3)</f>
        <v>2116.732</v>
      </c>
      <c r="H466" s="27">
        <f>ROUND(IF(ISNA(VLOOKUP($B466,Historical!$A$5:$U$500,COLUMNS($F466:H466)+6,FALSE)),0,+(VLOOKUP($B466,Historical!$A$5:$U$500,COLUMNS($F466:H466)+6,FALSE)))/1000,3)</f>
        <v>2116.732</v>
      </c>
      <c r="I466" s="27">
        <f>ROUND(IF(ISNA(VLOOKUP($B466,Historical!$A$5:$U$500,COLUMNS($F466:I466)+6,FALSE)),0,+(VLOOKUP($B466,Historical!$A$5:$U$500,COLUMNS($F466:I466)+6,FALSE)))/1000,3)</f>
        <v>2328.7669999999998</v>
      </c>
      <c r="J466" s="27">
        <f>ROUND(IF(ISNA(VLOOKUP($B466,Historical!$A$5:$U$500,COLUMNS($F466:J466)+6,FALSE)),0,+(VLOOKUP($B466,Historical!$A$5:$U$500,COLUMNS($F466:J466)+6,FALSE)))/1000,3)</f>
        <v>2328.7669999999998</v>
      </c>
      <c r="K466" s="27">
        <f>ROUND(IF(ISNA(VLOOKUP($B466,Historical!$A$5:$U$500,COLUMNS($F466:K466)+6,FALSE)),0,+(VLOOKUP($B466,Historical!$A$5:$U$500,COLUMNS($F466:K466)+6,FALSE)))/1000,3)</f>
        <v>2328.7669999999998</v>
      </c>
      <c r="L466" s="27">
        <f>ROUND(IF(ISNA(VLOOKUP($B466,Historical!$A$5:$U$500,COLUMNS($F466:L466)+6,FALSE)),0,+(VLOOKUP($B466,Historical!$A$5:$U$500,COLUMNS($F466:L466)+6,FALSE)))/1000,3)</f>
        <v>2355.009</v>
      </c>
      <c r="M466" s="27">
        <f>ROUND(IF(ISNA(VLOOKUP($B466,Historical!$A$5:$U$500,COLUMNS($F466:M466)+6,FALSE)),0,+(VLOOKUP($B466,Historical!$A$5:$U$500,COLUMNS($F466:M466)+6,FALSE)))/1000,3)</f>
        <v>2355.009</v>
      </c>
      <c r="N466" s="27">
        <f>ROUND(IF(ISNA(VLOOKUP($B466,Historical!$A$5:$U$500,COLUMNS($F466:N466)+6,FALSE)),0,+(VLOOKUP($B466,Historical!$A$5:$U$500,COLUMNS($F466:N466)+6,FALSE)))/1000,3)</f>
        <v>2355.009</v>
      </c>
      <c r="O466" s="27">
        <f>ROUND(IF(ISNA(VLOOKUP($B466,Historical!$A$5:$U$500,COLUMNS($F466:O466)+6,FALSE)),0,+(VLOOKUP($B466,Historical!$A$5:$U$500,COLUMNS($F466:O466)+6,FALSE)))/1000,3)</f>
        <v>2381.3490000000002</v>
      </c>
      <c r="P466" s="27">
        <f>ROUND(IF(ISNA(VLOOKUP($B466,Historical!$A$5:$U$500,COLUMNS($F466:P466)+6,FALSE)),0,+(VLOOKUP($B466,Historical!$A$5:$U$500,COLUMNS($F466:P466)+6,FALSE)))/1000,3)</f>
        <v>2381.3490000000002</v>
      </c>
      <c r="Q466" s="27">
        <f>ROUND(IF(ISNA(VLOOKUP($B466,Historical!$A$5:$U$500,COLUMNS($F466:Q466)+6,FALSE)),0,+(VLOOKUP($B466,Historical!$A$5:$U$500,COLUMNS($F466:Q466)+6,FALSE)))/1000,3)</f>
        <v>2381.3490000000002</v>
      </c>
      <c r="R466" s="27">
        <f>ROUND(IF(ISNA(VLOOKUP($B466,Historical!$A$5:$U$500,COLUMNS($F466:R466)+6,FALSE)),0,+(VLOOKUP($B466,Historical!$A$5:$U$500,COLUMNS($F466:R466)+6,FALSE)))/1000,3)</f>
        <v>2408.2829999999999</v>
      </c>
      <c r="S466" s="148">
        <f t="shared" si="57"/>
        <v>2304.1426153846155</v>
      </c>
      <c r="T466" s="402" t="s">
        <v>113</v>
      </c>
      <c r="U466" s="35"/>
    </row>
    <row r="467" spans="1:21" ht="15" customHeight="1">
      <c r="A467" s="140">
        <v>24</v>
      </c>
      <c r="B467" s="86" t="s">
        <v>356</v>
      </c>
      <c r="C467" s="14" t="s">
        <v>277</v>
      </c>
      <c r="D467" s="140"/>
      <c r="E467" s="140"/>
      <c r="F467" s="32">
        <f>ROUND(IF(ISNA(VLOOKUP($B467,Historical!$A$5:$U$500,COLUMNS($F467:F467)+6,FALSE)),0,+(VLOOKUP($B467,Historical!$A$5:$U$500,COLUMNS($F467:F467)+6,FALSE)))/1000,3)</f>
        <v>1490.1189999999999</v>
      </c>
      <c r="G467" s="32">
        <f>ROUND(IF(ISNA(VLOOKUP($B467,Historical!$A$5:$U$500,COLUMNS($F467:G467)+6,FALSE)),0,+(VLOOKUP($B467,Historical!$A$5:$U$500,COLUMNS($F467:G467)+6,FALSE)))/1000,3)</f>
        <v>3080.248</v>
      </c>
      <c r="H467" s="32">
        <f>ROUND(IF(ISNA(VLOOKUP($B467,Historical!$A$5:$U$500,COLUMNS($F467:H467)+6,FALSE)),0,+(VLOOKUP($B467,Historical!$A$5:$U$500,COLUMNS($F467:H467)+6,FALSE)))/1000,3)</f>
        <v>2972.674</v>
      </c>
      <c r="I467" s="32">
        <f>ROUND(IF(ISNA(VLOOKUP($B467,Historical!$A$5:$U$500,COLUMNS($F467:I467)+6,FALSE)),0,+(VLOOKUP($B467,Historical!$A$5:$U$500,COLUMNS($F467:I467)+6,FALSE)))/1000,3)</f>
        <v>1079.011</v>
      </c>
      <c r="J467" s="32">
        <f>ROUND(IF(ISNA(VLOOKUP($B467,Historical!$A$5:$U$500,COLUMNS($F467:J467)+6,FALSE)),0,+(VLOOKUP($B467,Historical!$A$5:$U$500,COLUMNS($F467:J467)+6,FALSE)))/1000,3)</f>
        <v>95.153999999999996</v>
      </c>
      <c r="K467" s="32">
        <f>ROUND(IF(ISNA(VLOOKUP($B467,Historical!$A$5:$U$500,COLUMNS($F467:K467)+6,FALSE)),0,+(VLOOKUP($B467,Historical!$A$5:$U$500,COLUMNS($F467:K467)+6,FALSE)))/1000,3)</f>
        <v>0</v>
      </c>
      <c r="L467" s="32">
        <f>ROUND(IF(ISNA(VLOOKUP($B467,Historical!$A$5:$U$500,COLUMNS($F467:L467)+6,FALSE)),0,+(VLOOKUP($B467,Historical!$A$5:$U$500,COLUMNS($F467:L467)+6,FALSE)))/1000,3)</f>
        <v>0</v>
      </c>
      <c r="M467" s="32">
        <f>ROUND(IF(ISNA(VLOOKUP($B467,Historical!$A$5:$U$500,COLUMNS($F467:M467)+6,FALSE)),0,+(VLOOKUP($B467,Historical!$A$5:$U$500,COLUMNS($F467:M467)+6,FALSE)))/1000,3)</f>
        <v>0</v>
      </c>
      <c r="N467" s="32">
        <f>ROUND(IF(ISNA(VLOOKUP($B467,Historical!$A$5:$U$500,COLUMNS($F467:N467)+6,FALSE)),0,+(VLOOKUP($B467,Historical!$A$5:$U$500,COLUMNS($F467:N467)+6,FALSE)))/1000,3)</f>
        <v>0</v>
      </c>
      <c r="O467" s="32">
        <f>ROUND(IF(ISNA(VLOOKUP($B467,Historical!$A$5:$U$500,COLUMNS($F467:O467)+6,FALSE)),0,+(VLOOKUP($B467,Historical!$A$5:$U$500,COLUMNS($F467:O467)+6,FALSE)))/1000,3)</f>
        <v>0</v>
      </c>
      <c r="P467" s="32">
        <f>ROUND(IF(ISNA(VLOOKUP($B467,Historical!$A$5:$U$500,COLUMNS($F467:P467)+6,FALSE)),0,+(VLOOKUP($B467,Historical!$A$5:$U$500,COLUMNS($F467:P467)+6,FALSE)))/1000,3)</f>
        <v>0</v>
      </c>
      <c r="Q467" s="32">
        <f>ROUND(IF(ISNA(VLOOKUP($B467,Historical!$A$5:$U$500,COLUMNS($F467:Q467)+6,FALSE)),0,+(VLOOKUP($B467,Historical!$A$5:$U$500,COLUMNS($F467:Q467)+6,FALSE)))/1000,3)</f>
        <v>0</v>
      </c>
      <c r="R467" s="32">
        <f>ROUND(IF(ISNA(VLOOKUP($B467,Historical!$A$5:$U$500,COLUMNS($F467:R467)+6,FALSE)),0,+(VLOOKUP($B467,Historical!$A$5:$U$500,COLUMNS($F467:R467)+6,FALSE)))/1000,3)</f>
        <v>0</v>
      </c>
      <c r="S467" s="153">
        <f t="shared" si="57"/>
        <v>670.5543076923077</v>
      </c>
      <c r="T467" s="402" t="s">
        <v>113</v>
      </c>
      <c r="U467" s="35"/>
    </row>
    <row r="468" spans="1:21" ht="15" customHeight="1">
      <c r="A468" s="140">
        <v>25</v>
      </c>
      <c r="B468" s="35"/>
      <c r="C468" s="14"/>
      <c r="D468" s="140" t="s">
        <v>333</v>
      </c>
      <c r="E468" s="140"/>
      <c r="F468" s="27">
        <f t="shared" ref="F468:S468" si="58">SUM(F455:F467)</f>
        <v>1641478.8059999999</v>
      </c>
      <c r="G468" s="27">
        <f t="shared" si="58"/>
        <v>1849283.7819999997</v>
      </c>
      <c r="H468" s="27">
        <f t="shared" si="58"/>
        <v>1825934.9100000004</v>
      </c>
      <c r="I468" s="27">
        <f t="shared" si="58"/>
        <v>1852473.9679999999</v>
      </c>
      <c r="J468" s="27">
        <f t="shared" si="58"/>
        <v>1902152.9629999998</v>
      </c>
      <c r="K468" s="27">
        <f t="shared" si="58"/>
        <v>1914275.7269999997</v>
      </c>
      <c r="L468" s="27">
        <f t="shared" si="58"/>
        <v>1914519.1670000001</v>
      </c>
      <c r="M468" s="27">
        <f t="shared" si="58"/>
        <v>1956415.8620000002</v>
      </c>
      <c r="N468" s="27">
        <f t="shared" si="58"/>
        <v>2004727.3109999998</v>
      </c>
      <c r="O468" s="27">
        <f t="shared" si="58"/>
        <v>1954868.3479999998</v>
      </c>
      <c r="P468" s="27">
        <f t="shared" si="58"/>
        <v>1925202.2729999998</v>
      </c>
      <c r="Q468" s="27">
        <f t="shared" si="58"/>
        <v>2055566.8609999996</v>
      </c>
      <c r="R468" s="27">
        <f t="shared" si="58"/>
        <v>1250710.3940000001</v>
      </c>
      <c r="S468" s="27">
        <f t="shared" si="58"/>
        <v>1849816.1824615381</v>
      </c>
      <c r="T468" s="140"/>
      <c r="U468" s="35"/>
    </row>
    <row r="469" spans="1:21" ht="15" customHeight="1">
      <c r="A469" s="140">
        <v>26</v>
      </c>
      <c r="B469" s="35"/>
      <c r="C469" s="14"/>
      <c r="D469" s="140"/>
      <c r="E469" s="140"/>
      <c r="F469" s="27"/>
      <c r="G469" s="27"/>
      <c r="H469" s="27"/>
      <c r="I469" s="27"/>
      <c r="J469" s="27"/>
      <c r="K469" s="27"/>
      <c r="L469" s="27"/>
      <c r="M469" s="27"/>
      <c r="N469" s="27"/>
      <c r="O469" s="27"/>
      <c r="P469" s="27"/>
      <c r="Q469" s="27"/>
      <c r="R469" s="27"/>
      <c r="S469" s="27"/>
      <c r="T469" s="140"/>
    </row>
    <row r="470" spans="1:21" ht="15" customHeight="1">
      <c r="A470" s="140">
        <v>27</v>
      </c>
      <c r="B470" s="35"/>
      <c r="C470" s="140" t="s">
        <v>357</v>
      </c>
      <c r="D470" s="140"/>
      <c r="E470" s="140"/>
      <c r="F470" s="27"/>
      <c r="G470" s="27"/>
      <c r="H470" s="27"/>
      <c r="I470" s="27"/>
      <c r="J470" s="27"/>
      <c r="K470" s="27"/>
      <c r="L470" s="27"/>
      <c r="M470" s="27"/>
      <c r="N470" s="27"/>
      <c r="O470" s="27"/>
      <c r="P470" s="27"/>
      <c r="Q470" s="27"/>
      <c r="R470" s="27"/>
      <c r="S470" s="148"/>
      <c r="T470" s="140"/>
    </row>
    <row r="471" spans="1:21" ht="15" customHeight="1">
      <c r="A471" s="140">
        <v>28</v>
      </c>
      <c r="B471" s="86" t="s">
        <v>358</v>
      </c>
      <c r="C471" s="14" t="s">
        <v>359</v>
      </c>
      <c r="D471" s="140"/>
      <c r="E471" s="140"/>
      <c r="F471" s="27">
        <f>ROUND(VLOOKUP($B471,Historical!$A$5:$U$500,COLUMNS($F471:F471)+6,FALSE)/1000,3)-F472</f>
        <v>14644.478999999999</v>
      </c>
      <c r="G471" s="27">
        <f>ROUND(VLOOKUP($B471,Historical!$A$5:$U$500,COLUMNS($F471:G471)+6,FALSE)/1000,3)-G472</f>
        <v>15997.391</v>
      </c>
      <c r="H471" s="27">
        <f>ROUND(VLOOKUP($B471,Historical!$A$5:$U$500,COLUMNS($F471:H471)+6,FALSE)/1000,3)-H472</f>
        <v>17112.835999999999</v>
      </c>
      <c r="I471" s="27">
        <f>ROUND(VLOOKUP($B471,Historical!$A$5:$U$500,COLUMNS($F471:I471)+6,FALSE)/1000,3)-I472</f>
        <v>13930.393</v>
      </c>
      <c r="J471" s="27">
        <f>ROUND(VLOOKUP($B471,Historical!$A$5:$U$500,COLUMNS($F471:J471)+6,FALSE)/1000,3)-J472</f>
        <v>23578.526000000002</v>
      </c>
      <c r="K471" s="27">
        <f>ROUND(VLOOKUP($B471,Historical!$A$5:$U$500,COLUMNS($F471:K471)+6,FALSE)/1000,3)-K472</f>
        <v>16322.578</v>
      </c>
      <c r="L471" s="27">
        <f>ROUND(VLOOKUP($B471,Historical!$A$5:$U$500,COLUMNS($F471:L471)+6,FALSE)/1000,3)-L472</f>
        <v>18817.330999999998</v>
      </c>
      <c r="M471" s="27">
        <f>ROUND(VLOOKUP($B471,Historical!$A$5:$U$500,COLUMNS($F471:M471)+6,FALSE)/1000,3)-M472</f>
        <v>30678.874</v>
      </c>
      <c r="N471" s="27">
        <f>ROUND(VLOOKUP($B471,Historical!$A$5:$U$500,COLUMNS($F471:N471)+6,FALSE)/1000,3)-N472</f>
        <v>22773.256000000001</v>
      </c>
      <c r="O471" s="27">
        <f>ROUND(VLOOKUP($B471,Historical!$A$5:$U$500,COLUMNS($F471:O471)+6,FALSE)/1000,3)-O472</f>
        <v>25243.089</v>
      </c>
      <c r="P471" s="27">
        <f>ROUND(VLOOKUP($B471,Historical!$A$5:$U$500,COLUMNS($F471:P471)+6,FALSE)/1000,3)-P472</f>
        <v>26368.637999999999</v>
      </c>
      <c r="Q471" s="27">
        <f>ROUND(VLOOKUP($B471,Historical!$A$5:$U$500,COLUMNS($F471:Q471)+6,FALSE)/1000,3)-Q472</f>
        <v>27616.856</v>
      </c>
      <c r="R471" s="27">
        <f>ROUND(VLOOKUP($B471,Historical!$A$5:$U$500,COLUMNS($F471:R471)+6,FALSE)/1000,3)-R472</f>
        <v>30209.508999999998</v>
      </c>
      <c r="S471" s="148">
        <f t="shared" ref="S471:S480" si="59">(SUM(F471:R471)/13)</f>
        <v>21791.827384615382</v>
      </c>
      <c r="T471" s="142" t="s">
        <v>113</v>
      </c>
    </row>
    <row r="472" spans="1:21" ht="15" customHeight="1">
      <c r="A472" s="140">
        <v>29</v>
      </c>
      <c r="B472" s="86" t="s">
        <v>358</v>
      </c>
      <c r="C472" s="14" t="s">
        <v>359</v>
      </c>
      <c r="D472" s="140"/>
      <c r="E472" s="140"/>
      <c r="F472" s="27">
        <f>-ROUND(VLOOKUP("253nu",Historical!$B$5:$U$598,COLUMNS($F472:F472)+5,FALSE)/1000,3)</f>
        <v>0</v>
      </c>
      <c r="G472" s="27">
        <f>-ROUND(VLOOKUP("253nu",Historical!$B$5:$U$598,COLUMNS($F472:G472)+5,FALSE)/1000,3)</f>
        <v>0</v>
      </c>
      <c r="H472" s="27">
        <f>-ROUND(VLOOKUP("253nu",Historical!$B$5:$U$598,COLUMNS($F472:H472)+5,FALSE)/1000,3)</f>
        <v>0</v>
      </c>
      <c r="I472" s="27">
        <f>-ROUND(VLOOKUP("253nu",Historical!$B$5:$U$598,COLUMNS($F472:I472)+5,FALSE)/1000,3)</f>
        <v>0</v>
      </c>
      <c r="J472" s="27">
        <f>-ROUND(VLOOKUP("253nu",Historical!$B$5:$U$598,COLUMNS($F472:J472)+5,FALSE)/1000,3)</f>
        <v>0</v>
      </c>
      <c r="K472" s="27">
        <f>-ROUND(VLOOKUP("253nu",Historical!$B$5:$U$598,COLUMNS($F472:K472)+5,FALSE)/1000,3)</f>
        <v>0</v>
      </c>
      <c r="L472" s="27">
        <f>-ROUND(VLOOKUP("253nu",Historical!$B$5:$U$598,COLUMNS($F472:L472)+5,FALSE)/1000,3)</f>
        <v>0</v>
      </c>
      <c r="M472" s="27">
        <f>-ROUND(VLOOKUP("253nu",Historical!$B$5:$U$598,COLUMNS($F472:M472)+5,FALSE)/1000,3)</f>
        <v>0</v>
      </c>
      <c r="N472" s="27">
        <f>-ROUND(VLOOKUP("253nu",Historical!$B$5:$U$598,COLUMNS($F472:N472)+5,FALSE)/1000,3)</f>
        <v>0</v>
      </c>
      <c r="O472" s="27">
        <f>-ROUND(VLOOKUP("253nu",Historical!$B$5:$U$598,COLUMNS($F472:O472)+5,FALSE)/1000,3)</f>
        <v>0</v>
      </c>
      <c r="P472" s="27">
        <f>-ROUND(VLOOKUP("253nu",Historical!$B$5:$U$598,COLUMNS($F472:P472)+5,FALSE)/1000,3)</f>
        <v>0</v>
      </c>
      <c r="Q472" s="27">
        <f>-ROUND(VLOOKUP("253nu",Historical!$B$5:$U$598,COLUMNS($F472:Q472)+5,FALSE)/1000,3)</f>
        <v>0</v>
      </c>
      <c r="R472" s="27">
        <f>-ROUND(VLOOKUP("253nu",Historical!$B$5:$U$598,COLUMNS($F472:R472)+5,FALSE)/1000,3)</f>
        <v>0</v>
      </c>
      <c r="S472" s="148">
        <f t="shared" si="59"/>
        <v>0</v>
      </c>
      <c r="T472" s="142" t="s">
        <v>236</v>
      </c>
    </row>
    <row r="473" spans="1:21" ht="15" customHeight="1">
      <c r="A473" s="140">
        <v>30</v>
      </c>
      <c r="B473" s="149" t="s">
        <v>360</v>
      </c>
      <c r="C473" s="14" t="s">
        <v>361</v>
      </c>
      <c r="D473" s="140"/>
      <c r="E473" s="140"/>
      <c r="F473" s="27">
        <f>ROUND(VLOOKUP($B473,Historical!$A$5:$U$500,COLUMNS($F473:F473)+6,FALSE)/1000,3)-F474</f>
        <v>37221.888000000035</v>
      </c>
      <c r="G473" s="27">
        <f>ROUND(VLOOKUP($B473,Historical!$A$5:$U$500,COLUMNS($F473:G473)+6,FALSE)/1000,3)-G474</f>
        <v>36172.39499999996</v>
      </c>
      <c r="H473" s="27">
        <f>ROUND(VLOOKUP($B473,Historical!$A$5:$U$500,COLUMNS($F473:H473)+6,FALSE)/1000,3)-H474</f>
        <v>35169.508000000031</v>
      </c>
      <c r="I473" s="27">
        <f>ROUND(VLOOKUP($B473,Historical!$A$5:$U$500,COLUMNS($F473:I473)+6,FALSE)/1000,3)-I474</f>
        <v>34426.447999999975</v>
      </c>
      <c r="J473" s="27">
        <f>ROUND(VLOOKUP($B473,Historical!$A$5:$U$500,COLUMNS($F473:J473)+6,FALSE)/1000,3)-J474</f>
        <v>35134.022999999986</v>
      </c>
      <c r="K473" s="27">
        <f>ROUND(VLOOKUP($B473,Historical!$A$5:$U$500,COLUMNS($F473:K473)+6,FALSE)/1000,3)-K474</f>
        <v>35824.648000000045</v>
      </c>
      <c r="L473" s="27">
        <f>ROUND(VLOOKUP($B473,Historical!$A$5:$U$500,COLUMNS($F473:L473)+6,FALSE)/1000,3)-L474</f>
        <v>37439.413</v>
      </c>
      <c r="M473" s="27">
        <f>ROUND(VLOOKUP($B473,Historical!$A$5:$U$500,COLUMNS($F473:M473)+6,FALSE)/1000,3)-M474</f>
        <v>40382.101999999955</v>
      </c>
      <c r="N473" s="27">
        <f>ROUND(VLOOKUP($B473,Historical!$A$5:$U$500,COLUMNS($F473:N473)+6,FALSE)/1000,3)-N474</f>
        <v>42104.546999999962</v>
      </c>
      <c r="O473" s="27">
        <f>ROUND(VLOOKUP($B473,Historical!$A$5:$U$500,COLUMNS($F473:O473)+6,FALSE)/1000,3)-O474</f>
        <v>46713.534999999974</v>
      </c>
      <c r="P473" s="27">
        <f>ROUND(VLOOKUP($B473,Historical!$A$5:$U$500,COLUMNS($F473:P473)+6,FALSE)/1000,3)-P474</f>
        <v>46870.29700000002</v>
      </c>
      <c r="Q473" s="27">
        <f>ROUND(VLOOKUP($B473,Historical!$A$5:$U$500,COLUMNS($F473:Q473)+6,FALSE)/1000,3)-Q474</f>
        <v>45090.442000000039</v>
      </c>
      <c r="R473" s="27">
        <f>ROUND(VLOOKUP($B473,Historical!$A$5:$U$500,COLUMNS($F473:R473)+6,FALSE)/1000,3)-R474</f>
        <v>46610.011999999988</v>
      </c>
      <c r="S473" s="148">
        <f t="shared" si="59"/>
        <v>39935.327538461534</v>
      </c>
      <c r="T473" s="142" t="s">
        <v>113</v>
      </c>
    </row>
    <row r="474" spans="1:21" ht="15" customHeight="1">
      <c r="A474" s="140">
        <v>31</v>
      </c>
      <c r="B474" s="149" t="s">
        <v>360</v>
      </c>
      <c r="C474" s="14" t="s">
        <v>362</v>
      </c>
      <c r="D474" s="140"/>
      <c r="E474" s="140"/>
      <c r="F474" s="27">
        <f>ROUND(VLOOKUP("2540610",Historical!$B$5:$U$598,COLUMNS($F474:F474)+5,FALSE)/1000,3)</f>
        <v>512586.44400000002</v>
      </c>
      <c r="G474" s="27">
        <f>ROUND(VLOOKUP("2540610",Historical!$B$5:$U$598,COLUMNS($F474:G474)+5,FALSE)/1000,3)</f>
        <v>509482.63900000002</v>
      </c>
      <c r="H474" s="27">
        <f>ROUND(VLOOKUP("2540610",Historical!$B$5:$U$598,COLUMNS($F474:H474)+5,FALSE)/1000,3)</f>
        <v>506675.05200000003</v>
      </c>
      <c r="I474" s="27">
        <f>ROUND(VLOOKUP("2540610",Historical!$B$5:$U$598,COLUMNS($F474:I474)+5,FALSE)/1000,3)</f>
        <v>507491.42200000002</v>
      </c>
      <c r="J474" s="27">
        <f>ROUND(VLOOKUP("2540610",Historical!$B$5:$U$598,COLUMNS($F474:J474)+5,FALSE)/1000,3)</f>
        <v>504195.57199999999</v>
      </c>
      <c r="K474" s="27">
        <f>ROUND(VLOOKUP("2540610",Historical!$B$5:$U$598,COLUMNS($F474:K474)+5,FALSE)/1000,3)</f>
        <v>501201.375</v>
      </c>
      <c r="L474" s="27">
        <f>ROUND(VLOOKUP("2540610",Historical!$B$5:$U$598,COLUMNS($F474:L474)+5,FALSE)/1000,3)</f>
        <v>495288.96</v>
      </c>
      <c r="M474" s="27">
        <f>ROUND(VLOOKUP("2540610",Historical!$B$5:$U$598,COLUMNS($F474:M474)+5,FALSE)/1000,3)</f>
        <v>492310.19900000002</v>
      </c>
      <c r="N474" s="27">
        <f>ROUND(VLOOKUP("2540610",Historical!$B$5:$U$598,COLUMNS($F474:N474)+5,FALSE)/1000,3)</f>
        <v>489347.40299999999</v>
      </c>
      <c r="O474" s="27">
        <f>ROUND(VLOOKUP("2540610",Historical!$B$5:$U$598,COLUMNS($F474:O474)+5,FALSE)/1000,3)</f>
        <v>478324.60200000001</v>
      </c>
      <c r="P474" s="27">
        <f>ROUND(VLOOKUP("2540610",Historical!$B$5:$U$598,COLUMNS($F474:P474)+5,FALSE)/1000,3)</f>
        <v>475349.12</v>
      </c>
      <c r="Q474" s="27">
        <f>ROUND(VLOOKUP("2540610",Historical!$B$5:$U$598,COLUMNS($F474:Q474)+5,FALSE)/1000,3)</f>
        <v>472961.00699999998</v>
      </c>
      <c r="R474" s="27">
        <f>ROUND(VLOOKUP("2540610",Historical!$B$5:$U$598,COLUMNS($F474:R474)+5,FALSE)/1000,3)</f>
        <v>476702.07699999999</v>
      </c>
      <c r="S474" s="148">
        <f t="shared" si="59"/>
        <v>493993.52861538465</v>
      </c>
      <c r="T474" s="142" t="s">
        <v>283</v>
      </c>
    </row>
    <row r="475" spans="1:21" ht="15" customHeight="1">
      <c r="A475" s="140">
        <v>32</v>
      </c>
      <c r="B475" s="86" t="s">
        <v>363</v>
      </c>
      <c r="C475" s="14" t="s">
        <v>364</v>
      </c>
      <c r="D475" s="140"/>
      <c r="E475" s="140"/>
      <c r="F475" s="27">
        <f>ROUND(IF(ISNA(VLOOKUP($B475,Historical!$A$5:$U$500,COLUMNS($F475:F475)+6,FALSE)),0,+(VLOOKUP($B475,Historical!$A$5:$U$500,COLUMNS($F475:F475)+6,FALSE)))/1000,3)</f>
        <v>243216.489</v>
      </c>
      <c r="G475" s="27">
        <f>ROUND(IF(ISNA(VLOOKUP($B475,Historical!$A$5:$U$500,COLUMNS($F475:G475)+6,FALSE)),0,+(VLOOKUP($B475,Historical!$A$5:$U$500,COLUMNS($F475:G475)+6,FALSE)))/1000,3)</f>
        <v>242671.625</v>
      </c>
      <c r="H475" s="27">
        <f>ROUND(IF(ISNA(VLOOKUP($B475,Historical!$A$5:$U$500,COLUMNS($F475:H475)+6,FALSE)),0,+(VLOOKUP($B475,Historical!$A$5:$U$500,COLUMNS($F475:H475)+6,FALSE)))/1000,3)</f>
        <v>242126.761</v>
      </c>
      <c r="I475" s="27">
        <f>ROUND(IF(ISNA(VLOOKUP($B475,Historical!$A$5:$U$500,COLUMNS($F475:I475)+6,FALSE)),0,+(VLOOKUP($B475,Historical!$A$5:$U$500,COLUMNS($F475:I475)+6,FALSE)))/1000,3)</f>
        <v>242663.723</v>
      </c>
      <c r="J475" s="27">
        <f>ROUND(IF(ISNA(VLOOKUP($B475,Historical!$A$5:$U$500,COLUMNS($F475:J475)+6,FALSE)),0,+(VLOOKUP($B475,Historical!$A$5:$U$500,COLUMNS($F475:J475)+6,FALSE)))/1000,3)</f>
        <v>241762.45300000001</v>
      </c>
      <c r="K475" s="27">
        <f>ROUND(IF(ISNA(VLOOKUP($B475,Historical!$A$5:$U$500,COLUMNS($F475:K475)+6,FALSE)),0,+(VLOOKUP($B475,Historical!$A$5:$U$500,COLUMNS($F475:K475)+6,FALSE)))/1000,3)</f>
        <v>241085.85699999999</v>
      </c>
      <c r="L475" s="27">
        <f>ROUND(IF(ISNA(VLOOKUP($B475,Historical!$A$5:$U$500,COLUMNS($F475:L475)+6,FALSE)),0,+(VLOOKUP($B475,Historical!$A$5:$U$500,COLUMNS($F475:L475)+6,FALSE)))/1000,3)</f>
        <v>240445.38500000001</v>
      </c>
      <c r="M475" s="27">
        <f>ROUND(IF(ISNA(VLOOKUP($B475,Historical!$A$5:$U$500,COLUMNS($F475:M475)+6,FALSE)),0,+(VLOOKUP($B475,Historical!$A$5:$U$500,COLUMNS($F475:M475)+6,FALSE)))/1000,3)</f>
        <v>239775.62400000001</v>
      </c>
      <c r="N475" s="27">
        <f>ROUND(IF(ISNA(VLOOKUP($B475,Historical!$A$5:$U$500,COLUMNS($F475:N475)+6,FALSE)),0,+(VLOOKUP($B475,Historical!$A$5:$U$500,COLUMNS($F475:N475)+6,FALSE)))/1000,3)</f>
        <v>239108.69399999999</v>
      </c>
      <c r="O475" s="27">
        <f>ROUND(IF(ISNA(VLOOKUP($B475,Historical!$A$5:$U$500,COLUMNS($F475:O475)+6,FALSE)),0,+(VLOOKUP($B475,Historical!$A$5:$U$500,COLUMNS($F475:O475)+6,FALSE)))/1000,3)</f>
        <v>238439.405</v>
      </c>
      <c r="P475" s="27">
        <f>ROUND(IF(ISNA(VLOOKUP($B475,Historical!$A$5:$U$500,COLUMNS($F475:P475)+6,FALSE)),0,+(VLOOKUP($B475,Historical!$A$5:$U$500,COLUMNS($F475:P475)+6,FALSE)))/1000,3)</f>
        <v>237770.11600000001</v>
      </c>
      <c r="Q475" s="27">
        <f>ROUND(IF(ISNA(VLOOKUP($B475,Historical!$A$5:$U$500,COLUMNS($F475:Q475)+6,FALSE)),0,+(VLOOKUP($B475,Historical!$A$5:$U$500,COLUMNS($F475:Q475)+6,FALSE)))/1000,3)</f>
        <v>237496.67800000001</v>
      </c>
      <c r="R475" s="27">
        <f>ROUND(IF(ISNA(VLOOKUP($B475,Historical!$A$5:$U$500,COLUMNS($F475:R475)+6,FALSE)),0,+(VLOOKUP($B475,Historical!$A$5:$U$500,COLUMNS($F475:R475)+6,FALSE)))/1000,3)</f>
        <v>237151.59899999999</v>
      </c>
      <c r="S475" s="148">
        <f t="shared" si="59"/>
        <v>240285.72376923074</v>
      </c>
      <c r="T475" s="142" t="s">
        <v>283</v>
      </c>
    </row>
    <row r="476" spans="1:21" ht="15" customHeight="1">
      <c r="A476" s="140">
        <v>33</v>
      </c>
      <c r="B476" s="86" t="s">
        <v>365</v>
      </c>
      <c r="C476" s="14" t="s">
        <v>366</v>
      </c>
      <c r="D476" s="140"/>
      <c r="E476" s="140"/>
      <c r="F476" s="27">
        <f>ROUND(IF(ISNA(VLOOKUP($B476,Historical!$A$5:$U$500,COLUMNS($F476:F476)+6,FALSE)),0,+(VLOOKUP($B476,Historical!$A$5:$U$500,COLUMNS($F476:F476)+6,FALSE)))/1000,3)</f>
        <v>-7.8760000000000003</v>
      </c>
      <c r="G476" s="27">
        <f>ROUND(IF(ISNA(VLOOKUP($B476,Historical!$A$5:$U$500,COLUMNS($F476:G476)+6,FALSE)),0,+(VLOOKUP($B476,Historical!$A$5:$U$500,COLUMNS($F476:G476)+6,FALSE)))/1000,3)</f>
        <v>-7.8760000000000003</v>
      </c>
      <c r="H476" s="27">
        <f>ROUND(IF(ISNA(VLOOKUP($B476,Historical!$A$5:$U$500,COLUMNS($F476:H476)+6,FALSE)),0,+(VLOOKUP($B476,Historical!$A$5:$U$500,COLUMNS($F476:H476)+6,FALSE)))/1000,3)</f>
        <v>-7.8760000000000003</v>
      </c>
      <c r="I476" s="27">
        <f>ROUND(IF(ISNA(VLOOKUP($B476,Historical!$A$5:$U$500,COLUMNS($F476:I476)+6,FALSE)),0,+(VLOOKUP($B476,Historical!$A$5:$U$500,COLUMNS($F476:I476)+6,FALSE)))/1000,3)</f>
        <v>-7.8760000000000003</v>
      </c>
      <c r="J476" s="27">
        <f>ROUND(IF(ISNA(VLOOKUP($B476,Historical!$A$5:$U$500,COLUMNS($F476:J476)+6,FALSE)),0,+(VLOOKUP($B476,Historical!$A$5:$U$500,COLUMNS($F476:J476)+6,FALSE)))/1000,3)</f>
        <v>-7.8760000000000003</v>
      </c>
      <c r="K476" s="27">
        <f>ROUND(IF(ISNA(VLOOKUP($B476,Historical!$A$5:$U$500,COLUMNS($F476:K476)+6,FALSE)),0,+(VLOOKUP($B476,Historical!$A$5:$U$500,COLUMNS($F476:K476)+6,FALSE)))/1000,3)</f>
        <v>-7.8760000000000003</v>
      </c>
      <c r="L476" s="27">
        <f>ROUND(IF(ISNA(VLOOKUP($B476,Historical!$A$5:$U$500,COLUMNS($F476:L476)+6,FALSE)),0,+(VLOOKUP($B476,Historical!$A$5:$U$500,COLUMNS($F476:L476)+6,FALSE)))/1000,3)</f>
        <v>-7.8760000000000003</v>
      </c>
      <c r="M476" s="27">
        <f>ROUND(IF(ISNA(VLOOKUP($B476,Historical!$A$5:$U$500,COLUMNS($F476:M476)+6,FALSE)),0,+(VLOOKUP($B476,Historical!$A$5:$U$500,COLUMNS($F476:M476)+6,FALSE)))/1000,3)</f>
        <v>-7.8760000000000003</v>
      </c>
      <c r="N476" s="27">
        <f>ROUND(IF(ISNA(VLOOKUP($B476,Historical!$A$5:$U$500,COLUMNS($F476:N476)+6,FALSE)),0,+(VLOOKUP($B476,Historical!$A$5:$U$500,COLUMNS($F476:N476)+6,FALSE)))/1000,3)</f>
        <v>-7.8760000000000003</v>
      </c>
      <c r="O476" s="27">
        <f>ROUND(IF(ISNA(VLOOKUP($B476,Historical!$A$5:$U$500,COLUMNS($F476:O476)+6,FALSE)),0,+(VLOOKUP($B476,Historical!$A$5:$U$500,COLUMNS($F476:O476)+6,FALSE)))/1000,3)</f>
        <v>-7.8760000000000003</v>
      </c>
      <c r="P476" s="27">
        <f>ROUND(IF(ISNA(VLOOKUP($B476,Historical!$A$5:$U$500,COLUMNS($F476:P476)+6,FALSE)),0,+(VLOOKUP($B476,Historical!$A$5:$U$500,COLUMNS($F476:P476)+6,FALSE)))/1000,3)</f>
        <v>-7.8760000000000003</v>
      </c>
      <c r="Q476" s="27">
        <f>ROUND(IF(ISNA(VLOOKUP($B476,Historical!$A$5:$U$500,COLUMNS($F476:Q476)+6,FALSE)),0,+(VLOOKUP($B476,Historical!$A$5:$U$500,COLUMNS($F476:Q476)+6,FALSE)))/1000,3)</f>
        <v>-7.8760000000000003</v>
      </c>
      <c r="R476" s="27">
        <f>ROUND(IF(ISNA(VLOOKUP($B476,Historical!$A$5:$U$500,COLUMNS($F476:R476)+6,FALSE)),0,+(VLOOKUP($B476,Historical!$A$5:$U$500,COLUMNS($F476:R476)+6,FALSE)))/1000,3)</f>
        <v>-7.8760000000000003</v>
      </c>
      <c r="S476" s="148">
        <f t="shared" si="59"/>
        <v>-7.8760000000000012</v>
      </c>
      <c r="T476" s="142" t="s">
        <v>113</v>
      </c>
    </row>
    <row r="477" spans="1:21" ht="15" customHeight="1">
      <c r="A477" s="140">
        <v>34</v>
      </c>
      <c r="B477" s="86" t="s">
        <v>367</v>
      </c>
      <c r="C477" s="14" t="s">
        <v>368</v>
      </c>
      <c r="D477" s="140"/>
      <c r="E477" s="140"/>
      <c r="F477" s="27">
        <f>ROUND(IF(ISNA(VLOOKUP($B477,Historical!$A$5:$U$500,COLUMNS($F477:F477)+6,FALSE)),0,+(VLOOKUP($B477,Historical!$A$5:$U$500,COLUMNS($F477:F477)+6,FALSE)))/1000,3)</f>
        <v>0</v>
      </c>
      <c r="G477" s="27">
        <f>ROUND(IF(ISNA(VLOOKUP($B477,Historical!$A$5:$U$500,COLUMNS($F477:G477)+6,FALSE)),0,+(VLOOKUP($B477,Historical!$A$5:$U$500,COLUMNS($F477:G477)+6,FALSE)))/1000,3)</f>
        <v>0</v>
      </c>
      <c r="H477" s="27">
        <f>ROUND(IF(ISNA(VLOOKUP($B477,Historical!$A$5:$U$500,COLUMNS($F477:H477)+6,FALSE)),0,+(VLOOKUP($B477,Historical!$A$5:$U$500,COLUMNS($F477:H477)+6,FALSE)))/1000,3)</f>
        <v>0</v>
      </c>
      <c r="I477" s="27">
        <f>ROUND(IF(ISNA(VLOOKUP($B477,Historical!$A$5:$U$500,COLUMNS($F477:I477)+6,FALSE)),0,+(VLOOKUP($B477,Historical!$A$5:$U$500,COLUMNS($F477:I477)+6,FALSE)))/1000,3)</f>
        <v>0</v>
      </c>
      <c r="J477" s="27">
        <f>ROUND(IF(ISNA(VLOOKUP($B477,Historical!$A$5:$U$500,COLUMNS($F477:J477)+6,FALSE)),0,+(VLOOKUP($B477,Historical!$A$5:$U$500,COLUMNS($F477:J477)+6,FALSE)))/1000,3)</f>
        <v>0</v>
      </c>
      <c r="K477" s="27">
        <f>ROUND(IF(ISNA(VLOOKUP($B477,Historical!$A$5:$U$500,COLUMNS($F477:K477)+6,FALSE)),0,+(VLOOKUP($B477,Historical!$A$5:$U$500,COLUMNS($F477:K477)+6,FALSE)))/1000,3)</f>
        <v>0</v>
      </c>
      <c r="L477" s="27">
        <f>ROUND(IF(ISNA(VLOOKUP($B477,Historical!$A$5:$U$500,COLUMNS($F477:L477)+6,FALSE)),0,+(VLOOKUP($B477,Historical!$A$5:$U$500,COLUMNS($F477:L477)+6,FALSE)))/1000,3)</f>
        <v>0</v>
      </c>
      <c r="M477" s="27">
        <f>ROUND(IF(ISNA(VLOOKUP($B477,Historical!$A$5:$U$500,COLUMNS($F477:M477)+6,FALSE)),0,+(VLOOKUP($B477,Historical!$A$5:$U$500,COLUMNS($F477:M477)+6,FALSE)))/1000,3)</f>
        <v>0</v>
      </c>
      <c r="N477" s="27">
        <f>ROUND(IF(ISNA(VLOOKUP($B477,Historical!$A$5:$U$500,COLUMNS($F477:N477)+6,FALSE)),0,+(VLOOKUP($B477,Historical!$A$5:$U$500,COLUMNS($F477:N477)+6,FALSE)))/1000,3)</f>
        <v>0</v>
      </c>
      <c r="O477" s="27">
        <f>ROUND(IF(ISNA(VLOOKUP($B477,Historical!$A$5:$U$500,COLUMNS($F477:O477)+6,FALSE)),0,+(VLOOKUP($B477,Historical!$A$5:$U$500,COLUMNS($F477:O477)+6,FALSE)))/1000,3)</f>
        <v>0</v>
      </c>
      <c r="P477" s="27">
        <f>ROUND(IF(ISNA(VLOOKUP($B477,Historical!$A$5:$U$500,COLUMNS($F477:P477)+6,FALSE)),0,+(VLOOKUP($B477,Historical!$A$5:$U$500,COLUMNS($F477:P477)+6,FALSE)))/1000,3)</f>
        <v>0</v>
      </c>
      <c r="Q477" s="27">
        <f>ROUND(IF(ISNA(VLOOKUP($B477,Historical!$A$5:$U$500,COLUMNS($F477:Q477)+6,FALSE)),0,+(VLOOKUP($B477,Historical!$A$5:$U$500,COLUMNS($F477:Q477)+6,FALSE)))/1000,3)</f>
        <v>0</v>
      </c>
      <c r="R477" s="27">
        <f>ROUND(IF(ISNA(VLOOKUP($B477,Historical!$A$5:$U$500,COLUMNS($F477:R477)+6,FALSE)),0,+(VLOOKUP($B477,Historical!$A$5:$U$500,COLUMNS($F477:R477)+6,FALSE)))/1000,3)</f>
        <v>0</v>
      </c>
      <c r="S477" s="148">
        <f t="shared" si="59"/>
        <v>0</v>
      </c>
      <c r="T477" s="142" t="s">
        <v>113</v>
      </c>
    </row>
    <row r="478" spans="1:21" ht="15" customHeight="1">
      <c r="A478" s="140">
        <v>35</v>
      </c>
      <c r="B478" s="86" t="s">
        <v>369</v>
      </c>
      <c r="C478" s="14" t="s">
        <v>370</v>
      </c>
      <c r="D478" s="140"/>
      <c r="E478" s="140"/>
      <c r="F478" s="27">
        <f>ROUND(IF(ISNA(VLOOKUP($B478,Historical!$A$5:$U$500,COLUMNS($F478:F478)+6,FALSE)),0,+(VLOOKUP($B478,Historical!$A$5:$U$500,COLUMNS($F478:F478)+6,FALSE)))/1000,3)</f>
        <v>52270.667999999998</v>
      </c>
      <c r="G478" s="27">
        <f>ROUND(IF(ISNA(VLOOKUP($B478,Historical!$A$5:$U$500,COLUMNS($F478:G478)+6,FALSE)),0,+(VLOOKUP($B478,Historical!$A$5:$U$500,COLUMNS($F478:G478)+6,FALSE)))/1000,3)</f>
        <v>52376.514000000003</v>
      </c>
      <c r="H478" s="27">
        <f>ROUND(IF(ISNA(VLOOKUP($B478,Historical!$A$5:$U$500,COLUMNS($F478:H478)+6,FALSE)),0,+(VLOOKUP($B478,Historical!$A$5:$U$500,COLUMNS($F478:H478)+6,FALSE)))/1000,3)</f>
        <v>52475.035000000003</v>
      </c>
      <c r="I478" s="27">
        <f>ROUND(IF(ISNA(VLOOKUP($B478,Historical!$A$5:$U$500,COLUMNS($F478:I478)+6,FALSE)),0,+(VLOOKUP($B478,Historical!$A$5:$U$500,COLUMNS($F478:I478)+6,FALSE)))/1000,3)</f>
        <v>52579.695</v>
      </c>
      <c r="J478" s="27">
        <f>ROUND(IF(ISNA(VLOOKUP($B478,Historical!$A$5:$U$500,COLUMNS($F478:J478)+6,FALSE)),0,+(VLOOKUP($B478,Historical!$A$5:$U$500,COLUMNS($F478:J478)+6,FALSE)))/1000,3)</f>
        <v>52682.703999999998</v>
      </c>
      <c r="K478" s="27">
        <f>ROUND(IF(ISNA(VLOOKUP($B478,Historical!$A$5:$U$500,COLUMNS($F478:K478)+6,FALSE)),0,+(VLOOKUP($B478,Historical!$A$5:$U$500,COLUMNS($F478:K478)+6,FALSE)))/1000,3)</f>
        <v>52785.713000000003</v>
      </c>
      <c r="L478" s="27">
        <f>ROUND(IF(ISNA(VLOOKUP($B478,Historical!$A$5:$U$500,COLUMNS($F478:L478)+6,FALSE)),0,+(VLOOKUP($B478,Historical!$A$5:$U$500,COLUMNS($F478:L478)+6,FALSE)))/1000,3)</f>
        <v>52944.26</v>
      </c>
      <c r="M478" s="27">
        <f>ROUND(IF(ISNA(VLOOKUP($B478,Historical!$A$5:$U$500,COLUMNS($F478:M478)+6,FALSE)),0,+(VLOOKUP($B478,Historical!$A$5:$U$500,COLUMNS($F478:M478)+6,FALSE)))/1000,3)</f>
        <v>53056.525000000001</v>
      </c>
      <c r="N478" s="27">
        <f>ROUND(IF(ISNA(VLOOKUP($B478,Historical!$A$5:$U$500,COLUMNS($F478:N478)+6,FALSE)),0,+(VLOOKUP($B478,Historical!$A$5:$U$500,COLUMNS($F478:N478)+6,FALSE)))/1000,3)</f>
        <v>53169.875</v>
      </c>
      <c r="O478" s="27">
        <f>ROUND(IF(ISNA(VLOOKUP($B478,Historical!$A$5:$U$500,COLUMNS($F478:O478)+6,FALSE)),0,+(VLOOKUP($B478,Historical!$A$5:$U$500,COLUMNS($F478:O478)+6,FALSE)))/1000,3)</f>
        <v>53284.959000000003</v>
      </c>
      <c r="P478" s="27">
        <f>ROUND(IF(ISNA(VLOOKUP($B478,Historical!$A$5:$U$500,COLUMNS($F478:P478)+6,FALSE)),0,+(VLOOKUP($B478,Historical!$A$5:$U$500,COLUMNS($F478:P478)+6,FALSE)))/1000,3)</f>
        <v>53397.658000000003</v>
      </c>
      <c r="Q478" s="27">
        <f>ROUND(IF(ISNA(VLOOKUP($B478,Historical!$A$5:$U$500,COLUMNS($F478:Q478)+6,FALSE)),0,+(VLOOKUP($B478,Historical!$A$5:$U$500,COLUMNS($F478:Q478)+6,FALSE)))/1000,3)</f>
        <v>54880.95</v>
      </c>
      <c r="R478" s="27">
        <f>ROUND(IF(ISNA(VLOOKUP($B478,Historical!$A$5:$U$500,COLUMNS($F478:R478)+6,FALSE)),0,+(VLOOKUP($B478,Historical!$A$5:$U$500,COLUMNS($F478:R478)+6,FALSE)))/1000,3)</f>
        <v>55086.303</v>
      </c>
      <c r="S478" s="148">
        <f t="shared" si="59"/>
        <v>53153.143000000004</v>
      </c>
      <c r="T478" s="142" t="s">
        <v>283</v>
      </c>
    </row>
    <row r="479" spans="1:21" ht="15" customHeight="1">
      <c r="A479" s="140">
        <v>36</v>
      </c>
      <c r="B479" s="86" t="s">
        <v>371</v>
      </c>
      <c r="C479" s="14" t="s">
        <v>370</v>
      </c>
      <c r="D479" s="140"/>
      <c r="E479" s="140"/>
      <c r="F479" s="27">
        <f>ROUND(IF(ISNA(VLOOKUP($B479,Historical!$A$5:$U$500,COLUMNS($F479:F479)+6,FALSE)),0,+(VLOOKUP($B479,Historical!$A$5:$U$500,COLUMNS($F479:F479)+6,FALSE)))/1000,3)</f>
        <v>1383921.0959999999</v>
      </c>
      <c r="G479" s="27">
        <f>ROUND(IF(ISNA(VLOOKUP($B479,Historical!$A$5:$U$500,COLUMNS($F479:G479)+6,FALSE)),0,+(VLOOKUP($B479,Historical!$A$5:$U$500,COLUMNS($F479:G479)+6,FALSE)))/1000,3)</f>
        <v>1386062.5530000001</v>
      </c>
      <c r="H479" s="27">
        <f>ROUND(IF(ISNA(VLOOKUP($B479,Historical!$A$5:$U$500,COLUMNS($F479:H479)+6,FALSE)),0,+(VLOOKUP($B479,Historical!$A$5:$U$500,COLUMNS($F479:H479)+6,FALSE)))/1000,3)</f>
        <v>1394473.882</v>
      </c>
      <c r="I479" s="27">
        <f>ROUND(IF(ISNA(VLOOKUP($B479,Historical!$A$5:$U$500,COLUMNS($F479:I479)+6,FALSE)),0,+(VLOOKUP($B479,Historical!$A$5:$U$500,COLUMNS($F479:I479)+6,FALSE)))/1000,3)</f>
        <v>1401537.2990000001</v>
      </c>
      <c r="J479" s="27">
        <f>ROUND(IF(ISNA(VLOOKUP($B479,Historical!$A$5:$U$500,COLUMNS($F479:J479)+6,FALSE)),0,+(VLOOKUP($B479,Historical!$A$5:$U$500,COLUMNS($F479:J479)+6,FALSE)))/1000,3)</f>
        <v>1412656.6580000001</v>
      </c>
      <c r="K479" s="27">
        <f>ROUND(IF(ISNA(VLOOKUP($B479,Historical!$A$5:$U$500,COLUMNS($F479:K479)+6,FALSE)),0,+(VLOOKUP($B479,Historical!$A$5:$U$500,COLUMNS($F479:K479)+6,FALSE)))/1000,3)</f>
        <v>1420620.202</v>
      </c>
      <c r="L479" s="27">
        <f>ROUND(IF(ISNA(VLOOKUP($B479,Historical!$A$5:$U$500,COLUMNS($F479:L479)+6,FALSE)),0,+(VLOOKUP($B479,Historical!$A$5:$U$500,COLUMNS($F479:L479)+6,FALSE)))/1000,3)</f>
        <v>1433400.4129999999</v>
      </c>
      <c r="M479" s="27">
        <f>ROUND(IF(ISNA(VLOOKUP($B479,Historical!$A$5:$U$500,COLUMNS($F479:M479)+6,FALSE)),0,+(VLOOKUP($B479,Historical!$A$5:$U$500,COLUMNS($F479:M479)+6,FALSE)))/1000,3)</f>
        <v>1442823.4280000001</v>
      </c>
      <c r="N479" s="27">
        <f>ROUND(IF(ISNA(VLOOKUP($B479,Historical!$A$5:$U$500,COLUMNS($F479:N479)+6,FALSE)),0,+(VLOOKUP($B479,Historical!$A$5:$U$500,COLUMNS($F479:N479)+6,FALSE)))/1000,3)</f>
        <v>1449445.787</v>
      </c>
      <c r="O479" s="27">
        <f>ROUND(IF(ISNA(VLOOKUP($B479,Historical!$A$5:$U$500,COLUMNS($F479:O479)+6,FALSE)),0,+(VLOOKUP($B479,Historical!$A$5:$U$500,COLUMNS($F479:O479)+6,FALSE)))/1000,3)</f>
        <v>1463500.35</v>
      </c>
      <c r="P479" s="27">
        <f>ROUND(IF(ISNA(VLOOKUP($B479,Historical!$A$5:$U$500,COLUMNS($F479:P479)+6,FALSE)),0,+(VLOOKUP($B479,Historical!$A$5:$U$500,COLUMNS($F479:P479)+6,FALSE)))/1000,3)</f>
        <v>1472352.3259999999</v>
      </c>
      <c r="Q479" s="27">
        <f>ROUND(IF(ISNA(VLOOKUP($B479,Historical!$A$5:$U$500,COLUMNS($F479:Q479)+6,FALSE)),0,+(VLOOKUP($B479,Historical!$A$5:$U$500,COLUMNS($F479:Q479)+6,FALSE)))/1000,3)</f>
        <v>1479534.8459999999</v>
      </c>
      <c r="R479" s="27">
        <f>ROUND(IF(ISNA(VLOOKUP($B479,Historical!$A$5:$U$500,COLUMNS($F479:R479)+6,FALSE)),0,+(VLOOKUP($B479,Historical!$A$5:$U$500,COLUMNS($F479:R479)+6,FALSE)))/1000,3)</f>
        <v>1483702.4680000001</v>
      </c>
      <c r="S479" s="148">
        <f t="shared" si="59"/>
        <v>1432617.7929230768</v>
      </c>
      <c r="T479" s="142" t="s">
        <v>283</v>
      </c>
    </row>
    <row r="480" spans="1:21" ht="15" customHeight="1">
      <c r="A480" s="140">
        <v>37</v>
      </c>
      <c r="B480" s="86" t="s">
        <v>372</v>
      </c>
      <c r="C480" s="14" t="s">
        <v>370</v>
      </c>
      <c r="D480" s="140"/>
      <c r="E480" s="140"/>
      <c r="F480" s="27">
        <f>ROUND(IF(ISNA(VLOOKUP($B480,Historical!$A$5:$U$500,COLUMNS($F480:F480)+6,FALSE)),0,+(VLOOKUP($B480,Historical!$A$5:$U$500,COLUMNS($F480:F480)+6,FALSE)))/1000,3)</f>
        <v>153945.03899999999</v>
      </c>
      <c r="G480" s="27">
        <f>ROUND(IF(ISNA(VLOOKUP($B480,Historical!$A$5:$U$500,COLUMNS($F480:G480)+6,FALSE)),0,+(VLOOKUP($B480,Historical!$A$5:$U$500,COLUMNS($F480:G480)+6,FALSE)))/1000,3)</f>
        <v>147972.01</v>
      </c>
      <c r="H480" s="27">
        <f>ROUND(IF(ISNA(VLOOKUP($B480,Historical!$A$5:$U$500,COLUMNS($F480:H480)+6,FALSE)),0,+(VLOOKUP($B480,Historical!$A$5:$U$500,COLUMNS($F480:H480)+6,FALSE)))/1000,3)</f>
        <v>142458.10699999999</v>
      </c>
      <c r="I480" s="27">
        <f>ROUND(IF(ISNA(VLOOKUP($B480,Historical!$A$5:$U$500,COLUMNS($F480:I480)+6,FALSE)),0,+(VLOOKUP($B480,Historical!$A$5:$U$500,COLUMNS($F480:I480)+6,FALSE)))/1000,3)</f>
        <v>147460.15400000001</v>
      </c>
      <c r="J480" s="27">
        <f>ROUND(IF(ISNA(VLOOKUP($B480,Historical!$A$5:$U$500,COLUMNS($F480:J480)+6,FALSE)),0,+(VLOOKUP($B480,Historical!$A$5:$U$500,COLUMNS($F480:J480)+6,FALSE)))/1000,3)</f>
        <v>138959.6</v>
      </c>
      <c r="K480" s="27">
        <f>ROUND(IF(ISNA(VLOOKUP($B480,Historical!$A$5:$U$500,COLUMNS($F480:K480)+6,FALSE)),0,+(VLOOKUP($B480,Historical!$A$5:$U$500,COLUMNS($F480:K480)+6,FALSE)))/1000,3)</f>
        <v>129758.77099999999</v>
      </c>
      <c r="L480" s="27">
        <f>ROUND(IF(ISNA(VLOOKUP($B480,Historical!$A$5:$U$500,COLUMNS($F480:L480)+6,FALSE)),0,+(VLOOKUP($B480,Historical!$A$5:$U$500,COLUMNS($F480:L480)+6,FALSE)))/1000,3)</f>
        <v>114948.59299999999</v>
      </c>
      <c r="M480" s="27">
        <f>ROUND(IF(ISNA(VLOOKUP($B480,Historical!$A$5:$U$500,COLUMNS($F480:M480)+6,FALSE)),0,+(VLOOKUP($B480,Historical!$A$5:$U$500,COLUMNS($F480:M480)+6,FALSE)))/1000,3)</f>
        <v>103059.55899999999</v>
      </c>
      <c r="N480" s="27">
        <f>ROUND(IF(ISNA(VLOOKUP($B480,Historical!$A$5:$U$500,COLUMNS($F480:N480)+6,FALSE)),0,+(VLOOKUP($B480,Historical!$A$5:$U$500,COLUMNS($F480:N480)+6,FALSE)))/1000,3)</f>
        <v>94695.775999999998</v>
      </c>
      <c r="O480" s="27">
        <f>ROUND(IF(ISNA(VLOOKUP($B480,Historical!$A$5:$U$500,COLUMNS($F480:O480)+6,FALSE)),0,+(VLOOKUP($B480,Historical!$A$5:$U$500,COLUMNS($F480:O480)+6,FALSE)))/1000,3)</f>
        <v>78425.305999999997</v>
      </c>
      <c r="P480" s="27">
        <f>ROUND(IF(ISNA(VLOOKUP($B480,Historical!$A$5:$U$500,COLUMNS($F480:P480)+6,FALSE)),0,+(VLOOKUP($B480,Historical!$A$5:$U$500,COLUMNS($F480:P480)+6,FALSE)))/1000,3)</f>
        <v>68491.900999999998</v>
      </c>
      <c r="Q480" s="27">
        <f>ROUND(IF(ISNA(VLOOKUP($B480,Historical!$A$5:$U$500,COLUMNS($F480:Q480)+6,FALSE)),0,+(VLOOKUP($B480,Historical!$A$5:$U$500,COLUMNS($F480:Q480)+6,FALSE)))/1000,3)</f>
        <v>61426.078000000001</v>
      </c>
      <c r="R480" s="27">
        <f>ROUND(IF(ISNA(VLOOKUP($B480,Historical!$A$5:$U$500,COLUMNS($F480:R480)+6,FALSE)),0,+(VLOOKUP($B480,Historical!$A$5:$U$500,COLUMNS($F480:R480)+6,FALSE)))/1000,3)</f>
        <v>58119.338000000003</v>
      </c>
      <c r="S480" s="148">
        <f t="shared" si="59"/>
        <v>110747.71015384616</v>
      </c>
      <c r="T480" s="142" t="s">
        <v>283</v>
      </c>
    </row>
    <row r="481" spans="1:21" ht="15" customHeight="1">
      <c r="A481" s="140">
        <v>38</v>
      </c>
      <c r="B481" s="35"/>
      <c r="C481" s="14"/>
      <c r="D481" s="140" t="s">
        <v>357</v>
      </c>
      <c r="E481" s="140"/>
      <c r="F481" s="161">
        <f t="shared" ref="F481:S481" si="60">SUM(F471:F480)</f>
        <v>2397798.227</v>
      </c>
      <c r="G481" s="161">
        <f t="shared" si="60"/>
        <v>2390727.2510000002</v>
      </c>
      <c r="H481" s="161">
        <f t="shared" si="60"/>
        <v>2390483.3049999997</v>
      </c>
      <c r="I481" s="161">
        <f t="shared" si="60"/>
        <v>2400081.2580000004</v>
      </c>
      <c r="J481" s="161">
        <f t="shared" si="60"/>
        <v>2408961.66</v>
      </c>
      <c r="K481" s="161">
        <f t="shared" si="60"/>
        <v>2397591.2680000002</v>
      </c>
      <c r="L481" s="161">
        <f t="shared" si="60"/>
        <v>2393276.4789999998</v>
      </c>
      <c r="M481" s="161">
        <f t="shared" si="60"/>
        <v>2402078.4350000001</v>
      </c>
      <c r="N481" s="161">
        <f t="shared" si="60"/>
        <v>2390637.4619999998</v>
      </c>
      <c r="O481" s="161">
        <f t="shared" si="60"/>
        <v>2383923.37</v>
      </c>
      <c r="P481" s="161">
        <f t="shared" si="60"/>
        <v>2380592.1800000002</v>
      </c>
      <c r="Q481" s="161">
        <f t="shared" si="60"/>
        <v>2378998.9810000001</v>
      </c>
      <c r="R481" s="161">
        <f t="shared" si="60"/>
        <v>2387573.4300000002</v>
      </c>
      <c r="S481" s="161">
        <f t="shared" si="60"/>
        <v>2392517.1773846149</v>
      </c>
      <c r="T481" s="140"/>
    </row>
    <row r="482" spans="1:21" ht="15" customHeight="1">
      <c r="A482" s="140">
        <v>39</v>
      </c>
      <c r="B482" s="35"/>
      <c r="C482" s="14"/>
      <c r="D482" s="140"/>
      <c r="E482" s="140"/>
      <c r="F482" s="27"/>
      <c r="G482" s="27"/>
      <c r="H482" s="27"/>
      <c r="I482" s="27"/>
      <c r="J482" s="27"/>
      <c r="K482" s="27"/>
      <c r="L482" s="27"/>
      <c r="M482" s="27"/>
      <c r="N482" s="27"/>
      <c r="O482" s="27"/>
      <c r="P482" s="27"/>
      <c r="Q482" s="27"/>
      <c r="R482" s="27"/>
      <c r="S482" s="27"/>
      <c r="T482" s="140"/>
    </row>
    <row r="483" spans="1:21" ht="15" customHeight="1" thickBot="1">
      <c r="A483" s="140">
        <v>40</v>
      </c>
      <c r="B483" s="35"/>
      <c r="C483" s="14" t="s">
        <v>373</v>
      </c>
      <c r="D483" s="140"/>
      <c r="E483" s="140"/>
      <c r="F483" s="162">
        <f t="shared" ref="F483:S483" si="61">F410+F417+F452+F468+F481</f>
        <v>11855260.227</v>
      </c>
      <c r="G483" s="162">
        <f t="shared" si="61"/>
        <v>12652879.272</v>
      </c>
      <c r="H483" s="162">
        <f t="shared" si="61"/>
        <v>12659017.200999999</v>
      </c>
      <c r="I483" s="162">
        <f t="shared" si="61"/>
        <v>12715983.838</v>
      </c>
      <c r="J483" s="162">
        <f t="shared" si="61"/>
        <v>12806378.685999999</v>
      </c>
      <c r="K483" s="162">
        <f t="shared" si="61"/>
        <v>12871215.932999998</v>
      </c>
      <c r="L483" s="162">
        <f t="shared" si="61"/>
        <v>12916362.07</v>
      </c>
      <c r="M483" s="162">
        <f t="shared" si="61"/>
        <v>13021046.095999999</v>
      </c>
      <c r="N483" s="162">
        <f t="shared" si="61"/>
        <v>13088300.948999999</v>
      </c>
      <c r="O483" s="162">
        <f t="shared" si="61"/>
        <v>13083529.401999999</v>
      </c>
      <c r="P483" s="162">
        <f t="shared" si="61"/>
        <v>13086208.384</v>
      </c>
      <c r="Q483" s="162">
        <f t="shared" si="61"/>
        <v>13069915.750999998</v>
      </c>
      <c r="R483" s="162">
        <f t="shared" si="61"/>
        <v>12291169.294999998</v>
      </c>
      <c r="S483" s="162">
        <f t="shared" si="61"/>
        <v>12778251.315692304</v>
      </c>
      <c r="T483" s="140"/>
    </row>
    <row r="484" spans="1:21" ht="15" customHeight="1" thickTop="1">
      <c r="A484" s="140">
        <v>41</v>
      </c>
      <c r="B484" s="140"/>
      <c r="C484" s="140"/>
      <c r="D484" s="140"/>
      <c r="E484" s="140"/>
      <c r="F484" s="140"/>
      <c r="G484" s="140"/>
      <c r="H484" s="140"/>
      <c r="I484" s="140"/>
      <c r="J484" s="140"/>
      <c r="K484" s="140"/>
      <c r="L484" s="140"/>
      <c r="M484" s="140"/>
      <c r="N484" s="140"/>
      <c r="O484" s="140"/>
      <c r="P484" s="140"/>
      <c r="Q484" s="140"/>
      <c r="R484" s="140"/>
      <c r="S484" s="140"/>
      <c r="T484" s="140"/>
      <c r="U484" s="140"/>
    </row>
    <row r="485" spans="1:21" ht="15" customHeight="1">
      <c r="A485" s="140">
        <v>42</v>
      </c>
      <c r="B485" s="140" t="s">
        <v>278</v>
      </c>
      <c r="C485" s="4"/>
      <c r="D485" s="4"/>
      <c r="E485" s="4"/>
      <c r="F485" s="37"/>
      <c r="G485" s="37"/>
      <c r="H485" s="37"/>
      <c r="I485" s="37"/>
      <c r="J485" s="37"/>
      <c r="K485" s="37"/>
      <c r="L485" s="37"/>
      <c r="M485" s="37"/>
      <c r="N485" s="37"/>
      <c r="O485" s="37"/>
      <c r="P485" s="37"/>
      <c r="Q485" s="37"/>
    </row>
    <row r="486" spans="1:21" ht="15" customHeight="1" thickBot="1">
      <c r="A486" s="143">
        <v>43</v>
      </c>
      <c r="B486" s="143" t="s">
        <v>66</v>
      </c>
      <c r="C486" s="1"/>
      <c r="D486" s="1"/>
      <c r="E486" s="1"/>
      <c r="F486" s="163"/>
      <c r="G486" s="163"/>
      <c r="H486" s="163"/>
      <c r="I486" s="163"/>
      <c r="J486" s="163"/>
      <c r="K486" s="163"/>
      <c r="L486" s="163"/>
      <c r="M486" s="163"/>
      <c r="N486" s="163"/>
      <c r="O486" s="163"/>
      <c r="P486" s="163"/>
      <c r="Q486" s="163"/>
      <c r="R486" s="163"/>
      <c r="S486" s="163"/>
      <c r="T486" s="99"/>
    </row>
    <row r="487" spans="1:21" ht="15" customHeight="1">
      <c r="A487" s="4" t="str">
        <f>+$A$379</f>
        <v>Supporting Schedules:</v>
      </c>
      <c r="B487" s="5"/>
      <c r="C487" s="5"/>
      <c r="D487" s="5"/>
      <c r="E487" s="5"/>
      <c r="F487" s="5"/>
      <c r="G487" s="5"/>
      <c r="H487" s="5"/>
      <c r="I487" s="5"/>
      <c r="J487" s="5"/>
      <c r="K487" s="5"/>
      <c r="L487" s="5"/>
      <c r="M487" s="5"/>
      <c r="N487" s="5"/>
      <c r="O487" s="5"/>
      <c r="P487" s="5"/>
      <c r="Q487" s="5"/>
      <c r="R487" s="5" t="s">
        <v>176</v>
      </c>
      <c r="S487" s="5"/>
      <c r="T487" s="5"/>
    </row>
    <row r="488" spans="1:21" s="138" customFormat="1" ht="15" customHeight="1"/>
    <row r="489" spans="1:21" ht="15" customHeight="1">
      <c r="B489" s="169" t="s">
        <v>382</v>
      </c>
      <c r="C489" s="170" t="s">
        <v>383</v>
      </c>
      <c r="E489" s="9" t="s">
        <v>384</v>
      </c>
      <c r="F489" s="580">
        <f>F76-('Test Year'!G1)/1000</f>
        <v>0</v>
      </c>
      <c r="G489" s="580">
        <f>G76-('Test Year'!H1)/1000</f>
        <v>0</v>
      </c>
      <c r="H489" s="580">
        <f>H76-('Test Year'!I1)/1000</f>
        <v>0</v>
      </c>
      <c r="I489" s="580">
        <f>I76-('Test Year'!J1)/1000</f>
        <v>0</v>
      </c>
      <c r="J489" s="580">
        <f>J76-('Test Year'!K1)/1000</f>
        <v>0</v>
      </c>
      <c r="K489" s="580">
        <f>K76-('Test Year'!L1)/1000</f>
        <v>0</v>
      </c>
      <c r="L489" s="580">
        <f>L76-('Test Year'!M1)/1000</f>
        <v>0</v>
      </c>
      <c r="M489" s="580">
        <f>M76-('Test Year'!N1)/1000</f>
        <v>0</v>
      </c>
      <c r="N489" s="580">
        <f>N76-('Test Year'!O1)/1000</f>
        <v>0</v>
      </c>
      <c r="O489" s="580">
        <f>O76-('Test Year'!P1)/1000</f>
        <v>0</v>
      </c>
      <c r="P489" s="580">
        <f>P76-('Test Year'!Q1)/1000</f>
        <v>0</v>
      </c>
      <c r="Q489" s="580">
        <f>Q76-('Test Year'!R1)/1000</f>
        <v>0</v>
      </c>
      <c r="R489" s="580">
        <f>R76-('Test Year'!S1)/1000</f>
        <v>0</v>
      </c>
      <c r="S489" s="580">
        <f>S76-('Test Year'!U1)/1000</f>
        <v>0</v>
      </c>
    </row>
    <row r="490" spans="1:21" ht="15" customHeight="1">
      <c r="E490" s="9" t="s">
        <v>385</v>
      </c>
      <c r="F490" s="580">
        <f>F158-('Test Year'!G2)/1000</f>
        <v>0</v>
      </c>
      <c r="G490" s="580">
        <f>G158-('Test Year'!H2)/1000</f>
        <v>0</v>
      </c>
      <c r="H490" s="580">
        <f>H158-('Test Year'!I2)/1000</f>
        <v>0</v>
      </c>
      <c r="I490" s="580">
        <f>I158-('Test Year'!J2)/1000</f>
        <v>0</v>
      </c>
      <c r="J490" s="580">
        <f>J158-('Test Year'!K2)/1000</f>
        <v>0</v>
      </c>
      <c r="K490" s="580">
        <f>K158-('Test Year'!L2)/1000</f>
        <v>0</v>
      </c>
      <c r="L490" s="580">
        <f>L158-('Test Year'!M2)/1000</f>
        <v>0</v>
      </c>
      <c r="M490" s="580">
        <f>M158-('Test Year'!N2)/1000</f>
        <v>0</v>
      </c>
      <c r="N490" s="580">
        <f>N158-('Test Year'!O2)/1000</f>
        <v>0</v>
      </c>
      <c r="O490" s="580">
        <f>O158-('Test Year'!P2)/1000</f>
        <v>0</v>
      </c>
      <c r="P490" s="580">
        <f>P158-('Test Year'!Q2)/1000</f>
        <v>0</v>
      </c>
      <c r="Q490" s="580">
        <f>Q158-('Test Year'!R2)/1000</f>
        <v>0</v>
      </c>
      <c r="R490" s="580">
        <f>R158-('Test Year'!S2)/1000</f>
        <v>0</v>
      </c>
      <c r="S490" s="580">
        <f>S158-('Test Year'!U2)/1000</f>
        <v>0</v>
      </c>
    </row>
    <row r="491" spans="1:21" ht="15" customHeight="1">
      <c r="E491" s="9"/>
      <c r="F491" s="4"/>
      <c r="G491" s="4"/>
      <c r="H491" s="4"/>
      <c r="I491" s="4"/>
      <c r="J491" s="4"/>
      <c r="K491" s="4"/>
      <c r="L491" s="4"/>
      <c r="M491" s="4"/>
      <c r="N491" s="4"/>
      <c r="O491" s="4"/>
      <c r="P491" s="4"/>
      <c r="Q491" s="4"/>
      <c r="R491" s="4"/>
      <c r="S491" s="4"/>
    </row>
    <row r="492" spans="1:21" ht="15" customHeight="1">
      <c r="E492" s="9" t="s">
        <v>386</v>
      </c>
      <c r="F492" s="552">
        <f>F76-F158</f>
        <v>0</v>
      </c>
      <c r="G492" s="552">
        <f>G76-G158</f>
        <v>0</v>
      </c>
      <c r="H492" s="552">
        <f>H76-H158</f>
        <v>0</v>
      </c>
      <c r="I492" s="552">
        <f>I76-I158</f>
        <v>0</v>
      </c>
      <c r="J492" s="552">
        <f>J76-J158</f>
        <v>0</v>
      </c>
      <c r="K492" s="552">
        <f>K76-K158</f>
        <v>0</v>
      </c>
      <c r="L492" s="552">
        <f>L76-L158</f>
        <v>0</v>
      </c>
      <c r="M492" s="552">
        <f>M76-M158</f>
        <v>0</v>
      </c>
      <c r="N492" s="552">
        <f>N76-N158</f>
        <v>0</v>
      </c>
      <c r="O492" s="552">
        <f>O76-O158</f>
        <v>0</v>
      </c>
      <c r="P492" s="552">
        <f>P76-P158</f>
        <v>0</v>
      </c>
      <c r="Q492" s="552">
        <f>Q76-Q158</f>
        <v>0</v>
      </c>
      <c r="R492" s="552">
        <f>R76-R158</f>
        <v>0</v>
      </c>
      <c r="S492" s="552">
        <f>S76-S158</f>
        <v>0</v>
      </c>
    </row>
    <row r="493" spans="1:21" ht="15" customHeight="1"/>
    <row r="494" spans="1:21" ht="15" customHeight="1"/>
    <row r="495" spans="1:21" ht="15" customHeight="1"/>
    <row r="496" spans="1:21"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sheetData>
  <printOptions horizontalCentered="1" verticalCentered="1"/>
  <pageMargins left="0.7" right="0.7" top="0.75" bottom="0.75" header="0.3" footer="0.3"/>
  <pageSetup paperSize="9" scale="57" fitToHeight="0" orientation="landscape" r:id="rId1"/>
  <rowBreaks count="8" manualBreakCount="8">
    <brk id="54" max="16383" man="1"/>
    <brk id="108" max="16383" man="1"/>
    <brk id="162" max="19" man="1"/>
    <brk id="216" max="19" man="1"/>
    <brk id="270" max="19" man="1"/>
    <brk id="325" max="19" man="1"/>
    <brk id="379" max="19" man="1"/>
    <brk id="433" max="19" man="1"/>
  </rowBreaks>
  <colBreaks count="1" manualBreakCount="1">
    <brk id="20" max="1048575" man="1"/>
  </colBreaks>
  <customProperties>
    <customPr name="EpmWorksheetKeyString_GUID" r:id="rId2"/>
  </customPropertie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0B7D-2AD5-483E-9BBC-C0ED816D2B6A}">
  <sheetPr>
    <tabColor rgb="FF00FFFF"/>
    <pageSetUpPr fitToPage="1"/>
  </sheetPr>
  <dimension ref="A1:W168"/>
  <sheetViews>
    <sheetView view="pageBreakPreview" zoomScale="90" zoomScaleNormal="90" zoomScaleSheetLayoutView="90" workbookViewId="0">
      <selection activeCell="L13" sqref="L13"/>
    </sheetView>
  </sheetViews>
  <sheetFormatPr defaultColWidth="9.109375" defaultRowHeight="15.9" customHeight="1"/>
  <cols>
    <col min="1" max="1" width="4.6640625" style="81" customWidth="1"/>
    <col min="2" max="2" width="11.33203125" style="81" customWidth="1"/>
    <col min="3" max="9" width="10.6640625" style="81" customWidth="1"/>
    <col min="10" max="10" width="14.44140625" style="81" customWidth="1"/>
    <col min="11" max="11" width="10.6640625" style="298" customWidth="1"/>
    <col min="12" max="12" width="14.44140625" style="81" customWidth="1"/>
    <col min="13" max="13" width="10.44140625" style="81" bestFit="1" customWidth="1"/>
    <col min="14" max="15" width="8.88671875" style="81" customWidth="1"/>
    <col min="16" max="18" width="10.6640625" style="81" customWidth="1"/>
    <col min="19" max="19" width="8.88671875" style="81" customWidth="1"/>
    <col min="20" max="20" width="11.109375" style="81" customWidth="1"/>
    <col min="21" max="21" width="8.109375" style="81" customWidth="1"/>
    <col min="22" max="22" width="13.109375" style="81" customWidth="1"/>
    <col min="23" max="23" width="12.5546875" style="81" customWidth="1"/>
    <col min="24" max="16384" width="9.109375" style="81"/>
  </cols>
  <sheetData>
    <row r="1" spans="1:22" ht="15.9" customHeight="1" thickBot="1">
      <c r="A1" s="1" t="s">
        <v>387</v>
      </c>
      <c r="B1" s="1"/>
      <c r="C1" s="1"/>
      <c r="D1" s="1"/>
      <c r="E1" s="1"/>
      <c r="F1" s="1"/>
      <c r="G1" s="1"/>
      <c r="H1" s="1"/>
      <c r="I1" s="1" t="s">
        <v>388</v>
      </c>
      <c r="J1" s="1"/>
      <c r="K1" s="517"/>
      <c r="L1" s="1"/>
      <c r="M1" s="1"/>
      <c r="N1" s="1"/>
      <c r="O1" s="1"/>
      <c r="P1" s="1"/>
      <c r="Q1" s="1"/>
      <c r="R1" s="1"/>
      <c r="S1" s="1" t="s">
        <v>185</v>
      </c>
      <c r="T1" s="82" t="s">
        <v>389</v>
      </c>
    </row>
    <row r="2" spans="1:22" ht="15.9" customHeight="1">
      <c r="A2" s="4" t="s">
        <v>4</v>
      </c>
      <c r="B2" s="4"/>
      <c r="C2" s="4"/>
      <c r="D2" s="4"/>
      <c r="E2" s="4" t="s">
        <v>390</v>
      </c>
      <c r="F2" s="4"/>
      <c r="G2" s="4" t="s">
        <v>391</v>
      </c>
      <c r="H2" s="5"/>
      <c r="I2" s="5"/>
      <c r="J2" s="6"/>
      <c r="K2" s="6"/>
      <c r="L2" s="4"/>
      <c r="M2" s="6"/>
      <c r="N2" s="6"/>
      <c r="O2" s="6"/>
      <c r="P2" s="6" t="s">
        <v>7</v>
      </c>
      <c r="Q2" s="4"/>
      <c r="R2" s="4"/>
      <c r="S2" s="7"/>
      <c r="T2" s="82"/>
    </row>
    <row r="3" spans="1:22" ht="15.9" customHeight="1">
      <c r="A3" s="4"/>
      <c r="B3" s="4"/>
      <c r="C3" s="4"/>
      <c r="D3" s="4"/>
      <c r="E3" s="4"/>
      <c r="F3" s="4"/>
      <c r="G3" s="4" t="s">
        <v>392</v>
      </c>
      <c r="H3" s="5"/>
      <c r="I3" s="5"/>
      <c r="J3" s="9"/>
      <c r="K3" s="7"/>
      <c r="L3" s="4"/>
      <c r="M3" s="4"/>
      <c r="N3" s="4"/>
      <c r="O3" s="9"/>
      <c r="P3" s="9"/>
      <c r="Q3" s="7" t="s">
        <v>9</v>
      </c>
      <c r="R3" s="4"/>
      <c r="S3" s="9"/>
    </row>
    <row r="4" spans="1:22" ht="15.9" customHeight="1">
      <c r="A4" s="4" t="s">
        <v>10</v>
      </c>
      <c r="B4" s="4"/>
      <c r="C4" s="4"/>
      <c r="D4" s="4"/>
      <c r="E4" s="4"/>
      <c r="F4" s="4"/>
      <c r="G4" s="4"/>
      <c r="H4" s="4"/>
      <c r="I4" s="4"/>
      <c r="J4" s="9"/>
      <c r="K4" s="7"/>
      <c r="L4" s="9"/>
      <c r="M4" s="4"/>
      <c r="N4" s="4"/>
      <c r="O4" s="4"/>
      <c r="P4" s="9"/>
      <c r="Q4" s="7" t="s">
        <v>11</v>
      </c>
      <c r="R4" s="4"/>
      <c r="S4" s="9"/>
    </row>
    <row r="5" spans="1:22" ht="15.9" customHeight="1">
      <c r="A5" s="4"/>
      <c r="B5" s="4"/>
      <c r="C5" s="4"/>
      <c r="D5" s="4"/>
      <c r="E5" s="4"/>
      <c r="F5" s="4"/>
      <c r="G5" s="4"/>
      <c r="H5" s="4"/>
      <c r="I5" s="4"/>
      <c r="J5" s="9"/>
      <c r="K5" s="7"/>
      <c r="L5" s="9"/>
      <c r="M5" s="4"/>
      <c r="N5" s="4"/>
      <c r="O5" s="4"/>
      <c r="P5" s="9" t="s">
        <v>12</v>
      </c>
      <c r="Q5" s="7" t="s">
        <v>13</v>
      </c>
      <c r="R5" s="4"/>
      <c r="S5" s="9"/>
    </row>
    <row r="6" spans="1:22" ht="15.9" customHeight="1" thickBot="1">
      <c r="A6" s="2" t="s">
        <v>1961</v>
      </c>
      <c r="B6" s="2"/>
      <c r="C6" s="1"/>
      <c r="D6" s="1"/>
      <c r="E6" s="1"/>
      <c r="F6" s="1"/>
      <c r="G6" s="1"/>
      <c r="H6" s="1"/>
      <c r="I6" s="2" t="s">
        <v>14</v>
      </c>
      <c r="J6" s="10"/>
      <c r="K6" s="517"/>
      <c r="L6" s="1"/>
      <c r="M6" s="1"/>
      <c r="N6" s="1"/>
      <c r="O6" s="1"/>
      <c r="P6" s="1"/>
      <c r="Q6" s="2" t="s">
        <v>1964</v>
      </c>
      <c r="R6" s="1"/>
      <c r="S6" s="1"/>
    </row>
    <row r="7" spans="1:22" ht="15.9" customHeight="1">
      <c r="A7" s="518"/>
      <c r="B7" s="518"/>
      <c r="C7" s="519"/>
      <c r="D7" s="519"/>
      <c r="E7" s="519"/>
      <c r="F7" s="519"/>
      <c r="G7" s="519"/>
      <c r="H7" s="519"/>
      <c r="I7" s="519"/>
      <c r="J7" s="519" t="s">
        <v>393</v>
      </c>
      <c r="K7" s="520"/>
      <c r="L7" s="519" t="s">
        <v>394</v>
      </c>
      <c r="M7" s="519"/>
      <c r="N7" s="519"/>
      <c r="O7" s="519"/>
      <c r="P7" s="519"/>
      <c r="Q7" s="519"/>
      <c r="R7" s="519"/>
      <c r="S7" s="519"/>
    </row>
    <row r="8" spans="1:22" ht="15.9" customHeight="1">
      <c r="A8" s="518"/>
      <c r="B8" s="518"/>
      <c r="C8" s="518"/>
      <c r="D8" s="518"/>
      <c r="E8" s="518"/>
      <c r="F8" s="518"/>
      <c r="G8" s="518"/>
      <c r="H8" s="518"/>
      <c r="I8" s="521"/>
      <c r="J8" s="521" t="s">
        <v>395</v>
      </c>
      <c r="K8" s="522"/>
      <c r="L8" s="521" t="s">
        <v>395</v>
      </c>
      <c r="M8" s="521"/>
      <c r="N8" s="521"/>
      <c r="O8" s="518"/>
      <c r="P8" s="518"/>
      <c r="Q8" s="518"/>
      <c r="R8" s="518"/>
      <c r="S8" s="521"/>
    </row>
    <row r="9" spans="1:22" ht="15.9" customHeight="1">
      <c r="A9" s="518" t="s">
        <v>34</v>
      </c>
      <c r="B9" s="521" t="s">
        <v>197</v>
      </c>
      <c r="C9" s="521" t="s">
        <v>197</v>
      </c>
      <c r="D9" s="521"/>
      <c r="E9" s="521"/>
      <c r="F9" s="519"/>
      <c r="G9" s="519"/>
      <c r="H9" s="519"/>
      <c r="I9" s="519"/>
      <c r="J9" s="521" t="s">
        <v>211</v>
      </c>
      <c r="K9" s="520"/>
      <c r="L9" s="521" t="s">
        <v>211</v>
      </c>
      <c r="M9" s="519"/>
      <c r="N9" s="519"/>
      <c r="O9" s="519"/>
      <c r="P9" s="519"/>
      <c r="Q9" s="519"/>
      <c r="R9" s="519"/>
      <c r="S9" s="521"/>
    </row>
    <row r="10" spans="1:22" ht="15.9" customHeight="1" thickBot="1">
      <c r="A10" s="523" t="s">
        <v>45</v>
      </c>
      <c r="B10" s="524" t="s">
        <v>213</v>
      </c>
      <c r="C10" s="524" t="s">
        <v>214</v>
      </c>
      <c r="D10" s="524"/>
      <c r="E10" s="524"/>
      <c r="F10" s="524"/>
      <c r="G10" s="524"/>
      <c r="H10" s="524"/>
      <c r="I10" s="524"/>
      <c r="J10" s="525">
        <v>2022</v>
      </c>
      <c r="K10" s="526"/>
      <c r="L10" s="525">
        <v>2023</v>
      </c>
      <c r="M10" s="525"/>
      <c r="N10" s="525"/>
      <c r="O10" s="525"/>
      <c r="P10" s="525"/>
      <c r="Q10" s="525"/>
      <c r="R10" s="525"/>
      <c r="S10" s="525"/>
    </row>
    <row r="11" spans="1:22" ht="15.9" customHeight="1">
      <c r="A11" s="518">
        <v>1</v>
      </c>
      <c r="L11" s="256"/>
      <c r="M11" s="256"/>
      <c r="N11" s="529"/>
      <c r="O11" s="256"/>
      <c r="S11" s="27"/>
      <c r="T11" s="92"/>
      <c r="U11" s="530"/>
      <c r="V11" s="157"/>
    </row>
    <row r="12" spans="1:22" ht="15.9" customHeight="1">
      <c r="A12" s="518">
        <v>2</v>
      </c>
      <c r="B12" s="149" t="s">
        <v>216</v>
      </c>
      <c r="C12" s="527" t="s">
        <v>217</v>
      </c>
      <c r="D12" s="527"/>
      <c r="E12" s="527"/>
      <c r="F12" s="527"/>
      <c r="G12" s="527"/>
      <c r="H12" s="527"/>
      <c r="I12" s="27"/>
      <c r="J12" s="27">
        <f>+'B-3 2022'!S11</f>
        <v>10742914.449692309</v>
      </c>
      <c r="K12" s="528"/>
      <c r="L12" s="27">
        <f>'B-3'!S336</f>
        <v>11872652.288230767</v>
      </c>
      <c r="M12" s="256"/>
      <c r="N12" s="529"/>
      <c r="O12" s="160"/>
      <c r="S12" s="56"/>
      <c r="T12" s="92"/>
      <c r="U12" s="530"/>
    </row>
    <row r="13" spans="1:22" ht="15.9" customHeight="1">
      <c r="A13" s="518">
        <v>3</v>
      </c>
      <c r="B13" s="50" t="s">
        <v>219</v>
      </c>
      <c r="C13" s="527" t="s">
        <v>220</v>
      </c>
      <c r="D13" s="531"/>
      <c r="E13" s="531"/>
      <c r="F13" s="527"/>
      <c r="G13" s="527"/>
      <c r="H13" s="532"/>
      <c r="I13" s="532"/>
      <c r="J13" s="27">
        <f>+'B-3 2022'!S12</f>
        <v>876.06665615384611</v>
      </c>
      <c r="K13" s="533"/>
      <c r="L13" s="27">
        <f>'B-3'!S337</f>
        <v>276.11430307692302</v>
      </c>
      <c r="M13" s="256"/>
      <c r="N13" s="529"/>
      <c r="O13" s="148"/>
      <c r="S13" s="37"/>
      <c r="T13" s="92"/>
      <c r="U13" s="530"/>
    </row>
    <row r="14" spans="1:22" ht="15.9" customHeight="1">
      <c r="A14" s="518">
        <v>4</v>
      </c>
      <c r="B14" s="50" t="s">
        <v>221</v>
      </c>
      <c r="C14" s="527" t="s">
        <v>222</v>
      </c>
      <c r="D14" s="531"/>
      <c r="E14" s="531"/>
      <c r="F14" s="532"/>
      <c r="G14" s="532"/>
      <c r="H14" s="532"/>
      <c r="I14" s="532"/>
      <c r="J14" s="27">
        <f>+'B-3 2022'!S13</f>
        <v>55267.096000000005</v>
      </c>
      <c r="K14" s="533"/>
      <c r="L14" s="27">
        <f>'B-3'!S338</f>
        <v>55938.784076923068</v>
      </c>
      <c r="M14" s="256"/>
      <c r="N14" s="529"/>
      <c r="O14" s="148"/>
      <c r="S14" s="4"/>
      <c r="T14" s="92"/>
      <c r="U14" s="530"/>
    </row>
    <row r="15" spans="1:22" ht="15.9" customHeight="1">
      <c r="A15" s="518">
        <v>5</v>
      </c>
      <c r="B15" s="50" t="s">
        <v>223</v>
      </c>
      <c r="C15" s="527" t="s">
        <v>224</v>
      </c>
      <c r="D15" s="531"/>
      <c r="E15" s="531"/>
      <c r="F15" s="532"/>
      <c r="G15" s="532"/>
      <c r="H15" s="532"/>
      <c r="I15" s="532"/>
      <c r="J15" s="27">
        <f>+'B-3 2022'!S14</f>
        <v>1193537.0737692306</v>
      </c>
      <c r="K15" s="533"/>
      <c r="L15" s="27">
        <f>'B-3'!S339</f>
        <v>1098847.3053076921</v>
      </c>
      <c r="M15" s="256"/>
      <c r="N15" s="529"/>
      <c r="O15" s="148"/>
      <c r="S15" s="56"/>
      <c r="T15" s="92"/>
      <c r="U15" s="530"/>
    </row>
    <row r="16" spans="1:22" ht="15.9" customHeight="1">
      <c r="A16" s="518">
        <v>6</v>
      </c>
      <c r="B16" s="151" t="s">
        <v>225</v>
      </c>
      <c r="C16" s="527" t="s">
        <v>226</v>
      </c>
      <c r="D16" s="531"/>
      <c r="E16" s="531"/>
      <c r="F16" s="532"/>
      <c r="G16" s="532"/>
      <c r="H16" s="532"/>
      <c r="I16" s="532"/>
      <c r="J16" s="27">
        <f>+'B-3 2022'!S15</f>
        <v>-3332644.512461538</v>
      </c>
      <c r="K16" s="533"/>
      <c r="L16" s="27">
        <f>'B-3'!S340</f>
        <v>-3574431.0101538459</v>
      </c>
      <c r="M16" s="256"/>
      <c r="N16" s="529"/>
      <c r="O16" s="148"/>
      <c r="S16" s="56"/>
      <c r="T16" s="92"/>
      <c r="U16" s="530"/>
      <c r="V16" s="535"/>
    </row>
    <row r="17" spans="1:22" ht="15.9" customHeight="1">
      <c r="A17" s="518">
        <v>7</v>
      </c>
      <c r="B17" s="534" t="s">
        <v>227</v>
      </c>
      <c r="C17" s="527" t="s">
        <v>228</v>
      </c>
      <c r="D17" s="531"/>
      <c r="E17" s="531"/>
      <c r="F17" s="532"/>
      <c r="G17" s="532"/>
      <c r="H17" s="532"/>
      <c r="I17" s="532"/>
      <c r="J17" s="32">
        <f>+'B-3 2022'!S16</f>
        <v>7484.823000000003</v>
      </c>
      <c r="K17" s="533"/>
      <c r="L17" s="32">
        <f>'B-3'!S341</f>
        <v>7484.823000000003</v>
      </c>
      <c r="M17" s="256"/>
      <c r="N17" s="529"/>
      <c r="O17" s="148"/>
      <c r="S17" s="56"/>
      <c r="T17" s="92"/>
      <c r="U17" s="530"/>
    </row>
    <row r="18" spans="1:22" ht="15.9" customHeight="1">
      <c r="A18" s="518">
        <v>8</v>
      </c>
      <c r="B18" s="35"/>
      <c r="C18" s="527"/>
      <c r="D18" s="531" t="s">
        <v>230</v>
      </c>
      <c r="E18" s="531"/>
      <c r="F18" s="532"/>
      <c r="G18" s="532"/>
      <c r="H18" s="532"/>
      <c r="I18" s="532"/>
      <c r="J18" s="27">
        <f t="shared" ref="J18" si="0">SUM(J12:J17)</f>
        <v>8667434.9966561571</v>
      </c>
      <c r="K18" s="533"/>
      <c r="L18" s="27">
        <f>SUM(L12:L17)</f>
        <v>9460768.3047646154</v>
      </c>
      <c r="M18" s="256"/>
      <c r="N18" s="529"/>
      <c r="O18" s="148"/>
      <c r="S18" s="4"/>
      <c r="T18" s="92"/>
      <c r="U18" s="530"/>
    </row>
    <row r="19" spans="1:22" ht="15.9" customHeight="1">
      <c r="A19" s="518">
        <v>9</v>
      </c>
      <c r="B19" s="35"/>
      <c r="C19" s="527"/>
      <c r="D19" s="531"/>
      <c r="E19" s="531"/>
      <c r="F19" s="532"/>
      <c r="G19" s="532"/>
      <c r="H19" s="532"/>
      <c r="I19" s="532"/>
      <c r="J19" s="27"/>
      <c r="K19" s="533"/>
      <c r="L19" s="27"/>
      <c r="M19" s="256"/>
      <c r="N19" s="529"/>
      <c r="O19" s="148"/>
      <c r="S19" s="4"/>
      <c r="T19" s="92"/>
      <c r="U19" s="530"/>
      <c r="V19" s="92"/>
    </row>
    <row r="20" spans="1:22" ht="15.9" customHeight="1">
      <c r="A20" s="518">
        <v>10</v>
      </c>
      <c r="B20" s="35"/>
      <c r="C20" s="527" t="s">
        <v>233</v>
      </c>
      <c r="D20" s="531"/>
      <c r="E20" s="531"/>
      <c r="F20" s="532"/>
      <c r="G20" s="532"/>
      <c r="H20" s="532"/>
      <c r="I20" s="532"/>
      <c r="J20" s="27"/>
      <c r="K20" s="533"/>
      <c r="L20" s="27"/>
      <c r="M20" s="256"/>
      <c r="N20" s="529"/>
      <c r="O20" s="148"/>
      <c r="S20" s="4"/>
      <c r="T20" s="92"/>
      <c r="U20" s="530"/>
    </row>
    <row r="21" spans="1:22" ht="15.9" customHeight="1">
      <c r="A21" s="518">
        <v>11</v>
      </c>
      <c r="B21" s="35" t="s">
        <v>234</v>
      </c>
      <c r="C21" s="527" t="s">
        <v>235</v>
      </c>
      <c r="D21" s="531"/>
      <c r="E21" s="531"/>
      <c r="F21" s="532"/>
      <c r="G21" s="532"/>
      <c r="H21" s="532"/>
      <c r="I21" s="532"/>
      <c r="J21" s="27">
        <f>+'B-3 2022'!S20</f>
        <v>14905.139384615384</v>
      </c>
      <c r="K21" s="533"/>
      <c r="L21" s="27">
        <f>+'B-3'!S345</f>
        <v>20529.177384615385</v>
      </c>
      <c r="M21" s="256"/>
      <c r="N21" s="529"/>
      <c r="O21" s="148"/>
      <c r="S21" s="4"/>
      <c r="T21" s="92"/>
      <c r="U21" s="530"/>
    </row>
    <row r="22" spans="1:22" ht="15.9" customHeight="1">
      <c r="A22" s="518">
        <v>12</v>
      </c>
      <c r="B22" s="50" t="s">
        <v>237</v>
      </c>
      <c r="C22" s="527" t="s">
        <v>238</v>
      </c>
      <c r="D22" s="531"/>
      <c r="E22" s="531"/>
      <c r="F22" s="532"/>
      <c r="G22" s="532"/>
      <c r="H22" s="532"/>
      <c r="I22" s="532"/>
      <c r="J22" s="32">
        <f>+'B-3 2022'!S21</f>
        <v>-7453.0701538461535</v>
      </c>
      <c r="K22" s="533"/>
      <c r="L22" s="32">
        <f>+'B-3'!S346</f>
        <v>-8081.8633076923088</v>
      </c>
      <c r="M22" s="256"/>
      <c r="N22" s="529"/>
      <c r="O22" s="148"/>
      <c r="S22" s="56"/>
      <c r="T22" s="92"/>
      <c r="U22" s="530"/>
    </row>
    <row r="23" spans="1:22" ht="15.9" customHeight="1">
      <c r="A23" s="518">
        <v>13</v>
      </c>
      <c r="B23" s="50"/>
      <c r="C23" s="527"/>
      <c r="D23" s="531" t="s">
        <v>239</v>
      </c>
      <c r="E23" s="531"/>
      <c r="F23" s="532"/>
      <c r="G23" s="532"/>
      <c r="H23" s="532"/>
      <c r="I23" s="532"/>
      <c r="J23" s="27">
        <f t="shared" ref="J23" si="1">SUM(J21:J22)</f>
        <v>7452.0692307692307</v>
      </c>
      <c r="K23" s="533"/>
      <c r="L23" s="27">
        <f>SUM(L21:L22)</f>
        <v>12447.314076923076</v>
      </c>
      <c r="M23" s="256"/>
      <c r="N23" s="529"/>
      <c r="O23" s="148"/>
      <c r="S23" s="4"/>
      <c r="T23" s="92"/>
      <c r="U23" s="530"/>
    </row>
    <row r="24" spans="1:22" ht="15.9" customHeight="1">
      <c r="A24" s="518">
        <v>14</v>
      </c>
      <c r="B24" s="149"/>
      <c r="C24" s="527" t="s">
        <v>240</v>
      </c>
      <c r="D24" s="531"/>
      <c r="E24" s="531"/>
      <c r="F24" s="532"/>
      <c r="G24" s="532"/>
      <c r="H24" s="532"/>
      <c r="I24" s="532"/>
      <c r="J24" s="27"/>
      <c r="K24" s="533"/>
      <c r="L24" s="27"/>
      <c r="M24" s="256"/>
      <c r="N24" s="529"/>
      <c r="O24" s="148"/>
      <c r="S24" s="56"/>
      <c r="T24" s="92"/>
      <c r="U24" s="530"/>
    </row>
    <row r="25" spans="1:22" ht="15.9" customHeight="1">
      <c r="A25" s="518">
        <v>15</v>
      </c>
      <c r="B25" s="35"/>
      <c r="C25" s="527"/>
      <c r="D25" s="531"/>
      <c r="E25" s="531"/>
      <c r="F25" s="532"/>
      <c r="G25" s="532"/>
      <c r="H25" s="532"/>
      <c r="I25" s="532"/>
      <c r="J25" s="27"/>
      <c r="K25" s="533"/>
      <c r="L25" s="27"/>
      <c r="M25" s="256"/>
      <c r="N25" s="529"/>
      <c r="O25" s="148"/>
      <c r="S25" s="4"/>
      <c r="T25" s="92"/>
      <c r="U25" s="530"/>
    </row>
    <row r="26" spans="1:22" ht="15.9" customHeight="1">
      <c r="A26" s="518">
        <v>16</v>
      </c>
      <c r="B26" s="35" t="s">
        <v>241</v>
      </c>
      <c r="C26" s="527" t="s">
        <v>242</v>
      </c>
      <c r="D26" s="531"/>
      <c r="E26" s="531"/>
      <c r="F26" s="532"/>
      <c r="G26" s="532"/>
      <c r="H26" s="532"/>
      <c r="I26" s="532"/>
      <c r="J26" s="27">
        <f>+'B-3 2022'!S25</f>
        <v>29622.528615384621</v>
      </c>
      <c r="K26" s="533"/>
      <c r="L26" s="27">
        <f>+'B-3'!S350</f>
        <v>7887.6853076923062</v>
      </c>
      <c r="M26" s="256"/>
      <c r="N26" s="529"/>
      <c r="O26" s="148"/>
      <c r="S26" s="4"/>
      <c r="T26" s="92"/>
      <c r="U26" s="530"/>
    </row>
    <row r="27" spans="1:22" ht="15.9" customHeight="1">
      <c r="A27" s="518">
        <v>17</v>
      </c>
      <c r="B27" s="35" t="s">
        <v>243</v>
      </c>
      <c r="C27" s="527" t="s">
        <v>244</v>
      </c>
      <c r="D27" s="531"/>
      <c r="E27" s="531"/>
      <c r="F27" s="532"/>
      <c r="G27" s="532"/>
      <c r="H27" s="532"/>
      <c r="I27" s="532"/>
      <c r="J27" s="27">
        <f>+'B-3 2022'!S26</f>
        <v>0</v>
      </c>
      <c r="K27" s="533"/>
      <c r="L27" s="27">
        <f>+'B-3'!S351</f>
        <v>0</v>
      </c>
      <c r="M27" s="256"/>
      <c r="N27" s="529"/>
      <c r="O27" s="148"/>
      <c r="S27" s="4"/>
      <c r="T27" s="92"/>
      <c r="U27" s="530"/>
    </row>
    <row r="28" spans="1:22" ht="15.9" customHeight="1">
      <c r="A28" s="518">
        <v>18</v>
      </c>
      <c r="B28" s="35" t="s">
        <v>245</v>
      </c>
      <c r="C28" s="527" t="s">
        <v>246</v>
      </c>
      <c r="D28" s="531"/>
      <c r="E28" s="531"/>
      <c r="F28" s="532"/>
      <c r="G28" s="532"/>
      <c r="H28" s="532"/>
      <c r="I28" s="532"/>
      <c r="J28" s="27">
        <f>+'B-3 2022'!S27</f>
        <v>51.834230769230771</v>
      </c>
      <c r="K28" s="533"/>
      <c r="L28" s="27">
        <f>+'B-3'!S352</f>
        <v>51.065000000000005</v>
      </c>
      <c r="M28" s="256"/>
      <c r="N28" s="529"/>
      <c r="O28" s="148"/>
      <c r="S28" s="4"/>
      <c r="T28" s="92"/>
      <c r="U28" s="530"/>
    </row>
    <row r="29" spans="1:22" ht="15.9" customHeight="1">
      <c r="A29" s="518">
        <v>19</v>
      </c>
      <c r="B29" s="50" t="s">
        <v>247</v>
      </c>
      <c r="C29" s="527" t="s">
        <v>248</v>
      </c>
      <c r="D29" s="531"/>
      <c r="E29" s="531"/>
      <c r="F29" s="532"/>
      <c r="G29" s="532"/>
      <c r="H29" s="532"/>
      <c r="I29" s="532"/>
      <c r="J29" s="27">
        <f>+'B-3 2022'!S28</f>
        <v>0</v>
      </c>
      <c r="K29" s="533"/>
      <c r="L29" s="27">
        <f>+'B-3'!S353</f>
        <v>0</v>
      </c>
      <c r="M29" s="256"/>
      <c r="N29" s="529"/>
      <c r="O29" s="148"/>
      <c r="S29" s="56"/>
      <c r="T29" s="92"/>
      <c r="U29" s="530"/>
    </row>
    <row r="30" spans="1:22" ht="15.9" customHeight="1">
      <c r="A30" s="518">
        <v>20</v>
      </c>
      <c r="B30" s="50" t="s">
        <v>249</v>
      </c>
      <c r="C30" s="527" t="s">
        <v>250</v>
      </c>
      <c r="D30" s="531"/>
      <c r="E30" s="531"/>
      <c r="F30" s="532"/>
      <c r="G30" s="532"/>
      <c r="H30" s="532"/>
      <c r="I30" s="532"/>
      <c r="J30" s="27">
        <f>+'B-3 2022'!S29</f>
        <v>0</v>
      </c>
      <c r="K30" s="533"/>
      <c r="L30" s="27">
        <f>+'B-3'!S354</f>
        <v>0</v>
      </c>
      <c r="M30" s="256"/>
      <c r="N30" s="529"/>
      <c r="O30" s="148"/>
      <c r="S30" s="27"/>
      <c r="T30" s="92"/>
      <c r="U30" s="530"/>
    </row>
    <row r="31" spans="1:22" ht="15.9" customHeight="1">
      <c r="A31" s="518">
        <v>21</v>
      </c>
      <c r="B31" s="149" t="s">
        <v>251</v>
      </c>
      <c r="C31" s="527" t="s">
        <v>252</v>
      </c>
      <c r="D31" s="531"/>
      <c r="E31" s="531"/>
      <c r="F31" s="532"/>
      <c r="G31" s="532"/>
      <c r="H31" s="532"/>
      <c r="I31" s="532"/>
      <c r="J31" s="27">
        <f>+'B-3 2022'!S30</f>
        <v>168430.15646153846</v>
      </c>
      <c r="K31" s="533"/>
      <c r="L31" s="27">
        <f>+'B-3'!S355</f>
        <v>209726.43892307693</v>
      </c>
      <c r="M31" s="256"/>
      <c r="N31" s="529"/>
      <c r="O31" s="148"/>
      <c r="P31" s="148"/>
      <c r="Q31" s="148"/>
      <c r="R31" s="27"/>
      <c r="S31" s="27"/>
      <c r="T31" s="92"/>
      <c r="U31" s="530"/>
    </row>
    <row r="32" spans="1:22" ht="15.9" customHeight="1">
      <c r="A32" s="518">
        <v>22</v>
      </c>
      <c r="B32" s="50" t="s">
        <v>253</v>
      </c>
      <c r="C32" s="527" t="s">
        <v>254</v>
      </c>
      <c r="D32" s="531"/>
      <c r="E32" s="531"/>
      <c r="F32" s="532"/>
      <c r="G32" s="532"/>
      <c r="H32" s="532"/>
      <c r="I32" s="532"/>
      <c r="J32" s="27">
        <f>+'B-3 2022'!S31</f>
        <v>8446.4895384615393</v>
      </c>
      <c r="K32" s="533"/>
      <c r="L32" s="27">
        <f>+'B-3'!S356</f>
        <v>12068.695307692307</v>
      </c>
      <c r="M32" s="256"/>
      <c r="N32" s="529"/>
      <c r="O32" s="148"/>
      <c r="P32" s="148"/>
      <c r="Q32" s="148"/>
      <c r="T32" s="92"/>
      <c r="U32" s="530"/>
    </row>
    <row r="33" spans="1:21" ht="15.9" customHeight="1">
      <c r="A33" s="518">
        <v>23</v>
      </c>
      <c r="B33" s="50" t="s">
        <v>255</v>
      </c>
      <c r="C33" s="527" t="s">
        <v>256</v>
      </c>
      <c r="D33" s="531"/>
      <c r="E33" s="531"/>
      <c r="F33" s="532"/>
      <c r="G33" s="532"/>
      <c r="H33" s="532"/>
      <c r="I33" s="532"/>
      <c r="J33" s="27">
        <f>+'B-3 2022'!S32</f>
        <v>-4108.3297692307688</v>
      </c>
      <c r="K33" s="533"/>
      <c r="L33" s="27">
        <f>+'B-3'!S357</f>
        <v>-2368.9103846153848</v>
      </c>
      <c r="M33" s="256"/>
      <c r="N33" s="529"/>
      <c r="O33" s="148"/>
      <c r="P33" s="148"/>
      <c r="Q33" s="148"/>
      <c r="T33" s="92"/>
      <c r="U33" s="530"/>
    </row>
    <row r="34" spans="1:21" ht="15.9" customHeight="1">
      <c r="A34" s="518">
        <v>24</v>
      </c>
      <c r="B34" s="50" t="s">
        <v>257</v>
      </c>
      <c r="C34" s="527" t="s">
        <v>250</v>
      </c>
      <c r="D34" s="531"/>
      <c r="E34" s="531"/>
      <c r="F34" s="532"/>
      <c r="G34" s="532"/>
      <c r="H34" s="532"/>
      <c r="I34" s="532"/>
      <c r="J34" s="27">
        <f>+'B-3 2022'!S33</f>
        <v>4718.9953076923075</v>
      </c>
      <c r="K34" s="533"/>
      <c r="L34" s="27">
        <f>+'B-3'!S358</f>
        <v>721470.75653846143</v>
      </c>
      <c r="M34" s="256"/>
      <c r="N34" s="529"/>
      <c r="O34" s="148"/>
      <c r="P34" s="148"/>
      <c r="Q34" s="148"/>
      <c r="T34" s="92"/>
      <c r="U34" s="530"/>
    </row>
    <row r="35" spans="1:21" ht="15.9" customHeight="1">
      <c r="A35" s="518">
        <v>25</v>
      </c>
      <c r="B35" s="50" t="s">
        <v>258</v>
      </c>
      <c r="C35" s="527" t="s">
        <v>259</v>
      </c>
      <c r="D35" s="531"/>
      <c r="E35" s="531"/>
      <c r="F35" s="532"/>
      <c r="G35" s="532"/>
      <c r="H35" s="532"/>
      <c r="I35" s="532"/>
      <c r="J35" s="27">
        <f>+'B-3 2022'!S34</f>
        <v>16603.065538461538</v>
      </c>
      <c r="K35" s="533"/>
      <c r="L35" s="27">
        <f>+'B-3'!S359</f>
        <v>21175.976769230772</v>
      </c>
      <c r="M35" s="256"/>
      <c r="N35" s="529"/>
      <c r="O35" s="148"/>
      <c r="P35" s="148"/>
      <c r="Q35" s="148"/>
      <c r="T35" s="92"/>
      <c r="U35" s="530"/>
    </row>
    <row r="36" spans="1:21" ht="15.9" customHeight="1">
      <c r="A36" s="518">
        <v>26</v>
      </c>
      <c r="B36" s="149" t="s">
        <v>260</v>
      </c>
      <c r="C36" s="527" t="s">
        <v>261</v>
      </c>
      <c r="D36" s="531"/>
      <c r="E36" s="531"/>
      <c r="F36" s="532"/>
      <c r="G36" s="532"/>
      <c r="H36" s="532"/>
      <c r="I36" s="532"/>
      <c r="J36" s="27">
        <f>+'B-3 2022'!S35</f>
        <v>18124.967153846155</v>
      </c>
      <c r="K36" s="533"/>
      <c r="L36" s="27">
        <f>+'B-3'!S360</f>
        <v>37762.059615384605</v>
      </c>
      <c r="M36" s="256"/>
      <c r="N36" s="529"/>
      <c r="O36" s="148"/>
      <c r="P36" s="148"/>
      <c r="Q36" s="148"/>
      <c r="T36" s="92"/>
      <c r="U36" s="530"/>
    </row>
    <row r="37" spans="1:21" ht="15.9" customHeight="1">
      <c r="A37" s="518">
        <v>27</v>
      </c>
      <c r="B37" s="50" t="s">
        <v>262</v>
      </c>
      <c r="C37" s="527" t="s">
        <v>263</v>
      </c>
      <c r="D37" s="531"/>
      <c r="E37" s="531"/>
      <c r="F37" s="532"/>
      <c r="G37" s="532"/>
      <c r="H37" s="532"/>
      <c r="I37" s="532"/>
      <c r="J37" s="27">
        <f>+'B-3 2022'!S36</f>
        <v>0</v>
      </c>
      <c r="K37" s="533"/>
      <c r="L37" s="27">
        <f>+'B-3'!S361</f>
        <v>0</v>
      </c>
      <c r="M37" s="256"/>
      <c r="N37" s="529"/>
      <c r="O37" s="148"/>
      <c r="P37" s="148"/>
      <c r="Q37" s="148"/>
      <c r="T37" s="92"/>
      <c r="U37" s="530"/>
    </row>
    <row r="38" spans="1:21" ht="15.9" customHeight="1">
      <c r="A38" s="518">
        <v>28</v>
      </c>
      <c r="B38" s="149" t="s">
        <v>396</v>
      </c>
      <c r="C38" s="527" t="s">
        <v>265</v>
      </c>
      <c r="D38" s="531"/>
      <c r="E38" s="531"/>
      <c r="F38" s="532"/>
      <c r="G38" s="532"/>
      <c r="H38" s="532"/>
      <c r="I38" s="532"/>
      <c r="J38" s="27">
        <f>+'B-3 2022'!S37</f>
        <v>137076.4666923077</v>
      </c>
      <c r="K38" s="533"/>
      <c r="L38" s="27">
        <f>+'B-3'!S362</f>
        <v>166682.49784615386</v>
      </c>
      <c r="M38" s="256"/>
      <c r="N38" s="529"/>
      <c r="O38" s="148"/>
      <c r="P38" s="148"/>
      <c r="Q38" s="148"/>
      <c r="T38" s="92"/>
      <c r="U38" s="530"/>
    </row>
    <row r="39" spans="1:21" ht="15.9" customHeight="1">
      <c r="A39" s="518">
        <v>29</v>
      </c>
      <c r="B39" s="50" t="s">
        <v>266</v>
      </c>
      <c r="C39" s="527" t="s">
        <v>267</v>
      </c>
      <c r="D39" s="531"/>
      <c r="E39" s="531"/>
      <c r="F39" s="532"/>
      <c r="G39" s="532"/>
      <c r="H39" s="532"/>
      <c r="I39" s="532"/>
      <c r="J39" s="27">
        <f>+'B-3 2022'!S38</f>
        <v>0</v>
      </c>
      <c r="K39" s="533"/>
      <c r="L39" s="27">
        <f>+'B-3'!S363</f>
        <v>0</v>
      </c>
      <c r="M39" s="256"/>
      <c r="N39" s="529"/>
      <c r="O39" s="148"/>
      <c r="P39" s="148"/>
      <c r="Q39" s="148"/>
      <c r="T39" s="92"/>
      <c r="U39" s="530"/>
    </row>
    <row r="40" spans="1:21" ht="15.9" customHeight="1">
      <c r="A40" s="518">
        <v>30</v>
      </c>
      <c r="B40" s="536" t="s">
        <v>268</v>
      </c>
      <c r="C40" s="527" t="s">
        <v>269</v>
      </c>
      <c r="D40" s="531"/>
      <c r="E40" s="531"/>
      <c r="F40" s="532"/>
      <c r="G40" s="532"/>
      <c r="H40" s="532"/>
      <c r="I40" s="532"/>
      <c r="J40" s="27">
        <f>+'B-3 2022'!S39</f>
        <v>0</v>
      </c>
      <c r="K40" s="533"/>
      <c r="L40" s="27">
        <f>+'B-3'!S364</f>
        <v>0</v>
      </c>
      <c r="M40" s="256"/>
      <c r="N40" s="529"/>
      <c r="O40" s="148"/>
      <c r="P40" s="148"/>
      <c r="Q40" s="148"/>
      <c r="T40" s="92"/>
      <c r="U40" s="530"/>
    </row>
    <row r="41" spans="1:21" ht="15.9" customHeight="1">
      <c r="A41" s="518">
        <v>31</v>
      </c>
      <c r="B41" s="50" t="s">
        <v>270</v>
      </c>
      <c r="C41" s="527" t="s">
        <v>271</v>
      </c>
      <c r="D41" s="531"/>
      <c r="E41" s="531"/>
      <c r="F41" s="532"/>
      <c r="G41" s="532"/>
      <c r="H41" s="532"/>
      <c r="I41" s="532"/>
      <c r="J41" s="27">
        <f>+'B-3 2022'!S40</f>
        <v>20314.334076923078</v>
      </c>
      <c r="K41" s="533"/>
      <c r="L41" s="27">
        <f>+'B-3'!S365</f>
        <v>28807.687769230768</v>
      </c>
      <c r="M41" s="256"/>
      <c r="N41" s="529"/>
      <c r="O41" s="148"/>
      <c r="P41" s="148"/>
      <c r="Q41" s="148"/>
      <c r="T41" s="92"/>
      <c r="U41" s="530"/>
    </row>
    <row r="42" spans="1:21" ht="15.9" customHeight="1">
      <c r="A42" s="518">
        <v>32</v>
      </c>
      <c r="B42" s="50" t="s">
        <v>272</v>
      </c>
      <c r="C42" s="527" t="s">
        <v>273</v>
      </c>
      <c r="D42" s="531"/>
      <c r="E42" s="531"/>
      <c r="F42" s="532"/>
      <c r="G42" s="532"/>
      <c r="H42" s="532"/>
      <c r="I42" s="532"/>
      <c r="J42" s="27">
        <f>+'B-3 2022'!S41</f>
        <v>0</v>
      </c>
      <c r="K42" s="533"/>
      <c r="L42" s="27">
        <f>+'B-3'!S366</f>
        <v>0</v>
      </c>
      <c r="M42" s="256"/>
      <c r="N42" s="529"/>
      <c r="O42" s="148"/>
      <c r="P42" s="148"/>
      <c r="Q42" s="148"/>
      <c r="T42" s="92"/>
      <c r="U42" s="530"/>
    </row>
    <row r="43" spans="1:21" ht="15.9" customHeight="1">
      <c r="A43" s="518">
        <v>33</v>
      </c>
      <c r="B43" s="50" t="s">
        <v>274</v>
      </c>
      <c r="C43" s="527" t="s">
        <v>275</v>
      </c>
      <c r="D43" s="531"/>
      <c r="E43" s="531"/>
      <c r="F43" s="532"/>
      <c r="G43" s="532"/>
      <c r="H43" s="532"/>
      <c r="I43" s="532"/>
      <c r="J43" s="27">
        <f>+'B-3 2022'!S42</f>
        <v>69502.012769230772</v>
      </c>
      <c r="K43" s="533"/>
      <c r="L43" s="27">
        <f>+'B-3'!S367</f>
        <v>74162.588999999993</v>
      </c>
      <c r="M43" s="256"/>
      <c r="N43" s="529"/>
      <c r="O43" s="148"/>
      <c r="P43" s="148"/>
      <c r="Q43" s="148"/>
      <c r="T43" s="92"/>
      <c r="U43" s="530"/>
    </row>
    <row r="44" spans="1:21" ht="15.9" customHeight="1">
      <c r="A44" s="518">
        <v>34</v>
      </c>
      <c r="B44" s="35" t="s">
        <v>276</v>
      </c>
      <c r="C44" s="160" t="s">
        <v>277</v>
      </c>
      <c r="D44" s="518"/>
      <c r="E44" s="518"/>
      <c r="F44" s="532"/>
      <c r="G44" s="148"/>
      <c r="H44" s="148"/>
      <c r="I44" s="148"/>
      <c r="J44" s="32">
        <f>+'B-3 2022'!S43</f>
        <v>2447.0845384615382</v>
      </c>
      <c r="K44" s="533"/>
      <c r="L44" s="32">
        <f>+'B-3'!S368</f>
        <v>1390.4040769230774</v>
      </c>
      <c r="M44" s="256"/>
      <c r="N44" s="529"/>
      <c r="O44" s="148"/>
      <c r="P44" s="148"/>
      <c r="Q44" s="148"/>
      <c r="T44" s="92"/>
      <c r="U44" s="530"/>
    </row>
    <row r="45" spans="1:21" ht="15.9" customHeight="1">
      <c r="A45" s="518">
        <v>35</v>
      </c>
      <c r="B45" s="35"/>
      <c r="C45" s="160"/>
      <c r="D45" s="518" t="s">
        <v>240</v>
      </c>
      <c r="E45" s="518"/>
      <c r="F45" s="532"/>
      <c r="G45" s="148"/>
      <c r="H45" s="148"/>
      <c r="I45" s="148"/>
      <c r="J45" s="27">
        <f>SUM(J26:J44)</f>
        <v>471229.60515384621</v>
      </c>
      <c r="K45" s="533"/>
      <c r="L45" s="27">
        <f>SUM(L26:L44)</f>
        <v>1278816.9457692306</v>
      </c>
      <c r="M45" s="256"/>
      <c r="N45" s="518"/>
      <c r="O45" s="518"/>
      <c r="P45" s="518"/>
      <c r="Q45" s="518"/>
      <c r="T45" s="92"/>
      <c r="U45" s="530"/>
    </row>
    <row r="46" spans="1:21" ht="15.9" customHeight="1">
      <c r="A46" s="518">
        <v>36</v>
      </c>
      <c r="B46" s="518"/>
      <c r="C46" s="518"/>
      <c r="D46" s="518"/>
      <c r="E46" s="518"/>
      <c r="F46" s="518"/>
      <c r="G46" s="518"/>
      <c r="H46" s="518"/>
      <c r="I46" s="518"/>
      <c r="J46" s="518"/>
      <c r="K46" s="533"/>
      <c r="L46" s="518"/>
      <c r="M46" s="533"/>
      <c r="N46" s="518"/>
      <c r="O46" s="518"/>
      <c r="P46" s="518"/>
      <c r="Q46" s="518"/>
      <c r="T46" s="92"/>
      <c r="U46" s="530"/>
    </row>
    <row r="47" spans="1:21" ht="15.9" customHeight="1">
      <c r="A47" s="518">
        <v>37</v>
      </c>
      <c r="B47" s="518"/>
      <c r="C47" s="518"/>
      <c r="D47" s="518"/>
      <c r="E47" s="518"/>
      <c r="F47" s="518"/>
      <c r="G47" s="518"/>
      <c r="H47" s="518"/>
      <c r="I47" s="518"/>
      <c r="J47" s="518"/>
      <c r="K47" s="533"/>
      <c r="L47" s="518"/>
      <c r="M47" s="533"/>
      <c r="N47" s="518"/>
      <c r="O47" s="518"/>
      <c r="P47" s="518"/>
      <c r="Q47" s="518"/>
      <c r="T47" s="92"/>
      <c r="U47" s="530"/>
    </row>
    <row r="48" spans="1:21" ht="15.9" customHeight="1">
      <c r="A48" s="518">
        <v>38</v>
      </c>
      <c r="B48" s="518"/>
      <c r="C48" s="518"/>
      <c r="D48" s="518"/>
      <c r="E48" s="518"/>
      <c r="F48" s="518"/>
      <c r="G48" s="518"/>
      <c r="H48" s="518"/>
      <c r="I48" s="518"/>
      <c r="J48" s="518"/>
      <c r="K48" s="522"/>
      <c r="L48" s="518"/>
      <c r="M48" s="533"/>
      <c r="N48" s="518"/>
      <c r="O48" s="518"/>
      <c r="P48" s="518"/>
      <c r="Q48" s="518"/>
      <c r="T48" s="92"/>
      <c r="U48" s="530"/>
    </row>
    <row r="49" spans="1:21" ht="15.9" customHeight="1">
      <c r="A49" s="518">
        <v>39</v>
      </c>
      <c r="B49" s="518"/>
      <c r="C49" s="518"/>
      <c r="D49" s="518"/>
      <c r="E49" s="518"/>
      <c r="F49" s="518"/>
      <c r="G49" s="518"/>
      <c r="H49" s="518"/>
      <c r="I49" s="518"/>
      <c r="J49" s="518"/>
      <c r="K49" s="522"/>
      <c r="L49" s="518"/>
      <c r="M49" s="533"/>
      <c r="N49" s="518"/>
      <c r="O49" s="518"/>
      <c r="P49" s="518"/>
      <c r="Q49" s="518"/>
      <c r="T49" s="92"/>
      <c r="U49" s="530"/>
    </row>
    <row r="50" spans="1:21" ht="15.9" customHeight="1">
      <c r="A50" s="518">
        <v>40</v>
      </c>
      <c r="B50" s="518"/>
      <c r="C50" s="518"/>
      <c r="D50" s="518"/>
      <c r="E50" s="518"/>
      <c r="F50" s="518"/>
      <c r="G50" s="518"/>
      <c r="H50" s="518"/>
      <c r="I50" s="518"/>
      <c r="J50" s="518"/>
      <c r="K50" s="522"/>
      <c r="L50" s="518"/>
      <c r="M50" s="533"/>
      <c r="N50" s="518"/>
      <c r="O50" s="518"/>
      <c r="P50" s="518"/>
      <c r="Q50" s="518"/>
      <c r="T50" s="92"/>
      <c r="U50" s="530"/>
    </row>
    <row r="51" spans="1:21" ht="15.9" customHeight="1">
      <c r="A51" s="518">
        <v>41</v>
      </c>
      <c r="B51" s="518"/>
      <c r="C51" s="518"/>
      <c r="D51" s="518"/>
      <c r="E51" s="518"/>
      <c r="F51" s="518"/>
      <c r="G51" s="518"/>
      <c r="H51" s="518"/>
      <c r="I51" s="518"/>
      <c r="J51" s="518"/>
      <c r="K51" s="522"/>
      <c r="L51" s="518"/>
      <c r="M51" s="533"/>
      <c r="N51" s="518"/>
      <c r="O51" s="518"/>
      <c r="P51" s="518"/>
      <c r="Q51" s="518"/>
      <c r="T51" s="92"/>
      <c r="U51" s="530"/>
    </row>
    <row r="52" spans="1:21" ht="15.9" customHeight="1">
      <c r="A52" s="518">
        <v>42</v>
      </c>
      <c r="B52" s="518"/>
      <c r="C52" s="518"/>
      <c r="D52" s="518"/>
      <c r="E52" s="518"/>
      <c r="F52" s="518"/>
      <c r="G52" s="518"/>
      <c r="H52" s="518"/>
      <c r="I52" s="518"/>
      <c r="J52" s="518"/>
      <c r="K52" s="522"/>
      <c r="L52" s="518"/>
      <c r="M52" s="533"/>
      <c r="N52" s="518"/>
      <c r="O52" s="518"/>
      <c r="P52" s="518"/>
      <c r="Q52" s="518"/>
      <c r="T52" s="92"/>
      <c r="U52" s="530"/>
    </row>
    <row r="53" spans="1:21" ht="15.9" customHeight="1" thickBot="1">
      <c r="A53" s="523">
        <v>43</v>
      </c>
      <c r="B53" s="1" t="s">
        <v>66</v>
      </c>
      <c r="C53" s="523"/>
      <c r="D53" s="523"/>
      <c r="E53" s="523"/>
      <c r="F53" s="523"/>
      <c r="G53" s="523"/>
      <c r="H53" s="523"/>
      <c r="I53" s="523"/>
      <c r="J53" s="523"/>
      <c r="K53" s="537"/>
      <c r="L53" s="523"/>
      <c r="M53" s="523"/>
      <c r="N53" s="523"/>
      <c r="O53" s="523"/>
      <c r="P53" s="523"/>
      <c r="Q53" s="523"/>
      <c r="R53" s="99"/>
      <c r="S53" s="99"/>
      <c r="T53" s="92"/>
      <c r="U53" s="530"/>
    </row>
    <row r="54" spans="1:21" ht="15.9" customHeight="1">
      <c r="A54" s="538" t="s">
        <v>397</v>
      </c>
      <c r="B54" s="5"/>
      <c r="C54" s="5"/>
      <c r="D54" s="5"/>
      <c r="E54" s="5"/>
      <c r="F54" s="5"/>
      <c r="G54" s="5"/>
      <c r="H54" s="5"/>
      <c r="I54" s="5"/>
      <c r="J54" s="5"/>
      <c r="K54" s="318"/>
      <c r="L54" s="5"/>
      <c r="M54" s="5"/>
      <c r="N54" s="5"/>
      <c r="O54" s="5"/>
      <c r="P54" s="5"/>
      <c r="Q54" s="5" t="s">
        <v>176</v>
      </c>
      <c r="R54" s="4"/>
      <c r="S54" s="4"/>
      <c r="T54" s="92"/>
      <c r="U54" s="530"/>
    </row>
    <row r="55" spans="1:21" ht="15.9" customHeight="1" thickBot="1">
      <c r="A55" s="1" t="str">
        <f>+$A$1</f>
        <v>SCHEDULE B-4</v>
      </c>
      <c r="B55" s="1"/>
      <c r="C55" s="1"/>
      <c r="D55" s="1"/>
      <c r="E55" s="1"/>
      <c r="F55" s="1"/>
      <c r="G55" s="1"/>
      <c r="H55" s="1"/>
      <c r="I55" s="1" t="str">
        <f>+$I$1</f>
        <v>TWO YEAR HISTORICAL BALANCE SHEET</v>
      </c>
      <c r="J55" s="1"/>
      <c r="K55" s="517"/>
      <c r="L55" s="1"/>
      <c r="M55" s="1"/>
      <c r="N55" s="1"/>
      <c r="O55" s="1"/>
      <c r="P55" s="1"/>
      <c r="Q55" s="1"/>
      <c r="R55" s="1"/>
      <c r="S55" s="1" t="s">
        <v>279</v>
      </c>
      <c r="T55" s="92"/>
      <c r="U55" s="530"/>
    </row>
    <row r="56" spans="1:21" ht="15.9" customHeight="1">
      <c r="A56" s="4" t="s">
        <v>4</v>
      </c>
      <c r="B56" s="4"/>
      <c r="C56" s="4"/>
      <c r="D56" s="4"/>
      <c r="E56" s="4" t="s">
        <v>390</v>
      </c>
      <c r="F56" s="4"/>
      <c r="G56" s="4" t="str">
        <f>+$G$2</f>
        <v>Provide 13-month average system balance sheets by primary account for the most recent two historical</v>
      </c>
      <c r="H56" s="5"/>
      <c r="I56" s="5"/>
      <c r="J56" s="6"/>
      <c r="K56" s="6"/>
      <c r="L56" s="4"/>
      <c r="M56" s="6"/>
      <c r="N56" s="6"/>
      <c r="O56" s="6"/>
      <c r="P56" s="6" t="s">
        <v>7</v>
      </c>
      <c r="Q56" s="4"/>
      <c r="R56" s="4"/>
      <c r="S56" s="7"/>
      <c r="T56" s="92"/>
      <c r="U56" s="530"/>
    </row>
    <row r="57" spans="1:21" ht="15.9" customHeight="1">
      <c r="A57" s="4"/>
      <c r="B57" s="4"/>
      <c r="C57" s="4"/>
      <c r="D57" s="4"/>
      <c r="E57" s="4"/>
      <c r="F57" s="4"/>
      <c r="G57" s="4" t="str">
        <f>+$G$3</f>
        <v>calendar years not including the historical test year if provided elsewhere</v>
      </c>
      <c r="H57" s="5"/>
      <c r="I57" s="5"/>
      <c r="J57" s="9"/>
      <c r="K57" s="7"/>
      <c r="L57" s="4"/>
      <c r="M57" s="533"/>
      <c r="N57" s="4"/>
      <c r="O57" s="9"/>
      <c r="Q57" s="7" t="str">
        <f>$Q$3</f>
        <v>Projected Test Year Ended 12/31/2025</v>
      </c>
      <c r="R57" s="4"/>
      <c r="S57" s="9"/>
      <c r="T57" s="92"/>
      <c r="U57" s="530"/>
    </row>
    <row r="58" spans="1:21" ht="15.9" customHeight="1">
      <c r="A58" s="4" t="s">
        <v>10</v>
      </c>
      <c r="B58" s="4"/>
      <c r="C58" s="4"/>
      <c r="D58" s="4"/>
      <c r="E58" s="4"/>
      <c r="F58" s="4"/>
      <c r="G58" s="4"/>
      <c r="H58" s="4"/>
      <c r="I58" s="4"/>
      <c r="J58" s="9"/>
      <c r="K58" s="7"/>
      <c r="L58" s="9"/>
      <c r="M58" s="533"/>
      <c r="N58" s="4"/>
      <c r="O58" s="4"/>
      <c r="P58" s="9"/>
      <c r="Q58" s="7" t="str">
        <f>$Q$4</f>
        <v>Projected Prior Year Ended 12/31/2024</v>
      </c>
      <c r="R58" s="4"/>
      <c r="S58" s="9"/>
      <c r="T58" s="92"/>
      <c r="U58" s="530"/>
    </row>
    <row r="59" spans="1:21" ht="15.9" customHeight="1">
      <c r="A59" s="4"/>
      <c r="B59" s="4"/>
      <c r="C59" s="4"/>
      <c r="D59" s="4"/>
      <c r="E59" s="4"/>
      <c r="F59" s="4"/>
      <c r="G59" s="4"/>
      <c r="H59" s="4"/>
      <c r="I59" s="4"/>
      <c r="J59" s="9"/>
      <c r="K59" s="7"/>
      <c r="L59" s="9"/>
      <c r="M59" s="533"/>
      <c r="N59" s="4"/>
      <c r="O59" s="4"/>
      <c r="P59" s="9" t="s">
        <v>12</v>
      </c>
      <c r="Q59" s="7" t="str">
        <f>$Q$5</f>
        <v>Historical Prior Year Ended 12/31/2023</v>
      </c>
      <c r="R59" s="4"/>
      <c r="S59" s="9"/>
      <c r="T59" s="92"/>
      <c r="U59" s="530"/>
    </row>
    <row r="60" spans="1:21" ht="15.9" customHeight="1" thickBot="1">
      <c r="A60" s="2" t="str">
        <f>+A6</f>
        <v>DOCKET No. 20240026-EI</v>
      </c>
      <c r="B60" s="2"/>
      <c r="C60" s="1"/>
      <c r="D60" s="1"/>
      <c r="E60" s="1"/>
      <c r="F60" s="1"/>
      <c r="G60" s="1"/>
      <c r="H60" s="1"/>
      <c r="I60" s="1"/>
      <c r="J60" s="10"/>
      <c r="K60" s="517"/>
      <c r="L60" s="1"/>
      <c r="M60" s="1"/>
      <c r="N60" s="1"/>
      <c r="O60" s="1"/>
      <c r="P60" s="1"/>
      <c r="Q60" s="2" t="str">
        <f>$Q$6</f>
        <v>Witness: J. Chronister / R. Latta</v>
      </c>
      <c r="R60" s="1"/>
      <c r="S60" s="1"/>
      <c r="T60" s="92"/>
      <c r="U60" s="530"/>
    </row>
    <row r="61" spans="1:21" ht="15.9" customHeight="1">
      <c r="A61" s="518"/>
      <c r="B61" s="518"/>
      <c r="C61" s="519"/>
      <c r="D61" s="519"/>
      <c r="E61" s="519"/>
      <c r="F61" s="519"/>
      <c r="G61" s="519"/>
      <c r="H61" s="519"/>
      <c r="I61" s="519"/>
      <c r="J61" s="519" t="s">
        <v>393</v>
      </c>
      <c r="K61" s="520"/>
      <c r="L61" s="519" t="s">
        <v>394</v>
      </c>
      <c r="M61" s="519"/>
      <c r="N61" s="519"/>
      <c r="O61" s="519"/>
      <c r="P61" s="519"/>
      <c r="Q61" s="519"/>
      <c r="R61" s="519"/>
      <c r="S61" s="519"/>
      <c r="T61" s="92"/>
      <c r="U61" s="530"/>
    </row>
    <row r="62" spans="1:21" ht="15.9" customHeight="1">
      <c r="A62" s="518"/>
      <c r="B62" s="518"/>
      <c r="C62" s="518"/>
      <c r="D62" s="518"/>
      <c r="E62" s="518"/>
      <c r="F62" s="518"/>
      <c r="G62" s="518"/>
      <c r="H62" s="518"/>
      <c r="I62" s="521"/>
      <c r="J62" s="521" t="s">
        <v>395</v>
      </c>
      <c r="K62" s="522"/>
      <c r="L62" s="521" t="s">
        <v>395</v>
      </c>
      <c r="M62" s="521"/>
      <c r="N62" s="521"/>
      <c r="O62" s="518"/>
      <c r="P62" s="518"/>
      <c r="Q62" s="518"/>
      <c r="R62" s="518"/>
      <c r="S62" s="521"/>
      <c r="T62" s="92"/>
      <c r="U62" s="530"/>
    </row>
    <row r="63" spans="1:21" ht="15.9" customHeight="1">
      <c r="A63" s="518" t="s">
        <v>34</v>
      </c>
      <c r="B63" s="521" t="s">
        <v>197</v>
      </c>
      <c r="C63" s="521" t="s">
        <v>197</v>
      </c>
      <c r="D63" s="521"/>
      <c r="E63" s="521"/>
      <c r="F63" s="519"/>
      <c r="G63" s="519"/>
      <c r="H63" s="519"/>
      <c r="I63" s="519"/>
      <c r="J63" s="521" t="s">
        <v>211</v>
      </c>
      <c r="K63" s="520"/>
      <c r="L63" s="521" t="s">
        <v>211</v>
      </c>
      <c r="M63" s="519"/>
      <c r="N63" s="519"/>
      <c r="O63" s="519"/>
      <c r="P63" s="519"/>
      <c r="Q63" s="519"/>
      <c r="R63" s="519"/>
      <c r="S63" s="521"/>
      <c r="T63" s="92"/>
      <c r="U63" s="530"/>
    </row>
    <row r="64" spans="1:21" ht="15.9" customHeight="1" thickBot="1">
      <c r="A64" s="523" t="s">
        <v>45</v>
      </c>
      <c r="B64" s="524" t="s">
        <v>213</v>
      </c>
      <c r="C64" s="524" t="s">
        <v>214</v>
      </c>
      <c r="D64" s="524"/>
      <c r="E64" s="524"/>
      <c r="F64" s="524"/>
      <c r="G64" s="524"/>
      <c r="H64" s="524"/>
      <c r="I64" s="524"/>
      <c r="J64" s="525">
        <f>$J$10</f>
        <v>2022</v>
      </c>
      <c r="K64" s="526"/>
      <c r="L64" s="525">
        <f>$L$10</f>
        <v>2023</v>
      </c>
      <c r="M64" s="525"/>
      <c r="N64" s="525"/>
      <c r="O64" s="525"/>
      <c r="P64" s="525"/>
      <c r="Q64" s="525"/>
      <c r="R64" s="525"/>
      <c r="S64" s="525"/>
      <c r="T64" s="92"/>
      <c r="U64" s="530"/>
    </row>
    <row r="65" spans="1:21" ht="15.9" customHeight="1">
      <c r="A65" s="140">
        <v>1</v>
      </c>
      <c r="M65" s="533"/>
      <c r="N65" s="518"/>
      <c r="O65" s="518"/>
      <c r="P65" s="148"/>
      <c r="Q65" s="148"/>
      <c r="R65" s="148"/>
      <c r="S65" s="148"/>
      <c r="T65" s="92"/>
      <c r="U65" s="530"/>
    </row>
    <row r="66" spans="1:21" ht="15.9" customHeight="1">
      <c r="A66" s="140">
        <v>2</v>
      </c>
      <c r="B66" s="86"/>
      <c r="C66" s="14" t="s">
        <v>280</v>
      </c>
      <c r="D66" s="14"/>
      <c r="E66" s="518"/>
      <c r="F66" s="518"/>
      <c r="G66" s="518"/>
      <c r="H66" s="518"/>
      <c r="I66" s="518"/>
      <c r="J66" s="518"/>
      <c r="K66" s="522"/>
      <c r="L66" s="518"/>
      <c r="M66" s="533"/>
      <c r="N66" s="529"/>
      <c r="O66" s="148"/>
      <c r="P66" s="148"/>
      <c r="Q66" s="148"/>
      <c r="R66" s="148"/>
      <c r="S66" s="148"/>
      <c r="T66" s="92"/>
      <c r="U66" s="530"/>
    </row>
    <row r="67" spans="1:21" ht="15.9" customHeight="1">
      <c r="A67" s="140">
        <v>3</v>
      </c>
      <c r="B67" s="35" t="s">
        <v>281</v>
      </c>
      <c r="C67" s="14" t="s">
        <v>282</v>
      </c>
      <c r="D67" s="140"/>
      <c r="E67" s="539"/>
      <c r="F67" s="540"/>
      <c r="G67" s="540"/>
      <c r="H67" s="540"/>
      <c r="I67" s="540"/>
      <c r="J67" s="27">
        <f>'B-3 2022'!S66</f>
        <v>24246.518999999997</v>
      </c>
      <c r="K67" s="541"/>
      <c r="L67" s="27">
        <f>'B-3'!S391</f>
        <v>29107.91484615385</v>
      </c>
      <c r="M67" s="533"/>
      <c r="N67" s="529"/>
      <c r="O67" s="148"/>
      <c r="P67" s="148"/>
      <c r="Q67" s="148"/>
      <c r="R67" s="148"/>
      <c r="S67" s="148"/>
      <c r="T67" s="92"/>
      <c r="U67" s="530"/>
    </row>
    <row r="68" spans="1:21" ht="15.9" customHeight="1">
      <c r="A68" s="140">
        <v>4</v>
      </c>
      <c r="B68" s="35" t="s">
        <v>284</v>
      </c>
      <c r="C68" s="14" t="s">
        <v>285</v>
      </c>
      <c r="D68" s="140"/>
      <c r="E68" s="539"/>
      <c r="F68" s="540"/>
      <c r="G68" s="540"/>
      <c r="H68" s="540"/>
      <c r="I68" s="540"/>
      <c r="J68" s="147">
        <f>'B-3 2022'!S67</f>
        <v>1015809.9678961539</v>
      </c>
      <c r="K68" s="541"/>
      <c r="L68" s="27">
        <f>'B-3'!S392</f>
        <v>1144160.9704053847</v>
      </c>
      <c r="M68" s="533"/>
      <c r="N68" s="529"/>
      <c r="O68" s="148"/>
      <c r="P68" s="148"/>
      <c r="Q68" s="148"/>
      <c r="R68" s="148"/>
      <c r="S68" s="148"/>
      <c r="T68" s="92"/>
      <c r="U68" s="530"/>
    </row>
    <row r="69" spans="1:21" ht="15.9" customHeight="1">
      <c r="A69" s="140">
        <v>5</v>
      </c>
      <c r="B69" s="149" t="s">
        <v>284</v>
      </c>
      <c r="C69" s="14" t="s">
        <v>287</v>
      </c>
      <c r="D69" s="140"/>
      <c r="E69" s="539"/>
      <c r="F69" s="540"/>
      <c r="G69" s="540"/>
      <c r="H69" s="540"/>
      <c r="I69" s="540"/>
      <c r="J69" s="27">
        <f>+'B-3 2022'!S68</f>
        <v>120078.95688384616</v>
      </c>
      <c r="K69" s="541"/>
      <c r="L69" s="27">
        <f>'B-3'!S393</f>
        <v>110249.05368615384</v>
      </c>
      <c r="M69" s="533"/>
      <c r="N69" s="165"/>
      <c r="O69" s="544"/>
      <c r="P69" s="148"/>
      <c r="Q69" s="148"/>
      <c r="R69" s="148"/>
      <c r="S69" s="148"/>
      <c r="T69" s="92"/>
      <c r="U69" s="530"/>
    </row>
    <row r="70" spans="1:21" ht="15.9" customHeight="1">
      <c r="A70" s="140">
        <v>6</v>
      </c>
      <c r="B70" s="35" t="s">
        <v>289</v>
      </c>
      <c r="C70" s="14" t="s">
        <v>290</v>
      </c>
      <c r="D70" s="140"/>
      <c r="E70" s="539"/>
      <c r="F70" s="542"/>
      <c r="G70" s="542"/>
      <c r="H70" s="542"/>
      <c r="I70" s="542"/>
      <c r="J70" s="27">
        <f>+'B-3 2022'!S69</f>
        <v>1560.9691538461541</v>
      </c>
      <c r="K70" s="543"/>
      <c r="L70" s="27">
        <f>'B-3'!S394</f>
        <v>5181.2872307692305</v>
      </c>
      <c r="M70" s="533"/>
      <c r="N70" s="165"/>
      <c r="O70" s="518"/>
      <c r="P70" s="148"/>
      <c r="Q70" s="148"/>
      <c r="R70" s="148"/>
      <c r="S70" s="148"/>
      <c r="T70" s="92"/>
      <c r="U70" s="530"/>
    </row>
    <row r="71" spans="1:21" ht="15.9" customHeight="1">
      <c r="A71" s="140">
        <v>7</v>
      </c>
      <c r="B71" s="35" t="s">
        <v>291</v>
      </c>
      <c r="C71" s="14" t="s">
        <v>292</v>
      </c>
      <c r="D71" s="140"/>
      <c r="E71" s="545"/>
      <c r="F71" s="545"/>
      <c r="G71" s="545"/>
      <c r="H71" s="545"/>
      <c r="I71" s="545"/>
      <c r="J71" s="27">
        <f>+'B-3 2022'!S70</f>
        <v>61.159307692307692</v>
      </c>
      <c r="K71" s="546"/>
      <c r="L71" s="27">
        <f>'B-3'!S395</f>
        <v>71.845230769230767</v>
      </c>
      <c r="M71" s="533"/>
      <c r="N71" s="165"/>
      <c r="O71" s="518"/>
      <c r="P71" s="148"/>
      <c r="Q71" s="148"/>
      <c r="R71" s="148"/>
      <c r="S71" s="148"/>
      <c r="T71" s="92"/>
      <c r="U71" s="530"/>
    </row>
    <row r="72" spans="1:21" ht="15.9" customHeight="1">
      <c r="A72" s="140">
        <v>8</v>
      </c>
      <c r="B72" s="35" t="s">
        <v>293</v>
      </c>
      <c r="C72" s="14" t="s">
        <v>280</v>
      </c>
      <c r="D72" s="140"/>
      <c r="E72" s="545"/>
      <c r="F72" s="545"/>
      <c r="G72" s="545"/>
      <c r="H72" s="545"/>
      <c r="I72" s="545"/>
      <c r="J72" s="27">
        <f>+'B-3 2022'!S71</f>
        <v>15551.532153846154</v>
      </c>
      <c r="K72" s="546"/>
      <c r="L72" s="27">
        <f>'B-3'!S396</f>
        <v>10845.30323076923</v>
      </c>
      <c r="M72" s="533"/>
      <c r="N72" s="165"/>
      <c r="O72" s="518"/>
      <c r="P72" s="148"/>
      <c r="Q72" s="148"/>
      <c r="R72" s="148"/>
      <c r="S72" s="148"/>
      <c r="T72" s="92"/>
      <c r="U72" s="530"/>
    </row>
    <row r="73" spans="1:21" ht="15.9" customHeight="1">
      <c r="A73" s="140">
        <v>9</v>
      </c>
      <c r="B73" s="155" t="s">
        <v>294</v>
      </c>
      <c r="C73" s="14" t="s">
        <v>295</v>
      </c>
      <c r="D73" s="140"/>
      <c r="E73" s="545"/>
      <c r="F73" s="545"/>
      <c r="G73" s="545"/>
      <c r="H73" s="545"/>
      <c r="I73" s="545"/>
      <c r="J73" s="27">
        <f>+'B-3 2022'!S72</f>
        <v>3694.3951538461542</v>
      </c>
      <c r="K73" s="546"/>
      <c r="L73" s="27">
        <f>'B-3'!S397</f>
        <v>3134.2403076923079</v>
      </c>
      <c r="M73" s="533"/>
      <c r="N73" s="529"/>
      <c r="O73" s="256"/>
      <c r="P73" s="148"/>
      <c r="Q73" s="148"/>
      <c r="R73" s="148"/>
      <c r="S73" s="148"/>
      <c r="T73" s="92"/>
      <c r="U73" s="530"/>
    </row>
    <row r="74" spans="1:21" ht="15.9" customHeight="1">
      <c r="A74" s="140">
        <v>10</v>
      </c>
      <c r="B74" s="35" t="s">
        <v>296</v>
      </c>
      <c r="C74" s="14" t="s">
        <v>297</v>
      </c>
      <c r="D74" s="140"/>
      <c r="E74" s="160"/>
      <c r="F74" s="160"/>
      <c r="G74" s="160"/>
      <c r="H74" s="160"/>
      <c r="I74" s="160"/>
      <c r="J74" s="32">
        <f>+'B-3 2022'!S73</f>
        <v>724232.50315384613</v>
      </c>
      <c r="K74" s="546"/>
      <c r="L74" s="32">
        <f>'B-3'!S398</f>
        <v>723468.13738461537</v>
      </c>
      <c r="M74" s="533"/>
      <c r="N74" s="150"/>
      <c r="O74" s="160"/>
      <c r="P74" s="519"/>
      <c r="Q74" s="519"/>
      <c r="R74" s="519"/>
      <c r="S74" s="519"/>
      <c r="T74" s="92"/>
      <c r="U74" s="530"/>
    </row>
    <row r="75" spans="1:21" ht="15.9" customHeight="1">
      <c r="A75" s="140">
        <v>11</v>
      </c>
      <c r="B75" s="35"/>
      <c r="C75" s="14"/>
      <c r="D75" s="140" t="s">
        <v>280</v>
      </c>
      <c r="E75" s="539"/>
      <c r="F75" s="540"/>
      <c r="G75" s="540"/>
      <c r="H75" s="540"/>
      <c r="I75" s="540"/>
      <c r="J75" s="27">
        <f>SUM(J67:J74)</f>
        <v>1905236.0027030769</v>
      </c>
      <c r="K75" s="546"/>
      <c r="L75" s="27">
        <f>SUM(L67:L74)</f>
        <v>2026218.7523223076</v>
      </c>
      <c r="M75" s="533"/>
      <c r="N75" s="529"/>
      <c r="O75" s="148"/>
      <c r="P75" s="519"/>
      <c r="Q75" s="519"/>
      <c r="R75" s="519"/>
      <c r="S75" s="519"/>
      <c r="T75" s="92"/>
      <c r="U75" s="530"/>
    </row>
    <row r="76" spans="1:21" ht="15.9" customHeight="1">
      <c r="A76" s="140">
        <v>12</v>
      </c>
      <c r="B76" s="35"/>
      <c r="C76" s="14"/>
      <c r="D76" s="140"/>
      <c r="E76" s="539"/>
      <c r="F76" s="540"/>
      <c r="G76" s="540"/>
      <c r="H76" s="540"/>
      <c r="I76" s="540"/>
      <c r="J76" s="27"/>
      <c r="K76" s="546"/>
      <c r="L76" s="27"/>
      <c r="M76" s="533"/>
      <c r="N76" s="529"/>
      <c r="O76" s="148"/>
      <c r="P76" s="256"/>
      <c r="Q76" s="256"/>
      <c r="R76" s="256"/>
      <c r="S76" s="256"/>
      <c r="T76" s="92"/>
      <c r="U76" s="530"/>
    </row>
    <row r="77" spans="1:21" ht="15.9" customHeight="1" thickBot="1">
      <c r="A77" s="140">
        <v>13</v>
      </c>
      <c r="B77" s="35"/>
      <c r="C77" s="14" t="s">
        <v>298</v>
      </c>
      <c r="D77" s="140"/>
      <c r="E77" s="539"/>
      <c r="F77" s="540"/>
      <c r="G77" s="540"/>
      <c r="H77" s="540"/>
      <c r="I77" s="540"/>
      <c r="J77" s="156">
        <f>+J18+J23+J45+J75</f>
        <v>11051352.673743848</v>
      </c>
      <c r="K77" s="546"/>
      <c r="L77" s="156">
        <f>+L18+L23+L45+L75</f>
        <v>12778251.316933075</v>
      </c>
      <c r="M77" s="533"/>
      <c r="N77" s="529"/>
      <c r="O77" s="148"/>
      <c r="P77" s="160"/>
      <c r="Q77" s="160"/>
      <c r="R77" s="160"/>
      <c r="S77" s="160"/>
      <c r="T77" s="92"/>
      <c r="U77" s="530"/>
    </row>
    <row r="78" spans="1:21" ht="15.9" customHeight="1" thickTop="1">
      <c r="A78" s="140">
        <v>14</v>
      </c>
      <c r="B78" s="140"/>
      <c r="C78" s="140"/>
      <c r="D78" s="140"/>
      <c r="E78" s="539"/>
      <c r="F78" s="540"/>
      <c r="G78" s="540"/>
      <c r="H78" s="540"/>
      <c r="I78" s="540"/>
      <c r="J78" s="158"/>
      <c r="K78" s="546"/>
      <c r="L78" s="158"/>
      <c r="M78" s="533"/>
      <c r="N78" s="529"/>
      <c r="O78" s="148"/>
      <c r="P78" s="148"/>
      <c r="Q78" s="148"/>
      <c r="R78" s="148"/>
      <c r="S78" s="148"/>
      <c r="T78" s="92"/>
      <c r="U78" s="530"/>
    </row>
    <row r="79" spans="1:21" ht="15.9" customHeight="1">
      <c r="A79" s="140">
        <v>15</v>
      </c>
      <c r="B79" s="35"/>
      <c r="C79" s="14" t="s">
        <v>299</v>
      </c>
      <c r="D79" s="140"/>
      <c r="E79" s="539"/>
      <c r="F79" s="540"/>
      <c r="G79" s="540"/>
      <c r="H79" s="540"/>
      <c r="I79" s="540"/>
      <c r="J79" s="27"/>
      <c r="K79" s="546"/>
      <c r="L79" s="27"/>
      <c r="M79" s="533"/>
      <c r="N79" s="529"/>
      <c r="O79" s="148"/>
      <c r="P79" s="148"/>
      <c r="Q79" s="148"/>
      <c r="R79" s="148"/>
      <c r="S79" s="148"/>
      <c r="T79" s="92"/>
      <c r="U79" s="530"/>
    </row>
    <row r="80" spans="1:21" ht="15.9" customHeight="1">
      <c r="A80" s="140">
        <v>16</v>
      </c>
      <c r="B80" s="35"/>
      <c r="C80" s="14"/>
      <c r="D80" s="140"/>
      <c r="E80" s="545"/>
      <c r="F80" s="545"/>
      <c r="G80" s="545"/>
      <c r="H80" s="545"/>
      <c r="I80" s="545"/>
      <c r="J80" s="27"/>
      <c r="K80" s="546"/>
      <c r="L80" s="27"/>
      <c r="M80" s="533"/>
      <c r="N80" s="529"/>
      <c r="O80" s="148"/>
      <c r="P80" s="148"/>
      <c r="Q80" s="148"/>
      <c r="R80" s="148"/>
      <c r="S80" s="148"/>
      <c r="T80" s="92"/>
      <c r="U80" s="530"/>
    </row>
    <row r="81" spans="1:21" ht="15.9" customHeight="1">
      <c r="A81" s="140">
        <v>17</v>
      </c>
      <c r="B81" s="35" t="s">
        <v>300</v>
      </c>
      <c r="C81" s="14" t="s">
        <v>301</v>
      </c>
      <c r="D81" s="140"/>
      <c r="E81" s="539"/>
      <c r="F81" s="540"/>
      <c r="G81" s="540"/>
      <c r="H81" s="540"/>
      <c r="I81" s="540"/>
      <c r="J81" s="27">
        <f>+'B-3 2022'!S80</f>
        <v>119696.78799999996</v>
      </c>
      <c r="K81" s="546"/>
      <c r="L81" s="27">
        <f>+'B-3'!S405</f>
        <v>119696.78799999996</v>
      </c>
      <c r="M81" s="533"/>
      <c r="N81" s="529"/>
      <c r="O81" s="148"/>
      <c r="P81" s="148"/>
      <c r="Q81" s="148"/>
      <c r="R81" s="148"/>
      <c r="S81" s="148"/>
      <c r="T81" s="92"/>
      <c r="U81" s="530"/>
    </row>
    <row r="82" spans="1:21" ht="15.9" customHeight="1">
      <c r="A82" s="140">
        <v>18</v>
      </c>
      <c r="B82" s="35" t="s">
        <v>302</v>
      </c>
      <c r="C82" s="14" t="s">
        <v>303</v>
      </c>
      <c r="D82" s="140"/>
      <c r="E82" s="539"/>
      <c r="F82" s="540"/>
      <c r="G82" s="540"/>
      <c r="H82" s="540"/>
      <c r="I82" s="540"/>
      <c r="J82" s="27">
        <f>+'B-3 2022'!S81</f>
        <v>3887763.3259230754</v>
      </c>
      <c r="K82" s="546"/>
      <c r="L82" s="27">
        <f>+'B-3'!S406</f>
        <v>4270455.6336153829</v>
      </c>
      <c r="M82" s="533"/>
      <c r="N82" s="529"/>
      <c r="O82" s="148"/>
      <c r="P82" s="148"/>
      <c r="Q82" s="148"/>
      <c r="R82" s="148"/>
      <c r="S82" s="148"/>
      <c r="T82" s="92"/>
      <c r="U82" s="530"/>
    </row>
    <row r="83" spans="1:21" ht="15.9" customHeight="1">
      <c r="A83" s="140">
        <v>19</v>
      </c>
      <c r="B83" s="35" t="s">
        <v>304</v>
      </c>
      <c r="C83" s="14" t="s">
        <v>305</v>
      </c>
      <c r="D83" s="140"/>
      <c r="E83" s="539"/>
      <c r="F83" s="540"/>
      <c r="G83" s="540"/>
      <c r="H83" s="160"/>
      <c r="I83" s="540"/>
      <c r="J83" s="27">
        <f>+'B-3 2022'!S82</f>
        <v>-700.92100000000016</v>
      </c>
      <c r="K83" s="546"/>
      <c r="L83" s="27">
        <f>+'B-3'!S407</f>
        <v>-700.92100000000016</v>
      </c>
      <c r="M83" s="533"/>
      <c r="N83" s="529"/>
      <c r="O83" s="148"/>
      <c r="P83" s="148"/>
      <c r="Q83" s="148"/>
      <c r="R83" s="148"/>
      <c r="S83" s="148"/>
      <c r="T83" s="92"/>
      <c r="U83" s="530"/>
    </row>
    <row r="84" spans="1:21" ht="15.9" customHeight="1">
      <c r="A84" s="140">
        <v>20</v>
      </c>
      <c r="B84" s="35" t="s">
        <v>306</v>
      </c>
      <c r="C84" s="14" t="s">
        <v>307</v>
      </c>
      <c r="D84" s="140"/>
      <c r="E84" s="545"/>
      <c r="F84" s="545"/>
      <c r="G84" s="545"/>
      <c r="H84" s="545"/>
      <c r="I84" s="545"/>
      <c r="J84" s="27">
        <f>+'B-3 2022'!S83</f>
        <v>226168.53423076926</v>
      </c>
      <c r="K84" s="546"/>
      <c r="L84" s="27">
        <f>+'B-3'!S408</f>
        <v>249867.5743076923</v>
      </c>
      <c r="M84" s="533"/>
      <c r="N84" s="529"/>
      <c r="O84" s="148"/>
      <c r="P84" s="148"/>
      <c r="Q84" s="148"/>
      <c r="R84" s="148"/>
      <c r="S84" s="148"/>
      <c r="T84" s="92"/>
      <c r="U84" s="530"/>
    </row>
    <row r="85" spans="1:21" ht="15.9" customHeight="1">
      <c r="A85" s="140">
        <v>21</v>
      </c>
      <c r="B85" s="35" t="s">
        <v>308</v>
      </c>
      <c r="C85" s="14" t="s">
        <v>309</v>
      </c>
      <c r="D85" s="140"/>
      <c r="E85" s="539"/>
      <c r="F85" s="540"/>
      <c r="G85" s="540"/>
      <c r="H85" s="540"/>
      <c r="I85" s="540"/>
      <c r="J85" s="32">
        <f>+'B-3 2022'!S84</f>
        <v>-751.16507692307698</v>
      </c>
      <c r="K85" s="546"/>
      <c r="L85" s="32">
        <f>+'B-3'!S409</f>
        <v>-786.7397692307693</v>
      </c>
      <c r="M85" s="533"/>
      <c r="N85" s="165"/>
      <c r="O85" s="518"/>
      <c r="P85" s="148"/>
      <c r="Q85" s="148"/>
      <c r="R85" s="148"/>
      <c r="S85" s="148"/>
      <c r="T85" s="92"/>
      <c r="U85" s="530"/>
    </row>
    <row r="86" spans="1:21" ht="15.9" customHeight="1">
      <c r="A86" s="140">
        <v>22</v>
      </c>
      <c r="B86" s="35"/>
      <c r="C86" s="14"/>
      <c r="D86" s="140" t="s">
        <v>299</v>
      </c>
      <c r="E86" s="539"/>
      <c r="F86" s="540"/>
      <c r="G86" s="540"/>
      <c r="H86" s="160"/>
      <c r="I86" s="540"/>
      <c r="J86" s="27">
        <f t="shared" ref="J86" si="2">SUM(J81:J85)</f>
        <v>4232176.5620769225</v>
      </c>
      <c r="K86" s="546"/>
      <c r="L86" s="27">
        <f>SUM(L81:L85)</f>
        <v>4638532.3351538442</v>
      </c>
      <c r="M86" s="533"/>
      <c r="N86" s="529"/>
      <c r="O86" s="148"/>
      <c r="P86" s="148"/>
      <c r="Q86" s="148"/>
      <c r="R86" s="148"/>
      <c r="S86" s="148"/>
      <c r="T86" s="92"/>
      <c r="U86" s="530"/>
    </row>
    <row r="87" spans="1:21" ht="15.9" customHeight="1">
      <c r="A87" s="140">
        <v>23</v>
      </c>
      <c r="B87" s="35"/>
      <c r="C87" s="140"/>
      <c r="D87" s="140"/>
      <c r="E87" s="539"/>
      <c r="F87" s="540"/>
      <c r="G87" s="540"/>
      <c r="H87" s="540"/>
      <c r="I87" s="540"/>
      <c r="J87" s="27"/>
      <c r="K87" s="546"/>
      <c r="L87" s="27"/>
      <c r="M87" s="533"/>
      <c r="N87" s="529"/>
      <c r="O87" s="148"/>
      <c r="P87" s="148"/>
      <c r="Q87" s="148"/>
      <c r="R87" s="148"/>
      <c r="S87" s="148"/>
      <c r="T87" s="92"/>
      <c r="U87" s="530"/>
    </row>
    <row r="88" spans="1:21" ht="15.9" customHeight="1">
      <c r="A88" s="140">
        <v>24</v>
      </c>
      <c r="B88" s="35"/>
      <c r="C88" s="14" t="s">
        <v>310</v>
      </c>
      <c r="D88" s="140"/>
      <c r="E88" s="539"/>
      <c r="F88" s="540"/>
      <c r="G88" s="540"/>
      <c r="H88" s="540"/>
      <c r="I88" s="540"/>
      <c r="J88" s="27"/>
      <c r="K88" s="546"/>
      <c r="L88" s="27"/>
      <c r="M88" s="533"/>
      <c r="N88" s="529"/>
      <c r="O88" s="148"/>
      <c r="P88" s="148"/>
      <c r="Q88" s="148"/>
      <c r="R88" s="148"/>
      <c r="S88" s="148"/>
      <c r="T88" s="92"/>
      <c r="U88" s="530"/>
    </row>
    <row r="89" spans="1:21" ht="15.9" customHeight="1">
      <c r="A89" s="140">
        <v>25</v>
      </c>
      <c r="B89" s="140"/>
      <c r="C89" s="140"/>
      <c r="D89" s="140"/>
      <c r="E89" s="539"/>
      <c r="F89" s="540"/>
      <c r="G89" s="540"/>
      <c r="H89" s="540"/>
      <c r="I89" s="540"/>
      <c r="J89" s="140"/>
      <c r="K89" s="546"/>
      <c r="L89" s="140"/>
      <c r="M89" s="533"/>
      <c r="N89" s="529"/>
      <c r="O89" s="148"/>
      <c r="P89" s="148"/>
      <c r="Q89" s="148"/>
      <c r="R89" s="148"/>
      <c r="S89" s="148"/>
      <c r="T89" s="92"/>
      <c r="U89" s="530"/>
    </row>
    <row r="90" spans="1:21" ht="15.9" customHeight="1">
      <c r="A90" s="140">
        <v>26</v>
      </c>
      <c r="B90" s="35" t="s">
        <v>311</v>
      </c>
      <c r="C90" s="14" t="s">
        <v>312</v>
      </c>
      <c r="D90" s="140"/>
      <c r="E90" s="539"/>
      <c r="F90" s="540"/>
      <c r="G90" s="540"/>
      <c r="H90" s="540"/>
      <c r="I90" s="540"/>
      <c r="J90" s="27">
        <f>+'B-3 2022'!S89</f>
        <v>3078076.923076923</v>
      </c>
      <c r="K90" s="309"/>
      <c r="L90" s="27">
        <f>+'B-3'!S414</f>
        <v>3731153.846153846</v>
      </c>
      <c r="M90" s="533"/>
      <c r="N90" s="529"/>
      <c r="O90" s="148"/>
      <c r="P90" s="148"/>
      <c r="Q90" s="148"/>
      <c r="R90" s="148"/>
      <c r="S90" s="148"/>
      <c r="T90" s="92"/>
      <c r="U90" s="530"/>
    </row>
    <row r="91" spans="1:21" ht="15.9" customHeight="1">
      <c r="A91" s="140">
        <v>27</v>
      </c>
      <c r="B91" s="35" t="s">
        <v>313</v>
      </c>
      <c r="C91" s="14" t="s">
        <v>314</v>
      </c>
      <c r="D91" s="140"/>
      <c r="E91" s="539"/>
      <c r="F91" s="540"/>
      <c r="G91" s="540"/>
      <c r="H91" s="540"/>
      <c r="I91" s="540"/>
      <c r="J91" s="27">
        <f>+'B-3 2022'!S90</f>
        <v>0</v>
      </c>
      <c r="K91" s="309"/>
      <c r="L91" s="27">
        <f>+'B-3'!S415</f>
        <v>0</v>
      </c>
      <c r="M91" s="533"/>
      <c r="N91" s="529"/>
      <c r="O91" s="148"/>
      <c r="P91" s="148"/>
      <c r="Q91" s="148"/>
      <c r="R91" s="148"/>
      <c r="S91" s="148"/>
      <c r="T91" s="92"/>
      <c r="U91" s="530"/>
    </row>
    <row r="92" spans="1:21" ht="15.9" customHeight="1">
      <c r="A92" s="140">
        <v>28</v>
      </c>
      <c r="B92" s="35" t="s">
        <v>315</v>
      </c>
      <c r="C92" s="14" t="s">
        <v>316</v>
      </c>
      <c r="D92" s="140"/>
      <c r="E92" s="539"/>
      <c r="F92" s="540"/>
      <c r="G92" s="540"/>
      <c r="H92" s="540"/>
      <c r="I92" s="540"/>
      <c r="J92" s="32">
        <f>+'B-3 2022'!S91</f>
        <v>-9688.6665384615371</v>
      </c>
      <c r="K92" s="309"/>
      <c r="L92" s="32">
        <f>+'B-3'!S416</f>
        <v>-10833.147615384614</v>
      </c>
      <c r="M92" s="533"/>
      <c r="N92" s="529"/>
      <c r="O92" s="148"/>
      <c r="P92" s="148"/>
      <c r="Q92" s="148"/>
      <c r="R92" s="148"/>
      <c r="S92" s="148"/>
      <c r="T92" s="92"/>
      <c r="U92" s="530"/>
    </row>
    <row r="93" spans="1:21" ht="15.9" customHeight="1">
      <c r="A93" s="518">
        <v>29</v>
      </c>
      <c r="B93" s="35"/>
      <c r="C93" s="14"/>
      <c r="D93" s="140" t="s">
        <v>310</v>
      </c>
      <c r="E93" s="539"/>
      <c r="F93" s="540"/>
      <c r="G93" s="540"/>
      <c r="H93" s="540"/>
      <c r="I93" s="540"/>
      <c r="J93" s="27">
        <f t="shared" ref="J93" si="3">SUM(J90:J92)</f>
        <v>3068388.2565384614</v>
      </c>
      <c r="K93" s="309"/>
      <c r="L93" s="27">
        <f>SUM(L90:L92)</f>
        <v>3720320.6985384612</v>
      </c>
      <c r="M93" s="533"/>
      <c r="N93" s="256"/>
      <c r="O93" s="148"/>
      <c r="P93" s="148"/>
      <c r="Q93" s="148"/>
      <c r="R93" s="148"/>
      <c r="S93" s="148"/>
      <c r="T93" s="92"/>
      <c r="U93" s="530"/>
    </row>
    <row r="94" spans="1:21" ht="15.9" customHeight="1">
      <c r="A94" s="518">
        <v>30</v>
      </c>
      <c r="B94" s="35"/>
      <c r="C94" s="160"/>
      <c r="D94" s="539"/>
      <c r="E94" s="539"/>
      <c r="F94" s="540"/>
      <c r="G94" s="540"/>
      <c r="H94" s="540"/>
      <c r="I94" s="540"/>
      <c r="J94" s="540"/>
      <c r="K94" s="309"/>
      <c r="L94" s="540"/>
      <c r="M94" s="533"/>
      <c r="N94" s="160"/>
      <c r="O94" s="148"/>
      <c r="P94" s="148"/>
      <c r="Q94" s="148"/>
      <c r="R94" s="148"/>
      <c r="S94" s="148"/>
      <c r="T94" s="92"/>
      <c r="U94" s="530"/>
    </row>
    <row r="95" spans="1:21" ht="15.9" customHeight="1">
      <c r="A95" s="518">
        <v>31</v>
      </c>
      <c r="B95" s="50"/>
      <c r="C95" s="160"/>
      <c r="D95" s="539"/>
      <c r="E95" s="539"/>
      <c r="F95" s="540"/>
      <c r="G95" s="540"/>
      <c r="H95" s="540"/>
      <c r="I95" s="540"/>
      <c r="J95" s="540"/>
      <c r="K95" s="309"/>
      <c r="L95" s="540"/>
      <c r="M95" s="533"/>
      <c r="N95" s="160"/>
      <c r="O95" s="148"/>
      <c r="P95" s="148"/>
      <c r="Q95" s="148"/>
      <c r="R95" s="148"/>
      <c r="S95" s="148"/>
      <c r="T95" s="92"/>
      <c r="U95" s="530"/>
    </row>
    <row r="96" spans="1:21" ht="15.9" customHeight="1">
      <c r="A96" s="518">
        <v>32</v>
      </c>
      <c r="B96" s="50"/>
      <c r="C96" s="160"/>
      <c r="D96" s="539"/>
      <c r="E96" s="539"/>
      <c r="F96" s="540"/>
      <c r="G96" s="540"/>
      <c r="H96" s="540"/>
      <c r="I96" s="540"/>
      <c r="J96" s="540"/>
      <c r="K96" s="541"/>
      <c r="L96" s="540"/>
      <c r="M96" s="533"/>
      <c r="N96" s="160"/>
      <c r="O96" s="148"/>
      <c r="P96" s="148"/>
      <c r="Q96" s="148"/>
      <c r="R96" s="148"/>
      <c r="S96" s="148"/>
      <c r="T96" s="92"/>
      <c r="U96" s="530"/>
    </row>
    <row r="97" spans="1:21" ht="15.9" customHeight="1">
      <c r="A97" s="518">
        <v>33</v>
      </c>
      <c r="B97" s="35"/>
      <c r="C97" s="160"/>
      <c r="D97" s="539"/>
      <c r="E97" s="539"/>
      <c r="F97" s="540"/>
      <c r="G97" s="540"/>
      <c r="H97" s="540"/>
      <c r="I97" s="540"/>
      <c r="J97" s="540"/>
      <c r="K97" s="541"/>
      <c r="L97" s="540"/>
      <c r="M97" s="533"/>
      <c r="N97" s="160"/>
      <c r="O97" s="148"/>
      <c r="P97" s="148"/>
      <c r="Q97" s="148"/>
      <c r="R97" s="148"/>
      <c r="S97" s="148"/>
      <c r="T97" s="92"/>
      <c r="U97" s="530"/>
    </row>
    <row r="98" spans="1:21" ht="15.9" customHeight="1">
      <c r="A98" s="518">
        <v>34</v>
      </c>
      <c r="B98" s="35"/>
      <c r="C98" s="160"/>
      <c r="D98" s="518"/>
      <c r="E98" s="518"/>
      <c r="F98" s="148"/>
      <c r="G98" s="148"/>
      <c r="H98" s="148"/>
      <c r="I98" s="148"/>
      <c r="J98" s="148"/>
      <c r="K98" s="311"/>
      <c r="L98" s="148"/>
      <c r="M98" s="533"/>
      <c r="N98" s="160"/>
      <c r="O98" s="148"/>
      <c r="P98" s="148"/>
      <c r="Q98" s="148"/>
      <c r="R98" s="148"/>
      <c r="S98" s="148"/>
      <c r="T98" s="92"/>
      <c r="U98" s="530"/>
    </row>
    <row r="99" spans="1:21" ht="15.9" customHeight="1">
      <c r="A99" s="518">
        <v>35</v>
      </c>
      <c r="M99" s="533"/>
      <c r="O99" s="148"/>
      <c r="P99" s="148"/>
      <c r="Q99" s="148"/>
      <c r="R99" s="148"/>
      <c r="S99" s="148"/>
      <c r="T99" s="92"/>
      <c r="U99" s="530"/>
    </row>
    <row r="100" spans="1:21" ht="15.9" customHeight="1">
      <c r="A100" s="518">
        <v>36</v>
      </c>
      <c r="M100" s="533"/>
      <c r="O100" s="148"/>
      <c r="P100" s="148"/>
      <c r="Q100" s="148"/>
      <c r="R100" s="148"/>
      <c r="S100" s="148"/>
      <c r="T100" s="92"/>
      <c r="U100" s="530"/>
    </row>
    <row r="101" spans="1:21" ht="15.9" customHeight="1">
      <c r="A101" s="518">
        <v>37</v>
      </c>
      <c r="M101" s="533"/>
      <c r="O101" s="148"/>
      <c r="P101" s="148"/>
      <c r="Q101" s="148"/>
      <c r="R101" s="148"/>
      <c r="S101" s="148"/>
      <c r="T101" s="92"/>
      <c r="U101" s="530"/>
    </row>
    <row r="102" spans="1:21" ht="15.9" customHeight="1">
      <c r="A102" s="518">
        <v>38</v>
      </c>
      <c r="M102" s="533"/>
      <c r="O102" s="148"/>
      <c r="P102" s="148"/>
      <c r="Q102" s="148"/>
      <c r="R102" s="148"/>
      <c r="S102" s="148"/>
      <c r="T102" s="92"/>
      <c r="U102" s="530"/>
    </row>
    <row r="103" spans="1:21" ht="15.9" customHeight="1">
      <c r="A103" s="518">
        <v>39</v>
      </c>
      <c r="M103" s="533"/>
      <c r="O103" s="148"/>
      <c r="P103" s="148"/>
      <c r="Q103" s="148"/>
      <c r="R103" s="148"/>
      <c r="S103" s="148"/>
      <c r="T103" s="92"/>
      <c r="U103" s="530"/>
    </row>
    <row r="104" spans="1:21" ht="15.9" customHeight="1">
      <c r="A104" s="518">
        <v>40</v>
      </c>
      <c r="M104" s="533"/>
      <c r="O104" s="148"/>
      <c r="P104" s="148"/>
      <c r="Q104" s="148"/>
      <c r="R104" s="148"/>
      <c r="S104" s="148"/>
      <c r="T104" s="92"/>
      <c r="U104" s="530"/>
    </row>
    <row r="105" spans="1:21" ht="15.9" customHeight="1">
      <c r="A105" s="518">
        <v>41</v>
      </c>
      <c r="M105" s="533"/>
      <c r="O105" s="37"/>
      <c r="P105" s="37"/>
      <c r="Q105" s="37"/>
      <c r="T105" s="92"/>
      <c r="U105" s="530"/>
    </row>
    <row r="106" spans="1:21" ht="15.9" customHeight="1">
      <c r="A106" s="518">
        <v>42</v>
      </c>
      <c r="B106" s="4"/>
      <c r="C106" s="4"/>
      <c r="D106" s="4"/>
      <c r="E106" s="4"/>
      <c r="F106" s="37"/>
      <c r="G106" s="37"/>
      <c r="H106" s="37"/>
      <c r="I106" s="37"/>
      <c r="J106" s="37"/>
      <c r="K106" s="315"/>
      <c r="L106" s="37"/>
      <c r="M106" s="533"/>
      <c r="N106" s="37"/>
      <c r="O106" s="37"/>
      <c r="P106" s="37"/>
      <c r="Q106" s="37"/>
      <c r="T106" s="92"/>
      <c r="U106" s="530"/>
    </row>
    <row r="107" spans="1:21" ht="15.9" customHeight="1" thickBot="1">
      <c r="A107" s="523">
        <v>43</v>
      </c>
      <c r="B107" s="1" t="s">
        <v>66</v>
      </c>
      <c r="C107" s="1"/>
      <c r="D107" s="1"/>
      <c r="E107" s="1"/>
      <c r="F107" s="1"/>
      <c r="G107" s="1"/>
      <c r="H107" s="1"/>
      <c r="I107" s="1"/>
      <c r="J107" s="1"/>
      <c r="K107" s="517"/>
      <c r="L107" s="1"/>
      <c r="M107" s="1"/>
      <c r="N107" s="1"/>
      <c r="O107" s="1"/>
      <c r="P107" s="1"/>
      <c r="Q107" s="1"/>
      <c r="R107" s="1"/>
      <c r="S107" s="1"/>
      <c r="T107" s="92"/>
      <c r="U107" s="530"/>
    </row>
    <row r="108" spans="1:21" ht="15.9" customHeight="1">
      <c r="A108" s="4" t="str">
        <f>+$A$54</f>
        <v>Supporting Schedules: B-3</v>
      </c>
      <c r="B108" s="5"/>
      <c r="C108" s="5"/>
      <c r="D108" s="5"/>
      <c r="E108" s="5"/>
      <c r="F108" s="5"/>
      <c r="G108" s="5"/>
      <c r="H108" s="5"/>
      <c r="I108" s="5"/>
      <c r="J108" s="5"/>
      <c r="K108" s="318"/>
      <c r="L108" s="5"/>
      <c r="M108" s="5"/>
      <c r="N108" s="5"/>
      <c r="O108" s="5"/>
      <c r="P108" s="5"/>
      <c r="Q108" s="5" t="str">
        <f>+$Q$54</f>
        <v>Recap Schedules: B-1</v>
      </c>
      <c r="R108" s="5"/>
      <c r="S108" s="5"/>
      <c r="T108" s="92"/>
      <c r="U108" s="530"/>
    </row>
    <row r="109" spans="1:21" ht="15.9" customHeight="1" thickBot="1">
      <c r="A109" s="1" t="str">
        <f>+$A$1</f>
        <v>SCHEDULE B-4</v>
      </c>
      <c r="B109" s="1"/>
      <c r="C109" s="1"/>
      <c r="D109" s="1"/>
      <c r="E109" s="1"/>
      <c r="F109" s="1"/>
      <c r="G109" s="1"/>
      <c r="H109" s="1"/>
      <c r="I109" s="1" t="str">
        <f>+$I$1</f>
        <v>TWO YEAR HISTORICAL BALANCE SHEET</v>
      </c>
      <c r="J109" s="1"/>
      <c r="K109" s="517"/>
      <c r="L109" s="1"/>
      <c r="M109" s="1"/>
      <c r="N109" s="1"/>
      <c r="O109" s="1"/>
      <c r="P109" s="1"/>
      <c r="Q109" s="1"/>
      <c r="R109" s="1"/>
      <c r="S109" s="1" t="s">
        <v>317</v>
      </c>
      <c r="T109" s="92"/>
      <c r="U109" s="530"/>
    </row>
    <row r="110" spans="1:21" ht="15.9" customHeight="1">
      <c r="A110" s="4" t="s">
        <v>4</v>
      </c>
      <c r="B110" s="4"/>
      <c r="C110" s="4"/>
      <c r="D110" s="4"/>
      <c r="E110" s="4" t="s">
        <v>390</v>
      </c>
      <c r="F110" s="4"/>
      <c r="G110" s="4" t="str">
        <f>+$G$2</f>
        <v>Provide 13-month average system balance sheets by primary account for the most recent two historical</v>
      </c>
      <c r="H110" s="5"/>
      <c r="I110" s="5"/>
      <c r="J110" s="6"/>
      <c r="K110" s="6"/>
      <c r="L110" s="6"/>
      <c r="M110" s="6"/>
      <c r="N110" s="6"/>
      <c r="O110" s="6"/>
      <c r="P110" s="6" t="s">
        <v>7</v>
      </c>
      <c r="Q110" s="4"/>
      <c r="R110" s="4"/>
      <c r="S110" s="7"/>
      <c r="T110" s="92"/>
      <c r="U110" s="530"/>
    </row>
    <row r="111" spans="1:21" ht="15.9" customHeight="1">
      <c r="A111" s="4"/>
      <c r="B111" s="4"/>
      <c r="C111" s="4"/>
      <c r="D111" s="4"/>
      <c r="E111" s="4"/>
      <c r="F111" s="4"/>
      <c r="G111" s="4" t="str">
        <f>+$G$3</f>
        <v>calendar years not including the historical test year if provided elsewhere</v>
      </c>
      <c r="H111" s="5"/>
      <c r="I111" s="5"/>
      <c r="J111" s="9"/>
      <c r="K111" s="7"/>
      <c r="L111" s="9"/>
      <c r="M111" s="4"/>
      <c r="N111" s="4"/>
      <c r="O111" s="9"/>
      <c r="Q111" s="7" t="str">
        <f>$Q$3</f>
        <v>Projected Test Year Ended 12/31/2025</v>
      </c>
      <c r="R111" s="4"/>
      <c r="S111" s="9"/>
      <c r="T111" s="92"/>
      <c r="U111" s="530"/>
    </row>
    <row r="112" spans="1:21" ht="15.9" customHeight="1">
      <c r="A112" s="4" t="s">
        <v>10</v>
      </c>
      <c r="B112" s="4"/>
      <c r="C112" s="4"/>
      <c r="D112" s="4"/>
      <c r="E112" s="4"/>
      <c r="F112" s="4"/>
      <c r="G112" s="4"/>
      <c r="H112" s="4"/>
      <c r="I112" s="4"/>
      <c r="J112" s="9"/>
      <c r="K112" s="7"/>
      <c r="L112" s="9"/>
      <c r="M112" s="4"/>
      <c r="N112" s="4"/>
      <c r="O112" s="4"/>
      <c r="P112" s="9"/>
      <c r="Q112" s="7" t="str">
        <f>$Q$4</f>
        <v>Projected Prior Year Ended 12/31/2024</v>
      </c>
      <c r="R112" s="4"/>
      <c r="S112" s="9"/>
      <c r="T112" s="92"/>
      <c r="U112" s="530"/>
    </row>
    <row r="113" spans="1:21" ht="15.9" customHeight="1">
      <c r="A113" s="4"/>
      <c r="B113" s="4"/>
      <c r="C113" s="4"/>
      <c r="D113" s="4"/>
      <c r="E113" s="4"/>
      <c r="F113" s="4"/>
      <c r="G113" s="4"/>
      <c r="H113" s="4"/>
      <c r="I113" s="4"/>
      <c r="J113" s="9"/>
      <c r="K113" s="7"/>
      <c r="L113" s="9"/>
      <c r="M113" s="4"/>
      <c r="N113" s="4"/>
      <c r="O113" s="4"/>
      <c r="P113" s="9" t="s">
        <v>12</v>
      </c>
      <c r="Q113" s="7" t="str">
        <f>$Q$5</f>
        <v>Historical Prior Year Ended 12/31/2023</v>
      </c>
      <c r="R113" s="4"/>
      <c r="S113" s="9"/>
      <c r="T113" s="92"/>
      <c r="U113" s="530"/>
    </row>
    <row r="114" spans="1:21" ht="15.9" customHeight="1" thickBot="1">
      <c r="A114" s="2" t="str">
        <f>+A60</f>
        <v>DOCKET No. 20240026-EI</v>
      </c>
      <c r="B114" s="2"/>
      <c r="C114" s="1"/>
      <c r="D114" s="1"/>
      <c r="E114" s="1"/>
      <c r="F114" s="1"/>
      <c r="G114" s="1"/>
      <c r="H114" s="1"/>
      <c r="I114" s="1"/>
      <c r="J114" s="10"/>
      <c r="K114" s="517"/>
      <c r="L114" s="10"/>
      <c r="M114" s="1"/>
      <c r="N114" s="1"/>
      <c r="O114" s="1"/>
      <c r="P114" s="1"/>
      <c r="Q114" s="2" t="str">
        <f>$Q$6</f>
        <v>Witness: J. Chronister / R. Latta</v>
      </c>
      <c r="R114" s="1"/>
      <c r="S114" s="1"/>
      <c r="T114" s="92"/>
      <c r="U114" s="530"/>
    </row>
    <row r="115" spans="1:21" ht="15.9" customHeight="1">
      <c r="A115" s="518"/>
      <c r="B115" s="518"/>
      <c r="C115" s="519"/>
      <c r="D115" s="519"/>
      <c r="E115" s="519"/>
      <c r="F115" s="519"/>
      <c r="G115" s="519"/>
      <c r="H115" s="519"/>
      <c r="I115" s="519"/>
      <c r="J115" s="519" t="s">
        <v>393</v>
      </c>
      <c r="K115" s="520"/>
      <c r="L115" s="519" t="s">
        <v>393</v>
      </c>
      <c r="M115" s="519"/>
      <c r="N115" s="519"/>
      <c r="O115" s="519"/>
      <c r="P115" s="519"/>
      <c r="Q115" s="519"/>
      <c r="R115" s="519"/>
      <c r="S115" s="519"/>
      <c r="T115" s="92"/>
      <c r="U115" s="530"/>
    </row>
    <row r="116" spans="1:21" ht="15.9" customHeight="1">
      <c r="A116" s="518"/>
      <c r="B116" s="518"/>
      <c r="C116" s="518"/>
      <c r="D116" s="518"/>
      <c r="E116" s="518"/>
      <c r="F116" s="518"/>
      <c r="G116" s="518"/>
      <c r="H116" s="518"/>
      <c r="I116" s="521"/>
      <c r="J116" s="521" t="s">
        <v>395</v>
      </c>
      <c r="K116" s="522"/>
      <c r="L116" s="521" t="s">
        <v>395</v>
      </c>
      <c r="M116" s="521"/>
      <c r="N116" s="521"/>
      <c r="O116" s="518"/>
      <c r="P116" s="518"/>
      <c r="Q116" s="518"/>
      <c r="R116" s="518"/>
      <c r="S116" s="521"/>
      <c r="T116" s="92"/>
      <c r="U116" s="530"/>
    </row>
    <row r="117" spans="1:21" ht="15.9" customHeight="1">
      <c r="A117" s="518" t="s">
        <v>34</v>
      </c>
      <c r="B117" s="521" t="s">
        <v>197</v>
      </c>
      <c r="C117" s="521" t="s">
        <v>197</v>
      </c>
      <c r="D117" s="521"/>
      <c r="E117" s="521"/>
      <c r="F117" s="519"/>
      <c r="G117" s="519"/>
      <c r="H117" s="519"/>
      <c r="I117" s="519"/>
      <c r="J117" s="521" t="s">
        <v>211</v>
      </c>
      <c r="K117" s="520"/>
      <c r="L117" s="521" t="s">
        <v>211</v>
      </c>
      <c r="M117" s="519"/>
      <c r="N117" s="519"/>
      <c r="O117" s="519"/>
      <c r="P117" s="519"/>
      <c r="Q117" s="519"/>
      <c r="R117" s="519"/>
      <c r="S117" s="521"/>
      <c r="T117" s="92"/>
      <c r="U117" s="530"/>
    </row>
    <row r="118" spans="1:21" ht="15.9" customHeight="1" thickBot="1">
      <c r="A118" s="523" t="s">
        <v>45</v>
      </c>
      <c r="B118" s="524" t="s">
        <v>213</v>
      </c>
      <c r="C118" s="524" t="s">
        <v>214</v>
      </c>
      <c r="D118" s="524"/>
      <c r="E118" s="524"/>
      <c r="F118" s="524"/>
      <c r="G118" s="524"/>
      <c r="H118" s="524"/>
      <c r="I118" s="524"/>
      <c r="J118" s="525">
        <f>$J$10</f>
        <v>2022</v>
      </c>
      <c r="K118" s="526"/>
      <c r="L118" s="525">
        <f>$L$10</f>
        <v>2023</v>
      </c>
      <c r="M118" s="525"/>
      <c r="N118" s="525"/>
      <c r="O118" s="525"/>
      <c r="P118" s="525"/>
      <c r="Q118" s="525"/>
      <c r="R118" s="525"/>
      <c r="S118" s="525"/>
      <c r="T118" s="92"/>
      <c r="U118" s="530"/>
    </row>
    <row r="119" spans="1:21" ht="15.9" customHeight="1">
      <c r="A119" s="518">
        <v>1</v>
      </c>
      <c r="N119" s="256"/>
      <c r="O119" s="148"/>
      <c r="P119" s="148"/>
      <c r="Q119" s="148"/>
      <c r="R119" s="148"/>
      <c r="S119" s="148"/>
      <c r="T119" s="92"/>
      <c r="U119" s="530"/>
    </row>
    <row r="120" spans="1:21" ht="15.9" customHeight="1">
      <c r="A120" s="518">
        <v>2</v>
      </c>
      <c r="B120" s="35"/>
      <c r="C120" s="160" t="s">
        <v>318</v>
      </c>
      <c r="D120" s="518"/>
      <c r="E120" s="518"/>
      <c r="F120" s="148"/>
      <c r="G120" s="148"/>
      <c r="H120" s="148"/>
      <c r="I120" s="148"/>
      <c r="J120" s="148"/>
      <c r="K120" s="311"/>
      <c r="L120" s="148"/>
      <c r="M120" s="533"/>
      <c r="N120" s="529"/>
      <c r="O120" s="148"/>
      <c r="P120" s="148"/>
      <c r="Q120" s="148"/>
      <c r="R120" s="148"/>
      <c r="S120" s="148"/>
      <c r="T120" s="92"/>
      <c r="U120" s="530"/>
    </row>
    <row r="121" spans="1:21" ht="15.9" customHeight="1">
      <c r="A121" s="518">
        <v>3</v>
      </c>
      <c r="B121" s="35" t="s">
        <v>319</v>
      </c>
      <c r="C121" s="160" t="s">
        <v>320</v>
      </c>
      <c r="D121" s="518"/>
      <c r="E121" s="518"/>
      <c r="F121" s="148"/>
      <c r="G121" s="148"/>
      <c r="H121" s="148"/>
      <c r="I121" s="148"/>
      <c r="J121" s="27">
        <f>+'B-3 2022'!S120</f>
        <v>25603.504692307692</v>
      </c>
      <c r="K121" s="311"/>
      <c r="L121" s="27">
        <f>+'B-3'!S445</f>
        <v>24035.534</v>
      </c>
      <c r="M121" s="533"/>
      <c r="N121" s="529"/>
      <c r="O121" s="148"/>
      <c r="P121" s="148"/>
      <c r="Q121" s="148"/>
      <c r="R121" s="148"/>
      <c r="S121" s="148"/>
      <c r="T121" s="92"/>
      <c r="U121" s="530"/>
    </row>
    <row r="122" spans="1:21" ht="15.9" customHeight="1">
      <c r="A122" s="518">
        <v>4</v>
      </c>
      <c r="B122" s="50" t="s">
        <v>321</v>
      </c>
      <c r="C122" s="160" t="s">
        <v>322</v>
      </c>
      <c r="D122" s="539"/>
      <c r="E122" s="539"/>
      <c r="F122" s="547"/>
      <c r="G122" s="547"/>
      <c r="H122" s="547"/>
      <c r="I122" s="547"/>
      <c r="J122" s="27">
        <f>+'B-3 2022'!S121</f>
        <v>17190.963461538464</v>
      </c>
      <c r="K122" s="548"/>
      <c r="L122" s="27">
        <f>+'B-3'!S446</f>
        <v>2.3076923076923075E-3</v>
      </c>
      <c r="M122" s="533"/>
      <c r="N122" s="529"/>
      <c r="O122" s="148"/>
      <c r="P122" s="148"/>
      <c r="Q122" s="148"/>
      <c r="R122" s="148"/>
      <c r="S122" s="148"/>
      <c r="T122" s="92"/>
      <c r="U122" s="530"/>
    </row>
    <row r="123" spans="1:21" ht="15.9" customHeight="1">
      <c r="A123" s="518">
        <v>5</v>
      </c>
      <c r="B123" s="50" t="s">
        <v>323</v>
      </c>
      <c r="C123" s="160" t="s">
        <v>324</v>
      </c>
      <c r="D123" s="539"/>
      <c r="E123" s="539"/>
      <c r="F123" s="547"/>
      <c r="G123" s="547"/>
      <c r="H123" s="547"/>
      <c r="I123" s="547"/>
      <c r="J123" s="27">
        <f>+'B-3 2022'!S122</f>
        <v>8975.8304615384623</v>
      </c>
      <c r="K123" s="548"/>
      <c r="L123" s="27">
        <f>+'B-3'!S447</f>
        <v>8142.6605384615386</v>
      </c>
      <c r="M123" s="533"/>
      <c r="N123" s="529"/>
      <c r="O123" s="148"/>
      <c r="P123" s="148"/>
      <c r="Q123" s="148"/>
      <c r="R123" s="148"/>
      <c r="S123" s="148"/>
      <c r="T123" s="92"/>
      <c r="U123" s="530"/>
    </row>
    <row r="124" spans="1:21" ht="15.9" customHeight="1">
      <c r="A124" s="518">
        <v>6</v>
      </c>
      <c r="B124" s="50" t="s">
        <v>325</v>
      </c>
      <c r="C124" s="160" t="s">
        <v>326</v>
      </c>
      <c r="D124" s="539"/>
      <c r="E124" s="539"/>
      <c r="F124" s="547"/>
      <c r="G124" s="547"/>
      <c r="H124" s="547"/>
      <c r="I124" s="547"/>
      <c r="J124" s="27">
        <f>+'B-3 2022'!S123</f>
        <v>96104.139076923078</v>
      </c>
      <c r="K124" s="548"/>
      <c r="L124" s="27">
        <f>+'B-3'!S448</f>
        <v>110905.79138461538</v>
      </c>
      <c r="M124" s="533"/>
      <c r="N124" s="529"/>
      <c r="O124" s="148"/>
      <c r="P124" s="148"/>
      <c r="Q124" s="148"/>
      <c r="R124" s="148"/>
      <c r="S124" s="148"/>
      <c r="T124" s="92"/>
      <c r="U124" s="530"/>
    </row>
    <row r="125" spans="1:21" ht="15.9" customHeight="1">
      <c r="A125" s="518">
        <v>7</v>
      </c>
      <c r="B125" s="149" t="s">
        <v>327</v>
      </c>
      <c r="C125" s="160" t="s">
        <v>328</v>
      </c>
      <c r="D125" s="539"/>
      <c r="E125" s="539"/>
      <c r="F125" s="547"/>
      <c r="G125" s="547"/>
      <c r="H125" s="547"/>
      <c r="I125" s="547"/>
      <c r="J125" s="27">
        <f>+'B-3 2022'!S124</f>
        <v>667.23923076923052</v>
      </c>
      <c r="K125" s="548"/>
      <c r="L125" s="27">
        <f>+'B-3'!S449</f>
        <v>502.36946153846145</v>
      </c>
      <c r="M125" s="533"/>
      <c r="N125" s="529"/>
      <c r="O125" s="148"/>
      <c r="P125" s="148"/>
      <c r="Q125" s="148"/>
      <c r="R125" s="148"/>
      <c r="S125" s="148"/>
      <c r="T125" s="92"/>
      <c r="U125" s="530"/>
    </row>
    <row r="126" spans="1:21" ht="15.9" customHeight="1">
      <c r="A126" s="518">
        <v>8</v>
      </c>
      <c r="B126" s="50" t="s">
        <v>329</v>
      </c>
      <c r="C126" s="160" t="s">
        <v>330</v>
      </c>
      <c r="D126" s="539"/>
      <c r="E126" s="539"/>
      <c r="F126" s="547"/>
      <c r="G126" s="547"/>
      <c r="H126" s="549"/>
      <c r="I126" s="547"/>
      <c r="J126" s="27">
        <f>+'B-3 2022'!S125</f>
        <v>0</v>
      </c>
      <c r="K126" s="548"/>
      <c r="L126" s="27">
        <f>+'B-3'!S450</f>
        <v>0</v>
      </c>
      <c r="M126" s="533"/>
      <c r="N126" s="529"/>
      <c r="O126" s="148"/>
      <c r="P126" s="148"/>
      <c r="Q126" s="148"/>
      <c r="R126" s="148"/>
      <c r="S126" s="148"/>
      <c r="T126" s="92"/>
      <c r="U126" s="530"/>
    </row>
    <row r="127" spans="1:21" ht="15.9" customHeight="1">
      <c r="A127" s="518">
        <v>9</v>
      </c>
      <c r="B127" s="35" t="s">
        <v>331</v>
      </c>
      <c r="C127" s="160" t="s">
        <v>332</v>
      </c>
      <c r="D127" s="539"/>
      <c r="E127" s="539"/>
      <c r="F127" s="547"/>
      <c r="G127" s="547"/>
      <c r="H127" s="547"/>
      <c r="I127" s="547"/>
      <c r="J127" s="32">
        <f>+'B-3 2022'!S126</f>
        <v>33366.580461538462</v>
      </c>
      <c r="K127" s="548"/>
      <c r="L127" s="32">
        <f>+'B-3'!S451</f>
        <v>33478.564461538459</v>
      </c>
      <c r="M127" s="533"/>
      <c r="N127" s="150"/>
      <c r="O127" s="148"/>
      <c r="P127" s="148"/>
      <c r="Q127" s="148"/>
      <c r="R127" s="148"/>
      <c r="S127" s="148"/>
      <c r="T127" s="92"/>
      <c r="U127" s="530"/>
    </row>
    <row r="128" spans="1:21" ht="15.9" customHeight="1">
      <c r="A128" s="518">
        <v>10</v>
      </c>
      <c r="B128" s="35"/>
      <c r="C128" s="160"/>
      <c r="D128" s="539" t="s">
        <v>318</v>
      </c>
      <c r="E128" s="539"/>
      <c r="F128" s="547"/>
      <c r="G128" s="547"/>
      <c r="H128" s="547"/>
      <c r="I128" s="547"/>
      <c r="J128" s="27">
        <f>SUM(J121:J127)</f>
        <v>181908.25738461537</v>
      </c>
      <c r="K128" s="548"/>
      <c r="L128" s="27">
        <f>SUM(L121:L127)</f>
        <v>177064.92215384616</v>
      </c>
      <c r="M128" s="533"/>
      <c r="N128" s="551"/>
      <c r="O128" s="519"/>
      <c r="P128" s="519"/>
      <c r="Q128" s="519"/>
      <c r="R128" s="519"/>
      <c r="S128" s="519"/>
      <c r="T128" s="92"/>
      <c r="U128" s="530"/>
    </row>
    <row r="129" spans="1:23" ht="15.9" customHeight="1">
      <c r="A129" s="518">
        <v>11</v>
      </c>
      <c r="B129" s="550"/>
      <c r="C129" s="160"/>
      <c r="D129" s="550"/>
      <c r="E129" s="550"/>
      <c r="F129" s="550"/>
      <c r="G129" s="550"/>
      <c r="H129" s="550"/>
      <c r="I129" s="550"/>
      <c r="J129" s="140"/>
      <c r="K129" s="548"/>
      <c r="L129" s="140"/>
      <c r="M129" s="533"/>
      <c r="N129" s="551"/>
      <c r="O129" s="519"/>
      <c r="P129" s="519"/>
      <c r="Q129" s="519"/>
      <c r="R129" s="519"/>
      <c r="S129" s="519"/>
      <c r="T129" s="92"/>
      <c r="U129" s="530"/>
    </row>
    <row r="130" spans="1:23" ht="15.9" customHeight="1">
      <c r="A130" s="518">
        <v>12</v>
      </c>
      <c r="B130" s="550"/>
      <c r="C130" s="160" t="s">
        <v>333</v>
      </c>
      <c r="D130" s="550"/>
      <c r="E130" s="550"/>
      <c r="F130" s="550"/>
      <c r="G130" s="550"/>
      <c r="H130" s="550"/>
      <c r="I130" s="550"/>
      <c r="J130" s="27"/>
      <c r="K130" s="548"/>
      <c r="L130" s="27"/>
      <c r="M130" s="533"/>
      <c r="N130" s="529"/>
      <c r="O130" s="256"/>
      <c r="P130" s="256"/>
      <c r="Q130" s="256"/>
      <c r="R130" s="256"/>
      <c r="S130" s="256"/>
      <c r="T130" s="92"/>
      <c r="U130" s="530"/>
    </row>
    <row r="131" spans="1:23" ht="15.9" customHeight="1">
      <c r="A131" s="518">
        <v>13</v>
      </c>
      <c r="B131" s="149" t="s">
        <v>334</v>
      </c>
      <c r="C131" s="160" t="s">
        <v>335</v>
      </c>
      <c r="D131" s="160"/>
      <c r="E131" s="160"/>
      <c r="F131" s="160"/>
      <c r="G131" s="160"/>
      <c r="H131" s="547"/>
      <c r="I131" s="160"/>
      <c r="J131" s="27">
        <f>+'B-3 2022'!S130</f>
        <v>650128.59499999997</v>
      </c>
      <c r="K131" s="548"/>
      <c r="L131" s="27">
        <f>+'B-3'!S455</f>
        <v>1113107.9115384615</v>
      </c>
      <c r="M131" s="533"/>
      <c r="N131" s="529"/>
      <c r="O131" s="160"/>
      <c r="P131" s="160"/>
      <c r="Q131" s="160"/>
      <c r="R131" s="160"/>
      <c r="S131" s="160"/>
      <c r="T131" s="92"/>
      <c r="U131" s="530"/>
    </row>
    <row r="132" spans="1:23" ht="15.9" customHeight="1">
      <c r="A132" s="518">
        <v>14</v>
      </c>
      <c r="B132" s="149" t="s">
        <v>336</v>
      </c>
      <c r="C132" s="160" t="s">
        <v>337</v>
      </c>
      <c r="D132" s="539"/>
      <c r="E132" s="539"/>
      <c r="F132" s="160"/>
      <c r="G132" s="160"/>
      <c r="H132" s="547"/>
      <c r="I132" s="160"/>
      <c r="J132" s="27">
        <f>+'B-3 2022'!S131</f>
        <v>283659.00315384613</v>
      </c>
      <c r="K132" s="548"/>
      <c r="L132" s="27">
        <f>+'B-3'!S456</f>
        <v>267994.95538461534</v>
      </c>
      <c r="M132" s="548"/>
      <c r="N132" s="529"/>
      <c r="O132" s="148"/>
      <c r="P132" s="148"/>
      <c r="Q132" s="148"/>
      <c r="R132" s="148"/>
      <c r="S132" s="148"/>
      <c r="T132" s="92"/>
      <c r="U132" s="530"/>
    </row>
    <row r="133" spans="1:23" ht="15.9" customHeight="1">
      <c r="A133" s="518">
        <v>15</v>
      </c>
      <c r="B133" s="149" t="s">
        <v>338</v>
      </c>
      <c r="C133" s="160" t="s">
        <v>339</v>
      </c>
      <c r="D133" s="539"/>
      <c r="E133" s="539"/>
      <c r="F133" s="160"/>
      <c r="G133" s="160"/>
      <c r="H133" s="547"/>
      <c r="I133" s="160"/>
      <c r="J133" s="27">
        <f>+'B-3 2022'!S132</f>
        <v>15000</v>
      </c>
      <c r="K133" s="548"/>
      <c r="L133" s="27">
        <f>+'B-3'!S457</f>
        <v>180000</v>
      </c>
      <c r="M133" s="548"/>
      <c r="N133" s="529"/>
      <c r="O133" s="148"/>
      <c r="P133" s="148"/>
      <c r="Q133" s="148"/>
      <c r="R133" s="148"/>
      <c r="S133" s="148"/>
      <c r="T133" s="92"/>
      <c r="U133" s="530"/>
    </row>
    <row r="134" spans="1:23" ht="15.9" customHeight="1">
      <c r="A134" s="518">
        <v>16</v>
      </c>
      <c r="B134" s="50" t="s">
        <v>340</v>
      </c>
      <c r="C134" s="160" t="s">
        <v>341</v>
      </c>
      <c r="D134" s="539"/>
      <c r="E134" s="539"/>
      <c r="F134" s="547"/>
      <c r="G134" s="547"/>
      <c r="H134" s="547"/>
      <c r="I134" s="547"/>
      <c r="J134" s="27">
        <f>+'B-3 2022'!S133</f>
        <v>26377.110076923083</v>
      </c>
      <c r="K134" s="548"/>
      <c r="L134" s="27">
        <f>+'B-3'!S458</f>
        <v>16583.371846153845</v>
      </c>
      <c r="M134" s="548"/>
      <c r="N134" s="529"/>
      <c r="O134" s="148"/>
      <c r="P134" s="148"/>
      <c r="Q134" s="148"/>
      <c r="R134" s="148"/>
      <c r="S134" s="148"/>
      <c r="T134" s="92"/>
      <c r="U134" s="530"/>
    </row>
    <row r="135" spans="1:23" ht="15.9" customHeight="1">
      <c r="A135" s="518">
        <v>17</v>
      </c>
      <c r="B135" s="50" t="s">
        <v>342</v>
      </c>
      <c r="C135" s="160" t="s">
        <v>343</v>
      </c>
      <c r="D135" s="539"/>
      <c r="E135" s="539"/>
      <c r="F135" s="547"/>
      <c r="G135" s="547"/>
      <c r="H135" s="547"/>
      <c r="I135" s="547"/>
      <c r="J135" s="27">
        <f>+'B-3 2022'!S134</f>
        <v>108924.13061538462</v>
      </c>
      <c r="K135" s="548"/>
      <c r="L135" s="27">
        <f>+'B-3'!S459</f>
        <v>120038.01276923077</v>
      </c>
      <c r="M135" s="548"/>
      <c r="N135" s="529"/>
      <c r="O135" s="148"/>
      <c r="P135" s="148"/>
      <c r="Q135" s="148"/>
      <c r="R135" s="148"/>
      <c r="S135" s="148"/>
      <c r="T135" s="92"/>
      <c r="U135" s="530"/>
    </row>
    <row r="136" spans="1:23" ht="15.9" customHeight="1">
      <c r="A136" s="518">
        <v>18</v>
      </c>
      <c r="B136" s="50" t="s">
        <v>344</v>
      </c>
      <c r="C136" s="160" t="s">
        <v>345</v>
      </c>
      <c r="D136" s="539"/>
      <c r="E136" s="539"/>
      <c r="F136" s="547"/>
      <c r="G136" s="547"/>
      <c r="H136" s="547"/>
      <c r="I136" s="547"/>
      <c r="J136" s="27">
        <f>+'B-3 2022'!S135</f>
        <v>33103.287000000004</v>
      </c>
      <c r="K136" s="548"/>
      <c r="L136" s="27">
        <f>+'B-3'!S460</f>
        <v>41858.267153846151</v>
      </c>
      <c r="M136" s="548"/>
      <c r="N136" s="529"/>
      <c r="O136" s="148"/>
      <c r="P136" s="148"/>
      <c r="Q136" s="148"/>
      <c r="R136" s="148"/>
      <c r="S136" s="148"/>
      <c r="T136" s="92"/>
    </row>
    <row r="137" spans="1:23" ht="15.9" customHeight="1">
      <c r="A137" s="518">
        <v>19</v>
      </c>
      <c r="B137" s="50" t="s">
        <v>344</v>
      </c>
      <c r="C137" s="160" t="s">
        <v>398</v>
      </c>
      <c r="D137" s="539"/>
      <c r="E137" s="539"/>
      <c r="F137" s="547"/>
      <c r="G137" s="547"/>
      <c r="H137" s="547"/>
      <c r="I137" s="547"/>
      <c r="J137" s="27">
        <f>+'B-3 2022'!S136</f>
        <v>-1673.7234615384621</v>
      </c>
      <c r="K137" s="548"/>
      <c r="L137" s="27">
        <f>+'B-3'!S461</f>
        <v>228.14992307692313</v>
      </c>
      <c r="M137" s="548"/>
      <c r="N137" s="529"/>
      <c r="O137" s="148"/>
      <c r="P137" s="148"/>
      <c r="Q137" s="148"/>
      <c r="R137" s="148"/>
      <c r="S137" s="148"/>
      <c r="T137" s="92"/>
    </row>
    <row r="138" spans="1:23" ht="15.9" customHeight="1">
      <c r="A138" s="518">
        <v>20</v>
      </c>
      <c r="B138" s="50" t="s">
        <v>346</v>
      </c>
      <c r="C138" s="160" t="s">
        <v>347</v>
      </c>
      <c r="D138" s="539"/>
      <c r="E138" s="539"/>
      <c r="F138" s="547"/>
      <c r="G138" s="547"/>
      <c r="H138" s="547"/>
      <c r="I138" s="547"/>
      <c r="J138" s="27">
        <f>+'B-3 2022'!S137</f>
        <v>32867.24338461538</v>
      </c>
      <c r="K138" s="548"/>
      <c r="L138" s="27">
        <f>+'B-3'!S462</f>
        <v>40864.859000000004</v>
      </c>
      <c r="M138" s="548"/>
      <c r="N138" s="529"/>
      <c r="O138" s="148"/>
      <c r="P138" s="148"/>
      <c r="Q138" s="148"/>
      <c r="R138" s="148"/>
      <c r="S138" s="148"/>
      <c r="T138" s="92"/>
    </row>
    <row r="139" spans="1:23" ht="15.9" customHeight="1">
      <c r="A139" s="518">
        <v>21</v>
      </c>
      <c r="B139" s="50" t="s">
        <v>348</v>
      </c>
      <c r="C139" s="160" t="s">
        <v>349</v>
      </c>
      <c r="D139" s="539"/>
      <c r="E139" s="539"/>
      <c r="F139" s="547"/>
      <c r="G139" s="547"/>
      <c r="H139" s="547"/>
      <c r="I139" s="547"/>
      <c r="J139" s="27">
        <f>+'B-3 2022'!S138</f>
        <v>18515.255153846156</v>
      </c>
      <c r="K139" s="548"/>
      <c r="L139" s="27">
        <f>+'B-3'!S463</f>
        <v>13074.242</v>
      </c>
      <c r="M139" s="548"/>
      <c r="N139" s="529"/>
      <c r="O139" s="148"/>
      <c r="P139" s="148"/>
      <c r="Q139" s="148"/>
      <c r="R139" s="148"/>
      <c r="S139" s="148"/>
      <c r="T139" s="92"/>
    </row>
    <row r="140" spans="1:23" ht="15.9" customHeight="1">
      <c r="A140" s="518">
        <v>22</v>
      </c>
      <c r="B140" s="50" t="s">
        <v>350</v>
      </c>
      <c r="C140" s="160" t="s">
        <v>351</v>
      </c>
      <c r="D140" s="539"/>
      <c r="E140" s="539"/>
      <c r="F140" s="547"/>
      <c r="G140" s="547"/>
      <c r="H140" s="547"/>
      <c r="I140" s="547"/>
      <c r="J140" s="27">
        <f>+'B-3 2022'!S139</f>
        <v>8394.003999999999</v>
      </c>
      <c r="K140" s="548"/>
      <c r="L140" s="27">
        <f>+'B-3'!S464</f>
        <v>9506.0149230769202</v>
      </c>
      <c r="M140" s="548"/>
      <c r="N140" s="529"/>
      <c r="O140" s="148"/>
      <c r="P140" s="148"/>
      <c r="Q140" s="148"/>
      <c r="R140" s="148"/>
      <c r="S140" s="148"/>
      <c r="T140" s="92"/>
    </row>
    <row r="141" spans="1:23" ht="15.9" customHeight="1">
      <c r="A141" s="518">
        <v>23</v>
      </c>
      <c r="B141" s="50" t="s">
        <v>352</v>
      </c>
      <c r="C141" s="160" t="s">
        <v>353</v>
      </c>
      <c r="D141" s="539"/>
      <c r="E141" s="539"/>
      <c r="F141" s="547"/>
      <c r="G141" s="547"/>
      <c r="H141" s="547"/>
      <c r="I141" s="547"/>
      <c r="J141" s="27">
        <f>+'B-3 2022'!S140</f>
        <v>42387.688076923085</v>
      </c>
      <c r="K141" s="548"/>
      <c r="L141" s="27">
        <f>+'B-3'!S465</f>
        <v>43585.701000000001</v>
      </c>
      <c r="M141" s="548"/>
      <c r="N141" s="529"/>
      <c r="O141" s="148"/>
      <c r="P141" s="148"/>
      <c r="Q141" s="148"/>
      <c r="R141" s="148"/>
      <c r="S141" s="148"/>
      <c r="T141" s="92"/>
    </row>
    <row r="142" spans="1:23" ht="15.9" customHeight="1">
      <c r="A142" s="518">
        <v>24</v>
      </c>
      <c r="B142" s="50" t="s">
        <v>354</v>
      </c>
      <c r="C142" s="160" t="s">
        <v>355</v>
      </c>
      <c r="D142" s="539"/>
      <c r="E142" s="539"/>
      <c r="F142" s="547"/>
      <c r="G142" s="547"/>
      <c r="H142" s="547"/>
      <c r="I142" s="547"/>
      <c r="J142" s="27">
        <f>+'B-3 2022'!S141</f>
        <v>2063.0613076923078</v>
      </c>
      <c r="K142" s="548"/>
      <c r="L142" s="27">
        <f>+'B-3'!S466</f>
        <v>2304.1426153846155</v>
      </c>
      <c r="M142" s="548"/>
      <c r="N142" s="529"/>
      <c r="O142" s="148"/>
      <c r="P142" s="148"/>
      <c r="Q142" s="148"/>
      <c r="R142" s="148"/>
      <c r="S142" s="148"/>
      <c r="U142" s="345" t="s">
        <v>55</v>
      </c>
      <c r="V142" s="127"/>
      <c r="W142" s="128"/>
    </row>
    <row r="143" spans="1:23" ht="15.9" customHeight="1">
      <c r="A143" s="518">
        <v>25</v>
      </c>
      <c r="B143" s="50" t="s">
        <v>356</v>
      </c>
      <c r="C143" s="160" t="s">
        <v>277</v>
      </c>
      <c r="D143" s="539"/>
      <c r="E143" s="539"/>
      <c r="F143" s="547"/>
      <c r="G143" s="547"/>
      <c r="H143" s="547"/>
      <c r="I143" s="547"/>
      <c r="J143" s="32">
        <f>+'B-3 2022'!S142</f>
        <v>114.62453846153845</v>
      </c>
      <c r="K143" s="548"/>
      <c r="L143" s="32">
        <f>+'B-3'!S467</f>
        <v>670.5543076923077</v>
      </c>
      <c r="M143" s="548"/>
      <c r="N143" s="529"/>
      <c r="O143" s="148"/>
      <c r="P143" s="148"/>
      <c r="Q143" s="148"/>
      <c r="R143" s="148"/>
      <c r="S143" s="148"/>
      <c r="U143" s="561" t="s">
        <v>399</v>
      </c>
      <c r="W143" s="560"/>
    </row>
    <row r="144" spans="1:23" ht="15.9" customHeight="1">
      <c r="A144" s="518">
        <v>26</v>
      </c>
      <c r="B144" s="35"/>
      <c r="C144" s="160"/>
      <c r="D144" s="539" t="s">
        <v>333</v>
      </c>
      <c r="E144" s="539"/>
      <c r="F144" s="547"/>
      <c r="G144" s="547"/>
      <c r="H144" s="547"/>
      <c r="I144" s="547"/>
      <c r="J144" s="27">
        <f t="shared" ref="J144" si="4">SUM(J131:J143)</f>
        <v>1219860.2788461535</v>
      </c>
      <c r="K144" s="548"/>
      <c r="L144" s="27">
        <f>SUM(L131:L143)</f>
        <v>1849816.1824615381</v>
      </c>
      <c r="M144" s="548"/>
      <c r="N144" s="529"/>
      <c r="O144" s="148"/>
      <c r="P144" s="148"/>
      <c r="Q144" s="148"/>
      <c r="R144" s="148"/>
      <c r="S144" s="148"/>
      <c r="U144" s="344"/>
      <c r="V144" s="346" t="s">
        <v>400</v>
      </c>
      <c r="W144" s="347" t="s">
        <v>401</v>
      </c>
    </row>
    <row r="145" spans="1:23" ht="15.9" customHeight="1">
      <c r="A145" s="518">
        <v>27</v>
      </c>
      <c r="B145" s="35"/>
      <c r="C145" s="160"/>
      <c r="D145" s="539"/>
      <c r="E145" s="539"/>
      <c r="F145" s="547"/>
      <c r="G145" s="547"/>
      <c r="H145" s="547"/>
      <c r="I145" s="547"/>
      <c r="J145" s="27"/>
      <c r="K145" s="548"/>
      <c r="L145" s="27"/>
      <c r="M145" s="548"/>
      <c r="N145" s="529"/>
      <c r="O145" s="148"/>
      <c r="P145" s="148"/>
      <c r="Q145" s="148"/>
      <c r="R145" s="148"/>
      <c r="S145" s="148"/>
      <c r="U145" s="344" t="s">
        <v>56</v>
      </c>
      <c r="V145" s="20">
        <f>'Prior Historical'!U1/1000</f>
        <v>11051352.674097693</v>
      </c>
      <c r="W145" s="348">
        <f>'Prior Historical'!U2/1000</f>
        <v>11051352.674097691</v>
      </c>
    </row>
    <row r="146" spans="1:23" ht="15.9" customHeight="1">
      <c r="A146" s="518">
        <v>28</v>
      </c>
      <c r="B146" s="35"/>
      <c r="C146" s="160"/>
      <c r="D146" s="539"/>
      <c r="E146" s="539"/>
      <c r="F146" s="547"/>
      <c r="G146" s="547"/>
      <c r="H146" s="547"/>
      <c r="I146" s="547"/>
      <c r="J146" s="27"/>
      <c r="K146" s="548"/>
      <c r="L146" s="27"/>
      <c r="M146" s="548"/>
      <c r="N146" s="529"/>
      <c r="O146" s="148"/>
      <c r="P146" s="148"/>
      <c r="Q146" s="148"/>
      <c r="R146" s="148"/>
      <c r="S146" s="148"/>
      <c r="U146" s="344" t="s">
        <v>402</v>
      </c>
      <c r="V146" s="25">
        <f>J77</f>
        <v>11051352.673743848</v>
      </c>
      <c r="W146" s="349">
        <f>J159</f>
        <v>11051352.672461538</v>
      </c>
    </row>
    <row r="147" spans="1:23" ht="15.9" customHeight="1">
      <c r="A147" s="518">
        <v>29</v>
      </c>
      <c r="B147" s="35" t="s">
        <v>358</v>
      </c>
      <c r="C147" s="160" t="s">
        <v>403</v>
      </c>
      <c r="D147" s="539"/>
      <c r="E147" s="539"/>
      <c r="F147" s="547"/>
      <c r="G147" s="547"/>
      <c r="H147" s="547"/>
      <c r="I147" s="547"/>
      <c r="J147" s="27">
        <f>+'B-3 2022'!S146</f>
        <v>28779.245153846154</v>
      </c>
      <c r="K147" s="548"/>
      <c r="L147" s="27">
        <f>+'B-3'!S471</f>
        <v>21791.827384615382</v>
      </c>
      <c r="M147" s="548"/>
      <c r="N147" s="529"/>
      <c r="O147" s="148"/>
      <c r="P147" s="148"/>
      <c r="Q147" s="148"/>
      <c r="R147" s="148"/>
      <c r="S147" s="148"/>
      <c r="U147" s="344" t="s">
        <v>59</v>
      </c>
      <c r="V147" s="351">
        <f>+V145-V146</f>
        <v>3.5384483635425568E-4</v>
      </c>
      <c r="W147" s="352">
        <f>+W145-W146</f>
        <v>1.6361530870199203E-3</v>
      </c>
    </row>
    <row r="148" spans="1:23" ht="15.9" customHeight="1">
      <c r="A148" s="518">
        <v>30</v>
      </c>
      <c r="B148" s="35" t="s">
        <v>358</v>
      </c>
      <c r="C148" s="160" t="s">
        <v>404</v>
      </c>
      <c r="D148" s="539"/>
      <c r="E148" s="539"/>
      <c r="F148" s="547"/>
      <c r="G148" s="547"/>
      <c r="H148" s="547"/>
      <c r="I148" s="547"/>
      <c r="J148" s="27">
        <f>+'B-3 2022'!S147</f>
        <v>-482.41799999999995</v>
      </c>
      <c r="K148" s="548"/>
      <c r="L148" s="27">
        <f>+'B-3'!S472</f>
        <v>0</v>
      </c>
      <c r="M148" s="548"/>
      <c r="N148" s="529"/>
      <c r="O148" s="148"/>
      <c r="P148" s="148"/>
      <c r="Q148" s="148"/>
      <c r="R148" s="148"/>
      <c r="S148" s="148"/>
      <c r="U148" s="344"/>
      <c r="V148" s="20"/>
      <c r="W148" s="348"/>
    </row>
    <row r="149" spans="1:23" ht="15.9" customHeight="1">
      <c r="A149" s="518">
        <v>31</v>
      </c>
      <c r="B149" s="50" t="s">
        <v>360</v>
      </c>
      <c r="C149" s="160" t="s">
        <v>361</v>
      </c>
      <c r="D149" s="539"/>
      <c r="E149" s="539"/>
      <c r="F149" s="547"/>
      <c r="G149" s="547"/>
      <c r="H149" s="547"/>
      <c r="I149" s="547"/>
      <c r="J149" s="27">
        <f>+'B-3 2022'!S148</f>
        <v>26705.511923076916</v>
      </c>
      <c r="K149" s="548"/>
      <c r="L149" s="27">
        <f>+'B-3'!S473</f>
        <v>39935.327538461534</v>
      </c>
      <c r="M149" s="548"/>
      <c r="N149" s="529"/>
      <c r="O149" s="148"/>
      <c r="P149" s="148"/>
      <c r="Q149" s="148"/>
      <c r="R149" s="148"/>
      <c r="S149" s="148"/>
      <c r="U149" s="561" t="s">
        <v>405</v>
      </c>
      <c r="V149" s="20"/>
      <c r="W149" s="348"/>
    </row>
    <row r="150" spans="1:23" ht="15.9" customHeight="1">
      <c r="A150" s="518">
        <v>32</v>
      </c>
      <c r="B150" s="50" t="s">
        <v>360</v>
      </c>
      <c r="C150" s="160" t="s">
        <v>362</v>
      </c>
      <c r="D150" s="539"/>
      <c r="E150" s="539"/>
      <c r="F150" s="547"/>
      <c r="G150" s="547"/>
      <c r="H150" s="547"/>
      <c r="I150" s="547"/>
      <c r="J150" s="27">
        <f>+'B-3 2022'!S149</f>
        <v>542048.44369230769</v>
      </c>
      <c r="K150" s="548"/>
      <c r="L150" s="27">
        <f>+'B-3'!S474</f>
        <v>493993.52861538465</v>
      </c>
      <c r="M150" s="548"/>
      <c r="N150" s="529"/>
      <c r="O150" s="148"/>
      <c r="P150" s="148"/>
      <c r="Q150" s="148"/>
      <c r="R150" s="148"/>
      <c r="S150" s="148"/>
      <c r="U150" s="344" t="s">
        <v>56</v>
      </c>
      <c r="V150" s="20">
        <f>Historical!U1/1000</f>
        <v>12778251.31747769</v>
      </c>
      <c r="W150" s="348">
        <f>Historical!U2/1000</f>
        <v>12778251.317477686</v>
      </c>
    </row>
    <row r="151" spans="1:23" ht="15.9" customHeight="1">
      <c r="A151" s="518">
        <v>33</v>
      </c>
      <c r="B151" s="50" t="s">
        <v>363</v>
      </c>
      <c r="C151" s="160" t="s">
        <v>364</v>
      </c>
      <c r="D151" s="539"/>
      <c r="E151" s="539"/>
      <c r="F151" s="547"/>
      <c r="G151" s="547"/>
      <c r="H151" s="547"/>
      <c r="I151" s="547"/>
      <c r="J151" s="27">
        <f>+'B-3 2022'!S150</f>
        <v>282367.60715384618</v>
      </c>
      <c r="K151" s="548"/>
      <c r="L151" s="27">
        <f>+'B-3'!S475</f>
        <v>240285.72376923074</v>
      </c>
      <c r="M151" s="548"/>
      <c r="N151" s="529"/>
      <c r="O151" s="148"/>
      <c r="P151" s="148"/>
      <c r="Q151" s="148"/>
      <c r="R151" s="148"/>
      <c r="S151" s="148"/>
      <c r="U151" s="344" t="s">
        <v>402</v>
      </c>
      <c r="V151" s="25">
        <f>L77</f>
        <v>12778251.316933075</v>
      </c>
      <c r="W151" s="349">
        <f>L159</f>
        <v>12778251.315692304</v>
      </c>
    </row>
    <row r="152" spans="1:23" ht="15.9" customHeight="1">
      <c r="A152" s="518">
        <v>34</v>
      </c>
      <c r="B152" s="50" t="s">
        <v>365</v>
      </c>
      <c r="C152" s="160" t="s">
        <v>366</v>
      </c>
      <c r="D152" s="539"/>
      <c r="E152" s="539"/>
      <c r="F152" s="547"/>
      <c r="G152" s="547"/>
      <c r="H152" s="547"/>
      <c r="I152" s="547"/>
      <c r="J152" s="27">
        <f>+'B-3 2022'!S151</f>
        <v>-7.8760000000000012</v>
      </c>
      <c r="K152" s="548"/>
      <c r="L152" s="27">
        <f>+'B-3'!S476</f>
        <v>-7.8760000000000012</v>
      </c>
      <c r="M152" s="548"/>
      <c r="N152" s="529"/>
      <c r="O152" s="148"/>
      <c r="P152" s="148"/>
      <c r="Q152" s="148"/>
      <c r="R152" s="148"/>
      <c r="S152" s="148"/>
      <c r="U152" s="344" t="s">
        <v>59</v>
      </c>
      <c r="V152" s="351">
        <f>+V150-V151</f>
        <v>5.4461508989334106E-4</v>
      </c>
      <c r="W152" s="352">
        <f>+W150-W151</f>
        <v>1.7853826284408569E-3</v>
      </c>
    </row>
    <row r="153" spans="1:23" ht="15.9" customHeight="1">
      <c r="A153" s="518">
        <v>35</v>
      </c>
      <c r="B153" s="50" t="s">
        <v>367</v>
      </c>
      <c r="C153" s="160" t="s">
        <v>368</v>
      </c>
      <c r="D153" s="539"/>
      <c r="E153" s="539"/>
      <c r="F153" s="547"/>
      <c r="G153" s="547"/>
      <c r="H153" s="547"/>
      <c r="I153" s="547"/>
      <c r="J153" s="27">
        <f>+'B-3 2022'!S152</f>
        <v>0</v>
      </c>
      <c r="K153" s="548"/>
      <c r="L153" s="27">
        <f>+'B-3'!S477</f>
        <v>0</v>
      </c>
      <c r="M153" s="548"/>
      <c r="N153" s="529"/>
      <c r="O153" s="148"/>
      <c r="P153" s="148"/>
      <c r="Q153" s="148"/>
      <c r="R153" s="148"/>
      <c r="S153" s="148"/>
      <c r="U153" s="129"/>
      <c r="V153" s="123"/>
      <c r="W153" s="130"/>
    </row>
    <row r="154" spans="1:23" ht="15.9" customHeight="1">
      <c r="A154" s="518">
        <v>36</v>
      </c>
      <c r="B154" s="50" t="s">
        <v>369</v>
      </c>
      <c r="C154" s="160" t="s">
        <v>370</v>
      </c>
      <c r="D154" s="539"/>
      <c r="E154" s="539"/>
      <c r="F154" s="547"/>
      <c r="G154" s="547"/>
      <c r="H154" s="547"/>
      <c r="I154" s="547"/>
      <c r="J154" s="27">
        <f>+'B-3 2022'!S153</f>
        <v>43660.090076923072</v>
      </c>
      <c r="K154" s="548"/>
      <c r="L154" s="27">
        <f>+'B-3'!S478</f>
        <v>53153.143000000004</v>
      </c>
      <c r="M154" s="548"/>
      <c r="N154" s="529"/>
      <c r="O154" s="148"/>
      <c r="P154" s="148"/>
      <c r="Q154" s="148"/>
      <c r="R154" s="148"/>
      <c r="S154" s="148"/>
      <c r="U154" s="530"/>
    </row>
    <row r="155" spans="1:23" ht="15.9" customHeight="1">
      <c r="A155" s="518">
        <v>37</v>
      </c>
      <c r="B155" s="50" t="s">
        <v>371</v>
      </c>
      <c r="C155" s="160" t="s">
        <v>370</v>
      </c>
      <c r="D155" s="539"/>
      <c r="E155" s="539"/>
      <c r="F155" s="547"/>
      <c r="G155" s="547"/>
      <c r="H155" s="547"/>
      <c r="I155" s="547"/>
      <c r="J155" s="27">
        <f>+'B-3 2022'!S154</f>
        <v>1349609.0799999998</v>
      </c>
      <c r="K155" s="548"/>
      <c r="L155" s="27">
        <f>+'B-3'!S479</f>
        <v>1432617.7929230768</v>
      </c>
      <c r="M155" s="548"/>
      <c r="N155" s="529"/>
      <c r="O155" s="148"/>
      <c r="P155" s="148"/>
      <c r="Q155" s="148"/>
      <c r="R155" s="148"/>
      <c r="S155" s="148"/>
      <c r="T155" s="92"/>
    </row>
    <row r="156" spans="1:23" ht="15.9" customHeight="1">
      <c r="A156" s="518">
        <v>38</v>
      </c>
      <c r="B156" s="35" t="s">
        <v>372</v>
      </c>
      <c r="C156" s="160" t="s">
        <v>370</v>
      </c>
      <c r="D156" s="539"/>
      <c r="E156" s="539"/>
      <c r="F156" s="547"/>
      <c r="G156" s="547"/>
      <c r="H156" s="547"/>
      <c r="I156" s="547"/>
      <c r="J156" s="32">
        <f>+'B-3 2022'!S155</f>
        <v>76339.63361538462</v>
      </c>
      <c r="K156" s="548"/>
      <c r="L156" s="32">
        <f>+'B-3'!S480</f>
        <v>110747.71015384616</v>
      </c>
      <c r="M156" s="548"/>
      <c r="N156" s="529"/>
      <c r="O156" s="148"/>
      <c r="P156" s="148"/>
      <c r="Q156" s="148"/>
      <c r="R156" s="148"/>
      <c r="S156" s="148"/>
      <c r="T156" s="92"/>
    </row>
    <row r="157" spans="1:23" ht="15.9" customHeight="1">
      <c r="A157" s="518">
        <v>39</v>
      </c>
      <c r="B157" s="35"/>
      <c r="C157" s="160"/>
      <c r="D157" s="539" t="s">
        <v>357</v>
      </c>
      <c r="E157" s="539"/>
      <c r="F157" s="547"/>
      <c r="G157" s="547"/>
      <c r="H157" s="547"/>
      <c r="I157" s="547"/>
      <c r="J157" s="161">
        <f t="shared" ref="J157" si="5">SUM(J147:J156)</f>
        <v>2349019.3176153847</v>
      </c>
      <c r="K157" s="548"/>
      <c r="L157" s="161">
        <f>SUM(L147:L156)</f>
        <v>2392517.1773846149</v>
      </c>
      <c r="M157" s="548"/>
      <c r="N157" s="529"/>
      <c r="O157" s="148"/>
      <c r="P157" s="148"/>
      <c r="Q157" s="148"/>
      <c r="R157" s="148"/>
      <c r="S157" s="148"/>
      <c r="T157" s="92"/>
    </row>
    <row r="158" spans="1:23" ht="15.9" customHeight="1">
      <c r="A158" s="518">
        <v>40</v>
      </c>
      <c r="B158" s="35"/>
      <c r="C158" s="160"/>
      <c r="D158" s="539"/>
      <c r="E158" s="539"/>
      <c r="F158" s="547"/>
      <c r="G158" s="547"/>
      <c r="H158" s="160"/>
      <c r="I158" s="547"/>
      <c r="J158" s="27"/>
      <c r="K158" s="548"/>
      <c r="L158" s="27"/>
      <c r="M158" s="548"/>
      <c r="N158" s="150"/>
      <c r="O158" s="148"/>
      <c r="P158" s="148"/>
      <c r="Q158" s="148"/>
      <c r="R158" s="148"/>
      <c r="S158" s="148"/>
      <c r="T158" s="92"/>
    </row>
    <row r="159" spans="1:23" ht="15.9" customHeight="1" thickBot="1">
      <c r="A159" s="518">
        <v>41</v>
      </c>
      <c r="B159" s="35"/>
      <c r="C159" s="160" t="s">
        <v>373</v>
      </c>
      <c r="D159" s="518"/>
      <c r="E159" s="518"/>
      <c r="F159" s="148"/>
      <c r="G159" s="148"/>
      <c r="H159" s="148"/>
      <c r="I159" s="148"/>
      <c r="J159" s="162">
        <f>J86+J93+J128+J144+J157</f>
        <v>11051352.672461538</v>
      </c>
      <c r="K159" s="548"/>
      <c r="L159" s="162">
        <f>L86+L93+L128+L144+L157</f>
        <v>12778251.315692304</v>
      </c>
      <c r="M159" s="548"/>
      <c r="N159" s="37"/>
      <c r="O159" s="37"/>
      <c r="P159" s="37"/>
      <c r="Q159" s="37"/>
      <c r="T159" s="92"/>
    </row>
    <row r="160" spans="1:23" ht="15.9" customHeight="1" thickTop="1">
      <c r="A160" s="518">
        <v>42</v>
      </c>
      <c r="B160" s="4"/>
      <c r="C160" s="4"/>
      <c r="D160" s="4"/>
      <c r="E160" s="4"/>
      <c r="F160" s="37"/>
      <c r="G160" s="37"/>
      <c r="H160" s="37"/>
      <c r="I160" s="37"/>
      <c r="J160" s="37"/>
      <c r="K160" s="37"/>
      <c r="L160" s="37"/>
      <c r="M160" s="37"/>
      <c r="N160" s="37"/>
      <c r="O160" s="37"/>
      <c r="P160" s="37"/>
      <c r="Q160" s="37"/>
    </row>
    <row r="161" spans="1:21" ht="15.9" customHeight="1" thickBot="1">
      <c r="A161" s="523">
        <v>43</v>
      </c>
      <c r="B161" s="1" t="s">
        <v>66</v>
      </c>
      <c r="C161" s="1"/>
      <c r="D161" s="1"/>
      <c r="E161" s="1"/>
      <c r="F161" s="1"/>
      <c r="G161" s="1"/>
      <c r="H161" s="1"/>
      <c r="I161" s="1"/>
      <c r="J161" s="1"/>
      <c r="K161" s="517"/>
      <c r="L161" s="1"/>
      <c r="M161" s="1"/>
      <c r="N161" s="1"/>
      <c r="O161" s="1"/>
      <c r="P161" s="1"/>
      <c r="Q161" s="1"/>
      <c r="R161" s="1"/>
      <c r="S161" s="1"/>
    </row>
    <row r="162" spans="1:21" ht="15.9" customHeight="1">
      <c r="A162" s="4" t="str">
        <f>+$A$54</f>
        <v>Supporting Schedules: B-3</v>
      </c>
      <c r="B162" s="5"/>
      <c r="C162" s="5"/>
      <c r="D162" s="5"/>
      <c r="E162" s="5"/>
      <c r="F162" s="5"/>
      <c r="G162" s="5"/>
      <c r="H162" s="5"/>
      <c r="I162" s="5"/>
      <c r="J162" s="5"/>
      <c r="K162" s="318"/>
      <c r="L162" s="5"/>
      <c r="M162" s="5"/>
      <c r="N162" s="5"/>
      <c r="O162" s="5"/>
      <c r="P162" s="5"/>
      <c r="Q162" s="5" t="str">
        <f>+$Q$54</f>
        <v>Recap Schedules: B-1</v>
      </c>
      <c r="R162" s="5"/>
      <c r="S162" s="5"/>
    </row>
    <row r="163" spans="1:21" ht="15.9" customHeight="1">
      <c r="J163" s="552">
        <f>J159-J77</f>
        <v>-1.2823101133108139E-3</v>
      </c>
      <c r="K163" s="552"/>
      <c r="L163" s="552">
        <f>L159-L77</f>
        <v>-1.2407712638378143E-3</v>
      </c>
      <c r="U163" s="530"/>
    </row>
    <row r="164" spans="1:21" ht="15.9" customHeight="1">
      <c r="U164" s="530"/>
    </row>
    <row r="165" spans="1:21" ht="15.9" customHeight="1">
      <c r="U165" s="530"/>
    </row>
    <row r="166" spans="1:21" ht="15.9" customHeight="1">
      <c r="U166" s="530"/>
    </row>
    <row r="167" spans="1:21" ht="15.9" customHeight="1">
      <c r="U167" s="530"/>
    </row>
    <row r="168" spans="1:21" ht="15.9" customHeight="1">
      <c r="U168" s="530" t="str">
        <f>IF(B162="","",+L162-VLOOKUP(B162,#REF!,18,FALSE))</f>
        <v/>
      </c>
    </row>
  </sheetData>
  <printOptions horizontalCentered="1" verticalCentered="1"/>
  <pageMargins left="0.7" right="0.7" top="0.25" bottom="0.25" header="0.3" footer="0.3"/>
  <pageSetup scale="61" fitToHeight="0" orientation="landscape" r:id="rId1"/>
  <rowBreaks count="2" manualBreakCount="2">
    <brk id="54" max="18" man="1"/>
    <brk id="108" max="18" man="1"/>
  </rowBreaks>
  <customProperties>
    <customPr name="EpmWorksheetKeyString_GU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277F4-1796-4897-A519-C8C2FEAA5D2A}">
  <sheetPr>
    <tabColor rgb="FF00FFFF"/>
  </sheetPr>
  <dimension ref="A1:W60"/>
  <sheetViews>
    <sheetView view="pageBreakPreview" zoomScale="85" zoomScaleNormal="100" zoomScaleSheetLayoutView="85" workbookViewId="0">
      <selection activeCell="P22" sqref="P22"/>
    </sheetView>
  </sheetViews>
  <sheetFormatPr defaultColWidth="9.109375" defaultRowHeight="15" customHeight="1"/>
  <cols>
    <col min="1" max="1" width="4.6640625" style="81" customWidth="1"/>
    <col min="2" max="2" width="8.6640625" style="81" customWidth="1"/>
    <col min="3" max="4" width="10.6640625" style="81" customWidth="1"/>
    <col min="5" max="5" width="9.44140625" style="81" customWidth="1"/>
    <col min="6" max="6" width="11.5546875" style="81" customWidth="1"/>
    <col min="7" max="7" width="11.88671875" style="81" customWidth="1"/>
    <col min="8" max="8" width="7.6640625" style="81" customWidth="1"/>
    <col min="9" max="9" width="10.6640625" style="81" customWidth="1"/>
    <col min="10" max="10" width="7.5546875" style="81" customWidth="1"/>
    <col min="11" max="11" width="12.88671875" style="81" customWidth="1"/>
    <col min="12" max="12" width="10.6640625" style="81" customWidth="1"/>
    <col min="13" max="13" width="7.88671875" style="81" customWidth="1"/>
    <col min="14" max="16" width="10.6640625" style="81" customWidth="1"/>
    <col min="17" max="17" width="9.33203125" style="81" customWidth="1"/>
    <col min="18" max="19" width="13.5546875" style="81" customWidth="1"/>
    <col min="20" max="20" width="9.44140625" style="81" customWidth="1"/>
    <col min="21" max="16384" width="9.109375" style="81"/>
  </cols>
  <sheetData>
    <row r="1" spans="1:23" ht="15" customHeight="1" thickBot="1">
      <c r="A1" s="1" t="s">
        <v>406</v>
      </c>
      <c r="B1" s="1"/>
      <c r="C1" s="1"/>
      <c r="D1" s="1"/>
      <c r="E1" s="1"/>
      <c r="F1" s="1"/>
      <c r="G1" s="1"/>
      <c r="H1" s="1"/>
      <c r="I1" s="248" t="s">
        <v>407</v>
      </c>
      <c r="J1" s="1"/>
      <c r="K1" s="1"/>
      <c r="L1" s="1"/>
      <c r="M1" s="1"/>
      <c r="N1" s="1"/>
      <c r="O1" s="1"/>
      <c r="P1" s="1"/>
      <c r="Q1" s="1"/>
      <c r="R1" s="1"/>
      <c r="S1" s="3" t="s">
        <v>2</v>
      </c>
      <c r="T1" s="82" t="s">
        <v>408</v>
      </c>
    </row>
    <row r="2" spans="1:23" ht="15" customHeight="1">
      <c r="A2" s="4" t="s">
        <v>4</v>
      </c>
      <c r="B2" s="4"/>
      <c r="C2" s="4"/>
      <c r="D2" s="4"/>
      <c r="E2" s="249" t="s">
        <v>409</v>
      </c>
      <c r="F2" s="249"/>
      <c r="G2" s="249" t="s">
        <v>410</v>
      </c>
      <c r="H2" s="5"/>
      <c r="I2" s="5"/>
      <c r="J2" s="6"/>
      <c r="K2" s="6"/>
      <c r="L2" s="4"/>
      <c r="M2" s="6"/>
      <c r="N2" s="6"/>
      <c r="O2" s="6"/>
      <c r="P2" s="6"/>
      <c r="Q2" s="6" t="s">
        <v>7</v>
      </c>
      <c r="R2" s="4"/>
      <c r="S2" s="7"/>
    </row>
    <row r="3" spans="1:23" ht="15" customHeight="1">
      <c r="A3" s="4"/>
      <c r="B3" s="4"/>
      <c r="C3" s="4"/>
      <c r="D3" s="4"/>
      <c r="E3" s="4"/>
      <c r="F3" s="4"/>
      <c r="G3" s="249" t="s">
        <v>411</v>
      </c>
      <c r="H3" s="5"/>
      <c r="I3" s="5"/>
      <c r="J3" s="9"/>
      <c r="K3" s="7"/>
      <c r="L3" s="4"/>
      <c r="M3" s="4"/>
      <c r="N3" s="4"/>
      <c r="O3" s="9"/>
      <c r="P3" s="9"/>
      <c r="Q3" s="9" t="s">
        <v>12</v>
      </c>
      <c r="R3" s="7" t="s">
        <v>9</v>
      </c>
      <c r="S3" s="9"/>
    </row>
    <row r="4" spans="1:23" ht="15" customHeight="1">
      <c r="A4" s="4" t="s">
        <v>10</v>
      </c>
      <c r="B4" s="4"/>
      <c r="C4" s="4"/>
      <c r="D4" s="4"/>
      <c r="E4" s="4"/>
      <c r="F4" s="4"/>
      <c r="G4" s="249" t="s">
        <v>412</v>
      </c>
      <c r="H4" s="4"/>
      <c r="I4" s="4"/>
      <c r="J4" s="9"/>
      <c r="K4" s="7"/>
      <c r="L4" s="9"/>
      <c r="M4" s="4"/>
      <c r="N4" s="4"/>
      <c r="O4" s="4"/>
      <c r="P4" s="4"/>
      <c r="Q4" s="9" t="s">
        <v>12</v>
      </c>
      <c r="R4" s="7" t="s">
        <v>11</v>
      </c>
      <c r="S4" s="9"/>
    </row>
    <row r="5" spans="1:23" ht="15" customHeight="1">
      <c r="A5" s="4"/>
      <c r="B5" s="4"/>
      <c r="C5" s="4"/>
      <c r="D5" s="4"/>
      <c r="E5" s="4"/>
      <c r="F5" s="4"/>
      <c r="G5" s="4"/>
      <c r="H5" s="4"/>
      <c r="I5" s="4"/>
      <c r="J5" s="9"/>
      <c r="K5" s="7"/>
      <c r="L5" s="9"/>
      <c r="M5" s="4"/>
      <c r="N5" s="4"/>
      <c r="O5" s="4"/>
      <c r="P5" s="4"/>
      <c r="R5" s="7" t="s">
        <v>13</v>
      </c>
      <c r="S5" s="9"/>
    </row>
    <row r="6" spans="1:23" ht="15" customHeight="1" thickBot="1">
      <c r="A6" s="2" t="s">
        <v>1961</v>
      </c>
      <c r="B6" s="2"/>
      <c r="C6" s="1"/>
      <c r="D6" s="1"/>
      <c r="E6" s="1"/>
      <c r="F6" s="1"/>
      <c r="G6" s="1"/>
      <c r="H6" s="1"/>
      <c r="I6" s="2" t="s">
        <v>14</v>
      </c>
      <c r="J6" s="10"/>
      <c r="K6" s="1"/>
      <c r="L6" s="1"/>
      <c r="M6" s="1"/>
      <c r="N6" s="1"/>
      <c r="O6" s="1"/>
      <c r="P6" s="1"/>
      <c r="Q6" s="1"/>
      <c r="R6" s="2" t="s">
        <v>1964</v>
      </c>
      <c r="S6" s="1"/>
    </row>
    <row r="7" spans="1:23" ht="15" customHeight="1">
      <c r="A7" s="249"/>
      <c r="B7" s="249"/>
      <c r="C7" s="250"/>
      <c r="D7" s="250"/>
      <c r="E7" s="250"/>
      <c r="F7" s="250"/>
      <c r="G7" s="250" t="s">
        <v>16</v>
      </c>
      <c r="H7" s="250"/>
      <c r="I7" s="250" t="s">
        <v>17</v>
      </c>
      <c r="J7" s="250"/>
      <c r="K7" s="250" t="s">
        <v>18</v>
      </c>
      <c r="L7" s="250" t="s">
        <v>19</v>
      </c>
      <c r="M7" s="250"/>
      <c r="N7" s="627" t="s">
        <v>20</v>
      </c>
      <c r="O7" s="627"/>
      <c r="P7" s="250"/>
      <c r="Q7" s="250"/>
      <c r="R7" s="250"/>
      <c r="S7" s="250"/>
    </row>
    <row r="8" spans="1:23" ht="15" customHeight="1">
      <c r="A8" s="249"/>
      <c r="B8" s="249"/>
      <c r="C8" s="250"/>
      <c r="D8" s="250"/>
      <c r="E8" s="250"/>
      <c r="F8" s="250"/>
      <c r="G8" s="250"/>
      <c r="I8" s="250"/>
      <c r="J8" s="250"/>
      <c r="K8" s="628" t="s">
        <v>414</v>
      </c>
      <c r="L8" s="628"/>
      <c r="M8" s="250"/>
      <c r="N8" s="250"/>
      <c r="O8" s="250"/>
      <c r="P8" s="250"/>
      <c r="Q8" s="250"/>
      <c r="R8" s="250"/>
      <c r="S8" s="250"/>
    </row>
    <row r="9" spans="1:23" ht="15" customHeight="1">
      <c r="A9" s="249"/>
      <c r="B9" s="249"/>
      <c r="C9" s="249"/>
      <c r="D9" s="249"/>
      <c r="E9" s="249"/>
      <c r="F9" s="249"/>
      <c r="G9" s="251" t="s">
        <v>415</v>
      </c>
      <c r="H9" s="251"/>
      <c r="I9" s="251" t="s">
        <v>416</v>
      </c>
      <c r="J9" s="251"/>
      <c r="K9" s="251" t="s">
        <v>104</v>
      </c>
      <c r="L9" s="251" t="s">
        <v>417</v>
      </c>
      <c r="M9" s="251"/>
      <c r="N9" s="251"/>
      <c r="O9" s="251"/>
      <c r="P9" s="251"/>
      <c r="Q9" s="251"/>
      <c r="R9" s="251"/>
      <c r="S9" s="251"/>
      <c r="T9" s="251"/>
      <c r="U9" s="251"/>
      <c r="V9" s="251"/>
      <c r="W9" s="251"/>
    </row>
    <row r="10" spans="1:23" ht="15" customHeight="1">
      <c r="A10" s="249" t="s">
        <v>34</v>
      </c>
      <c r="B10" s="251" t="s">
        <v>197</v>
      </c>
      <c r="C10" s="251" t="s">
        <v>197</v>
      </c>
      <c r="D10" s="251"/>
      <c r="E10" s="251"/>
      <c r="F10" s="250"/>
      <c r="G10" s="251" t="s">
        <v>418</v>
      </c>
      <c r="H10" s="251"/>
      <c r="I10" s="251" t="s">
        <v>418</v>
      </c>
      <c r="J10" s="251"/>
      <c r="K10" s="250" t="s">
        <v>419</v>
      </c>
      <c r="L10" s="250" t="s">
        <v>420</v>
      </c>
      <c r="M10" s="251"/>
      <c r="N10" s="629" t="s">
        <v>421</v>
      </c>
      <c r="O10" s="629"/>
      <c r="P10" s="250"/>
      <c r="Q10" s="250"/>
      <c r="R10" s="250"/>
      <c r="S10" s="251"/>
    </row>
    <row r="11" spans="1:23" ht="15" customHeight="1" thickBot="1">
      <c r="A11" s="248" t="s">
        <v>45</v>
      </c>
      <c r="B11" s="252" t="s">
        <v>213</v>
      </c>
      <c r="C11" s="252" t="s">
        <v>214</v>
      </c>
      <c r="D11" s="252"/>
      <c r="E11" s="252"/>
      <c r="F11" s="252"/>
      <c r="G11" s="253">
        <v>46022</v>
      </c>
      <c r="H11" s="253"/>
      <c r="I11" s="253">
        <v>45657</v>
      </c>
      <c r="J11" s="254"/>
      <c r="K11" s="254"/>
      <c r="L11" s="254" t="s">
        <v>422</v>
      </c>
      <c r="M11" s="254"/>
      <c r="N11" s="255"/>
      <c r="O11" s="255"/>
      <c r="P11" s="255"/>
      <c r="Q11" s="255"/>
      <c r="R11" s="255"/>
      <c r="S11" s="255"/>
    </row>
    <row r="12" spans="1:23" ht="15" customHeight="1">
      <c r="A12" s="249">
        <v>1</v>
      </c>
      <c r="B12" s="4"/>
      <c r="C12" s="4"/>
      <c r="D12" s="4"/>
      <c r="E12" s="4"/>
      <c r="F12" s="4"/>
      <c r="G12" s="4"/>
      <c r="H12" s="4"/>
      <c r="I12" s="4"/>
      <c r="J12" s="4"/>
      <c r="K12" s="4"/>
      <c r="L12" s="4"/>
      <c r="M12" s="4"/>
      <c r="N12" s="256"/>
      <c r="O12" s="256"/>
      <c r="P12" s="256"/>
      <c r="Q12" s="256"/>
      <c r="R12" s="256"/>
      <c r="S12" s="256"/>
    </row>
    <row r="13" spans="1:23" ht="15" customHeight="1">
      <c r="A13" s="249">
        <v>2</v>
      </c>
      <c r="B13" s="516">
        <v>101</v>
      </c>
      <c r="C13" s="280" t="s">
        <v>423</v>
      </c>
      <c r="D13" s="256"/>
      <c r="E13" s="256"/>
      <c r="F13" s="160"/>
      <c r="G13" s="165">
        <f>SUMIF('Test Year'!$A:$A,$B13,'Test Year'!$U:$U)/1000</f>
        <v>12385468.870342122</v>
      </c>
      <c r="H13" s="390"/>
      <c r="I13" s="390">
        <f>SUMIF('Prior Year'!$A:$A,$B13,'Prior Year'!$U:$U)/1000</f>
        <v>10963474.441793986</v>
      </c>
      <c r="J13" s="390"/>
      <c r="K13" s="390">
        <f>G13-I13</f>
        <v>1421994.4285481367</v>
      </c>
      <c r="L13" s="391">
        <f>K13/I13</f>
        <v>0.12970289994268017</v>
      </c>
      <c r="M13" s="335"/>
      <c r="N13" s="622" t="s">
        <v>424</v>
      </c>
      <c r="O13" s="622"/>
      <c r="P13" s="622"/>
      <c r="Q13" s="622"/>
      <c r="R13" s="616"/>
      <c r="S13" s="616"/>
      <c r="U13" s="92"/>
      <c r="V13" s="92"/>
      <c r="W13" s="92"/>
    </row>
    <row r="14" spans="1:23" ht="15" customHeight="1">
      <c r="A14" s="249">
        <v>3</v>
      </c>
      <c r="B14" s="271"/>
      <c r="C14" s="4"/>
      <c r="D14" s="4"/>
      <c r="E14" s="4"/>
      <c r="F14" s="4"/>
      <c r="G14" s="165"/>
      <c r="H14" s="4"/>
      <c r="I14" s="390"/>
      <c r="J14" s="4"/>
      <c r="K14" s="4"/>
      <c r="L14" s="4"/>
      <c r="M14" s="335"/>
      <c r="N14" s="618"/>
      <c r="O14" s="618"/>
      <c r="P14" s="617"/>
      <c r="Q14" s="617"/>
      <c r="R14" s="616"/>
      <c r="S14" s="616"/>
    </row>
    <row r="15" spans="1:23" ht="15" customHeight="1">
      <c r="A15" s="249">
        <v>4</v>
      </c>
      <c r="B15" s="516">
        <v>111</v>
      </c>
      <c r="C15" s="280" t="s">
        <v>425</v>
      </c>
      <c r="D15" s="256"/>
      <c r="E15" s="256"/>
      <c r="F15" s="160"/>
      <c r="G15" s="165">
        <f>SUMIF('Test Year'!$A:$A,$B15,'Test Year'!$U:$U)/1000</f>
        <v>-192471.13009615379</v>
      </c>
      <c r="H15" s="390"/>
      <c r="I15" s="390">
        <f>SUMIF('Prior Year'!$A:$A,$B15,'Prior Year'!$U:$U)/1000</f>
        <v>-166245.92676538465</v>
      </c>
      <c r="J15" s="390"/>
      <c r="K15" s="390">
        <f>G15-I15</f>
        <v>-26225.203330769145</v>
      </c>
      <c r="L15" s="391">
        <f>K15/I15</f>
        <v>0.15774944890998496</v>
      </c>
      <c r="M15" s="335"/>
      <c r="N15" s="615" t="s">
        <v>426</v>
      </c>
      <c r="O15" s="615"/>
      <c r="P15" s="615"/>
      <c r="Q15" s="615"/>
      <c r="R15" s="335"/>
      <c r="S15" s="335"/>
    </row>
    <row r="16" spans="1:23" ht="15" customHeight="1">
      <c r="A16" s="249">
        <v>5</v>
      </c>
      <c r="B16" s="271"/>
      <c r="C16" s="4"/>
      <c r="D16" s="4"/>
      <c r="E16" s="4"/>
      <c r="F16" s="4"/>
      <c r="G16" s="165"/>
      <c r="H16" s="4"/>
      <c r="I16" s="390"/>
      <c r="J16" s="4"/>
      <c r="K16" s="4"/>
      <c r="L16" s="4"/>
      <c r="M16" s="335"/>
      <c r="N16" s="614"/>
      <c r="O16" s="614"/>
      <c r="P16" s="4"/>
      <c r="Q16" s="4"/>
      <c r="R16" s="335"/>
      <c r="S16" s="335"/>
    </row>
    <row r="17" spans="1:23" ht="15" customHeight="1">
      <c r="A17" s="249">
        <v>6</v>
      </c>
      <c r="B17" s="399">
        <v>183</v>
      </c>
      <c r="C17" s="280" t="s">
        <v>290</v>
      </c>
      <c r="D17" s="256"/>
      <c r="E17" s="256"/>
      <c r="F17" s="160"/>
      <c r="G17" s="165">
        <f>SUMIF('Test Year'!$A:$A,$B17,'Test Year'!$U:$U)/1000</f>
        <v>6566.744626923075</v>
      </c>
      <c r="H17" s="390"/>
      <c r="I17" s="390">
        <f>SUMIF('Prior Year'!$A:$A,$B17,'Prior Year'!$U:$U)/1000</f>
        <v>15210.360032307693</v>
      </c>
      <c r="J17" s="390"/>
      <c r="K17" s="390">
        <f>G17-I17</f>
        <v>-8643.6154053846185</v>
      </c>
      <c r="L17" s="391">
        <f>K17/I17</f>
        <v>-0.56827158509233666</v>
      </c>
      <c r="M17" s="335"/>
      <c r="N17" s="623" t="s">
        <v>427</v>
      </c>
      <c r="O17" s="623"/>
      <c r="P17" s="623"/>
      <c r="Q17" s="623"/>
      <c r="R17" s="623"/>
      <c r="S17" s="623"/>
      <c r="U17" s="92"/>
    </row>
    <row r="18" spans="1:23" ht="15" customHeight="1">
      <c r="A18" s="249">
        <v>7</v>
      </c>
      <c r="B18" s="516"/>
      <c r="C18" s="4"/>
      <c r="D18" s="4"/>
      <c r="E18" s="4"/>
      <c r="F18" s="335"/>
      <c r="G18" s="165"/>
      <c r="H18" s="390"/>
      <c r="I18" s="390"/>
      <c r="J18" s="390"/>
      <c r="K18" s="390"/>
      <c r="L18" s="391"/>
      <c r="M18" s="4"/>
      <c r="N18" s="623" t="s">
        <v>428</v>
      </c>
      <c r="O18" s="623"/>
      <c r="P18" s="623"/>
      <c r="Q18" s="623"/>
      <c r="R18" s="623"/>
      <c r="S18" s="623"/>
    </row>
    <row r="19" spans="1:23" ht="15" customHeight="1">
      <c r="A19" s="249">
        <v>8</v>
      </c>
      <c r="B19" s="4"/>
      <c r="C19" s="4"/>
      <c r="D19" s="4"/>
      <c r="E19" s="4"/>
      <c r="F19" s="4"/>
      <c r="G19" s="4"/>
      <c r="H19" s="4"/>
      <c r="I19" s="4"/>
      <c r="J19" s="4"/>
      <c r="K19" s="4"/>
      <c r="L19" s="4"/>
      <c r="M19" s="4"/>
      <c r="N19" s="4"/>
      <c r="O19" s="4"/>
      <c r="P19" s="4"/>
      <c r="Q19" s="4"/>
      <c r="R19" s="4"/>
      <c r="S19" s="4"/>
    </row>
    <row r="20" spans="1:23" ht="15" customHeight="1">
      <c r="A20" s="249">
        <v>9</v>
      </c>
      <c r="B20" s="516">
        <v>254</v>
      </c>
      <c r="C20" s="280" t="s">
        <v>429</v>
      </c>
      <c r="D20" s="256"/>
      <c r="E20" s="256"/>
      <c r="F20" s="160"/>
      <c r="G20" s="165">
        <f>'B-5 (detailed)'!G97</f>
        <v>93556.356676485768</v>
      </c>
      <c r="H20" s="390"/>
      <c r="I20" s="390">
        <f>'B-5 (detailed)'!I97</f>
        <v>67184.313860945666</v>
      </c>
      <c r="J20" s="390"/>
      <c r="K20" s="390">
        <f>G20-I20</f>
        <v>26372.042815540102</v>
      </c>
      <c r="L20" s="391">
        <f>K20/I20</f>
        <v>0.39253274015901213</v>
      </c>
      <c r="M20" s="335"/>
      <c r="N20" s="621" t="s">
        <v>430</v>
      </c>
      <c r="O20" s="619"/>
      <c r="P20" s="619"/>
      <c r="Q20" s="619"/>
      <c r="R20" s="619"/>
      <c r="S20" s="619"/>
      <c r="U20" s="92"/>
      <c r="V20" s="92"/>
      <c r="W20" s="92"/>
    </row>
    <row r="21" spans="1:23" ht="15" customHeight="1">
      <c r="A21" s="249">
        <v>10</v>
      </c>
      <c r="B21" s="617"/>
      <c r="C21" s="617"/>
      <c r="D21" s="617"/>
      <c r="E21" s="617"/>
      <c r="F21" s="617"/>
      <c r="G21" s="617"/>
      <c r="H21" s="617"/>
      <c r="I21" s="617"/>
      <c r="J21" s="617"/>
      <c r="K21" s="617"/>
      <c r="L21" s="617"/>
      <c r="M21" s="617"/>
      <c r="N21" s="621" t="s">
        <v>431</v>
      </c>
      <c r="O21" s="620"/>
      <c r="P21" s="620"/>
      <c r="Q21" s="620"/>
      <c r="R21" s="620"/>
      <c r="S21" s="620"/>
    </row>
    <row r="22" spans="1:23" ht="15" customHeight="1">
      <c r="A22" s="249">
        <v>11</v>
      </c>
      <c r="B22" s="4"/>
      <c r="C22" s="4"/>
      <c r="D22" s="4"/>
      <c r="E22" s="4"/>
      <c r="F22" s="4"/>
      <c r="G22" s="4"/>
      <c r="H22" s="4"/>
      <c r="I22" s="4"/>
      <c r="J22" s="4"/>
      <c r="K22" s="4"/>
      <c r="L22" s="4"/>
      <c r="M22" s="4"/>
      <c r="N22" s="623" t="s">
        <v>432</v>
      </c>
      <c r="O22" s="619"/>
      <c r="P22" s="619"/>
      <c r="Q22" s="619"/>
      <c r="R22" s="619"/>
      <c r="S22" s="619"/>
    </row>
    <row r="23" spans="1:23" ht="15" customHeight="1">
      <c r="A23" s="249">
        <v>12</v>
      </c>
      <c r="N23" s="623" t="s">
        <v>433</v>
      </c>
      <c r="R23" s="335"/>
      <c r="S23" s="335"/>
      <c r="U23" s="92"/>
      <c r="V23" s="92"/>
      <c r="W23" s="92"/>
    </row>
    <row r="24" spans="1:23" ht="15" customHeight="1">
      <c r="A24" s="249">
        <v>13</v>
      </c>
      <c r="B24" s="291"/>
      <c r="C24" s="280"/>
      <c r="F24" s="336"/>
      <c r="G24" s="165"/>
      <c r="H24" s="390"/>
      <c r="I24" s="390"/>
      <c r="J24" s="390"/>
      <c r="K24" s="390"/>
      <c r="L24" s="391"/>
      <c r="M24" s="336"/>
      <c r="N24" s="356"/>
      <c r="O24" s="356"/>
      <c r="P24" s="356"/>
      <c r="Q24" s="356"/>
      <c r="R24" s="335"/>
      <c r="S24" s="335"/>
    </row>
    <row r="25" spans="1:23" ht="15" customHeight="1">
      <c r="A25" s="249">
        <v>14</v>
      </c>
      <c r="R25" s="335"/>
      <c r="S25" s="335"/>
    </row>
    <row r="26" spans="1:23" ht="15" customHeight="1">
      <c r="A26" s="249">
        <v>15</v>
      </c>
      <c r="N26" s="356"/>
      <c r="O26" s="335"/>
      <c r="P26" s="335"/>
      <c r="Q26" s="335"/>
      <c r="R26" s="335"/>
      <c r="S26" s="335"/>
    </row>
    <row r="27" spans="1:23" ht="15" customHeight="1">
      <c r="A27" s="249">
        <v>16</v>
      </c>
      <c r="N27" s="170"/>
    </row>
    <row r="28" spans="1:23" ht="15" customHeight="1">
      <c r="A28" s="249">
        <v>17</v>
      </c>
      <c r="N28" s="170"/>
      <c r="U28" s="92"/>
      <c r="V28" s="92"/>
      <c r="W28" s="92"/>
    </row>
    <row r="29" spans="1:23" ht="15" customHeight="1">
      <c r="A29" s="249">
        <v>18</v>
      </c>
      <c r="N29" s="170"/>
    </row>
    <row r="30" spans="1:23" ht="15" customHeight="1">
      <c r="A30" s="249">
        <v>19</v>
      </c>
      <c r="M30" s="336"/>
      <c r="N30" s="170"/>
    </row>
    <row r="31" spans="1:23" ht="15" customHeight="1">
      <c r="A31" s="249">
        <v>20</v>
      </c>
      <c r="N31" s="170"/>
    </row>
    <row r="32" spans="1:23" ht="15" customHeight="1">
      <c r="A32" s="249">
        <v>21</v>
      </c>
      <c r="N32" s="357"/>
      <c r="O32" s="336"/>
      <c r="P32" s="336"/>
      <c r="Q32" s="336"/>
      <c r="R32" s="336"/>
      <c r="S32" s="336"/>
    </row>
    <row r="33" spans="1:23" ht="15" customHeight="1">
      <c r="A33" s="249">
        <v>22</v>
      </c>
      <c r="N33" s="170"/>
      <c r="U33" s="92"/>
      <c r="V33" s="92"/>
      <c r="W33" s="92"/>
    </row>
    <row r="34" spans="1:23" ht="15" customHeight="1">
      <c r="A34" s="249">
        <v>23</v>
      </c>
      <c r="B34" s="398"/>
      <c r="C34" s="280"/>
      <c r="G34" s="165"/>
      <c r="H34" s="390"/>
      <c r="I34" s="390"/>
      <c r="J34" s="390"/>
      <c r="K34" s="390"/>
      <c r="L34" s="391"/>
      <c r="N34" s="170"/>
    </row>
    <row r="35" spans="1:23" ht="15" customHeight="1">
      <c r="A35" s="249">
        <v>24</v>
      </c>
      <c r="B35" s="399"/>
      <c r="C35" s="280"/>
      <c r="G35" s="165"/>
      <c r="H35" s="390"/>
      <c r="I35" s="390"/>
      <c r="J35" s="390"/>
      <c r="K35" s="390"/>
      <c r="L35" s="391"/>
      <c r="M35" s="256"/>
      <c r="N35" s="170"/>
    </row>
    <row r="36" spans="1:23" ht="15" customHeight="1">
      <c r="A36" s="249">
        <v>25</v>
      </c>
      <c r="B36" s="398"/>
      <c r="N36" s="170"/>
      <c r="O36" s="358"/>
      <c r="P36" s="358"/>
      <c r="Q36" s="358"/>
      <c r="R36" s="358"/>
      <c r="S36" s="358"/>
    </row>
    <row r="37" spans="1:23" ht="15" customHeight="1">
      <c r="A37" s="249">
        <v>26</v>
      </c>
      <c r="N37" s="359"/>
    </row>
    <row r="38" spans="1:23" ht="15" customHeight="1">
      <c r="A38" s="249">
        <v>27</v>
      </c>
      <c r="N38" s="170"/>
      <c r="O38" s="358"/>
      <c r="P38" s="358"/>
      <c r="Q38" s="358"/>
      <c r="R38" s="358"/>
      <c r="S38" s="358"/>
    </row>
    <row r="39" spans="1:23" ht="15" customHeight="1">
      <c r="A39" s="249">
        <v>28</v>
      </c>
      <c r="D39" s="4"/>
      <c r="E39" s="4"/>
      <c r="F39" s="37"/>
      <c r="G39" s="37"/>
      <c r="H39" s="37"/>
      <c r="I39" s="37"/>
      <c r="J39" s="37"/>
      <c r="K39" s="37"/>
      <c r="L39" s="37"/>
      <c r="M39" s="335"/>
      <c r="N39" s="170"/>
      <c r="O39" s="335"/>
      <c r="P39" s="335"/>
      <c r="Q39" s="335"/>
      <c r="R39" s="335"/>
      <c r="S39" s="335"/>
    </row>
    <row r="40" spans="1:23" ht="15" customHeight="1">
      <c r="A40" s="249">
        <v>29</v>
      </c>
      <c r="D40" s="4"/>
      <c r="E40" s="4"/>
      <c r="F40" s="37"/>
      <c r="G40" s="37"/>
      <c r="H40" s="37"/>
      <c r="I40" s="37"/>
      <c r="J40" s="37"/>
      <c r="K40" s="37"/>
      <c r="L40" s="37"/>
      <c r="M40" s="335"/>
      <c r="N40" s="170"/>
      <c r="O40" s="335"/>
      <c r="P40" s="335"/>
      <c r="Q40" s="335"/>
      <c r="R40" s="335"/>
      <c r="S40" s="335"/>
    </row>
    <row r="41" spans="1:23" ht="15" customHeight="1">
      <c r="A41" s="249">
        <v>30</v>
      </c>
      <c r="B41" s="4"/>
      <c r="C41" s="4"/>
      <c r="D41" s="4"/>
      <c r="E41" s="4"/>
      <c r="F41" s="37"/>
      <c r="G41" s="37"/>
      <c r="H41" s="37"/>
      <c r="I41" s="37"/>
      <c r="J41" s="37"/>
      <c r="K41" s="37"/>
      <c r="L41" s="37"/>
      <c r="N41" s="170"/>
      <c r="O41" s="335"/>
      <c r="P41" s="335"/>
      <c r="Q41" s="335"/>
      <c r="R41" s="335"/>
      <c r="S41" s="335"/>
    </row>
    <row r="42" spans="1:23" ht="15" customHeight="1">
      <c r="A42" s="249">
        <v>31</v>
      </c>
      <c r="B42" s="4"/>
      <c r="C42" s="4"/>
      <c r="D42" s="4"/>
      <c r="E42" s="4"/>
      <c r="F42" s="37"/>
      <c r="G42" s="37"/>
      <c r="H42" s="37"/>
      <c r="I42" s="37"/>
      <c r="J42" s="37"/>
      <c r="K42" s="37"/>
      <c r="L42" s="37"/>
      <c r="M42" s="37"/>
      <c r="N42" s="170"/>
    </row>
    <row r="43" spans="1:23" ht="15" customHeight="1">
      <c r="A43" s="249">
        <v>32</v>
      </c>
      <c r="B43" s="4"/>
      <c r="C43" s="4"/>
      <c r="D43" s="4"/>
      <c r="E43" s="4"/>
      <c r="F43" s="37"/>
      <c r="G43" s="37"/>
      <c r="H43" s="37"/>
      <c r="I43" s="37"/>
      <c r="J43" s="37"/>
      <c r="K43" s="37"/>
      <c r="L43" s="37"/>
      <c r="M43" s="335"/>
      <c r="N43" s="170"/>
      <c r="O43" s="37"/>
      <c r="P43" s="37"/>
      <c r="Q43" s="37"/>
      <c r="R43" s="37"/>
      <c r="S43" s="37"/>
    </row>
    <row r="44" spans="1:23" ht="15" customHeight="1">
      <c r="A44" s="249">
        <v>33</v>
      </c>
      <c r="B44" s="4"/>
      <c r="C44" s="4"/>
      <c r="D44" s="4"/>
      <c r="E44" s="4"/>
      <c r="F44" s="37"/>
      <c r="G44" s="37"/>
      <c r="H44" s="37"/>
      <c r="I44" s="37"/>
      <c r="J44" s="37"/>
      <c r="K44" s="37"/>
      <c r="L44" s="37"/>
      <c r="M44" s="37"/>
      <c r="N44" s="166"/>
      <c r="O44" s="37"/>
      <c r="P44" s="37"/>
      <c r="Q44" s="37"/>
      <c r="R44" s="37"/>
      <c r="S44" s="37"/>
    </row>
    <row r="45" spans="1:23" ht="15" customHeight="1">
      <c r="A45" s="249">
        <v>34</v>
      </c>
      <c r="B45" s="4"/>
      <c r="C45" s="4"/>
      <c r="D45" s="4"/>
      <c r="E45" s="4"/>
      <c r="F45" s="37"/>
      <c r="G45" s="37"/>
      <c r="H45" s="37"/>
      <c r="I45" s="37"/>
      <c r="J45" s="37"/>
      <c r="K45" s="37"/>
      <c r="L45" s="37"/>
      <c r="M45" s="37"/>
      <c r="N45" s="166"/>
      <c r="O45" s="37"/>
      <c r="P45" s="37"/>
      <c r="Q45" s="37"/>
      <c r="R45" s="37"/>
      <c r="S45" s="37"/>
    </row>
    <row r="46" spans="1:23" ht="15" customHeight="1">
      <c r="A46" s="249">
        <v>35</v>
      </c>
      <c r="B46" s="4"/>
      <c r="C46" s="4"/>
      <c r="D46" s="4"/>
      <c r="E46" s="4"/>
      <c r="F46" s="37"/>
      <c r="G46" s="37"/>
      <c r="H46" s="37"/>
      <c r="I46" s="37"/>
      <c r="J46" s="37"/>
      <c r="K46" s="37"/>
      <c r="L46" s="37"/>
      <c r="M46" s="37"/>
      <c r="N46" s="166"/>
      <c r="O46" s="37"/>
      <c r="P46" s="37"/>
      <c r="Q46" s="37"/>
      <c r="R46" s="37"/>
      <c r="S46" s="37"/>
    </row>
    <row r="47" spans="1:23" ht="15" customHeight="1">
      <c r="A47" s="249">
        <v>36</v>
      </c>
      <c r="B47" s="4"/>
      <c r="C47" s="4"/>
      <c r="D47" s="4"/>
      <c r="E47" s="4"/>
      <c r="F47" s="37"/>
      <c r="G47" s="37"/>
      <c r="H47" s="37"/>
      <c r="I47" s="37"/>
      <c r="J47" s="37"/>
      <c r="K47" s="37"/>
      <c r="L47" s="37"/>
      <c r="M47" s="37"/>
      <c r="N47" s="166"/>
      <c r="O47" s="37"/>
      <c r="P47" s="37"/>
      <c r="Q47" s="37"/>
      <c r="R47" s="37"/>
      <c r="S47" s="37"/>
    </row>
    <row r="48" spans="1:23" ht="15" customHeight="1">
      <c r="A48" s="249">
        <v>37</v>
      </c>
      <c r="B48" s="4"/>
      <c r="C48" s="4"/>
      <c r="D48" s="4"/>
      <c r="E48" s="4"/>
      <c r="F48" s="37"/>
      <c r="G48" s="37"/>
      <c r="H48" s="37"/>
      <c r="I48" s="37"/>
      <c r="J48" s="37"/>
      <c r="K48" s="37"/>
      <c r="L48" s="37"/>
      <c r="M48" s="37"/>
      <c r="N48" s="166"/>
      <c r="O48" s="37"/>
      <c r="P48" s="37"/>
      <c r="Q48" s="37"/>
      <c r="R48" s="37"/>
      <c r="S48" s="37"/>
    </row>
    <row r="49" spans="1:19" ht="15" customHeight="1">
      <c r="A49" s="249">
        <v>38</v>
      </c>
      <c r="B49" s="4"/>
      <c r="C49" s="4"/>
      <c r="D49" s="4"/>
      <c r="E49" s="4"/>
      <c r="F49" s="37"/>
      <c r="G49" s="37"/>
      <c r="H49" s="37"/>
      <c r="I49" s="37"/>
      <c r="J49" s="37"/>
      <c r="K49" s="37"/>
      <c r="L49" s="37"/>
      <c r="M49" s="37"/>
      <c r="N49" s="166"/>
      <c r="O49" s="37"/>
      <c r="P49" s="37"/>
      <c r="Q49" s="37"/>
      <c r="R49" s="37"/>
      <c r="S49" s="37"/>
    </row>
    <row r="50" spans="1:19" ht="15" customHeight="1" thickBot="1">
      <c r="A50" s="248">
        <v>39</v>
      </c>
      <c r="B50" s="1"/>
      <c r="C50" s="1"/>
      <c r="D50" s="1"/>
      <c r="E50" s="1"/>
      <c r="F50" s="1"/>
      <c r="G50" s="1"/>
      <c r="H50" s="1"/>
      <c r="I50" s="1"/>
      <c r="J50" s="1"/>
      <c r="K50" s="1"/>
      <c r="L50" s="1"/>
      <c r="M50" s="1"/>
      <c r="N50" s="1"/>
      <c r="O50" s="1"/>
      <c r="P50" s="1"/>
      <c r="Q50" s="1"/>
      <c r="R50" s="1"/>
      <c r="S50" s="1"/>
    </row>
    <row r="51" spans="1:19" ht="15" customHeight="1">
      <c r="A51" s="4" t="str">
        <f>"Supporting Schedules: " &amp; "B-3"</f>
        <v>Supporting Schedules: B-3</v>
      </c>
      <c r="B51" s="5"/>
      <c r="C51" s="5"/>
      <c r="D51" s="5"/>
      <c r="E51" s="5"/>
      <c r="F51" s="5"/>
      <c r="G51" s="5"/>
      <c r="H51" s="5"/>
      <c r="I51" s="5"/>
      <c r="J51" s="5"/>
      <c r="K51" s="5"/>
      <c r="L51" s="5"/>
      <c r="M51" s="5"/>
      <c r="N51" s="5"/>
      <c r="O51" s="5"/>
      <c r="P51" s="5"/>
      <c r="Q51" s="4" t="s">
        <v>434</v>
      </c>
      <c r="R51" s="4"/>
      <c r="S51" s="4"/>
    </row>
    <row r="60" spans="1:19" ht="15" customHeight="1">
      <c r="A60" s="81">
        <f>A8</f>
        <v>0</v>
      </c>
    </row>
  </sheetData>
  <mergeCells count="3">
    <mergeCell ref="N7:O7"/>
    <mergeCell ref="K8:L8"/>
    <mergeCell ref="N10:O10"/>
  </mergeCells>
  <printOptions horizontalCentered="1" verticalCentered="1"/>
  <pageMargins left="1" right="0" top="1" bottom="0" header="0" footer="0"/>
  <pageSetup paperSize="9" scale="65" orientation="landscape"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86F6A-3BFC-4C3E-8218-4E6B84305117}">
  <dimension ref="A1:AC118"/>
  <sheetViews>
    <sheetView topLeftCell="A3" zoomScaleNormal="100" zoomScaleSheetLayoutView="110" workbookViewId="0">
      <selection activeCell="M23" sqref="M23"/>
    </sheetView>
  </sheetViews>
  <sheetFormatPr defaultRowHeight="14.1" customHeight="1"/>
  <cols>
    <col min="1" max="1" width="3.5546875" style="261" customWidth="1"/>
    <col min="2" max="2" width="6.88671875" style="261" bestFit="1" customWidth="1"/>
    <col min="3" max="6" width="9.5546875" style="261" customWidth="1"/>
    <col min="7" max="7" width="14" style="261" customWidth="1"/>
    <col min="8" max="8" width="13.33203125" style="261" customWidth="1"/>
    <col min="9" max="9" width="12.88671875" style="261" customWidth="1"/>
    <col min="10" max="12" width="13.33203125" style="261" customWidth="1"/>
    <col min="13" max="13" width="9.33203125" style="261" customWidth="1"/>
    <col min="14" max="14" width="9.5546875" style="261" customWidth="1"/>
    <col min="15" max="15" width="11.109375" style="261" customWidth="1"/>
    <col min="16" max="16" width="11.88671875" style="261" customWidth="1"/>
    <col min="17" max="17" width="9.5546875" style="261" customWidth="1"/>
    <col min="18" max="18" width="11.109375" style="261" customWidth="1"/>
    <col min="19" max="19" width="9" style="261" customWidth="1"/>
    <col min="20" max="20" width="4.44140625" style="261" customWidth="1"/>
    <col min="21" max="24" width="12.88671875" style="261" customWidth="1"/>
    <col min="25" max="25" width="9.109375" style="261" customWidth="1"/>
    <col min="26" max="26" width="8.6640625" style="261"/>
    <col min="27" max="27" width="14" customWidth="1"/>
    <col min="28" max="230" width="8.6640625" style="261"/>
    <col min="231" max="231" width="3.5546875" style="261" customWidth="1"/>
    <col min="232" max="232" width="6.88671875" style="261" bestFit="1" customWidth="1"/>
    <col min="233" max="236" width="9.5546875" style="261" customWidth="1"/>
    <col min="237" max="237" width="11.44140625" style="261" customWidth="1"/>
    <col min="238" max="238" width="9.5546875" style="261" customWidth="1"/>
    <col min="239" max="239" width="12.5546875" style="261" bestFit="1" customWidth="1"/>
    <col min="240" max="242" width="9.5546875" style="261" customWidth="1"/>
    <col min="243" max="243" width="10.88671875" style="261" customWidth="1"/>
    <col min="244" max="250" width="9.5546875" style="261" customWidth="1"/>
    <col min="251" max="251" width="12" style="261" bestFit="1" customWidth="1"/>
    <col min="252" max="486" width="8.6640625" style="261"/>
    <col min="487" max="487" width="3.5546875" style="261" customWidth="1"/>
    <col min="488" max="488" width="6.88671875" style="261" bestFit="1" customWidth="1"/>
    <col min="489" max="492" width="9.5546875" style="261" customWidth="1"/>
    <col min="493" max="493" width="11.44140625" style="261" customWidth="1"/>
    <col min="494" max="494" width="9.5546875" style="261" customWidth="1"/>
    <col min="495" max="495" width="12.5546875" style="261" bestFit="1" customWidth="1"/>
    <col min="496" max="498" width="9.5546875" style="261" customWidth="1"/>
    <col min="499" max="499" width="10.88671875" style="261" customWidth="1"/>
    <col min="500" max="506" width="9.5546875" style="261" customWidth="1"/>
    <col min="507" max="507" width="12" style="261" bestFit="1" customWidth="1"/>
    <col min="508" max="742" width="8.6640625" style="261"/>
    <col min="743" max="743" width="3.5546875" style="261" customWidth="1"/>
    <col min="744" max="744" width="6.88671875" style="261" bestFit="1" customWidth="1"/>
    <col min="745" max="748" width="9.5546875" style="261" customWidth="1"/>
    <col min="749" max="749" width="11.44140625" style="261" customWidth="1"/>
    <col min="750" max="750" width="9.5546875" style="261" customWidth="1"/>
    <col min="751" max="751" width="12.5546875" style="261" bestFit="1" customWidth="1"/>
    <col min="752" max="754" width="9.5546875" style="261" customWidth="1"/>
    <col min="755" max="755" width="10.88671875" style="261" customWidth="1"/>
    <col min="756" max="762" width="9.5546875" style="261" customWidth="1"/>
    <col min="763" max="763" width="12" style="261" bestFit="1" customWidth="1"/>
    <col min="764" max="998" width="8.6640625" style="261"/>
    <col min="999" max="999" width="3.5546875" style="261" customWidth="1"/>
    <col min="1000" max="1000" width="6.88671875" style="261" bestFit="1" customWidth="1"/>
    <col min="1001" max="1004" width="9.5546875" style="261" customWidth="1"/>
    <col min="1005" max="1005" width="11.44140625" style="261" customWidth="1"/>
    <col min="1006" max="1006" width="9.5546875" style="261" customWidth="1"/>
    <col min="1007" max="1007" width="12.5546875" style="261" bestFit="1" customWidth="1"/>
    <col min="1008" max="1010" width="9.5546875" style="261" customWidth="1"/>
    <col min="1011" max="1011" width="10.88671875" style="261" customWidth="1"/>
    <col min="1012" max="1018" width="9.5546875" style="261" customWidth="1"/>
    <col min="1019" max="1019" width="12" style="261" bestFit="1" customWidth="1"/>
    <col min="1020" max="1254" width="8.6640625" style="261"/>
    <col min="1255" max="1255" width="3.5546875" style="261" customWidth="1"/>
    <col min="1256" max="1256" width="6.88671875" style="261" bestFit="1" customWidth="1"/>
    <col min="1257" max="1260" width="9.5546875" style="261" customWidth="1"/>
    <col min="1261" max="1261" width="11.44140625" style="261" customWidth="1"/>
    <col min="1262" max="1262" width="9.5546875" style="261" customWidth="1"/>
    <col min="1263" max="1263" width="12.5546875" style="261" bestFit="1" customWidth="1"/>
    <col min="1264" max="1266" width="9.5546875" style="261" customWidth="1"/>
    <col min="1267" max="1267" width="10.88671875" style="261" customWidth="1"/>
    <col min="1268" max="1274" width="9.5546875" style="261" customWidth="1"/>
    <col min="1275" max="1275" width="12" style="261" bestFit="1" customWidth="1"/>
    <col min="1276" max="1510" width="8.6640625" style="261"/>
    <col min="1511" max="1511" width="3.5546875" style="261" customWidth="1"/>
    <col min="1512" max="1512" width="6.88671875" style="261" bestFit="1" customWidth="1"/>
    <col min="1513" max="1516" width="9.5546875" style="261" customWidth="1"/>
    <col min="1517" max="1517" width="11.44140625" style="261" customWidth="1"/>
    <col min="1518" max="1518" width="9.5546875" style="261" customWidth="1"/>
    <col min="1519" max="1519" width="12.5546875" style="261" bestFit="1" customWidth="1"/>
    <col min="1520" max="1522" width="9.5546875" style="261" customWidth="1"/>
    <col min="1523" max="1523" width="10.88671875" style="261" customWidth="1"/>
    <col min="1524" max="1530" width="9.5546875" style="261" customWidth="1"/>
    <col min="1531" max="1531" width="12" style="261" bestFit="1" customWidth="1"/>
    <col min="1532" max="1766" width="8.6640625" style="261"/>
    <col min="1767" max="1767" width="3.5546875" style="261" customWidth="1"/>
    <col min="1768" max="1768" width="6.88671875" style="261" bestFit="1" customWidth="1"/>
    <col min="1769" max="1772" width="9.5546875" style="261" customWidth="1"/>
    <col min="1773" max="1773" width="11.44140625" style="261" customWidth="1"/>
    <col min="1774" max="1774" width="9.5546875" style="261" customWidth="1"/>
    <col min="1775" max="1775" width="12.5546875" style="261" bestFit="1" customWidth="1"/>
    <col min="1776" max="1778" width="9.5546875" style="261" customWidth="1"/>
    <col min="1779" max="1779" width="10.88671875" style="261" customWidth="1"/>
    <col min="1780" max="1786" width="9.5546875" style="261" customWidth="1"/>
    <col min="1787" max="1787" width="12" style="261" bestFit="1" customWidth="1"/>
    <col min="1788" max="2022" width="8.6640625" style="261"/>
    <col min="2023" max="2023" width="3.5546875" style="261" customWidth="1"/>
    <col min="2024" max="2024" width="6.88671875" style="261" bestFit="1" customWidth="1"/>
    <col min="2025" max="2028" width="9.5546875" style="261" customWidth="1"/>
    <col min="2029" max="2029" width="11.44140625" style="261" customWidth="1"/>
    <col min="2030" max="2030" width="9.5546875" style="261" customWidth="1"/>
    <col min="2031" max="2031" width="12.5546875" style="261" bestFit="1" customWidth="1"/>
    <col min="2032" max="2034" width="9.5546875" style="261" customWidth="1"/>
    <col min="2035" max="2035" width="10.88671875" style="261" customWidth="1"/>
    <col min="2036" max="2042" width="9.5546875" style="261" customWidth="1"/>
    <col min="2043" max="2043" width="12" style="261" bestFit="1" customWidth="1"/>
    <col min="2044" max="2278" width="8.6640625" style="261"/>
    <col min="2279" max="2279" width="3.5546875" style="261" customWidth="1"/>
    <col min="2280" max="2280" width="6.88671875" style="261" bestFit="1" customWidth="1"/>
    <col min="2281" max="2284" width="9.5546875" style="261" customWidth="1"/>
    <col min="2285" max="2285" width="11.44140625" style="261" customWidth="1"/>
    <col min="2286" max="2286" width="9.5546875" style="261" customWidth="1"/>
    <col min="2287" max="2287" width="12.5546875" style="261" bestFit="1" customWidth="1"/>
    <col min="2288" max="2290" width="9.5546875" style="261" customWidth="1"/>
    <col min="2291" max="2291" width="10.88671875" style="261" customWidth="1"/>
    <col min="2292" max="2298" width="9.5546875" style="261" customWidth="1"/>
    <col min="2299" max="2299" width="12" style="261" bestFit="1" customWidth="1"/>
    <col min="2300" max="2534" width="8.6640625" style="261"/>
    <col min="2535" max="2535" width="3.5546875" style="261" customWidth="1"/>
    <col min="2536" max="2536" width="6.88671875" style="261" bestFit="1" customWidth="1"/>
    <col min="2537" max="2540" width="9.5546875" style="261" customWidth="1"/>
    <col min="2541" max="2541" width="11.44140625" style="261" customWidth="1"/>
    <col min="2542" max="2542" width="9.5546875" style="261" customWidth="1"/>
    <col min="2543" max="2543" width="12.5546875" style="261" bestFit="1" customWidth="1"/>
    <col min="2544" max="2546" width="9.5546875" style="261" customWidth="1"/>
    <col min="2547" max="2547" width="10.88671875" style="261" customWidth="1"/>
    <col min="2548" max="2554" width="9.5546875" style="261" customWidth="1"/>
    <col min="2555" max="2555" width="12" style="261" bestFit="1" customWidth="1"/>
    <col min="2556" max="2790" width="8.6640625" style="261"/>
    <col min="2791" max="2791" width="3.5546875" style="261" customWidth="1"/>
    <col min="2792" max="2792" width="6.88671875" style="261" bestFit="1" customWidth="1"/>
    <col min="2793" max="2796" width="9.5546875" style="261" customWidth="1"/>
    <col min="2797" max="2797" width="11.44140625" style="261" customWidth="1"/>
    <col min="2798" max="2798" width="9.5546875" style="261" customWidth="1"/>
    <col min="2799" max="2799" width="12.5546875" style="261" bestFit="1" customWidth="1"/>
    <col min="2800" max="2802" width="9.5546875" style="261" customWidth="1"/>
    <col min="2803" max="2803" width="10.88671875" style="261" customWidth="1"/>
    <col min="2804" max="2810" width="9.5546875" style="261" customWidth="1"/>
    <col min="2811" max="2811" width="12" style="261" bestFit="1" customWidth="1"/>
    <col min="2812" max="3046" width="8.6640625" style="261"/>
    <col min="3047" max="3047" width="3.5546875" style="261" customWidth="1"/>
    <col min="3048" max="3048" width="6.88671875" style="261" bestFit="1" customWidth="1"/>
    <col min="3049" max="3052" width="9.5546875" style="261" customWidth="1"/>
    <col min="3053" max="3053" width="11.44140625" style="261" customWidth="1"/>
    <col min="3054" max="3054" width="9.5546875" style="261" customWidth="1"/>
    <col min="3055" max="3055" width="12.5546875" style="261" bestFit="1" customWidth="1"/>
    <col min="3056" max="3058" width="9.5546875" style="261" customWidth="1"/>
    <col min="3059" max="3059" width="10.88671875" style="261" customWidth="1"/>
    <col min="3060" max="3066" width="9.5546875" style="261" customWidth="1"/>
    <col min="3067" max="3067" width="12" style="261" bestFit="1" customWidth="1"/>
    <col min="3068" max="3302" width="8.6640625" style="261"/>
    <col min="3303" max="3303" width="3.5546875" style="261" customWidth="1"/>
    <col min="3304" max="3304" width="6.88671875" style="261" bestFit="1" customWidth="1"/>
    <col min="3305" max="3308" width="9.5546875" style="261" customWidth="1"/>
    <col min="3309" max="3309" width="11.44140625" style="261" customWidth="1"/>
    <col min="3310" max="3310" width="9.5546875" style="261" customWidth="1"/>
    <col min="3311" max="3311" width="12.5546875" style="261" bestFit="1" customWidth="1"/>
    <col min="3312" max="3314" width="9.5546875" style="261" customWidth="1"/>
    <col min="3315" max="3315" width="10.88671875" style="261" customWidth="1"/>
    <col min="3316" max="3322" width="9.5546875" style="261" customWidth="1"/>
    <col min="3323" max="3323" width="12" style="261" bestFit="1" customWidth="1"/>
    <col min="3324" max="3558" width="8.6640625" style="261"/>
    <col min="3559" max="3559" width="3.5546875" style="261" customWidth="1"/>
    <col min="3560" max="3560" width="6.88671875" style="261" bestFit="1" customWidth="1"/>
    <col min="3561" max="3564" width="9.5546875" style="261" customWidth="1"/>
    <col min="3565" max="3565" width="11.44140625" style="261" customWidth="1"/>
    <col min="3566" max="3566" width="9.5546875" style="261" customWidth="1"/>
    <col min="3567" max="3567" width="12.5546875" style="261" bestFit="1" customWidth="1"/>
    <col min="3568" max="3570" width="9.5546875" style="261" customWidth="1"/>
    <col min="3571" max="3571" width="10.88671875" style="261" customWidth="1"/>
    <col min="3572" max="3578" width="9.5546875" style="261" customWidth="1"/>
    <col min="3579" max="3579" width="12" style="261" bestFit="1" customWidth="1"/>
    <col min="3580" max="3814" width="8.6640625" style="261"/>
    <col min="3815" max="3815" width="3.5546875" style="261" customWidth="1"/>
    <col min="3816" max="3816" width="6.88671875" style="261" bestFit="1" customWidth="1"/>
    <col min="3817" max="3820" width="9.5546875" style="261" customWidth="1"/>
    <col min="3821" max="3821" width="11.44140625" style="261" customWidth="1"/>
    <col min="3822" max="3822" width="9.5546875" style="261" customWidth="1"/>
    <col min="3823" max="3823" width="12.5546875" style="261" bestFit="1" customWidth="1"/>
    <col min="3824" max="3826" width="9.5546875" style="261" customWidth="1"/>
    <col min="3827" max="3827" width="10.88671875" style="261" customWidth="1"/>
    <col min="3828" max="3834" width="9.5546875" style="261" customWidth="1"/>
    <col min="3835" max="3835" width="12" style="261" bestFit="1" customWidth="1"/>
    <col min="3836" max="4070" width="8.6640625" style="261"/>
    <col min="4071" max="4071" width="3.5546875" style="261" customWidth="1"/>
    <col min="4072" max="4072" width="6.88671875" style="261" bestFit="1" customWidth="1"/>
    <col min="4073" max="4076" width="9.5546875" style="261" customWidth="1"/>
    <col min="4077" max="4077" width="11.44140625" style="261" customWidth="1"/>
    <col min="4078" max="4078" width="9.5546875" style="261" customWidth="1"/>
    <col min="4079" max="4079" width="12.5546875" style="261" bestFit="1" customWidth="1"/>
    <col min="4080" max="4082" width="9.5546875" style="261" customWidth="1"/>
    <col min="4083" max="4083" width="10.88671875" style="261" customWidth="1"/>
    <col min="4084" max="4090" width="9.5546875" style="261" customWidth="1"/>
    <col min="4091" max="4091" width="12" style="261" bestFit="1" customWidth="1"/>
    <col min="4092" max="4326" width="8.6640625" style="261"/>
    <col min="4327" max="4327" width="3.5546875" style="261" customWidth="1"/>
    <col min="4328" max="4328" width="6.88671875" style="261" bestFit="1" customWidth="1"/>
    <col min="4329" max="4332" width="9.5546875" style="261" customWidth="1"/>
    <col min="4333" max="4333" width="11.44140625" style="261" customWidth="1"/>
    <col min="4334" max="4334" width="9.5546875" style="261" customWidth="1"/>
    <col min="4335" max="4335" width="12.5546875" style="261" bestFit="1" customWidth="1"/>
    <col min="4336" max="4338" width="9.5546875" style="261" customWidth="1"/>
    <col min="4339" max="4339" width="10.88671875" style="261" customWidth="1"/>
    <col min="4340" max="4346" width="9.5546875" style="261" customWidth="1"/>
    <col min="4347" max="4347" width="12" style="261" bestFit="1" customWidth="1"/>
    <col min="4348" max="4582" width="8.6640625" style="261"/>
    <col min="4583" max="4583" width="3.5546875" style="261" customWidth="1"/>
    <col min="4584" max="4584" width="6.88671875" style="261" bestFit="1" customWidth="1"/>
    <col min="4585" max="4588" width="9.5546875" style="261" customWidth="1"/>
    <col min="4589" max="4589" width="11.44140625" style="261" customWidth="1"/>
    <col min="4590" max="4590" width="9.5546875" style="261" customWidth="1"/>
    <col min="4591" max="4591" width="12.5546875" style="261" bestFit="1" customWidth="1"/>
    <col min="4592" max="4594" width="9.5546875" style="261" customWidth="1"/>
    <col min="4595" max="4595" width="10.88671875" style="261" customWidth="1"/>
    <col min="4596" max="4602" width="9.5546875" style="261" customWidth="1"/>
    <col min="4603" max="4603" width="12" style="261" bestFit="1" customWidth="1"/>
    <col min="4604" max="4838" width="8.6640625" style="261"/>
    <col min="4839" max="4839" width="3.5546875" style="261" customWidth="1"/>
    <col min="4840" max="4840" width="6.88671875" style="261" bestFit="1" customWidth="1"/>
    <col min="4841" max="4844" width="9.5546875" style="261" customWidth="1"/>
    <col min="4845" max="4845" width="11.44140625" style="261" customWidth="1"/>
    <col min="4846" max="4846" width="9.5546875" style="261" customWidth="1"/>
    <col min="4847" max="4847" width="12.5546875" style="261" bestFit="1" customWidth="1"/>
    <col min="4848" max="4850" width="9.5546875" style="261" customWidth="1"/>
    <col min="4851" max="4851" width="10.88671875" style="261" customWidth="1"/>
    <col min="4852" max="4858" width="9.5546875" style="261" customWidth="1"/>
    <col min="4859" max="4859" width="12" style="261" bestFit="1" customWidth="1"/>
    <col min="4860" max="5094" width="8.6640625" style="261"/>
    <col min="5095" max="5095" width="3.5546875" style="261" customWidth="1"/>
    <col min="5096" max="5096" width="6.88671875" style="261" bestFit="1" customWidth="1"/>
    <col min="5097" max="5100" width="9.5546875" style="261" customWidth="1"/>
    <col min="5101" max="5101" width="11.44140625" style="261" customWidth="1"/>
    <col min="5102" max="5102" width="9.5546875" style="261" customWidth="1"/>
    <col min="5103" max="5103" width="12.5546875" style="261" bestFit="1" customWidth="1"/>
    <col min="5104" max="5106" width="9.5546875" style="261" customWidth="1"/>
    <col min="5107" max="5107" width="10.88671875" style="261" customWidth="1"/>
    <col min="5108" max="5114" width="9.5546875" style="261" customWidth="1"/>
    <col min="5115" max="5115" width="12" style="261" bestFit="1" customWidth="1"/>
    <col min="5116" max="5350" width="8.6640625" style="261"/>
    <col min="5351" max="5351" width="3.5546875" style="261" customWidth="1"/>
    <col min="5352" max="5352" width="6.88671875" style="261" bestFit="1" customWidth="1"/>
    <col min="5353" max="5356" width="9.5546875" style="261" customWidth="1"/>
    <col min="5357" max="5357" width="11.44140625" style="261" customWidth="1"/>
    <col min="5358" max="5358" width="9.5546875" style="261" customWidth="1"/>
    <col min="5359" max="5359" width="12.5546875" style="261" bestFit="1" customWidth="1"/>
    <col min="5360" max="5362" width="9.5546875" style="261" customWidth="1"/>
    <col min="5363" max="5363" width="10.88671875" style="261" customWidth="1"/>
    <col min="5364" max="5370" width="9.5546875" style="261" customWidth="1"/>
    <col min="5371" max="5371" width="12" style="261" bestFit="1" customWidth="1"/>
    <col min="5372" max="5606" width="8.6640625" style="261"/>
    <col min="5607" max="5607" width="3.5546875" style="261" customWidth="1"/>
    <col min="5608" max="5608" width="6.88671875" style="261" bestFit="1" customWidth="1"/>
    <col min="5609" max="5612" width="9.5546875" style="261" customWidth="1"/>
    <col min="5613" max="5613" width="11.44140625" style="261" customWidth="1"/>
    <col min="5614" max="5614" width="9.5546875" style="261" customWidth="1"/>
    <col min="5615" max="5615" width="12.5546875" style="261" bestFit="1" customWidth="1"/>
    <col min="5616" max="5618" width="9.5546875" style="261" customWidth="1"/>
    <col min="5619" max="5619" width="10.88671875" style="261" customWidth="1"/>
    <col min="5620" max="5626" width="9.5546875" style="261" customWidth="1"/>
    <col min="5627" max="5627" width="12" style="261" bestFit="1" customWidth="1"/>
    <col min="5628" max="5862" width="8.6640625" style="261"/>
    <col min="5863" max="5863" width="3.5546875" style="261" customWidth="1"/>
    <col min="5864" max="5864" width="6.88671875" style="261" bestFit="1" customWidth="1"/>
    <col min="5865" max="5868" width="9.5546875" style="261" customWidth="1"/>
    <col min="5869" max="5869" width="11.44140625" style="261" customWidth="1"/>
    <col min="5870" max="5870" width="9.5546875" style="261" customWidth="1"/>
    <col min="5871" max="5871" width="12.5546875" style="261" bestFit="1" customWidth="1"/>
    <col min="5872" max="5874" width="9.5546875" style="261" customWidth="1"/>
    <col min="5875" max="5875" width="10.88671875" style="261" customWidth="1"/>
    <col min="5876" max="5882" width="9.5546875" style="261" customWidth="1"/>
    <col min="5883" max="5883" width="12" style="261" bestFit="1" customWidth="1"/>
    <col min="5884" max="6118" width="8.6640625" style="261"/>
    <col min="6119" max="6119" width="3.5546875" style="261" customWidth="1"/>
    <col min="6120" max="6120" width="6.88671875" style="261" bestFit="1" customWidth="1"/>
    <col min="6121" max="6124" width="9.5546875" style="261" customWidth="1"/>
    <col min="6125" max="6125" width="11.44140625" style="261" customWidth="1"/>
    <col min="6126" max="6126" width="9.5546875" style="261" customWidth="1"/>
    <col min="6127" max="6127" width="12.5546875" style="261" bestFit="1" customWidth="1"/>
    <col min="6128" max="6130" width="9.5546875" style="261" customWidth="1"/>
    <col min="6131" max="6131" width="10.88671875" style="261" customWidth="1"/>
    <col min="6132" max="6138" width="9.5546875" style="261" customWidth="1"/>
    <col min="6139" max="6139" width="12" style="261" bestFit="1" customWidth="1"/>
    <col min="6140" max="6374" width="8.6640625" style="261"/>
    <col min="6375" max="6375" width="3.5546875" style="261" customWidth="1"/>
    <col min="6376" max="6376" width="6.88671875" style="261" bestFit="1" customWidth="1"/>
    <col min="6377" max="6380" width="9.5546875" style="261" customWidth="1"/>
    <col min="6381" max="6381" width="11.44140625" style="261" customWidth="1"/>
    <col min="6382" max="6382" width="9.5546875" style="261" customWidth="1"/>
    <col min="6383" max="6383" width="12.5546875" style="261" bestFit="1" customWidth="1"/>
    <col min="6384" max="6386" width="9.5546875" style="261" customWidth="1"/>
    <col min="6387" max="6387" width="10.88671875" style="261" customWidth="1"/>
    <col min="6388" max="6394" width="9.5546875" style="261" customWidth="1"/>
    <col min="6395" max="6395" width="12" style="261" bestFit="1" customWidth="1"/>
    <col min="6396" max="6630" width="8.6640625" style="261"/>
    <col min="6631" max="6631" width="3.5546875" style="261" customWidth="1"/>
    <col min="6632" max="6632" width="6.88671875" style="261" bestFit="1" customWidth="1"/>
    <col min="6633" max="6636" width="9.5546875" style="261" customWidth="1"/>
    <col min="6637" max="6637" width="11.44140625" style="261" customWidth="1"/>
    <col min="6638" max="6638" width="9.5546875" style="261" customWidth="1"/>
    <col min="6639" max="6639" width="12.5546875" style="261" bestFit="1" customWidth="1"/>
    <col min="6640" max="6642" width="9.5546875" style="261" customWidth="1"/>
    <col min="6643" max="6643" width="10.88671875" style="261" customWidth="1"/>
    <col min="6644" max="6650" width="9.5546875" style="261" customWidth="1"/>
    <col min="6651" max="6651" width="12" style="261" bestFit="1" customWidth="1"/>
    <col min="6652" max="6886" width="8.6640625" style="261"/>
    <col min="6887" max="6887" width="3.5546875" style="261" customWidth="1"/>
    <col min="6888" max="6888" width="6.88671875" style="261" bestFit="1" customWidth="1"/>
    <col min="6889" max="6892" width="9.5546875" style="261" customWidth="1"/>
    <col min="6893" max="6893" width="11.44140625" style="261" customWidth="1"/>
    <col min="6894" max="6894" width="9.5546875" style="261" customWidth="1"/>
    <col min="6895" max="6895" width="12.5546875" style="261" bestFit="1" customWidth="1"/>
    <col min="6896" max="6898" width="9.5546875" style="261" customWidth="1"/>
    <col min="6899" max="6899" width="10.88671875" style="261" customWidth="1"/>
    <col min="6900" max="6906" width="9.5546875" style="261" customWidth="1"/>
    <col min="6907" max="6907" width="12" style="261" bestFit="1" customWidth="1"/>
    <col min="6908" max="7142" width="8.6640625" style="261"/>
    <col min="7143" max="7143" width="3.5546875" style="261" customWidth="1"/>
    <col min="7144" max="7144" width="6.88671875" style="261" bestFit="1" customWidth="1"/>
    <col min="7145" max="7148" width="9.5546875" style="261" customWidth="1"/>
    <col min="7149" max="7149" width="11.44140625" style="261" customWidth="1"/>
    <col min="7150" max="7150" width="9.5546875" style="261" customWidth="1"/>
    <col min="7151" max="7151" width="12.5546875" style="261" bestFit="1" customWidth="1"/>
    <col min="7152" max="7154" width="9.5546875" style="261" customWidth="1"/>
    <col min="7155" max="7155" width="10.88671875" style="261" customWidth="1"/>
    <col min="7156" max="7162" width="9.5546875" style="261" customWidth="1"/>
    <col min="7163" max="7163" width="12" style="261" bestFit="1" customWidth="1"/>
    <col min="7164" max="7398" width="8.6640625" style="261"/>
    <col min="7399" max="7399" width="3.5546875" style="261" customWidth="1"/>
    <col min="7400" max="7400" width="6.88671875" style="261" bestFit="1" customWidth="1"/>
    <col min="7401" max="7404" width="9.5546875" style="261" customWidth="1"/>
    <col min="7405" max="7405" width="11.44140625" style="261" customWidth="1"/>
    <col min="7406" max="7406" width="9.5546875" style="261" customWidth="1"/>
    <col min="7407" max="7407" width="12.5546875" style="261" bestFit="1" customWidth="1"/>
    <col min="7408" max="7410" width="9.5546875" style="261" customWidth="1"/>
    <col min="7411" max="7411" width="10.88671875" style="261" customWidth="1"/>
    <col min="7412" max="7418" width="9.5546875" style="261" customWidth="1"/>
    <col min="7419" max="7419" width="12" style="261" bestFit="1" customWidth="1"/>
    <col min="7420" max="7654" width="8.6640625" style="261"/>
    <col min="7655" max="7655" width="3.5546875" style="261" customWidth="1"/>
    <col min="7656" max="7656" width="6.88671875" style="261" bestFit="1" customWidth="1"/>
    <col min="7657" max="7660" width="9.5546875" style="261" customWidth="1"/>
    <col min="7661" max="7661" width="11.44140625" style="261" customWidth="1"/>
    <col min="7662" max="7662" width="9.5546875" style="261" customWidth="1"/>
    <col min="7663" max="7663" width="12.5546875" style="261" bestFit="1" customWidth="1"/>
    <col min="7664" max="7666" width="9.5546875" style="261" customWidth="1"/>
    <col min="7667" max="7667" width="10.88671875" style="261" customWidth="1"/>
    <col min="7668" max="7674" width="9.5546875" style="261" customWidth="1"/>
    <col min="7675" max="7675" width="12" style="261" bestFit="1" customWidth="1"/>
    <col min="7676" max="7910" width="8.6640625" style="261"/>
    <col min="7911" max="7911" width="3.5546875" style="261" customWidth="1"/>
    <col min="7912" max="7912" width="6.88671875" style="261" bestFit="1" customWidth="1"/>
    <col min="7913" max="7916" width="9.5546875" style="261" customWidth="1"/>
    <col min="7917" max="7917" width="11.44140625" style="261" customWidth="1"/>
    <col min="7918" max="7918" width="9.5546875" style="261" customWidth="1"/>
    <col min="7919" max="7919" width="12.5546875" style="261" bestFit="1" customWidth="1"/>
    <col min="7920" max="7922" width="9.5546875" style="261" customWidth="1"/>
    <col min="7923" max="7923" width="10.88671875" style="261" customWidth="1"/>
    <col min="7924" max="7930" width="9.5546875" style="261" customWidth="1"/>
    <col min="7931" max="7931" width="12" style="261" bestFit="1" customWidth="1"/>
    <col min="7932" max="8166" width="8.6640625" style="261"/>
    <col min="8167" max="8167" width="3.5546875" style="261" customWidth="1"/>
    <col min="8168" max="8168" width="6.88671875" style="261" bestFit="1" customWidth="1"/>
    <col min="8169" max="8172" width="9.5546875" style="261" customWidth="1"/>
    <col min="8173" max="8173" width="11.44140625" style="261" customWidth="1"/>
    <col min="8174" max="8174" width="9.5546875" style="261" customWidth="1"/>
    <col min="8175" max="8175" width="12.5546875" style="261" bestFit="1" customWidth="1"/>
    <col min="8176" max="8178" width="9.5546875" style="261" customWidth="1"/>
    <col min="8179" max="8179" width="10.88671875" style="261" customWidth="1"/>
    <col min="8180" max="8186" width="9.5546875" style="261" customWidth="1"/>
    <col min="8187" max="8187" width="12" style="261" bestFit="1" customWidth="1"/>
    <col min="8188" max="8422" width="8.6640625" style="261"/>
    <col min="8423" max="8423" width="3.5546875" style="261" customWidth="1"/>
    <col min="8424" max="8424" width="6.88671875" style="261" bestFit="1" customWidth="1"/>
    <col min="8425" max="8428" width="9.5546875" style="261" customWidth="1"/>
    <col min="8429" max="8429" width="11.44140625" style="261" customWidth="1"/>
    <col min="8430" max="8430" width="9.5546875" style="261" customWidth="1"/>
    <col min="8431" max="8431" width="12.5546875" style="261" bestFit="1" customWidth="1"/>
    <col min="8432" max="8434" width="9.5546875" style="261" customWidth="1"/>
    <col min="8435" max="8435" width="10.88671875" style="261" customWidth="1"/>
    <col min="8436" max="8442" width="9.5546875" style="261" customWidth="1"/>
    <col min="8443" max="8443" width="12" style="261" bestFit="1" customWidth="1"/>
    <col min="8444" max="8678" width="8.6640625" style="261"/>
    <col min="8679" max="8679" width="3.5546875" style="261" customWidth="1"/>
    <col min="8680" max="8680" width="6.88671875" style="261" bestFit="1" customWidth="1"/>
    <col min="8681" max="8684" width="9.5546875" style="261" customWidth="1"/>
    <col min="8685" max="8685" width="11.44140625" style="261" customWidth="1"/>
    <col min="8686" max="8686" width="9.5546875" style="261" customWidth="1"/>
    <col min="8687" max="8687" width="12.5546875" style="261" bestFit="1" customWidth="1"/>
    <col min="8688" max="8690" width="9.5546875" style="261" customWidth="1"/>
    <col min="8691" max="8691" width="10.88671875" style="261" customWidth="1"/>
    <col min="8692" max="8698" width="9.5546875" style="261" customWidth="1"/>
    <col min="8699" max="8699" width="12" style="261" bestFit="1" customWidth="1"/>
    <col min="8700" max="8934" width="8.6640625" style="261"/>
    <col min="8935" max="8935" width="3.5546875" style="261" customWidth="1"/>
    <col min="8936" max="8936" width="6.88671875" style="261" bestFit="1" customWidth="1"/>
    <col min="8937" max="8940" width="9.5546875" style="261" customWidth="1"/>
    <col min="8941" max="8941" width="11.44140625" style="261" customWidth="1"/>
    <col min="8942" max="8942" width="9.5546875" style="261" customWidth="1"/>
    <col min="8943" max="8943" width="12.5546875" style="261" bestFit="1" customWidth="1"/>
    <col min="8944" max="8946" width="9.5546875" style="261" customWidth="1"/>
    <col min="8947" max="8947" width="10.88671875" style="261" customWidth="1"/>
    <col min="8948" max="8954" width="9.5546875" style="261" customWidth="1"/>
    <col min="8955" max="8955" width="12" style="261" bestFit="1" customWidth="1"/>
    <col min="8956" max="9190" width="8.6640625" style="261"/>
    <col min="9191" max="9191" width="3.5546875" style="261" customWidth="1"/>
    <col min="9192" max="9192" width="6.88671875" style="261" bestFit="1" customWidth="1"/>
    <col min="9193" max="9196" width="9.5546875" style="261" customWidth="1"/>
    <col min="9197" max="9197" width="11.44140625" style="261" customWidth="1"/>
    <col min="9198" max="9198" width="9.5546875" style="261" customWidth="1"/>
    <col min="9199" max="9199" width="12.5546875" style="261" bestFit="1" customWidth="1"/>
    <col min="9200" max="9202" width="9.5546875" style="261" customWidth="1"/>
    <col min="9203" max="9203" width="10.88671875" style="261" customWidth="1"/>
    <col min="9204" max="9210" width="9.5546875" style="261" customWidth="1"/>
    <col min="9211" max="9211" width="12" style="261" bestFit="1" customWidth="1"/>
    <col min="9212" max="9446" width="8.6640625" style="261"/>
    <col min="9447" max="9447" width="3.5546875" style="261" customWidth="1"/>
    <col min="9448" max="9448" width="6.88671875" style="261" bestFit="1" customWidth="1"/>
    <col min="9449" max="9452" width="9.5546875" style="261" customWidth="1"/>
    <col min="9453" max="9453" width="11.44140625" style="261" customWidth="1"/>
    <col min="9454" max="9454" width="9.5546875" style="261" customWidth="1"/>
    <col min="9455" max="9455" width="12.5546875" style="261" bestFit="1" customWidth="1"/>
    <col min="9456" max="9458" width="9.5546875" style="261" customWidth="1"/>
    <col min="9459" max="9459" width="10.88671875" style="261" customWidth="1"/>
    <col min="9460" max="9466" width="9.5546875" style="261" customWidth="1"/>
    <col min="9467" max="9467" width="12" style="261" bestFit="1" customWidth="1"/>
    <col min="9468" max="9702" width="8.6640625" style="261"/>
    <col min="9703" max="9703" width="3.5546875" style="261" customWidth="1"/>
    <col min="9704" max="9704" width="6.88671875" style="261" bestFit="1" customWidth="1"/>
    <col min="9705" max="9708" width="9.5546875" style="261" customWidth="1"/>
    <col min="9709" max="9709" width="11.44140625" style="261" customWidth="1"/>
    <col min="9710" max="9710" width="9.5546875" style="261" customWidth="1"/>
    <col min="9711" max="9711" width="12.5546875" style="261" bestFit="1" customWidth="1"/>
    <col min="9712" max="9714" width="9.5546875" style="261" customWidth="1"/>
    <col min="9715" max="9715" width="10.88671875" style="261" customWidth="1"/>
    <col min="9716" max="9722" width="9.5546875" style="261" customWidth="1"/>
    <col min="9723" max="9723" width="12" style="261" bestFit="1" customWidth="1"/>
    <col min="9724" max="9958" width="8.6640625" style="261"/>
    <col min="9959" max="9959" width="3.5546875" style="261" customWidth="1"/>
    <col min="9960" max="9960" width="6.88671875" style="261" bestFit="1" customWidth="1"/>
    <col min="9961" max="9964" width="9.5546875" style="261" customWidth="1"/>
    <col min="9965" max="9965" width="11.44140625" style="261" customWidth="1"/>
    <col min="9966" max="9966" width="9.5546875" style="261" customWidth="1"/>
    <col min="9967" max="9967" width="12.5546875" style="261" bestFit="1" customWidth="1"/>
    <col min="9968" max="9970" width="9.5546875" style="261" customWidth="1"/>
    <col min="9971" max="9971" width="10.88671875" style="261" customWidth="1"/>
    <col min="9972" max="9978" width="9.5546875" style="261" customWidth="1"/>
    <col min="9979" max="9979" width="12" style="261" bestFit="1" customWidth="1"/>
    <col min="9980" max="10214" width="8.6640625" style="261"/>
    <col min="10215" max="10215" width="3.5546875" style="261" customWidth="1"/>
    <col min="10216" max="10216" width="6.88671875" style="261" bestFit="1" customWidth="1"/>
    <col min="10217" max="10220" width="9.5546875" style="261" customWidth="1"/>
    <col min="10221" max="10221" width="11.44140625" style="261" customWidth="1"/>
    <col min="10222" max="10222" width="9.5546875" style="261" customWidth="1"/>
    <col min="10223" max="10223" width="12.5546875" style="261" bestFit="1" customWidth="1"/>
    <col min="10224" max="10226" width="9.5546875" style="261" customWidth="1"/>
    <col min="10227" max="10227" width="10.88671875" style="261" customWidth="1"/>
    <col min="10228" max="10234" width="9.5546875" style="261" customWidth="1"/>
    <col min="10235" max="10235" width="12" style="261" bestFit="1" customWidth="1"/>
    <col min="10236" max="10470" width="8.6640625" style="261"/>
    <col min="10471" max="10471" width="3.5546875" style="261" customWidth="1"/>
    <col min="10472" max="10472" width="6.88671875" style="261" bestFit="1" customWidth="1"/>
    <col min="10473" max="10476" width="9.5546875" style="261" customWidth="1"/>
    <col min="10477" max="10477" width="11.44140625" style="261" customWidth="1"/>
    <col min="10478" max="10478" width="9.5546875" style="261" customWidth="1"/>
    <col min="10479" max="10479" width="12.5546875" style="261" bestFit="1" customWidth="1"/>
    <col min="10480" max="10482" width="9.5546875" style="261" customWidth="1"/>
    <col min="10483" max="10483" width="10.88671875" style="261" customWidth="1"/>
    <col min="10484" max="10490" width="9.5546875" style="261" customWidth="1"/>
    <col min="10491" max="10491" width="12" style="261" bestFit="1" customWidth="1"/>
    <col min="10492" max="10726" width="8.6640625" style="261"/>
    <col min="10727" max="10727" width="3.5546875" style="261" customWidth="1"/>
    <col min="10728" max="10728" width="6.88671875" style="261" bestFit="1" customWidth="1"/>
    <col min="10729" max="10732" width="9.5546875" style="261" customWidth="1"/>
    <col min="10733" max="10733" width="11.44140625" style="261" customWidth="1"/>
    <col min="10734" max="10734" width="9.5546875" style="261" customWidth="1"/>
    <col min="10735" max="10735" width="12.5546875" style="261" bestFit="1" customWidth="1"/>
    <col min="10736" max="10738" width="9.5546875" style="261" customWidth="1"/>
    <col min="10739" max="10739" width="10.88671875" style="261" customWidth="1"/>
    <col min="10740" max="10746" width="9.5546875" style="261" customWidth="1"/>
    <col min="10747" max="10747" width="12" style="261" bestFit="1" customWidth="1"/>
    <col min="10748" max="10982" width="8.6640625" style="261"/>
    <col min="10983" max="10983" width="3.5546875" style="261" customWidth="1"/>
    <col min="10984" max="10984" width="6.88671875" style="261" bestFit="1" customWidth="1"/>
    <col min="10985" max="10988" width="9.5546875" style="261" customWidth="1"/>
    <col min="10989" max="10989" width="11.44140625" style="261" customWidth="1"/>
    <col min="10990" max="10990" width="9.5546875" style="261" customWidth="1"/>
    <col min="10991" max="10991" width="12.5546875" style="261" bestFit="1" customWidth="1"/>
    <col min="10992" max="10994" width="9.5546875" style="261" customWidth="1"/>
    <col min="10995" max="10995" width="10.88671875" style="261" customWidth="1"/>
    <col min="10996" max="11002" width="9.5546875" style="261" customWidth="1"/>
    <col min="11003" max="11003" width="12" style="261" bestFit="1" customWidth="1"/>
    <col min="11004" max="11238" width="8.6640625" style="261"/>
    <col min="11239" max="11239" width="3.5546875" style="261" customWidth="1"/>
    <col min="11240" max="11240" width="6.88671875" style="261" bestFit="1" customWidth="1"/>
    <col min="11241" max="11244" width="9.5546875" style="261" customWidth="1"/>
    <col min="11245" max="11245" width="11.44140625" style="261" customWidth="1"/>
    <col min="11246" max="11246" width="9.5546875" style="261" customWidth="1"/>
    <col min="11247" max="11247" width="12.5546875" style="261" bestFit="1" customWidth="1"/>
    <col min="11248" max="11250" width="9.5546875" style="261" customWidth="1"/>
    <col min="11251" max="11251" width="10.88671875" style="261" customWidth="1"/>
    <col min="11252" max="11258" width="9.5546875" style="261" customWidth="1"/>
    <col min="11259" max="11259" width="12" style="261" bestFit="1" customWidth="1"/>
    <col min="11260" max="11494" width="8.6640625" style="261"/>
    <col min="11495" max="11495" width="3.5546875" style="261" customWidth="1"/>
    <col min="11496" max="11496" width="6.88671875" style="261" bestFit="1" customWidth="1"/>
    <col min="11497" max="11500" width="9.5546875" style="261" customWidth="1"/>
    <col min="11501" max="11501" width="11.44140625" style="261" customWidth="1"/>
    <col min="11502" max="11502" width="9.5546875" style="261" customWidth="1"/>
    <col min="11503" max="11503" width="12.5546875" style="261" bestFit="1" customWidth="1"/>
    <col min="11504" max="11506" width="9.5546875" style="261" customWidth="1"/>
    <col min="11507" max="11507" width="10.88671875" style="261" customWidth="1"/>
    <col min="11508" max="11514" width="9.5546875" style="261" customWidth="1"/>
    <col min="11515" max="11515" width="12" style="261" bestFit="1" customWidth="1"/>
    <col min="11516" max="11750" width="8.6640625" style="261"/>
    <col min="11751" max="11751" width="3.5546875" style="261" customWidth="1"/>
    <col min="11752" max="11752" width="6.88671875" style="261" bestFit="1" customWidth="1"/>
    <col min="11753" max="11756" width="9.5546875" style="261" customWidth="1"/>
    <col min="11757" max="11757" width="11.44140625" style="261" customWidth="1"/>
    <col min="11758" max="11758" width="9.5546875" style="261" customWidth="1"/>
    <col min="11759" max="11759" width="12.5546875" style="261" bestFit="1" customWidth="1"/>
    <col min="11760" max="11762" width="9.5546875" style="261" customWidth="1"/>
    <col min="11763" max="11763" width="10.88671875" style="261" customWidth="1"/>
    <col min="11764" max="11770" width="9.5546875" style="261" customWidth="1"/>
    <col min="11771" max="11771" width="12" style="261" bestFit="1" customWidth="1"/>
    <col min="11772" max="12006" width="8.6640625" style="261"/>
    <col min="12007" max="12007" width="3.5546875" style="261" customWidth="1"/>
    <col min="12008" max="12008" width="6.88671875" style="261" bestFit="1" customWidth="1"/>
    <col min="12009" max="12012" width="9.5546875" style="261" customWidth="1"/>
    <col min="12013" max="12013" width="11.44140625" style="261" customWidth="1"/>
    <col min="12014" max="12014" width="9.5546875" style="261" customWidth="1"/>
    <col min="12015" max="12015" width="12.5546875" style="261" bestFit="1" customWidth="1"/>
    <col min="12016" max="12018" width="9.5546875" style="261" customWidth="1"/>
    <col min="12019" max="12019" width="10.88671875" style="261" customWidth="1"/>
    <col min="12020" max="12026" width="9.5546875" style="261" customWidth="1"/>
    <col min="12027" max="12027" width="12" style="261" bestFit="1" customWidth="1"/>
    <col min="12028" max="12262" width="8.6640625" style="261"/>
    <col min="12263" max="12263" width="3.5546875" style="261" customWidth="1"/>
    <col min="12264" max="12264" width="6.88671875" style="261" bestFit="1" customWidth="1"/>
    <col min="12265" max="12268" width="9.5546875" style="261" customWidth="1"/>
    <col min="12269" max="12269" width="11.44140625" style="261" customWidth="1"/>
    <col min="12270" max="12270" width="9.5546875" style="261" customWidth="1"/>
    <col min="12271" max="12271" width="12.5546875" style="261" bestFit="1" customWidth="1"/>
    <col min="12272" max="12274" width="9.5546875" style="261" customWidth="1"/>
    <col min="12275" max="12275" width="10.88671875" style="261" customWidth="1"/>
    <col min="12276" max="12282" width="9.5546875" style="261" customWidth="1"/>
    <col min="12283" max="12283" width="12" style="261" bestFit="1" customWidth="1"/>
    <col min="12284" max="12518" width="8.6640625" style="261"/>
    <col min="12519" max="12519" width="3.5546875" style="261" customWidth="1"/>
    <col min="12520" max="12520" width="6.88671875" style="261" bestFit="1" customWidth="1"/>
    <col min="12521" max="12524" width="9.5546875" style="261" customWidth="1"/>
    <col min="12525" max="12525" width="11.44140625" style="261" customWidth="1"/>
    <col min="12526" max="12526" width="9.5546875" style="261" customWidth="1"/>
    <col min="12527" max="12527" width="12.5546875" style="261" bestFit="1" customWidth="1"/>
    <col min="12528" max="12530" width="9.5546875" style="261" customWidth="1"/>
    <col min="12531" max="12531" width="10.88671875" style="261" customWidth="1"/>
    <col min="12532" max="12538" width="9.5546875" style="261" customWidth="1"/>
    <col min="12539" max="12539" width="12" style="261" bestFit="1" customWidth="1"/>
    <col min="12540" max="12774" width="8.6640625" style="261"/>
    <col min="12775" max="12775" width="3.5546875" style="261" customWidth="1"/>
    <col min="12776" max="12776" width="6.88671875" style="261" bestFit="1" customWidth="1"/>
    <col min="12777" max="12780" width="9.5546875" style="261" customWidth="1"/>
    <col min="12781" max="12781" width="11.44140625" style="261" customWidth="1"/>
    <col min="12782" max="12782" width="9.5546875" style="261" customWidth="1"/>
    <col min="12783" max="12783" width="12.5546875" style="261" bestFit="1" customWidth="1"/>
    <col min="12784" max="12786" width="9.5546875" style="261" customWidth="1"/>
    <col min="12787" max="12787" width="10.88671875" style="261" customWidth="1"/>
    <col min="12788" max="12794" width="9.5546875" style="261" customWidth="1"/>
    <col min="12795" max="12795" width="12" style="261" bestFit="1" customWidth="1"/>
    <col min="12796" max="13030" width="8.6640625" style="261"/>
    <col min="13031" max="13031" width="3.5546875" style="261" customWidth="1"/>
    <col min="13032" max="13032" width="6.88671875" style="261" bestFit="1" customWidth="1"/>
    <col min="13033" max="13036" width="9.5546875" style="261" customWidth="1"/>
    <col min="13037" max="13037" width="11.44140625" style="261" customWidth="1"/>
    <col min="13038" max="13038" width="9.5546875" style="261" customWidth="1"/>
    <col min="13039" max="13039" width="12.5546875" style="261" bestFit="1" customWidth="1"/>
    <col min="13040" max="13042" width="9.5546875" style="261" customWidth="1"/>
    <col min="13043" max="13043" width="10.88671875" style="261" customWidth="1"/>
    <col min="13044" max="13050" width="9.5546875" style="261" customWidth="1"/>
    <col min="13051" max="13051" width="12" style="261" bestFit="1" customWidth="1"/>
    <col min="13052" max="13286" width="8.6640625" style="261"/>
    <col min="13287" max="13287" width="3.5546875" style="261" customWidth="1"/>
    <col min="13288" max="13288" width="6.88671875" style="261" bestFit="1" customWidth="1"/>
    <col min="13289" max="13292" width="9.5546875" style="261" customWidth="1"/>
    <col min="13293" max="13293" width="11.44140625" style="261" customWidth="1"/>
    <col min="13294" max="13294" width="9.5546875" style="261" customWidth="1"/>
    <col min="13295" max="13295" width="12.5546875" style="261" bestFit="1" customWidth="1"/>
    <col min="13296" max="13298" width="9.5546875" style="261" customWidth="1"/>
    <col min="13299" max="13299" width="10.88671875" style="261" customWidth="1"/>
    <col min="13300" max="13306" width="9.5546875" style="261" customWidth="1"/>
    <col min="13307" max="13307" width="12" style="261" bestFit="1" customWidth="1"/>
    <col min="13308" max="13542" width="8.6640625" style="261"/>
    <col min="13543" max="13543" width="3.5546875" style="261" customWidth="1"/>
    <col min="13544" max="13544" width="6.88671875" style="261" bestFit="1" customWidth="1"/>
    <col min="13545" max="13548" width="9.5546875" style="261" customWidth="1"/>
    <col min="13549" max="13549" width="11.44140625" style="261" customWidth="1"/>
    <col min="13550" max="13550" width="9.5546875" style="261" customWidth="1"/>
    <col min="13551" max="13551" width="12.5546875" style="261" bestFit="1" customWidth="1"/>
    <col min="13552" max="13554" width="9.5546875" style="261" customWidth="1"/>
    <col min="13555" max="13555" width="10.88671875" style="261" customWidth="1"/>
    <col min="13556" max="13562" width="9.5546875" style="261" customWidth="1"/>
    <col min="13563" max="13563" width="12" style="261" bestFit="1" customWidth="1"/>
    <col min="13564" max="13798" width="8.6640625" style="261"/>
    <col min="13799" max="13799" width="3.5546875" style="261" customWidth="1"/>
    <col min="13800" max="13800" width="6.88671875" style="261" bestFit="1" customWidth="1"/>
    <col min="13801" max="13804" width="9.5546875" style="261" customWidth="1"/>
    <col min="13805" max="13805" width="11.44140625" style="261" customWidth="1"/>
    <col min="13806" max="13806" width="9.5546875" style="261" customWidth="1"/>
    <col min="13807" max="13807" width="12.5546875" style="261" bestFit="1" customWidth="1"/>
    <col min="13808" max="13810" width="9.5546875" style="261" customWidth="1"/>
    <col min="13811" max="13811" width="10.88671875" style="261" customWidth="1"/>
    <col min="13812" max="13818" width="9.5546875" style="261" customWidth="1"/>
    <col min="13819" max="13819" width="12" style="261" bestFit="1" customWidth="1"/>
    <col min="13820" max="14054" width="8.6640625" style="261"/>
    <col min="14055" max="14055" width="3.5546875" style="261" customWidth="1"/>
    <col min="14056" max="14056" width="6.88671875" style="261" bestFit="1" customWidth="1"/>
    <col min="14057" max="14060" width="9.5546875" style="261" customWidth="1"/>
    <col min="14061" max="14061" width="11.44140625" style="261" customWidth="1"/>
    <col min="14062" max="14062" width="9.5546875" style="261" customWidth="1"/>
    <col min="14063" max="14063" width="12.5546875" style="261" bestFit="1" customWidth="1"/>
    <col min="14064" max="14066" width="9.5546875" style="261" customWidth="1"/>
    <col min="14067" max="14067" width="10.88671875" style="261" customWidth="1"/>
    <col min="14068" max="14074" width="9.5546875" style="261" customWidth="1"/>
    <col min="14075" max="14075" width="12" style="261" bestFit="1" customWidth="1"/>
    <col min="14076" max="14310" width="8.6640625" style="261"/>
    <col min="14311" max="14311" width="3.5546875" style="261" customWidth="1"/>
    <col min="14312" max="14312" width="6.88671875" style="261" bestFit="1" customWidth="1"/>
    <col min="14313" max="14316" width="9.5546875" style="261" customWidth="1"/>
    <col min="14317" max="14317" width="11.44140625" style="261" customWidth="1"/>
    <col min="14318" max="14318" width="9.5546875" style="261" customWidth="1"/>
    <col min="14319" max="14319" width="12.5546875" style="261" bestFit="1" customWidth="1"/>
    <col min="14320" max="14322" width="9.5546875" style="261" customWidth="1"/>
    <col min="14323" max="14323" width="10.88671875" style="261" customWidth="1"/>
    <col min="14324" max="14330" width="9.5546875" style="261" customWidth="1"/>
    <col min="14331" max="14331" width="12" style="261" bestFit="1" customWidth="1"/>
    <col min="14332" max="14566" width="8.6640625" style="261"/>
    <col min="14567" max="14567" width="3.5546875" style="261" customWidth="1"/>
    <col min="14568" max="14568" width="6.88671875" style="261" bestFit="1" customWidth="1"/>
    <col min="14569" max="14572" width="9.5546875" style="261" customWidth="1"/>
    <col min="14573" max="14573" width="11.44140625" style="261" customWidth="1"/>
    <col min="14574" max="14574" width="9.5546875" style="261" customWidth="1"/>
    <col min="14575" max="14575" width="12.5546875" style="261" bestFit="1" customWidth="1"/>
    <col min="14576" max="14578" width="9.5546875" style="261" customWidth="1"/>
    <col min="14579" max="14579" width="10.88671875" style="261" customWidth="1"/>
    <col min="14580" max="14586" width="9.5546875" style="261" customWidth="1"/>
    <col min="14587" max="14587" width="12" style="261" bestFit="1" customWidth="1"/>
    <col min="14588" max="14822" width="8.6640625" style="261"/>
    <col min="14823" max="14823" width="3.5546875" style="261" customWidth="1"/>
    <col min="14824" max="14824" width="6.88671875" style="261" bestFit="1" customWidth="1"/>
    <col min="14825" max="14828" width="9.5546875" style="261" customWidth="1"/>
    <col min="14829" max="14829" width="11.44140625" style="261" customWidth="1"/>
    <col min="14830" max="14830" width="9.5546875" style="261" customWidth="1"/>
    <col min="14831" max="14831" width="12.5546875" style="261" bestFit="1" customWidth="1"/>
    <col min="14832" max="14834" width="9.5546875" style="261" customWidth="1"/>
    <col min="14835" max="14835" width="10.88671875" style="261" customWidth="1"/>
    <col min="14836" max="14842" width="9.5546875" style="261" customWidth="1"/>
    <col min="14843" max="14843" width="12" style="261" bestFit="1" customWidth="1"/>
    <col min="14844" max="15078" width="8.6640625" style="261"/>
    <col min="15079" max="15079" width="3.5546875" style="261" customWidth="1"/>
    <col min="15080" max="15080" width="6.88671875" style="261" bestFit="1" customWidth="1"/>
    <col min="15081" max="15084" width="9.5546875" style="261" customWidth="1"/>
    <col min="15085" max="15085" width="11.44140625" style="261" customWidth="1"/>
    <col min="15086" max="15086" width="9.5546875" style="261" customWidth="1"/>
    <col min="15087" max="15087" width="12.5546875" style="261" bestFit="1" customWidth="1"/>
    <col min="15088" max="15090" width="9.5546875" style="261" customWidth="1"/>
    <col min="15091" max="15091" width="10.88671875" style="261" customWidth="1"/>
    <col min="15092" max="15098" width="9.5546875" style="261" customWidth="1"/>
    <col min="15099" max="15099" width="12" style="261" bestFit="1" customWidth="1"/>
    <col min="15100" max="15334" width="8.6640625" style="261"/>
    <col min="15335" max="15335" width="3.5546875" style="261" customWidth="1"/>
    <col min="15336" max="15336" width="6.88671875" style="261" bestFit="1" customWidth="1"/>
    <col min="15337" max="15340" width="9.5546875" style="261" customWidth="1"/>
    <col min="15341" max="15341" width="11.44140625" style="261" customWidth="1"/>
    <col min="15342" max="15342" width="9.5546875" style="261" customWidth="1"/>
    <col min="15343" max="15343" width="12.5546875" style="261" bestFit="1" customWidth="1"/>
    <col min="15344" max="15346" width="9.5546875" style="261" customWidth="1"/>
    <col min="15347" max="15347" width="10.88671875" style="261" customWidth="1"/>
    <col min="15348" max="15354" width="9.5546875" style="261" customWidth="1"/>
    <col min="15355" max="15355" width="12" style="261" bestFit="1" customWidth="1"/>
    <col min="15356" max="15590" width="8.6640625" style="261"/>
    <col min="15591" max="15591" width="3.5546875" style="261" customWidth="1"/>
    <col min="15592" max="15592" width="6.88671875" style="261" bestFit="1" customWidth="1"/>
    <col min="15593" max="15596" width="9.5546875" style="261" customWidth="1"/>
    <col min="15597" max="15597" width="11.44140625" style="261" customWidth="1"/>
    <col min="15598" max="15598" width="9.5546875" style="261" customWidth="1"/>
    <col min="15599" max="15599" width="12.5546875" style="261" bestFit="1" customWidth="1"/>
    <col min="15600" max="15602" width="9.5546875" style="261" customWidth="1"/>
    <col min="15603" max="15603" width="10.88671875" style="261" customWidth="1"/>
    <col min="15604" max="15610" width="9.5546875" style="261" customWidth="1"/>
    <col min="15611" max="15611" width="12" style="261" bestFit="1" customWidth="1"/>
    <col min="15612" max="15846" width="8.6640625" style="261"/>
    <col min="15847" max="15847" width="3.5546875" style="261" customWidth="1"/>
    <col min="15848" max="15848" width="6.88671875" style="261" bestFit="1" customWidth="1"/>
    <col min="15849" max="15852" width="9.5546875" style="261" customWidth="1"/>
    <col min="15853" max="15853" width="11.44140625" style="261" customWidth="1"/>
    <col min="15854" max="15854" width="9.5546875" style="261" customWidth="1"/>
    <col min="15855" max="15855" width="12.5546875" style="261" bestFit="1" customWidth="1"/>
    <col min="15856" max="15858" width="9.5546875" style="261" customWidth="1"/>
    <col min="15859" max="15859" width="10.88671875" style="261" customWidth="1"/>
    <col min="15860" max="15866" width="9.5546875" style="261" customWidth="1"/>
    <col min="15867" max="15867" width="12" style="261" bestFit="1" customWidth="1"/>
    <col min="15868" max="16102" width="8.6640625" style="261"/>
    <col min="16103" max="16103" width="3.5546875" style="261" customWidth="1"/>
    <col min="16104" max="16104" width="6.88671875" style="261" bestFit="1" customWidth="1"/>
    <col min="16105" max="16108" width="9.5546875" style="261" customWidth="1"/>
    <col min="16109" max="16109" width="11.44140625" style="261" customWidth="1"/>
    <col min="16110" max="16110" width="9.5546875" style="261" customWidth="1"/>
    <col min="16111" max="16111" width="12.5546875" style="261" bestFit="1" customWidth="1"/>
    <col min="16112" max="16114" width="9.5546875" style="261" customWidth="1"/>
    <col min="16115" max="16115" width="10.88671875" style="261" customWidth="1"/>
    <col min="16116" max="16122" width="9.5546875" style="261" customWidth="1"/>
    <col min="16123" max="16123" width="12" style="261" bestFit="1" customWidth="1"/>
    <col min="16124" max="16384" width="8.6640625" style="261"/>
  </cols>
  <sheetData>
    <row r="1" spans="1:29" ht="14.1" hidden="1" customHeight="1"/>
    <row r="2" spans="1:29" ht="14.1" hidden="1" customHeight="1"/>
    <row r="3" spans="1:29" ht="14.1" customHeight="1" thickBot="1">
      <c r="A3" s="262" t="s">
        <v>406</v>
      </c>
      <c r="B3" s="262"/>
      <c r="C3" s="262"/>
      <c r="D3" s="262"/>
      <c r="E3" s="262"/>
      <c r="F3" s="262"/>
      <c r="G3" s="262"/>
      <c r="H3" s="262" t="s">
        <v>407</v>
      </c>
      <c r="I3" s="262"/>
      <c r="J3" s="262"/>
      <c r="K3" s="262"/>
      <c r="L3" s="262"/>
      <c r="M3" s="262"/>
      <c r="N3" s="262"/>
      <c r="O3" s="262"/>
      <c r="P3" s="262"/>
      <c r="Q3" s="262"/>
      <c r="R3" s="262"/>
      <c r="S3" s="262" t="s">
        <v>435</v>
      </c>
      <c r="T3" s="267"/>
      <c r="V3"/>
      <c r="W3"/>
      <c r="X3"/>
      <c r="Y3"/>
      <c r="Z3"/>
      <c r="AB3"/>
      <c r="AC3"/>
    </row>
    <row r="4" spans="1:29" ht="14.1" customHeight="1">
      <c r="A4" s="261" t="s">
        <v>4</v>
      </c>
      <c r="E4" s="261" t="s">
        <v>436</v>
      </c>
      <c r="G4" s="261" t="s">
        <v>410</v>
      </c>
      <c r="K4" s="263"/>
      <c r="L4" s="263"/>
      <c r="N4" s="263"/>
      <c r="O4" s="263"/>
      <c r="P4" s="263" t="s">
        <v>7</v>
      </c>
      <c r="S4" s="264"/>
      <c r="T4" s="264"/>
      <c r="U4" s="264"/>
      <c r="V4"/>
      <c r="W4"/>
      <c r="X4"/>
      <c r="Y4"/>
      <c r="Z4"/>
      <c r="AB4"/>
      <c r="AC4"/>
    </row>
    <row r="5" spans="1:29" ht="14.1" customHeight="1">
      <c r="G5" s="261" t="s">
        <v>411</v>
      </c>
      <c r="K5" s="265"/>
      <c r="L5" s="264"/>
      <c r="O5" s="265"/>
      <c r="P5" s="266" t="s">
        <v>12</v>
      </c>
      <c r="Q5" s="7" t="s">
        <v>9</v>
      </c>
      <c r="S5" s="265"/>
      <c r="T5" s="265"/>
      <c r="U5" s="264"/>
      <c r="V5"/>
      <c r="W5"/>
      <c r="X5"/>
      <c r="Y5"/>
      <c r="Z5"/>
      <c r="AB5"/>
      <c r="AC5"/>
    </row>
    <row r="6" spans="1:29" ht="14.1" customHeight="1">
      <c r="A6" s="261" t="s">
        <v>10</v>
      </c>
      <c r="G6" s="261" t="s">
        <v>412</v>
      </c>
      <c r="K6" s="265"/>
      <c r="L6" s="264"/>
      <c r="M6" s="265"/>
      <c r="P6" s="266" t="s">
        <v>12</v>
      </c>
      <c r="Q6" s="7" t="s">
        <v>11</v>
      </c>
      <c r="S6" s="265"/>
      <c r="T6" s="265"/>
      <c r="U6" s="264"/>
      <c r="V6"/>
      <c r="W6"/>
      <c r="X6"/>
      <c r="Y6"/>
      <c r="Z6"/>
      <c r="AB6"/>
      <c r="AC6"/>
    </row>
    <row r="7" spans="1:29" ht="14.1" customHeight="1">
      <c r="K7" s="265"/>
      <c r="L7" s="264"/>
      <c r="M7" s="265"/>
      <c r="Q7" s="7" t="s">
        <v>13</v>
      </c>
      <c r="S7" s="265"/>
      <c r="V7"/>
      <c r="W7"/>
      <c r="X7"/>
      <c r="Y7"/>
      <c r="Z7"/>
      <c r="AB7"/>
      <c r="AC7"/>
    </row>
    <row r="8" spans="1:29" ht="14.1" customHeight="1" thickBot="1">
      <c r="A8" s="2" t="s">
        <v>1961</v>
      </c>
      <c r="B8" s="268"/>
      <c r="C8" s="269"/>
      <c r="D8" s="269"/>
      <c r="E8" s="269"/>
      <c r="F8" s="269"/>
      <c r="G8" s="269"/>
      <c r="H8" s="270"/>
      <c r="I8" s="268" t="s">
        <v>14</v>
      </c>
      <c r="J8" s="270"/>
      <c r="K8" s="269"/>
      <c r="L8" s="269"/>
      <c r="M8" s="269"/>
      <c r="N8" s="269"/>
      <c r="O8" s="269"/>
      <c r="P8" s="269"/>
      <c r="Q8" s="2" t="str">
        <f>+'B-5'!R6</f>
        <v>Witness: J. Chronister / R. Latta</v>
      </c>
      <c r="R8" s="262"/>
      <c r="S8" s="262"/>
      <c r="V8"/>
      <c r="W8"/>
      <c r="X8"/>
      <c r="Y8"/>
      <c r="Z8"/>
      <c r="AB8"/>
      <c r="AC8"/>
    </row>
    <row r="9" spans="1:29" ht="14.1" customHeight="1">
      <c r="C9" s="271"/>
      <c r="D9" s="271"/>
      <c r="E9" s="271"/>
      <c r="F9" s="271"/>
      <c r="G9" s="271" t="s">
        <v>16</v>
      </c>
      <c r="H9" s="271"/>
      <c r="I9" s="271" t="s">
        <v>17</v>
      </c>
      <c r="J9" s="271"/>
      <c r="K9" s="271" t="s">
        <v>18</v>
      </c>
      <c r="L9" s="271" t="s">
        <v>19</v>
      </c>
      <c r="M9" s="271"/>
      <c r="N9" s="630" t="s">
        <v>20</v>
      </c>
      <c r="O9" s="630"/>
      <c r="P9" s="271"/>
      <c r="Q9" s="271"/>
      <c r="R9" s="271"/>
      <c r="S9" s="271"/>
      <c r="T9" s="271"/>
      <c r="V9"/>
      <c r="W9"/>
      <c r="X9"/>
      <c r="Y9"/>
      <c r="Z9"/>
      <c r="AB9"/>
      <c r="AC9"/>
    </row>
    <row r="10" spans="1:29" ht="14.1" customHeight="1">
      <c r="C10" s="271"/>
      <c r="D10" s="271"/>
      <c r="E10" s="271"/>
      <c r="F10" s="271"/>
      <c r="G10" s="250"/>
      <c r="H10" s="250"/>
      <c r="J10" s="250"/>
      <c r="K10" s="628" t="s">
        <v>414</v>
      </c>
      <c r="L10" s="628"/>
      <c r="M10" s="271"/>
      <c r="N10" s="271"/>
      <c r="O10" s="271"/>
      <c r="P10" s="271"/>
      <c r="Q10" s="337">
        <v>2025</v>
      </c>
      <c r="R10" s="271"/>
      <c r="S10" s="271"/>
      <c r="T10" s="271"/>
      <c r="V10"/>
      <c r="W10"/>
      <c r="X10"/>
      <c r="Y10"/>
      <c r="Z10"/>
      <c r="AB10"/>
      <c r="AC10"/>
    </row>
    <row r="11" spans="1:29" ht="14.1" customHeight="1">
      <c r="G11" s="251" t="s">
        <v>415</v>
      </c>
      <c r="I11" s="251" t="s">
        <v>416</v>
      </c>
      <c r="J11" s="251"/>
      <c r="K11" s="251" t="s">
        <v>104</v>
      </c>
      <c r="L11" s="251" t="s">
        <v>417</v>
      </c>
      <c r="M11" s="272"/>
      <c r="N11" s="272"/>
      <c r="Q11" s="273" t="s">
        <v>437</v>
      </c>
      <c r="R11" s="363">
        <f>G106*0.0005</f>
        <v>6014.2595703663437</v>
      </c>
      <c r="S11" s="272"/>
      <c r="T11" s="272"/>
      <c r="V11"/>
      <c r="W11"/>
      <c r="X11"/>
      <c r="Y11"/>
      <c r="Z11"/>
      <c r="AB11"/>
      <c r="AC11"/>
    </row>
    <row r="12" spans="1:29" ht="14.1" customHeight="1">
      <c r="A12" s="261" t="s">
        <v>34</v>
      </c>
      <c r="B12" s="272" t="s">
        <v>197</v>
      </c>
      <c r="C12" s="272" t="s">
        <v>197</v>
      </c>
      <c r="D12" s="272"/>
      <c r="E12" s="272"/>
      <c r="F12" s="271"/>
      <c r="G12" s="251" t="s">
        <v>418</v>
      </c>
      <c r="H12" s="251"/>
      <c r="I12" s="251" t="s">
        <v>418</v>
      </c>
      <c r="J12" s="251"/>
      <c r="K12" s="250" t="s">
        <v>419</v>
      </c>
      <c r="L12" s="250" t="s">
        <v>420</v>
      </c>
      <c r="M12" s="272"/>
      <c r="N12" s="264" t="s">
        <v>421</v>
      </c>
      <c r="O12" s="264"/>
      <c r="P12" s="271"/>
      <c r="Q12" s="271"/>
      <c r="R12" s="271"/>
      <c r="S12" s="272"/>
      <c r="T12" s="272"/>
      <c r="V12"/>
      <c r="W12"/>
      <c r="X12"/>
      <c r="Y12"/>
      <c r="Z12"/>
      <c r="AB12"/>
      <c r="AC12"/>
    </row>
    <row r="13" spans="1:29" ht="14.1" customHeight="1" thickBot="1">
      <c r="A13" s="262" t="s">
        <v>45</v>
      </c>
      <c r="B13" s="275" t="s">
        <v>213</v>
      </c>
      <c r="C13" s="275" t="s">
        <v>214</v>
      </c>
      <c r="D13" s="275"/>
      <c r="E13" s="275"/>
      <c r="F13" s="275"/>
      <c r="G13" s="253">
        <v>46022</v>
      </c>
      <c r="H13" s="254"/>
      <c r="I13" s="253">
        <v>45657</v>
      </c>
      <c r="J13" s="254"/>
      <c r="K13" s="254"/>
      <c r="L13" s="254" t="s">
        <v>422</v>
      </c>
      <c r="M13" s="276"/>
      <c r="N13" s="277"/>
      <c r="O13" s="277"/>
      <c r="P13" s="277"/>
      <c r="Q13" s="277"/>
      <c r="R13" s="277"/>
      <c r="S13" s="277"/>
      <c r="T13" s="271"/>
      <c r="U13" s="283" t="s">
        <v>18</v>
      </c>
      <c r="V13" s="284" t="s">
        <v>438</v>
      </c>
      <c r="W13" s="283" t="s">
        <v>19</v>
      </c>
      <c r="X13" s="285" t="s">
        <v>439</v>
      </c>
      <c r="Y13"/>
      <c r="Z13"/>
      <c r="AB13"/>
      <c r="AC13"/>
    </row>
    <row r="14" spans="1:29" ht="14.1" customHeight="1">
      <c r="A14" s="261">
        <v>1</v>
      </c>
      <c r="B14" s="278"/>
      <c r="C14" s="279" t="s">
        <v>440</v>
      </c>
      <c r="D14" s="280"/>
      <c r="E14" s="280"/>
      <c r="F14" s="281"/>
      <c r="G14" s="281"/>
      <c r="H14" s="282"/>
      <c r="I14" s="281"/>
      <c r="J14" s="282"/>
      <c r="K14" s="280"/>
      <c r="L14" s="280"/>
      <c r="M14" s="280"/>
      <c r="S14" s="280"/>
      <c r="T14" s="280"/>
      <c r="U14" s="274"/>
      <c r="V14" s="288" t="str">
        <f>IF(U14&gt;$R$11,"Above 0.0005%","-")</f>
        <v>-</v>
      </c>
      <c r="W14" s="289"/>
      <c r="X14" s="288" t="str">
        <f>IF(W14&lt;0.1,"-","Above 10%")</f>
        <v>-</v>
      </c>
      <c r="Y14"/>
      <c r="Z14"/>
      <c r="AA14" s="239"/>
      <c r="AB14" s="239"/>
      <c r="AC14"/>
    </row>
    <row r="15" spans="1:29" ht="14.1" customHeight="1">
      <c r="A15" s="261">
        <v>2</v>
      </c>
      <c r="B15" s="582">
        <v>101</v>
      </c>
      <c r="C15" s="583" t="s">
        <v>423</v>
      </c>
      <c r="D15" s="584"/>
      <c r="E15" s="584"/>
      <c r="F15" s="591"/>
      <c r="G15" s="592">
        <f>SUMIF('Test Year'!$A:$A,$B15,'Test Year'!$U:$U)/1000</f>
        <v>12385468.870342122</v>
      </c>
      <c r="H15" s="588"/>
      <c r="I15" s="593">
        <f>SUMIF('Prior Year'!$A:$A,$B15,'Prior Year'!$U:$U)/1000</f>
        <v>10963474.441793986</v>
      </c>
      <c r="J15" s="588"/>
      <c r="K15" s="589">
        <f>+G15-I15</f>
        <v>1421994.4285481367</v>
      </c>
      <c r="L15" s="590">
        <f>IF(I15=0,"0.00%",+K15/I15)</f>
        <v>0.12970289994268017</v>
      </c>
      <c r="M15" s="585"/>
      <c r="N15" s="584"/>
      <c r="O15" s="584"/>
      <c r="P15" s="584"/>
      <c r="Q15" s="584"/>
      <c r="R15" s="584"/>
      <c r="S15" s="583"/>
      <c r="T15" s="583"/>
      <c r="U15" s="274">
        <f t="shared" ref="U15:U54" si="0">ABS(K15)</f>
        <v>1421994.4285481367</v>
      </c>
      <c r="V15" s="288" t="str">
        <f>IF(U15&gt;$R$11,"Above 0.0005%","-")</f>
        <v>Above 0.0005%</v>
      </c>
      <c r="W15" s="289">
        <f t="shared" ref="W15:W54" si="1">ABS(L15)</f>
        <v>0.12970289994268017</v>
      </c>
      <c r="X15" s="288" t="str">
        <f>IF(W15&lt;0.1,"-","Above 10%")</f>
        <v>Above 10%</v>
      </c>
      <c r="Y15"/>
      <c r="Z15"/>
      <c r="AA15" s="239"/>
      <c r="AB15" s="239"/>
      <c r="AC15"/>
    </row>
    <row r="16" spans="1:29" ht="14.1" customHeight="1">
      <c r="A16" s="261">
        <v>3</v>
      </c>
      <c r="B16" s="410">
        <v>102</v>
      </c>
      <c r="C16" s="280" t="s">
        <v>441</v>
      </c>
      <c r="F16" s="281"/>
      <c r="G16" s="426">
        <f>SUMIF('Test Year'!$A:$A,$B16,'Test Year'!$U:$U)/1000</f>
        <v>0</v>
      </c>
      <c r="H16" s="282"/>
      <c r="I16" s="147">
        <f>SUMIF('Prior Year'!$A:$A,$B16,'Prior Year'!$U:$U)/1000</f>
        <v>189.72510461538459</v>
      </c>
      <c r="J16" s="282"/>
      <c r="K16" s="257">
        <f t="shared" ref="K16:K25" si="2">+G16-I16</f>
        <v>-189.72510461538459</v>
      </c>
      <c r="L16" s="259">
        <f t="shared" ref="L16:L25" si="3">IF(I16=0,"0.00%",+K16/I16)</f>
        <v>-1</v>
      </c>
      <c r="M16" s="257"/>
      <c r="S16" s="290"/>
      <c r="T16" s="290"/>
      <c r="U16" s="274">
        <f t="shared" si="0"/>
        <v>189.72510461538459</v>
      </c>
      <c r="V16" s="288" t="str">
        <f t="shared" ref="V16:V81" si="4">IF(U16&gt;$R$11,"Above 0.0005%","-")</f>
        <v>-</v>
      </c>
      <c r="W16" s="289">
        <f t="shared" si="1"/>
        <v>1</v>
      </c>
      <c r="X16" s="288" t="str">
        <f t="shared" ref="X16:X69" si="5">IF(W16&lt;0.1,"-","Above 10%")</f>
        <v>Above 10%</v>
      </c>
      <c r="Y16"/>
      <c r="Z16"/>
      <c r="AA16" s="239"/>
      <c r="AB16" s="239"/>
      <c r="AC16"/>
    </row>
    <row r="17" spans="1:29" ht="14.1" customHeight="1">
      <c r="A17" s="261">
        <v>4</v>
      </c>
      <c r="B17" s="411">
        <v>105</v>
      </c>
      <c r="C17" s="280" t="s">
        <v>442</v>
      </c>
      <c r="G17" s="426">
        <f>SUMIF('Test Year'!$A:$A,$B17,'Test Year'!$U:$U)/1000</f>
        <v>69494.543313076909</v>
      </c>
      <c r="H17" s="282"/>
      <c r="I17" s="147">
        <f>SUMIF('Prior Year'!$A:$A,$B17,'Prior Year'!$U:$U)/1000</f>
        <v>63405.877289999975</v>
      </c>
      <c r="J17" s="282"/>
      <c r="K17" s="257">
        <f t="shared" si="2"/>
        <v>6088.6660230769339</v>
      </c>
      <c r="L17" s="259">
        <f t="shared" si="3"/>
        <v>9.602683983424995E-2</v>
      </c>
      <c r="M17" s="257"/>
      <c r="S17" s="281"/>
      <c r="T17" s="281"/>
      <c r="U17" s="274">
        <f t="shared" si="0"/>
        <v>6088.6660230769339</v>
      </c>
      <c r="V17" s="288" t="str">
        <f t="shared" si="4"/>
        <v>Above 0.0005%</v>
      </c>
      <c r="W17" s="289">
        <f t="shared" si="1"/>
        <v>9.602683983424995E-2</v>
      </c>
      <c r="X17" s="288" t="str">
        <f t="shared" si="5"/>
        <v>-</v>
      </c>
      <c r="Y17"/>
      <c r="Z17"/>
      <c r="AA17" s="239"/>
      <c r="AB17" s="239"/>
      <c r="AC17"/>
    </row>
    <row r="18" spans="1:29" ht="14.1" customHeight="1">
      <c r="A18" s="261">
        <v>5</v>
      </c>
      <c r="B18" s="291">
        <v>106</v>
      </c>
      <c r="C18" s="280" t="s">
        <v>443</v>
      </c>
      <c r="F18" s="287"/>
      <c r="G18" s="426">
        <f>SUMIF('Test Year'!$A:$A,$B18,'Test Year'!$U:$U)/1000</f>
        <v>2078381.7045999996</v>
      </c>
      <c r="H18" s="282"/>
      <c r="I18" s="147">
        <f>SUMIF('Prior Year'!$A:$A,$B18,'Prior Year'!$U:$U)/1000</f>
        <v>2078381.7045999996</v>
      </c>
      <c r="J18" s="282"/>
      <c r="K18" s="257">
        <f t="shared" si="2"/>
        <v>0</v>
      </c>
      <c r="L18" s="259">
        <f t="shared" si="3"/>
        <v>0</v>
      </c>
      <c r="M18" s="257"/>
      <c r="S18" s="287"/>
      <c r="T18" s="287"/>
      <c r="U18" s="274">
        <f t="shared" si="0"/>
        <v>0</v>
      </c>
      <c r="V18" s="288" t="str">
        <f t="shared" si="4"/>
        <v>-</v>
      </c>
      <c r="W18" s="289">
        <f t="shared" si="1"/>
        <v>0</v>
      </c>
      <c r="X18" s="288" t="str">
        <f t="shared" si="5"/>
        <v>-</v>
      </c>
      <c r="Y18"/>
      <c r="Z18"/>
      <c r="AA18" s="239"/>
      <c r="AB18" s="239"/>
      <c r="AC18"/>
    </row>
    <row r="19" spans="1:29" ht="14.1" customHeight="1">
      <c r="A19" s="261">
        <v>6</v>
      </c>
      <c r="B19" s="291">
        <v>107</v>
      </c>
      <c r="C19" s="280" t="s">
        <v>161</v>
      </c>
      <c r="F19" s="287"/>
      <c r="G19" s="426">
        <f>SUMIF('Test Year'!$A:$A,$B19,'Test Year'!$U:$U)/1000</f>
        <v>1050507.0124984616</v>
      </c>
      <c r="H19" s="282"/>
      <c r="I19" s="147">
        <f>SUMIF('Prior Year'!$A:$A,$B19,'Prior Year'!$U:$U)/1000</f>
        <v>1117495.6825307694</v>
      </c>
      <c r="J19" s="282"/>
      <c r="K19" s="257">
        <f t="shared" si="2"/>
        <v>-66988.670032307738</v>
      </c>
      <c r="L19" s="259">
        <f t="shared" si="3"/>
        <v>-5.9945350196431976E-2</v>
      </c>
      <c r="M19" s="257"/>
      <c r="S19" s="287"/>
      <c r="T19" s="287"/>
      <c r="U19" s="274">
        <f t="shared" si="0"/>
        <v>66988.670032307738</v>
      </c>
      <c r="V19" s="288" t="str">
        <f t="shared" si="4"/>
        <v>Above 0.0005%</v>
      </c>
      <c r="W19" s="289">
        <f t="shared" si="1"/>
        <v>5.9945350196431976E-2</v>
      </c>
      <c r="X19" s="288" t="str">
        <f t="shared" si="5"/>
        <v>-</v>
      </c>
      <c r="Y19"/>
      <c r="Z19"/>
      <c r="AA19" s="239"/>
      <c r="AB19" s="239"/>
      <c r="AC19"/>
    </row>
    <row r="20" spans="1:29" ht="14.1" customHeight="1">
      <c r="A20" s="261">
        <v>7</v>
      </c>
      <c r="B20" s="412">
        <v>114</v>
      </c>
      <c r="C20" s="280" t="s">
        <v>228</v>
      </c>
      <c r="F20" s="281"/>
      <c r="G20" s="426">
        <f>SUMIF('Test Year'!$A:$A,$B20,'Test Year'!$U:$U)/1000</f>
        <v>7484.8227600000009</v>
      </c>
      <c r="H20" s="282"/>
      <c r="I20" s="147">
        <f>SUMIF('Prior Year'!$A:$A,$B20,'Prior Year'!$U:$U)/1000</f>
        <v>7484.8227600000009</v>
      </c>
      <c r="J20" s="282"/>
      <c r="K20" s="47">
        <f t="shared" si="2"/>
        <v>0</v>
      </c>
      <c r="L20" s="368">
        <f t="shared" si="3"/>
        <v>0</v>
      </c>
      <c r="M20" s="257"/>
      <c r="S20" s="287"/>
      <c r="T20" s="287"/>
      <c r="U20" s="274">
        <f t="shared" si="0"/>
        <v>0</v>
      </c>
      <c r="V20" s="288" t="str">
        <f t="shared" si="4"/>
        <v>-</v>
      </c>
      <c r="W20" s="289">
        <f t="shared" si="1"/>
        <v>0</v>
      </c>
      <c r="X20" s="288" t="str">
        <f t="shared" si="5"/>
        <v>-</v>
      </c>
      <c r="Y20"/>
      <c r="Z20"/>
      <c r="AA20" s="239"/>
      <c r="AB20" s="239"/>
      <c r="AC20"/>
    </row>
    <row r="21" spans="1:29" ht="14.1" customHeight="1">
      <c r="A21" s="261">
        <v>8</v>
      </c>
      <c r="B21" s="412"/>
      <c r="C21" s="293" t="s">
        <v>444</v>
      </c>
      <c r="F21" s="287"/>
      <c r="G21" s="427">
        <f>SUM(G15:G20)</f>
        <v>15591336.95351366</v>
      </c>
      <c r="H21" s="286">
        <v>15591337</v>
      </c>
      <c r="I21" s="413">
        <f>SUM(I15:I20)</f>
        <v>14230432.25407937</v>
      </c>
      <c r="J21" s="286">
        <f>SUM('B-3'!S173:S176,'B-3'!S178)</f>
        <v>14230432.254079368</v>
      </c>
      <c r="K21" s="367">
        <f t="shared" si="2"/>
        <v>1360904.6994342897</v>
      </c>
      <c r="L21" s="369">
        <f t="shared" si="3"/>
        <v>9.5633405587111781E-2</v>
      </c>
      <c r="M21" s="257"/>
      <c r="S21" s="287"/>
      <c r="T21" s="287"/>
      <c r="U21" s="274"/>
      <c r="V21" s="288" t="str">
        <f t="shared" si="4"/>
        <v>-</v>
      </c>
      <c r="W21" s="289"/>
      <c r="X21" s="288" t="str">
        <f t="shared" si="5"/>
        <v>-</v>
      </c>
      <c r="Y21"/>
      <c r="Z21"/>
      <c r="AA21" s="239"/>
      <c r="AB21" s="239"/>
      <c r="AC21"/>
    </row>
    <row r="22" spans="1:29" ht="14.1" customHeight="1">
      <c r="A22" s="261">
        <v>9</v>
      </c>
      <c r="B22" s="291">
        <v>108</v>
      </c>
      <c r="C22" s="280" t="s">
        <v>445</v>
      </c>
      <c r="F22" s="287"/>
      <c r="G22" s="426">
        <f>SUMIF('Test Year'!$A:$A,$B22,'Test Year'!$U:$U)/1000</f>
        <v>-3970177.5198138463</v>
      </c>
      <c r="H22" s="282"/>
      <c r="I22" s="147">
        <f>SUMIF('Prior Year'!$A:$A,$B22,'Prior Year'!$U:$U)/1000</f>
        <v>-3657925.2130723069</v>
      </c>
      <c r="J22" s="282"/>
      <c r="K22" s="47">
        <f t="shared" si="2"/>
        <v>-312252.30674153939</v>
      </c>
      <c r="L22" s="368">
        <f t="shared" si="3"/>
        <v>8.5363228757560444E-2</v>
      </c>
      <c r="M22" s="257"/>
      <c r="S22" s="287"/>
      <c r="T22" s="287"/>
      <c r="U22" s="274">
        <f t="shared" si="0"/>
        <v>312252.30674153939</v>
      </c>
      <c r="V22" s="288" t="str">
        <f t="shared" si="4"/>
        <v>Above 0.0005%</v>
      </c>
      <c r="W22" s="289">
        <f t="shared" si="1"/>
        <v>8.5363228757560444E-2</v>
      </c>
      <c r="X22" s="288" t="str">
        <f t="shared" si="5"/>
        <v>-</v>
      </c>
      <c r="Y22"/>
      <c r="Z22"/>
      <c r="AA22" s="239"/>
      <c r="AB22" s="239"/>
      <c r="AC22"/>
    </row>
    <row r="23" spans="1:29" ht="14.1" customHeight="1">
      <c r="A23" s="261">
        <v>10</v>
      </c>
      <c r="B23" s="582">
        <v>111</v>
      </c>
      <c r="C23" s="583" t="s">
        <v>425</v>
      </c>
      <c r="D23" s="584"/>
      <c r="E23" s="584"/>
      <c r="F23" s="591"/>
      <c r="G23" s="592">
        <f>SUMIF('Test Year'!$A:$A,$B23,'Test Year'!$U:$U)/1000</f>
        <v>-192471.13009615379</v>
      </c>
      <c r="H23" s="588"/>
      <c r="I23" s="593">
        <f>SUMIF('Prior Year'!$A:$A,$B23,'Prior Year'!$U:$U)/1000</f>
        <v>-166245.92676538465</v>
      </c>
      <c r="J23" s="588"/>
      <c r="K23" s="589">
        <f t="shared" si="2"/>
        <v>-26225.203330769145</v>
      </c>
      <c r="L23" s="590">
        <f t="shared" si="3"/>
        <v>0.15774944890998496</v>
      </c>
      <c r="M23" s="585"/>
      <c r="N23" s="584"/>
      <c r="O23" s="584"/>
      <c r="P23" s="584"/>
      <c r="Q23" s="584"/>
      <c r="R23" s="584"/>
      <c r="S23" s="583"/>
      <c r="T23" s="583"/>
      <c r="U23" s="274">
        <f t="shared" si="0"/>
        <v>26225.203330769145</v>
      </c>
      <c r="V23" s="288" t="str">
        <f t="shared" si="4"/>
        <v>Above 0.0005%</v>
      </c>
      <c r="W23" s="289">
        <f t="shared" si="1"/>
        <v>0.15774944890998496</v>
      </c>
      <c r="X23" s="288" t="str">
        <f t="shared" si="5"/>
        <v>Above 10%</v>
      </c>
      <c r="Y23"/>
      <c r="Z23"/>
      <c r="AA23" s="239"/>
      <c r="AB23" s="239"/>
      <c r="AC23"/>
    </row>
    <row r="24" spans="1:29" ht="14.1" customHeight="1">
      <c r="A24" s="261">
        <v>11</v>
      </c>
      <c r="B24" s="261">
        <v>115</v>
      </c>
      <c r="C24" s="280" t="s">
        <v>446</v>
      </c>
      <c r="G24" s="426">
        <f>SUMIF('Test Year'!$A:$A,$B24,'Test Year'!$U:$U)/1000</f>
        <v>-7001.7205500000009</v>
      </c>
      <c r="H24" s="286"/>
      <c r="I24" s="147">
        <f>SUMIF('Prior Year'!$A:$A,$B24,'Prior Year'!$U:$U)/1000</f>
        <v>-6765.0117900000005</v>
      </c>
      <c r="J24" s="286">
        <f>'B-3'!S177</f>
        <v>-3830936.1516276919</v>
      </c>
      <c r="K24" s="47">
        <f t="shared" si="2"/>
        <v>-236.70876000000044</v>
      </c>
      <c r="L24" s="368">
        <f t="shared" si="3"/>
        <v>3.4990147445108949E-2</v>
      </c>
      <c r="M24" s="257"/>
      <c r="S24" s="287"/>
      <c r="T24" s="287"/>
      <c r="U24" s="274">
        <f t="shared" si="0"/>
        <v>236.70876000000044</v>
      </c>
      <c r="V24" s="288" t="str">
        <f t="shared" si="4"/>
        <v>-</v>
      </c>
      <c r="W24" s="289">
        <f t="shared" si="1"/>
        <v>3.4990147445108949E-2</v>
      </c>
      <c r="X24" s="288" t="str">
        <f t="shared" si="5"/>
        <v>-</v>
      </c>
      <c r="Y24"/>
      <c r="Z24"/>
      <c r="AA24" s="239"/>
      <c r="AB24" s="239"/>
      <c r="AC24"/>
    </row>
    <row r="25" spans="1:29" ht="14.1" customHeight="1">
      <c r="A25" s="261">
        <v>12</v>
      </c>
      <c r="C25" s="293" t="s">
        <v>447</v>
      </c>
      <c r="G25" s="427">
        <f>SUM(G21:G24)</f>
        <v>11421686.583053658</v>
      </c>
      <c r="H25" s="286">
        <v>11421686.583053663</v>
      </c>
      <c r="I25" s="413">
        <f>SUM(I21:I24)</f>
        <v>10399496.102451678</v>
      </c>
      <c r="J25" s="286">
        <f>'B-3'!S179</f>
        <v>10399496.102451677</v>
      </c>
      <c r="K25" s="367">
        <f t="shared" si="2"/>
        <v>1022190.4806019794</v>
      </c>
      <c r="L25" s="369">
        <f t="shared" si="3"/>
        <v>9.8292308639934808E-2</v>
      </c>
      <c r="M25" s="257"/>
      <c r="S25" s="287"/>
      <c r="T25" s="287"/>
      <c r="U25" s="274">
        <f t="shared" si="0"/>
        <v>1022190.4806019794</v>
      </c>
      <c r="V25" s="288" t="str">
        <f t="shared" si="4"/>
        <v>Above 0.0005%</v>
      </c>
      <c r="W25" s="289">
        <f t="shared" si="1"/>
        <v>9.8292308639934808E-2</v>
      </c>
      <c r="X25" s="288" t="str">
        <f t="shared" si="5"/>
        <v>-</v>
      </c>
      <c r="Y25"/>
      <c r="Z25"/>
      <c r="AA25" s="239"/>
      <c r="AB25" s="239"/>
      <c r="AC25"/>
    </row>
    <row r="26" spans="1:29" ht="14.1" customHeight="1">
      <c r="A26" s="261">
        <v>13</v>
      </c>
      <c r="G26" s="343"/>
      <c r="H26" s="282"/>
      <c r="I26" s="343"/>
      <c r="J26" s="282"/>
      <c r="K26" s="257"/>
      <c r="L26" s="257"/>
      <c r="M26" s="257"/>
      <c r="N26" s="280"/>
      <c r="S26" s="287"/>
      <c r="T26" s="287"/>
      <c r="U26" s="274">
        <f t="shared" si="0"/>
        <v>0</v>
      </c>
      <c r="V26" s="288" t="str">
        <f t="shared" si="4"/>
        <v>-</v>
      </c>
      <c r="W26" s="289">
        <f t="shared" si="1"/>
        <v>0</v>
      </c>
      <c r="X26" s="288" t="str">
        <f t="shared" si="5"/>
        <v>-</v>
      </c>
      <c r="Y26"/>
      <c r="Z26"/>
      <c r="AA26" s="239"/>
      <c r="AB26" s="239"/>
      <c r="AC26"/>
    </row>
    <row r="27" spans="1:29" ht="14.1" customHeight="1">
      <c r="A27" s="261">
        <v>14</v>
      </c>
      <c r="C27" s="279" t="s">
        <v>448</v>
      </c>
      <c r="D27" s="4"/>
      <c r="E27" s="160"/>
      <c r="H27" s="282"/>
      <c r="I27" s="343"/>
      <c r="J27" s="282"/>
      <c r="K27" s="257"/>
      <c r="L27" s="257"/>
      <c r="M27" s="257"/>
      <c r="N27" s="280"/>
      <c r="S27" s="287"/>
      <c r="T27" s="287"/>
      <c r="U27" s="274">
        <f t="shared" si="0"/>
        <v>0</v>
      </c>
      <c r="V27" s="288"/>
      <c r="W27" s="289">
        <f t="shared" si="1"/>
        <v>0</v>
      </c>
      <c r="X27" s="288"/>
      <c r="Y27"/>
      <c r="Z27"/>
      <c r="AB27"/>
      <c r="AC27"/>
    </row>
    <row r="28" spans="1:29" ht="14.1" customHeight="1">
      <c r="A28" s="261">
        <v>15</v>
      </c>
      <c r="B28" s="410">
        <v>121</v>
      </c>
      <c r="C28" s="280" t="s">
        <v>235</v>
      </c>
      <c r="F28" s="281"/>
      <c r="G28" s="426">
        <f>SUMIF('Test Year'!$A:$A,$B28,'Test Year'!$U:$U)/1000</f>
        <v>24533.891339230777</v>
      </c>
      <c r="H28" s="282"/>
      <c r="I28" s="147">
        <f>SUMIF('Prior Year'!$A:$A,$B28,'Prior Year'!$U:$U)/1000</f>
        <v>22067.129445384617</v>
      </c>
      <c r="J28" s="282"/>
      <c r="K28" s="257">
        <f t="shared" ref="K28:K30" si="6">+G28-I28</f>
        <v>2466.7618938461601</v>
      </c>
      <c r="L28" s="259">
        <f t="shared" ref="L28:L30" si="7">IF(I28=0,"0.00%",+K28/I28)</f>
        <v>0.1117844484463333</v>
      </c>
      <c r="M28" s="257"/>
      <c r="S28" s="290"/>
      <c r="T28" s="290"/>
      <c r="U28" s="274">
        <f t="shared" si="0"/>
        <v>2466.7618938461601</v>
      </c>
      <c r="V28" s="288" t="str">
        <f t="shared" si="4"/>
        <v>-</v>
      </c>
      <c r="W28" s="289">
        <f t="shared" si="1"/>
        <v>0.1117844484463333</v>
      </c>
      <c r="X28" s="288" t="str">
        <f t="shared" si="5"/>
        <v>Above 10%</v>
      </c>
      <c r="Y28"/>
      <c r="Z28"/>
      <c r="AA28" s="239"/>
      <c r="AB28" s="239"/>
      <c r="AC28"/>
    </row>
    <row r="29" spans="1:29" ht="14.1" customHeight="1">
      <c r="A29" s="261">
        <v>16</v>
      </c>
      <c r="B29" s="291">
        <v>122</v>
      </c>
      <c r="C29" s="280" t="s">
        <v>238</v>
      </c>
      <c r="D29" s="81"/>
      <c r="E29" s="81"/>
      <c r="G29" s="110">
        <f>SUMIF('Test Year'!$A:$A,$B29,'Test Year'!$U:$U)/1000</f>
        <v>-8155.8566861538447</v>
      </c>
      <c r="H29" s="282"/>
      <c r="I29" s="147">
        <f>SUMIF('Prior Year'!$A:$A,$B29,'Prior Year'!$U:$U)/1000</f>
        <v>-7530.3460546153829</v>
      </c>
      <c r="J29" s="282"/>
      <c r="K29" s="257">
        <f t="shared" si="6"/>
        <v>-625.51063153846189</v>
      </c>
      <c r="L29" s="259">
        <f t="shared" si="7"/>
        <v>8.3065323559079154E-2</v>
      </c>
      <c r="M29" s="257"/>
      <c r="N29" s="280"/>
      <c r="S29" s="287"/>
      <c r="T29" s="287"/>
      <c r="U29" s="274">
        <f t="shared" si="0"/>
        <v>625.51063153846189</v>
      </c>
      <c r="V29" s="288" t="str">
        <f t="shared" ref="V29" si="8">IF(U29&gt;$R$11,"Above 0.0005%","-")</f>
        <v>-</v>
      </c>
      <c r="W29" s="289">
        <f t="shared" si="1"/>
        <v>8.3065323559079154E-2</v>
      </c>
      <c r="X29" s="288" t="str">
        <f t="shared" ref="X29" si="9">IF(W29&lt;0.1,"-","Above 10%")</f>
        <v>-</v>
      </c>
      <c r="Y29"/>
      <c r="Z29"/>
      <c r="AB29"/>
      <c r="AC29"/>
    </row>
    <row r="30" spans="1:29" ht="14.1" customHeight="1">
      <c r="A30" s="261">
        <v>17</v>
      </c>
      <c r="B30" s="81"/>
      <c r="C30" s="293" t="s">
        <v>449</v>
      </c>
      <c r="D30" s="81"/>
      <c r="E30" s="81"/>
      <c r="G30" s="427">
        <f>SUM(G28:G29)</f>
        <v>16378.034653076931</v>
      </c>
      <c r="H30" s="286">
        <v>16378.034653076927</v>
      </c>
      <c r="I30" s="413">
        <f>SUM(I28:I29)</f>
        <v>14536.783390769233</v>
      </c>
      <c r="J30" s="286">
        <f>'B-3'!S184</f>
        <v>14536.783390769229</v>
      </c>
      <c r="K30" s="367">
        <f t="shared" si="6"/>
        <v>1841.2512623076982</v>
      </c>
      <c r="L30" s="369">
        <f t="shared" si="7"/>
        <v>0.12666153252836396</v>
      </c>
      <c r="M30" s="257"/>
      <c r="N30" s="280"/>
      <c r="S30" s="287"/>
      <c r="T30" s="287"/>
      <c r="U30" s="274"/>
      <c r="V30" s="288" t="str">
        <f t="shared" si="4"/>
        <v>-</v>
      </c>
      <c r="W30" s="289"/>
      <c r="X30" s="288" t="str">
        <f t="shared" si="5"/>
        <v>-</v>
      </c>
      <c r="Y30"/>
      <c r="Z30"/>
      <c r="AB30"/>
      <c r="AC30"/>
    </row>
    <row r="31" spans="1:29" ht="14.1" customHeight="1">
      <c r="A31" s="261">
        <v>18</v>
      </c>
      <c r="C31" s="279" t="s">
        <v>450</v>
      </c>
      <c r="F31" s="287"/>
      <c r="H31" s="282"/>
      <c r="J31" s="282"/>
      <c r="K31" s="257"/>
      <c r="L31" s="257"/>
      <c r="M31" s="292"/>
      <c r="N31" s="414"/>
      <c r="S31" s="287"/>
      <c r="T31" s="287"/>
      <c r="U31" s="274">
        <f t="shared" si="0"/>
        <v>0</v>
      </c>
      <c r="V31" s="288" t="str">
        <f t="shared" si="4"/>
        <v>-</v>
      </c>
      <c r="W31" s="289">
        <f t="shared" si="1"/>
        <v>0</v>
      </c>
      <c r="X31" s="288" t="str">
        <f t="shared" si="5"/>
        <v>-</v>
      </c>
      <c r="Y31"/>
      <c r="Z31"/>
      <c r="AB31"/>
      <c r="AC31"/>
    </row>
    <row r="32" spans="1:29" ht="14.1" customHeight="1">
      <c r="A32" s="261">
        <v>19</v>
      </c>
      <c r="B32" s="291">
        <v>123</v>
      </c>
      <c r="C32" s="280" t="s">
        <v>451</v>
      </c>
      <c r="F32" s="287"/>
      <c r="H32" s="282"/>
      <c r="I32" s="147">
        <f>SUMIF('Prior Year'!$A:$A,$B32,'Prior Year'!$U:$U)/1000</f>
        <v>0</v>
      </c>
      <c r="J32" s="282"/>
      <c r="K32" s="257">
        <f t="shared" ref="K32:K53" si="10">+G32-I32</f>
        <v>0</v>
      </c>
      <c r="L32" s="259" t="str">
        <f t="shared" ref="L32:L53" si="11">IF(I32=0,"0.00%",+K32/I32)</f>
        <v>0.00%</v>
      </c>
      <c r="M32" s="287"/>
      <c r="N32" s="280"/>
      <c r="S32" s="287"/>
      <c r="T32" s="287"/>
      <c r="U32" s="274">
        <f t="shared" si="0"/>
        <v>0</v>
      </c>
      <c r="V32" s="288" t="str">
        <f t="shared" si="4"/>
        <v>-</v>
      </c>
      <c r="W32" s="289">
        <f t="shared" si="1"/>
        <v>0</v>
      </c>
      <c r="X32" s="288" t="str">
        <f t="shared" si="5"/>
        <v>-</v>
      </c>
      <c r="Y32"/>
      <c r="Z32"/>
      <c r="AB32"/>
      <c r="AC32"/>
    </row>
    <row r="33" spans="1:29" ht="14.1" customHeight="1">
      <c r="A33" s="261">
        <v>20</v>
      </c>
      <c r="B33" s="291">
        <v>124</v>
      </c>
      <c r="C33" s="280" t="s">
        <v>452</v>
      </c>
      <c r="F33" s="287"/>
      <c r="G33" s="110">
        <f>SUMIF('Test Year'!$A:$A,$B33,'Test Year'!$U:$U)/1000</f>
        <v>0</v>
      </c>
      <c r="H33" s="282"/>
      <c r="I33" s="147">
        <f>SUMIF('Prior Year'!$A:$A,$B33,'Prior Year'!$U:$U)/1000</f>
        <v>0</v>
      </c>
      <c r="J33" s="282"/>
      <c r="K33" s="257">
        <f t="shared" si="10"/>
        <v>0</v>
      </c>
      <c r="L33" s="259" t="str">
        <f t="shared" si="11"/>
        <v>0.00%</v>
      </c>
      <c r="M33" s="287"/>
      <c r="N33" s="280"/>
      <c r="S33" s="287"/>
      <c r="T33" s="287"/>
      <c r="U33" s="274">
        <f t="shared" si="0"/>
        <v>0</v>
      </c>
      <c r="V33" s="288" t="str">
        <f t="shared" si="4"/>
        <v>-</v>
      </c>
      <c r="W33" s="289">
        <f t="shared" si="1"/>
        <v>0</v>
      </c>
      <c r="X33" s="288" t="str">
        <f t="shared" si="5"/>
        <v>-</v>
      </c>
      <c r="Y33"/>
      <c r="Z33"/>
      <c r="AB33"/>
      <c r="AC33"/>
    </row>
    <row r="34" spans="1:29" ht="13.5" customHeight="1">
      <c r="A34" s="261">
        <v>21</v>
      </c>
      <c r="B34" s="291">
        <v>131</v>
      </c>
      <c r="C34" s="280" t="s">
        <v>242</v>
      </c>
      <c r="F34" s="287"/>
      <c r="G34" s="110">
        <f>SUMIF('Test Year'!$A:$A,$B34,'Test Year'!$U:$U)/1000</f>
        <v>1000</v>
      </c>
      <c r="H34" s="282"/>
      <c r="I34" s="147">
        <f>SUMIF('Prior Year'!$A:$A,$B34,'Prior Year'!$U:$U)/1000</f>
        <v>1289.7578007692309</v>
      </c>
      <c r="J34" s="282"/>
      <c r="K34" s="257">
        <f t="shared" si="10"/>
        <v>-289.75780076923093</v>
      </c>
      <c r="L34" s="259">
        <f t="shared" si="11"/>
        <v>-0.22466063054351368</v>
      </c>
      <c r="M34" s="292"/>
      <c r="N34" s="280"/>
      <c r="S34" s="287"/>
      <c r="T34" s="287"/>
      <c r="U34" s="274">
        <f t="shared" si="0"/>
        <v>289.75780076923093</v>
      </c>
      <c r="V34" s="288" t="str">
        <f t="shared" si="4"/>
        <v>-</v>
      </c>
      <c r="W34" s="289">
        <f t="shared" si="1"/>
        <v>0.22466063054351368</v>
      </c>
      <c r="X34" s="288" t="str">
        <f t="shared" si="5"/>
        <v>Above 10%</v>
      </c>
      <c r="Y34"/>
      <c r="Z34"/>
      <c r="AB34"/>
      <c r="AC34"/>
    </row>
    <row r="35" spans="1:29" ht="13.5" customHeight="1">
      <c r="A35" s="261">
        <v>22</v>
      </c>
      <c r="B35" s="291">
        <v>134</v>
      </c>
      <c r="C35" s="280" t="s">
        <v>244</v>
      </c>
      <c r="F35" s="287"/>
      <c r="G35" s="110">
        <f>SUMIF('Test Year'!$A:$A,$B35,'Test Year'!$U:$U)/1000</f>
        <v>0</v>
      </c>
      <c r="H35" s="282"/>
      <c r="I35" s="147">
        <f>SUMIF('Prior Year'!$A:$A,$B35,'Prior Year'!$U:$U)/1000</f>
        <v>0</v>
      </c>
      <c r="J35" s="282"/>
      <c r="K35" s="257">
        <f t="shared" si="10"/>
        <v>0</v>
      </c>
      <c r="L35" s="259" t="str">
        <f t="shared" si="11"/>
        <v>0.00%</v>
      </c>
      <c r="M35" s="292"/>
      <c r="N35" s="280"/>
      <c r="S35" s="287"/>
      <c r="T35" s="287"/>
      <c r="U35" s="274">
        <f t="shared" si="0"/>
        <v>0</v>
      </c>
      <c r="V35" s="288" t="str">
        <f t="shared" si="4"/>
        <v>-</v>
      </c>
      <c r="W35" s="289">
        <f t="shared" si="1"/>
        <v>0</v>
      </c>
      <c r="X35" s="288" t="str">
        <f t="shared" si="5"/>
        <v>-</v>
      </c>
      <c r="Y35"/>
      <c r="Z35"/>
      <c r="AB35"/>
      <c r="AC35"/>
    </row>
    <row r="36" spans="1:29" ht="14.1" customHeight="1">
      <c r="A36" s="261">
        <v>23</v>
      </c>
      <c r="B36" s="291">
        <v>135</v>
      </c>
      <c r="C36" s="280" t="s">
        <v>453</v>
      </c>
      <c r="F36" s="287"/>
      <c r="G36" s="110">
        <f>SUMIF('Test Year'!$A:$A,$B36,'Test Year'!$U:$U)/1000</f>
        <v>52.665390000000009</v>
      </c>
      <c r="H36" s="282"/>
      <c r="I36" s="147">
        <f>SUMIF('Prior Year'!$A:$A,$B36,'Prior Year'!$U:$U)/1000</f>
        <v>52.542313076923087</v>
      </c>
      <c r="J36" s="282"/>
      <c r="K36" s="257">
        <f t="shared" si="10"/>
        <v>0.12307692307692264</v>
      </c>
      <c r="L36" s="259">
        <f t="shared" si="11"/>
        <v>2.3424344279768449E-3</v>
      </c>
      <c r="M36" s="287"/>
      <c r="N36" s="280"/>
      <c r="S36" s="287"/>
      <c r="T36" s="287"/>
      <c r="U36" s="274">
        <f t="shared" si="0"/>
        <v>0.12307692307692264</v>
      </c>
      <c r="V36" s="288" t="str">
        <f t="shared" si="4"/>
        <v>-</v>
      </c>
      <c r="W36" s="289">
        <f t="shared" si="1"/>
        <v>2.3424344279768449E-3</v>
      </c>
      <c r="X36" s="288" t="str">
        <f t="shared" si="5"/>
        <v>-</v>
      </c>
      <c r="Y36"/>
      <c r="Z36"/>
      <c r="AB36"/>
      <c r="AC36"/>
    </row>
    <row r="37" spans="1:29" ht="14.1" customHeight="1">
      <c r="A37" s="261">
        <v>24</v>
      </c>
      <c r="B37" s="291">
        <v>136</v>
      </c>
      <c r="C37" s="280" t="s">
        <v>454</v>
      </c>
      <c r="F37" s="287"/>
      <c r="G37" s="110">
        <f>SUMIF('Test Year'!$A:$A,$B37,'Test Year'!$U:$U)/1000</f>
        <v>0</v>
      </c>
      <c r="H37" s="282"/>
      <c r="I37" s="147">
        <f>SUMIF('Prior Year'!$A:$A,$B37,'Prior Year'!$U:$U)/1000</f>
        <v>0</v>
      </c>
      <c r="J37" s="282"/>
      <c r="K37" s="257">
        <f t="shared" si="10"/>
        <v>0</v>
      </c>
      <c r="L37" s="259" t="str">
        <f t="shared" si="11"/>
        <v>0.00%</v>
      </c>
      <c r="M37" s="287"/>
      <c r="N37" s="280"/>
      <c r="S37" s="287"/>
      <c r="T37" s="287"/>
      <c r="U37" s="274">
        <f t="shared" si="0"/>
        <v>0</v>
      </c>
      <c r="V37" s="288" t="str">
        <f t="shared" si="4"/>
        <v>-</v>
      </c>
      <c r="W37" s="289">
        <f t="shared" si="1"/>
        <v>0</v>
      </c>
      <c r="X37" s="288" t="str">
        <f t="shared" si="5"/>
        <v>-</v>
      </c>
      <c r="Y37"/>
      <c r="Z37"/>
      <c r="AB37"/>
      <c r="AC37"/>
    </row>
    <row r="38" spans="1:29" ht="14.1" customHeight="1">
      <c r="A38" s="261">
        <v>25</v>
      </c>
      <c r="B38" s="291">
        <v>141</v>
      </c>
      <c r="C38" s="280" t="s">
        <v>250</v>
      </c>
      <c r="F38" s="287"/>
      <c r="G38" s="110">
        <f>SUMIF('Test Year'!$A:$A,$B38,'Test Year'!$U:$U)/1000</f>
        <v>0</v>
      </c>
      <c r="H38" s="282"/>
      <c r="I38" s="147">
        <f>SUMIF('Prior Year'!$A:$A,$B38,'Prior Year'!$U:$U)/1000</f>
        <v>0</v>
      </c>
      <c r="J38" s="282"/>
      <c r="K38" s="257">
        <f t="shared" si="10"/>
        <v>0</v>
      </c>
      <c r="L38" s="259" t="str">
        <f t="shared" si="11"/>
        <v>0.00%</v>
      </c>
      <c r="M38" s="287"/>
      <c r="N38" s="280"/>
      <c r="S38" s="287"/>
      <c r="T38" s="287"/>
      <c r="U38" s="274">
        <f t="shared" si="0"/>
        <v>0</v>
      </c>
      <c r="V38" s="288" t="str">
        <f t="shared" si="4"/>
        <v>-</v>
      </c>
      <c r="W38" s="289">
        <f t="shared" si="1"/>
        <v>0</v>
      </c>
      <c r="X38" s="288" t="str">
        <f t="shared" si="5"/>
        <v>-</v>
      </c>
      <c r="Y38"/>
      <c r="Z38"/>
      <c r="AB38"/>
      <c r="AC38"/>
    </row>
    <row r="39" spans="1:29" ht="14.1" customHeight="1">
      <c r="A39" s="261">
        <v>26</v>
      </c>
      <c r="B39" s="291">
        <v>142</v>
      </c>
      <c r="C39" s="280" t="s">
        <v>455</v>
      </c>
      <c r="F39" s="287"/>
      <c r="G39" s="110">
        <f>SUMIF('Test Year'!$A:$A,$B39,'Test Year'!$U:$U)/1000</f>
        <v>181510.05824442822</v>
      </c>
      <c r="H39" s="282"/>
      <c r="I39" s="147">
        <f>SUMIF('Prior Year'!$A:$A,$B39,'Prior Year'!$U:$U)/1000</f>
        <v>193488.02229307694</v>
      </c>
      <c r="J39" s="282"/>
      <c r="K39" s="257">
        <f t="shared" si="10"/>
        <v>-11977.964048648719</v>
      </c>
      <c r="L39" s="259">
        <f t="shared" si="11"/>
        <v>-6.1905454956305554E-2</v>
      </c>
      <c r="M39" s="287"/>
      <c r="N39" s="280"/>
      <c r="U39" s="274">
        <f t="shared" si="0"/>
        <v>11977.964048648719</v>
      </c>
      <c r="V39" s="288" t="str">
        <f t="shared" si="4"/>
        <v>Above 0.0005%</v>
      </c>
      <c r="W39" s="289">
        <f t="shared" si="1"/>
        <v>6.1905454956305554E-2</v>
      </c>
      <c r="X39" s="288" t="str">
        <f t="shared" si="5"/>
        <v>-</v>
      </c>
      <c r="Y39"/>
      <c r="Z39"/>
      <c r="AB39"/>
      <c r="AC39"/>
    </row>
    <row r="40" spans="1:29" ht="14.1" customHeight="1">
      <c r="A40" s="261">
        <v>27</v>
      </c>
      <c r="B40" s="291">
        <v>143</v>
      </c>
      <c r="C40" s="280" t="s">
        <v>254</v>
      </c>
      <c r="F40" s="287"/>
      <c r="G40" s="110">
        <f>SUMIF('Test Year'!$A:$A,$B40,'Test Year'!$U:$U)/1000</f>
        <v>7359.140430769231</v>
      </c>
      <c r="H40" s="282"/>
      <c r="I40" s="147">
        <f>SUMIF('Prior Year'!$A:$A,$B40,'Prior Year'!$U:$U)/1000</f>
        <v>7476.1154699999997</v>
      </c>
      <c r="J40" s="282"/>
      <c r="K40" s="257">
        <f t="shared" si="10"/>
        <v>-116.97503923076874</v>
      </c>
      <c r="L40" s="259">
        <f t="shared" si="11"/>
        <v>-1.5646499803295407E-2</v>
      </c>
      <c r="M40" s="287"/>
      <c r="N40" s="280"/>
      <c r="S40" s="287"/>
      <c r="T40" s="287"/>
      <c r="U40" s="274">
        <f t="shared" si="0"/>
        <v>116.97503923076874</v>
      </c>
      <c r="V40" s="288" t="str">
        <f t="shared" si="4"/>
        <v>-</v>
      </c>
      <c r="W40" s="289">
        <f t="shared" si="1"/>
        <v>1.5646499803295407E-2</v>
      </c>
      <c r="X40" s="288" t="str">
        <f t="shared" si="5"/>
        <v>-</v>
      </c>
      <c r="Y40"/>
      <c r="Z40"/>
      <c r="AB40"/>
      <c r="AC40"/>
    </row>
    <row r="41" spans="1:29" ht="14.1" customHeight="1">
      <c r="A41" s="261">
        <v>28</v>
      </c>
      <c r="B41" s="410">
        <v>144</v>
      </c>
      <c r="C41" s="280" t="s">
        <v>456</v>
      </c>
      <c r="F41" s="281"/>
      <c r="G41" s="426">
        <f>SUMIF('Test Year'!$A:$A,$B41,'Test Year'!$U:$U)/1000</f>
        <v>-1650.9812270100153</v>
      </c>
      <c r="H41" s="282"/>
      <c r="I41" s="147">
        <f>SUMIF('Prior Year'!$A:$A,$B41,'Prior Year'!$U:$U)/1000</f>
        <v>-1678.6369577624155</v>
      </c>
      <c r="J41" s="282"/>
      <c r="K41" s="257">
        <f t="shared" si="10"/>
        <v>27.655730752400132</v>
      </c>
      <c r="L41" s="259">
        <f t="shared" si="11"/>
        <v>-1.6475111324407266E-2</v>
      </c>
      <c r="M41" s="257"/>
      <c r="S41" s="290"/>
      <c r="T41" s="290"/>
      <c r="U41" s="274">
        <f t="shared" si="0"/>
        <v>27.655730752400132</v>
      </c>
      <c r="V41" s="288" t="str">
        <f t="shared" si="4"/>
        <v>-</v>
      </c>
      <c r="W41" s="289">
        <f t="shared" si="1"/>
        <v>1.6475111324407266E-2</v>
      </c>
      <c r="X41" s="288" t="str">
        <f t="shared" si="5"/>
        <v>-</v>
      </c>
      <c r="Y41"/>
      <c r="Z41"/>
      <c r="AA41" s="239"/>
      <c r="AB41" s="239"/>
      <c r="AC41"/>
    </row>
    <row r="42" spans="1:29" ht="14.1" customHeight="1">
      <c r="A42" s="261">
        <v>29</v>
      </c>
      <c r="B42" s="291">
        <v>145</v>
      </c>
      <c r="C42" s="280" t="s">
        <v>250</v>
      </c>
      <c r="F42" s="287"/>
      <c r="G42" s="110">
        <f>SUMIF('Test Year'!$A:$A,$B42,'Test Year'!$U:$U)/1000</f>
        <v>0</v>
      </c>
      <c r="H42" s="282"/>
      <c r="I42" s="147">
        <f>SUMIF('Prior Year'!$A:$A,$B42,'Prior Year'!$U:$U)/1000</f>
        <v>0</v>
      </c>
      <c r="J42" s="282"/>
      <c r="K42" s="257">
        <f t="shared" si="10"/>
        <v>0</v>
      </c>
      <c r="L42" s="259" t="str">
        <f t="shared" si="11"/>
        <v>0.00%</v>
      </c>
      <c r="M42" s="287"/>
      <c r="N42" s="280"/>
      <c r="S42" s="287"/>
      <c r="T42" s="287"/>
      <c r="U42" s="274">
        <f t="shared" si="0"/>
        <v>0</v>
      </c>
      <c r="V42" s="288" t="str">
        <f t="shared" si="4"/>
        <v>-</v>
      </c>
      <c r="W42" s="289">
        <f t="shared" si="1"/>
        <v>0</v>
      </c>
      <c r="X42" s="288" t="str">
        <f t="shared" si="5"/>
        <v>-</v>
      </c>
      <c r="Y42"/>
      <c r="Z42"/>
      <c r="AB42"/>
      <c r="AC42"/>
    </row>
    <row r="43" spans="1:29" ht="14.1" customHeight="1">
      <c r="A43" s="261">
        <v>30</v>
      </c>
      <c r="B43" s="291">
        <v>146</v>
      </c>
      <c r="C43" s="280" t="s">
        <v>457</v>
      </c>
      <c r="F43" s="287"/>
      <c r="G43" s="110">
        <f>SUMIF('Test Year'!$A:$A,$B43,'Test Year'!$U:$U)/1000</f>
        <v>13678.606178257796</v>
      </c>
      <c r="H43" s="282"/>
      <c r="I43" s="147">
        <f>SUMIF('Prior Year'!$A:$A,$B43,'Prior Year'!$U:$U)/1000</f>
        <v>13985.708050739575</v>
      </c>
      <c r="J43" s="282"/>
      <c r="K43" s="257">
        <f t="shared" si="10"/>
        <v>-307.10187248177863</v>
      </c>
      <c r="L43" s="259">
        <f t="shared" si="11"/>
        <v>-2.1958264205689526E-2</v>
      </c>
      <c r="M43" s="287"/>
      <c r="N43" s="280"/>
      <c r="S43" s="287"/>
      <c r="T43" s="287"/>
      <c r="U43" s="274">
        <f t="shared" si="0"/>
        <v>307.10187248177863</v>
      </c>
      <c r="V43" s="288" t="str">
        <f t="shared" si="4"/>
        <v>-</v>
      </c>
      <c r="W43" s="289">
        <f t="shared" si="1"/>
        <v>2.1958264205689526E-2</v>
      </c>
      <c r="X43" s="288" t="str">
        <f t="shared" si="5"/>
        <v>-</v>
      </c>
      <c r="Y43"/>
      <c r="Z43"/>
      <c r="AB43"/>
      <c r="AC43"/>
    </row>
    <row r="44" spans="1:29" ht="14.1" customHeight="1">
      <c r="A44" s="261">
        <v>31</v>
      </c>
      <c r="B44" s="410">
        <v>151</v>
      </c>
      <c r="C44" s="280" t="s">
        <v>261</v>
      </c>
      <c r="F44" s="281"/>
      <c r="G44" s="426">
        <f>SUMIF('Test Year'!$A:$A,$B44,'Test Year'!$U:$U)/1000</f>
        <v>36823.692307692305</v>
      </c>
      <c r="H44" s="282"/>
      <c r="I44" s="147">
        <f>SUMIF('Prior Year'!$A:$A,$B44,'Prior Year'!$U:$U)/1000</f>
        <v>35832.846951538457</v>
      </c>
      <c r="J44" s="282"/>
      <c r="K44" s="257">
        <f t="shared" si="10"/>
        <v>990.84535615384812</v>
      </c>
      <c r="L44" s="259">
        <f t="shared" si="11"/>
        <v>2.7651873642468336E-2</v>
      </c>
      <c r="M44" s="257"/>
      <c r="S44" s="290"/>
      <c r="T44" s="290"/>
      <c r="U44" s="274">
        <f t="shared" si="0"/>
        <v>990.84535615384812</v>
      </c>
      <c r="V44" s="288" t="str">
        <f t="shared" si="4"/>
        <v>-</v>
      </c>
      <c r="W44" s="289">
        <f t="shared" si="1"/>
        <v>2.7651873642468336E-2</v>
      </c>
      <c r="X44" s="288" t="str">
        <f t="shared" si="5"/>
        <v>-</v>
      </c>
      <c r="Y44"/>
      <c r="Z44"/>
      <c r="AA44" s="239"/>
      <c r="AB44" s="239"/>
      <c r="AC44"/>
    </row>
    <row r="45" spans="1:29" ht="14.1" customHeight="1">
      <c r="A45" s="261">
        <v>32</v>
      </c>
      <c r="B45" s="291">
        <v>152</v>
      </c>
      <c r="C45" s="280" t="s">
        <v>458</v>
      </c>
      <c r="F45" s="287"/>
      <c r="G45" s="110">
        <f>SUMIF('Test Year'!$A:$A,$B45,'Test Year'!$U:$U)/1000</f>
        <v>0</v>
      </c>
      <c r="H45" s="282"/>
      <c r="I45" s="147">
        <f>SUMIF('Prior Year'!$A:$A,$B45,'Prior Year'!$U:$U)/1000</f>
        <v>0</v>
      </c>
      <c r="J45" s="282"/>
      <c r="K45" s="257">
        <f t="shared" si="10"/>
        <v>0</v>
      </c>
      <c r="L45" s="259" t="str">
        <f t="shared" si="11"/>
        <v>0.00%</v>
      </c>
      <c r="M45" s="287"/>
      <c r="N45" s="280"/>
      <c r="S45" s="287"/>
      <c r="T45" s="287"/>
      <c r="U45" s="274">
        <f t="shared" si="0"/>
        <v>0</v>
      </c>
      <c r="V45" s="288" t="str">
        <f t="shared" si="4"/>
        <v>-</v>
      </c>
      <c r="W45" s="289">
        <f t="shared" si="1"/>
        <v>0</v>
      </c>
      <c r="X45" s="288" t="str">
        <f t="shared" si="5"/>
        <v>-</v>
      </c>
      <c r="Y45"/>
      <c r="Z45"/>
      <c r="AB45"/>
      <c r="AC45"/>
    </row>
    <row r="46" spans="1:29" ht="14.1" customHeight="1">
      <c r="A46" s="261">
        <v>33</v>
      </c>
      <c r="B46" s="291">
        <v>153</v>
      </c>
      <c r="C46" s="280" t="s">
        <v>459</v>
      </c>
      <c r="F46" s="287"/>
      <c r="G46" s="110">
        <f>SUMIF('Test Year'!$A:$A,$B46,'Test Year'!$U:$U)/1000</f>
        <v>0</v>
      </c>
      <c r="H46" s="282"/>
      <c r="I46" s="147">
        <f>SUMIF('Prior Year'!$A:$A,$B46,'Prior Year'!$U:$U)/1000</f>
        <v>0</v>
      </c>
      <c r="J46" s="282"/>
      <c r="K46" s="257">
        <f t="shared" si="10"/>
        <v>0</v>
      </c>
      <c r="L46" s="259" t="str">
        <f t="shared" si="11"/>
        <v>0.00%</v>
      </c>
      <c r="M46" s="287"/>
      <c r="N46" s="280"/>
      <c r="S46" s="287"/>
      <c r="T46" s="287"/>
      <c r="U46" s="274">
        <f t="shared" si="0"/>
        <v>0</v>
      </c>
      <c r="V46" s="288" t="str">
        <f t="shared" si="4"/>
        <v>-</v>
      </c>
      <c r="W46" s="289">
        <f t="shared" si="1"/>
        <v>0</v>
      </c>
      <c r="X46" s="288" t="str">
        <f t="shared" si="5"/>
        <v>-</v>
      </c>
      <c r="Y46"/>
      <c r="Z46"/>
      <c r="AB46"/>
      <c r="AC46"/>
    </row>
    <row r="47" spans="1:29" ht="14.1" customHeight="1">
      <c r="A47" s="261">
        <v>34</v>
      </c>
      <c r="B47" s="291">
        <v>154</v>
      </c>
      <c r="C47" s="280" t="s">
        <v>460</v>
      </c>
      <c r="F47" s="287"/>
      <c r="G47" s="110">
        <f>SUMIF('Test Year'!$A:$A,$B47,'Test Year'!$U:$U)/1000</f>
        <v>162822.15</v>
      </c>
      <c r="H47" s="282"/>
      <c r="I47" s="147">
        <f>SUMIF('Prior Year'!$A:$A,$B47,'Prior Year'!$U:$U)/1000</f>
        <v>171867.82110692307</v>
      </c>
      <c r="J47" s="282"/>
      <c r="K47" s="257">
        <f t="shared" si="10"/>
        <v>-9045.6711069230805</v>
      </c>
      <c r="L47" s="259">
        <f t="shared" si="11"/>
        <v>-5.2631557487981144E-2</v>
      </c>
      <c r="M47" s="287"/>
      <c r="N47" s="414"/>
      <c r="S47" s="287"/>
      <c r="T47" s="287"/>
      <c r="U47" s="274">
        <f t="shared" si="0"/>
        <v>9045.6711069230805</v>
      </c>
      <c r="V47" s="288" t="str">
        <f t="shared" si="4"/>
        <v>Above 0.0005%</v>
      </c>
      <c r="W47" s="289">
        <f t="shared" si="1"/>
        <v>5.2631557487981144E-2</v>
      </c>
      <c r="X47" s="288" t="str">
        <f t="shared" si="5"/>
        <v>-</v>
      </c>
      <c r="Y47"/>
      <c r="Z47"/>
      <c r="AB47"/>
      <c r="AC47"/>
    </row>
    <row r="48" spans="1:29" ht="14.1" customHeight="1">
      <c r="A48" s="261">
        <v>35</v>
      </c>
      <c r="B48" s="291">
        <v>158</v>
      </c>
      <c r="C48" s="280" t="s">
        <v>461</v>
      </c>
      <c r="F48" s="287"/>
      <c r="G48" s="110">
        <f>SUMIF('Test Year'!$A:$A,$B48,'Test Year'!$U:$U)/1000</f>
        <v>0</v>
      </c>
      <c r="H48" s="282"/>
      <c r="I48" s="147">
        <f>SUMIF('Prior Year'!$A:$A,$B48,'Prior Year'!$U:$U)/1000</f>
        <v>0</v>
      </c>
      <c r="J48" s="282"/>
      <c r="K48" s="257">
        <f t="shared" si="10"/>
        <v>0</v>
      </c>
      <c r="L48" s="259" t="str">
        <f t="shared" si="11"/>
        <v>0.00%</v>
      </c>
      <c r="M48" s="287"/>
      <c r="N48" s="280"/>
      <c r="S48" s="287"/>
      <c r="T48" s="287"/>
      <c r="U48" s="274">
        <f t="shared" si="0"/>
        <v>0</v>
      </c>
      <c r="V48" s="288" t="str">
        <f t="shared" si="4"/>
        <v>-</v>
      </c>
      <c r="W48" s="289">
        <f t="shared" si="1"/>
        <v>0</v>
      </c>
      <c r="X48" s="288" t="str">
        <f t="shared" si="5"/>
        <v>-</v>
      </c>
      <c r="Y48"/>
      <c r="Z48"/>
      <c r="AB48"/>
      <c r="AC48"/>
    </row>
    <row r="49" spans="1:29" ht="14.1" customHeight="1">
      <c r="A49" s="261">
        <v>36</v>
      </c>
      <c r="B49" s="291">
        <v>163</v>
      </c>
      <c r="C49" s="280" t="s">
        <v>462</v>
      </c>
      <c r="F49" s="287"/>
      <c r="G49" s="110">
        <f>SUMIF('Test Year'!$A:$A,$B49,'Test Year'!$U:$U)/1000</f>
        <v>0</v>
      </c>
      <c r="H49" s="282"/>
      <c r="I49" s="147">
        <f>SUMIF('Prior Year'!$A:$A,$B49,'Prior Year'!$U:$U)/1000</f>
        <v>0</v>
      </c>
      <c r="J49" s="282"/>
      <c r="K49" s="257">
        <f t="shared" si="10"/>
        <v>0</v>
      </c>
      <c r="L49" s="259" t="str">
        <f t="shared" si="11"/>
        <v>0.00%</v>
      </c>
      <c r="M49" s="287"/>
      <c r="N49" s="280"/>
      <c r="S49" s="415"/>
      <c r="T49" s="415"/>
      <c r="U49" s="274">
        <f t="shared" si="0"/>
        <v>0</v>
      </c>
      <c r="V49" s="288" t="str">
        <f t="shared" si="4"/>
        <v>-</v>
      </c>
      <c r="W49" s="289">
        <f t="shared" si="1"/>
        <v>0</v>
      </c>
      <c r="X49" s="288" t="str">
        <f t="shared" si="5"/>
        <v>-</v>
      </c>
      <c r="Y49"/>
      <c r="Z49"/>
      <c r="AB49"/>
      <c r="AC49"/>
    </row>
    <row r="50" spans="1:29" ht="14.1" customHeight="1">
      <c r="A50" s="261">
        <v>37</v>
      </c>
      <c r="B50" s="291">
        <v>165</v>
      </c>
      <c r="C50" s="280" t="s">
        <v>271</v>
      </c>
      <c r="F50" s="287"/>
      <c r="G50" s="110">
        <f>SUMIF('Test Year'!$A:$A,$B50,'Test Year'!$U:$U)/1000</f>
        <v>30636.298079484699</v>
      </c>
      <c r="H50" s="282"/>
      <c r="I50" s="147">
        <f>SUMIF('Prior Year'!$A:$A,$B50,'Prior Year'!$U:$U)/1000</f>
        <v>30631.198536755601</v>
      </c>
      <c r="J50" s="282"/>
      <c r="K50" s="257">
        <f t="shared" si="10"/>
        <v>5.0995427290981752</v>
      </c>
      <c r="L50" s="259">
        <f t="shared" si="11"/>
        <v>1.6648198479661284E-4</v>
      </c>
      <c r="M50" s="287"/>
      <c r="N50" s="280"/>
      <c r="S50" s="415"/>
      <c r="T50" s="415"/>
      <c r="U50" s="274">
        <f t="shared" si="0"/>
        <v>5.0995427290981752</v>
      </c>
      <c r="V50" s="288" t="str">
        <f t="shared" si="4"/>
        <v>-</v>
      </c>
      <c r="W50" s="289">
        <f t="shared" si="1"/>
        <v>1.6648198479661284E-4</v>
      </c>
      <c r="X50" s="288" t="str">
        <f t="shared" si="5"/>
        <v>-</v>
      </c>
      <c r="Y50"/>
      <c r="Z50"/>
      <c r="AB50"/>
      <c r="AC50"/>
    </row>
    <row r="51" spans="1:29" ht="14.1" customHeight="1">
      <c r="A51" s="261">
        <v>38</v>
      </c>
      <c r="B51" s="291">
        <v>171</v>
      </c>
      <c r="C51" s="280" t="s">
        <v>463</v>
      </c>
      <c r="F51" s="287"/>
      <c r="G51" s="110">
        <f>SUMIF('Test Year'!$A:$A,$B51,'Test Year'!$U:$U)/1000</f>
        <v>0</v>
      </c>
      <c r="H51" s="282"/>
      <c r="I51" s="147">
        <f>SUMIF('Prior Year'!$A:$A,$B51,'Prior Year'!$U:$U)/1000</f>
        <v>0</v>
      </c>
      <c r="J51" s="282"/>
      <c r="K51" s="257">
        <f t="shared" si="10"/>
        <v>0</v>
      </c>
      <c r="L51" s="259" t="str">
        <f t="shared" si="11"/>
        <v>0.00%</v>
      </c>
      <c r="M51" s="287"/>
      <c r="N51" s="280"/>
      <c r="S51" s="415"/>
      <c r="T51" s="415"/>
      <c r="U51" s="274">
        <f t="shared" si="0"/>
        <v>0</v>
      </c>
      <c r="V51" s="288" t="str">
        <f t="shared" si="4"/>
        <v>-</v>
      </c>
      <c r="W51" s="289">
        <f t="shared" si="1"/>
        <v>0</v>
      </c>
      <c r="X51" s="288" t="str">
        <f t="shared" si="5"/>
        <v>-</v>
      </c>
      <c r="Y51"/>
      <c r="Z51"/>
      <c r="AB51"/>
      <c r="AC51"/>
    </row>
    <row r="52" spans="1:29" customFormat="1" ht="14.1" customHeight="1">
      <c r="A52" s="261">
        <v>39</v>
      </c>
      <c r="B52" s="291">
        <v>173</v>
      </c>
      <c r="C52" s="280" t="s">
        <v>464</v>
      </c>
      <c r="D52" s="261"/>
      <c r="E52" s="261"/>
      <c r="F52" s="287"/>
      <c r="G52" s="110">
        <f>SUMIF('Test Year'!$A:$A,$B52,'Test Year'!$U:$U)/1000</f>
        <v>79503.511410000006</v>
      </c>
      <c r="H52" s="282"/>
      <c r="I52" s="147">
        <f>SUMIF('Prior Year'!$A:$A,$B52,'Prior Year'!$U:$U)/1000</f>
        <v>78725.899527692396</v>
      </c>
      <c r="J52" s="282"/>
      <c r="K52" s="257">
        <f t="shared" si="10"/>
        <v>777.61188230761036</v>
      </c>
      <c r="L52" s="259">
        <f t="shared" si="11"/>
        <v>9.8774594761420267E-3</v>
      </c>
      <c r="U52" s="274">
        <f t="shared" si="0"/>
        <v>777.61188230761036</v>
      </c>
      <c r="V52" s="288" t="str">
        <f t="shared" ref="V52:V55" si="12">IF(U52&gt;$R$11,"Above 0.0005%","-")</f>
        <v>-</v>
      </c>
      <c r="W52" s="289">
        <f t="shared" si="1"/>
        <v>9.8774594761420267E-3</v>
      </c>
      <c r="X52" s="288" t="str">
        <f t="shared" ref="X52:X55" si="13">IF(W52&lt;0.1,"-","Above 10%")</f>
        <v>-</v>
      </c>
    </row>
    <row r="53" spans="1:29" customFormat="1" ht="14.1" customHeight="1">
      <c r="A53" s="261">
        <v>40</v>
      </c>
      <c r="B53" s="291">
        <v>176</v>
      </c>
      <c r="C53" s="280" t="s">
        <v>465</v>
      </c>
      <c r="D53" s="261"/>
      <c r="E53" s="261"/>
      <c r="F53" s="281"/>
      <c r="G53" s="110">
        <f>SUMIF('Test Year'!$A:$A,$B53,'Test Year'!$U:$U)/1000</f>
        <v>528</v>
      </c>
      <c r="H53" s="282"/>
      <c r="I53" s="147">
        <f>SUMIF('Prior Year'!$A:$A,$B53,'Prior Year'!$U:$U)/1000</f>
        <v>538.54455461538464</v>
      </c>
      <c r="J53" s="282"/>
      <c r="K53" s="257">
        <f t="shared" si="10"/>
        <v>-10.544554615384641</v>
      </c>
      <c r="L53" s="259">
        <f t="shared" si="11"/>
        <v>-1.9579725623472887E-2</v>
      </c>
      <c r="U53" s="274">
        <f t="shared" si="0"/>
        <v>10.544554615384641</v>
      </c>
      <c r="V53" s="288"/>
      <c r="W53" s="289">
        <f t="shared" si="1"/>
        <v>1.9579725623472887E-2</v>
      </c>
      <c r="X53" s="288"/>
    </row>
    <row r="54" spans="1:29" customFormat="1" ht="14.1" customHeight="1">
      <c r="A54" s="261">
        <v>41</v>
      </c>
      <c r="B54" s="291"/>
      <c r="C54" s="293" t="s">
        <v>466</v>
      </c>
      <c r="D54" s="261"/>
      <c r="E54" s="261"/>
      <c r="F54" s="287"/>
      <c r="G54" s="427">
        <f>SUM(G32:G53)</f>
        <v>512263.14081362227</v>
      </c>
      <c r="H54" s="286">
        <v>512263.14081362222</v>
      </c>
      <c r="I54" s="413">
        <f>SUM(I32:I53)</f>
        <v>532209.81964742509</v>
      </c>
      <c r="J54" s="286">
        <f>'B-3'!S206</f>
        <v>532209.81964742509</v>
      </c>
      <c r="K54" s="367">
        <f t="shared" ref="K54" si="14">+G54-I54</f>
        <v>-19946.678833802813</v>
      </c>
      <c r="L54" s="369">
        <f t="shared" ref="L54" si="15">IF(I54=0,"0.00%",+K54/I54)</f>
        <v>-3.7478975579625644E-2</v>
      </c>
      <c r="U54" s="274">
        <f t="shared" si="0"/>
        <v>19946.678833802813</v>
      </c>
      <c r="V54" s="288"/>
      <c r="W54" s="289">
        <f t="shared" si="1"/>
        <v>3.7478975579625644E-2</v>
      </c>
      <c r="X54" s="288"/>
    </row>
    <row r="55" spans="1:29" ht="14.1" customHeight="1" thickBot="1">
      <c r="A55" s="262">
        <v>42</v>
      </c>
      <c r="B55" s="262" t="s">
        <v>66</v>
      </c>
      <c r="C55" s="262"/>
      <c r="D55" s="262"/>
      <c r="E55" s="262"/>
      <c r="F55" s="262"/>
      <c r="G55" s="262"/>
      <c r="H55" s="262"/>
      <c r="I55" s="262"/>
      <c r="J55" s="262"/>
      <c r="K55" s="248"/>
      <c r="L55" s="248"/>
      <c r="M55" s="262"/>
      <c r="N55" s="262"/>
      <c r="O55" s="262"/>
      <c r="P55" s="262"/>
      <c r="Q55" s="262"/>
      <c r="R55" s="262"/>
      <c r="S55" s="262"/>
      <c r="U55" s="274"/>
      <c r="V55" s="288" t="str">
        <f t="shared" si="12"/>
        <v>-</v>
      </c>
      <c r="W55" s="289"/>
      <c r="X55" s="288" t="str">
        <f t="shared" si="13"/>
        <v>-</v>
      </c>
      <c r="Y55"/>
      <c r="Z55"/>
      <c r="AB55"/>
      <c r="AC55"/>
    </row>
    <row r="56" spans="1:29" ht="14.1" customHeight="1">
      <c r="A56" s="261" t="s">
        <v>467</v>
      </c>
      <c r="G56" s="258"/>
      <c r="I56" s="249"/>
      <c r="K56" s="249"/>
      <c r="L56" s="249"/>
      <c r="P56" s="272"/>
      <c r="Q56" s="261" t="s">
        <v>468</v>
      </c>
      <c r="U56" s="274"/>
      <c r="V56" s="288" t="str">
        <f t="shared" si="4"/>
        <v>-</v>
      </c>
      <c r="W56" s="289"/>
      <c r="X56" s="288" t="str">
        <f t="shared" si="5"/>
        <v>-</v>
      </c>
      <c r="Y56"/>
      <c r="Z56"/>
      <c r="AB56"/>
      <c r="AC56"/>
    </row>
    <row r="57" spans="1:29" ht="14.1" customHeight="1" thickBot="1">
      <c r="A57" s="262" t="str">
        <f>+$A$3</f>
        <v>SCHEDULE B-5</v>
      </c>
      <c r="B57" s="262"/>
      <c r="C57" s="262"/>
      <c r="D57" s="262"/>
      <c r="E57" s="262"/>
      <c r="F57" s="262"/>
      <c r="G57" s="294"/>
      <c r="H57" s="262" t="str">
        <f>+$H$3</f>
        <v>DETAIL OF CHANGES IN RATE BASE</v>
      </c>
      <c r="I57" s="248"/>
      <c r="J57" s="262"/>
      <c r="K57" s="248"/>
      <c r="L57" s="248"/>
      <c r="M57" s="262"/>
      <c r="N57" s="262"/>
      <c r="O57" s="262"/>
      <c r="P57" s="275"/>
      <c r="Q57" s="262"/>
      <c r="R57" s="262"/>
      <c r="S57" s="262" t="s">
        <v>469</v>
      </c>
      <c r="U57" s="274"/>
      <c r="V57" s="288" t="str">
        <f t="shared" si="4"/>
        <v>-</v>
      </c>
      <c r="W57" s="289"/>
      <c r="X57" s="288" t="str">
        <f t="shared" si="5"/>
        <v>-</v>
      </c>
      <c r="Y57"/>
      <c r="Z57"/>
      <c r="AB57"/>
      <c r="AC57"/>
    </row>
    <row r="58" spans="1:29" ht="14.1" customHeight="1">
      <c r="A58" s="261" t="s">
        <v>4</v>
      </c>
      <c r="E58" s="261" t="s">
        <v>436</v>
      </c>
      <c r="G58" s="258" t="str">
        <f>G4</f>
        <v>Provide the data listed below regarding all changes in rate base primary accounts that exceed 1/20th of one</v>
      </c>
      <c r="I58" s="249"/>
      <c r="K58" s="416"/>
      <c r="L58" s="416"/>
      <c r="N58" s="263"/>
      <c r="O58" s="263"/>
      <c r="P58" s="263" t="s">
        <v>7</v>
      </c>
      <c r="S58" s="264"/>
      <c r="T58" s="264"/>
      <c r="U58" s="274"/>
      <c r="V58" s="288" t="str">
        <f t="shared" si="4"/>
        <v>-</v>
      </c>
      <c r="W58" s="289"/>
      <c r="X58" s="288" t="str">
        <f t="shared" si="5"/>
        <v>-</v>
      </c>
      <c r="Y58"/>
      <c r="Z58"/>
      <c r="AB58"/>
      <c r="AC58"/>
    </row>
    <row r="59" spans="1:29" ht="14.1" customHeight="1">
      <c r="G59" s="258" t="str">
        <f>G5</f>
        <v xml:space="preserve">percent (.0005) of total rate base and ten percent from the prior year to the test year.  Quantify each reason </v>
      </c>
      <c r="I59" s="249"/>
      <c r="K59" s="417"/>
      <c r="L59" s="418"/>
      <c r="O59" s="265"/>
      <c r="P59" s="266" t="s">
        <v>12</v>
      </c>
      <c r="Q59" s="419" t="str">
        <f>+Q5</f>
        <v>Projected Test Year Ended 12/31/2025</v>
      </c>
      <c r="S59" s="265"/>
      <c r="T59" s="265"/>
      <c r="U59" s="274"/>
      <c r="V59" s="288" t="str">
        <f t="shared" si="4"/>
        <v>-</v>
      </c>
      <c r="W59" s="289"/>
      <c r="X59" s="288" t="str">
        <f t="shared" si="5"/>
        <v>-</v>
      </c>
      <c r="Y59"/>
      <c r="Z59"/>
      <c r="AB59"/>
      <c r="AC59"/>
    </row>
    <row r="60" spans="1:29" ht="14.1" customHeight="1">
      <c r="A60" s="261" t="s">
        <v>10</v>
      </c>
      <c r="G60" s="258" t="str">
        <f>G6</f>
        <v>for the change.</v>
      </c>
      <c r="I60" s="249"/>
      <c r="K60" s="417"/>
      <c r="L60" s="418"/>
      <c r="M60" s="265"/>
      <c r="P60" s="266" t="s">
        <v>12</v>
      </c>
      <c r="Q60" s="419" t="str">
        <f>+Q6</f>
        <v>Projected Prior Year Ended 12/31/2024</v>
      </c>
      <c r="S60" s="265"/>
      <c r="T60" s="265"/>
      <c r="U60" s="274"/>
      <c r="V60" s="288" t="str">
        <f t="shared" si="4"/>
        <v>-</v>
      </c>
      <c r="W60" s="289"/>
      <c r="X60" s="288" t="str">
        <f t="shared" si="5"/>
        <v>-</v>
      </c>
      <c r="Y60"/>
      <c r="Z60"/>
      <c r="AB60"/>
      <c r="AC60"/>
    </row>
    <row r="61" spans="1:29" ht="14.1" customHeight="1">
      <c r="G61" s="258"/>
      <c r="I61" s="249"/>
      <c r="K61" s="417"/>
      <c r="L61" s="418"/>
      <c r="M61" s="265"/>
      <c r="P61" s="272"/>
      <c r="Q61" s="419" t="str">
        <f>+Q7</f>
        <v>Historical Prior Year Ended 12/31/2023</v>
      </c>
      <c r="S61" s="265"/>
      <c r="T61" s="265"/>
      <c r="U61" s="274"/>
      <c r="V61" s="288" t="str">
        <f t="shared" si="4"/>
        <v>-</v>
      </c>
      <c r="W61" s="289"/>
      <c r="X61" s="288" t="str">
        <f t="shared" si="5"/>
        <v>-</v>
      </c>
      <c r="Y61"/>
      <c r="Z61"/>
      <c r="AB61"/>
      <c r="AC61"/>
    </row>
    <row r="62" spans="1:29" ht="14.1" customHeight="1" thickBot="1">
      <c r="A62" s="268" t="str">
        <f>A8</f>
        <v>DOCKET No. 20240026-EI</v>
      </c>
      <c r="B62" s="268"/>
      <c r="C62" s="269"/>
      <c r="D62" s="269"/>
      <c r="E62" s="269"/>
      <c r="F62" s="269"/>
      <c r="G62" s="1" t="s">
        <v>14</v>
      </c>
      <c r="H62" s="270"/>
      <c r="I62" s="2" t="s">
        <v>14</v>
      </c>
      <c r="J62" s="270"/>
      <c r="K62" s="1"/>
      <c r="L62" s="1"/>
      <c r="M62" s="269"/>
      <c r="N62" s="269"/>
      <c r="O62" s="269"/>
      <c r="P62" s="270"/>
      <c r="Q62" s="268" t="str">
        <f>Q8</f>
        <v>Witness: J. Chronister / R. Latta</v>
      </c>
      <c r="R62" s="262"/>
      <c r="S62" s="262"/>
      <c r="U62" s="274"/>
      <c r="V62" s="288" t="str">
        <f t="shared" si="4"/>
        <v>-</v>
      </c>
      <c r="W62" s="289"/>
      <c r="X62" s="288" t="str">
        <f t="shared" si="5"/>
        <v>-</v>
      </c>
      <c r="Y62"/>
      <c r="Z62"/>
      <c r="AB62"/>
      <c r="AC62"/>
    </row>
    <row r="63" spans="1:29" ht="14.1" customHeight="1">
      <c r="C63" s="271"/>
      <c r="D63" s="271"/>
      <c r="E63" s="271"/>
      <c r="F63" s="271"/>
      <c r="G63" s="250" t="s">
        <v>16</v>
      </c>
      <c r="H63" s="271"/>
      <c r="I63" s="250" t="s">
        <v>17</v>
      </c>
      <c r="J63" s="271"/>
      <c r="K63" s="250" t="s">
        <v>18</v>
      </c>
      <c r="L63" s="250" t="s">
        <v>19</v>
      </c>
      <c r="M63" s="271"/>
      <c r="N63" s="271"/>
      <c r="O63" s="271" t="s">
        <v>20</v>
      </c>
      <c r="P63" s="271"/>
      <c r="Q63" s="271"/>
      <c r="R63" s="271"/>
      <c r="S63" s="271"/>
      <c r="T63" s="271"/>
      <c r="U63" s="274"/>
      <c r="V63" s="288" t="str">
        <f t="shared" si="4"/>
        <v>-</v>
      </c>
      <c r="W63" s="289"/>
      <c r="X63" s="288" t="str">
        <f t="shared" si="5"/>
        <v>-</v>
      </c>
      <c r="Y63"/>
      <c r="Z63"/>
      <c r="AB63"/>
      <c r="AC63"/>
    </row>
    <row r="64" spans="1:29" ht="14.1" customHeight="1">
      <c r="C64" s="271"/>
      <c r="D64" s="271"/>
      <c r="E64" s="271"/>
      <c r="F64" s="271"/>
      <c r="G64" s="250"/>
      <c r="H64" s="271"/>
      <c r="I64" s="250"/>
      <c r="J64" s="271"/>
      <c r="K64" s="628" t="s">
        <v>414</v>
      </c>
      <c r="L64" s="628"/>
      <c r="M64" s="271"/>
      <c r="N64" s="271"/>
      <c r="O64" s="271"/>
      <c r="P64" s="271"/>
      <c r="Q64" s="271"/>
      <c r="R64" s="271"/>
      <c r="S64" s="271"/>
      <c r="T64" s="271"/>
      <c r="U64" s="274"/>
      <c r="V64" s="288" t="str">
        <f t="shared" si="4"/>
        <v>-</v>
      </c>
      <c r="W64" s="289"/>
      <c r="X64" s="288" t="str">
        <f t="shared" si="5"/>
        <v>-</v>
      </c>
      <c r="Y64"/>
      <c r="Z64"/>
      <c r="AB64"/>
      <c r="AC64"/>
    </row>
    <row r="65" spans="1:29" ht="14.1" customHeight="1">
      <c r="G65" s="251" t="s">
        <v>415</v>
      </c>
      <c r="I65" s="251" t="s">
        <v>416</v>
      </c>
      <c r="K65" s="251" t="s">
        <v>104</v>
      </c>
      <c r="L65" s="251" t="s">
        <v>417</v>
      </c>
      <c r="M65" s="272"/>
      <c r="N65" s="272"/>
      <c r="P65" s="272"/>
      <c r="S65" s="272"/>
      <c r="T65" s="272"/>
      <c r="U65" s="274"/>
      <c r="V65" s="288" t="str">
        <f t="shared" si="4"/>
        <v>-</v>
      </c>
      <c r="W65" s="289"/>
      <c r="X65" s="288" t="str">
        <f t="shared" si="5"/>
        <v>-</v>
      </c>
      <c r="Y65"/>
      <c r="Z65"/>
      <c r="AB65"/>
      <c r="AC65"/>
    </row>
    <row r="66" spans="1:29" ht="14.1" customHeight="1">
      <c r="A66" s="261" t="s">
        <v>34</v>
      </c>
      <c r="B66" s="272" t="s">
        <v>197</v>
      </c>
      <c r="C66" s="272" t="s">
        <v>197</v>
      </c>
      <c r="D66" s="272"/>
      <c r="E66" s="272"/>
      <c r="F66" s="271"/>
      <c r="G66" s="251" t="s">
        <v>418</v>
      </c>
      <c r="H66" s="251"/>
      <c r="I66" s="251" t="s">
        <v>418</v>
      </c>
      <c r="K66" s="250" t="s">
        <v>419</v>
      </c>
      <c r="L66" s="250" t="s">
        <v>420</v>
      </c>
      <c r="M66" s="272"/>
      <c r="N66" s="264" t="s">
        <v>421</v>
      </c>
      <c r="O66" s="264"/>
      <c r="P66" s="271"/>
      <c r="Q66" s="271"/>
      <c r="R66" s="271"/>
      <c r="S66" s="272"/>
      <c r="T66" s="272"/>
      <c r="U66" s="274"/>
      <c r="V66" s="288" t="str">
        <f t="shared" si="4"/>
        <v>-</v>
      </c>
      <c r="W66" s="289"/>
      <c r="X66" s="288" t="str">
        <f t="shared" si="5"/>
        <v>-</v>
      </c>
      <c r="Y66"/>
      <c r="Z66"/>
      <c r="AB66"/>
      <c r="AC66"/>
    </row>
    <row r="67" spans="1:29" ht="14.1" customHeight="1" thickBot="1">
      <c r="A67" s="262" t="s">
        <v>45</v>
      </c>
      <c r="B67" s="275" t="s">
        <v>213</v>
      </c>
      <c r="C67" s="275" t="s">
        <v>214</v>
      </c>
      <c r="D67" s="275"/>
      <c r="E67" s="275"/>
      <c r="F67" s="275"/>
      <c r="G67" s="253">
        <v>46022</v>
      </c>
      <c r="H67" s="254"/>
      <c r="I67" s="253">
        <v>45657</v>
      </c>
      <c r="J67" s="254"/>
      <c r="K67" s="254"/>
      <c r="L67" s="254" t="s">
        <v>422</v>
      </c>
      <c r="M67" s="276"/>
      <c r="N67" s="277"/>
      <c r="O67" s="277"/>
      <c r="P67" s="277"/>
      <c r="Q67" s="277"/>
      <c r="R67" s="277"/>
      <c r="S67" s="277"/>
      <c r="T67" s="271"/>
      <c r="U67" s="274"/>
      <c r="V67" s="288" t="str">
        <f t="shared" si="4"/>
        <v>-</v>
      </c>
      <c r="W67" s="289"/>
      <c r="X67" s="288" t="str">
        <f t="shared" si="5"/>
        <v>-</v>
      </c>
      <c r="Y67"/>
      <c r="Z67"/>
      <c r="AB67"/>
      <c r="AC67"/>
    </row>
    <row r="68" spans="1:29" ht="14.1" customHeight="1">
      <c r="A68" s="261">
        <v>1</v>
      </c>
      <c r="B68" s="278"/>
      <c r="D68" s="280"/>
      <c r="E68" s="280"/>
      <c r="F68" s="281"/>
      <c r="G68" s="428"/>
      <c r="H68" s="280"/>
      <c r="I68" s="257"/>
      <c r="J68" s="280"/>
      <c r="K68" s="295"/>
      <c r="L68" s="295"/>
      <c r="M68" s="280"/>
      <c r="N68" s="280"/>
      <c r="S68" s="280"/>
      <c r="T68" s="280"/>
      <c r="U68" s="274"/>
      <c r="V68" s="288" t="str">
        <f t="shared" si="4"/>
        <v>-</v>
      </c>
      <c r="W68" s="289"/>
      <c r="X68" s="288" t="str">
        <f t="shared" si="5"/>
        <v>-</v>
      </c>
      <c r="Y68"/>
      <c r="Z68"/>
      <c r="AB68"/>
      <c r="AC68"/>
    </row>
    <row r="69" spans="1:29" ht="14.1" customHeight="1">
      <c r="A69" s="261">
        <v>2</v>
      </c>
      <c r="B69" s="420"/>
      <c r="C69" s="280" t="s">
        <v>470</v>
      </c>
      <c r="E69" s="421"/>
      <c r="F69" s="281"/>
      <c r="H69" s="257"/>
      <c r="I69" s="147"/>
      <c r="J69" s="280"/>
      <c r="K69" s="257"/>
      <c r="L69" s="259"/>
      <c r="M69" s="287"/>
      <c r="S69" s="280"/>
      <c r="T69" s="280"/>
      <c r="U69" s="274"/>
      <c r="V69" s="288" t="str">
        <f t="shared" si="4"/>
        <v>-</v>
      </c>
      <c r="W69" s="289"/>
      <c r="X69" s="288" t="str">
        <f t="shared" si="5"/>
        <v>-</v>
      </c>
      <c r="Y69"/>
      <c r="Z69"/>
      <c r="AB69"/>
      <c r="AC69"/>
    </row>
    <row r="70" spans="1:29" ht="14.1" customHeight="1">
      <c r="A70" s="261">
        <v>3</v>
      </c>
      <c r="B70" s="291">
        <v>182</v>
      </c>
      <c r="C70" s="280" t="s">
        <v>471</v>
      </c>
      <c r="F70" s="287"/>
      <c r="G70" s="110">
        <f>'B-3'!S67</f>
        <v>788092.49424105207</v>
      </c>
      <c r="H70" s="286"/>
      <c r="I70" s="342">
        <f>'B-3'!S229</f>
        <v>818423.22024900268</v>
      </c>
      <c r="J70" s="286"/>
      <c r="K70" s="257">
        <f t="shared" ref="K70:K74" si="16">+G70-I70</f>
        <v>-30330.726007950609</v>
      </c>
      <c r="L70" s="259">
        <f t="shared" ref="L70:L74" si="17">IF(I70=0,"0.00%",+K70/I70)</f>
        <v>-3.7059952916197299E-2</v>
      </c>
      <c r="M70" s="287"/>
      <c r="S70" s="280"/>
      <c r="T70" s="280"/>
      <c r="U70" s="274">
        <f t="shared" ref="U70:U106" si="18">ABS(K70)</f>
        <v>30330.726007950609</v>
      </c>
      <c r="V70" s="288" t="str">
        <f t="shared" si="4"/>
        <v>Above 0.0005%</v>
      </c>
      <c r="W70" s="289">
        <f t="shared" ref="W70:W106" si="19">ABS(L70)</f>
        <v>3.7059952916197299E-2</v>
      </c>
      <c r="X70" s="288" t="str">
        <f>IF(W70&lt;0.1,"-","Above 10%")</f>
        <v>-</v>
      </c>
      <c r="Y70"/>
      <c r="Z70"/>
      <c r="AB70"/>
      <c r="AC70"/>
    </row>
    <row r="71" spans="1:29" ht="14.1" customHeight="1">
      <c r="A71" s="261">
        <v>4</v>
      </c>
      <c r="B71" s="582">
        <v>183</v>
      </c>
      <c r="C71" s="583" t="s">
        <v>290</v>
      </c>
      <c r="D71" s="584"/>
      <c r="E71" s="584"/>
      <c r="F71" s="591"/>
      <c r="G71" s="592">
        <f>SUMIF('Test Year'!$A:$A,$B71,'Test Year'!$U:$U)/1000</f>
        <v>6566.744626923075</v>
      </c>
      <c r="H71" s="588">
        <f>'B-3'!S69</f>
        <v>6566.744626923075</v>
      </c>
      <c r="I71" s="593">
        <f>SUMIF('Prior Year'!$A:$A,$B71,'Prior Year'!$U:$U)/1000</f>
        <v>15210.360032307693</v>
      </c>
      <c r="J71" s="588">
        <f>'B-3'!S231</f>
        <v>15210.36003230769</v>
      </c>
      <c r="K71" s="589">
        <f t="shared" si="16"/>
        <v>-8643.6154053846185</v>
      </c>
      <c r="L71" s="590">
        <f t="shared" si="17"/>
        <v>-0.56827158509233666</v>
      </c>
      <c r="M71" s="585"/>
      <c r="N71" s="584"/>
      <c r="O71" s="584"/>
      <c r="P71" s="584"/>
      <c r="Q71" s="584"/>
      <c r="R71" s="584"/>
      <c r="S71" s="583"/>
      <c r="T71" s="583"/>
      <c r="U71" s="274">
        <f t="shared" si="18"/>
        <v>8643.6154053846185</v>
      </c>
      <c r="V71" s="288" t="str">
        <f t="shared" si="4"/>
        <v>Above 0.0005%</v>
      </c>
      <c r="W71" s="289">
        <f t="shared" si="19"/>
        <v>0.56827158509233666</v>
      </c>
      <c r="X71" s="288" t="str">
        <f t="shared" ref="X71:X106" si="20">IF(W71&lt;0.1,"-","Above 10%")</f>
        <v>Above 10%</v>
      </c>
      <c r="Y71"/>
      <c r="Z71"/>
      <c r="AB71"/>
      <c r="AC71"/>
    </row>
    <row r="72" spans="1:29" ht="14.1" customHeight="1">
      <c r="A72" s="261">
        <v>5</v>
      </c>
      <c r="B72" s="291">
        <v>184</v>
      </c>
      <c r="C72" s="280" t="s">
        <v>292</v>
      </c>
      <c r="F72" s="287"/>
      <c r="G72" s="426">
        <f>SUMIF('Test Year'!$A:$A,$B72,'Test Year'!$U:$U)/1000</f>
        <v>0</v>
      </c>
      <c r="H72" s="286"/>
      <c r="I72" s="147">
        <f>SUMIF('Prior Year'!$A:$A,$B72,'Prior Year'!$U:$U)/1000</f>
        <v>5.8940238461538454</v>
      </c>
      <c r="J72" s="286"/>
      <c r="K72" s="257">
        <f t="shared" si="16"/>
        <v>-5.8940238461538454</v>
      </c>
      <c r="L72" s="259">
        <f t="shared" si="17"/>
        <v>-1</v>
      </c>
      <c r="M72" s="287"/>
      <c r="S72" s="280"/>
      <c r="T72" s="280"/>
      <c r="U72" s="274">
        <f t="shared" si="18"/>
        <v>5.8940238461538454</v>
      </c>
      <c r="V72" s="288" t="str">
        <f t="shared" si="4"/>
        <v>-</v>
      </c>
      <c r="W72" s="289">
        <f t="shared" si="19"/>
        <v>1</v>
      </c>
      <c r="X72" s="288" t="str">
        <f t="shared" si="20"/>
        <v>Above 10%</v>
      </c>
      <c r="Y72"/>
      <c r="Z72"/>
      <c r="AB72"/>
      <c r="AC72"/>
    </row>
    <row r="73" spans="1:29" ht="14.1" customHeight="1">
      <c r="A73" s="261">
        <v>6</v>
      </c>
      <c r="B73" s="291">
        <v>186</v>
      </c>
      <c r="C73" s="280" t="s">
        <v>376</v>
      </c>
      <c r="G73" s="426">
        <f>SUMIF('Test Year'!$A:$A,$B73,'Test Year'!$U:$U)/1000</f>
        <v>4110.4833084615384</v>
      </c>
      <c r="H73" s="286"/>
      <c r="I73" s="147">
        <f>SUMIF('Prior Year'!$A:$A,$B73,'Prior Year'!$U:$U)/1000</f>
        <v>8775.4523453846141</v>
      </c>
      <c r="J73" s="286"/>
      <c r="K73" s="257">
        <f t="shared" si="16"/>
        <v>-4664.9690369230757</v>
      </c>
      <c r="L73" s="259">
        <f t="shared" si="17"/>
        <v>-0.53159299980434427</v>
      </c>
      <c r="S73" s="280"/>
      <c r="T73" s="280"/>
      <c r="U73" s="274">
        <f t="shared" si="18"/>
        <v>4664.9690369230757</v>
      </c>
      <c r="V73" s="288" t="str">
        <f t="shared" si="4"/>
        <v>-</v>
      </c>
      <c r="W73" s="289">
        <f t="shared" si="19"/>
        <v>0.53159299980434427</v>
      </c>
      <c r="X73" s="288" t="str">
        <f t="shared" si="20"/>
        <v>Above 10%</v>
      </c>
      <c r="Y73"/>
      <c r="Z73"/>
      <c r="AB73"/>
      <c r="AC73"/>
    </row>
    <row r="74" spans="1:29" ht="14.1" customHeight="1">
      <c r="A74" s="261">
        <v>7</v>
      </c>
      <c r="B74" s="422"/>
      <c r="C74" s="423" t="s">
        <v>472</v>
      </c>
      <c r="F74" s="287"/>
      <c r="G74" s="427">
        <f>SUM(G70:G73)</f>
        <v>798769.72217643668</v>
      </c>
      <c r="H74" s="286">
        <v>798770</v>
      </c>
      <c r="I74" s="413">
        <f>SUM(I70:I73)</f>
        <v>842414.92665054114</v>
      </c>
      <c r="J74" s="286">
        <f>SUM('B-3'!S229,'B-3'!S231:S233)</f>
        <v>842414.92665054114</v>
      </c>
      <c r="K74" s="367">
        <f t="shared" si="16"/>
        <v>-43645.204474104452</v>
      </c>
      <c r="L74" s="369">
        <f t="shared" si="17"/>
        <v>-5.1809628596728066E-2</v>
      </c>
      <c r="M74" s="287"/>
      <c r="S74" s="280"/>
      <c r="T74" s="280"/>
      <c r="U74" s="274">
        <f t="shared" si="18"/>
        <v>43645.204474104452</v>
      </c>
      <c r="V74" s="288" t="str">
        <f t="shared" si="4"/>
        <v>Above 0.0005%</v>
      </c>
      <c r="W74" s="289">
        <f t="shared" si="19"/>
        <v>5.1809628596728066E-2</v>
      </c>
      <c r="X74" s="288" t="str">
        <f t="shared" si="20"/>
        <v>-</v>
      </c>
      <c r="Y74"/>
      <c r="Z74"/>
      <c r="AB74"/>
      <c r="AC74"/>
    </row>
    <row r="75" spans="1:29" ht="14.1" customHeight="1">
      <c r="A75" s="261">
        <v>8</v>
      </c>
      <c r="B75" s="278"/>
      <c r="F75" s="287"/>
      <c r="G75" s="165"/>
      <c r="H75" s="286"/>
      <c r="I75" s="424"/>
      <c r="J75" s="286"/>
      <c r="K75" s="424"/>
      <c r="L75" s="424"/>
      <c r="M75" s="287"/>
      <c r="S75" s="280"/>
      <c r="T75" s="280"/>
      <c r="U75" s="274">
        <f t="shared" si="18"/>
        <v>0</v>
      </c>
      <c r="V75" s="288" t="str">
        <f t="shared" si="4"/>
        <v>-</v>
      </c>
      <c r="W75" s="289">
        <f t="shared" si="19"/>
        <v>0</v>
      </c>
      <c r="X75" s="288" t="str">
        <f t="shared" si="20"/>
        <v>-</v>
      </c>
      <c r="Y75"/>
      <c r="Z75"/>
      <c r="AB75"/>
      <c r="AC75"/>
    </row>
    <row r="76" spans="1:29" ht="14.1" customHeight="1">
      <c r="A76" s="261">
        <v>9</v>
      </c>
      <c r="B76" s="423" t="s">
        <v>473</v>
      </c>
      <c r="F76" s="287"/>
      <c r="G76" s="258">
        <f>SUM(G74,G54,G30)</f>
        <v>1327410.8976431359</v>
      </c>
      <c r="H76" s="286"/>
      <c r="I76" s="258">
        <f>SUM(I74,I54,I30)</f>
        <v>1389161.5296887355</v>
      </c>
      <c r="J76" s="286">
        <f>SUM('B-3'!S187:S205,'B-3'!S229,'B-3'!S231:S233,'B-3'!S184)</f>
        <v>1389161.5296887353</v>
      </c>
      <c r="K76" s="257">
        <f t="shared" ref="K76" si="21">+G76-I76</f>
        <v>-61750.632045599632</v>
      </c>
      <c r="L76" s="259">
        <f t="shared" ref="L76" si="22">IF(I76=0,"0.00%",+K76/I76)</f>
        <v>-4.4451729137241422E-2</v>
      </c>
      <c r="M76" s="287"/>
      <c r="S76" s="280"/>
      <c r="T76" s="280"/>
      <c r="U76" s="274">
        <f t="shared" si="18"/>
        <v>61750.632045599632</v>
      </c>
      <c r="V76" s="288" t="str">
        <f t="shared" si="4"/>
        <v>Above 0.0005%</v>
      </c>
      <c r="W76" s="289">
        <f t="shared" si="19"/>
        <v>4.4451729137241422E-2</v>
      </c>
      <c r="X76" s="288" t="str">
        <f t="shared" si="20"/>
        <v>-</v>
      </c>
      <c r="Y76"/>
      <c r="Z76"/>
      <c r="AB76"/>
      <c r="AC76"/>
    </row>
    <row r="77" spans="1:29" ht="14.1" customHeight="1">
      <c r="A77" s="261">
        <v>10</v>
      </c>
      <c r="B77" s="278"/>
      <c r="C77" s="280"/>
      <c r="F77" s="287"/>
      <c r="G77" s="165"/>
      <c r="H77" s="286"/>
      <c r="I77" s="424"/>
      <c r="J77" s="286"/>
      <c r="K77" s="257"/>
      <c r="L77" s="257"/>
      <c r="M77" s="257"/>
      <c r="S77" s="280"/>
      <c r="T77" s="280"/>
      <c r="U77" s="274">
        <f t="shared" si="18"/>
        <v>0</v>
      </c>
      <c r="V77" s="288" t="str">
        <f t="shared" si="4"/>
        <v>-</v>
      </c>
      <c r="W77" s="289">
        <f t="shared" si="19"/>
        <v>0</v>
      </c>
      <c r="X77" s="288" t="str">
        <f t="shared" si="20"/>
        <v>-</v>
      </c>
      <c r="Y77"/>
      <c r="Z77"/>
      <c r="AB77"/>
      <c r="AC77"/>
    </row>
    <row r="78" spans="1:29" ht="14.1" customHeight="1">
      <c r="A78" s="261">
        <v>11</v>
      </c>
      <c r="B78" s="278"/>
      <c r="C78" s="279" t="s">
        <v>474</v>
      </c>
      <c r="F78" s="287"/>
      <c r="G78" s="47"/>
      <c r="H78" s="286"/>
      <c r="I78" s="257"/>
      <c r="J78" s="286"/>
      <c r="K78" s="257"/>
      <c r="L78" s="257"/>
      <c r="M78" s="257"/>
      <c r="S78" s="280"/>
      <c r="T78" s="280"/>
      <c r="U78" s="274">
        <f t="shared" si="18"/>
        <v>0</v>
      </c>
      <c r="V78" s="288" t="str">
        <f t="shared" si="4"/>
        <v>-</v>
      </c>
      <c r="W78" s="289">
        <f t="shared" si="19"/>
        <v>0</v>
      </c>
      <c r="X78" s="288" t="str">
        <f t="shared" si="20"/>
        <v>-</v>
      </c>
      <c r="Y78"/>
      <c r="Z78"/>
      <c r="AB78"/>
      <c r="AC78"/>
    </row>
    <row r="79" spans="1:29" ht="14.1" customHeight="1">
      <c r="A79" s="261">
        <v>12</v>
      </c>
      <c r="B79" s="291">
        <v>228</v>
      </c>
      <c r="C79" s="280" t="s">
        <v>475</v>
      </c>
      <c r="F79" s="287"/>
      <c r="G79" s="426">
        <f>SUMIF('Test Year'!$A:$A,$B79,'Test Year'!$U:$U)/1000</f>
        <v>102435.4811898238</v>
      </c>
      <c r="H79" s="286"/>
      <c r="I79" s="147">
        <f>SUMIF('Prior Year'!$A:$A,$B79,'Prior Year'!$U:$U)/1000</f>
        <v>106653.71796685937</v>
      </c>
      <c r="J79" s="286"/>
      <c r="K79" s="257">
        <f t="shared" ref="K79:K91" si="23">+G79-I79</f>
        <v>-4218.2367770355777</v>
      </c>
      <c r="L79" s="259">
        <f t="shared" ref="L79:L91" si="24">IF(I79=0,"0.00%",+K79/I79)</f>
        <v>-3.9550771013405414E-2</v>
      </c>
      <c r="M79" s="287"/>
      <c r="S79" s="280"/>
      <c r="T79" s="280"/>
      <c r="U79" s="274">
        <f t="shared" si="18"/>
        <v>4218.2367770355777</v>
      </c>
      <c r="V79" s="288" t="str">
        <f t="shared" si="4"/>
        <v>-</v>
      </c>
      <c r="W79" s="289">
        <f t="shared" si="19"/>
        <v>3.9550771013405414E-2</v>
      </c>
      <c r="X79" s="288" t="str">
        <f t="shared" si="20"/>
        <v>-</v>
      </c>
      <c r="Y79"/>
      <c r="Z79"/>
      <c r="AB79"/>
      <c r="AC79"/>
    </row>
    <row r="80" spans="1:29" ht="14.1" customHeight="1">
      <c r="A80" s="261">
        <v>13</v>
      </c>
      <c r="B80" s="291">
        <v>229</v>
      </c>
      <c r="C80" s="280" t="s">
        <v>476</v>
      </c>
      <c r="G80" s="426">
        <f>SUMIF('Test Year'!$A:$A,$B80,'Test Year'!$U:$U)/1000</f>
        <v>0</v>
      </c>
      <c r="H80" s="286"/>
      <c r="I80" s="147">
        <f>SUMIF('Prior Year'!$A:$A,$B80,'Prior Year'!$U:$U)/1000</f>
        <v>0</v>
      </c>
      <c r="J80" s="286"/>
      <c r="K80" s="257">
        <f t="shared" si="23"/>
        <v>0</v>
      </c>
      <c r="L80" s="259" t="str">
        <f t="shared" si="24"/>
        <v>0.00%</v>
      </c>
      <c r="M80" s="287"/>
      <c r="S80" s="280"/>
      <c r="T80" s="280"/>
      <c r="U80" s="274">
        <f t="shared" si="18"/>
        <v>0</v>
      </c>
      <c r="V80" s="288" t="str">
        <f t="shared" si="4"/>
        <v>-</v>
      </c>
      <c r="W80" s="289">
        <f t="shared" si="19"/>
        <v>0</v>
      </c>
      <c r="X80" s="288" t="str">
        <f t="shared" si="20"/>
        <v>-</v>
      </c>
      <c r="Y80"/>
      <c r="Z80"/>
      <c r="AB80"/>
      <c r="AC80"/>
    </row>
    <row r="81" spans="1:29" ht="14.1" customHeight="1">
      <c r="A81" s="261">
        <v>14</v>
      </c>
      <c r="B81" s="291">
        <v>230</v>
      </c>
      <c r="C81" s="280" t="s">
        <v>477</v>
      </c>
      <c r="G81" s="426">
        <f>SUMIF('Test Year'!$A:$A,$B81,'Test Year'!$U:$U)/1000</f>
        <v>34647.242676153845</v>
      </c>
      <c r="H81" s="286"/>
      <c r="I81" s="147">
        <f>SUMIF('Prior Year'!$A:$A,$B81,'Prior Year'!$U:$U)/1000</f>
        <v>32960.900449230765</v>
      </c>
      <c r="J81" s="286"/>
      <c r="K81" s="257">
        <f t="shared" si="23"/>
        <v>1686.3422269230796</v>
      </c>
      <c r="L81" s="259">
        <f t="shared" si="24"/>
        <v>5.1161898004592747E-2</v>
      </c>
      <c r="M81" s="287"/>
      <c r="S81" s="280"/>
      <c r="T81" s="280"/>
      <c r="U81" s="274">
        <f t="shared" si="18"/>
        <v>1686.3422269230796</v>
      </c>
      <c r="V81" s="288" t="str">
        <f t="shared" si="4"/>
        <v>-</v>
      </c>
      <c r="W81" s="289">
        <f t="shared" si="19"/>
        <v>5.1161898004592747E-2</v>
      </c>
      <c r="X81" s="288" t="str">
        <f t="shared" si="20"/>
        <v>-</v>
      </c>
      <c r="Y81"/>
      <c r="Z81"/>
      <c r="AB81"/>
      <c r="AC81"/>
    </row>
    <row r="82" spans="1:29" ht="14.1" customHeight="1">
      <c r="A82" s="261">
        <v>15</v>
      </c>
      <c r="B82" s="291">
        <v>232</v>
      </c>
      <c r="C82" s="280" t="s">
        <v>337</v>
      </c>
      <c r="F82" s="287"/>
      <c r="G82" s="426">
        <f>SUMIF('Test Year'!$A:$A,$B82,'Test Year'!$U:$U)/1000</f>
        <v>262287.35123794479</v>
      </c>
      <c r="H82" s="286"/>
      <c r="I82" s="147">
        <f>SUMIF('Prior Year'!$A:$A,$B82,'Prior Year'!$U:$U)/1000</f>
        <v>242553.30735898201</v>
      </c>
      <c r="J82" s="286"/>
      <c r="K82" s="257">
        <f t="shared" si="23"/>
        <v>19734.043878962781</v>
      </c>
      <c r="L82" s="259">
        <f t="shared" si="24"/>
        <v>8.1359615722560077E-2</v>
      </c>
      <c r="M82" s="287"/>
      <c r="S82" s="280"/>
      <c r="T82" s="280"/>
      <c r="U82" s="274">
        <f t="shared" si="18"/>
        <v>19734.043878962781</v>
      </c>
      <c r="V82" s="288" t="str">
        <f t="shared" ref="V82:V106" si="25">IF(U82&gt;$R$11,"Above 0.0005%","-")</f>
        <v>Above 0.0005%</v>
      </c>
      <c r="W82" s="289">
        <f t="shared" si="19"/>
        <v>8.1359615722560077E-2</v>
      </c>
      <c r="X82" s="288" t="str">
        <f t="shared" si="20"/>
        <v>-</v>
      </c>
      <c r="Y82"/>
      <c r="Z82"/>
      <c r="AB82"/>
      <c r="AC82"/>
    </row>
    <row r="83" spans="1:29" ht="14.1" customHeight="1">
      <c r="A83" s="261">
        <v>16</v>
      </c>
      <c r="B83" s="291">
        <v>233</v>
      </c>
      <c r="C83" s="280" t="s">
        <v>339</v>
      </c>
      <c r="F83" s="287"/>
      <c r="G83" s="426">
        <v>0</v>
      </c>
      <c r="H83" s="286"/>
      <c r="I83" s="147">
        <v>0</v>
      </c>
      <c r="J83" s="286"/>
      <c r="K83" s="257">
        <f t="shared" si="23"/>
        <v>0</v>
      </c>
      <c r="L83" s="259" t="str">
        <f t="shared" si="24"/>
        <v>0.00%</v>
      </c>
      <c r="M83" s="287"/>
      <c r="S83" s="280"/>
      <c r="T83" s="280"/>
      <c r="U83" s="274">
        <f t="shared" si="18"/>
        <v>0</v>
      </c>
      <c r="V83" s="288" t="str">
        <f t="shared" si="25"/>
        <v>-</v>
      </c>
      <c r="W83" s="289">
        <f t="shared" si="19"/>
        <v>0</v>
      </c>
      <c r="X83" s="288" t="str">
        <f t="shared" si="20"/>
        <v>-</v>
      </c>
      <c r="Y83"/>
      <c r="Z83"/>
      <c r="AB83"/>
      <c r="AC83"/>
    </row>
    <row r="84" spans="1:29" ht="13.5" customHeight="1">
      <c r="A84" s="261">
        <v>17</v>
      </c>
      <c r="B84" s="291">
        <v>234</v>
      </c>
      <c r="C84" s="280" t="s">
        <v>478</v>
      </c>
      <c r="F84" s="287"/>
      <c r="G84" s="426">
        <f>SUMIF('Test Year'!$A:$A,$B84,'Test Year'!$U:$U)/1000</f>
        <v>11430.237184311907</v>
      </c>
      <c r="H84" s="286"/>
      <c r="I84" s="147">
        <f>SUMIF('Prior Year'!$A:$A,$B84,'Prior Year'!$U:$U)/1000</f>
        <v>12017.831523846153</v>
      </c>
      <c r="J84" s="286"/>
      <c r="K84" s="257">
        <f t="shared" si="23"/>
        <v>-587.59433953424559</v>
      </c>
      <c r="L84" s="259">
        <f t="shared" si="24"/>
        <v>-4.8893541099184389E-2</v>
      </c>
      <c r="M84" s="287"/>
      <c r="S84" s="280"/>
      <c r="T84" s="280"/>
      <c r="U84" s="274">
        <f t="shared" si="18"/>
        <v>587.59433953424559</v>
      </c>
      <c r="V84" s="288" t="str">
        <f t="shared" si="25"/>
        <v>-</v>
      </c>
      <c r="W84" s="289">
        <f t="shared" si="19"/>
        <v>4.8893541099184389E-2</v>
      </c>
      <c r="X84" s="288" t="str">
        <f t="shared" si="20"/>
        <v>-</v>
      </c>
      <c r="Y84"/>
      <c r="Z84"/>
      <c r="AB84"/>
      <c r="AC84"/>
    </row>
    <row r="85" spans="1:29" ht="14.1" customHeight="1">
      <c r="A85" s="261">
        <v>18</v>
      </c>
      <c r="B85" s="291">
        <v>236</v>
      </c>
      <c r="C85" s="280" t="s">
        <v>479</v>
      </c>
      <c r="F85" s="287"/>
      <c r="G85" s="429">
        <f>SUM('B-3'!S135:S136)</f>
        <v>44320.676262094035</v>
      </c>
      <c r="H85" s="286"/>
      <c r="I85" s="372">
        <f>SUM('B-3'!S297:S298)</f>
        <v>44914.163373034273</v>
      </c>
      <c r="J85" s="286"/>
      <c r="K85" s="257">
        <f t="shared" si="23"/>
        <v>-593.48711094023747</v>
      </c>
      <c r="L85" s="259">
        <f t="shared" si="24"/>
        <v>-1.3213807546876347E-2</v>
      </c>
      <c r="M85" s="364"/>
      <c r="S85" s="280"/>
      <c r="T85" s="280"/>
      <c r="U85" s="274">
        <f t="shared" si="18"/>
        <v>593.48711094023747</v>
      </c>
      <c r="V85" s="288" t="str">
        <f t="shared" si="25"/>
        <v>-</v>
      </c>
      <c r="W85" s="289">
        <f t="shared" si="19"/>
        <v>1.3213807546876347E-2</v>
      </c>
      <c r="X85" s="288" t="str">
        <f t="shared" si="20"/>
        <v>-</v>
      </c>
      <c r="Y85"/>
      <c r="Z85"/>
      <c r="AB85"/>
      <c r="AC85"/>
    </row>
    <row r="86" spans="1:29" ht="14.1" customHeight="1">
      <c r="A86" s="261">
        <v>19</v>
      </c>
      <c r="B86" s="291">
        <v>237</v>
      </c>
      <c r="C86" s="280" t="s">
        <v>347</v>
      </c>
      <c r="F86" s="287"/>
      <c r="G86" s="426">
        <f>SUMIF('Test Year'!$A:$A,$B86,'Test Year'!$U:$U)/1000</f>
        <v>46827.2955703845</v>
      </c>
      <c r="H86" s="286"/>
      <c r="I86" s="147">
        <f>SUMIF('Prior Year'!$A:$A,$B86,'Prior Year'!$U:$U)/1000</f>
        <v>47995.047375557064</v>
      </c>
      <c r="J86" s="286"/>
      <c r="K86" s="257">
        <f t="shared" si="23"/>
        <v>-1167.7518051725638</v>
      </c>
      <c r="L86" s="259">
        <f t="shared" si="24"/>
        <v>-2.4330673038720177E-2</v>
      </c>
      <c r="M86" s="287"/>
      <c r="S86" s="287"/>
      <c r="T86" s="287"/>
      <c r="U86" s="274">
        <f t="shared" si="18"/>
        <v>1167.7518051725638</v>
      </c>
      <c r="V86" s="288" t="str">
        <f t="shared" si="25"/>
        <v>-</v>
      </c>
      <c r="W86" s="289">
        <f t="shared" si="19"/>
        <v>2.4330673038720177E-2</v>
      </c>
      <c r="X86" s="288" t="str">
        <f t="shared" si="20"/>
        <v>-</v>
      </c>
      <c r="Y86"/>
      <c r="Z86"/>
      <c r="AB86"/>
      <c r="AC86"/>
    </row>
    <row r="87" spans="1:29" ht="14.1" customHeight="1">
      <c r="A87" s="261">
        <v>20</v>
      </c>
      <c r="B87" s="291">
        <v>238</v>
      </c>
      <c r="C87" s="280" t="s">
        <v>480</v>
      </c>
      <c r="F87" s="287"/>
      <c r="G87" s="426">
        <f>SUMIF('Test Year'!$A:$A,$B87,'Test Year'!$U:$U)/1000</f>
        <v>0</v>
      </c>
      <c r="H87" s="286"/>
      <c r="I87" s="147">
        <f>SUMIF('Prior Year'!$A:$A,$B87,'Prior Year'!$U:$U)/1000</f>
        <v>0</v>
      </c>
      <c r="J87" s="286"/>
      <c r="K87" s="257">
        <f t="shared" si="23"/>
        <v>0</v>
      </c>
      <c r="L87" s="259" t="str">
        <f t="shared" si="24"/>
        <v>0.00%</v>
      </c>
      <c r="M87" s="287"/>
      <c r="S87" s="287"/>
      <c r="T87" s="287"/>
      <c r="U87" s="274">
        <f t="shared" si="18"/>
        <v>0</v>
      </c>
      <c r="V87" s="288" t="str">
        <f t="shared" si="25"/>
        <v>-</v>
      </c>
      <c r="W87" s="289">
        <f t="shared" si="19"/>
        <v>0</v>
      </c>
      <c r="X87" s="288" t="str">
        <f t="shared" si="20"/>
        <v>-</v>
      </c>
      <c r="Y87"/>
      <c r="Z87"/>
      <c r="AB87"/>
      <c r="AC87"/>
    </row>
    <row r="88" spans="1:29" ht="14.1" customHeight="1">
      <c r="A88" s="261">
        <v>21</v>
      </c>
      <c r="B88" s="291">
        <v>241</v>
      </c>
      <c r="C88" s="280" t="s">
        <v>351</v>
      </c>
      <c r="F88" s="287"/>
      <c r="G88" s="426">
        <f>SUMIF('Test Year'!$A:$A,$B88,'Test Year'!$U:$U)/1000</f>
        <v>14207.134949230762</v>
      </c>
      <c r="H88" s="286"/>
      <c r="I88" s="147">
        <f>SUMIF('Prior Year'!$A:$A,$B88,'Prior Year'!$U:$U)/1000</f>
        <v>13357.907850000016</v>
      </c>
      <c r="J88" s="286"/>
      <c r="K88" s="257">
        <f t="shared" si="23"/>
        <v>849.22709923074581</v>
      </c>
      <c r="L88" s="259">
        <f t="shared" si="24"/>
        <v>6.357485833612371E-2</v>
      </c>
      <c r="M88" s="287"/>
      <c r="S88" s="287"/>
      <c r="T88" s="287"/>
      <c r="U88" s="274">
        <f t="shared" si="18"/>
        <v>849.22709923074581</v>
      </c>
      <c r="V88" s="288" t="str">
        <f t="shared" si="25"/>
        <v>-</v>
      </c>
      <c r="W88" s="289">
        <f t="shared" si="19"/>
        <v>6.357485833612371E-2</v>
      </c>
      <c r="X88" s="288" t="str">
        <f t="shared" si="20"/>
        <v>-</v>
      </c>
      <c r="Y88"/>
      <c r="Z88"/>
      <c r="AB88"/>
      <c r="AC88"/>
    </row>
    <row r="89" spans="1:29" ht="14.1" customHeight="1">
      <c r="A89" s="261">
        <v>22</v>
      </c>
      <c r="B89" s="291">
        <v>242</v>
      </c>
      <c r="C89" s="280" t="s">
        <v>481</v>
      </c>
      <c r="F89" s="287"/>
      <c r="G89" s="426">
        <f>SUMIF('Test Year'!$A:$A,$B89,'Test Year'!$U:$U)/1000</f>
        <v>41537.637464034953</v>
      </c>
      <c r="H89" s="286"/>
      <c r="I89" s="147">
        <f>SUMIF('Prior Year'!$A:$A,$B89,'Prior Year'!$U:$U)/1000</f>
        <v>39583.318227397627</v>
      </c>
      <c r="J89" s="286"/>
      <c r="K89" s="257">
        <f t="shared" si="23"/>
        <v>1954.319236637326</v>
      </c>
      <c r="L89" s="259">
        <f t="shared" si="24"/>
        <v>4.9372294293524951E-2</v>
      </c>
      <c r="M89" s="287"/>
      <c r="S89" s="287"/>
      <c r="T89" s="287"/>
      <c r="U89" s="274">
        <f t="shared" si="18"/>
        <v>1954.319236637326</v>
      </c>
      <c r="V89" s="288" t="str">
        <f t="shared" si="25"/>
        <v>-</v>
      </c>
      <c r="W89" s="289">
        <f t="shared" si="19"/>
        <v>4.9372294293524951E-2</v>
      </c>
      <c r="X89" s="288" t="str">
        <f t="shared" si="20"/>
        <v>-</v>
      </c>
      <c r="Y89"/>
      <c r="Z89"/>
      <c r="AB89"/>
      <c r="AC89"/>
    </row>
    <row r="90" spans="1:29" ht="14.1" customHeight="1">
      <c r="A90" s="261">
        <v>23</v>
      </c>
      <c r="B90" s="291">
        <v>243</v>
      </c>
      <c r="C90" s="280" t="s">
        <v>355</v>
      </c>
      <c r="F90" s="287"/>
      <c r="G90" s="426">
        <f>SUMIF('Test Year'!$A:$A,$B90,'Test Year'!$U:$U)/1000</f>
        <v>944.404001106446</v>
      </c>
      <c r="H90" s="286"/>
      <c r="I90" s="147">
        <f>SUMIF('Prior Year'!$A:$A,$B90,'Prior Year'!$U:$U)/1000</f>
        <v>2244.8389638699227</v>
      </c>
      <c r="J90" s="286"/>
      <c r="K90" s="257">
        <f t="shared" si="23"/>
        <v>-1300.4349627634767</v>
      </c>
      <c r="L90" s="259">
        <f t="shared" si="24"/>
        <v>-0.57929988907606578</v>
      </c>
      <c r="M90" s="287"/>
      <c r="S90" s="287"/>
      <c r="T90" s="287"/>
      <c r="U90" s="274">
        <f t="shared" si="18"/>
        <v>1300.4349627634767</v>
      </c>
      <c r="V90" s="288" t="str">
        <f t="shared" si="25"/>
        <v>-</v>
      </c>
      <c r="W90" s="289">
        <f t="shared" si="19"/>
        <v>0.57929988907606578</v>
      </c>
      <c r="X90" s="288" t="str">
        <f t="shared" si="20"/>
        <v>Above 10%</v>
      </c>
      <c r="Y90"/>
      <c r="Z90"/>
      <c r="AB90"/>
      <c r="AC90"/>
    </row>
    <row r="91" spans="1:29" ht="14.1" customHeight="1">
      <c r="A91" s="261">
        <v>24</v>
      </c>
      <c r="B91" s="278"/>
      <c r="C91" s="293" t="s">
        <v>482</v>
      </c>
      <c r="F91" s="287"/>
      <c r="G91" s="427">
        <f>SUM(G79:G90)</f>
        <v>558637.46053508495</v>
      </c>
      <c r="H91" s="286">
        <v>558637</v>
      </c>
      <c r="I91" s="413">
        <f>SUM(I79:I90)</f>
        <v>542281.03308877721</v>
      </c>
      <c r="J91" s="286">
        <f>SUM('B-3'!S283:S288,'B-3'!S293,'B-3'!S295,'B-3'!S297:S304)</f>
        <v>542281.03308877721</v>
      </c>
      <c r="K91" s="367">
        <f t="shared" si="23"/>
        <v>16356.427446307731</v>
      </c>
      <c r="L91" s="369">
        <f t="shared" si="24"/>
        <v>3.0162270941218792E-2</v>
      </c>
      <c r="M91" s="287"/>
      <c r="S91" s="287"/>
      <c r="T91" s="287"/>
      <c r="U91" s="274">
        <f t="shared" si="18"/>
        <v>16356.427446307731</v>
      </c>
      <c r="V91" s="288" t="str">
        <f t="shared" si="25"/>
        <v>Above 0.0005%</v>
      </c>
      <c r="W91" s="289"/>
      <c r="X91" s="288" t="str">
        <f t="shared" si="20"/>
        <v>-</v>
      </c>
      <c r="Y91"/>
      <c r="Z91"/>
      <c r="AB91"/>
      <c r="AC91"/>
    </row>
    <row r="92" spans="1:29" ht="14.1" customHeight="1">
      <c r="A92" s="261">
        <v>25</v>
      </c>
      <c r="B92" s="278"/>
      <c r="C92" s="280"/>
      <c r="F92" s="287"/>
      <c r="G92" s="165"/>
      <c r="H92" s="286"/>
      <c r="I92" s="424"/>
      <c r="J92" s="286"/>
      <c r="K92" s="257"/>
      <c r="L92" s="257"/>
      <c r="M92" s="257"/>
      <c r="S92" s="287"/>
      <c r="T92" s="287"/>
      <c r="U92" s="274">
        <f t="shared" si="18"/>
        <v>0</v>
      </c>
      <c r="V92" s="288" t="str">
        <f t="shared" si="25"/>
        <v>-</v>
      </c>
      <c r="W92" s="289"/>
      <c r="X92" s="288" t="str">
        <f t="shared" si="20"/>
        <v>-</v>
      </c>
      <c r="Y92"/>
      <c r="Z92"/>
      <c r="AB92"/>
      <c r="AC92"/>
    </row>
    <row r="93" spans="1:29" ht="14.1" customHeight="1">
      <c r="A93" s="261">
        <v>26</v>
      </c>
      <c r="B93" s="278"/>
      <c r="C93" s="279" t="s">
        <v>483</v>
      </c>
      <c r="F93" s="287"/>
      <c r="G93" s="47"/>
      <c r="H93" s="286"/>
      <c r="I93" s="257"/>
      <c r="J93" s="286"/>
      <c r="K93" s="257"/>
      <c r="L93" s="257"/>
      <c r="M93" s="257"/>
      <c r="S93" s="287"/>
      <c r="T93" s="287"/>
      <c r="U93" s="274">
        <f t="shared" si="18"/>
        <v>0</v>
      </c>
      <c r="V93" s="288" t="str">
        <f t="shared" si="25"/>
        <v>-</v>
      </c>
      <c r="W93" s="289"/>
      <c r="X93" s="288" t="str">
        <f t="shared" si="20"/>
        <v>-</v>
      </c>
      <c r="Y93"/>
      <c r="Z93"/>
      <c r="AB93"/>
      <c r="AC93"/>
    </row>
    <row r="94" spans="1:29" ht="14.1" customHeight="1">
      <c r="A94" s="261">
        <v>27</v>
      </c>
      <c r="B94" s="410">
        <v>227</v>
      </c>
      <c r="C94" s="280" t="s">
        <v>320</v>
      </c>
      <c r="F94" s="281"/>
      <c r="G94" s="426">
        <f>SUMIF('Test Year'!$A:$A,$B94,'Test Year'!$U:$U)/1000</f>
        <v>32180.446293427485</v>
      </c>
      <c r="I94" s="147">
        <f>SUMIF('Prior Year'!$A:$A,$B94,'Prior Year'!$U:$U)/1000</f>
        <v>32353.108448578183</v>
      </c>
      <c r="K94" s="257">
        <f t="shared" ref="K94:K100" si="26">+G94-I94</f>
        <v>-172.6621551506978</v>
      </c>
      <c r="L94" s="259">
        <f t="shared" ref="L94:L100" si="27">IF(I94=0,"0.00%",+K94/I94)</f>
        <v>-5.3368026576217824E-3</v>
      </c>
      <c r="M94" s="257"/>
      <c r="S94" s="290"/>
      <c r="T94" s="290"/>
      <c r="U94" s="274">
        <f t="shared" si="18"/>
        <v>172.6621551506978</v>
      </c>
      <c r="V94" s="288" t="str">
        <f t="shared" si="25"/>
        <v>-</v>
      </c>
      <c r="W94" s="289">
        <f t="shared" si="19"/>
        <v>5.3368026576217824E-3</v>
      </c>
      <c r="X94" s="288" t="str">
        <f t="shared" si="20"/>
        <v>-</v>
      </c>
      <c r="Y94"/>
      <c r="Z94"/>
      <c r="AA94" s="239"/>
      <c r="AB94" s="239"/>
      <c r="AC94"/>
    </row>
    <row r="95" spans="1:29" ht="14.1" customHeight="1">
      <c r="A95" s="261">
        <v>28</v>
      </c>
      <c r="B95" s="291">
        <v>245</v>
      </c>
      <c r="C95" s="280" t="s">
        <v>465</v>
      </c>
      <c r="F95" s="287"/>
      <c r="G95" s="426">
        <f>SUMIF('Test Year'!$A:$A,$B95,'Test Year'!$U:$U)/1000</f>
        <v>0</v>
      </c>
      <c r="H95" s="286"/>
      <c r="I95" s="147">
        <f>SUMIF('Prior Year'!$A:$A,$B95,'Prior Year'!$U:$U)/1000</f>
        <v>0</v>
      </c>
      <c r="J95" s="286"/>
      <c r="K95" s="257">
        <f t="shared" si="26"/>
        <v>0</v>
      </c>
      <c r="L95" s="259" t="str">
        <f t="shared" si="27"/>
        <v>0.00%</v>
      </c>
      <c r="M95" s="292"/>
      <c r="S95" s="287"/>
      <c r="T95" s="287"/>
      <c r="U95" s="274">
        <f t="shared" si="18"/>
        <v>0</v>
      </c>
      <c r="V95" s="288" t="str">
        <f t="shared" si="25"/>
        <v>-</v>
      </c>
      <c r="W95" s="289">
        <f t="shared" si="19"/>
        <v>0</v>
      </c>
      <c r="X95" s="288" t="str">
        <f t="shared" si="20"/>
        <v>-</v>
      </c>
      <c r="Y95"/>
      <c r="Z95"/>
      <c r="AB95"/>
      <c r="AC95"/>
    </row>
    <row r="96" spans="1:29" ht="13.5" customHeight="1">
      <c r="A96" s="261">
        <v>29</v>
      </c>
      <c r="B96" s="291">
        <v>253</v>
      </c>
      <c r="C96" s="280" t="s">
        <v>484</v>
      </c>
      <c r="F96" s="287"/>
      <c r="G96" s="429">
        <f>'B-3'!S146</f>
        <v>36211.952579107608</v>
      </c>
      <c r="H96" s="286"/>
      <c r="I96" s="372">
        <f>SUM('B-3'!S308:S309)</f>
        <v>31451.559225483084</v>
      </c>
      <c r="J96" s="286"/>
      <c r="K96" s="257">
        <f t="shared" si="26"/>
        <v>4760.393353624524</v>
      </c>
      <c r="L96" s="259">
        <f t="shared" si="27"/>
        <v>0.15135635468805303</v>
      </c>
      <c r="M96" s="287"/>
      <c r="S96" s="287"/>
      <c r="T96" s="287"/>
      <c r="U96" s="274">
        <f t="shared" si="18"/>
        <v>4760.393353624524</v>
      </c>
      <c r="V96" s="288" t="str">
        <f t="shared" si="25"/>
        <v>-</v>
      </c>
      <c r="W96" s="289">
        <f t="shared" si="19"/>
        <v>0.15135635468805303</v>
      </c>
      <c r="X96" s="288" t="str">
        <f t="shared" si="20"/>
        <v>Above 10%</v>
      </c>
      <c r="Y96"/>
      <c r="Z96"/>
      <c r="AB96"/>
      <c r="AC96"/>
    </row>
    <row r="97" spans="1:29" ht="14.1" customHeight="1">
      <c r="A97" s="261">
        <v>30</v>
      </c>
      <c r="B97" s="582">
        <v>254</v>
      </c>
      <c r="C97" s="583" t="s">
        <v>485</v>
      </c>
      <c r="D97" s="584"/>
      <c r="E97" s="584"/>
      <c r="F97" s="585"/>
      <c r="G97" s="586">
        <f>'B-3'!S148</f>
        <v>93556.356676485768</v>
      </c>
      <c r="H97" s="602" t="s">
        <v>486</v>
      </c>
      <c r="I97" s="587">
        <f>'B-3'!S310</f>
        <v>67184.313860945666</v>
      </c>
      <c r="J97" s="588"/>
      <c r="K97" s="589">
        <f t="shared" si="26"/>
        <v>26372.042815540102</v>
      </c>
      <c r="L97" s="590">
        <f t="shared" si="27"/>
        <v>0.39253274015901213</v>
      </c>
      <c r="M97" s="602" t="s">
        <v>487</v>
      </c>
      <c r="N97" s="602"/>
      <c r="O97" s="602"/>
      <c r="P97" s="612"/>
      <c r="Q97" s="584"/>
      <c r="R97" s="584"/>
      <c r="S97" s="585"/>
      <c r="T97" s="585"/>
      <c r="U97" s="274">
        <f t="shared" si="18"/>
        <v>26372.042815540102</v>
      </c>
      <c r="V97" s="288" t="str">
        <f t="shared" si="25"/>
        <v>Above 0.0005%</v>
      </c>
      <c r="W97" s="289">
        <f t="shared" si="19"/>
        <v>0.39253274015901213</v>
      </c>
      <c r="X97" s="288" t="str">
        <f t="shared" si="20"/>
        <v>Above 10%</v>
      </c>
      <c r="Y97"/>
      <c r="Z97"/>
      <c r="AB97"/>
      <c r="AC97"/>
    </row>
    <row r="98" spans="1:29" ht="14.1" customHeight="1">
      <c r="A98" s="261">
        <v>31</v>
      </c>
      <c r="B98" s="291">
        <v>256</v>
      </c>
      <c r="C98" s="280" t="s">
        <v>488</v>
      </c>
      <c r="F98" s="287"/>
      <c r="G98" s="426">
        <f>SUMIF('Test Year'!$A:$A,$B98,'Test Year'!$U:$U)/1000</f>
        <v>-7.8761199999999993</v>
      </c>
      <c r="H98" s="286"/>
      <c r="I98" s="147">
        <f>SUMIF('Prior Year'!$A:$A,$B98,'Prior Year'!$U:$U)/1000</f>
        <v>-7.8761199999999993</v>
      </c>
      <c r="J98" s="286"/>
      <c r="K98" s="257">
        <f t="shared" si="26"/>
        <v>0</v>
      </c>
      <c r="L98" s="259">
        <f t="shared" si="27"/>
        <v>0</v>
      </c>
      <c r="M98" s="287"/>
      <c r="S98" s="287"/>
      <c r="T98" s="287"/>
      <c r="U98" s="274">
        <f t="shared" si="18"/>
        <v>0</v>
      </c>
      <c r="V98" s="288" t="str">
        <f t="shared" si="25"/>
        <v>-</v>
      </c>
      <c r="W98" s="289">
        <f t="shared" si="19"/>
        <v>0</v>
      </c>
      <c r="X98" s="288" t="str">
        <f t="shared" si="20"/>
        <v>-</v>
      </c>
      <c r="Y98"/>
      <c r="Z98"/>
      <c r="AB98"/>
      <c r="AC98"/>
    </row>
    <row r="99" spans="1:29" ht="14.1" customHeight="1">
      <c r="A99" s="261">
        <v>32</v>
      </c>
      <c r="B99" s="291">
        <v>257</v>
      </c>
      <c r="C99" s="280" t="s">
        <v>489</v>
      </c>
      <c r="F99" s="287"/>
      <c r="G99" s="426">
        <f>SUMIF('Test Year'!$A:$A,$B99,'Test Year'!$U:$U)/1000</f>
        <v>0</v>
      </c>
      <c r="H99" s="286"/>
      <c r="I99" s="147">
        <f>SUMIF('Prior Year'!$A:$A,$B99,'Prior Year'!$U:$U)/1000</f>
        <v>0</v>
      </c>
      <c r="J99" s="286"/>
      <c r="K99" s="257">
        <f t="shared" si="26"/>
        <v>0</v>
      </c>
      <c r="L99" s="259" t="str">
        <f t="shared" si="27"/>
        <v>0.00%</v>
      </c>
      <c r="M99" s="287"/>
      <c r="S99" s="287"/>
      <c r="T99" s="287"/>
      <c r="U99" s="274">
        <f t="shared" si="18"/>
        <v>0</v>
      </c>
      <c r="V99" s="288" t="str">
        <f t="shared" si="25"/>
        <v>-</v>
      </c>
      <c r="W99" s="289">
        <f t="shared" si="19"/>
        <v>0</v>
      </c>
      <c r="X99" s="288" t="str">
        <f t="shared" si="20"/>
        <v>-</v>
      </c>
      <c r="Y99"/>
      <c r="Z99"/>
      <c r="AB99"/>
      <c r="AC99"/>
    </row>
    <row r="100" spans="1:29" ht="14.1" customHeight="1">
      <c r="A100" s="261">
        <v>33</v>
      </c>
      <c r="B100" s="278"/>
      <c r="C100" s="293" t="s">
        <v>490</v>
      </c>
      <c r="F100" s="287"/>
      <c r="G100" s="427">
        <f t="shared" ref="G100" si="28">SUM(G94:G99)</f>
        <v>161940.87942902086</v>
      </c>
      <c r="H100" s="286">
        <v>161941</v>
      </c>
      <c r="I100" s="413">
        <f t="shared" ref="I100" si="29">SUM(I94:I99)</f>
        <v>130981.10541500692</v>
      </c>
      <c r="J100" s="286">
        <f>SUM('B-3'!S282,'B-3'!S308:S310,'B-3'!S313:S314)</f>
        <v>130981.10541500694</v>
      </c>
      <c r="K100" s="367">
        <f t="shared" si="26"/>
        <v>30959.774014013936</v>
      </c>
      <c r="L100" s="369">
        <f t="shared" si="27"/>
        <v>0.23636824499166867</v>
      </c>
      <c r="M100" s="287"/>
      <c r="S100" s="287"/>
      <c r="T100" s="287"/>
      <c r="U100" s="274"/>
      <c r="V100" s="288" t="str">
        <f t="shared" si="25"/>
        <v>-</v>
      </c>
      <c r="W100" s="289"/>
      <c r="X100" s="288" t="str">
        <f t="shared" si="20"/>
        <v>-</v>
      </c>
      <c r="Y100"/>
      <c r="Z100"/>
      <c r="AB100"/>
      <c r="AC100"/>
    </row>
    <row r="101" spans="1:29" ht="14.1" customHeight="1">
      <c r="A101" s="261">
        <v>34</v>
      </c>
      <c r="B101" s="278"/>
      <c r="C101" s="280"/>
      <c r="F101" s="287"/>
      <c r="G101" s="430"/>
      <c r="H101" s="286"/>
      <c r="I101" s="287"/>
      <c r="J101" s="286"/>
      <c r="K101" s="257"/>
      <c r="L101" s="259"/>
      <c r="M101" s="287"/>
      <c r="S101" s="287"/>
      <c r="T101" s="287"/>
      <c r="U101" s="274">
        <f t="shared" si="18"/>
        <v>0</v>
      </c>
      <c r="V101" s="288" t="str">
        <f t="shared" si="25"/>
        <v>-</v>
      </c>
      <c r="W101" s="289">
        <f t="shared" si="19"/>
        <v>0</v>
      </c>
      <c r="X101" s="288" t="str">
        <f t="shared" si="20"/>
        <v>-</v>
      </c>
      <c r="Y101"/>
      <c r="Z101"/>
      <c r="AB101"/>
      <c r="AC101"/>
    </row>
    <row r="102" spans="1:29" ht="14.1" customHeight="1">
      <c r="A102" s="261">
        <v>35</v>
      </c>
      <c r="B102" s="261" t="s">
        <v>491</v>
      </c>
      <c r="C102" s="280"/>
      <c r="F102" s="287"/>
      <c r="G102" s="47">
        <f t="shared" ref="G102" si="30">SUM(G91,G100)</f>
        <v>720578.33996410575</v>
      </c>
      <c r="H102" s="286"/>
      <c r="I102" s="257">
        <f t="shared" ref="I102" si="31">SUM(I91,I100)</f>
        <v>673262.13850378408</v>
      </c>
      <c r="J102" s="286"/>
      <c r="K102" s="257">
        <f t="shared" ref="K102" si="32">+G102-I102</f>
        <v>47316.201460321667</v>
      </c>
      <c r="L102" s="259">
        <f t="shared" ref="L102" si="33">IF(I102=0,"0.00%",+K102/I102)</f>
        <v>7.0279017271748345E-2</v>
      </c>
      <c r="M102" s="287"/>
      <c r="S102" s="287"/>
      <c r="T102" s="287"/>
      <c r="U102" s="274">
        <f t="shared" si="18"/>
        <v>47316.201460321667</v>
      </c>
      <c r="V102" s="288" t="str">
        <f t="shared" si="25"/>
        <v>Above 0.0005%</v>
      </c>
      <c r="W102" s="289">
        <f t="shared" si="19"/>
        <v>7.0279017271748345E-2</v>
      </c>
      <c r="X102" s="288" t="str">
        <f t="shared" si="20"/>
        <v>-</v>
      </c>
      <c r="Y102"/>
      <c r="Z102"/>
      <c r="AB102"/>
      <c r="AC102"/>
    </row>
    <row r="103" spans="1:29" ht="14.1" customHeight="1">
      <c r="A103" s="261">
        <v>36</v>
      </c>
      <c r="B103" s="420"/>
      <c r="C103" s="280"/>
      <c r="F103" s="287"/>
      <c r="G103" s="165"/>
      <c r="H103" s="286"/>
      <c r="I103" s="424"/>
      <c r="J103" s="286"/>
      <c r="K103" s="287"/>
      <c r="L103" s="287"/>
      <c r="M103" s="287"/>
      <c r="S103" s="287"/>
      <c r="T103" s="287"/>
      <c r="U103" s="274">
        <f t="shared" si="18"/>
        <v>0</v>
      </c>
      <c r="V103" s="288" t="str">
        <f t="shared" si="25"/>
        <v>-</v>
      </c>
      <c r="W103" s="289">
        <f t="shared" si="19"/>
        <v>0</v>
      </c>
      <c r="X103" s="288" t="str">
        <f t="shared" si="20"/>
        <v>-</v>
      </c>
      <c r="Y103"/>
      <c r="Z103"/>
      <c r="AB103"/>
      <c r="AC103"/>
    </row>
    <row r="104" spans="1:29" ht="14.1" customHeight="1">
      <c r="A104" s="261">
        <v>37</v>
      </c>
      <c r="B104" s="261" t="s">
        <v>492</v>
      </c>
      <c r="C104" s="280"/>
      <c r="F104" s="287"/>
      <c r="G104" s="47">
        <f>+G76-G102</f>
        <v>606832.55767903011</v>
      </c>
      <c r="H104" s="286"/>
      <c r="I104" s="257">
        <f>+I76-I102</f>
        <v>715899.39118495141</v>
      </c>
      <c r="J104" s="286">
        <v>715899.39118495083</v>
      </c>
      <c r="K104" s="257">
        <f t="shared" ref="K104" si="34">+G104-I104</f>
        <v>-109066.8335059213</v>
      </c>
      <c r="L104" s="259">
        <f t="shared" ref="L104" si="35">IF(I104=0,"0.00%",+K104/I104)</f>
        <v>-0.15234938714697702</v>
      </c>
      <c r="M104" s="287"/>
      <c r="S104" s="287"/>
      <c r="T104" s="287"/>
      <c r="U104" s="274"/>
      <c r="V104" s="288" t="str">
        <f t="shared" si="25"/>
        <v>-</v>
      </c>
      <c r="W104" s="289"/>
      <c r="X104" s="288" t="str">
        <f t="shared" si="20"/>
        <v>-</v>
      </c>
      <c r="Y104"/>
      <c r="Z104"/>
      <c r="AB104"/>
      <c r="AC104"/>
    </row>
    <row r="105" spans="1:29" ht="14.1" customHeight="1">
      <c r="A105" s="261">
        <v>38</v>
      </c>
      <c r="B105" s="420"/>
      <c r="C105" s="280"/>
      <c r="F105" s="287"/>
      <c r="G105" s="47"/>
      <c r="H105" s="286"/>
      <c r="I105" s="257"/>
      <c r="J105" s="286"/>
      <c r="K105" s="290"/>
      <c r="L105" s="290"/>
      <c r="M105" s="287"/>
      <c r="S105" s="287"/>
      <c r="T105" s="287"/>
      <c r="U105" s="274">
        <f t="shared" si="18"/>
        <v>0</v>
      </c>
      <c r="V105" s="288" t="str">
        <f t="shared" si="25"/>
        <v>-</v>
      </c>
      <c r="W105" s="289">
        <f t="shared" si="19"/>
        <v>0</v>
      </c>
      <c r="X105" s="288" t="str">
        <f t="shared" si="20"/>
        <v>-</v>
      </c>
      <c r="Y105"/>
      <c r="Z105"/>
      <c r="AB105"/>
      <c r="AC105"/>
    </row>
    <row r="106" spans="1:29" ht="14.1" customHeight="1" thickBot="1">
      <c r="A106" s="261">
        <v>39</v>
      </c>
      <c r="B106" s="261" t="s">
        <v>493</v>
      </c>
      <c r="F106" s="415"/>
      <c r="G106" s="431">
        <f>+G104+G25</f>
        <v>12028519.140732687</v>
      </c>
      <c r="H106" s="286"/>
      <c r="I106" s="296">
        <f>+I104+I25</f>
        <v>11115395.49363663</v>
      </c>
      <c r="J106" s="286">
        <v>11115395.493184952</v>
      </c>
      <c r="K106" s="370">
        <f t="shared" ref="K106" si="36">+G106-I106</f>
        <v>913123.64709605649</v>
      </c>
      <c r="L106" s="371">
        <f t="shared" ref="L106" si="37">IF(I106=0,"0.00%",+K106/I106)</f>
        <v>8.2149451867799372E-2</v>
      </c>
      <c r="M106" s="415"/>
      <c r="S106" s="415"/>
      <c r="T106" s="415"/>
      <c r="U106" s="274">
        <f t="shared" si="18"/>
        <v>913123.64709605649</v>
      </c>
      <c r="V106" s="288" t="str">
        <f t="shared" si="25"/>
        <v>Above 0.0005%</v>
      </c>
      <c r="W106" s="289">
        <f t="shared" si="19"/>
        <v>8.2149451867799372E-2</v>
      </c>
      <c r="X106" s="288" t="str">
        <f t="shared" si="20"/>
        <v>-</v>
      </c>
      <c r="Y106"/>
      <c r="Z106"/>
      <c r="AB106"/>
      <c r="AC106"/>
    </row>
    <row r="107" spans="1:29" ht="14.1" customHeight="1" thickBot="1">
      <c r="A107" s="262">
        <v>40</v>
      </c>
      <c r="B107" s="262" t="s">
        <v>66</v>
      </c>
      <c r="C107" s="262"/>
      <c r="D107" s="262"/>
      <c r="E107" s="262"/>
      <c r="F107" s="262"/>
      <c r="G107" s="297"/>
      <c r="H107" s="297"/>
      <c r="I107" s="297"/>
      <c r="J107" s="262"/>
      <c r="K107" s="297"/>
      <c r="L107" s="262"/>
      <c r="M107" s="262"/>
      <c r="N107" s="262"/>
      <c r="O107" s="262"/>
      <c r="P107" s="262"/>
      <c r="Q107" s="262"/>
      <c r="R107" s="262"/>
      <c r="S107" s="262"/>
      <c r="U107"/>
      <c r="V107"/>
      <c r="W107"/>
      <c r="X107"/>
      <c r="Y107"/>
      <c r="Z107"/>
      <c r="AB107"/>
      <c r="AC107"/>
    </row>
    <row r="108" spans="1:29" ht="14.1" customHeight="1">
      <c r="A108" s="261" t="s">
        <v>181</v>
      </c>
      <c r="Q108" s="261" t="s">
        <v>468</v>
      </c>
      <c r="U108"/>
      <c r="V108"/>
      <c r="W108"/>
      <c r="X108"/>
      <c r="Y108"/>
      <c r="Z108"/>
      <c r="AB108"/>
      <c r="AC108"/>
    </row>
    <row r="109" spans="1:29" ht="14.1" customHeight="1">
      <c r="V109"/>
      <c r="W109"/>
      <c r="X109"/>
      <c r="Y109"/>
      <c r="Z109"/>
      <c r="AB109"/>
      <c r="AC109"/>
    </row>
    <row r="110" spans="1:29" ht="14.1" customHeight="1">
      <c r="F110" s="594" t="s">
        <v>55</v>
      </c>
      <c r="G110" s="600"/>
      <c r="H110" s="596"/>
      <c r="I110" s="600"/>
      <c r="J110" s="598"/>
      <c r="V110"/>
      <c r="W110"/>
      <c r="X110"/>
      <c r="Y110"/>
      <c r="Z110"/>
      <c r="AB110"/>
      <c r="AC110"/>
    </row>
    <row r="111" spans="1:29" ht="14.1" customHeight="1">
      <c r="F111" s="595" t="s">
        <v>494</v>
      </c>
      <c r="G111" s="601">
        <f>G104-'B-1'!Q13</f>
        <v>0</v>
      </c>
      <c r="H111" s="597"/>
      <c r="I111" s="601">
        <f>I104-'B-1'!Q65</f>
        <v>1.8495146650820971E-4</v>
      </c>
      <c r="J111" s="599" t="s">
        <v>495</v>
      </c>
      <c r="V111"/>
      <c r="W111"/>
      <c r="X111"/>
      <c r="Y111"/>
      <c r="Z111"/>
      <c r="AB111"/>
      <c r="AC111"/>
    </row>
    <row r="112" spans="1:29" ht="14.1" customHeight="1">
      <c r="F112" s="595" t="s">
        <v>496</v>
      </c>
      <c r="G112" s="601">
        <f>G106-'B-1'!S13</f>
        <v>5.3657218813896179E-5</v>
      </c>
      <c r="H112" s="597"/>
      <c r="I112" s="601">
        <f>I106-'B-1'!S65</f>
        <v>6.3662976026535034E-4</v>
      </c>
      <c r="J112" s="599" t="s">
        <v>495</v>
      </c>
      <c r="V112"/>
      <c r="W112"/>
      <c r="X112"/>
      <c r="Y112"/>
      <c r="Z112"/>
      <c r="AB112"/>
      <c r="AC112"/>
    </row>
    <row r="113" spans="6:29" ht="14.1" customHeight="1">
      <c r="F113" s="353"/>
      <c r="G113" s="354"/>
      <c r="H113" s="354"/>
      <c r="I113" s="354"/>
      <c r="J113" s="355"/>
      <c r="V113"/>
      <c r="W113"/>
      <c r="X113"/>
      <c r="Y113"/>
      <c r="Z113"/>
      <c r="AB113"/>
      <c r="AC113"/>
    </row>
    <row r="114" spans="6:29" ht="14.1" customHeight="1">
      <c r="V114"/>
      <c r="W114"/>
      <c r="X114"/>
      <c r="Y114"/>
      <c r="Z114"/>
      <c r="AB114"/>
      <c r="AC114"/>
    </row>
    <row r="115" spans="6:29" ht="14.1" customHeight="1">
      <c r="V115"/>
      <c r="W115"/>
      <c r="X115"/>
      <c r="Y115"/>
      <c r="Z115"/>
      <c r="AB115"/>
      <c r="AC115"/>
    </row>
    <row r="116" spans="6:29" ht="14.1" customHeight="1">
      <c r="V116"/>
      <c r="W116"/>
      <c r="X116"/>
      <c r="Y116"/>
      <c r="Z116"/>
      <c r="AB116"/>
      <c r="AC116"/>
    </row>
    <row r="117" spans="6:29" ht="14.1" customHeight="1">
      <c r="V117"/>
      <c r="W117"/>
      <c r="X117"/>
      <c r="Y117"/>
      <c r="Z117"/>
      <c r="AB117"/>
      <c r="AC117"/>
    </row>
    <row r="118" spans="6:29" ht="14.1" customHeight="1">
      <c r="V118"/>
      <c r="W118"/>
      <c r="X118"/>
      <c r="Y118"/>
      <c r="Z118"/>
      <c r="AB118"/>
      <c r="AC118"/>
    </row>
  </sheetData>
  <autoFilter ref="U13:X106" xr:uid="{0FB86F6A-3BFC-4C3E-8218-4E6B84305117}"/>
  <mergeCells count="3">
    <mergeCell ref="N9:O9"/>
    <mergeCell ref="K10:L10"/>
    <mergeCell ref="K64:L64"/>
  </mergeCells>
  <printOptions horizontalCentered="1" verticalCentered="1"/>
  <pageMargins left="0.5" right="0.5" top="1.25" bottom="0.35" header="0.5" footer="0.25"/>
  <pageSetup scale="70" orientation="landscape" blackAndWhite="1" horizontalDpi="4294967293" verticalDpi="300" r:id="rId1"/>
  <headerFooter alignWithMargins="0"/>
  <rowBreaks count="1" manualBreakCount="1">
    <brk id="55" max="16383" man="1"/>
  </rowBreaks>
  <customProperties>
    <customPr name="EpmWorksheetKeyString_GUID" r:id="rId2"/>
  </customProperties>
  <ignoredErrors>
    <ignoredError sqref="G63:O63 G9:O9" numberStoredAsText="1"/>
    <ignoredError sqref="H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B43B-64C0-40C8-8215-67C3CBA7F195}">
  <sheetPr>
    <tabColor rgb="FF00FFFF"/>
    <pageSetUpPr fitToPage="1"/>
  </sheetPr>
  <dimension ref="A1:W156"/>
  <sheetViews>
    <sheetView view="pageBreakPreview" zoomScale="80" zoomScaleNormal="100" zoomScaleSheetLayoutView="80" workbookViewId="0">
      <selection activeCell="R13" sqref="R13"/>
    </sheetView>
  </sheetViews>
  <sheetFormatPr defaultColWidth="9.109375" defaultRowHeight="13.2"/>
  <cols>
    <col min="1" max="1" width="9.109375" style="81"/>
    <col min="2" max="2" width="11.5546875" style="81" customWidth="1"/>
    <col min="3" max="7" width="11.109375" style="81" customWidth="1"/>
    <col min="8" max="8" width="16.5546875" style="81" customWidth="1"/>
    <col min="9" max="9" width="10.33203125" style="81" customWidth="1"/>
    <col min="10" max="10" width="14.88671875" style="81" customWidth="1"/>
    <col min="11" max="11" width="10.33203125" style="81" customWidth="1"/>
    <col min="12" max="12" width="10" style="81" customWidth="1"/>
    <col min="13" max="14" width="4.88671875" style="81" customWidth="1"/>
    <col min="15" max="15" width="17.88671875" style="81" customWidth="1"/>
    <col min="16" max="16" width="4.88671875" style="81" customWidth="1"/>
    <col min="17" max="18" width="9.33203125" style="81" customWidth="1"/>
    <col min="19" max="19" width="14.21875" style="81" customWidth="1"/>
    <col min="20" max="20" width="9.109375" style="298"/>
    <col min="21" max="21" width="15.33203125" style="81" customWidth="1"/>
    <col min="22" max="22" width="14.33203125" style="81" bestFit="1" customWidth="1"/>
    <col min="23" max="16384" width="9.109375" style="81"/>
  </cols>
  <sheetData>
    <row r="1" spans="1:20" ht="13.8" thickBot="1">
      <c r="A1" s="1" t="s">
        <v>497</v>
      </c>
      <c r="B1" s="1"/>
      <c r="C1" s="1"/>
      <c r="D1" s="1"/>
      <c r="E1" s="1"/>
      <c r="F1" s="1"/>
      <c r="G1" s="1"/>
      <c r="H1" s="2" t="s">
        <v>498</v>
      </c>
      <c r="I1" s="2"/>
      <c r="J1" s="1"/>
      <c r="K1" s="1"/>
      <c r="L1" s="1"/>
      <c r="M1" s="1"/>
      <c r="N1" s="1"/>
      <c r="O1" s="1"/>
      <c r="P1" s="1"/>
      <c r="Q1" s="1"/>
      <c r="R1" s="1"/>
      <c r="S1" s="1" t="s">
        <v>185</v>
      </c>
      <c r="T1" s="82" t="s">
        <v>408</v>
      </c>
    </row>
    <row r="2" spans="1:20">
      <c r="A2" s="4" t="s">
        <v>4</v>
      </c>
      <c r="B2" s="4"/>
      <c r="C2" s="4"/>
      <c r="D2" s="4"/>
      <c r="E2" s="4"/>
      <c r="F2" s="4" t="s">
        <v>186</v>
      </c>
      <c r="G2" s="4" t="s">
        <v>499</v>
      </c>
      <c r="H2" s="5"/>
      <c r="I2" s="5"/>
      <c r="J2" s="6"/>
      <c r="K2" s="6"/>
      <c r="L2" s="4"/>
      <c r="M2" s="6"/>
      <c r="N2" s="6"/>
      <c r="O2" s="6"/>
      <c r="P2" s="6" t="s">
        <v>7</v>
      </c>
      <c r="Q2" s="4"/>
      <c r="R2" s="4"/>
      <c r="S2" s="7"/>
    </row>
    <row r="3" spans="1:20">
      <c r="A3" s="4"/>
      <c r="B3" s="4"/>
      <c r="C3" s="4"/>
      <c r="D3" s="4"/>
      <c r="E3" s="4"/>
      <c r="F3" s="4"/>
      <c r="G3" s="4" t="s">
        <v>500</v>
      </c>
      <c r="H3" s="5"/>
      <c r="I3" s="5"/>
      <c r="J3" s="9"/>
      <c r="K3" s="7"/>
      <c r="L3" s="4"/>
      <c r="M3" s="4"/>
      <c r="N3" s="4"/>
      <c r="O3" s="9"/>
      <c r="P3" s="9" t="s">
        <v>12</v>
      </c>
      <c r="Q3" s="7" t="s">
        <v>9</v>
      </c>
      <c r="R3" s="4"/>
      <c r="S3" s="9"/>
    </row>
    <row r="4" spans="1:20">
      <c r="A4" s="4" t="s">
        <v>10</v>
      </c>
      <c r="B4" s="4"/>
      <c r="C4" s="4"/>
      <c r="D4" s="4"/>
      <c r="E4" s="4"/>
      <c r="F4" s="4"/>
      <c r="G4" s="4" t="s">
        <v>501</v>
      </c>
      <c r="H4" s="4"/>
      <c r="I4" s="4"/>
      <c r="J4" s="9"/>
      <c r="K4" s="7"/>
      <c r="L4" s="9"/>
      <c r="M4" s="4"/>
      <c r="N4" s="4"/>
      <c r="O4" s="4"/>
      <c r="P4" s="9" t="s">
        <v>12</v>
      </c>
      <c r="Q4" s="7" t="s">
        <v>11</v>
      </c>
      <c r="R4" s="4"/>
      <c r="S4" s="9"/>
    </row>
    <row r="5" spans="1:20">
      <c r="A5" s="4"/>
      <c r="B5" s="4"/>
      <c r="C5" s="4"/>
      <c r="D5" s="4"/>
      <c r="E5" s="4"/>
      <c r="F5" s="4"/>
      <c r="G5" s="4" t="s">
        <v>502</v>
      </c>
      <c r="H5" s="4"/>
      <c r="I5" s="4"/>
      <c r="J5" s="9"/>
      <c r="K5" s="7"/>
      <c r="L5" s="9"/>
      <c r="M5" s="4"/>
      <c r="N5" s="4"/>
      <c r="O5" s="4"/>
      <c r="P5" s="9"/>
      <c r="Q5" s="7" t="s">
        <v>13</v>
      </c>
      <c r="R5" s="4"/>
      <c r="S5" s="9"/>
    </row>
    <row r="6" spans="1:20" ht="13.8" thickBot="1">
      <c r="A6" s="2" t="s">
        <v>1961</v>
      </c>
      <c r="B6" s="2"/>
      <c r="C6" s="1"/>
      <c r="D6" s="1"/>
      <c r="E6" s="1"/>
      <c r="F6" s="1"/>
      <c r="G6" s="1"/>
      <c r="H6" s="1"/>
      <c r="I6" s="2" t="s">
        <v>14</v>
      </c>
      <c r="J6" s="10"/>
      <c r="K6" s="1"/>
      <c r="L6" s="1"/>
      <c r="M6" s="1"/>
      <c r="N6" s="1"/>
      <c r="O6" s="1"/>
      <c r="P6" s="1"/>
      <c r="Q6" s="2" t="s">
        <v>1965</v>
      </c>
      <c r="R6" s="1"/>
      <c r="S6" s="1"/>
    </row>
    <row r="7" spans="1:20">
      <c r="A7" s="4"/>
      <c r="B7" s="83"/>
      <c r="C7" s="83"/>
      <c r="D7" s="83"/>
      <c r="E7" s="83"/>
      <c r="F7" s="83"/>
      <c r="G7" s="83"/>
      <c r="H7" s="83" t="s">
        <v>16</v>
      </c>
      <c r="I7" s="83"/>
      <c r="J7" s="83" t="s">
        <v>17</v>
      </c>
      <c r="K7" s="83"/>
      <c r="L7" s="83" t="s">
        <v>18</v>
      </c>
      <c r="M7" s="4"/>
      <c r="N7" s="83"/>
      <c r="O7" s="83" t="s">
        <v>19</v>
      </c>
      <c r="P7" s="83"/>
      <c r="Q7" s="83"/>
      <c r="R7" s="299"/>
      <c r="S7" s="299"/>
    </row>
    <row r="8" spans="1:20">
      <c r="A8" s="4"/>
      <c r="B8" s="84" t="s">
        <v>197</v>
      </c>
      <c r="C8" s="84"/>
      <c r="D8" s="84"/>
      <c r="E8" s="84"/>
      <c r="F8" s="83"/>
      <c r="G8" s="84"/>
      <c r="H8" s="84" t="s">
        <v>503</v>
      </c>
      <c r="I8" s="84"/>
      <c r="J8" s="84" t="s">
        <v>504</v>
      </c>
      <c r="K8" s="84"/>
      <c r="L8" s="83"/>
      <c r="M8" s="4"/>
      <c r="N8" s="4"/>
      <c r="O8" s="83" t="s">
        <v>415</v>
      </c>
      <c r="P8" s="4"/>
      <c r="Q8" s="84"/>
      <c r="R8" s="299"/>
      <c r="S8" s="299"/>
    </row>
    <row r="9" spans="1:20">
      <c r="A9" s="4" t="s">
        <v>34</v>
      </c>
      <c r="B9" s="84" t="s">
        <v>45</v>
      </c>
      <c r="C9" s="84"/>
      <c r="D9" s="84" t="s">
        <v>505</v>
      </c>
      <c r="E9" s="83"/>
      <c r="F9" s="84"/>
      <c r="G9" s="84"/>
      <c r="H9" s="83" t="s">
        <v>506</v>
      </c>
      <c r="I9" s="84"/>
      <c r="J9" s="83" t="s">
        <v>506</v>
      </c>
      <c r="K9" s="84"/>
      <c r="L9" s="83" t="s">
        <v>415</v>
      </c>
      <c r="M9" s="4"/>
      <c r="N9" s="83"/>
      <c r="O9" s="84" t="s">
        <v>93</v>
      </c>
      <c r="P9" s="83"/>
      <c r="Q9" s="84"/>
      <c r="R9" s="300"/>
      <c r="S9" s="301"/>
    </row>
    <row r="10" spans="1:20">
      <c r="A10" s="4" t="s">
        <v>45</v>
      </c>
      <c r="B10" s="84"/>
      <c r="C10" s="84"/>
      <c r="D10" s="84"/>
      <c r="E10" s="83"/>
      <c r="F10" s="84"/>
      <c r="G10" s="84"/>
      <c r="H10" s="84" t="s">
        <v>44</v>
      </c>
      <c r="I10" s="84"/>
      <c r="J10" s="84" t="s">
        <v>44</v>
      </c>
      <c r="K10" s="83"/>
      <c r="L10" s="84" t="s">
        <v>93</v>
      </c>
      <c r="M10" s="4"/>
      <c r="N10" s="83"/>
      <c r="O10" s="84" t="s">
        <v>104</v>
      </c>
      <c r="P10" s="83"/>
      <c r="Q10" s="84"/>
      <c r="R10" s="299"/>
      <c r="S10" s="301"/>
    </row>
    <row r="11" spans="1:20" ht="13.8" thickBot="1">
      <c r="A11" s="1"/>
      <c r="B11" s="10"/>
      <c r="C11" s="10"/>
      <c r="D11" s="10"/>
      <c r="E11" s="10"/>
      <c r="F11" s="302"/>
      <c r="G11" s="302"/>
      <c r="H11" s="303" t="s">
        <v>507</v>
      </c>
      <c r="I11" s="303"/>
      <c r="J11" s="303" t="s">
        <v>507</v>
      </c>
      <c r="K11" s="303"/>
      <c r="L11" s="303" t="s">
        <v>105</v>
      </c>
      <c r="M11" s="1"/>
      <c r="N11" s="89"/>
      <c r="O11" s="303" t="s">
        <v>508</v>
      </c>
      <c r="P11" s="89"/>
      <c r="Q11" s="89"/>
      <c r="R11" s="304"/>
      <c r="S11" s="304"/>
    </row>
    <row r="12" spans="1:20">
      <c r="A12" s="4">
        <v>1</v>
      </c>
      <c r="B12" s="84"/>
      <c r="C12" s="84"/>
      <c r="D12" s="84"/>
      <c r="E12" s="84"/>
      <c r="F12" s="305"/>
      <c r="G12" s="305"/>
      <c r="H12" s="306"/>
      <c r="I12" s="306"/>
      <c r="J12" s="306" t="s">
        <v>509</v>
      </c>
      <c r="K12" s="306"/>
      <c r="L12" s="306"/>
      <c r="M12" s="4"/>
      <c r="N12" s="83"/>
      <c r="O12" s="306"/>
      <c r="P12" s="83"/>
      <c r="Q12" s="83"/>
      <c r="R12" s="299"/>
      <c r="T12" s="81"/>
    </row>
    <row r="13" spans="1:20">
      <c r="A13" s="4">
        <v>2</v>
      </c>
      <c r="B13" s="256"/>
      <c r="C13" s="8" t="s">
        <v>233</v>
      </c>
      <c r="D13" s="4"/>
      <c r="E13" s="160"/>
      <c r="F13" s="160"/>
      <c r="G13" s="160"/>
      <c r="H13" s="256"/>
      <c r="I13" s="4"/>
      <c r="J13" s="256"/>
      <c r="K13" s="4"/>
      <c r="L13" s="160"/>
      <c r="M13" s="4"/>
      <c r="N13" s="160"/>
      <c r="O13" s="160"/>
      <c r="P13" s="160"/>
      <c r="Q13" s="160"/>
      <c r="R13" s="160"/>
      <c r="S13" s="160"/>
    </row>
    <row r="14" spans="1:20">
      <c r="A14" s="4">
        <v>3</v>
      </c>
      <c r="B14" s="392">
        <v>121</v>
      </c>
      <c r="C14" s="307" t="s">
        <v>235</v>
      </c>
      <c r="H14" s="160">
        <f>'B-3'!S182</f>
        <v>22067.129445384613</v>
      </c>
      <c r="I14" s="4"/>
      <c r="J14" s="160">
        <f>'B-3'!S20</f>
        <v>24533.891339230773</v>
      </c>
      <c r="L14" s="308">
        <f t="shared" ref="L14:L15" si="0">$L$19</f>
        <v>0.99655866997400888</v>
      </c>
      <c r="O14" s="160">
        <f t="shared" ref="O14:O15" si="1">+J14*L14</f>
        <v>24449.462122310673</v>
      </c>
      <c r="P14" s="160"/>
      <c r="Q14" s="160"/>
      <c r="R14" s="160"/>
      <c r="S14" s="160"/>
      <c r="T14" s="309" t="s">
        <v>236</v>
      </c>
    </row>
    <row r="15" spans="1:20">
      <c r="A15" s="4">
        <v>4</v>
      </c>
      <c r="B15" s="392">
        <v>122</v>
      </c>
      <c r="C15" s="307" t="s">
        <v>238</v>
      </c>
      <c r="H15" s="27">
        <f>'B-3'!S183</f>
        <v>-7530.3460546153847</v>
      </c>
      <c r="J15" s="160">
        <f>'B-3'!S21</f>
        <v>-8155.8566861538466</v>
      </c>
      <c r="L15" s="308">
        <f t="shared" si="0"/>
        <v>0.99655866997400888</v>
      </c>
      <c r="O15" s="27">
        <f t="shared" si="1"/>
        <v>-8127.7896916521049</v>
      </c>
      <c r="T15" s="309" t="s">
        <v>236</v>
      </c>
    </row>
    <row r="16" spans="1:20">
      <c r="A16" s="4">
        <v>5</v>
      </c>
      <c r="C16" s="425" t="s">
        <v>449</v>
      </c>
      <c r="H16" s="313">
        <f>SUM(H14:H15)</f>
        <v>14536.783390769229</v>
      </c>
      <c r="I16" s="613"/>
      <c r="J16" s="313">
        <f>SUM(J14:J15)</f>
        <v>16378.034653076927</v>
      </c>
      <c r="O16" s="313">
        <f>SUM(O14:O15)</f>
        <v>16321.672430658567</v>
      </c>
    </row>
    <row r="17" spans="1:20">
      <c r="A17" s="4">
        <v>6</v>
      </c>
      <c r="J17" s="160"/>
    </row>
    <row r="18" spans="1:20">
      <c r="A18" s="4">
        <v>7</v>
      </c>
      <c r="C18" s="8" t="s">
        <v>510</v>
      </c>
      <c r="J18" s="160"/>
      <c r="P18" s="4"/>
      <c r="Q18" s="4"/>
      <c r="R18" s="160"/>
      <c r="S18" s="160"/>
    </row>
    <row r="19" spans="1:20">
      <c r="A19" s="4">
        <v>8</v>
      </c>
      <c r="B19" s="392" t="s">
        <v>241</v>
      </c>
      <c r="C19" s="307" t="s">
        <v>242</v>
      </c>
      <c r="D19" s="4"/>
      <c r="E19" s="4"/>
      <c r="F19" s="148"/>
      <c r="G19" s="148"/>
      <c r="H19" s="27">
        <f>'B-3'!S187</f>
        <v>1289.7578007692307</v>
      </c>
      <c r="I19" s="613"/>
      <c r="J19" s="27">
        <f>'B-3'!$S25</f>
        <v>1000</v>
      </c>
      <c r="K19" s="4"/>
      <c r="L19" s="308">
        <f>'Separation Factors'!B49</f>
        <v>0.99655866997400888</v>
      </c>
      <c r="M19" s="256"/>
      <c r="N19" s="160"/>
      <c r="O19" s="160">
        <f t="shared" ref="O19:O38" si="2">+J19*L19</f>
        <v>996.55866997400892</v>
      </c>
      <c r="P19" s="4"/>
      <c r="Q19" s="4"/>
      <c r="R19" s="148"/>
      <c r="S19" s="148"/>
      <c r="T19" s="310" t="s">
        <v>113</v>
      </c>
    </row>
    <row r="20" spans="1:20">
      <c r="A20" s="4">
        <v>9</v>
      </c>
      <c r="B20" s="392" t="s">
        <v>243</v>
      </c>
      <c r="C20" s="307" t="s">
        <v>244</v>
      </c>
      <c r="D20" s="4"/>
      <c r="E20" s="4"/>
      <c r="F20" s="148"/>
      <c r="G20" s="148"/>
      <c r="H20" s="27">
        <f>+'B-3'!S188</f>
        <v>0</v>
      </c>
      <c r="I20" s="613"/>
      <c r="J20" s="27">
        <f>'B-3'!$S26</f>
        <v>0</v>
      </c>
      <c r="K20" s="4"/>
      <c r="L20" s="308">
        <f t="shared" ref="L20:L29" si="3">$L$19</f>
        <v>0.99655866997400888</v>
      </c>
      <c r="M20" s="4"/>
      <c r="N20" s="160"/>
      <c r="O20" s="27">
        <f t="shared" si="2"/>
        <v>0</v>
      </c>
      <c r="P20" s="4"/>
      <c r="Q20" s="4"/>
      <c r="R20" s="148"/>
      <c r="S20" s="148"/>
      <c r="T20" s="310" t="s">
        <v>113</v>
      </c>
    </row>
    <row r="21" spans="1:20">
      <c r="A21" s="4">
        <v>10</v>
      </c>
      <c r="B21" s="392" t="s">
        <v>245</v>
      </c>
      <c r="C21" s="307" t="s">
        <v>246</v>
      </c>
      <c r="D21" s="4"/>
      <c r="E21" s="4"/>
      <c r="F21" s="148"/>
      <c r="G21" s="148"/>
      <c r="H21" s="27">
        <f>+'B-3'!S189</f>
        <v>52.54231307692308</v>
      </c>
      <c r="I21" s="613"/>
      <c r="J21" s="27">
        <f>'B-3'!$S27</f>
        <v>52.665390000000002</v>
      </c>
      <c r="K21" s="4"/>
      <c r="L21" s="308">
        <f t="shared" si="3"/>
        <v>0.99655866997400888</v>
      </c>
      <c r="M21" s="4"/>
      <c r="N21" s="160"/>
      <c r="O21" s="27">
        <f t="shared" si="2"/>
        <v>52.484151012062469</v>
      </c>
      <c r="P21" s="4"/>
      <c r="Q21" s="4"/>
      <c r="R21" s="148"/>
      <c r="S21" s="308"/>
      <c r="T21" s="310" t="s">
        <v>113</v>
      </c>
    </row>
    <row r="22" spans="1:20">
      <c r="A22" s="4">
        <v>11</v>
      </c>
      <c r="B22" s="392" t="s">
        <v>247</v>
      </c>
      <c r="C22" s="307" t="s">
        <v>248</v>
      </c>
      <c r="D22" s="4"/>
      <c r="E22" s="4"/>
      <c r="F22" s="148"/>
      <c r="G22" s="148"/>
      <c r="H22" s="27">
        <f>+'B-3'!S190</f>
        <v>0</v>
      </c>
      <c r="I22" s="613"/>
      <c r="J22" s="27">
        <f>'B-3'!$S28</f>
        <v>0</v>
      </c>
      <c r="K22" s="4"/>
      <c r="L22" s="308">
        <f t="shared" si="3"/>
        <v>0.99655866997400888</v>
      </c>
      <c r="M22" s="4"/>
      <c r="N22" s="160"/>
      <c r="O22" s="27">
        <f t="shared" si="2"/>
        <v>0</v>
      </c>
      <c r="P22" s="4"/>
      <c r="Q22" s="4"/>
      <c r="R22" s="148"/>
      <c r="S22" s="308"/>
      <c r="T22" s="310" t="s">
        <v>113</v>
      </c>
    </row>
    <row r="23" spans="1:20">
      <c r="A23" s="4">
        <v>12</v>
      </c>
      <c r="B23" s="392" t="s">
        <v>249</v>
      </c>
      <c r="C23" s="307" t="s">
        <v>250</v>
      </c>
      <c r="D23" s="4"/>
      <c r="E23" s="4"/>
      <c r="F23" s="148"/>
      <c r="G23" s="148"/>
      <c r="H23" s="27">
        <f>+'B-3'!S191</f>
        <v>0</v>
      </c>
      <c r="I23" s="613"/>
      <c r="J23" s="27">
        <f>'B-3'!$S29</f>
        <v>0</v>
      </c>
      <c r="K23" s="4"/>
      <c r="L23" s="308">
        <f t="shared" si="3"/>
        <v>0.99655866997400888</v>
      </c>
      <c r="M23" s="4"/>
      <c r="N23" s="160"/>
      <c r="O23" s="27">
        <f t="shared" si="2"/>
        <v>0</v>
      </c>
      <c r="P23" s="4"/>
      <c r="Q23" s="4"/>
      <c r="R23" s="148"/>
      <c r="S23" s="308"/>
      <c r="T23" s="311" t="s">
        <v>113</v>
      </c>
    </row>
    <row r="24" spans="1:20">
      <c r="A24" s="4">
        <v>13</v>
      </c>
      <c r="B24" s="392" t="s">
        <v>251</v>
      </c>
      <c r="C24" s="307" t="s">
        <v>252</v>
      </c>
      <c r="D24" s="4"/>
      <c r="E24" s="4"/>
      <c r="F24" s="148"/>
      <c r="G24" s="148"/>
      <c r="H24" s="27">
        <f>+'B-3'!S192</f>
        <v>193488.02229307691</v>
      </c>
      <c r="I24" s="613"/>
      <c r="J24" s="27">
        <f>'B-3'!$S30</f>
        <v>181510.05824442819</v>
      </c>
      <c r="K24" s="4"/>
      <c r="L24" s="308">
        <f t="shared" si="3"/>
        <v>0.99655866997400888</v>
      </c>
      <c r="M24" s="4"/>
      <c r="N24" s="160"/>
      <c r="O24" s="27">
        <f t="shared" si="2"/>
        <v>180885.42223097224</v>
      </c>
      <c r="P24" s="4"/>
      <c r="Q24" s="4"/>
      <c r="R24" s="148"/>
      <c r="S24" s="308"/>
      <c r="T24" s="311" t="s">
        <v>113</v>
      </c>
    </row>
    <row r="25" spans="1:20">
      <c r="A25" s="4">
        <v>14</v>
      </c>
      <c r="B25" s="392" t="s">
        <v>253</v>
      </c>
      <c r="C25" s="307" t="s">
        <v>254</v>
      </c>
      <c r="D25" s="4"/>
      <c r="E25" s="4"/>
      <c r="F25" s="148"/>
      <c r="G25" s="148"/>
      <c r="H25" s="27">
        <f>+'B-3'!S193</f>
        <v>7476.1154699999997</v>
      </c>
      <c r="I25" s="613"/>
      <c r="J25" s="27">
        <f>'B-3'!$S31</f>
        <v>7359.1404307692301</v>
      </c>
      <c r="K25" s="4"/>
      <c r="L25" s="308">
        <f t="shared" si="3"/>
        <v>0.99655866997400888</v>
      </c>
      <c r="M25" s="4"/>
      <c r="N25" s="160"/>
      <c r="O25" s="27">
        <f t="shared" si="2"/>
        <v>7333.8151998393387</v>
      </c>
      <c r="P25" s="4"/>
      <c r="Q25" s="4"/>
      <c r="R25" s="148"/>
      <c r="S25" s="308"/>
      <c r="T25" s="311" t="s">
        <v>113</v>
      </c>
    </row>
    <row r="26" spans="1:20">
      <c r="A26" s="4">
        <v>15</v>
      </c>
      <c r="B26" s="392" t="s">
        <v>255</v>
      </c>
      <c r="C26" s="307" t="s">
        <v>256</v>
      </c>
      <c r="D26" s="4"/>
      <c r="E26" s="4"/>
      <c r="F26" s="4"/>
      <c r="G26" s="4"/>
      <c r="H26" s="27">
        <f>+'B-3'!S194</f>
        <v>-1678.6369577624152</v>
      </c>
      <c r="I26" s="613"/>
      <c r="J26" s="27">
        <f>'B-3'!$S32</f>
        <v>-1650.9812270100153</v>
      </c>
      <c r="K26" s="4"/>
      <c r="L26" s="308">
        <f t="shared" si="3"/>
        <v>0.99655866997400888</v>
      </c>
      <c r="M26" s="4"/>
      <c r="N26" s="160"/>
      <c r="O26" s="27">
        <f t="shared" si="2"/>
        <v>-1645.2996557411582</v>
      </c>
      <c r="P26" s="4"/>
      <c r="Q26" s="4"/>
      <c r="R26" s="148"/>
      <c r="S26" s="308"/>
      <c r="T26" s="311" t="s">
        <v>113</v>
      </c>
    </row>
    <row r="27" spans="1:20">
      <c r="A27" s="4">
        <v>16</v>
      </c>
      <c r="B27" s="392" t="s">
        <v>257</v>
      </c>
      <c r="C27" s="307" t="s">
        <v>250</v>
      </c>
      <c r="D27" s="4"/>
      <c r="E27" s="4"/>
      <c r="F27" s="148"/>
      <c r="G27" s="148"/>
      <c r="H27" s="27">
        <f>+'B-3'!S195</f>
        <v>0</v>
      </c>
      <c r="I27" s="613"/>
      <c r="J27" s="27">
        <f>'B-3'!$S33</f>
        <v>0</v>
      </c>
      <c r="K27" s="4"/>
      <c r="L27" s="308">
        <f t="shared" si="3"/>
        <v>0.99655866997400888</v>
      </c>
      <c r="M27" s="4"/>
      <c r="N27" s="160"/>
      <c r="O27" s="27">
        <f t="shared" si="2"/>
        <v>0</v>
      </c>
      <c r="P27" s="4"/>
      <c r="Q27" s="4"/>
      <c r="R27" s="148"/>
      <c r="S27" s="148"/>
      <c r="T27" s="311" t="s">
        <v>113</v>
      </c>
    </row>
    <row r="28" spans="1:20">
      <c r="A28" s="4">
        <v>17</v>
      </c>
      <c r="B28" s="392" t="s">
        <v>258</v>
      </c>
      <c r="C28" s="360" t="s">
        <v>259</v>
      </c>
      <c r="D28" s="4"/>
      <c r="E28" s="4"/>
      <c r="F28" s="148"/>
      <c r="G28" s="148"/>
      <c r="H28" s="27">
        <f>+'B-3'!S196</f>
        <v>13985.708050739575</v>
      </c>
      <c r="I28" s="613"/>
      <c r="J28" s="27">
        <f>'B-3'!$S34</f>
        <v>13678.6061782578</v>
      </c>
      <c r="K28" s="4"/>
      <c r="L28" s="308">
        <f t="shared" si="3"/>
        <v>0.99655866997400888</v>
      </c>
      <c r="M28" s="4"/>
      <c r="N28" s="160"/>
      <c r="O28" s="27">
        <f t="shared" si="2"/>
        <v>13631.533580102854</v>
      </c>
      <c r="P28" s="4"/>
      <c r="Q28" s="4"/>
      <c r="R28" s="148"/>
      <c r="S28" s="148"/>
      <c r="T28" s="311" t="s">
        <v>113</v>
      </c>
    </row>
    <row r="29" spans="1:20">
      <c r="A29" s="4">
        <v>18</v>
      </c>
      <c r="B29" s="392" t="s">
        <v>260</v>
      </c>
      <c r="C29" s="307" t="s">
        <v>261</v>
      </c>
      <c r="D29" s="4"/>
      <c r="E29" s="4"/>
      <c r="F29" s="148"/>
      <c r="G29" s="148"/>
      <c r="H29" s="27">
        <f>+'B-3'!S197-H30</f>
        <v>35826.915951538467</v>
      </c>
      <c r="I29" s="613"/>
      <c r="J29" s="27">
        <f>'B-3'!$S35-J30</f>
        <v>36634.816307692308</v>
      </c>
      <c r="K29" s="4"/>
      <c r="L29" s="308">
        <f t="shared" si="3"/>
        <v>0.99655866997400888</v>
      </c>
      <c r="M29" s="4"/>
      <c r="N29" s="160"/>
      <c r="O29" s="27">
        <f t="shared" si="2"/>
        <v>36508.743814335976</v>
      </c>
      <c r="P29" s="4"/>
      <c r="Q29" s="4"/>
      <c r="R29" s="148"/>
      <c r="S29" s="148"/>
      <c r="T29" s="311" t="s">
        <v>113</v>
      </c>
    </row>
    <row r="30" spans="1:20">
      <c r="A30" s="4">
        <v>19</v>
      </c>
      <c r="B30" s="392">
        <v>151</v>
      </c>
      <c r="C30" s="4" t="s">
        <v>133</v>
      </c>
      <c r="D30" s="4"/>
      <c r="E30" s="4"/>
      <c r="F30" s="148"/>
      <c r="G30" s="148"/>
      <c r="H30" s="27">
        <f>-H127</f>
        <v>5.931</v>
      </c>
      <c r="I30" s="613"/>
      <c r="J30" s="27">
        <f>-J127</f>
        <v>188.876</v>
      </c>
      <c r="K30" s="4"/>
      <c r="L30" s="308">
        <v>1</v>
      </c>
      <c r="M30" s="4"/>
      <c r="N30" s="160"/>
      <c r="O30" s="27">
        <f t="shared" si="2"/>
        <v>188.876</v>
      </c>
      <c r="P30" s="4"/>
      <c r="Q30" s="4"/>
      <c r="R30" s="148"/>
      <c r="S30" s="148"/>
      <c r="T30" s="311" t="s">
        <v>511</v>
      </c>
    </row>
    <row r="31" spans="1:20">
      <c r="A31" s="4">
        <v>20</v>
      </c>
      <c r="B31" s="392" t="s">
        <v>262</v>
      </c>
      <c r="C31" s="307" t="s">
        <v>263</v>
      </c>
      <c r="D31" s="4"/>
      <c r="E31" s="4"/>
      <c r="F31" s="148"/>
      <c r="G31" s="148"/>
      <c r="H31" s="27">
        <f>+'B-3'!S198</f>
        <v>0</v>
      </c>
      <c r="I31" s="613"/>
      <c r="J31" s="27">
        <f>'B-3'!$S36</f>
        <v>0</v>
      </c>
      <c r="K31" s="4"/>
      <c r="L31" s="308">
        <f t="shared" ref="L31:L38" si="4">$L$19</f>
        <v>0.99655866997400888</v>
      </c>
      <c r="M31" s="4"/>
      <c r="N31" s="160"/>
      <c r="O31" s="27">
        <f t="shared" si="2"/>
        <v>0</v>
      </c>
      <c r="P31" s="4"/>
      <c r="Q31" s="4"/>
      <c r="R31" s="148"/>
      <c r="S31" s="148"/>
      <c r="T31" s="311" t="s">
        <v>113</v>
      </c>
    </row>
    <row r="32" spans="1:20">
      <c r="A32" s="4">
        <v>21</v>
      </c>
      <c r="B32" s="392" t="s">
        <v>396</v>
      </c>
      <c r="C32" s="307" t="s">
        <v>265</v>
      </c>
      <c r="D32" s="4"/>
      <c r="E32" s="4"/>
      <c r="F32" s="148"/>
      <c r="G32" s="148"/>
      <c r="H32" s="27">
        <f>+'B-3'!S199</f>
        <v>171867.82110692307</v>
      </c>
      <c r="I32" s="613"/>
      <c r="J32" s="27">
        <f>'B-3'!$S37</f>
        <v>162822.14999999997</v>
      </c>
      <c r="K32" s="4"/>
      <c r="L32" s="308">
        <f t="shared" si="4"/>
        <v>0.99655866997400888</v>
      </c>
      <c r="M32" s="4"/>
      <c r="N32" s="160"/>
      <c r="O32" s="27">
        <f t="shared" si="2"/>
        <v>162261.82524630852</v>
      </c>
      <c r="P32" s="4"/>
      <c r="Q32" s="4"/>
      <c r="R32" s="148"/>
      <c r="S32" s="148"/>
      <c r="T32" s="311" t="s">
        <v>113</v>
      </c>
    </row>
    <row r="33" spans="1:20">
      <c r="A33" s="4">
        <v>22</v>
      </c>
      <c r="B33" s="392" t="s">
        <v>266</v>
      </c>
      <c r="C33" s="307" t="s">
        <v>267</v>
      </c>
      <c r="D33" s="4"/>
      <c r="E33" s="4"/>
      <c r="F33" s="148"/>
      <c r="G33" s="148"/>
      <c r="H33" s="27">
        <f>+'B-3'!S200</f>
        <v>0</v>
      </c>
      <c r="I33" s="613"/>
      <c r="J33" s="27">
        <f>'B-3'!$S38</f>
        <v>0</v>
      </c>
      <c r="K33" s="4"/>
      <c r="L33" s="308">
        <f t="shared" si="4"/>
        <v>0.99655866997400888</v>
      </c>
      <c r="M33" s="4"/>
      <c r="N33" s="160"/>
      <c r="O33" s="27">
        <f t="shared" si="2"/>
        <v>0</v>
      </c>
      <c r="P33" s="4"/>
      <c r="Q33" s="4"/>
      <c r="R33" s="148"/>
      <c r="S33" s="148"/>
      <c r="T33" s="311" t="s">
        <v>113</v>
      </c>
    </row>
    <row r="34" spans="1:20">
      <c r="A34" s="4">
        <v>23</v>
      </c>
      <c r="B34" s="392" t="s">
        <v>268</v>
      </c>
      <c r="C34" s="307" t="s">
        <v>269</v>
      </c>
      <c r="D34" s="4"/>
      <c r="E34" s="4"/>
      <c r="F34" s="148"/>
      <c r="G34" s="148"/>
      <c r="H34" s="27">
        <f>+'B-3'!S201</f>
        <v>0</v>
      </c>
      <c r="I34" s="613"/>
      <c r="J34" s="27">
        <f>'B-3'!$S39</f>
        <v>0</v>
      </c>
      <c r="K34" s="4"/>
      <c r="L34" s="308">
        <f t="shared" si="4"/>
        <v>0.99655866997400888</v>
      </c>
      <c r="M34" s="4"/>
      <c r="N34" s="160"/>
      <c r="O34" s="27">
        <f t="shared" si="2"/>
        <v>0</v>
      </c>
      <c r="P34" s="4"/>
      <c r="Q34" s="4"/>
      <c r="R34" s="148"/>
      <c r="S34" s="148"/>
      <c r="T34" s="311" t="s">
        <v>113</v>
      </c>
    </row>
    <row r="35" spans="1:20">
      <c r="A35" s="4">
        <v>24</v>
      </c>
      <c r="B35" s="392" t="s">
        <v>270</v>
      </c>
      <c r="C35" s="307" t="s">
        <v>271</v>
      </c>
      <c r="D35" s="4"/>
      <c r="E35" s="4"/>
      <c r="F35" s="148"/>
      <c r="G35" s="148"/>
      <c r="H35" s="27">
        <f>+'B-3'!S202</f>
        <v>30631.198536755601</v>
      </c>
      <c r="I35" s="613"/>
      <c r="J35" s="27">
        <f>'B-3'!$S40</f>
        <v>30636.298079484692</v>
      </c>
      <c r="K35" s="4"/>
      <c r="L35" s="308">
        <f t="shared" si="4"/>
        <v>0.99655866997400888</v>
      </c>
      <c r="M35" s="4"/>
      <c r="N35" s="160"/>
      <c r="O35" s="27">
        <f t="shared" si="2"/>
        <v>30530.868467018547</v>
      </c>
      <c r="P35" s="4"/>
      <c r="Q35" s="4"/>
      <c r="R35" s="148"/>
      <c r="S35" s="148"/>
      <c r="T35" s="311" t="s">
        <v>113</v>
      </c>
    </row>
    <row r="36" spans="1:20">
      <c r="A36" s="4">
        <v>25</v>
      </c>
      <c r="B36" s="392" t="s">
        <v>272</v>
      </c>
      <c r="C36" s="307" t="s">
        <v>273</v>
      </c>
      <c r="D36" s="4"/>
      <c r="E36" s="4"/>
      <c r="F36" s="148"/>
      <c r="G36" s="148"/>
      <c r="H36" s="27">
        <f>+'B-3'!S203</f>
        <v>0</v>
      </c>
      <c r="I36" s="613"/>
      <c r="J36" s="27">
        <f>'B-3'!$S41</f>
        <v>0</v>
      </c>
      <c r="K36" s="4"/>
      <c r="L36" s="308">
        <f t="shared" si="4"/>
        <v>0.99655866997400888</v>
      </c>
      <c r="M36" s="4"/>
      <c r="N36" s="160"/>
      <c r="O36" s="27">
        <f t="shared" si="2"/>
        <v>0</v>
      </c>
      <c r="P36" s="4"/>
      <c r="Q36" s="4"/>
      <c r="R36" s="148"/>
      <c r="S36" s="148"/>
      <c r="T36" s="311" t="s">
        <v>113</v>
      </c>
    </row>
    <row r="37" spans="1:20">
      <c r="A37" s="4">
        <v>26</v>
      </c>
      <c r="B37" s="393" t="s">
        <v>274</v>
      </c>
      <c r="C37" s="307" t="s">
        <v>275</v>
      </c>
      <c r="D37" s="4"/>
      <c r="E37" s="4"/>
      <c r="F37" s="148"/>
      <c r="G37" s="148"/>
      <c r="H37" s="27">
        <f>+'B-3'!S204</f>
        <v>78725.899527692396</v>
      </c>
      <c r="I37" s="613"/>
      <c r="J37" s="27">
        <f>'B-3'!$S42</f>
        <v>79503.511410000021</v>
      </c>
      <c r="K37" s="4"/>
      <c r="L37" s="308">
        <f t="shared" si="4"/>
        <v>0.99655866997400888</v>
      </c>
      <c r="M37" s="4"/>
      <c r="N37" s="160"/>
      <c r="O37" s="27">
        <f t="shared" si="2"/>
        <v>79229.913589013056</v>
      </c>
      <c r="P37" s="4"/>
      <c r="Q37" s="4"/>
      <c r="R37" s="148"/>
      <c r="S37" s="148"/>
      <c r="T37" s="311" t="s">
        <v>113</v>
      </c>
    </row>
    <row r="38" spans="1:20">
      <c r="A38" s="4">
        <v>27</v>
      </c>
      <c r="B38" s="393" t="s">
        <v>276</v>
      </c>
      <c r="C38" s="160" t="s">
        <v>277</v>
      </c>
      <c r="D38" s="312"/>
      <c r="E38" s="4"/>
      <c r="F38" s="148"/>
      <c r="G38" s="148"/>
      <c r="H38" s="27">
        <f>'B-3'!S205</f>
        <v>538.54455461538464</v>
      </c>
      <c r="I38" s="613"/>
      <c r="J38" s="27">
        <f>'B-3'!$S43</f>
        <v>528</v>
      </c>
      <c r="K38" s="4"/>
      <c r="L38" s="308">
        <f t="shared" si="4"/>
        <v>0.99655866997400888</v>
      </c>
      <c r="M38" s="4"/>
      <c r="N38" s="4"/>
      <c r="O38" s="27">
        <f t="shared" si="2"/>
        <v>526.18297774627672</v>
      </c>
      <c r="P38" s="4"/>
      <c r="Q38" s="4"/>
      <c r="R38" s="148"/>
      <c r="S38" s="148"/>
      <c r="T38" s="311" t="s">
        <v>113</v>
      </c>
    </row>
    <row r="39" spans="1:20">
      <c r="A39" s="4">
        <v>28</v>
      </c>
      <c r="B39" s="393"/>
      <c r="C39" s="8" t="s">
        <v>512</v>
      </c>
      <c r="D39" s="312"/>
      <c r="E39" s="4"/>
      <c r="F39" s="148"/>
      <c r="G39" s="148"/>
      <c r="H39" s="313">
        <f>SUM(H19:H38)</f>
        <v>532209.81964742509</v>
      </c>
      <c r="I39" s="613"/>
      <c r="J39" s="313">
        <f>SUM(J19:J38)</f>
        <v>512263.14081362216</v>
      </c>
      <c r="K39" s="4"/>
      <c r="L39" s="4"/>
      <c r="M39" s="4"/>
      <c r="N39" s="160"/>
      <c r="O39" s="313">
        <f>SUM(O19:O38)</f>
        <v>510500.92427058169</v>
      </c>
      <c r="P39" s="4"/>
      <c r="Q39" s="4"/>
      <c r="R39" s="148"/>
      <c r="S39" s="308"/>
      <c r="T39" s="311"/>
    </row>
    <row r="40" spans="1:20">
      <c r="A40" s="4">
        <v>29</v>
      </c>
      <c r="B40" s="393"/>
      <c r="C40" s="8"/>
      <c r="D40" s="312"/>
      <c r="E40" s="4"/>
      <c r="F40" s="148"/>
      <c r="G40" s="148"/>
      <c r="H40" s="148"/>
      <c r="I40" s="613"/>
      <c r="J40" s="148"/>
      <c r="K40" s="4"/>
      <c r="L40" s="4"/>
      <c r="M40" s="4"/>
      <c r="N40" s="160"/>
      <c r="O40" s="148"/>
      <c r="P40" s="4"/>
      <c r="Q40" s="4"/>
      <c r="R40" s="148"/>
      <c r="S40" s="308"/>
      <c r="T40" s="311"/>
    </row>
    <row r="41" spans="1:20">
      <c r="A41" s="4">
        <v>30</v>
      </c>
      <c r="B41" s="393"/>
      <c r="C41" s="160"/>
      <c r="D41" s="312"/>
      <c r="E41" s="4"/>
      <c r="F41" s="148"/>
      <c r="G41" s="148"/>
      <c r="H41" s="148"/>
      <c r="I41" s="613"/>
      <c r="J41" s="148"/>
      <c r="K41" s="4"/>
      <c r="L41" s="308"/>
      <c r="M41" s="4"/>
      <c r="N41" s="160"/>
      <c r="O41" s="148"/>
      <c r="P41" s="4"/>
      <c r="Q41" s="4"/>
      <c r="R41" s="148"/>
      <c r="S41" s="308"/>
      <c r="T41" s="311"/>
    </row>
    <row r="42" spans="1:20">
      <c r="A42" s="4">
        <v>31</v>
      </c>
      <c r="B42" s="393"/>
      <c r="C42" s="312" t="s">
        <v>470</v>
      </c>
      <c r="D42" s="4"/>
      <c r="E42" s="4"/>
      <c r="F42" s="148"/>
      <c r="G42" s="148"/>
      <c r="H42" s="148"/>
      <c r="I42" s="613"/>
      <c r="J42" s="148"/>
      <c r="K42" s="4"/>
      <c r="L42" s="308"/>
      <c r="M42" s="4"/>
      <c r="N42" s="160"/>
      <c r="O42" s="148"/>
      <c r="P42" s="4"/>
      <c r="Q42" s="4"/>
      <c r="R42" s="148"/>
      <c r="S42" s="308"/>
      <c r="T42" s="311"/>
    </row>
    <row r="43" spans="1:20">
      <c r="A43" s="4">
        <v>32</v>
      </c>
      <c r="B43" s="394" t="s">
        <v>284</v>
      </c>
      <c r="C43" s="151" t="s">
        <v>285</v>
      </c>
      <c r="D43" s="4"/>
      <c r="E43" s="4"/>
      <c r="F43" s="148"/>
      <c r="G43" s="148"/>
      <c r="H43" s="148">
        <f>+'B-3'!S229</f>
        <v>818423.22024900268</v>
      </c>
      <c r="I43" s="613"/>
      <c r="J43" s="148">
        <f>'B-3'!$S67</f>
        <v>788092.49424105207</v>
      </c>
      <c r="K43" s="4"/>
      <c r="L43" s="308">
        <f>$L$19</f>
        <v>0.99655866997400888</v>
      </c>
      <c r="M43" s="4"/>
      <c r="N43" s="4"/>
      <c r="O43" s="27">
        <f>+J43*L43</f>
        <v>785380.4078773621</v>
      </c>
      <c r="P43" s="4"/>
      <c r="Q43" s="4"/>
      <c r="R43" s="148"/>
      <c r="S43" s="148"/>
      <c r="T43" s="311" t="s">
        <v>286</v>
      </c>
    </row>
    <row r="44" spans="1:20">
      <c r="A44" s="4">
        <v>33</v>
      </c>
      <c r="B44" s="394" t="s">
        <v>289</v>
      </c>
      <c r="C44" s="151" t="s">
        <v>290</v>
      </c>
      <c r="D44" s="4"/>
      <c r="E44" s="4"/>
      <c r="F44" s="148"/>
      <c r="G44" s="148"/>
      <c r="H44" s="148">
        <f>+'B-3'!S231</f>
        <v>15210.36003230769</v>
      </c>
      <c r="I44" s="613"/>
      <c r="J44" s="148">
        <f>'B-3'!$S69</f>
        <v>6566.744626923075</v>
      </c>
      <c r="K44" s="4"/>
      <c r="L44" s="308">
        <f>$L$19</f>
        <v>0.99655866997400888</v>
      </c>
      <c r="M44" s="4"/>
      <c r="N44" s="4"/>
      <c r="O44" s="27">
        <f t="shared" ref="O44:O46" si="5">+J44*L44</f>
        <v>6544.1462914654285</v>
      </c>
      <c r="P44" s="4"/>
      <c r="Q44" s="4"/>
      <c r="R44" s="148"/>
      <c r="S44" s="148"/>
      <c r="T44" s="311" t="s">
        <v>113</v>
      </c>
    </row>
    <row r="45" spans="1:20">
      <c r="A45" s="4">
        <v>34</v>
      </c>
      <c r="B45" s="394" t="s">
        <v>291</v>
      </c>
      <c r="C45" s="151" t="s">
        <v>292</v>
      </c>
      <c r="D45" s="4"/>
      <c r="E45" s="4"/>
      <c r="F45" s="148"/>
      <c r="G45" s="148"/>
      <c r="H45" s="148">
        <f>+'B-3'!S232</f>
        <v>5.8940238461538463</v>
      </c>
      <c r="I45" s="613"/>
      <c r="J45" s="148">
        <f>'B-3'!$S70</f>
        <v>0</v>
      </c>
      <c r="K45" s="4"/>
      <c r="L45" s="308">
        <f>$L$19</f>
        <v>0.99655866997400888</v>
      </c>
      <c r="M45" s="4"/>
      <c r="N45" s="4"/>
      <c r="O45" s="27">
        <f t="shared" si="5"/>
        <v>0</v>
      </c>
      <c r="P45" s="4"/>
      <c r="Q45" s="4"/>
      <c r="R45" s="148"/>
      <c r="S45" s="148"/>
      <c r="T45" s="311" t="s">
        <v>113</v>
      </c>
    </row>
    <row r="46" spans="1:20">
      <c r="A46" s="4">
        <v>35</v>
      </c>
      <c r="B46" s="394" t="s">
        <v>293</v>
      </c>
      <c r="C46" s="151" t="s">
        <v>280</v>
      </c>
      <c r="D46" s="4"/>
      <c r="E46" s="4"/>
      <c r="F46" s="148"/>
      <c r="G46" s="148"/>
      <c r="H46" s="148">
        <f>+'B-3'!S233</f>
        <v>8775.4523453846159</v>
      </c>
      <c r="I46" s="613"/>
      <c r="J46" s="148">
        <f>'B-3'!$S71</f>
        <v>4110.4833084615384</v>
      </c>
      <c r="K46" s="4"/>
      <c r="L46" s="308">
        <f>$L$19</f>
        <v>0.99655866997400888</v>
      </c>
      <c r="M46" s="4"/>
      <c r="N46" s="4"/>
      <c r="O46" s="27">
        <f t="shared" si="5"/>
        <v>4096.3377788307944</v>
      </c>
      <c r="P46" s="4"/>
      <c r="Q46" s="4"/>
      <c r="R46" s="148"/>
      <c r="S46" s="148"/>
      <c r="T46" s="311" t="s">
        <v>113</v>
      </c>
    </row>
    <row r="47" spans="1:20">
      <c r="A47" s="4">
        <v>36</v>
      </c>
      <c r="B47" s="394"/>
      <c r="C47" s="312" t="s">
        <v>513</v>
      </c>
      <c r="D47" s="4"/>
      <c r="E47" s="4"/>
      <c r="F47" s="148"/>
      <c r="G47" s="148"/>
      <c r="H47" s="313">
        <f>SUM(H43:H46)</f>
        <v>842414.92665054114</v>
      </c>
      <c r="I47" s="613"/>
      <c r="J47" s="313">
        <f>SUM(J43:J46)</f>
        <v>798769.72217643668</v>
      </c>
      <c r="K47" s="4"/>
      <c r="L47" s="308"/>
      <c r="M47" s="4"/>
      <c r="N47" s="148"/>
      <c r="O47" s="313">
        <f>SUM(O43:O46)</f>
        <v>796020.89194765827</v>
      </c>
      <c r="P47" s="4"/>
      <c r="Q47" s="4"/>
      <c r="R47" s="148"/>
      <c r="S47" s="148"/>
      <c r="T47" s="311"/>
    </row>
    <row r="48" spans="1:20">
      <c r="A48" s="4">
        <v>37</v>
      </c>
      <c r="B48" s="394"/>
      <c r="C48" s="312"/>
      <c r="D48" s="4"/>
      <c r="E48" s="4"/>
      <c r="F48" s="148"/>
      <c r="G48" s="148"/>
      <c r="H48" s="148"/>
      <c r="I48" s="613"/>
      <c r="J48" s="148"/>
      <c r="K48" s="148"/>
      <c r="L48" s="308"/>
      <c r="M48" s="4"/>
      <c r="N48" s="148"/>
      <c r="O48" s="148"/>
      <c r="P48" s="4"/>
      <c r="Q48" s="148"/>
      <c r="R48" s="300"/>
      <c r="S48" s="300"/>
      <c r="T48" s="311"/>
    </row>
    <row r="49" spans="1:22">
      <c r="A49" s="4">
        <v>38</v>
      </c>
      <c r="B49" s="393"/>
      <c r="C49" s="160"/>
      <c r="D49" s="312"/>
      <c r="E49" s="4"/>
      <c r="F49" s="148"/>
      <c r="G49" s="148"/>
      <c r="H49" s="148"/>
      <c r="I49" s="613"/>
      <c r="J49" s="148"/>
      <c r="K49" s="148"/>
      <c r="L49" s="308"/>
      <c r="M49" s="4"/>
      <c r="N49" s="160"/>
      <c r="O49" s="148"/>
      <c r="P49" s="4"/>
      <c r="Q49" s="148"/>
      <c r="R49" s="300"/>
      <c r="S49" s="300"/>
      <c r="T49" s="7"/>
      <c r="V49" s="148"/>
    </row>
    <row r="50" spans="1:22">
      <c r="A50" s="4">
        <v>39</v>
      </c>
      <c r="B50" s="395"/>
      <c r="C50" s="8" t="s">
        <v>514</v>
      </c>
      <c r="D50" s="4"/>
      <c r="E50" s="148"/>
      <c r="F50" s="148"/>
      <c r="G50" s="148"/>
      <c r="H50" s="148">
        <f>+H16+H39+H47</f>
        <v>1389161.5296887355</v>
      </c>
      <c r="I50" s="581"/>
      <c r="J50" s="148">
        <f>+J16+J39+J47</f>
        <v>1327410.8976431359</v>
      </c>
      <c r="K50" s="148"/>
      <c r="L50" s="308"/>
      <c r="M50" s="4"/>
      <c r="N50" s="148"/>
      <c r="O50" s="148">
        <f>+O16+O39+O47</f>
        <v>1322843.4886488984</v>
      </c>
      <c r="P50" s="4"/>
      <c r="Q50" s="148"/>
      <c r="R50" s="300"/>
      <c r="S50" s="300"/>
      <c r="T50" s="311"/>
    </row>
    <row r="51" spans="1:22" ht="13.8" thickBot="1">
      <c r="A51" s="1">
        <v>40</v>
      </c>
      <c r="B51" s="1" t="s">
        <v>66</v>
      </c>
      <c r="C51" s="316"/>
      <c r="D51" s="1"/>
      <c r="E51" s="317"/>
      <c r="F51" s="317"/>
      <c r="G51" s="317"/>
      <c r="H51" s="317"/>
      <c r="I51" s="317"/>
      <c r="J51" s="317"/>
      <c r="K51" s="317"/>
      <c r="L51" s="317"/>
      <c r="M51" s="1"/>
      <c r="N51" s="317"/>
      <c r="O51" s="317"/>
      <c r="P51" s="317"/>
      <c r="Q51" s="317"/>
      <c r="R51" s="1"/>
      <c r="S51" s="1"/>
      <c r="T51" s="311"/>
    </row>
    <row r="52" spans="1:22">
      <c r="A52" s="4" t="s">
        <v>67</v>
      </c>
      <c r="B52" s="5"/>
      <c r="C52" s="5"/>
      <c r="D52" s="5"/>
      <c r="E52" s="5"/>
      <c r="F52" s="5"/>
      <c r="G52" s="5"/>
      <c r="H52" s="5"/>
      <c r="I52" s="5"/>
      <c r="J52" s="5"/>
      <c r="K52" s="5"/>
      <c r="L52" s="5"/>
      <c r="M52" s="5"/>
      <c r="N52" s="5"/>
      <c r="O52" s="5"/>
      <c r="P52" s="5"/>
      <c r="Q52" s="4" t="s">
        <v>515</v>
      </c>
      <c r="R52" s="4"/>
      <c r="S52" s="4"/>
      <c r="T52" s="311"/>
    </row>
    <row r="53" spans="1:22" ht="13.8" thickBot="1">
      <c r="A53" s="1" t="str">
        <f>+A1</f>
        <v>SCHEDULE B-17</v>
      </c>
      <c r="B53" s="1"/>
      <c r="C53" s="1"/>
      <c r="D53" s="1"/>
      <c r="E53" s="1"/>
      <c r="F53" s="1"/>
      <c r="G53" s="1"/>
      <c r="H53" s="1" t="str">
        <f>+$H$1</f>
        <v>WORKING CAPITAL - 13 MONTH AVERAGE</v>
      </c>
      <c r="I53" s="2"/>
      <c r="J53" s="1"/>
      <c r="K53" s="1"/>
      <c r="L53" s="1"/>
      <c r="M53" s="1"/>
      <c r="N53" s="1"/>
      <c r="O53" s="1"/>
      <c r="P53" s="1"/>
      <c r="Q53" s="1"/>
      <c r="R53" s="1"/>
      <c r="S53" s="1" t="s">
        <v>279</v>
      </c>
      <c r="T53" s="318"/>
    </row>
    <row r="54" spans="1:22">
      <c r="A54" s="4" t="s">
        <v>4</v>
      </c>
      <c r="B54" s="4"/>
      <c r="C54" s="4"/>
      <c r="D54" s="4"/>
      <c r="E54" s="4"/>
      <c r="F54" s="4" t="s">
        <v>186</v>
      </c>
      <c r="G54" s="5" t="str">
        <f>+$G$2</f>
        <v>Provide a schedule showing the adjusted 13 month average working capital allowance for</v>
      </c>
      <c r="H54" s="5"/>
      <c r="I54" s="5"/>
      <c r="J54" s="6"/>
      <c r="K54" s="6"/>
      <c r="L54" s="4"/>
      <c r="M54" s="6"/>
      <c r="N54" s="6"/>
      <c r="O54" s="6"/>
      <c r="P54" s="6" t="s">
        <v>7</v>
      </c>
      <c r="Q54" s="4"/>
      <c r="R54" s="4"/>
      <c r="S54" s="7"/>
      <c r="T54" s="7"/>
    </row>
    <row r="55" spans="1:22">
      <c r="A55" s="4"/>
      <c r="B55" s="4"/>
      <c r="C55" s="4"/>
      <c r="D55" s="4"/>
      <c r="E55" s="4"/>
      <c r="F55" s="4"/>
      <c r="G55" s="5" t="str">
        <f>+$G$3</f>
        <v xml:space="preserve">the test year and the prior year if the test year is projected.  All adjustments are to be </v>
      </c>
      <c r="H55" s="5"/>
      <c r="I55" s="5"/>
      <c r="J55" s="9"/>
      <c r="K55" s="9"/>
      <c r="L55" s="4"/>
      <c r="M55" s="4"/>
      <c r="N55" s="4"/>
      <c r="O55" s="9"/>
      <c r="P55" s="9" t="s">
        <v>12</v>
      </c>
      <c r="Q55" s="7" t="str">
        <f>+Q3</f>
        <v>Projected Test Year Ended 12/31/2025</v>
      </c>
      <c r="R55" s="4"/>
      <c r="S55" s="9"/>
      <c r="T55" s="7"/>
    </row>
    <row r="56" spans="1:22">
      <c r="A56" s="4" t="s">
        <v>10</v>
      </c>
      <c r="B56" s="4"/>
      <c r="C56" s="4"/>
      <c r="D56" s="4"/>
      <c r="E56" s="4"/>
      <c r="F56" s="4"/>
      <c r="G56" s="5" t="str">
        <f>+$G$4</f>
        <v>provided by account number. Use a balance sheet method and any other methodology the</v>
      </c>
      <c r="H56" s="4"/>
      <c r="I56" s="4"/>
      <c r="J56" s="9"/>
      <c r="K56" s="9"/>
      <c r="L56" s="9"/>
      <c r="M56" s="4"/>
      <c r="N56" s="4"/>
      <c r="O56" s="4"/>
      <c r="P56" s="9" t="s">
        <v>12</v>
      </c>
      <c r="Q56" s="7" t="str">
        <f>+Q4</f>
        <v>Projected Prior Year Ended 12/31/2024</v>
      </c>
      <c r="R56" s="4"/>
      <c r="S56" s="9"/>
      <c r="T56" s="7"/>
    </row>
    <row r="57" spans="1:22">
      <c r="A57" s="4"/>
      <c r="B57" s="4"/>
      <c r="C57" s="4"/>
      <c r="D57" s="4"/>
      <c r="E57" s="4"/>
      <c r="F57" s="4"/>
      <c r="G57" s="4" t="str">
        <f>+$G$5</f>
        <v>company proposes to use.</v>
      </c>
      <c r="H57" s="4"/>
      <c r="I57" s="4"/>
      <c r="J57" s="9"/>
      <c r="K57" s="9"/>
      <c r="L57" s="9"/>
      <c r="M57" s="4"/>
      <c r="N57" s="4"/>
      <c r="O57" s="4"/>
      <c r="P57" s="9"/>
      <c r="Q57" s="7" t="str">
        <f>+Q5</f>
        <v>Historical Prior Year Ended 12/31/2023</v>
      </c>
      <c r="R57" s="4"/>
      <c r="S57" s="9"/>
      <c r="T57" s="7"/>
    </row>
    <row r="58" spans="1:22" ht="13.8" thickBot="1">
      <c r="A58" s="2" t="str">
        <f>A6</f>
        <v>DOCKET No. 20240026-EI</v>
      </c>
      <c r="B58" s="2"/>
      <c r="C58" s="1"/>
      <c r="D58" s="1"/>
      <c r="E58" s="1"/>
      <c r="F58" s="1"/>
      <c r="G58" s="1"/>
      <c r="H58" s="1"/>
      <c r="I58" s="2" t="s">
        <v>14</v>
      </c>
      <c r="J58" s="10"/>
      <c r="K58" s="1"/>
      <c r="L58" s="1"/>
      <c r="M58" s="1"/>
      <c r="N58" s="1"/>
      <c r="O58" s="1"/>
      <c r="P58" s="1"/>
      <c r="Q58" s="1" t="str">
        <f>+Q6</f>
        <v xml:space="preserve">Witness: J. Chronister / R. Latta / J. Williams </v>
      </c>
      <c r="R58" s="1"/>
      <c r="S58" s="1"/>
      <c r="T58" s="7"/>
    </row>
    <row r="59" spans="1:22">
      <c r="A59" s="4"/>
      <c r="B59" s="83"/>
      <c r="C59" s="83"/>
      <c r="D59" s="83"/>
      <c r="E59" s="83"/>
      <c r="F59" s="83"/>
      <c r="G59" s="83"/>
      <c r="H59" s="319" t="s">
        <v>16</v>
      </c>
      <c r="I59" s="319"/>
      <c r="J59" s="319" t="s">
        <v>17</v>
      </c>
      <c r="K59" s="319"/>
      <c r="L59" s="83" t="s">
        <v>18</v>
      </c>
      <c r="M59" s="83"/>
      <c r="N59" s="83"/>
      <c r="O59" s="319" t="s">
        <v>19</v>
      </c>
      <c r="P59" s="83"/>
      <c r="Q59" s="83"/>
      <c r="R59" s="299"/>
      <c r="S59" s="299"/>
      <c r="T59" s="7"/>
    </row>
    <row r="60" spans="1:22">
      <c r="A60" s="4"/>
      <c r="B60" s="84" t="s">
        <v>197</v>
      </c>
      <c r="C60" s="84"/>
      <c r="D60" s="84"/>
      <c r="E60" s="84"/>
      <c r="F60" s="83"/>
      <c r="G60" s="84"/>
      <c r="H60" s="320" t="str">
        <f>H8</f>
        <v>Prior Year 2024</v>
      </c>
      <c r="I60" s="320"/>
      <c r="J60" s="320" t="str">
        <f>J8</f>
        <v>Test Year 2025</v>
      </c>
      <c r="K60" s="320"/>
      <c r="L60" s="83"/>
      <c r="M60" s="83"/>
      <c r="N60" s="4"/>
      <c r="O60" s="319" t="s">
        <v>415</v>
      </c>
      <c r="P60" s="4"/>
      <c r="Q60" s="84"/>
      <c r="R60" s="299"/>
      <c r="S60" s="299"/>
    </row>
    <row r="61" spans="1:22">
      <c r="A61" s="4" t="s">
        <v>34</v>
      </c>
      <c r="B61" s="84" t="s">
        <v>45</v>
      </c>
      <c r="C61" s="84"/>
      <c r="D61" s="84" t="s">
        <v>505</v>
      </c>
      <c r="E61" s="83"/>
      <c r="F61" s="84"/>
      <c r="G61" s="84"/>
      <c r="H61" s="319" t="s">
        <v>506</v>
      </c>
      <c r="I61" s="319"/>
      <c r="J61" s="319" t="s">
        <v>506</v>
      </c>
      <c r="K61" s="319"/>
      <c r="L61" s="83" t="s">
        <v>415</v>
      </c>
      <c r="M61" s="84"/>
      <c r="N61" s="83"/>
      <c r="O61" s="320" t="s">
        <v>93</v>
      </c>
      <c r="P61" s="83"/>
      <c r="Q61" s="84"/>
      <c r="R61" s="300"/>
      <c r="S61" s="301"/>
    </row>
    <row r="62" spans="1:22">
      <c r="A62" s="4" t="s">
        <v>45</v>
      </c>
      <c r="B62" s="84"/>
      <c r="C62" s="84"/>
      <c r="D62" s="84"/>
      <c r="E62" s="83"/>
      <c r="F62" s="84"/>
      <c r="G62" s="84"/>
      <c r="H62" s="320" t="s">
        <v>44</v>
      </c>
      <c r="I62" s="320"/>
      <c r="J62" s="320" t="s">
        <v>44</v>
      </c>
      <c r="K62" s="320"/>
      <c r="L62" s="84" t="s">
        <v>93</v>
      </c>
      <c r="M62" s="84"/>
      <c r="N62" s="83"/>
      <c r="O62" s="320" t="s">
        <v>104</v>
      </c>
      <c r="P62" s="83"/>
      <c r="Q62" s="84"/>
      <c r="R62" s="299"/>
      <c r="S62" s="301"/>
    </row>
    <row r="63" spans="1:22" ht="13.8" thickBot="1">
      <c r="A63" s="1"/>
      <c r="B63" s="10"/>
      <c r="C63" s="10"/>
      <c r="D63" s="10"/>
      <c r="E63" s="10"/>
      <c r="F63" s="302"/>
      <c r="G63" s="302"/>
      <c r="H63" s="321" t="s">
        <v>507</v>
      </c>
      <c r="I63" s="321"/>
      <c r="J63" s="321" t="s">
        <v>507</v>
      </c>
      <c r="K63" s="321"/>
      <c r="L63" s="303" t="s">
        <v>105</v>
      </c>
      <c r="M63" s="303"/>
      <c r="N63" s="89"/>
      <c r="O63" s="321" t="s">
        <v>508</v>
      </c>
      <c r="P63" s="89"/>
      <c r="Q63" s="89"/>
      <c r="R63" s="304"/>
      <c r="S63" s="304"/>
    </row>
    <row r="64" spans="1:22">
      <c r="A64" s="4">
        <v>1</v>
      </c>
      <c r="B64" s="140"/>
      <c r="C64" s="322" t="s">
        <v>318</v>
      </c>
      <c r="D64" s="140"/>
      <c r="E64" s="4"/>
      <c r="F64" s="37"/>
      <c r="G64" s="37"/>
      <c r="H64" s="148"/>
      <c r="I64" s="83"/>
      <c r="J64" s="148"/>
      <c r="K64" s="148"/>
      <c r="L64" s="323"/>
      <c r="M64" s="148"/>
      <c r="N64" s="148"/>
      <c r="O64" s="148"/>
      <c r="P64" s="4"/>
      <c r="Q64" s="4"/>
      <c r="R64" s="160"/>
      <c r="S64" s="160"/>
    </row>
    <row r="65" spans="1:20">
      <c r="A65" s="4">
        <v>2</v>
      </c>
      <c r="B65" s="396" t="s">
        <v>319</v>
      </c>
      <c r="C65" s="14" t="s">
        <v>320</v>
      </c>
      <c r="D65" s="140"/>
      <c r="E65" s="4"/>
      <c r="F65" s="37"/>
      <c r="G65" s="37"/>
      <c r="H65" s="148">
        <f>+'B-3'!S282</f>
        <v>32353.108448578187</v>
      </c>
      <c r="I65" s="581"/>
      <c r="J65" s="148">
        <f>'B-3'!$S120</f>
        <v>32180.446293427492</v>
      </c>
      <c r="K65" s="148"/>
      <c r="L65" s="308">
        <f t="shared" ref="L65:L71" si="6">$L$19</f>
        <v>0.99655866997400888</v>
      </c>
      <c r="M65" s="148"/>
      <c r="N65" s="148"/>
      <c r="O65" s="27">
        <f t="shared" ref="O65:O71" si="7">+J65*L65</f>
        <v>32069.702757348125</v>
      </c>
      <c r="P65" s="4"/>
      <c r="Q65" s="4"/>
      <c r="R65" s="160"/>
      <c r="S65" s="160"/>
      <c r="T65" s="311" t="s">
        <v>113</v>
      </c>
    </row>
    <row r="66" spans="1:20">
      <c r="A66" s="4">
        <v>3</v>
      </c>
      <c r="B66" s="396" t="s">
        <v>321</v>
      </c>
      <c r="C66" s="14" t="s">
        <v>322</v>
      </c>
      <c r="D66" s="140"/>
      <c r="E66" s="4"/>
      <c r="F66" s="37"/>
      <c r="G66" s="37"/>
      <c r="H66" s="148">
        <f>+'B-3'!S283</f>
        <v>5866.8478912820683</v>
      </c>
      <c r="I66" s="581"/>
      <c r="J66" s="148">
        <f>'B-3'!$S121</f>
        <v>17835.4555666667</v>
      </c>
      <c r="K66" s="148"/>
      <c r="L66" s="308">
        <f t="shared" si="6"/>
        <v>0.99655866997400888</v>
      </c>
      <c r="M66" s="148"/>
      <c r="N66" s="148"/>
      <c r="O66" s="27">
        <f t="shared" si="7"/>
        <v>17774.0778778979</v>
      </c>
      <c r="P66" s="4"/>
      <c r="Q66" s="4"/>
      <c r="R66" s="160"/>
      <c r="S66" s="160"/>
      <c r="T66" s="311" t="s">
        <v>113</v>
      </c>
    </row>
    <row r="67" spans="1:20">
      <c r="A67" s="4">
        <v>4</v>
      </c>
      <c r="B67" s="396" t="s">
        <v>323</v>
      </c>
      <c r="C67" s="14" t="s">
        <v>324</v>
      </c>
      <c r="D67" s="140"/>
      <c r="E67" s="4"/>
      <c r="F67" s="37"/>
      <c r="G67" s="37"/>
      <c r="H67" s="148">
        <f>+'B-3'!S284</f>
        <v>7951.045025577293</v>
      </c>
      <c r="I67" s="581"/>
      <c r="J67" s="148">
        <f>'B-3'!$S122</f>
        <v>7962.0600085416991</v>
      </c>
      <c r="K67" s="148"/>
      <c r="L67" s="308">
        <f t="shared" si="6"/>
        <v>0.99655866997400888</v>
      </c>
      <c r="M67" s="148"/>
      <c r="N67" s="148"/>
      <c r="O67" s="27">
        <f t="shared" si="7"/>
        <v>7934.659932365561</v>
      </c>
      <c r="P67" s="4"/>
      <c r="Q67" s="4"/>
      <c r="R67" s="148"/>
      <c r="S67" s="148"/>
      <c r="T67" s="311" t="s">
        <v>113</v>
      </c>
    </row>
    <row r="68" spans="1:20">
      <c r="A68" s="4">
        <v>5</v>
      </c>
      <c r="B68" s="396" t="s">
        <v>325</v>
      </c>
      <c r="C68" s="14" t="s">
        <v>326</v>
      </c>
      <c r="D68" s="140"/>
      <c r="E68" s="4"/>
      <c r="F68" s="4"/>
      <c r="G68" s="103"/>
      <c r="H68" s="380">
        <f>+'B-3'!S285</f>
        <v>92052.847816923095</v>
      </c>
      <c r="I68" s="581"/>
      <c r="J68" s="380">
        <f>'B-3'!$S123</f>
        <v>75854.965614615387</v>
      </c>
      <c r="K68" s="380"/>
      <c r="L68" s="308">
        <f t="shared" si="6"/>
        <v>0.99655866997400888</v>
      </c>
      <c r="M68" s="4"/>
      <c r="N68" s="4"/>
      <c r="O68" s="27">
        <f t="shared" si="7"/>
        <v>75593.923643825285</v>
      </c>
      <c r="P68" s="4"/>
      <c r="Q68" s="4"/>
      <c r="R68" s="148"/>
      <c r="S68" s="148"/>
      <c r="T68" s="311" t="s">
        <v>113</v>
      </c>
    </row>
    <row r="69" spans="1:20">
      <c r="A69" s="4">
        <v>6</v>
      </c>
      <c r="B69" s="396" t="s">
        <v>327</v>
      </c>
      <c r="C69" s="14" t="s">
        <v>328</v>
      </c>
      <c r="D69" s="140"/>
      <c r="E69" s="4"/>
      <c r="F69" s="4"/>
      <c r="G69" s="103"/>
      <c r="H69" s="380">
        <f>+'B-3'!S286</f>
        <v>782.97723307692308</v>
      </c>
      <c r="I69" s="581"/>
      <c r="J69" s="380">
        <f>'B-3'!$S124</f>
        <v>783</v>
      </c>
      <c r="K69" s="380"/>
      <c r="L69" s="308">
        <f t="shared" si="6"/>
        <v>0.99655866997400888</v>
      </c>
      <c r="M69" s="4"/>
      <c r="N69" s="4"/>
      <c r="O69" s="27">
        <f t="shared" si="7"/>
        <v>780.30543858964893</v>
      </c>
      <c r="P69" s="4"/>
      <c r="Q69" s="4"/>
      <c r="R69" s="148"/>
      <c r="S69" s="148"/>
      <c r="T69" s="311" t="s">
        <v>113</v>
      </c>
    </row>
    <row r="70" spans="1:20">
      <c r="A70" s="4">
        <v>7</v>
      </c>
      <c r="B70" s="396" t="s">
        <v>329</v>
      </c>
      <c r="C70" s="14" t="s">
        <v>330</v>
      </c>
      <c r="D70" s="140"/>
      <c r="E70" s="4"/>
      <c r="F70" s="4"/>
      <c r="G70" s="103"/>
      <c r="H70" s="380">
        <f>+'B-3'!S287</f>
        <v>0</v>
      </c>
      <c r="I70" s="581"/>
      <c r="J70" s="380">
        <f>'B-3'!$S125</f>
        <v>0</v>
      </c>
      <c r="K70" s="380"/>
      <c r="L70" s="308">
        <f t="shared" si="6"/>
        <v>0.99655866997400888</v>
      </c>
      <c r="M70" s="4"/>
      <c r="N70" s="4"/>
      <c r="O70" s="27">
        <f t="shared" si="7"/>
        <v>0</v>
      </c>
      <c r="P70" s="4"/>
      <c r="Q70" s="4"/>
      <c r="R70" s="148"/>
      <c r="S70" s="148"/>
      <c r="T70" s="311" t="s">
        <v>113</v>
      </c>
    </row>
    <row r="71" spans="1:20">
      <c r="A71" s="4">
        <v>8</v>
      </c>
      <c r="B71" s="397" t="s">
        <v>331</v>
      </c>
      <c r="C71" s="14" t="s">
        <v>332</v>
      </c>
      <c r="D71" s="140"/>
      <c r="E71" s="4"/>
      <c r="F71" s="37"/>
      <c r="G71" s="112"/>
      <c r="H71" s="404">
        <f>+'B-3'!S288</f>
        <v>32960.900449230772</v>
      </c>
      <c r="I71" s="581"/>
      <c r="J71" s="380">
        <f>'B-3'!$S126</f>
        <v>34647.242676153845</v>
      </c>
      <c r="K71" s="380"/>
      <c r="L71" s="308">
        <f t="shared" si="6"/>
        <v>0.99655866997400888</v>
      </c>
      <c r="M71" s="148"/>
      <c r="N71" s="148"/>
      <c r="O71" s="27">
        <f t="shared" si="7"/>
        <v>34528.010079614593</v>
      </c>
      <c r="P71" s="4"/>
      <c r="Q71" s="4"/>
      <c r="R71" s="148"/>
      <c r="S71" s="148"/>
      <c r="T71" s="311" t="s">
        <v>113</v>
      </c>
    </row>
    <row r="72" spans="1:20">
      <c r="A72" s="4">
        <v>9</v>
      </c>
      <c r="B72" s="397"/>
      <c r="C72" s="322" t="s">
        <v>516</v>
      </c>
      <c r="D72" s="322"/>
      <c r="E72" s="4"/>
      <c r="F72" s="37"/>
      <c r="G72" s="112"/>
      <c r="H72" s="380">
        <f>SUM(H65:H71)</f>
        <v>171967.72686466834</v>
      </c>
      <c r="I72" s="581"/>
      <c r="J72" s="405">
        <f>SUM(J65:J71)</f>
        <v>169263.1701594051</v>
      </c>
      <c r="K72" s="380"/>
      <c r="L72" s="324"/>
      <c r="M72" s="148"/>
      <c r="N72" s="148"/>
      <c r="O72" s="161">
        <f>SUM(O65:O71)</f>
        <v>168680.67972964112</v>
      </c>
      <c r="P72" s="4"/>
      <c r="Q72" s="4"/>
      <c r="R72" s="148"/>
      <c r="S72" s="148"/>
      <c r="T72" s="311"/>
    </row>
    <row r="73" spans="1:20">
      <c r="A73" s="4">
        <v>10</v>
      </c>
      <c r="B73" s="142"/>
      <c r="C73" s="140"/>
      <c r="D73" s="140"/>
      <c r="E73" s="4"/>
      <c r="F73" s="37"/>
      <c r="G73" s="112"/>
      <c r="H73" s="380"/>
      <c r="I73" s="581"/>
      <c r="J73" s="380"/>
      <c r="K73" s="380"/>
      <c r="L73" s="324"/>
      <c r="M73" s="148"/>
      <c r="N73" s="148"/>
      <c r="O73" s="27"/>
      <c r="P73" s="4"/>
      <c r="Q73" s="4"/>
      <c r="R73" s="148"/>
      <c r="S73" s="148"/>
      <c r="T73" s="311"/>
    </row>
    <row r="74" spans="1:20">
      <c r="A74" s="4">
        <v>11</v>
      </c>
      <c r="B74" s="142"/>
      <c r="C74" s="322" t="s">
        <v>333</v>
      </c>
      <c r="D74" s="140"/>
      <c r="E74" s="4"/>
      <c r="F74" s="37"/>
      <c r="G74" s="112"/>
      <c r="H74" s="380"/>
      <c r="I74" s="581"/>
      <c r="J74" s="380"/>
      <c r="K74" s="380"/>
      <c r="L74" s="324"/>
      <c r="M74" s="148"/>
      <c r="N74" s="148"/>
      <c r="O74" s="27"/>
      <c r="P74" s="4"/>
      <c r="Q74" s="4"/>
      <c r="R74" s="148"/>
      <c r="S74" s="148"/>
      <c r="T74" s="311"/>
    </row>
    <row r="75" spans="1:20">
      <c r="A75" s="4">
        <v>12</v>
      </c>
      <c r="B75" s="396" t="s">
        <v>336</v>
      </c>
      <c r="C75" s="14" t="s">
        <v>337</v>
      </c>
      <c r="D75" s="140"/>
      <c r="E75" s="4"/>
      <c r="F75" s="37"/>
      <c r="G75" s="112"/>
      <c r="H75" s="380">
        <f>+'B-3'!S293</f>
        <v>242553.30735898198</v>
      </c>
      <c r="I75" s="581"/>
      <c r="J75" s="380">
        <f>'B-3'!$S131</f>
        <v>262287.35123794485</v>
      </c>
      <c r="K75" s="380"/>
      <c r="L75" s="308">
        <f t="shared" ref="L75:L84" si="8">$L$19</f>
        <v>0.99655866997400888</v>
      </c>
      <c r="M75" s="148"/>
      <c r="N75" s="148"/>
      <c r="O75" s="27">
        <f>+J75*L75</f>
        <v>261384.73390069202</v>
      </c>
      <c r="P75" s="4"/>
      <c r="Q75" s="4"/>
      <c r="R75" s="148"/>
      <c r="S75" s="148"/>
      <c r="T75" s="311" t="s">
        <v>113</v>
      </c>
    </row>
    <row r="76" spans="1:20">
      <c r="A76" s="4">
        <v>13</v>
      </c>
      <c r="B76" s="396" t="s">
        <v>338</v>
      </c>
      <c r="C76" s="160" t="s">
        <v>339</v>
      </c>
      <c r="D76" s="140"/>
      <c r="E76" s="4"/>
      <c r="F76" s="37"/>
      <c r="G76" s="112"/>
      <c r="H76" s="380">
        <v>0</v>
      </c>
      <c r="I76" s="581"/>
      <c r="J76" s="380">
        <f>'B-3'!$S132</f>
        <v>0</v>
      </c>
      <c r="K76" s="380"/>
      <c r="L76" s="308">
        <f t="shared" si="8"/>
        <v>0.99655866997400888</v>
      </c>
      <c r="M76" s="148"/>
      <c r="N76" s="148"/>
      <c r="O76" s="27">
        <f t="shared" ref="O76:O84" si="9">+J76*L76</f>
        <v>0</v>
      </c>
      <c r="P76" s="4"/>
      <c r="Q76" s="4"/>
      <c r="R76" s="148"/>
      <c r="S76" s="148"/>
      <c r="T76" s="311" t="s">
        <v>113</v>
      </c>
    </row>
    <row r="77" spans="1:20">
      <c r="A77" s="4">
        <v>14</v>
      </c>
      <c r="B77" s="396" t="s">
        <v>340</v>
      </c>
      <c r="C77" s="14" t="s">
        <v>341</v>
      </c>
      <c r="D77" s="140"/>
      <c r="E77" s="4"/>
      <c r="F77" s="37"/>
      <c r="G77" s="112"/>
      <c r="H77" s="380">
        <f>+'B-3'!S295</f>
        <v>12017.831523846156</v>
      </c>
      <c r="I77" s="581"/>
      <c r="J77" s="380">
        <f>'B-3'!$S133</f>
        <v>11430.237184311907</v>
      </c>
      <c r="K77" s="380"/>
      <c r="L77" s="308">
        <f t="shared" si="8"/>
        <v>0.99655866997400888</v>
      </c>
      <c r="M77" s="148"/>
      <c r="N77" s="148"/>
      <c r="O77" s="27">
        <f t="shared" si="9"/>
        <v>11390.901965885334</v>
      </c>
      <c r="P77" s="4"/>
      <c r="Q77" s="148"/>
      <c r="R77" s="148"/>
      <c r="S77" s="148"/>
      <c r="T77" s="311" t="s">
        <v>113</v>
      </c>
    </row>
    <row r="78" spans="1:20">
      <c r="A78" s="4">
        <v>15</v>
      </c>
      <c r="B78" s="396" t="s">
        <v>344</v>
      </c>
      <c r="C78" s="14" t="s">
        <v>345</v>
      </c>
      <c r="D78" s="140"/>
      <c r="E78" s="4"/>
      <c r="F78" s="37"/>
      <c r="G78" s="112"/>
      <c r="H78" s="380">
        <f>SUM('B-3'!S297:S298)</f>
        <v>44914.163373034273</v>
      </c>
      <c r="I78" s="581"/>
      <c r="J78" s="380">
        <f>SUM('B-3'!S135:S136)</f>
        <v>44320.676262094035</v>
      </c>
      <c r="K78" s="380"/>
      <c r="L78" s="308">
        <f t="shared" si="8"/>
        <v>0.99655866997400888</v>
      </c>
      <c r="M78" s="148"/>
      <c r="N78" s="148"/>
      <c r="O78" s="27">
        <f t="shared" si="9"/>
        <v>44168.154188101056</v>
      </c>
      <c r="P78" s="4"/>
      <c r="Q78" s="4"/>
      <c r="R78" s="148"/>
      <c r="S78" s="148"/>
      <c r="T78" s="311" t="s">
        <v>113</v>
      </c>
    </row>
    <row r="79" spans="1:20">
      <c r="A79" s="4">
        <v>16</v>
      </c>
      <c r="B79" s="396" t="s">
        <v>346</v>
      </c>
      <c r="C79" s="14" t="s">
        <v>347</v>
      </c>
      <c r="D79" s="140"/>
      <c r="E79" s="148"/>
      <c r="F79" s="148"/>
      <c r="G79" s="380"/>
      <c r="H79" s="380">
        <f>+'B-3'!S299</f>
        <v>47995.047375557057</v>
      </c>
      <c r="I79" s="581"/>
      <c r="J79" s="380">
        <f>'B-3'!$S137</f>
        <v>46827.295570384485</v>
      </c>
      <c r="K79" s="380"/>
      <c r="L79" s="308">
        <f t="shared" si="8"/>
        <v>0.99655866997400888</v>
      </c>
      <c r="M79" s="148"/>
      <c r="N79" s="148"/>
      <c r="O79" s="27">
        <f t="shared" si="9"/>
        <v>46666.147392102161</v>
      </c>
      <c r="P79" s="148"/>
      <c r="Q79" s="4"/>
      <c r="R79" s="148"/>
      <c r="S79" s="148"/>
      <c r="T79" s="311" t="s">
        <v>113</v>
      </c>
    </row>
    <row r="80" spans="1:20">
      <c r="A80" s="4">
        <v>17</v>
      </c>
      <c r="B80" s="396" t="s">
        <v>348</v>
      </c>
      <c r="C80" s="14" t="s">
        <v>349</v>
      </c>
      <c r="D80" s="140"/>
      <c r="E80" s="4"/>
      <c r="F80" s="37"/>
      <c r="G80" s="112"/>
      <c r="H80" s="380">
        <f>+'B-3'!S300</f>
        <v>0</v>
      </c>
      <c r="I80" s="581"/>
      <c r="J80" s="380">
        <f>'B-3'!$S138</f>
        <v>0</v>
      </c>
      <c r="K80" s="380"/>
      <c r="L80" s="308">
        <f t="shared" si="8"/>
        <v>0.99655866997400888</v>
      </c>
      <c r="M80" s="148"/>
      <c r="N80" s="148"/>
      <c r="O80" s="27">
        <f t="shared" si="9"/>
        <v>0</v>
      </c>
      <c r="P80" s="148"/>
      <c r="Q80" s="4"/>
      <c r="R80" s="148"/>
      <c r="S80" s="148"/>
      <c r="T80" s="311" t="s">
        <v>113</v>
      </c>
    </row>
    <row r="81" spans="1:20">
      <c r="A81" s="4">
        <v>18</v>
      </c>
      <c r="B81" s="396" t="s">
        <v>350</v>
      </c>
      <c r="C81" s="14" t="s">
        <v>351</v>
      </c>
      <c r="D81" s="140"/>
      <c r="E81" s="4"/>
      <c r="F81" s="4"/>
      <c r="G81" s="103"/>
      <c r="H81" s="380">
        <f>+'B-3'!S301</f>
        <v>13357.907850000016</v>
      </c>
      <c r="I81" s="581"/>
      <c r="J81" s="380">
        <f>'B-3'!$S139</f>
        <v>14207.134949230762</v>
      </c>
      <c r="K81" s="380"/>
      <c r="L81" s="308">
        <f t="shared" si="8"/>
        <v>0.99655866997400888</v>
      </c>
      <c r="M81" s="4"/>
      <c r="N81" s="4"/>
      <c r="O81" s="27">
        <f t="shared" si="9"/>
        <v>14158.243509146667</v>
      </c>
      <c r="P81" s="4"/>
      <c r="Q81" s="4"/>
      <c r="R81" s="148"/>
      <c r="S81" s="148"/>
      <c r="T81" s="311" t="s">
        <v>113</v>
      </c>
    </row>
    <row r="82" spans="1:20">
      <c r="A82" s="4">
        <v>19</v>
      </c>
      <c r="B82" s="396" t="s">
        <v>352</v>
      </c>
      <c r="C82" s="14" t="s">
        <v>353</v>
      </c>
      <c r="D82" s="140"/>
      <c r="E82" s="4"/>
      <c r="F82" s="4"/>
      <c r="G82" s="103"/>
      <c r="H82" s="380">
        <f>+'B-3'!S302</f>
        <v>39583.318227397613</v>
      </c>
      <c r="I82" s="581"/>
      <c r="J82" s="380">
        <f>'B-3'!$S140</f>
        <v>41537.637464034953</v>
      </c>
      <c r="K82" s="380"/>
      <c r="L82" s="308">
        <f t="shared" si="8"/>
        <v>0.99655866997400888</v>
      </c>
      <c r="M82" s="4"/>
      <c r="N82" s="4"/>
      <c r="O82" s="27">
        <f t="shared" si="9"/>
        <v>41394.692745021239</v>
      </c>
      <c r="P82" s="4"/>
      <c r="Q82" s="4"/>
      <c r="R82" s="148"/>
      <c r="S82" s="148"/>
      <c r="T82" s="311" t="s">
        <v>113</v>
      </c>
    </row>
    <row r="83" spans="1:20">
      <c r="A83" s="4">
        <v>20</v>
      </c>
      <c r="B83" s="396" t="s">
        <v>354</v>
      </c>
      <c r="C83" s="14" t="s">
        <v>355</v>
      </c>
      <c r="D83" s="140"/>
      <c r="E83" s="4"/>
      <c r="F83" s="37"/>
      <c r="G83" s="112"/>
      <c r="H83" s="380">
        <f>+'B-3'!S303</f>
        <v>2244.8389638699232</v>
      </c>
      <c r="I83" s="581"/>
      <c r="J83" s="380">
        <f>'B-3'!$S141</f>
        <v>944.40400110644623</v>
      </c>
      <c r="K83" s="380"/>
      <c r="L83" s="308">
        <f t="shared" si="8"/>
        <v>0.99655866997400888</v>
      </c>
      <c r="M83" s="148"/>
      <c r="N83" s="148"/>
      <c r="O83" s="27">
        <f t="shared" si="9"/>
        <v>941.15399526077249</v>
      </c>
      <c r="P83" s="4"/>
      <c r="Q83" s="4"/>
      <c r="R83" s="148"/>
      <c r="S83" s="148"/>
      <c r="T83" s="311" t="s">
        <v>113</v>
      </c>
    </row>
    <row r="84" spans="1:20">
      <c r="A84" s="4">
        <v>21</v>
      </c>
      <c r="B84" s="396" t="s">
        <v>356</v>
      </c>
      <c r="C84" s="14" t="s">
        <v>277</v>
      </c>
      <c r="D84" s="140"/>
      <c r="E84" s="4"/>
      <c r="F84" s="37"/>
      <c r="G84" s="112"/>
      <c r="H84" s="404">
        <f>+'B-3'!S304</f>
        <v>0</v>
      </c>
      <c r="I84" s="581"/>
      <c r="J84" s="380">
        <f>'B-3'!$S142</f>
        <v>0</v>
      </c>
      <c r="K84" s="380"/>
      <c r="L84" s="308">
        <f t="shared" si="8"/>
        <v>0.99655866997400888</v>
      </c>
      <c r="M84" s="148"/>
      <c r="N84" s="148"/>
      <c r="O84" s="27">
        <f t="shared" si="9"/>
        <v>0</v>
      </c>
      <c r="P84" s="4"/>
      <c r="Q84" s="4"/>
      <c r="R84" s="148"/>
      <c r="S84" s="148"/>
      <c r="T84" s="311" t="s">
        <v>113</v>
      </c>
    </row>
    <row r="85" spans="1:20">
      <c r="A85" s="4">
        <v>22</v>
      </c>
      <c r="B85" s="397"/>
      <c r="C85" s="322" t="s">
        <v>517</v>
      </c>
      <c r="E85" s="4"/>
      <c r="F85" s="37"/>
      <c r="G85" s="112"/>
      <c r="H85" s="380">
        <f>SUM(H75:H84)</f>
        <v>402666.41467268701</v>
      </c>
      <c r="I85" s="581"/>
      <c r="J85" s="405">
        <f>SUM(J75:J84)</f>
        <v>421554.73666910746</v>
      </c>
      <c r="K85" s="380"/>
      <c r="L85" s="308"/>
      <c r="M85" s="148"/>
      <c r="N85" s="148"/>
      <c r="O85" s="161">
        <f>SUM(O75:O84)</f>
        <v>420104.02769620926</v>
      </c>
      <c r="P85" s="4"/>
      <c r="Q85" s="4"/>
      <c r="R85" s="148"/>
      <c r="S85" s="148"/>
      <c r="T85" s="311"/>
    </row>
    <row r="86" spans="1:20">
      <c r="A86" s="4">
        <v>23</v>
      </c>
      <c r="B86" s="397"/>
      <c r="C86" s="14"/>
      <c r="D86" s="140"/>
      <c r="E86" s="4"/>
      <c r="F86" s="37"/>
      <c r="G86" s="112"/>
      <c r="H86" s="380"/>
      <c r="I86" s="581"/>
      <c r="J86" s="380"/>
      <c r="K86" s="380"/>
      <c r="L86" s="308"/>
      <c r="M86" s="148"/>
      <c r="N86" s="148"/>
      <c r="O86" s="27"/>
      <c r="P86" s="4"/>
      <c r="Q86" s="4"/>
      <c r="R86" s="148"/>
      <c r="S86" s="148"/>
      <c r="T86" s="311"/>
    </row>
    <row r="87" spans="1:20">
      <c r="A87" s="4">
        <v>24</v>
      </c>
      <c r="B87" s="397"/>
      <c r="C87" s="322" t="s">
        <v>357</v>
      </c>
      <c r="D87" s="140"/>
      <c r="E87" s="4"/>
      <c r="F87" s="37"/>
      <c r="G87" s="112"/>
      <c r="H87" s="380"/>
      <c r="I87" s="581"/>
      <c r="J87" s="380"/>
      <c r="K87" s="380"/>
      <c r="L87" s="308"/>
      <c r="M87" s="148"/>
      <c r="N87" s="148"/>
      <c r="O87" s="27"/>
      <c r="P87" s="4"/>
      <c r="Q87" s="4"/>
      <c r="R87" s="148"/>
      <c r="S87" s="148"/>
      <c r="T87" s="311"/>
    </row>
    <row r="88" spans="1:20">
      <c r="A88" s="4">
        <v>25</v>
      </c>
      <c r="B88" s="396" t="s">
        <v>358</v>
      </c>
      <c r="C88" s="14" t="s">
        <v>359</v>
      </c>
      <c r="D88" s="140"/>
      <c r="E88" s="4"/>
      <c r="F88" s="37"/>
      <c r="G88" s="112"/>
      <c r="H88" s="380">
        <f>SUM('B-3'!S308)</f>
        <v>31451.559225483084</v>
      </c>
      <c r="I88" s="581"/>
      <c r="J88" s="380">
        <f>'B-3'!$S146</f>
        <v>36211.952579107608</v>
      </c>
      <c r="K88" s="380"/>
      <c r="L88" s="308">
        <f>$L$19</f>
        <v>0.99655866997400888</v>
      </c>
      <c r="M88" s="148"/>
      <c r="N88" s="148"/>
      <c r="O88" s="27">
        <f>+J88*L88</f>
        <v>36087.33529939736</v>
      </c>
      <c r="P88" s="4"/>
      <c r="Q88" s="148"/>
      <c r="R88" s="148"/>
      <c r="S88" s="148"/>
      <c r="T88" s="311" t="s">
        <v>113</v>
      </c>
    </row>
    <row r="89" spans="1:20">
      <c r="A89" s="4">
        <v>26</v>
      </c>
      <c r="B89" s="396" t="s">
        <v>360</v>
      </c>
      <c r="C89" s="14" t="s">
        <v>361</v>
      </c>
      <c r="D89" s="140"/>
      <c r="E89" s="4"/>
      <c r="F89" s="37"/>
      <c r="G89" s="112"/>
      <c r="H89" s="380">
        <f>+'B-3'!S310</f>
        <v>67184.313860945666</v>
      </c>
      <c r="I89" s="581"/>
      <c r="J89" s="380">
        <f>'B-3'!$S148</f>
        <v>93556.356676485768</v>
      </c>
      <c r="K89" s="380"/>
      <c r="L89" s="308">
        <f>$L$19</f>
        <v>0.99655866997400888</v>
      </c>
      <c r="M89" s="148"/>
      <c r="N89" s="148"/>
      <c r="O89" s="27">
        <f>+J89*L89</f>
        <v>93234.398377132646</v>
      </c>
      <c r="P89" s="4"/>
      <c r="Q89" s="148"/>
      <c r="R89" s="148"/>
      <c r="S89" s="148"/>
      <c r="T89" s="311" t="s">
        <v>113</v>
      </c>
    </row>
    <row r="90" spans="1:20">
      <c r="A90" s="4">
        <v>27</v>
      </c>
      <c r="B90" s="396" t="s">
        <v>365</v>
      </c>
      <c r="C90" s="14" t="s">
        <v>366</v>
      </c>
      <c r="D90" s="140"/>
      <c r="E90" s="4"/>
      <c r="F90" s="37"/>
      <c r="G90" s="112"/>
      <c r="H90" s="380">
        <f>+'B-3'!S313</f>
        <v>-7.8761200000000002</v>
      </c>
      <c r="I90" s="581"/>
      <c r="J90" s="380">
        <f>'B-3'!$S151</f>
        <v>-7.8761200000000002</v>
      </c>
      <c r="K90" s="380"/>
      <c r="L90" s="308">
        <f>$L$19</f>
        <v>0.99655866997400888</v>
      </c>
      <c r="M90" s="37"/>
      <c r="N90" s="148"/>
      <c r="O90" s="27">
        <f>+J90*L90</f>
        <v>-7.8490156717556907</v>
      </c>
      <c r="P90" s="148"/>
      <c r="Q90" s="4"/>
      <c r="R90" s="148"/>
      <c r="S90" s="148"/>
      <c r="T90" s="311" t="s">
        <v>113</v>
      </c>
    </row>
    <row r="91" spans="1:20">
      <c r="A91" s="4">
        <v>28</v>
      </c>
      <c r="B91" s="396" t="s">
        <v>367</v>
      </c>
      <c r="C91" s="14" t="s">
        <v>368</v>
      </c>
      <c r="D91" s="140"/>
      <c r="E91" s="4"/>
      <c r="F91" s="37"/>
      <c r="G91" s="112"/>
      <c r="H91" s="404">
        <f>+'B-3'!S314</f>
        <v>0</v>
      </c>
      <c r="I91" s="581"/>
      <c r="J91" s="380">
        <f>'B-3'!$S152</f>
        <v>0</v>
      </c>
      <c r="K91" s="380"/>
      <c r="L91" s="308">
        <f>$L$19</f>
        <v>0.99655866997400888</v>
      </c>
      <c r="M91" s="37"/>
      <c r="N91" s="148"/>
      <c r="O91" s="27">
        <f>+J91*L91</f>
        <v>0</v>
      </c>
      <c r="P91" s="148"/>
      <c r="Q91" s="4"/>
      <c r="R91" s="148"/>
      <c r="S91" s="148"/>
      <c r="T91" s="311" t="s">
        <v>113</v>
      </c>
    </row>
    <row r="92" spans="1:20">
      <c r="A92" s="4">
        <v>29</v>
      </c>
      <c r="B92" s="397"/>
      <c r="C92" s="322" t="s">
        <v>518</v>
      </c>
      <c r="E92" s="4"/>
      <c r="F92" s="37"/>
      <c r="G92" s="112"/>
      <c r="H92" s="380">
        <f>SUM(H88:H91)</f>
        <v>98627.996966428749</v>
      </c>
      <c r="I92" s="581"/>
      <c r="J92" s="433">
        <f>SUM(J88:J91)</f>
        <v>129760.43313559337</v>
      </c>
      <c r="K92" s="380"/>
      <c r="L92" s="308"/>
      <c r="M92" s="37"/>
      <c r="N92" s="148"/>
      <c r="O92" s="325">
        <f>SUM(O88:O91)</f>
        <v>129313.88466085825</v>
      </c>
      <c r="P92" s="148"/>
      <c r="Q92" s="4"/>
      <c r="R92" s="148"/>
      <c r="S92" s="148"/>
      <c r="T92" s="315"/>
    </row>
    <row r="93" spans="1:20">
      <c r="A93" s="4">
        <v>30</v>
      </c>
      <c r="B93" s="4"/>
      <c r="C93" s="8"/>
      <c r="D93" s="8"/>
      <c r="E93" s="4"/>
      <c r="F93" s="37"/>
      <c r="G93" s="112"/>
      <c r="H93" s="112"/>
      <c r="I93" s="581"/>
      <c r="J93" s="112"/>
      <c r="K93" s="380"/>
      <c r="L93" s="308"/>
      <c r="M93" s="37"/>
      <c r="N93" s="148"/>
      <c r="O93" s="37"/>
      <c r="P93" s="148"/>
      <c r="Q93" s="4"/>
      <c r="R93" s="148"/>
      <c r="S93" s="148"/>
      <c r="T93" s="315"/>
    </row>
    <row r="94" spans="1:20">
      <c r="A94" s="4">
        <v>31</v>
      </c>
      <c r="B94" s="4"/>
      <c r="C94" s="4"/>
      <c r="D94" s="4"/>
      <c r="E94" s="4"/>
      <c r="F94" s="37"/>
      <c r="G94" s="112"/>
      <c r="H94" s="407"/>
      <c r="I94" s="581"/>
      <c r="J94" s="407"/>
      <c r="K94" s="380"/>
      <c r="L94" s="308"/>
      <c r="M94" s="4"/>
      <c r="N94" s="4"/>
      <c r="O94" s="148"/>
      <c r="P94" s="148"/>
      <c r="Q94" s="148"/>
      <c r="R94" s="326"/>
      <c r="S94" s="326"/>
      <c r="T94" s="311"/>
    </row>
    <row r="95" spans="1:20">
      <c r="A95" s="4">
        <v>32</v>
      </c>
      <c r="B95" s="4"/>
      <c r="C95" s="8" t="s">
        <v>519</v>
      </c>
      <c r="D95" s="8"/>
      <c r="E95" s="4"/>
      <c r="F95" s="37"/>
      <c r="G95" s="112"/>
      <c r="H95" s="380">
        <f>+H85+H92+H72</f>
        <v>673262.13850378408</v>
      </c>
      <c r="I95" s="581"/>
      <c r="J95" s="380">
        <f>+J85+J92+J72</f>
        <v>720578.33996410598</v>
      </c>
      <c r="K95" s="380"/>
      <c r="L95" s="308"/>
      <c r="M95" s="148"/>
      <c r="N95" s="148"/>
      <c r="O95" s="148">
        <f>+O85+O92+O72</f>
        <v>718098.59208670864</v>
      </c>
      <c r="P95" s="148"/>
      <c r="Q95" s="148"/>
      <c r="R95" s="326"/>
      <c r="S95" s="326"/>
      <c r="T95" s="311"/>
    </row>
    <row r="96" spans="1:20">
      <c r="A96" s="4">
        <v>33</v>
      </c>
      <c r="B96" s="4"/>
      <c r="C96" s="8"/>
      <c r="D96" s="8"/>
      <c r="E96" s="4"/>
      <c r="F96" s="37"/>
      <c r="G96" s="112"/>
      <c r="H96" s="380"/>
      <c r="I96" s="581"/>
      <c r="J96" s="380"/>
      <c r="K96" s="380"/>
      <c r="L96" s="308"/>
      <c r="M96" s="148"/>
      <c r="N96" s="148"/>
      <c r="O96" s="148"/>
      <c r="P96" s="148"/>
      <c r="Q96" s="148"/>
      <c r="R96" s="326"/>
      <c r="S96" s="326"/>
      <c r="T96" s="311"/>
    </row>
    <row r="97" spans="1:20">
      <c r="A97" s="4">
        <v>34</v>
      </c>
      <c r="B97" s="4"/>
      <c r="C97" s="8"/>
      <c r="D97" s="8"/>
      <c r="E97" s="4"/>
      <c r="F97" s="37"/>
      <c r="G97" s="37"/>
      <c r="H97" s="148"/>
      <c r="I97" s="581"/>
      <c r="J97" s="148"/>
      <c r="K97" s="148"/>
      <c r="L97" s="308"/>
      <c r="M97" s="148"/>
      <c r="N97" s="148"/>
      <c r="O97" s="148"/>
      <c r="P97" s="148"/>
      <c r="Q97" s="148"/>
      <c r="R97" s="326"/>
      <c r="S97" s="326"/>
      <c r="T97" s="311"/>
    </row>
    <row r="98" spans="1:20">
      <c r="A98" s="4">
        <v>35</v>
      </c>
      <c r="B98" s="327"/>
      <c r="C98" s="328"/>
      <c r="D98" s="4"/>
      <c r="E98" s="148"/>
      <c r="F98" s="148"/>
      <c r="G98" s="148"/>
      <c r="H98" s="153"/>
      <c r="I98" s="581"/>
      <c r="J98" s="153"/>
      <c r="K98" s="148"/>
      <c r="L98" s="308"/>
      <c r="M98" s="148"/>
      <c r="N98" s="148"/>
      <c r="O98" s="153"/>
      <c r="P98" s="148"/>
      <c r="Q98" s="148"/>
      <c r="R98" s="326"/>
      <c r="S98" s="326"/>
      <c r="T98" s="311"/>
    </row>
    <row r="99" spans="1:20">
      <c r="A99" s="4">
        <v>36</v>
      </c>
      <c r="B99" s="7"/>
      <c r="C99" s="8" t="s">
        <v>520</v>
      </c>
      <c r="D99" s="4"/>
      <c r="E99" s="4"/>
      <c r="F99" s="4"/>
      <c r="G99" s="4"/>
      <c r="H99" s="329">
        <f>+H50-H95</f>
        <v>715899.39118495141</v>
      </c>
      <c r="I99" s="581"/>
      <c r="J99" s="329">
        <f>+J50-J95</f>
        <v>606832.55767902988</v>
      </c>
      <c r="K99" s="148"/>
      <c r="L99" s="308"/>
      <c r="M99" s="4"/>
      <c r="N99" s="4"/>
      <c r="O99" s="329">
        <f>+O50-O95</f>
        <v>604744.8965621898</v>
      </c>
      <c r="P99" s="148"/>
      <c r="Q99" s="148"/>
      <c r="R99" s="326"/>
      <c r="S99" s="326"/>
      <c r="T99" s="311"/>
    </row>
    <row r="100" spans="1:20">
      <c r="A100" s="4">
        <v>37</v>
      </c>
      <c r="B100" s="7"/>
      <c r="C100" s="8"/>
      <c r="D100" s="4"/>
      <c r="E100" s="4"/>
      <c r="F100" s="4"/>
      <c r="G100" s="4"/>
      <c r="H100" s="148"/>
      <c r="I100" s="581"/>
      <c r="J100" s="148"/>
      <c r="K100" s="148"/>
      <c r="L100" s="308"/>
      <c r="M100" s="4"/>
      <c r="N100" s="4"/>
      <c r="O100" s="148"/>
      <c r="P100" s="148"/>
      <c r="Q100" s="148"/>
      <c r="R100" s="326"/>
      <c r="S100" s="326"/>
      <c r="T100" s="311"/>
    </row>
    <row r="101" spans="1:20">
      <c r="A101" s="4">
        <v>38</v>
      </c>
      <c r="B101" s="7"/>
      <c r="C101" s="8"/>
      <c r="D101" s="4"/>
      <c r="E101" s="4"/>
      <c r="F101" s="4"/>
      <c r="G101" s="4"/>
      <c r="H101" s="148"/>
      <c r="I101" s="4"/>
      <c r="J101" s="148"/>
      <c r="K101" s="148"/>
      <c r="L101" s="308"/>
      <c r="M101" s="4"/>
      <c r="N101" s="4"/>
      <c r="O101" s="148"/>
      <c r="P101" s="148"/>
      <c r="Q101" s="148"/>
      <c r="R101" s="326"/>
      <c r="S101" s="326"/>
      <c r="T101" s="311"/>
    </row>
    <row r="102" spans="1:20">
      <c r="A102" s="4">
        <v>39</v>
      </c>
      <c r="B102" s="7"/>
      <c r="C102" s="8"/>
      <c r="D102" s="4"/>
      <c r="E102" s="4"/>
      <c r="F102" s="4"/>
      <c r="G102" s="4"/>
      <c r="H102" s="148"/>
      <c r="I102" s="4"/>
      <c r="J102" s="148"/>
      <c r="K102" s="148"/>
      <c r="L102" s="308"/>
      <c r="M102" s="4"/>
      <c r="N102" s="4"/>
      <c r="O102" s="148"/>
      <c r="P102" s="148"/>
      <c r="Q102" s="148"/>
      <c r="R102" s="326"/>
      <c r="S102" s="326"/>
      <c r="T102" s="311"/>
    </row>
    <row r="103" spans="1:20" ht="13.8" thickBot="1">
      <c r="A103" s="1">
        <v>40</v>
      </c>
      <c r="B103" s="1" t="s">
        <v>66</v>
      </c>
      <c r="C103" s="1"/>
      <c r="D103" s="1"/>
      <c r="E103" s="317"/>
      <c r="F103" s="317"/>
      <c r="G103" s="317"/>
      <c r="H103" s="317"/>
      <c r="I103" s="317"/>
      <c r="J103" s="317"/>
      <c r="K103" s="317"/>
      <c r="L103" s="317"/>
      <c r="M103" s="317"/>
      <c r="N103" s="317"/>
      <c r="O103" s="317"/>
      <c r="P103" s="317"/>
      <c r="Q103" s="317"/>
      <c r="R103" s="1"/>
      <c r="S103" s="1"/>
      <c r="T103" s="311"/>
    </row>
    <row r="104" spans="1:20">
      <c r="A104" s="5" t="str">
        <f>+$A$52</f>
        <v>Supporting Schedules: B-2, B-3, B-6</v>
      </c>
      <c r="B104" s="5"/>
      <c r="C104" s="5"/>
      <c r="D104" s="5"/>
      <c r="E104" s="5"/>
      <c r="F104" s="5"/>
      <c r="G104" s="5"/>
      <c r="H104" s="5"/>
      <c r="I104" s="5"/>
      <c r="J104" s="5"/>
      <c r="K104" s="5"/>
      <c r="L104" s="5"/>
      <c r="M104" s="5"/>
      <c r="N104" s="5"/>
      <c r="O104" s="5"/>
      <c r="P104" s="5"/>
      <c r="Q104" s="5" t="str">
        <f>+$Q$52</f>
        <v xml:space="preserve">Recap Schedules: </v>
      </c>
      <c r="R104" s="5"/>
      <c r="S104" s="5"/>
      <c r="T104" s="318"/>
    </row>
    <row r="105" spans="1:20" ht="13.8" thickBot="1">
      <c r="A105" s="1" t="str">
        <f>+$A$1</f>
        <v>SCHEDULE B-17</v>
      </c>
      <c r="B105" s="1"/>
      <c r="C105" s="1"/>
      <c r="D105" s="1"/>
      <c r="E105" s="1"/>
      <c r="F105" s="1"/>
      <c r="G105" s="1"/>
      <c r="H105" s="1" t="str">
        <f>+$H$1</f>
        <v>WORKING CAPITAL - 13 MONTH AVERAGE</v>
      </c>
      <c r="I105" s="2"/>
      <c r="J105" s="1"/>
      <c r="K105" s="1"/>
      <c r="L105" s="1"/>
      <c r="M105" s="1"/>
      <c r="N105" s="1"/>
      <c r="O105" s="1"/>
      <c r="P105" s="1"/>
      <c r="Q105" s="1"/>
      <c r="R105" s="1"/>
      <c r="S105" s="1" t="s">
        <v>317</v>
      </c>
      <c r="T105" s="7"/>
    </row>
    <row r="106" spans="1:20">
      <c r="A106" s="4" t="s">
        <v>4</v>
      </c>
      <c r="B106" s="4"/>
      <c r="C106" s="4"/>
      <c r="D106" s="4"/>
      <c r="E106" s="4" t="s">
        <v>521</v>
      </c>
      <c r="F106" s="4"/>
      <c r="G106" s="5" t="str">
        <f>+$G$2</f>
        <v>Provide a schedule showing the adjusted 13 month average working capital allowance for</v>
      </c>
      <c r="H106" s="5"/>
      <c r="I106" s="5"/>
      <c r="J106" s="6"/>
      <c r="K106" s="6"/>
      <c r="L106" s="4"/>
      <c r="M106" s="6"/>
      <c r="N106" s="6"/>
      <c r="O106" s="6"/>
      <c r="P106" s="6" t="s">
        <v>7</v>
      </c>
      <c r="Q106" s="4"/>
      <c r="R106" s="4"/>
      <c r="S106" s="7"/>
      <c r="T106" s="7"/>
    </row>
    <row r="107" spans="1:20">
      <c r="A107" s="4"/>
      <c r="B107" s="4"/>
      <c r="C107" s="4"/>
      <c r="D107" s="4"/>
      <c r="E107" s="4"/>
      <c r="F107" s="4"/>
      <c r="G107" s="5" t="str">
        <f>+$G$3</f>
        <v xml:space="preserve">the test year and the prior year if the test year is projected.  All adjustments are to be </v>
      </c>
      <c r="H107" s="5"/>
      <c r="I107" s="5"/>
      <c r="J107" s="9"/>
      <c r="K107" s="9"/>
      <c r="L107" s="4"/>
      <c r="M107" s="4"/>
      <c r="N107" s="4"/>
      <c r="O107" s="9"/>
      <c r="P107" s="9" t="s">
        <v>12</v>
      </c>
      <c r="Q107" s="7" t="str">
        <f>+Q3</f>
        <v>Projected Test Year Ended 12/31/2025</v>
      </c>
      <c r="R107" s="4"/>
      <c r="S107" s="9"/>
      <c r="T107" s="7"/>
    </row>
    <row r="108" spans="1:20">
      <c r="A108" s="4" t="s">
        <v>10</v>
      </c>
      <c r="B108" s="4"/>
      <c r="C108" s="4"/>
      <c r="D108" s="4"/>
      <c r="E108" s="4"/>
      <c r="F108" s="4"/>
      <c r="G108" s="5" t="str">
        <f>+$G$4</f>
        <v>provided by account number. Use a balance sheet method and any other methodology the</v>
      </c>
      <c r="H108" s="4"/>
      <c r="I108" s="4"/>
      <c r="J108" s="9"/>
      <c r="K108" s="9"/>
      <c r="L108" s="9"/>
      <c r="M108" s="4"/>
      <c r="N108" s="4"/>
      <c r="O108" s="4"/>
      <c r="P108" s="9" t="s">
        <v>12</v>
      </c>
      <c r="Q108" s="7" t="str">
        <f>+Q4</f>
        <v>Projected Prior Year Ended 12/31/2024</v>
      </c>
      <c r="R108" s="4"/>
      <c r="S108" s="9"/>
      <c r="T108" s="7"/>
    </row>
    <row r="109" spans="1:20">
      <c r="A109" s="4"/>
      <c r="B109" s="4"/>
      <c r="C109" s="4"/>
      <c r="D109" s="4"/>
      <c r="E109" s="4"/>
      <c r="F109" s="4"/>
      <c r="G109" s="4" t="str">
        <f>+$G$5</f>
        <v>company proposes to use.</v>
      </c>
      <c r="H109" s="4"/>
      <c r="I109" s="4"/>
      <c r="J109" s="9"/>
      <c r="K109" s="9"/>
      <c r="L109" s="9"/>
      <c r="M109" s="4"/>
      <c r="N109" s="4"/>
      <c r="O109" s="4"/>
      <c r="P109" s="9"/>
      <c r="Q109" s="7" t="str">
        <f>+Q5</f>
        <v>Historical Prior Year Ended 12/31/2023</v>
      </c>
      <c r="R109" s="4"/>
      <c r="S109" s="9"/>
      <c r="T109" s="7"/>
    </row>
    <row r="110" spans="1:20" ht="13.8" thickBot="1">
      <c r="A110" s="2" t="str">
        <f>A6</f>
        <v>DOCKET No. 20240026-EI</v>
      </c>
      <c r="B110" s="2"/>
      <c r="C110" s="1"/>
      <c r="D110" s="1"/>
      <c r="E110" s="1"/>
      <c r="F110" s="1"/>
      <c r="G110" s="1"/>
      <c r="H110" s="1"/>
      <c r="I110" s="2" t="s">
        <v>14</v>
      </c>
      <c r="J110" s="10"/>
      <c r="K110" s="1"/>
      <c r="L110" s="1"/>
      <c r="M110" s="1"/>
      <c r="N110" s="1"/>
      <c r="O110" s="1"/>
      <c r="P110" s="1"/>
      <c r="Q110" s="1" t="str">
        <f>+Q6</f>
        <v xml:space="preserve">Witness: J. Chronister / R. Latta / J. Williams </v>
      </c>
      <c r="R110" s="1"/>
      <c r="S110" s="1"/>
      <c r="T110" s="7"/>
    </row>
    <row r="111" spans="1:20">
      <c r="A111" s="4"/>
      <c r="B111" s="83"/>
      <c r="C111" s="83"/>
      <c r="D111" s="83"/>
      <c r="E111" s="83"/>
      <c r="F111" s="83"/>
      <c r="G111" s="83"/>
      <c r="H111" s="319" t="s">
        <v>16</v>
      </c>
      <c r="I111" s="319"/>
      <c r="J111" s="319" t="s">
        <v>17</v>
      </c>
      <c r="K111" s="319"/>
      <c r="L111" s="83" t="s">
        <v>18</v>
      </c>
      <c r="M111" s="4"/>
      <c r="N111" s="83"/>
      <c r="O111" s="319" t="s">
        <v>19</v>
      </c>
      <c r="P111" s="83"/>
      <c r="Q111" s="83"/>
      <c r="R111" s="299"/>
      <c r="S111" s="299"/>
      <c r="T111" s="314"/>
    </row>
    <row r="112" spans="1:20">
      <c r="A112" s="4"/>
      <c r="B112" s="84" t="s">
        <v>197</v>
      </c>
      <c r="C112" s="84"/>
      <c r="D112" s="84"/>
      <c r="E112" s="84"/>
      <c r="F112" s="83"/>
      <c r="G112" s="84"/>
      <c r="H112" s="320" t="str">
        <f>+H8</f>
        <v>Prior Year 2024</v>
      </c>
      <c r="I112" s="320"/>
      <c r="J112" s="320" t="str">
        <f>+J8</f>
        <v>Test Year 2025</v>
      </c>
      <c r="K112" s="320"/>
      <c r="L112" s="83"/>
      <c r="M112" s="4"/>
      <c r="N112" s="4"/>
      <c r="O112" s="319" t="s">
        <v>415</v>
      </c>
      <c r="P112" s="4"/>
      <c r="Q112" s="84"/>
      <c r="R112" s="299"/>
      <c r="S112" s="299"/>
      <c r="T112" s="311"/>
    </row>
    <row r="113" spans="1:20">
      <c r="A113" s="4" t="s">
        <v>34</v>
      </c>
      <c r="B113" s="84" t="s">
        <v>45</v>
      </c>
      <c r="C113" s="84"/>
      <c r="D113" s="84" t="s">
        <v>505</v>
      </c>
      <c r="E113" s="83"/>
      <c r="F113" s="84"/>
      <c r="G113" s="84"/>
      <c r="H113" s="319" t="s">
        <v>506</v>
      </c>
      <c r="I113" s="319"/>
      <c r="J113" s="319" t="s">
        <v>506</v>
      </c>
      <c r="K113" s="319"/>
      <c r="L113" s="83" t="s">
        <v>415</v>
      </c>
      <c r="M113" s="4"/>
      <c r="N113" s="83"/>
      <c r="O113" s="320" t="s">
        <v>93</v>
      </c>
      <c r="P113" s="83"/>
      <c r="Q113" s="84"/>
      <c r="R113" s="300"/>
      <c r="S113" s="301"/>
      <c r="T113" s="314"/>
    </row>
    <row r="114" spans="1:20">
      <c r="A114" s="4" t="s">
        <v>45</v>
      </c>
      <c r="B114" s="84"/>
      <c r="C114" s="84"/>
      <c r="D114" s="84"/>
      <c r="E114" s="83"/>
      <c r="F114" s="84"/>
      <c r="G114" s="84"/>
      <c r="H114" s="320" t="s">
        <v>44</v>
      </c>
      <c r="I114" s="320"/>
      <c r="J114" s="320" t="s">
        <v>44</v>
      </c>
      <c r="K114" s="320"/>
      <c r="L114" s="84" t="s">
        <v>93</v>
      </c>
      <c r="M114" s="4"/>
      <c r="N114" s="83"/>
      <c r="O114" s="320" t="s">
        <v>104</v>
      </c>
      <c r="P114" s="83"/>
      <c r="Q114" s="84"/>
      <c r="R114" s="299"/>
      <c r="S114" s="301"/>
      <c r="T114" s="311"/>
    </row>
    <row r="115" spans="1:20" ht="13.8" thickBot="1">
      <c r="A115" s="1"/>
      <c r="B115" s="10"/>
      <c r="C115" s="10"/>
      <c r="D115" s="10"/>
      <c r="E115" s="10"/>
      <c r="F115" s="302"/>
      <c r="G115" s="302"/>
      <c r="H115" s="321" t="s">
        <v>507</v>
      </c>
      <c r="I115" s="321"/>
      <c r="J115" s="321" t="s">
        <v>507</v>
      </c>
      <c r="K115" s="321"/>
      <c r="L115" s="303" t="s">
        <v>105</v>
      </c>
      <c r="M115" s="1"/>
      <c r="N115" s="89"/>
      <c r="O115" s="321" t="s">
        <v>508</v>
      </c>
      <c r="P115" s="89"/>
      <c r="Q115" s="89"/>
      <c r="R115" s="304"/>
      <c r="S115" s="304"/>
      <c r="T115" s="314"/>
    </row>
    <row r="116" spans="1:20">
      <c r="A116" s="4">
        <v>1</v>
      </c>
      <c r="B116" s="4"/>
      <c r="C116" s="4"/>
      <c r="D116" s="4"/>
      <c r="E116" s="4"/>
      <c r="F116" s="4"/>
      <c r="G116" s="4"/>
      <c r="H116" s="260"/>
      <c r="I116" s="260"/>
      <c r="J116" s="260"/>
      <c r="K116" s="260"/>
      <c r="L116" s="4"/>
      <c r="M116" s="4"/>
      <c r="N116" s="4"/>
      <c r="O116" s="260"/>
      <c r="P116" s="4"/>
      <c r="Q116" s="4"/>
      <c r="R116" s="160"/>
      <c r="S116" s="160"/>
      <c r="T116" s="311"/>
    </row>
    <row r="117" spans="1:20">
      <c r="A117" s="4">
        <v>2</v>
      </c>
      <c r="B117" s="4"/>
      <c r="C117" s="8" t="s">
        <v>61</v>
      </c>
      <c r="D117" s="4"/>
      <c r="E117" s="148"/>
      <c r="F117" s="148"/>
      <c r="G117" s="148"/>
      <c r="H117" s="148"/>
      <c r="I117" s="260"/>
      <c r="J117" s="148"/>
      <c r="K117" s="148"/>
      <c r="L117" s="308"/>
      <c r="M117" s="148"/>
      <c r="N117" s="148"/>
      <c r="O117" s="148"/>
      <c r="P117" s="4"/>
      <c r="Q117" s="4"/>
      <c r="R117" s="160"/>
      <c r="S117" s="160"/>
      <c r="T117" s="311"/>
    </row>
    <row r="118" spans="1:20">
      <c r="A118" s="4">
        <v>3</v>
      </c>
      <c r="B118" s="4"/>
      <c r="C118" s="4"/>
      <c r="D118" s="4"/>
      <c r="E118" s="4"/>
      <c r="F118" s="4"/>
      <c r="G118" s="4"/>
      <c r="H118" s="256"/>
      <c r="I118" s="581"/>
      <c r="J118" s="256"/>
      <c r="K118" s="160"/>
      <c r="L118" s="308"/>
      <c r="M118" s="4"/>
      <c r="N118" s="4"/>
      <c r="O118" s="14"/>
      <c r="P118" s="4"/>
      <c r="Q118" s="4"/>
      <c r="R118" s="160"/>
      <c r="S118" s="160"/>
      <c r="T118" s="311"/>
    </row>
    <row r="119" spans="1:20">
      <c r="A119" s="4">
        <v>4</v>
      </c>
      <c r="B119" s="4"/>
      <c r="C119" s="4" t="s">
        <v>131</v>
      </c>
      <c r="D119" s="4"/>
      <c r="E119" s="148"/>
      <c r="F119" s="148"/>
      <c r="G119" s="148"/>
      <c r="H119" s="148">
        <f>+'B-2'!P71</f>
        <v>-1289.7700915384617</v>
      </c>
      <c r="I119" s="581"/>
      <c r="J119" s="148">
        <f>'B-2'!P19</f>
        <v>-1000</v>
      </c>
      <c r="K119" s="160"/>
      <c r="L119" s="308">
        <f t="shared" ref="L119:L126" si="10">$L$19</f>
        <v>0.99655866997400888</v>
      </c>
      <c r="M119" s="256"/>
      <c r="N119" s="148"/>
      <c r="O119" s="27">
        <f>+J119*L119</f>
        <v>-996.55866997400892</v>
      </c>
      <c r="P119" s="4"/>
      <c r="Q119" s="4"/>
      <c r="R119" s="148"/>
      <c r="S119" s="148"/>
      <c r="T119" s="309" t="s">
        <v>522</v>
      </c>
    </row>
    <row r="120" spans="1:20">
      <c r="A120" s="4">
        <v>5</v>
      </c>
      <c r="B120" s="4"/>
      <c r="C120" s="4" t="s">
        <v>134</v>
      </c>
      <c r="D120" s="4"/>
      <c r="E120" s="148"/>
      <c r="F120" s="148"/>
      <c r="G120" s="148"/>
      <c r="H120" s="148">
        <f>'B-2'!P72</f>
        <v>0</v>
      </c>
      <c r="I120" s="581"/>
      <c r="J120" s="148">
        <f>'B-2'!P20</f>
        <v>0</v>
      </c>
      <c r="K120" s="160"/>
      <c r="L120" s="308">
        <f t="shared" si="10"/>
        <v>0.99655866997400888</v>
      </c>
      <c r="M120" s="260"/>
      <c r="N120" s="148"/>
      <c r="O120" s="27">
        <f t="shared" ref="O120:O125" si="11">+J120*L120</f>
        <v>0</v>
      </c>
      <c r="P120" s="4"/>
      <c r="Q120" s="4"/>
      <c r="R120" s="148"/>
      <c r="S120" s="148"/>
      <c r="T120" s="309" t="s">
        <v>522</v>
      </c>
    </row>
    <row r="121" spans="1:20">
      <c r="A121" s="4">
        <v>6</v>
      </c>
      <c r="B121" s="4"/>
      <c r="C121" s="4" t="s">
        <v>136</v>
      </c>
      <c r="H121" s="148">
        <f>'B-2'!P73</f>
        <v>-690.17399999999998</v>
      </c>
      <c r="I121" s="581"/>
      <c r="J121" s="148">
        <f>'B-2'!P21</f>
        <v>-1778.891205128238</v>
      </c>
      <c r="K121" s="160"/>
      <c r="L121" s="308">
        <f t="shared" si="10"/>
        <v>0.99655866997400888</v>
      </c>
      <c r="M121" s="408"/>
      <c r="N121" s="148"/>
      <c r="O121" s="27">
        <f t="shared" si="11"/>
        <v>-1772.7694534110587</v>
      </c>
      <c r="P121" s="4"/>
      <c r="Q121" s="4"/>
      <c r="R121" s="148"/>
      <c r="S121" s="148"/>
      <c r="T121" s="309" t="s">
        <v>522</v>
      </c>
    </row>
    <row r="122" spans="1:20">
      <c r="A122" s="4">
        <v>7</v>
      </c>
      <c r="B122" s="4"/>
      <c r="C122" s="4" t="s">
        <v>523</v>
      </c>
      <c r="D122" s="4"/>
      <c r="E122" s="148"/>
      <c r="F122" s="148"/>
      <c r="G122" s="148"/>
      <c r="H122" s="148">
        <f>'B-2'!Y60/1000</f>
        <v>0</v>
      </c>
      <c r="I122" s="581"/>
      <c r="J122" s="148">
        <f>'B-2'!Y8/1000</f>
        <v>0</v>
      </c>
      <c r="L122" s="308">
        <f t="shared" si="10"/>
        <v>0.99655866997400888</v>
      </c>
      <c r="O122" s="27">
        <f t="shared" si="11"/>
        <v>0</v>
      </c>
      <c r="P122" s="4"/>
      <c r="Q122" s="4"/>
      <c r="R122" s="148"/>
      <c r="S122" s="148"/>
      <c r="T122" s="309" t="s">
        <v>522</v>
      </c>
    </row>
    <row r="123" spans="1:20">
      <c r="A123" s="4">
        <v>8</v>
      </c>
      <c r="B123" s="4"/>
      <c r="C123" s="4" t="s">
        <v>524</v>
      </c>
      <c r="H123" s="148">
        <f>'B-2'!Y59/1000</f>
        <v>0</v>
      </c>
      <c r="I123" s="581"/>
      <c r="J123" s="148">
        <f>'B-2'!Y7/1000</f>
        <v>-3360.346384615385</v>
      </c>
      <c r="K123" s="160"/>
      <c r="L123" s="308">
        <f t="shared" si="10"/>
        <v>0.99655866997400888</v>
      </c>
      <c r="O123" s="27">
        <f t="shared" si="11"/>
        <v>-3348.7823237042771</v>
      </c>
      <c r="P123" s="4"/>
      <c r="Q123" s="4"/>
      <c r="R123" s="148"/>
      <c r="S123" s="148"/>
      <c r="T123" s="309" t="s">
        <v>522</v>
      </c>
    </row>
    <row r="124" spans="1:20">
      <c r="A124" s="4">
        <v>9</v>
      </c>
      <c r="B124" s="4"/>
      <c r="C124" s="4" t="s">
        <v>525</v>
      </c>
      <c r="D124" s="4"/>
      <c r="E124" s="148"/>
      <c r="F124" s="148"/>
      <c r="G124" s="148"/>
      <c r="H124" s="148">
        <f>'B-2'!Y57/1000</f>
        <v>-34471.30529079464</v>
      </c>
      <c r="I124" s="581"/>
      <c r="J124" s="148">
        <f>'B-2'!Y5/1000</f>
        <v>-4744.7874028472388</v>
      </c>
      <c r="K124" s="160"/>
      <c r="L124" s="308">
        <f t="shared" si="10"/>
        <v>0.99655866997400888</v>
      </c>
      <c r="M124" s="408"/>
      <c r="N124" s="148"/>
      <c r="O124" s="27">
        <f t="shared" si="11"/>
        <v>-4728.4590234908765</v>
      </c>
      <c r="P124" s="4"/>
      <c r="Q124" s="4"/>
      <c r="R124" s="148"/>
      <c r="S124" s="148"/>
      <c r="T124" s="309" t="s">
        <v>522</v>
      </c>
    </row>
    <row r="125" spans="1:20">
      <c r="A125" s="4">
        <v>10</v>
      </c>
      <c r="B125" s="4"/>
      <c r="C125" s="4" t="s">
        <v>526</v>
      </c>
      <c r="D125" s="4"/>
      <c r="E125" s="148"/>
      <c r="F125" s="148"/>
      <c r="G125" s="148"/>
      <c r="H125" s="148">
        <f>'B-2'!Y58/1000</f>
        <v>-2720.0470692307699</v>
      </c>
      <c r="I125" s="581"/>
      <c r="J125" s="148">
        <f>'B-2'!Y6/1000</f>
        <v>-3795.1963846153849</v>
      </c>
      <c r="K125" s="160"/>
      <c r="L125" s="308">
        <f t="shared" si="10"/>
        <v>0.99655866997400888</v>
      </c>
      <c r="M125" s="408"/>
      <c r="N125" s="148"/>
      <c r="O125" s="27">
        <f t="shared" si="11"/>
        <v>-3782.135861342475</v>
      </c>
      <c r="P125" s="4"/>
      <c r="Q125" s="4"/>
      <c r="R125" s="148"/>
      <c r="S125" s="148"/>
      <c r="T125" s="309" t="s">
        <v>522</v>
      </c>
    </row>
    <row r="126" spans="1:20">
      <c r="A126" s="4">
        <v>11</v>
      </c>
      <c r="B126" s="4"/>
      <c r="C126" s="4" t="s">
        <v>120</v>
      </c>
      <c r="H126" s="148">
        <f>'B-2'!P68</f>
        <v>-513023.71199692274</v>
      </c>
      <c r="I126" s="581"/>
      <c r="J126" s="148">
        <f>'B-2'!P16</f>
        <v>-520846.68332923041</v>
      </c>
      <c r="L126" s="308">
        <f t="shared" si="10"/>
        <v>0.99655866997400888</v>
      </c>
      <c r="M126" s="4"/>
      <c r="N126" s="4"/>
      <c r="O126" s="27">
        <f>+J126*L126</f>
        <v>-519054.27799895161</v>
      </c>
      <c r="P126" s="4"/>
      <c r="Q126" s="4"/>
      <c r="R126" s="148"/>
      <c r="S126" s="148"/>
      <c r="T126" s="309" t="s">
        <v>522</v>
      </c>
    </row>
    <row r="127" spans="1:20">
      <c r="A127" s="4">
        <v>12</v>
      </c>
      <c r="B127" s="4"/>
      <c r="C127" s="4" t="s">
        <v>133</v>
      </c>
      <c r="D127" s="4"/>
      <c r="E127" s="4"/>
      <c r="F127" s="4"/>
      <c r="G127" s="4"/>
      <c r="H127" s="148">
        <f>'B-2'!P91</f>
        <v>-5.931</v>
      </c>
      <c r="I127" s="581"/>
      <c r="J127" s="148">
        <f>'B-2'!P39</f>
        <v>-188.876</v>
      </c>
      <c r="L127" s="308">
        <v>1</v>
      </c>
      <c r="M127" s="4"/>
      <c r="N127" s="4"/>
      <c r="O127" s="27">
        <f>+J127*L127</f>
        <v>-188.876</v>
      </c>
      <c r="P127" s="4"/>
      <c r="Q127" s="4"/>
      <c r="R127" s="148"/>
      <c r="S127" s="148"/>
      <c r="T127" s="309" t="s">
        <v>522</v>
      </c>
    </row>
    <row r="128" spans="1:20">
      <c r="A128" s="4">
        <v>13</v>
      </c>
      <c r="B128" s="4"/>
      <c r="C128" s="4" t="s">
        <v>126</v>
      </c>
      <c r="H128" s="148">
        <f>+'B-2'!P95</f>
        <v>34597.947412448106</v>
      </c>
      <c r="I128" s="581"/>
      <c r="J128" s="148">
        <f>'B-2'!P43</f>
        <v>33124.850294533928</v>
      </c>
      <c r="L128" s="308">
        <f>$L$19</f>
        <v>0.99655866997400888</v>
      </c>
      <c r="M128" s="4"/>
      <c r="N128" s="4"/>
      <c r="O128" s="27">
        <f>+J128*L128</f>
        <v>33010.856752608888</v>
      </c>
      <c r="P128" s="4"/>
      <c r="Q128" s="4"/>
      <c r="R128" s="148"/>
      <c r="S128" s="148"/>
      <c r="T128" s="309" t="s">
        <v>522</v>
      </c>
    </row>
    <row r="129" spans="1:23">
      <c r="A129" s="4">
        <v>14</v>
      </c>
      <c r="B129" s="4"/>
      <c r="C129" s="4" t="s">
        <v>170</v>
      </c>
      <c r="H129" s="148">
        <f>'B-2'!P96</f>
        <v>-18953.374341538463</v>
      </c>
      <c r="I129" s="581"/>
      <c r="J129" s="148">
        <f>'B-2'!P44</f>
        <v>-17272.815748461544</v>
      </c>
      <c r="L129" s="308">
        <f>$L$19</f>
        <v>0.99655866997400888</v>
      </c>
      <c r="M129" s="4"/>
      <c r="N129" s="4"/>
      <c r="O129" s="27">
        <f>+J129*L129</f>
        <v>-17213.374288992953</v>
      </c>
      <c r="P129" s="4"/>
      <c r="Q129" s="4"/>
      <c r="R129" s="148"/>
      <c r="S129" s="148"/>
      <c r="T129" s="309" t="s">
        <v>522</v>
      </c>
    </row>
    <row r="130" spans="1:23">
      <c r="A130" s="4">
        <v>15</v>
      </c>
      <c r="B130" s="4"/>
      <c r="C130" s="409" t="s">
        <v>527</v>
      </c>
      <c r="D130" s="4"/>
      <c r="E130" s="148"/>
      <c r="F130" s="148"/>
      <c r="G130" s="148"/>
      <c r="H130" s="313">
        <f>SUM(H119:H129)</f>
        <v>-536556.36637757684</v>
      </c>
      <c r="I130" s="581"/>
      <c r="J130" s="313">
        <f>SUM(J119:J129)</f>
        <v>-519862.7461603643</v>
      </c>
      <c r="L130" s="308"/>
      <c r="O130" s="313">
        <f>SUM(O118:O129)</f>
        <v>-518074.37686725846</v>
      </c>
      <c r="P130" s="4"/>
      <c r="Q130" s="4"/>
      <c r="R130" s="148"/>
      <c r="S130" s="148"/>
    </row>
    <row r="131" spans="1:23">
      <c r="A131" s="4">
        <v>16</v>
      </c>
      <c r="B131" s="4"/>
      <c r="C131" s="4"/>
      <c r="D131" s="4"/>
      <c r="E131" s="4"/>
      <c r="F131" s="4"/>
      <c r="G131" s="4"/>
      <c r="H131" s="260"/>
      <c r="I131" s="581"/>
      <c r="J131" s="260"/>
      <c r="L131" s="308"/>
      <c r="M131" s="4"/>
      <c r="N131" s="4"/>
      <c r="O131" s="4"/>
      <c r="P131" s="4"/>
      <c r="Q131" s="4"/>
      <c r="R131" s="148"/>
      <c r="S131" s="148"/>
      <c r="U131" s="4" t="s">
        <v>231</v>
      </c>
    </row>
    <row r="132" spans="1:23">
      <c r="A132" s="4">
        <v>17</v>
      </c>
      <c r="B132" s="4"/>
      <c r="C132" s="4"/>
      <c r="D132" s="4"/>
      <c r="E132" s="4"/>
      <c r="F132" s="4"/>
      <c r="G132" s="4"/>
      <c r="H132" s="148"/>
      <c r="I132" s="581"/>
      <c r="J132" s="148"/>
      <c r="L132" s="308"/>
      <c r="M132" s="256"/>
      <c r="N132" s="148"/>
      <c r="O132" s="148"/>
      <c r="P132" s="4"/>
      <c r="Q132" s="4"/>
      <c r="R132" s="148"/>
      <c r="S132" s="148"/>
      <c r="U132" s="148">
        <f>'B-1'!Q23</f>
        <v>-518074.37599999999</v>
      </c>
    </row>
    <row r="133" spans="1:23" ht="13.8" thickBot="1">
      <c r="A133" s="4">
        <v>18</v>
      </c>
      <c r="B133" s="4"/>
      <c r="C133" s="8" t="s">
        <v>528</v>
      </c>
      <c r="D133" s="4"/>
      <c r="E133" s="4"/>
      <c r="F133" s="4"/>
      <c r="G133" s="4"/>
      <c r="H133" s="162">
        <f>+H99+H130</f>
        <v>179343.02480737458</v>
      </c>
      <c r="I133" s="581"/>
      <c r="J133" s="162">
        <f>+J99+J130</f>
        <v>86969.811518665578</v>
      </c>
      <c r="L133" s="323"/>
      <c r="M133" s="4"/>
      <c r="N133" s="4"/>
      <c r="O133" s="162">
        <f>+O99+O130</f>
        <v>86670.519694931339</v>
      </c>
      <c r="P133" s="4"/>
      <c r="Q133" s="4"/>
      <c r="S133" s="148"/>
      <c r="U133" s="432">
        <f>+U132-O130</f>
        <v>8.6725846631452441E-4</v>
      </c>
    </row>
    <row r="134" spans="1:23" ht="13.8" thickTop="1">
      <c r="A134" s="4">
        <v>19</v>
      </c>
      <c r="B134" s="4"/>
      <c r="C134" s="4"/>
      <c r="D134" s="4"/>
      <c r="E134" s="4"/>
      <c r="F134" s="4"/>
      <c r="G134" s="4"/>
      <c r="H134" s="56"/>
      <c r="I134" s="581"/>
      <c r="J134" s="56"/>
      <c r="L134" s="4"/>
      <c r="M134" s="4"/>
      <c r="N134" s="4"/>
      <c r="O134" s="4"/>
      <c r="P134" s="4"/>
      <c r="Q134" s="4"/>
    </row>
    <row r="135" spans="1:23">
      <c r="A135" s="4">
        <v>20</v>
      </c>
      <c r="B135" s="4"/>
      <c r="C135" s="4"/>
      <c r="D135" s="4"/>
      <c r="E135" s="4"/>
      <c r="F135" s="4"/>
      <c r="G135" s="4"/>
      <c r="H135" s="260"/>
      <c r="I135" s="581"/>
      <c r="J135" s="260"/>
      <c r="L135" s="4"/>
      <c r="M135" s="4"/>
      <c r="N135" s="4"/>
      <c r="O135" s="260"/>
      <c r="R135" s="148"/>
      <c r="U135" s="361">
        <v>2024</v>
      </c>
      <c r="V135" s="361">
        <v>2025</v>
      </c>
      <c r="W135" s="336"/>
    </row>
    <row r="136" spans="1:23">
      <c r="A136" s="4">
        <v>21</v>
      </c>
      <c r="B136" s="4"/>
      <c r="I136" s="581"/>
      <c r="S136" s="148"/>
      <c r="U136" s="148">
        <f>'B-1'!Q65</f>
        <v>715899.39099999995</v>
      </c>
      <c r="V136" s="148">
        <f>'B-1'!Q13</f>
        <v>606832.55767902988</v>
      </c>
      <c r="W136" s="4" t="s">
        <v>529</v>
      </c>
    </row>
    <row r="137" spans="1:23">
      <c r="A137" s="4">
        <v>22</v>
      </c>
      <c r="B137" s="4"/>
      <c r="I137" s="581"/>
      <c r="P137" s="4"/>
      <c r="Q137" s="4"/>
      <c r="R137" s="148"/>
      <c r="S137" s="148"/>
      <c r="U137" s="148">
        <f>SUM('B-2'!Y57:Y67,'B-2'!Y71:Y74)/1000</f>
        <v>-536556.36637757684</v>
      </c>
      <c r="V137" s="148">
        <f>SUM('B-2'!Y5:Y9,'B-2'!Y12:Y15,'B-2'!Y19:Y22)/1000</f>
        <v>-519862.74616036419</v>
      </c>
      <c r="W137" s="4" t="s">
        <v>530</v>
      </c>
    </row>
    <row r="138" spans="1:23" ht="13.8" thickBot="1">
      <c r="A138" s="4">
        <v>23</v>
      </c>
      <c r="B138" s="4"/>
      <c r="I138" s="581"/>
      <c r="J138" s="4"/>
      <c r="K138" s="4"/>
      <c r="L138" s="4"/>
      <c r="M138" s="4"/>
      <c r="N138" s="4"/>
      <c r="O138" s="4"/>
      <c r="P138" s="4"/>
      <c r="Q138" s="4"/>
      <c r="R138" s="148"/>
      <c r="S138" s="148"/>
      <c r="U138" s="362">
        <f>SUM(U136:U137)</f>
        <v>179343.02462242311</v>
      </c>
      <c r="V138" s="362">
        <f>SUM(V136:V137)</f>
        <v>86969.811518665694</v>
      </c>
      <c r="W138" s="336"/>
    </row>
    <row r="139" spans="1:23" ht="13.8" thickTop="1">
      <c r="A139" s="4">
        <v>24</v>
      </c>
      <c r="B139" s="4"/>
      <c r="I139" s="581"/>
      <c r="J139" s="4"/>
      <c r="K139" s="4"/>
      <c r="L139" s="4"/>
      <c r="M139" s="4"/>
      <c r="N139" s="4"/>
      <c r="O139" s="4"/>
      <c r="P139" s="4"/>
      <c r="Q139" s="4"/>
      <c r="R139" s="148"/>
      <c r="S139" s="148"/>
      <c r="U139" s="603">
        <f>H133-U138</f>
        <v>1.8495146650820971E-4</v>
      </c>
      <c r="V139" s="603">
        <f>J133-V138</f>
        <v>-1.1641532182693481E-10</v>
      </c>
      <c r="W139" s="4" t="s">
        <v>531</v>
      </c>
    </row>
    <row r="140" spans="1:23">
      <c r="A140" s="4">
        <v>25</v>
      </c>
      <c r="B140" s="4"/>
      <c r="C140" s="4"/>
      <c r="D140" s="4"/>
      <c r="E140" s="4"/>
      <c r="F140" s="4"/>
      <c r="G140" s="4"/>
      <c r="H140" s="4"/>
      <c r="I140" s="581"/>
      <c r="J140" s="4"/>
      <c r="K140" s="4"/>
      <c r="L140" s="4"/>
      <c r="M140" s="4"/>
      <c r="N140" s="4"/>
      <c r="O140" s="4"/>
      <c r="P140" s="4"/>
      <c r="Q140" s="4"/>
      <c r="R140" s="148"/>
      <c r="S140" s="148"/>
    </row>
    <row r="141" spans="1:23">
      <c r="A141" s="4">
        <v>26</v>
      </c>
      <c r="B141" s="4"/>
      <c r="C141" s="4"/>
      <c r="D141" s="4"/>
      <c r="E141" s="4"/>
      <c r="F141" s="4"/>
      <c r="G141" s="4"/>
      <c r="H141" s="4"/>
      <c r="I141" s="581"/>
      <c r="J141" s="4"/>
      <c r="K141" s="4"/>
      <c r="L141" s="4"/>
      <c r="M141" s="4"/>
      <c r="N141" s="4"/>
      <c r="O141" s="4"/>
      <c r="P141" s="4"/>
      <c r="Q141" s="4"/>
      <c r="R141" s="148"/>
      <c r="S141" s="148"/>
    </row>
    <row r="142" spans="1:23">
      <c r="A142" s="4">
        <v>27</v>
      </c>
      <c r="B142" s="4"/>
      <c r="C142" s="4"/>
      <c r="D142" s="4"/>
      <c r="E142" s="4"/>
      <c r="F142" s="4"/>
      <c r="G142" s="4"/>
      <c r="H142" s="4"/>
      <c r="I142" s="581"/>
      <c r="J142" s="4"/>
      <c r="K142" s="4"/>
      <c r="L142" s="4"/>
      <c r="M142" s="4"/>
      <c r="N142" s="4"/>
      <c r="O142" s="4"/>
      <c r="P142" s="4"/>
      <c r="Q142" s="4"/>
      <c r="R142" s="148"/>
      <c r="S142" s="148"/>
    </row>
    <row r="143" spans="1:23">
      <c r="A143" s="4">
        <v>28</v>
      </c>
      <c r="B143" s="4"/>
      <c r="C143" s="4"/>
      <c r="D143" s="4"/>
      <c r="E143" s="4"/>
      <c r="F143" s="4"/>
      <c r="G143" s="4"/>
      <c r="H143" s="4"/>
      <c r="I143" s="581"/>
      <c r="J143" s="4"/>
      <c r="K143" s="4"/>
      <c r="L143" s="4"/>
      <c r="M143" s="4"/>
      <c r="N143" s="4"/>
      <c r="O143" s="4"/>
      <c r="P143" s="4"/>
      <c r="Q143" s="4"/>
      <c r="R143" s="148"/>
      <c r="S143" s="148"/>
    </row>
    <row r="144" spans="1:23">
      <c r="A144" s="4">
        <v>29</v>
      </c>
      <c r="B144" s="4"/>
      <c r="C144" s="4"/>
      <c r="D144" s="4"/>
      <c r="E144" s="4"/>
      <c r="F144" s="4"/>
      <c r="G144" s="4"/>
      <c r="H144" s="4"/>
      <c r="I144" s="581"/>
      <c r="J144" s="4"/>
      <c r="K144" s="4"/>
      <c r="L144" s="4"/>
      <c r="M144" s="4"/>
      <c r="N144" s="4"/>
      <c r="O144" s="4"/>
      <c r="P144" s="4"/>
      <c r="Q144" s="4"/>
      <c r="R144" s="148"/>
      <c r="S144" s="148"/>
    </row>
    <row r="145" spans="1:19">
      <c r="A145" s="4">
        <v>30</v>
      </c>
      <c r="B145" s="4"/>
      <c r="C145" s="4"/>
      <c r="D145" s="4"/>
      <c r="E145" s="4"/>
      <c r="F145" s="4"/>
      <c r="G145" s="4"/>
      <c r="H145" s="4"/>
      <c r="I145" s="581"/>
      <c r="J145" s="4"/>
      <c r="K145" s="4"/>
      <c r="L145" s="4"/>
      <c r="M145" s="4"/>
      <c r="N145" s="4"/>
      <c r="O145" s="4"/>
      <c r="P145" s="4"/>
      <c r="Q145" s="4"/>
      <c r="R145" s="148"/>
      <c r="S145" s="148"/>
    </row>
    <row r="146" spans="1:19">
      <c r="A146" s="4">
        <v>31</v>
      </c>
      <c r="B146" s="4"/>
      <c r="C146" s="4"/>
      <c r="D146" s="4"/>
      <c r="E146" s="4"/>
      <c r="F146" s="4"/>
      <c r="G146" s="4"/>
      <c r="H146" s="4"/>
      <c r="I146" s="4"/>
      <c r="J146" s="4"/>
      <c r="K146" s="4"/>
      <c r="L146" s="4"/>
      <c r="M146" s="4"/>
      <c r="N146" s="4"/>
      <c r="O146" s="4"/>
      <c r="P146" s="4"/>
      <c r="Q146" s="4"/>
      <c r="R146" s="148"/>
      <c r="S146" s="148"/>
    </row>
    <row r="147" spans="1:19">
      <c r="A147" s="4">
        <v>32</v>
      </c>
      <c r="B147" s="4"/>
      <c r="C147" s="4"/>
      <c r="D147" s="4"/>
      <c r="E147" s="4"/>
      <c r="F147" s="4"/>
      <c r="G147" s="4"/>
      <c r="H147" s="4"/>
      <c r="I147" s="4"/>
      <c r="J147" s="4"/>
      <c r="K147" s="4"/>
      <c r="L147" s="4"/>
      <c r="M147" s="4"/>
      <c r="N147" s="4"/>
      <c r="O147" s="4"/>
      <c r="P147" s="4"/>
      <c r="Q147" s="4"/>
      <c r="R147" s="148"/>
      <c r="S147" s="148"/>
    </row>
    <row r="148" spans="1:19">
      <c r="A148" s="4">
        <v>33</v>
      </c>
      <c r="B148" s="4"/>
      <c r="C148" s="4"/>
      <c r="D148" s="4"/>
      <c r="E148" s="4"/>
      <c r="F148" s="4"/>
      <c r="G148" s="4"/>
      <c r="H148" s="260"/>
      <c r="I148" s="4"/>
      <c r="J148" s="260"/>
      <c r="K148" s="4"/>
      <c r="L148" s="4"/>
      <c r="M148" s="4"/>
      <c r="N148" s="4"/>
      <c r="O148" s="4"/>
      <c r="P148" s="4"/>
      <c r="Q148" s="4"/>
      <c r="R148" s="148"/>
      <c r="S148" s="148"/>
    </row>
    <row r="149" spans="1:19">
      <c r="A149" s="4">
        <v>34</v>
      </c>
      <c r="B149" s="4"/>
      <c r="C149" s="4"/>
      <c r="D149" s="4"/>
      <c r="E149" s="4"/>
      <c r="F149" s="4"/>
      <c r="G149" s="4"/>
      <c r="H149" s="4"/>
      <c r="I149" s="4"/>
      <c r="J149" s="4"/>
      <c r="K149" s="4"/>
      <c r="L149" s="4"/>
      <c r="M149" s="4"/>
      <c r="N149" s="4"/>
      <c r="O149" s="4"/>
      <c r="P149" s="4"/>
      <c r="Q149" s="4"/>
      <c r="R149" s="148"/>
      <c r="S149" s="148"/>
    </row>
    <row r="150" spans="1:19">
      <c r="A150" s="4">
        <v>35</v>
      </c>
      <c r="B150" s="4"/>
      <c r="C150" s="4"/>
      <c r="D150" s="4"/>
      <c r="E150" s="4"/>
      <c r="F150" s="4"/>
      <c r="G150" s="4"/>
      <c r="H150" s="4"/>
      <c r="I150" s="4"/>
      <c r="J150" s="4"/>
      <c r="K150" s="4"/>
      <c r="L150" s="4"/>
      <c r="M150" s="4"/>
      <c r="N150" s="4"/>
      <c r="O150" s="4"/>
      <c r="P150" s="4"/>
      <c r="Q150" s="4"/>
      <c r="R150" s="148"/>
      <c r="S150" s="148"/>
    </row>
    <row r="151" spans="1:19">
      <c r="A151" s="4">
        <v>36</v>
      </c>
      <c r="B151" s="4"/>
      <c r="C151" s="4"/>
      <c r="D151" s="4"/>
      <c r="E151" s="4"/>
      <c r="F151" s="4"/>
      <c r="G151" s="4"/>
      <c r="H151" s="4"/>
      <c r="I151" s="4"/>
      <c r="J151" s="4"/>
      <c r="K151" s="4"/>
      <c r="L151" s="4"/>
      <c r="M151" s="4"/>
      <c r="N151" s="4"/>
      <c r="O151" s="4"/>
      <c r="P151" s="4"/>
      <c r="Q151" s="4"/>
      <c r="R151" s="148"/>
      <c r="S151" s="148"/>
    </row>
    <row r="152" spans="1:19">
      <c r="A152" s="4">
        <v>37</v>
      </c>
      <c r="B152" s="4"/>
      <c r="C152" s="4"/>
      <c r="D152" s="4"/>
      <c r="E152" s="4"/>
      <c r="F152" s="4"/>
      <c r="G152" s="4"/>
      <c r="H152" s="4"/>
      <c r="I152" s="4"/>
      <c r="J152" s="4"/>
      <c r="K152" s="4"/>
      <c r="L152" s="4"/>
      <c r="M152" s="4"/>
      <c r="N152" s="4"/>
      <c r="O152" s="4"/>
      <c r="P152" s="4"/>
      <c r="Q152" s="4"/>
      <c r="R152" s="148"/>
      <c r="S152" s="148"/>
    </row>
    <row r="153" spans="1:19">
      <c r="A153" s="4">
        <v>38</v>
      </c>
      <c r="B153" s="4"/>
      <c r="C153" s="4"/>
      <c r="D153" s="4"/>
      <c r="E153" s="4"/>
      <c r="F153" s="4"/>
      <c r="G153" s="4"/>
      <c r="H153" s="4"/>
      <c r="I153" s="4"/>
      <c r="J153" s="4"/>
      <c r="K153" s="4"/>
      <c r="L153" s="4"/>
      <c r="M153" s="4"/>
      <c r="N153" s="4"/>
      <c r="O153" s="4"/>
      <c r="P153" s="4"/>
      <c r="Q153" s="4"/>
      <c r="R153" s="148"/>
      <c r="S153" s="148"/>
    </row>
    <row r="154" spans="1:19">
      <c r="A154" s="4">
        <v>39</v>
      </c>
      <c r="B154" s="4"/>
      <c r="C154" s="4"/>
      <c r="D154" s="4"/>
      <c r="E154" s="4"/>
      <c r="F154" s="4"/>
      <c r="G154" s="4"/>
      <c r="H154" s="4"/>
      <c r="I154" s="4"/>
      <c r="J154" s="4"/>
      <c r="K154" s="4"/>
      <c r="L154" s="4"/>
      <c r="M154" s="4"/>
      <c r="N154" s="4"/>
      <c r="O154" s="4"/>
      <c r="P154" s="4"/>
      <c r="Q154" s="4"/>
      <c r="R154" s="148"/>
      <c r="S154" s="148"/>
    </row>
    <row r="155" spans="1:19" ht="13.8" thickBot="1">
      <c r="A155" s="1">
        <v>40</v>
      </c>
      <c r="B155" s="1" t="s">
        <v>66</v>
      </c>
      <c r="C155" s="1"/>
      <c r="D155" s="1"/>
      <c r="E155" s="1"/>
      <c r="F155" s="1"/>
      <c r="G155" s="1"/>
      <c r="H155" s="1"/>
      <c r="I155" s="1"/>
      <c r="J155" s="1"/>
      <c r="K155" s="1"/>
      <c r="L155" s="1"/>
      <c r="M155" s="1"/>
      <c r="N155" s="1"/>
      <c r="O155" s="1"/>
      <c r="P155" s="1"/>
      <c r="Q155" s="1"/>
      <c r="R155" s="1"/>
      <c r="S155" s="1"/>
    </row>
    <row r="156" spans="1:19">
      <c r="A156" s="5" t="str">
        <f>+$A$52</f>
        <v>Supporting Schedules: B-2, B-3, B-6</v>
      </c>
      <c r="B156" s="5"/>
      <c r="C156" s="5"/>
      <c r="D156" s="5"/>
      <c r="E156" s="5"/>
      <c r="F156" s="5"/>
      <c r="G156" s="5"/>
      <c r="H156" s="5"/>
      <c r="I156" s="5"/>
      <c r="J156" s="5"/>
      <c r="K156" s="5"/>
      <c r="L156" s="5"/>
      <c r="M156" s="5"/>
      <c r="N156" s="5"/>
      <c r="O156" s="5"/>
      <c r="P156" s="5"/>
      <c r="Q156" s="5" t="str">
        <f>+$Q$52</f>
        <v xml:space="preserve">Recap Schedules: </v>
      </c>
      <c r="R156" s="5"/>
      <c r="S156" s="5"/>
    </row>
  </sheetData>
  <phoneticPr fontId="119" type="noConversion"/>
  <printOptions horizontalCentered="1" verticalCentered="1"/>
  <pageMargins left="0.7" right="0.7" top="0.75" bottom="0.75" header="0.3" footer="0.3"/>
  <pageSetup paperSize="9" scale="64" fitToHeight="0" orientation="landscape" r:id="rId1"/>
  <rowBreaks count="2" manualBreakCount="2">
    <brk id="52" max="18" man="1"/>
    <brk id="104" max="18" man="1"/>
  </rowBreaks>
  <customProperties>
    <customPr name="EpmWorksheetKeyString_GUID" r:id="rId2"/>
  </customProperties>
  <ignoredErrors>
    <ignoredError sqref="B65:B92" numberStoredAsText="1"/>
  </ignoredError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AD10C-9AF5-423F-9E4C-E52A84ED88A6}">
  <sheetPr>
    <tabColor rgb="FF66FF99"/>
  </sheetPr>
  <dimension ref="A1:U521"/>
  <sheetViews>
    <sheetView zoomScale="90" zoomScaleNormal="90" workbookViewId="0">
      <pane xSplit="4" ySplit="4" topLeftCell="L5" activePane="bottomRight" state="frozen"/>
      <selection pane="topRight" activeCell="E1" sqref="E1"/>
      <selection pane="bottomLeft" activeCell="A5" sqref="A5"/>
      <selection pane="bottomRight" activeCell="A70" sqref="A70"/>
    </sheetView>
  </sheetViews>
  <sheetFormatPr defaultRowHeight="14.4"/>
  <cols>
    <col min="1" max="1" width="6.44140625" customWidth="1"/>
    <col min="2" max="2" width="9.109375" customWidth="1"/>
    <col min="3" max="3" width="11.44140625" bestFit="1" customWidth="1"/>
    <col min="4" max="4" width="50.6640625" customWidth="1"/>
    <col min="5" max="6" width="1.33203125" style="446" customWidth="1"/>
    <col min="7" max="19" width="18.33203125" style="172" bestFit="1" customWidth="1"/>
    <col min="20" max="20" width="4.88671875" style="172" bestFit="1" customWidth="1"/>
    <col min="21" max="21" width="17.33203125" style="173" bestFit="1" customWidth="1"/>
    <col min="22" max="22" width="13.5546875" bestFit="1" customWidth="1"/>
  </cols>
  <sheetData>
    <row r="1" spans="1:21">
      <c r="C1" s="247" t="s">
        <v>532</v>
      </c>
      <c r="D1" s="246"/>
      <c r="G1" s="172">
        <f t="shared" ref="G1:S1" si="0">SUM(G6:G80)</f>
        <v>13050021784.11134</v>
      </c>
      <c r="H1" s="172">
        <f t="shared" si="0"/>
        <v>13175694211.948154</v>
      </c>
      <c r="I1" s="172">
        <f t="shared" si="0"/>
        <v>13283354576.640099</v>
      </c>
      <c r="J1" s="172">
        <f t="shared" si="0"/>
        <v>13384643651.824947</v>
      </c>
      <c r="K1" s="172">
        <f t="shared" si="0"/>
        <v>13534249080.487091</v>
      </c>
      <c r="L1" s="172">
        <f t="shared" si="0"/>
        <v>13651652946.849699</v>
      </c>
      <c r="M1" s="172">
        <f t="shared" si="0"/>
        <v>13837397416.28956</v>
      </c>
      <c r="N1" s="172">
        <f t="shared" si="0"/>
        <v>14004559986.957975</v>
      </c>
      <c r="O1" s="172">
        <f t="shared" si="0"/>
        <v>14052331270.406116</v>
      </c>
      <c r="P1" s="172">
        <f t="shared" si="0"/>
        <v>14114049317.109816</v>
      </c>
      <c r="Q1" s="172">
        <f t="shared" si="0"/>
        <v>14134733578.126919</v>
      </c>
      <c r="R1" s="172">
        <f t="shared" si="0"/>
        <v>14143674276.010509</v>
      </c>
      <c r="S1" s="172">
        <f t="shared" si="0"/>
        <v>14220035586.576132</v>
      </c>
      <c r="U1" s="173">
        <f t="shared" ref="U1" si="1">SUM(U6:U80)</f>
        <v>13737415206.410643</v>
      </c>
    </row>
    <row r="2" spans="1:21">
      <c r="A2" s="174" t="s">
        <v>533</v>
      </c>
      <c r="B2" s="174" t="s">
        <v>533</v>
      </c>
      <c r="G2" s="172">
        <f t="shared" ref="G2:S2" si="2">SUM(G81:G123)</f>
        <v>13050021784.111338</v>
      </c>
      <c r="H2" s="172">
        <f t="shared" si="2"/>
        <v>13175694211.948151</v>
      </c>
      <c r="I2" s="172">
        <f t="shared" si="2"/>
        <v>13283354576.640091</v>
      </c>
      <c r="J2" s="172">
        <f t="shared" si="2"/>
        <v>13384643651.824949</v>
      </c>
      <c r="K2" s="172">
        <f t="shared" si="2"/>
        <v>13534249080.487091</v>
      </c>
      <c r="L2" s="172">
        <f t="shared" si="2"/>
        <v>13651652946.849693</v>
      </c>
      <c r="M2" s="172">
        <f t="shared" si="2"/>
        <v>13837397416.28956</v>
      </c>
      <c r="N2" s="172">
        <f t="shared" si="2"/>
        <v>14004559986.957972</v>
      </c>
      <c r="O2" s="172">
        <f t="shared" si="2"/>
        <v>14052331270.406111</v>
      </c>
      <c r="P2" s="172">
        <f t="shared" si="2"/>
        <v>14114049317.10981</v>
      </c>
      <c r="Q2" s="172">
        <f t="shared" si="2"/>
        <v>14134733578.126919</v>
      </c>
      <c r="R2" s="172">
        <f t="shared" si="2"/>
        <v>14143674276.010506</v>
      </c>
      <c r="S2" s="172">
        <f t="shared" si="2"/>
        <v>14220035586.576132</v>
      </c>
      <c r="U2" s="173">
        <f t="shared" ref="U2" si="3">SUM(U81:U123)</f>
        <v>13737415206.410645</v>
      </c>
    </row>
    <row r="3" spans="1:21" ht="15">
      <c r="A3" s="175"/>
      <c r="B3" s="175"/>
      <c r="E3" s="450"/>
      <c r="F3" s="450"/>
      <c r="G3" s="441" t="s">
        <v>534</v>
      </c>
      <c r="H3" s="441" t="s">
        <v>534</v>
      </c>
      <c r="I3" s="441" t="s">
        <v>534</v>
      </c>
      <c r="J3" s="441" t="s">
        <v>534</v>
      </c>
      <c r="K3" s="441" t="s">
        <v>534</v>
      </c>
      <c r="L3" s="441" t="s">
        <v>534</v>
      </c>
      <c r="M3" s="441" t="s">
        <v>534</v>
      </c>
      <c r="N3" s="441" t="s">
        <v>534</v>
      </c>
      <c r="O3" s="441" t="s">
        <v>534</v>
      </c>
      <c r="P3" s="441" t="s">
        <v>534</v>
      </c>
      <c r="Q3" s="441" t="s">
        <v>534</v>
      </c>
      <c r="R3" s="441" t="s">
        <v>534</v>
      </c>
      <c r="S3" s="441" t="s">
        <v>534</v>
      </c>
      <c r="T3" s="176"/>
      <c r="U3" s="441" t="s">
        <v>534</v>
      </c>
    </row>
    <row r="4" spans="1:21" ht="15">
      <c r="A4" s="177" t="s">
        <v>535</v>
      </c>
      <c r="B4" s="177" t="s">
        <v>536</v>
      </c>
      <c r="C4" s="178" t="s">
        <v>537</v>
      </c>
      <c r="D4" s="122" t="s">
        <v>538</v>
      </c>
      <c r="E4" s="451"/>
      <c r="F4" s="451"/>
      <c r="G4" s="435" t="s">
        <v>539</v>
      </c>
      <c r="H4" s="435" t="s">
        <v>540</v>
      </c>
      <c r="I4" s="435" t="s">
        <v>541</v>
      </c>
      <c r="J4" s="435" t="s">
        <v>542</v>
      </c>
      <c r="K4" s="435" t="s">
        <v>543</v>
      </c>
      <c r="L4" s="435" t="s">
        <v>544</v>
      </c>
      <c r="M4" s="435" t="s">
        <v>545</v>
      </c>
      <c r="N4" s="435" t="s">
        <v>546</v>
      </c>
      <c r="O4" s="435" t="s">
        <v>547</v>
      </c>
      <c r="P4" s="435" t="s">
        <v>548</v>
      </c>
      <c r="Q4" s="435" t="s">
        <v>549</v>
      </c>
      <c r="R4" s="435" t="s">
        <v>550</v>
      </c>
      <c r="S4" s="435" t="s">
        <v>551</v>
      </c>
      <c r="T4" s="442"/>
      <c r="U4" s="437" t="s">
        <v>552</v>
      </c>
    </row>
    <row r="5" spans="1:21">
      <c r="A5" s="179"/>
      <c r="B5" s="179"/>
      <c r="E5" s="452"/>
      <c r="F5" s="453"/>
      <c r="G5" s="180">
        <v>7</v>
      </c>
      <c r="H5" s="180">
        <v>8</v>
      </c>
      <c r="I5" s="180">
        <v>9</v>
      </c>
      <c r="J5" s="180">
        <v>10</v>
      </c>
      <c r="K5" s="180">
        <v>11</v>
      </c>
      <c r="L5" s="180">
        <v>12</v>
      </c>
      <c r="M5" s="180">
        <v>13</v>
      </c>
      <c r="N5" s="180">
        <v>14</v>
      </c>
      <c r="O5" s="180">
        <v>15</v>
      </c>
      <c r="P5" s="180">
        <v>16</v>
      </c>
      <c r="Q5" s="180">
        <v>17</v>
      </c>
      <c r="R5" s="180">
        <v>18</v>
      </c>
      <c r="S5" s="180">
        <v>19</v>
      </c>
    </row>
    <row r="6" spans="1:21">
      <c r="A6" s="181" t="str">
        <f>MID(C6,2,3)</f>
        <v>101</v>
      </c>
      <c r="B6" s="181" t="str">
        <f>MID(C6,2,3)&amp;"."&amp;MID(C6,5,1)</f>
        <v>101.0</v>
      </c>
      <c r="C6" s="182" t="s">
        <v>553</v>
      </c>
      <c r="D6" t="s">
        <v>230</v>
      </c>
      <c r="E6" s="454"/>
      <c r="F6" s="454"/>
      <c r="G6" s="173">
        <v>11533012185.780001</v>
      </c>
      <c r="H6" s="173">
        <v>11571960811.700001</v>
      </c>
      <c r="I6" s="173">
        <v>11646604827.530001</v>
      </c>
      <c r="J6" s="173">
        <v>11699312509.530001</v>
      </c>
      <c r="K6" s="173">
        <v>11931074032.540001</v>
      </c>
      <c r="L6" s="173">
        <v>12227843933.66</v>
      </c>
      <c r="M6" s="173">
        <v>12620506628.41</v>
      </c>
      <c r="N6" s="173">
        <v>12677288185.309999</v>
      </c>
      <c r="O6" s="173">
        <v>12742732677.700001</v>
      </c>
      <c r="P6" s="173">
        <v>12812126338.200001</v>
      </c>
      <c r="Q6" s="173">
        <v>12880285225.1</v>
      </c>
      <c r="R6" s="173">
        <v>12922495913.620001</v>
      </c>
      <c r="S6" s="173">
        <v>13336395117.290001</v>
      </c>
      <c r="U6" s="173">
        <f>AVERAGE(G6:S6)</f>
        <v>12353972183.566925</v>
      </c>
    </row>
    <row r="7" spans="1:21">
      <c r="A7" s="181" t="str">
        <f t="shared" ref="A7:A70" si="4">MID(C7,2,3)</f>
        <v>101</v>
      </c>
      <c r="B7" s="181" t="str">
        <f t="shared" ref="B7:B70" si="5">MID(C7,2,3)&amp;"."&amp;MID(C7,5,1)</f>
        <v>101.1</v>
      </c>
      <c r="C7" s="182" t="s">
        <v>554</v>
      </c>
      <c r="D7" t="s">
        <v>555</v>
      </c>
      <c r="E7" s="454"/>
      <c r="F7" s="454"/>
      <c r="G7" s="173">
        <v>32739718.201897901</v>
      </c>
      <c r="H7" s="173">
        <v>32522352.653458599</v>
      </c>
      <c r="I7" s="173">
        <v>32304541.044683099</v>
      </c>
      <c r="J7" s="173">
        <v>32086282.0562828</v>
      </c>
      <c r="K7" s="173">
        <v>31867574.365232199</v>
      </c>
      <c r="L7" s="173">
        <v>31648416.644758299</v>
      </c>
      <c r="M7" s="173">
        <v>31428807.564331502</v>
      </c>
      <c r="N7" s="173">
        <v>31208745.789655399</v>
      </c>
      <c r="O7" s="173">
        <v>30988226.714790799</v>
      </c>
      <c r="P7" s="173">
        <v>30767248.985732999</v>
      </c>
      <c r="Q7" s="173">
        <v>30699412.680068001</v>
      </c>
      <c r="R7" s="173">
        <v>30631647.5253786</v>
      </c>
      <c r="S7" s="173">
        <v>30563953.851309299</v>
      </c>
      <c r="U7" s="173">
        <f t="shared" ref="U7:U70" si="6">AVERAGE(G7:S7)</f>
        <v>31496686.775198419</v>
      </c>
    </row>
    <row r="8" spans="1:21">
      <c r="A8" s="181" t="str">
        <f t="shared" si="4"/>
        <v>102</v>
      </c>
      <c r="B8" s="181" t="str">
        <f t="shared" si="5"/>
        <v>102.0</v>
      </c>
      <c r="C8" s="182" t="s">
        <v>556</v>
      </c>
      <c r="D8" t="s">
        <v>557</v>
      </c>
      <c r="E8" s="454"/>
      <c r="F8" s="454"/>
      <c r="G8" s="173">
        <v>0</v>
      </c>
      <c r="H8" s="173">
        <v>0</v>
      </c>
      <c r="I8" s="173">
        <v>0</v>
      </c>
      <c r="J8" s="173">
        <v>0</v>
      </c>
      <c r="K8" s="173">
        <v>0</v>
      </c>
      <c r="L8" s="173">
        <v>0</v>
      </c>
      <c r="M8" s="173">
        <v>0</v>
      </c>
      <c r="N8" s="173">
        <v>0</v>
      </c>
      <c r="O8" s="173">
        <v>0</v>
      </c>
      <c r="P8" s="173">
        <v>0</v>
      </c>
      <c r="Q8" s="173">
        <v>0</v>
      </c>
      <c r="R8" s="173">
        <v>0</v>
      </c>
      <c r="S8" s="173">
        <v>0</v>
      </c>
      <c r="U8" s="173">
        <f t="shared" si="6"/>
        <v>0</v>
      </c>
    </row>
    <row r="9" spans="1:21">
      <c r="A9" s="181" t="str">
        <f t="shared" si="4"/>
        <v>103</v>
      </c>
      <c r="B9" s="181" t="str">
        <f t="shared" si="5"/>
        <v>103.0</v>
      </c>
      <c r="C9" s="182" t="s">
        <v>558</v>
      </c>
      <c r="D9" t="s">
        <v>559</v>
      </c>
      <c r="E9" s="454"/>
      <c r="F9" s="454"/>
      <c r="G9" s="173">
        <v>0</v>
      </c>
      <c r="H9" s="173">
        <v>0</v>
      </c>
      <c r="I9" s="173">
        <v>0</v>
      </c>
      <c r="J9" s="173">
        <v>0</v>
      </c>
      <c r="K9" s="173">
        <v>0</v>
      </c>
      <c r="L9" s="173">
        <v>0</v>
      </c>
      <c r="M9" s="173">
        <v>0</v>
      </c>
      <c r="N9" s="173">
        <v>0</v>
      </c>
      <c r="O9" s="173">
        <v>0</v>
      </c>
      <c r="P9" s="173">
        <v>0</v>
      </c>
      <c r="Q9" s="173">
        <v>0</v>
      </c>
      <c r="R9" s="173">
        <v>0</v>
      </c>
      <c r="S9" s="173">
        <v>0</v>
      </c>
      <c r="U9" s="173">
        <f t="shared" si="6"/>
        <v>0</v>
      </c>
    </row>
    <row r="10" spans="1:21">
      <c r="A10" s="181" t="str">
        <f t="shared" si="4"/>
        <v>103</v>
      </c>
      <c r="B10" s="181" t="str">
        <f t="shared" si="5"/>
        <v>103.1</v>
      </c>
      <c r="C10" s="182" t="s">
        <v>560</v>
      </c>
      <c r="D10" t="s">
        <v>561</v>
      </c>
      <c r="E10" s="454"/>
      <c r="F10" s="454"/>
      <c r="G10" s="173">
        <v>0</v>
      </c>
      <c r="H10" s="173">
        <v>0</v>
      </c>
      <c r="I10" s="173">
        <v>0</v>
      </c>
      <c r="J10" s="173">
        <v>0</v>
      </c>
      <c r="K10" s="173">
        <v>0</v>
      </c>
      <c r="L10" s="173">
        <v>0</v>
      </c>
      <c r="M10" s="173">
        <v>0</v>
      </c>
      <c r="N10" s="173">
        <v>0</v>
      </c>
      <c r="O10" s="173">
        <v>0</v>
      </c>
      <c r="P10" s="173">
        <v>0</v>
      </c>
      <c r="Q10" s="173">
        <v>0</v>
      </c>
      <c r="R10" s="173">
        <v>0</v>
      </c>
      <c r="S10" s="173">
        <v>0</v>
      </c>
      <c r="U10" s="173">
        <f t="shared" si="6"/>
        <v>0</v>
      </c>
    </row>
    <row r="11" spans="1:21">
      <c r="A11" s="181" t="str">
        <f t="shared" si="4"/>
        <v>104</v>
      </c>
      <c r="B11" s="181" t="str">
        <f t="shared" si="5"/>
        <v>104.0</v>
      </c>
      <c r="C11" s="182" t="s">
        <v>562</v>
      </c>
      <c r="D11" t="s">
        <v>563</v>
      </c>
      <c r="E11" s="454"/>
      <c r="F11" s="454"/>
      <c r="G11" s="173">
        <v>0</v>
      </c>
      <c r="H11" s="173">
        <v>0</v>
      </c>
      <c r="I11" s="173">
        <v>0</v>
      </c>
      <c r="J11" s="173">
        <v>0</v>
      </c>
      <c r="K11" s="173">
        <v>0</v>
      </c>
      <c r="L11" s="173">
        <v>0</v>
      </c>
      <c r="M11" s="173">
        <v>0</v>
      </c>
      <c r="N11" s="173">
        <v>0</v>
      </c>
      <c r="O11" s="173">
        <v>0</v>
      </c>
      <c r="P11" s="173">
        <v>0</v>
      </c>
      <c r="Q11" s="173">
        <v>0</v>
      </c>
      <c r="R11" s="173">
        <v>0</v>
      </c>
      <c r="S11" s="173">
        <v>0</v>
      </c>
      <c r="U11" s="173">
        <f t="shared" si="6"/>
        <v>0</v>
      </c>
    </row>
    <row r="12" spans="1:21">
      <c r="A12" s="181" t="str">
        <f t="shared" si="4"/>
        <v>105</v>
      </c>
      <c r="B12" s="181" t="str">
        <f t="shared" si="5"/>
        <v>105.0</v>
      </c>
      <c r="C12" s="182" t="s">
        <v>564</v>
      </c>
      <c r="D12" t="s">
        <v>565</v>
      </c>
      <c r="E12" s="454"/>
      <c r="F12" s="454"/>
      <c r="G12" s="173">
        <v>64262399.530000001</v>
      </c>
      <c r="H12" s="173">
        <v>64262399.530000001</v>
      </c>
      <c r="I12" s="173">
        <v>70262399.530000001</v>
      </c>
      <c r="J12" s="173">
        <v>70262399.530000001</v>
      </c>
      <c r="K12" s="173">
        <v>70262399.530000001</v>
      </c>
      <c r="L12" s="173">
        <v>70262399.530000001</v>
      </c>
      <c r="M12" s="173">
        <v>70264952.269999996</v>
      </c>
      <c r="N12" s="173">
        <v>70264952.269999996</v>
      </c>
      <c r="O12" s="173">
        <v>70264952.269999996</v>
      </c>
      <c r="P12" s="173">
        <v>70764952.269999996</v>
      </c>
      <c r="Q12" s="173">
        <v>70764952.269999996</v>
      </c>
      <c r="R12" s="173">
        <v>70764952.269999996</v>
      </c>
      <c r="S12" s="173">
        <v>70764952.269999996</v>
      </c>
      <c r="U12" s="173">
        <f t="shared" si="6"/>
        <v>69494543.313076913</v>
      </c>
    </row>
    <row r="13" spans="1:21">
      <c r="A13" s="181" t="str">
        <f t="shared" si="4"/>
        <v>105</v>
      </c>
      <c r="B13" s="181" t="str">
        <f t="shared" si="5"/>
        <v>105.1</v>
      </c>
      <c r="C13" s="182" t="s">
        <v>566</v>
      </c>
      <c r="D13" t="s">
        <v>567</v>
      </c>
      <c r="E13" s="454"/>
      <c r="F13" s="454"/>
      <c r="G13" s="173">
        <v>0</v>
      </c>
      <c r="H13" s="173">
        <v>0</v>
      </c>
      <c r="I13" s="173">
        <v>0</v>
      </c>
      <c r="J13" s="173">
        <v>0</v>
      </c>
      <c r="K13" s="173">
        <v>0</v>
      </c>
      <c r="L13" s="173">
        <v>0</v>
      </c>
      <c r="M13" s="173">
        <v>0</v>
      </c>
      <c r="N13" s="173">
        <v>0</v>
      </c>
      <c r="O13" s="173">
        <v>0</v>
      </c>
      <c r="P13" s="173">
        <v>0</v>
      </c>
      <c r="Q13" s="173">
        <v>0</v>
      </c>
      <c r="R13" s="173">
        <v>0</v>
      </c>
      <c r="S13" s="173">
        <v>0</v>
      </c>
      <c r="U13" s="173">
        <f t="shared" si="6"/>
        <v>0</v>
      </c>
    </row>
    <row r="14" spans="1:21">
      <c r="A14" s="181" t="str">
        <f t="shared" si="4"/>
        <v>106</v>
      </c>
      <c r="B14" s="181" t="str">
        <f t="shared" si="5"/>
        <v>106.0</v>
      </c>
      <c r="C14" s="182" t="s">
        <v>568</v>
      </c>
      <c r="D14" t="s">
        <v>569</v>
      </c>
      <c r="E14" s="454"/>
      <c r="F14" s="454"/>
      <c r="G14" s="173">
        <v>2078381704.5999999</v>
      </c>
      <c r="H14" s="173">
        <v>2078381704.5999999</v>
      </c>
      <c r="I14" s="173">
        <v>2078381704.5999999</v>
      </c>
      <c r="J14" s="173">
        <v>2078381704.5999999</v>
      </c>
      <c r="K14" s="173">
        <v>2078381704.5999999</v>
      </c>
      <c r="L14" s="173">
        <v>2078381704.5999999</v>
      </c>
      <c r="M14" s="173">
        <v>2078381704.5999999</v>
      </c>
      <c r="N14" s="173">
        <v>2078381704.5999999</v>
      </c>
      <c r="O14" s="173">
        <v>2078381704.5999999</v>
      </c>
      <c r="P14" s="173">
        <v>2078381704.5999999</v>
      </c>
      <c r="Q14" s="173">
        <v>2078381704.5999999</v>
      </c>
      <c r="R14" s="173">
        <v>2078381704.5999999</v>
      </c>
      <c r="S14" s="173">
        <v>2078381704.5999999</v>
      </c>
      <c r="U14" s="173">
        <f t="shared" si="6"/>
        <v>2078381704.5999997</v>
      </c>
    </row>
    <row r="15" spans="1:21">
      <c r="A15" s="181" t="str">
        <f t="shared" si="4"/>
        <v>107</v>
      </c>
      <c r="B15" s="181" t="str">
        <f t="shared" si="5"/>
        <v>107.0</v>
      </c>
      <c r="C15" s="182" t="s">
        <v>570</v>
      </c>
      <c r="D15" t="s">
        <v>161</v>
      </c>
      <c r="E15" s="454"/>
      <c r="F15" s="454"/>
      <c r="G15" s="173">
        <v>1082288904.1300001</v>
      </c>
      <c r="H15" s="173">
        <v>1214318497.9300001</v>
      </c>
      <c r="I15" s="173">
        <v>1262739751.25</v>
      </c>
      <c r="J15" s="173">
        <v>1343231884.01</v>
      </c>
      <c r="K15" s="173">
        <v>1234133481.72</v>
      </c>
      <c r="L15" s="173">
        <v>1049240158.98</v>
      </c>
      <c r="M15" s="173">
        <v>826404685.28999996</v>
      </c>
      <c r="N15" s="173">
        <v>945656796.55999994</v>
      </c>
      <c r="O15" s="173">
        <v>974098326.90999997</v>
      </c>
      <c r="P15" s="173">
        <v>989658225.41999996</v>
      </c>
      <c r="Q15" s="173">
        <v>996139255.25</v>
      </c>
      <c r="R15" s="173">
        <v>1026714721.87</v>
      </c>
      <c r="S15" s="173">
        <v>711966473.15999997</v>
      </c>
      <c r="U15" s="173">
        <f t="shared" si="6"/>
        <v>1050507012.4984616</v>
      </c>
    </row>
    <row r="16" spans="1:21">
      <c r="A16" s="181" t="str">
        <f t="shared" si="4"/>
        <v>108</v>
      </c>
      <c r="B16" s="181" t="str">
        <f t="shared" si="5"/>
        <v>108.0</v>
      </c>
      <c r="C16" s="182" t="s">
        <v>571</v>
      </c>
      <c r="D16" t="s">
        <v>445</v>
      </c>
      <c r="E16" s="454"/>
      <c r="F16" s="454"/>
      <c r="G16" s="173">
        <v>-3796699030.77</v>
      </c>
      <c r="H16" s="173">
        <v>-3821735977.6700001</v>
      </c>
      <c r="I16" s="173">
        <v>-3854584185.54</v>
      </c>
      <c r="J16" s="173">
        <v>-3884507734.1399999</v>
      </c>
      <c r="K16" s="173">
        <v>-3916435951.4400001</v>
      </c>
      <c r="L16" s="173">
        <v>-3930343542.4000001</v>
      </c>
      <c r="M16" s="173">
        <v>-3960794560.75</v>
      </c>
      <c r="N16" s="173">
        <v>-3993731316.4000001</v>
      </c>
      <c r="O16" s="173">
        <v>-4030220234.46</v>
      </c>
      <c r="P16" s="173">
        <v>-4063828317.0100002</v>
      </c>
      <c r="Q16" s="173">
        <v>-4090890449.6399999</v>
      </c>
      <c r="R16" s="173">
        <v>-4125195695.21</v>
      </c>
      <c r="S16" s="173">
        <v>-4143340762.1500001</v>
      </c>
      <c r="U16" s="173">
        <f t="shared" si="6"/>
        <v>-3970177519.8138461</v>
      </c>
    </row>
    <row r="17" spans="1:21">
      <c r="A17" s="181" t="str">
        <f t="shared" si="4"/>
        <v>111</v>
      </c>
      <c r="B17" s="181" t="str">
        <f t="shared" si="5"/>
        <v>111.0</v>
      </c>
      <c r="C17" s="182" t="s">
        <v>572</v>
      </c>
      <c r="D17" t="s">
        <v>573</v>
      </c>
      <c r="E17" s="454"/>
      <c r="F17" s="454"/>
      <c r="G17" s="173">
        <v>-176791073.28999999</v>
      </c>
      <c r="H17" s="173">
        <v>-176207753.63</v>
      </c>
      <c r="I17" s="173">
        <v>-179444675.59</v>
      </c>
      <c r="J17" s="173">
        <v>-182683910.24000001</v>
      </c>
      <c r="K17" s="173">
        <v>-185936065.91999999</v>
      </c>
      <c r="L17" s="173">
        <v>-189133203.63999999</v>
      </c>
      <c r="M17" s="173">
        <v>-192389054.81999999</v>
      </c>
      <c r="N17" s="173">
        <v>-195326725.13999999</v>
      </c>
      <c r="O17" s="173">
        <v>-198172591.03</v>
      </c>
      <c r="P17" s="173">
        <v>-201428782.78</v>
      </c>
      <c r="Q17" s="173">
        <v>-204629874.08000001</v>
      </c>
      <c r="R17" s="173">
        <v>-208198853.63999999</v>
      </c>
      <c r="S17" s="173">
        <v>-211782127.44999999</v>
      </c>
      <c r="U17" s="173">
        <f t="shared" si="6"/>
        <v>-192471130.0961538</v>
      </c>
    </row>
    <row r="18" spans="1:21">
      <c r="A18" s="181" t="str">
        <f t="shared" si="4"/>
        <v>114</v>
      </c>
      <c r="B18" s="181" t="str">
        <f t="shared" si="5"/>
        <v>114.0</v>
      </c>
      <c r="C18" s="182" t="s">
        <v>574</v>
      </c>
      <c r="D18" t="s">
        <v>575</v>
      </c>
      <c r="E18" s="454"/>
      <c r="F18" s="454"/>
      <c r="G18" s="173">
        <v>7484822.7599999998</v>
      </c>
      <c r="H18" s="173">
        <v>7484822.7599999998</v>
      </c>
      <c r="I18" s="173">
        <v>7484822.7599999998</v>
      </c>
      <c r="J18" s="173">
        <v>7484822.7599999998</v>
      </c>
      <c r="K18" s="173">
        <v>7484822.7599999998</v>
      </c>
      <c r="L18" s="173">
        <v>7484822.7599999998</v>
      </c>
      <c r="M18" s="173">
        <v>7484822.7599999998</v>
      </c>
      <c r="N18" s="173">
        <v>7484822.7599999998</v>
      </c>
      <c r="O18" s="173">
        <v>7484822.7599999998</v>
      </c>
      <c r="P18" s="173">
        <v>7484822.7599999998</v>
      </c>
      <c r="Q18" s="173">
        <v>7484822.7599999998</v>
      </c>
      <c r="R18" s="173">
        <v>7484822.7599999998</v>
      </c>
      <c r="S18" s="173">
        <v>7484822.7599999998</v>
      </c>
      <c r="U18" s="173">
        <f t="shared" si="6"/>
        <v>7484822.7600000007</v>
      </c>
    </row>
    <row r="19" spans="1:21">
      <c r="A19" s="181" t="str">
        <f t="shared" si="4"/>
        <v>115</v>
      </c>
      <c r="B19" s="181" t="str">
        <f t="shared" si="5"/>
        <v>115.0</v>
      </c>
      <c r="C19" s="182" t="s">
        <v>576</v>
      </c>
      <c r="D19" t="s">
        <v>577</v>
      </c>
      <c r="E19" s="454"/>
      <c r="F19" s="454"/>
      <c r="G19" s="173">
        <v>-6883366.1699999999</v>
      </c>
      <c r="H19" s="173">
        <v>-6903091.9000000004</v>
      </c>
      <c r="I19" s="173">
        <v>-6922817.6299999999</v>
      </c>
      <c r="J19" s="173">
        <v>-6942543.3600000003</v>
      </c>
      <c r="K19" s="173">
        <v>-6962269.0899999999</v>
      </c>
      <c r="L19" s="173">
        <v>-6981994.8200000003</v>
      </c>
      <c r="M19" s="173">
        <v>-7001720.5499999998</v>
      </c>
      <c r="N19" s="173">
        <v>-7021446.2800000003</v>
      </c>
      <c r="O19" s="173">
        <v>-7041172.0099999998</v>
      </c>
      <c r="P19" s="173">
        <v>-7060897.7400000002</v>
      </c>
      <c r="Q19" s="173">
        <v>-7080623.4699999997</v>
      </c>
      <c r="R19" s="173">
        <v>-7100349.2000000002</v>
      </c>
      <c r="S19" s="173">
        <v>-7120074.9299999997</v>
      </c>
      <c r="U19" s="173">
        <f t="shared" si="6"/>
        <v>-7001720.5500000007</v>
      </c>
    </row>
    <row r="20" spans="1:21">
      <c r="A20" s="181" t="str">
        <f t="shared" si="4"/>
        <v>116</v>
      </c>
      <c r="B20" s="181" t="str">
        <f t="shared" si="5"/>
        <v>116.0</v>
      </c>
      <c r="C20" s="182" t="s">
        <v>578</v>
      </c>
      <c r="D20" t="s">
        <v>579</v>
      </c>
      <c r="E20" s="454"/>
      <c r="F20" s="454"/>
      <c r="G20" s="173">
        <v>0</v>
      </c>
      <c r="H20" s="173">
        <v>0</v>
      </c>
      <c r="I20" s="173">
        <v>0</v>
      </c>
      <c r="J20" s="173">
        <v>0</v>
      </c>
      <c r="K20" s="173">
        <v>0</v>
      </c>
      <c r="L20" s="173">
        <v>0</v>
      </c>
      <c r="M20" s="173">
        <v>0</v>
      </c>
      <c r="N20" s="173">
        <v>0</v>
      </c>
      <c r="O20" s="173">
        <v>0</v>
      </c>
      <c r="P20" s="173">
        <v>0</v>
      </c>
      <c r="Q20" s="173">
        <v>0</v>
      </c>
      <c r="R20" s="173">
        <v>0</v>
      </c>
      <c r="S20" s="173">
        <v>0</v>
      </c>
      <c r="U20" s="173">
        <f t="shared" si="6"/>
        <v>0</v>
      </c>
    </row>
    <row r="21" spans="1:21">
      <c r="A21" s="181" t="str">
        <f t="shared" si="4"/>
        <v>117</v>
      </c>
      <c r="B21" s="181" t="str">
        <f t="shared" si="5"/>
        <v>117.1</v>
      </c>
      <c r="C21" s="182" t="s">
        <v>580</v>
      </c>
      <c r="D21" t="s">
        <v>581</v>
      </c>
      <c r="E21" s="454"/>
      <c r="F21" s="454"/>
      <c r="G21" s="173">
        <v>0</v>
      </c>
      <c r="H21" s="173">
        <v>0</v>
      </c>
      <c r="I21" s="173">
        <v>0</v>
      </c>
      <c r="J21" s="173">
        <v>0</v>
      </c>
      <c r="K21" s="173">
        <v>0</v>
      </c>
      <c r="L21" s="173">
        <v>0</v>
      </c>
      <c r="M21" s="173">
        <v>0</v>
      </c>
      <c r="N21" s="173">
        <v>0</v>
      </c>
      <c r="O21" s="173">
        <v>0</v>
      </c>
      <c r="P21" s="173">
        <v>0</v>
      </c>
      <c r="Q21" s="173">
        <v>0</v>
      </c>
      <c r="R21" s="173">
        <v>0</v>
      </c>
      <c r="S21" s="173">
        <v>0</v>
      </c>
      <c r="U21" s="173">
        <f t="shared" si="6"/>
        <v>0</v>
      </c>
    </row>
    <row r="22" spans="1:21">
      <c r="A22" s="181" t="str">
        <f t="shared" si="4"/>
        <v>117</v>
      </c>
      <c r="B22" s="181" t="str">
        <f t="shared" si="5"/>
        <v>117.2</v>
      </c>
      <c r="C22" s="182" t="s">
        <v>582</v>
      </c>
      <c r="D22" t="s">
        <v>583</v>
      </c>
      <c r="E22" s="454"/>
      <c r="F22" s="454"/>
      <c r="G22" s="173">
        <v>0</v>
      </c>
      <c r="H22" s="173">
        <v>0</v>
      </c>
      <c r="I22" s="173">
        <v>0</v>
      </c>
      <c r="J22" s="173">
        <v>0</v>
      </c>
      <c r="K22" s="173">
        <v>0</v>
      </c>
      <c r="L22" s="173">
        <v>0</v>
      </c>
      <c r="M22" s="173">
        <v>0</v>
      </c>
      <c r="N22" s="173">
        <v>0</v>
      </c>
      <c r="O22" s="173">
        <v>0</v>
      </c>
      <c r="P22" s="173">
        <v>0</v>
      </c>
      <c r="Q22" s="173">
        <v>0</v>
      </c>
      <c r="R22" s="173">
        <v>0</v>
      </c>
      <c r="S22" s="173">
        <v>0</v>
      </c>
      <c r="U22" s="173">
        <f t="shared" si="6"/>
        <v>0</v>
      </c>
    </row>
    <row r="23" spans="1:21">
      <c r="A23" s="181" t="str">
        <f t="shared" si="4"/>
        <v>117</v>
      </c>
      <c r="B23" s="181" t="str">
        <f t="shared" si="5"/>
        <v>117.3</v>
      </c>
      <c r="C23" s="182" t="s">
        <v>584</v>
      </c>
      <c r="D23" t="s">
        <v>585</v>
      </c>
      <c r="E23" s="454"/>
      <c r="F23" s="454"/>
      <c r="G23" s="173">
        <v>0</v>
      </c>
      <c r="H23" s="173">
        <v>0</v>
      </c>
      <c r="I23" s="173">
        <v>0</v>
      </c>
      <c r="J23" s="173">
        <v>0</v>
      </c>
      <c r="K23" s="173">
        <v>0</v>
      </c>
      <c r="L23" s="173">
        <v>0</v>
      </c>
      <c r="M23" s="173">
        <v>0</v>
      </c>
      <c r="N23" s="173">
        <v>0</v>
      </c>
      <c r="O23" s="173">
        <v>0</v>
      </c>
      <c r="P23" s="173">
        <v>0</v>
      </c>
      <c r="Q23" s="173">
        <v>0</v>
      </c>
      <c r="R23" s="173">
        <v>0</v>
      </c>
      <c r="S23" s="173">
        <v>0</v>
      </c>
      <c r="U23" s="173">
        <f t="shared" si="6"/>
        <v>0</v>
      </c>
    </row>
    <row r="24" spans="1:21">
      <c r="A24" s="181" t="str">
        <f t="shared" si="4"/>
        <v>117</v>
      </c>
      <c r="B24" s="181" t="str">
        <f t="shared" si="5"/>
        <v>117.4</v>
      </c>
      <c r="C24" s="182" t="s">
        <v>586</v>
      </c>
      <c r="D24" t="s">
        <v>587</v>
      </c>
      <c r="E24" s="454"/>
      <c r="F24" s="454"/>
      <c r="G24" s="173">
        <v>0</v>
      </c>
      <c r="H24" s="173">
        <v>0</v>
      </c>
      <c r="I24" s="173">
        <v>0</v>
      </c>
      <c r="J24" s="173">
        <v>0</v>
      </c>
      <c r="K24" s="173">
        <v>0</v>
      </c>
      <c r="L24" s="173">
        <v>0</v>
      </c>
      <c r="M24" s="173">
        <v>0</v>
      </c>
      <c r="N24" s="173">
        <v>0</v>
      </c>
      <c r="O24" s="173">
        <v>0</v>
      </c>
      <c r="P24" s="173">
        <v>0</v>
      </c>
      <c r="Q24" s="173">
        <v>0</v>
      </c>
      <c r="R24" s="173">
        <v>0</v>
      </c>
      <c r="S24" s="173">
        <v>0</v>
      </c>
      <c r="U24" s="173">
        <f t="shared" si="6"/>
        <v>0</v>
      </c>
    </row>
    <row r="25" spans="1:21">
      <c r="A25" s="181" t="str">
        <f t="shared" si="4"/>
        <v>118</v>
      </c>
      <c r="B25" s="181" t="str">
        <f t="shared" si="5"/>
        <v>118.0</v>
      </c>
      <c r="C25" s="182" t="s">
        <v>588</v>
      </c>
      <c r="D25" t="s">
        <v>589</v>
      </c>
      <c r="E25" s="454"/>
      <c r="F25" s="454"/>
      <c r="G25" s="173">
        <v>0</v>
      </c>
      <c r="H25" s="173">
        <v>0</v>
      </c>
      <c r="I25" s="173">
        <v>0</v>
      </c>
      <c r="J25" s="173">
        <v>0</v>
      </c>
      <c r="K25" s="173">
        <v>0</v>
      </c>
      <c r="L25" s="173">
        <v>0</v>
      </c>
      <c r="M25" s="173">
        <v>0</v>
      </c>
      <c r="N25" s="173">
        <v>0</v>
      </c>
      <c r="O25" s="173">
        <v>0</v>
      </c>
      <c r="P25" s="173">
        <v>0</v>
      </c>
      <c r="Q25" s="173">
        <v>0</v>
      </c>
      <c r="R25" s="173">
        <v>0</v>
      </c>
      <c r="S25" s="173">
        <v>0</v>
      </c>
      <c r="U25" s="173">
        <f t="shared" si="6"/>
        <v>0</v>
      </c>
    </row>
    <row r="26" spans="1:21">
      <c r="A26" s="181" t="str">
        <f t="shared" si="4"/>
        <v>119</v>
      </c>
      <c r="B26" s="181" t="str">
        <f t="shared" si="5"/>
        <v>119.0</v>
      </c>
      <c r="C26" s="182" t="s">
        <v>590</v>
      </c>
      <c r="D26" t="s">
        <v>591</v>
      </c>
      <c r="E26" s="454"/>
      <c r="F26" s="454"/>
      <c r="G26" s="173">
        <v>0</v>
      </c>
      <c r="H26" s="173">
        <v>0</v>
      </c>
      <c r="I26" s="173">
        <v>0</v>
      </c>
      <c r="J26" s="173">
        <v>0</v>
      </c>
      <c r="K26" s="173">
        <v>0</v>
      </c>
      <c r="L26" s="173">
        <v>0</v>
      </c>
      <c r="M26" s="173">
        <v>0</v>
      </c>
      <c r="N26" s="173">
        <v>0</v>
      </c>
      <c r="O26" s="173">
        <v>0</v>
      </c>
      <c r="P26" s="173">
        <v>0</v>
      </c>
      <c r="Q26" s="173">
        <v>0</v>
      </c>
      <c r="R26" s="173">
        <v>0</v>
      </c>
      <c r="S26" s="173">
        <v>0</v>
      </c>
      <c r="U26" s="173">
        <f t="shared" si="6"/>
        <v>0</v>
      </c>
    </row>
    <row r="27" spans="1:21">
      <c r="A27" s="181" t="str">
        <f t="shared" si="4"/>
        <v>121</v>
      </c>
      <c r="B27" s="181" t="str">
        <f t="shared" si="5"/>
        <v>121.0</v>
      </c>
      <c r="C27" s="182" t="s">
        <v>592</v>
      </c>
      <c r="D27" t="s">
        <v>593</v>
      </c>
      <c r="E27" s="454"/>
      <c r="F27" s="454"/>
      <c r="G27" s="173">
        <v>24137134.539999999</v>
      </c>
      <c r="H27" s="173">
        <v>24216635.353333302</v>
      </c>
      <c r="I27" s="173">
        <v>24302119.289999999</v>
      </c>
      <c r="J27" s="173">
        <v>24386070.516666699</v>
      </c>
      <c r="K27" s="173">
        <v>24470572.623333301</v>
      </c>
      <c r="L27" s="173">
        <v>24540049.289999999</v>
      </c>
      <c r="M27" s="173">
        <v>24618124.826666702</v>
      </c>
      <c r="N27" s="173">
        <v>24587159.1833333</v>
      </c>
      <c r="O27" s="173">
        <v>24605693.02</v>
      </c>
      <c r="P27" s="173">
        <v>24669946.776666701</v>
      </c>
      <c r="Q27" s="173">
        <v>24707308.053333301</v>
      </c>
      <c r="R27" s="173">
        <v>24808146.48</v>
      </c>
      <c r="S27" s="173">
        <v>24891627.456666701</v>
      </c>
      <c r="U27" s="173">
        <f t="shared" si="6"/>
        <v>24533891.339230776</v>
      </c>
    </row>
    <row r="28" spans="1:21">
      <c r="A28" s="181" t="str">
        <f t="shared" si="4"/>
        <v>122</v>
      </c>
      <c r="B28" s="181" t="str">
        <f t="shared" si="5"/>
        <v>122.0</v>
      </c>
      <c r="C28" s="182" t="s">
        <v>594</v>
      </c>
      <c r="D28" t="s">
        <v>595</v>
      </c>
      <c r="E28" s="454"/>
      <c r="F28" s="454"/>
      <c r="G28" s="173">
        <v>-7869600.8799999999</v>
      </c>
      <c r="H28" s="173">
        <v>-7928832.21</v>
      </c>
      <c r="I28" s="173">
        <v>-7994606.7699999996</v>
      </c>
      <c r="J28" s="173">
        <v>-8059442.2699999996</v>
      </c>
      <c r="K28" s="173">
        <v>-8125413.6600000001</v>
      </c>
      <c r="L28" s="173">
        <v>-8176947.7300000004</v>
      </c>
      <c r="M28" s="173">
        <v>-8237584.9000000004</v>
      </c>
      <c r="N28" s="173">
        <v>-8189733.1299999999</v>
      </c>
      <c r="O28" s="173">
        <v>-8191324.2699999996</v>
      </c>
      <c r="P28" s="173">
        <v>-8238855.1299999999</v>
      </c>
      <c r="Q28" s="173">
        <v>-8259968.5800000001</v>
      </c>
      <c r="R28" s="173">
        <v>-8344884.0899999999</v>
      </c>
      <c r="S28" s="173">
        <v>-8408943.3000000007</v>
      </c>
      <c r="U28" s="173">
        <f t="shared" si="6"/>
        <v>-8155856.6861538449</v>
      </c>
    </row>
    <row r="29" spans="1:21">
      <c r="A29" s="181" t="str">
        <f t="shared" si="4"/>
        <v>123</v>
      </c>
      <c r="B29" s="181" t="str">
        <f t="shared" si="5"/>
        <v>123.0</v>
      </c>
      <c r="C29" s="182" t="s">
        <v>596</v>
      </c>
      <c r="D29" t="s">
        <v>597</v>
      </c>
      <c r="E29" s="454"/>
      <c r="F29" s="454"/>
      <c r="G29" s="173">
        <v>0</v>
      </c>
      <c r="H29" s="173">
        <v>0</v>
      </c>
      <c r="I29" s="173">
        <v>0</v>
      </c>
      <c r="J29" s="173">
        <v>0</v>
      </c>
      <c r="K29" s="173">
        <v>0</v>
      </c>
      <c r="L29" s="173">
        <v>0</v>
      </c>
      <c r="M29" s="173">
        <v>0</v>
      </c>
      <c r="N29" s="173">
        <v>0</v>
      </c>
      <c r="O29" s="173">
        <v>0</v>
      </c>
      <c r="P29" s="173">
        <v>0</v>
      </c>
      <c r="Q29" s="173">
        <v>0</v>
      </c>
      <c r="R29" s="173">
        <v>0</v>
      </c>
      <c r="S29" s="173">
        <v>0</v>
      </c>
      <c r="U29" s="173">
        <f t="shared" si="6"/>
        <v>0</v>
      </c>
    </row>
    <row r="30" spans="1:21">
      <c r="A30" s="181" t="str">
        <f t="shared" si="4"/>
        <v>123</v>
      </c>
      <c r="B30" s="181" t="str">
        <f t="shared" si="5"/>
        <v>123.1</v>
      </c>
      <c r="C30" s="182" t="s">
        <v>598</v>
      </c>
      <c r="D30" t="s">
        <v>599</v>
      </c>
      <c r="E30" s="454"/>
      <c r="F30" s="454"/>
      <c r="G30" s="173">
        <v>0</v>
      </c>
      <c r="H30" s="173">
        <v>0</v>
      </c>
      <c r="I30" s="173">
        <v>0</v>
      </c>
      <c r="J30" s="173">
        <v>0</v>
      </c>
      <c r="K30" s="173">
        <v>0</v>
      </c>
      <c r="L30" s="173">
        <v>0</v>
      </c>
      <c r="M30" s="173">
        <v>0</v>
      </c>
      <c r="N30" s="173">
        <v>0</v>
      </c>
      <c r="O30" s="173">
        <v>0</v>
      </c>
      <c r="P30" s="173">
        <v>0</v>
      </c>
      <c r="Q30" s="173">
        <v>0</v>
      </c>
      <c r="R30" s="173">
        <v>0</v>
      </c>
      <c r="S30" s="173">
        <v>0</v>
      </c>
      <c r="U30" s="173">
        <f t="shared" si="6"/>
        <v>0</v>
      </c>
    </row>
    <row r="31" spans="1:21">
      <c r="A31" s="181" t="str">
        <f t="shared" si="4"/>
        <v>124</v>
      </c>
      <c r="B31" s="181" t="str">
        <f t="shared" si="5"/>
        <v>124.0</v>
      </c>
      <c r="C31" s="182" t="s">
        <v>600</v>
      </c>
      <c r="D31" t="s">
        <v>601</v>
      </c>
      <c r="E31" s="454"/>
      <c r="F31" s="454"/>
      <c r="G31" s="173">
        <v>0</v>
      </c>
      <c r="H31" s="173">
        <v>0</v>
      </c>
      <c r="I31" s="173">
        <v>0</v>
      </c>
      <c r="J31" s="173">
        <v>0</v>
      </c>
      <c r="K31" s="173">
        <v>0</v>
      </c>
      <c r="L31" s="173">
        <v>0</v>
      </c>
      <c r="M31" s="173">
        <v>0</v>
      </c>
      <c r="N31" s="173">
        <v>0</v>
      </c>
      <c r="O31" s="173">
        <v>0</v>
      </c>
      <c r="P31" s="173">
        <v>0</v>
      </c>
      <c r="Q31" s="173">
        <v>0</v>
      </c>
      <c r="R31" s="173">
        <v>0</v>
      </c>
      <c r="S31" s="173">
        <v>0</v>
      </c>
      <c r="U31" s="173">
        <f t="shared" si="6"/>
        <v>0</v>
      </c>
    </row>
    <row r="32" spans="1:21">
      <c r="A32" s="181" t="str">
        <f t="shared" si="4"/>
        <v>125</v>
      </c>
      <c r="B32" s="181" t="str">
        <f t="shared" si="5"/>
        <v>125.0</v>
      </c>
      <c r="C32" s="182" t="s">
        <v>602</v>
      </c>
      <c r="D32" t="s">
        <v>603</v>
      </c>
      <c r="E32" s="454"/>
      <c r="F32" s="454"/>
      <c r="G32" s="173">
        <v>0</v>
      </c>
      <c r="H32" s="173">
        <v>0</v>
      </c>
      <c r="I32" s="173">
        <v>0</v>
      </c>
      <c r="J32" s="173">
        <v>0</v>
      </c>
      <c r="K32" s="173">
        <v>0</v>
      </c>
      <c r="L32" s="173">
        <v>0</v>
      </c>
      <c r="M32" s="173">
        <v>0</v>
      </c>
      <c r="N32" s="173">
        <v>0</v>
      </c>
      <c r="O32" s="173">
        <v>0</v>
      </c>
      <c r="P32" s="173">
        <v>0</v>
      </c>
      <c r="Q32" s="173">
        <v>0</v>
      </c>
      <c r="R32" s="173">
        <v>0</v>
      </c>
      <c r="S32" s="173">
        <v>0</v>
      </c>
      <c r="U32" s="173">
        <f t="shared" si="6"/>
        <v>0</v>
      </c>
    </row>
    <row r="33" spans="1:21">
      <c r="A33" s="181" t="str">
        <f t="shared" si="4"/>
        <v>126</v>
      </c>
      <c r="B33" s="181" t="str">
        <f t="shared" si="5"/>
        <v>126.0</v>
      </c>
      <c r="C33" s="182" t="s">
        <v>604</v>
      </c>
      <c r="D33" t="s">
        <v>605</v>
      </c>
      <c r="E33" s="454"/>
      <c r="F33" s="454"/>
      <c r="G33" s="173">
        <v>0</v>
      </c>
      <c r="H33" s="173">
        <v>0</v>
      </c>
      <c r="I33" s="173">
        <v>0</v>
      </c>
      <c r="J33" s="173">
        <v>0</v>
      </c>
      <c r="K33" s="173">
        <v>0</v>
      </c>
      <c r="L33" s="173">
        <v>0</v>
      </c>
      <c r="M33" s="173">
        <v>0</v>
      </c>
      <c r="N33" s="173">
        <v>0</v>
      </c>
      <c r="O33" s="173">
        <v>0</v>
      </c>
      <c r="P33" s="173">
        <v>0</v>
      </c>
      <c r="Q33" s="173">
        <v>0</v>
      </c>
      <c r="R33" s="173">
        <v>0</v>
      </c>
      <c r="S33" s="173">
        <v>0</v>
      </c>
      <c r="U33" s="173">
        <f t="shared" si="6"/>
        <v>0</v>
      </c>
    </row>
    <row r="34" spans="1:21">
      <c r="A34" s="181" t="str">
        <f t="shared" si="4"/>
        <v>127</v>
      </c>
      <c r="B34" s="181" t="str">
        <f t="shared" si="5"/>
        <v>127.0</v>
      </c>
      <c r="C34" s="182" t="s">
        <v>606</v>
      </c>
      <c r="D34" t="s">
        <v>607</v>
      </c>
      <c r="E34" s="454"/>
      <c r="F34" s="454"/>
      <c r="G34" s="173">
        <v>0</v>
      </c>
      <c r="H34" s="173">
        <v>0</v>
      </c>
      <c r="I34" s="173">
        <v>0</v>
      </c>
      <c r="J34" s="173">
        <v>0</v>
      </c>
      <c r="K34" s="173">
        <v>0</v>
      </c>
      <c r="L34" s="173">
        <v>0</v>
      </c>
      <c r="M34" s="173">
        <v>0</v>
      </c>
      <c r="N34" s="173">
        <v>0</v>
      </c>
      <c r="O34" s="173">
        <v>0</v>
      </c>
      <c r="P34" s="173">
        <v>0</v>
      </c>
      <c r="Q34" s="173">
        <v>0</v>
      </c>
      <c r="R34" s="173">
        <v>0</v>
      </c>
      <c r="S34" s="173">
        <v>0</v>
      </c>
      <c r="U34" s="173">
        <f t="shared" si="6"/>
        <v>0</v>
      </c>
    </row>
    <row r="35" spans="1:21">
      <c r="A35" s="181" t="str">
        <f t="shared" si="4"/>
        <v>128</v>
      </c>
      <c r="B35" s="181" t="str">
        <f t="shared" si="5"/>
        <v>128.0</v>
      </c>
      <c r="C35" s="182" t="s">
        <v>608</v>
      </c>
      <c r="D35" t="s">
        <v>609</v>
      </c>
      <c r="E35" s="454"/>
      <c r="F35" s="454"/>
      <c r="G35" s="173">
        <v>0</v>
      </c>
      <c r="H35" s="173">
        <v>0</v>
      </c>
      <c r="I35" s="173">
        <v>0</v>
      </c>
      <c r="J35" s="173">
        <v>0</v>
      </c>
      <c r="K35" s="173">
        <v>0</v>
      </c>
      <c r="L35" s="173">
        <v>0</v>
      </c>
      <c r="M35" s="173">
        <v>0</v>
      </c>
      <c r="N35" s="173">
        <v>0</v>
      </c>
      <c r="O35" s="173">
        <v>0</v>
      </c>
      <c r="P35" s="173">
        <v>0</v>
      </c>
      <c r="Q35" s="173">
        <v>0</v>
      </c>
      <c r="R35" s="173">
        <v>0</v>
      </c>
      <c r="S35" s="173">
        <v>0</v>
      </c>
      <c r="U35" s="173">
        <f t="shared" si="6"/>
        <v>0</v>
      </c>
    </row>
    <row r="36" spans="1:21">
      <c r="A36" s="181" t="str">
        <f t="shared" si="4"/>
        <v>131</v>
      </c>
      <c r="B36" s="181" t="str">
        <f t="shared" si="5"/>
        <v>131.0</v>
      </c>
      <c r="C36" s="182" t="s">
        <v>610</v>
      </c>
      <c r="D36" t="s">
        <v>242</v>
      </c>
      <c r="E36" s="454"/>
      <c r="F36" s="454"/>
      <c r="G36" s="173">
        <v>1000000</v>
      </c>
      <c r="H36" s="173">
        <v>1000000</v>
      </c>
      <c r="I36" s="173">
        <v>1000000</v>
      </c>
      <c r="J36" s="173">
        <v>1000000</v>
      </c>
      <c r="K36" s="173">
        <v>1000000</v>
      </c>
      <c r="L36" s="173">
        <v>1000000</v>
      </c>
      <c r="M36" s="173">
        <v>1000000</v>
      </c>
      <c r="N36" s="173">
        <v>1000000</v>
      </c>
      <c r="O36" s="173">
        <v>1000000</v>
      </c>
      <c r="P36" s="173">
        <v>1000000</v>
      </c>
      <c r="Q36" s="173">
        <v>1000000</v>
      </c>
      <c r="R36" s="173">
        <v>1000000</v>
      </c>
      <c r="S36" s="173">
        <v>1000000</v>
      </c>
      <c r="U36" s="173">
        <f t="shared" si="6"/>
        <v>1000000</v>
      </c>
    </row>
    <row r="37" spans="1:21">
      <c r="A37" s="181" t="str">
        <f t="shared" si="4"/>
        <v>132</v>
      </c>
      <c r="B37" s="181" t="str">
        <f t="shared" si="5"/>
        <v>132.0</v>
      </c>
      <c r="C37" s="182" t="s">
        <v>611</v>
      </c>
      <c r="D37" t="s">
        <v>612</v>
      </c>
      <c r="E37" s="454"/>
      <c r="F37" s="454"/>
      <c r="G37" s="173">
        <v>0</v>
      </c>
      <c r="H37" s="173">
        <v>0</v>
      </c>
      <c r="I37" s="173">
        <v>0</v>
      </c>
      <c r="J37" s="173">
        <v>0</v>
      </c>
      <c r="K37" s="173">
        <v>0</v>
      </c>
      <c r="L37" s="173">
        <v>0</v>
      </c>
      <c r="M37" s="173">
        <v>0</v>
      </c>
      <c r="N37" s="173">
        <v>0</v>
      </c>
      <c r="O37" s="173">
        <v>0</v>
      </c>
      <c r="P37" s="173">
        <v>0</v>
      </c>
      <c r="Q37" s="173">
        <v>0</v>
      </c>
      <c r="R37" s="173">
        <v>0</v>
      </c>
      <c r="S37" s="173">
        <v>0</v>
      </c>
      <c r="U37" s="173">
        <f t="shared" si="6"/>
        <v>0</v>
      </c>
    </row>
    <row r="38" spans="1:21">
      <c r="A38" s="181" t="str">
        <f t="shared" si="4"/>
        <v>133</v>
      </c>
      <c r="B38" s="181" t="str">
        <f t="shared" si="5"/>
        <v>133.0</v>
      </c>
      <c r="C38" s="182" t="s">
        <v>613</v>
      </c>
      <c r="D38" t="s">
        <v>614</v>
      </c>
      <c r="E38" s="454"/>
      <c r="F38" s="454"/>
      <c r="G38" s="173">
        <v>0</v>
      </c>
      <c r="H38" s="173">
        <v>0</v>
      </c>
      <c r="I38" s="173">
        <v>0</v>
      </c>
      <c r="J38" s="173">
        <v>0</v>
      </c>
      <c r="K38" s="173">
        <v>0</v>
      </c>
      <c r="L38" s="173">
        <v>0</v>
      </c>
      <c r="M38" s="173">
        <v>0</v>
      </c>
      <c r="N38" s="173">
        <v>0</v>
      </c>
      <c r="O38" s="173">
        <v>0</v>
      </c>
      <c r="P38" s="173">
        <v>0</v>
      </c>
      <c r="Q38" s="173">
        <v>0</v>
      </c>
      <c r="R38" s="173">
        <v>0</v>
      </c>
      <c r="S38" s="173">
        <v>0</v>
      </c>
      <c r="U38" s="173">
        <f t="shared" si="6"/>
        <v>0</v>
      </c>
    </row>
    <row r="39" spans="1:21">
      <c r="A39" s="181" t="str">
        <f t="shared" si="4"/>
        <v>134</v>
      </c>
      <c r="B39" s="181" t="str">
        <f t="shared" si="5"/>
        <v>134.0</v>
      </c>
      <c r="C39" s="182" t="s">
        <v>615</v>
      </c>
      <c r="D39" t="s">
        <v>244</v>
      </c>
      <c r="E39" s="454"/>
      <c r="F39" s="454"/>
      <c r="G39" s="173">
        <v>0</v>
      </c>
      <c r="H39" s="173">
        <v>0</v>
      </c>
      <c r="I39" s="173">
        <v>0</v>
      </c>
      <c r="J39" s="173">
        <v>0</v>
      </c>
      <c r="K39" s="173">
        <v>0</v>
      </c>
      <c r="L39" s="173">
        <v>0</v>
      </c>
      <c r="M39" s="173">
        <v>0</v>
      </c>
      <c r="N39" s="173">
        <v>0</v>
      </c>
      <c r="O39" s="173">
        <v>0</v>
      </c>
      <c r="P39" s="173">
        <v>0</v>
      </c>
      <c r="Q39" s="173">
        <v>0</v>
      </c>
      <c r="R39" s="173">
        <v>0</v>
      </c>
      <c r="S39" s="173">
        <v>0</v>
      </c>
      <c r="U39" s="173">
        <f t="shared" si="6"/>
        <v>0</v>
      </c>
    </row>
    <row r="40" spans="1:21">
      <c r="A40" s="181" t="str">
        <f t="shared" si="4"/>
        <v>135</v>
      </c>
      <c r="B40" s="181" t="str">
        <f t="shared" si="5"/>
        <v>135.0</v>
      </c>
      <c r="C40" s="182" t="s">
        <v>616</v>
      </c>
      <c r="D40" t="s">
        <v>453</v>
      </c>
      <c r="E40" s="454"/>
      <c r="F40" s="454"/>
      <c r="G40" s="173">
        <v>52665.39</v>
      </c>
      <c r="H40" s="173">
        <v>52665.39</v>
      </c>
      <c r="I40" s="173">
        <v>52665.39</v>
      </c>
      <c r="J40" s="173">
        <v>52665.39</v>
      </c>
      <c r="K40" s="173">
        <v>52665.39</v>
      </c>
      <c r="L40" s="173">
        <v>52665.39</v>
      </c>
      <c r="M40" s="173">
        <v>52665.39</v>
      </c>
      <c r="N40" s="173">
        <v>52665.39</v>
      </c>
      <c r="O40" s="173">
        <v>52665.39</v>
      </c>
      <c r="P40" s="173">
        <v>52665.39</v>
      </c>
      <c r="Q40" s="173">
        <v>52665.39</v>
      </c>
      <c r="R40" s="173">
        <v>52665.39</v>
      </c>
      <c r="S40" s="173">
        <v>52665.39</v>
      </c>
      <c r="U40" s="173">
        <f t="shared" si="6"/>
        <v>52665.390000000007</v>
      </c>
    </row>
    <row r="41" spans="1:21">
      <c r="A41" s="181" t="str">
        <f t="shared" si="4"/>
        <v>136</v>
      </c>
      <c r="B41" s="181" t="str">
        <f t="shared" si="5"/>
        <v>136.0</v>
      </c>
      <c r="C41" s="182" t="s">
        <v>617</v>
      </c>
      <c r="D41" t="s">
        <v>454</v>
      </c>
      <c r="E41" s="454"/>
      <c r="F41" s="454"/>
      <c r="G41" s="173">
        <v>0</v>
      </c>
      <c r="H41" s="173">
        <v>0</v>
      </c>
      <c r="I41" s="173">
        <v>0</v>
      </c>
      <c r="J41" s="173">
        <v>0</v>
      </c>
      <c r="K41" s="173">
        <v>0</v>
      </c>
      <c r="L41" s="173">
        <v>0</v>
      </c>
      <c r="M41" s="173">
        <v>0</v>
      </c>
      <c r="N41" s="173">
        <v>0</v>
      </c>
      <c r="O41" s="173">
        <v>0</v>
      </c>
      <c r="P41" s="173">
        <v>0</v>
      </c>
      <c r="Q41" s="173">
        <v>0</v>
      </c>
      <c r="R41" s="173">
        <v>0</v>
      </c>
      <c r="S41" s="173">
        <v>0</v>
      </c>
      <c r="U41" s="173">
        <f t="shared" si="6"/>
        <v>0</v>
      </c>
    </row>
    <row r="42" spans="1:21">
      <c r="A42" s="181" t="str">
        <f t="shared" si="4"/>
        <v>141</v>
      </c>
      <c r="B42" s="181" t="str">
        <f t="shared" si="5"/>
        <v>141.0</v>
      </c>
      <c r="C42" s="182" t="s">
        <v>618</v>
      </c>
      <c r="D42" t="s">
        <v>250</v>
      </c>
      <c r="E42" s="454"/>
      <c r="F42" s="454"/>
      <c r="G42" s="173">
        <v>0</v>
      </c>
      <c r="H42" s="173">
        <v>0</v>
      </c>
      <c r="I42" s="173">
        <v>0</v>
      </c>
      <c r="J42" s="173">
        <v>0</v>
      </c>
      <c r="K42" s="173">
        <v>0</v>
      </c>
      <c r="L42" s="173">
        <v>0</v>
      </c>
      <c r="M42" s="173">
        <v>0</v>
      </c>
      <c r="N42" s="173">
        <v>0</v>
      </c>
      <c r="O42" s="173">
        <v>0</v>
      </c>
      <c r="P42" s="173">
        <v>0</v>
      </c>
      <c r="Q42" s="173">
        <v>0</v>
      </c>
      <c r="R42" s="173">
        <v>0</v>
      </c>
      <c r="S42" s="173">
        <v>0</v>
      </c>
      <c r="U42" s="173">
        <f t="shared" si="6"/>
        <v>0</v>
      </c>
    </row>
    <row r="43" spans="1:21">
      <c r="A43" s="181" t="str">
        <f t="shared" si="4"/>
        <v>142</v>
      </c>
      <c r="B43" s="181" t="str">
        <f t="shared" si="5"/>
        <v>142.0</v>
      </c>
      <c r="C43" s="182" t="s">
        <v>619</v>
      </c>
      <c r="D43" t="s">
        <v>455</v>
      </c>
      <c r="E43" s="454"/>
      <c r="F43" s="454"/>
      <c r="G43" s="173">
        <v>188387489.55500001</v>
      </c>
      <c r="H43" s="173">
        <v>173009246.999834</v>
      </c>
      <c r="I43" s="173">
        <v>165047297.21224299</v>
      </c>
      <c r="J43" s="173">
        <v>140015681.88248</v>
      </c>
      <c r="K43" s="173">
        <v>154991579.90402499</v>
      </c>
      <c r="L43" s="173">
        <v>163881398.73599201</v>
      </c>
      <c r="M43" s="173">
        <v>188769353.61418501</v>
      </c>
      <c r="N43" s="173">
        <v>210495252.39529699</v>
      </c>
      <c r="O43" s="173">
        <v>196848323.61847401</v>
      </c>
      <c r="P43" s="173">
        <v>222306767.60531101</v>
      </c>
      <c r="Q43" s="173">
        <v>200264038.373308</v>
      </c>
      <c r="R43" s="173">
        <v>181498088.89238501</v>
      </c>
      <c r="S43" s="173">
        <v>174116238.38903299</v>
      </c>
      <c r="U43" s="173">
        <f t="shared" si="6"/>
        <v>181510058.24442822</v>
      </c>
    </row>
    <row r="44" spans="1:21">
      <c r="A44" s="181" t="str">
        <f t="shared" si="4"/>
        <v>143</v>
      </c>
      <c r="B44" s="181" t="str">
        <f t="shared" si="5"/>
        <v>143.0</v>
      </c>
      <c r="C44" s="182" t="s">
        <v>620</v>
      </c>
      <c r="D44" t="s">
        <v>254</v>
      </c>
      <c r="E44" s="454"/>
      <c r="F44" s="454"/>
      <c r="G44" s="173">
        <v>7200000</v>
      </c>
      <c r="H44" s="173">
        <v>7421305.9500000002</v>
      </c>
      <c r="I44" s="173">
        <v>7434496.75</v>
      </c>
      <c r="J44" s="173">
        <v>7402617.3499999996</v>
      </c>
      <c r="K44" s="173">
        <v>7349947.9500000002</v>
      </c>
      <c r="L44" s="173">
        <v>7374767.5499999998</v>
      </c>
      <c r="M44" s="173">
        <v>7308363.75</v>
      </c>
      <c r="N44" s="173">
        <v>7322322.9500000002</v>
      </c>
      <c r="O44" s="173">
        <v>7326976.3499999996</v>
      </c>
      <c r="P44" s="173">
        <v>7367350.9500000002</v>
      </c>
      <c r="Q44" s="173">
        <v>7369924.1500000004</v>
      </c>
      <c r="R44" s="173">
        <v>7410339.9500000002</v>
      </c>
      <c r="S44" s="173">
        <v>7380411.9500000002</v>
      </c>
      <c r="U44" s="173">
        <f t="shared" si="6"/>
        <v>7359140.4307692312</v>
      </c>
    </row>
    <row r="45" spans="1:21">
      <c r="A45" s="181" t="str">
        <f t="shared" si="4"/>
        <v>144</v>
      </c>
      <c r="B45" s="181" t="str">
        <f t="shared" si="5"/>
        <v>144.0</v>
      </c>
      <c r="C45" s="182" t="s">
        <v>621</v>
      </c>
      <c r="D45" t="s">
        <v>622</v>
      </c>
      <c r="E45" s="454"/>
      <c r="F45" s="454"/>
      <c r="G45" s="173">
        <v>-1632918.6677135001</v>
      </c>
      <c r="H45" s="173">
        <v>-1635198.6410513001</v>
      </c>
      <c r="I45" s="173">
        <v>-1620466.9520413</v>
      </c>
      <c r="J45" s="173">
        <v>-1605465.3161810001</v>
      </c>
      <c r="K45" s="173">
        <v>-1625072.0627957999</v>
      </c>
      <c r="L45" s="173">
        <v>-1648690.7433267999</v>
      </c>
      <c r="M45" s="173">
        <v>-1676820.3370260999</v>
      </c>
      <c r="N45" s="173">
        <v>-1699824.3491972999</v>
      </c>
      <c r="O45" s="173">
        <v>-1690178.5661128999</v>
      </c>
      <c r="P45" s="173">
        <v>-1697256.3299954999</v>
      </c>
      <c r="Q45" s="173">
        <v>-1668291.6619067001</v>
      </c>
      <c r="R45" s="173">
        <v>-1636908.2698927999</v>
      </c>
      <c r="S45" s="173">
        <v>-1625664.0538892001</v>
      </c>
      <c r="U45" s="173">
        <f t="shared" si="6"/>
        <v>-1650981.2270100154</v>
      </c>
    </row>
    <row r="46" spans="1:21">
      <c r="A46" s="181" t="str">
        <f t="shared" si="4"/>
        <v>145</v>
      </c>
      <c r="B46" s="181" t="str">
        <f t="shared" si="5"/>
        <v>145.0</v>
      </c>
      <c r="C46" s="182" t="s">
        <v>623</v>
      </c>
      <c r="D46" t="s">
        <v>624</v>
      </c>
      <c r="E46" s="454"/>
      <c r="F46" s="454"/>
      <c r="G46" s="173">
        <v>0</v>
      </c>
      <c r="H46" s="173">
        <v>0</v>
      </c>
      <c r="I46" s="173">
        <v>0</v>
      </c>
      <c r="J46" s="173">
        <v>0</v>
      </c>
      <c r="K46" s="173">
        <v>0</v>
      </c>
      <c r="L46" s="173">
        <v>0</v>
      </c>
      <c r="M46" s="173">
        <v>0</v>
      </c>
      <c r="N46" s="173">
        <v>0</v>
      </c>
      <c r="O46" s="173">
        <v>0</v>
      </c>
      <c r="P46" s="173">
        <v>0</v>
      </c>
      <c r="Q46" s="173">
        <v>0</v>
      </c>
      <c r="R46" s="173">
        <v>0</v>
      </c>
      <c r="S46" s="173">
        <v>0</v>
      </c>
      <c r="U46" s="173">
        <f t="shared" si="6"/>
        <v>0</v>
      </c>
    </row>
    <row r="47" spans="1:21">
      <c r="A47" s="181" t="str">
        <f t="shared" si="4"/>
        <v>146</v>
      </c>
      <c r="B47" s="181" t="str">
        <f t="shared" si="5"/>
        <v>146.0</v>
      </c>
      <c r="C47" s="182" t="s">
        <v>625</v>
      </c>
      <c r="D47" t="s">
        <v>626</v>
      </c>
      <c r="E47" s="454"/>
      <c r="F47" s="454"/>
      <c r="G47" s="173">
        <v>13959856.422638301</v>
      </c>
      <c r="H47" s="173">
        <v>13090069.084339499</v>
      </c>
      <c r="I47" s="173">
        <v>13252895.3767097</v>
      </c>
      <c r="J47" s="173">
        <v>13593220.6556895</v>
      </c>
      <c r="K47" s="173">
        <v>13545194.1461844</v>
      </c>
      <c r="L47" s="173">
        <v>13518604.458171399</v>
      </c>
      <c r="M47" s="173">
        <v>13515718.264170401</v>
      </c>
      <c r="N47" s="173">
        <v>13695137.0338569</v>
      </c>
      <c r="O47" s="173">
        <v>13697818.707056301</v>
      </c>
      <c r="P47" s="173">
        <v>13610870.6793324</v>
      </c>
      <c r="Q47" s="173">
        <v>13984823.202485001</v>
      </c>
      <c r="R47" s="173">
        <v>14120404.4339804</v>
      </c>
      <c r="S47" s="173">
        <v>14237267.8527372</v>
      </c>
      <c r="U47" s="173">
        <f t="shared" si="6"/>
        <v>13678606.178257797</v>
      </c>
    </row>
    <row r="48" spans="1:21">
      <c r="A48" s="181" t="str">
        <f t="shared" si="4"/>
        <v>151</v>
      </c>
      <c r="B48" s="181" t="str">
        <f t="shared" si="5"/>
        <v>151.0</v>
      </c>
      <c r="C48" s="182" t="s">
        <v>627</v>
      </c>
      <c r="D48" t="s">
        <v>261</v>
      </c>
      <c r="E48" s="454"/>
      <c r="F48" s="454"/>
      <c r="G48" s="173">
        <v>35384000</v>
      </c>
      <c r="H48" s="173">
        <v>36662000</v>
      </c>
      <c r="I48" s="173">
        <v>37797000</v>
      </c>
      <c r="J48" s="173">
        <v>38154000</v>
      </c>
      <c r="K48" s="173">
        <v>38047000</v>
      </c>
      <c r="L48" s="173">
        <v>37974000</v>
      </c>
      <c r="M48" s="173">
        <v>37937000</v>
      </c>
      <c r="N48" s="173">
        <v>35507000</v>
      </c>
      <c r="O48" s="173">
        <v>35438000</v>
      </c>
      <c r="P48" s="173">
        <v>36894000</v>
      </c>
      <c r="Q48" s="173">
        <v>36847000</v>
      </c>
      <c r="R48" s="173">
        <v>36023000</v>
      </c>
      <c r="S48" s="173">
        <v>36044000</v>
      </c>
      <c r="U48" s="173">
        <f t="shared" si="6"/>
        <v>36823692.307692304</v>
      </c>
    </row>
    <row r="49" spans="1:21">
      <c r="A49" s="181" t="str">
        <f t="shared" si="4"/>
        <v>152</v>
      </c>
      <c r="B49" s="181" t="str">
        <f t="shared" si="5"/>
        <v>152.0</v>
      </c>
      <c r="C49" s="182" t="s">
        <v>628</v>
      </c>
      <c r="D49" t="s">
        <v>458</v>
      </c>
      <c r="E49" s="454"/>
      <c r="F49" s="454"/>
      <c r="G49" s="173">
        <v>0</v>
      </c>
      <c r="H49" s="173">
        <v>0</v>
      </c>
      <c r="I49" s="173">
        <v>0</v>
      </c>
      <c r="J49" s="173">
        <v>0</v>
      </c>
      <c r="K49" s="173">
        <v>0</v>
      </c>
      <c r="L49" s="173">
        <v>0</v>
      </c>
      <c r="M49" s="173">
        <v>0</v>
      </c>
      <c r="N49" s="173">
        <v>0</v>
      </c>
      <c r="O49" s="173">
        <v>0</v>
      </c>
      <c r="P49" s="173">
        <v>0</v>
      </c>
      <c r="Q49" s="173">
        <v>0</v>
      </c>
      <c r="R49" s="173">
        <v>0</v>
      </c>
      <c r="S49" s="173">
        <v>0</v>
      </c>
      <c r="U49" s="173">
        <f t="shared" si="6"/>
        <v>0</v>
      </c>
    </row>
    <row r="50" spans="1:21">
      <c r="A50" s="181" t="str">
        <f t="shared" si="4"/>
        <v>153</v>
      </c>
      <c r="B50" s="181" t="str">
        <f t="shared" si="5"/>
        <v>153.0</v>
      </c>
      <c r="C50" s="182" t="s">
        <v>629</v>
      </c>
      <c r="D50" t="s">
        <v>630</v>
      </c>
      <c r="E50" s="454"/>
      <c r="F50" s="454"/>
      <c r="G50" s="173">
        <v>0</v>
      </c>
      <c r="H50" s="173">
        <v>0</v>
      </c>
      <c r="I50" s="173">
        <v>0</v>
      </c>
      <c r="J50" s="173">
        <v>0</v>
      </c>
      <c r="K50" s="173">
        <v>0</v>
      </c>
      <c r="L50" s="173">
        <v>0</v>
      </c>
      <c r="M50" s="173">
        <v>0</v>
      </c>
      <c r="N50" s="173">
        <v>0</v>
      </c>
      <c r="O50" s="173">
        <v>0</v>
      </c>
      <c r="P50" s="173">
        <v>0</v>
      </c>
      <c r="Q50" s="173">
        <v>0</v>
      </c>
      <c r="R50" s="173">
        <v>0</v>
      </c>
      <c r="S50" s="173">
        <v>0</v>
      </c>
      <c r="U50" s="173">
        <f t="shared" si="6"/>
        <v>0</v>
      </c>
    </row>
    <row r="51" spans="1:21">
      <c r="A51" s="181" t="str">
        <f t="shared" si="4"/>
        <v>154</v>
      </c>
      <c r="B51" s="181" t="str">
        <f t="shared" si="5"/>
        <v>154.0</v>
      </c>
      <c r="C51" s="182" t="s">
        <v>631</v>
      </c>
      <c r="D51" t="s">
        <v>632</v>
      </c>
      <c r="E51" s="454"/>
      <c r="F51" s="454"/>
      <c r="G51" s="173">
        <v>162822150</v>
      </c>
      <c r="H51" s="173">
        <v>162822150</v>
      </c>
      <c r="I51" s="173">
        <v>162822150</v>
      </c>
      <c r="J51" s="173">
        <v>162822150</v>
      </c>
      <c r="K51" s="173">
        <v>162822150</v>
      </c>
      <c r="L51" s="173">
        <v>162822150</v>
      </c>
      <c r="M51" s="173">
        <v>162822150</v>
      </c>
      <c r="N51" s="173">
        <v>162822150</v>
      </c>
      <c r="O51" s="173">
        <v>162822150</v>
      </c>
      <c r="P51" s="173">
        <v>162822150</v>
      </c>
      <c r="Q51" s="173">
        <v>162822150</v>
      </c>
      <c r="R51" s="173">
        <v>162822150</v>
      </c>
      <c r="S51" s="173">
        <v>162822150</v>
      </c>
      <c r="U51" s="173">
        <f t="shared" si="6"/>
        <v>162822150</v>
      </c>
    </row>
    <row r="52" spans="1:21">
      <c r="A52" s="181" t="str">
        <f t="shared" si="4"/>
        <v>155</v>
      </c>
      <c r="B52" s="181" t="str">
        <f t="shared" si="5"/>
        <v>155.0</v>
      </c>
      <c r="C52" s="182" t="s">
        <v>633</v>
      </c>
      <c r="D52" t="s">
        <v>634</v>
      </c>
      <c r="E52" s="454"/>
      <c r="F52" s="454"/>
      <c r="G52" s="173">
        <v>0</v>
      </c>
      <c r="H52" s="173">
        <v>0</v>
      </c>
      <c r="I52" s="173">
        <v>0</v>
      </c>
      <c r="J52" s="173">
        <v>0</v>
      </c>
      <c r="K52" s="173">
        <v>0</v>
      </c>
      <c r="L52" s="173">
        <v>0</v>
      </c>
      <c r="M52" s="173">
        <v>0</v>
      </c>
      <c r="N52" s="173">
        <v>0</v>
      </c>
      <c r="O52" s="173">
        <v>0</v>
      </c>
      <c r="P52" s="173">
        <v>0</v>
      </c>
      <c r="Q52" s="173">
        <v>0</v>
      </c>
      <c r="R52" s="173">
        <v>0</v>
      </c>
      <c r="S52" s="173">
        <v>0</v>
      </c>
      <c r="U52" s="173">
        <f t="shared" si="6"/>
        <v>0</v>
      </c>
    </row>
    <row r="53" spans="1:21">
      <c r="A53" s="181" t="str">
        <f t="shared" si="4"/>
        <v>156</v>
      </c>
      <c r="B53" s="181" t="str">
        <f t="shared" si="5"/>
        <v>156.0</v>
      </c>
      <c r="C53" s="182" t="s">
        <v>635</v>
      </c>
      <c r="D53" t="s">
        <v>636</v>
      </c>
      <c r="E53" s="454"/>
      <c r="F53" s="454"/>
      <c r="G53" s="173">
        <v>0</v>
      </c>
      <c r="H53" s="173">
        <v>0</v>
      </c>
      <c r="I53" s="173">
        <v>0</v>
      </c>
      <c r="J53" s="173">
        <v>0</v>
      </c>
      <c r="K53" s="173">
        <v>0</v>
      </c>
      <c r="L53" s="173">
        <v>0</v>
      </c>
      <c r="M53" s="173">
        <v>0</v>
      </c>
      <c r="N53" s="173">
        <v>0</v>
      </c>
      <c r="O53" s="173">
        <v>0</v>
      </c>
      <c r="P53" s="173">
        <v>0</v>
      </c>
      <c r="Q53" s="173">
        <v>0</v>
      </c>
      <c r="R53" s="173">
        <v>0</v>
      </c>
      <c r="S53" s="173">
        <v>0</v>
      </c>
      <c r="U53" s="173">
        <f t="shared" si="6"/>
        <v>0</v>
      </c>
    </row>
    <row r="54" spans="1:21">
      <c r="A54" s="181" t="str">
        <f t="shared" si="4"/>
        <v>158</v>
      </c>
      <c r="B54" s="181" t="str">
        <f t="shared" si="5"/>
        <v>158.1</v>
      </c>
      <c r="C54" s="182" t="s">
        <v>637</v>
      </c>
      <c r="D54" t="s">
        <v>638</v>
      </c>
      <c r="E54" s="454"/>
      <c r="F54" s="454"/>
      <c r="G54" s="173">
        <v>0</v>
      </c>
      <c r="H54" s="173">
        <v>0</v>
      </c>
      <c r="I54" s="173">
        <v>0</v>
      </c>
      <c r="J54" s="173">
        <v>0</v>
      </c>
      <c r="K54" s="173">
        <v>0</v>
      </c>
      <c r="L54" s="173">
        <v>0</v>
      </c>
      <c r="M54" s="173">
        <v>0</v>
      </c>
      <c r="N54" s="173">
        <v>0</v>
      </c>
      <c r="O54" s="173">
        <v>0</v>
      </c>
      <c r="P54" s="173">
        <v>0</v>
      </c>
      <c r="Q54" s="173">
        <v>0</v>
      </c>
      <c r="R54" s="173">
        <v>0</v>
      </c>
      <c r="S54" s="173">
        <v>0</v>
      </c>
      <c r="U54" s="173">
        <f t="shared" si="6"/>
        <v>0</v>
      </c>
    </row>
    <row r="55" spans="1:21">
      <c r="A55" s="181" t="str">
        <f t="shared" si="4"/>
        <v>158</v>
      </c>
      <c r="B55" s="181" t="str">
        <f t="shared" si="5"/>
        <v>158.2</v>
      </c>
      <c r="C55" s="182" t="s">
        <v>639</v>
      </c>
      <c r="D55" t="s">
        <v>640</v>
      </c>
      <c r="E55" s="454"/>
      <c r="F55" s="454"/>
      <c r="G55" s="173">
        <v>0</v>
      </c>
      <c r="H55" s="173">
        <v>0</v>
      </c>
      <c r="I55" s="173">
        <v>0</v>
      </c>
      <c r="J55" s="173">
        <v>0</v>
      </c>
      <c r="K55" s="173">
        <v>0</v>
      </c>
      <c r="L55" s="173">
        <v>0</v>
      </c>
      <c r="M55" s="173">
        <v>0</v>
      </c>
      <c r="N55" s="173">
        <v>0</v>
      </c>
      <c r="O55" s="173">
        <v>0</v>
      </c>
      <c r="P55" s="173">
        <v>0</v>
      </c>
      <c r="Q55" s="173">
        <v>0</v>
      </c>
      <c r="R55" s="173">
        <v>0</v>
      </c>
      <c r="S55" s="173">
        <v>0</v>
      </c>
      <c r="U55" s="173">
        <f t="shared" si="6"/>
        <v>0</v>
      </c>
    </row>
    <row r="56" spans="1:21">
      <c r="A56" s="181" t="str">
        <f t="shared" si="4"/>
        <v>163</v>
      </c>
      <c r="B56" s="181" t="str">
        <f t="shared" si="5"/>
        <v>163.0</v>
      </c>
      <c r="C56" s="182" t="s">
        <v>641</v>
      </c>
      <c r="D56" t="s">
        <v>642</v>
      </c>
      <c r="E56" s="454"/>
      <c r="F56" s="454"/>
      <c r="G56" s="173">
        <v>0</v>
      </c>
      <c r="H56" s="173">
        <v>0</v>
      </c>
      <c r="I56" s="173">
        <v>0</v>
      </c>
      <c r="J56" s="173">
        <v>0</v>
      </c>
      <c r="K56" s="173">
        <v>0</v>
      </c>
      <c r="L56" s="173">
        <v>0</v>
      </c>
      <c r="M56" s="173">
        <v>0</v>
      </c>
      <c r="N56" s="173">
        <v>0</v>
      </c>
      <c r="O56" s="173">
        <v>0</v>
      </c>
      <c r="P56" s="173">
        <v>0</v>
      </c>
      <c r="Q56" s="173">
        <v>0</v>
      </c>
      <c r="R56" s="173">
        <v>0</v>
      </c>
      <c r="S56" s="173">
        <v>0</v>
      </c>
      <c r="U56" s="173">
        <f t="shared" si="6"/>
        <v>0</v>
      </c>
    </row>
    <row r="57" spans="1:21">
      <c r="A57" s="181" t="str">
        <f t="shared" si="4"/>
        <v>164</v>
      </c>
      <c r="B57" s="181" t="str">
        <f t="shared" si="5"/>
        <v>164.1</v>
      </c>
      <c r="C57" s="182" t="s">
        <v>643</v>
      </c>
      <c r="D57" t="s">
        <v>644</v>
      </c>
      <c r="E57" s="454"/>
      <c r="F57" s="454"/>
      <c r="G57" s="173">
        <v>0</v>
      </c>
      <c r="H57" s="173">
        <v>0</v>
      </c>
      <c r="I57" s="173">
        <v>0</v>
      </c>
      <c r="J57" s="173">
        <v>0</v>
      </c>
      <c r="K57" s="173">
        <v>0</v>
      </c>
      <c r="L57" s="173">
        <v>0</v>
      </c>
      <c r="M57" s="173">
        <v>0</v>
      </c>
      <c r="N57" s="173">
        <v>0</v>
      </c>
      <c r="O57" s="173">
        <v>0</v>
      </c>
      <c r="P57" s="173">
        <v>0</v>
      </c>
      <c r="Q57" s="173">
        <v>0</v>
      </c>
      <c r="R57" s="173">
        <v>0</v>
      </c>
      <c r="S57" s="173">
        <v>0</v>
      </c>
      <c r="U57" s="173">
        <f t="shared" si="6"/>
        <v>0</v>
      </c>
    </row>
    <row r="58" spans="1:21">
      <c r="A58" s="181" t="str">
        <f t="shared" si="4"/>
        <v>164</v>
      </c>
      <c r="B58" s="181" t="str">
        <f t="shared" si="5"/>
        <v>164.2</v>
      </c>
      <c r="C58" s="182" t="s">
        <v>645</v>
      </c>
      <c r="D58" t="s">
        <v>646</v>
      </c>
      <c r="E58" s="454"/>
      <c r="F58" s="454"/>
      <c r="G58" s="173">
        <v>0</v>
      </c>
      <c r="H58" s="173">
        <v>0</v>
      </c>
      <c r="I58" s="173">
        <v>0</v>
      </c>
      <c r="J58" s="173">
        <v>0</v>
      </c>
      <c r="K58" s="173">
        <v>0</v>
      </c>
      <c r="L58" s="173">
        <v>0</v>
      </c>
      <c r="M58" s="173">
        <v>0</v>
      </c>
      <c r="N58" s="173">
        <v>0</v>
      </c>
      <c r="O58" s="173">
        <v>0</v>
      </c>
      <c r="P58" s="173">
        <v>0</v>
      </c>
      <c r="Q58" s="173">
        <v>0</v>
      </c>
      <c r="R58" s="173">
        <v>0</v>
      </c>
      <c r="S58" s="173">
        <v>0</v>
      </c>
      <c r="U58" s="173">
        <f t="shared" si="6"/>
        <v>0</v>
      </c>
    </row>
    <row r="59" spans="1:21">
      <c r="A59" s="181" t="str">
        <f t="shared" si="4"/>
        <v>164</v>
      </c>
      <c r="B59" s="181" t="str">
        <f t="shared" si="5"/>
        <v>164.3</v>
      </c>
      <c r="C59" s="182" t="s">
        <v>647</v>
      </c>
      <c r="D59" t="s">
        <v>648</v>
      </c>
      <c r="E59" s="454"/>
      <c r="F59" s="454"/>
      <c r="G59" s="173">
        <v>0</v>
      </c>
      <c r="H59" s="173">
        <v>0</v>
      </c>
      <c r="I59" s="173">
        <v>0</v>
      </c>
      <c r="J59" s="173">
        <v>0</v>
      </c>
      <c r="K59" s="173">
        <v>0</v>
      </c>
      <c r="L59" s="173">
        <v>0</v>
      </c>
      <c r="M59" s="173">
        <v>0</v>
      </c>
      <c r="N59" s="173">
        <v>0</v>
      </c>
      <c r="O59" s="173">
        <v>0</v>
      </c>
      <c r="P59" s="173">
        <v>0</v>
      </c>
      <c r="Q59" s="173">
        <v>0</v>
      </c>
      <c r="R59" s="173">
        <v>0</v>
      </c>
      <c r="S59" s="173">
        <v>0</v>
      </c>
      <c r="U59" s="173">
        <f t="shared" si="6"/>
        <v>0</v>
      </c>
    </row>
    <row r="60" spans="1:21">
      <c r="A60" s="181" t="str">
        <f t="shared" si="4"/>
        <v>165</v>
      </c>
      <c r="B60" s="181" t="str">
        <f t="shared" si="5"/>
        <v>165.0</v>
      </c>
      <c r="C60" s="182" t="s">
        <v>649</v>
      </c>
      <c r="D60" t="s">
        <v>271</v>
      </c>
      <c r="E60" s="454"/>
      <c r="F60" s="454"/>
      <c r="G60" s="173">
        <v>23846321.866719801</v>
      </c>
      <c r="H60" s="173">
        <v>26545217.4082768</v>
      </c>
      <c r="I60" s="173">
        <v>23099631.387729701</v>
      </c>
      <c r="J60" s="173">
        <v>34167462.464924999</v>
      </c>
      <c r="K60" s="173">
        <v>30083894.3493618</v>
      </c>
      <c r="L60" s="173">
        <v>26174077.231496599</v>
      </c>
      <c r="M60" s="173">
        <v>42599036.225499198</v>
      </c>
      <c r="N60" s="173">
        <v>40940094.114392601</v>
      </c>
      <c r="O60" s="173">
        <v>37304571.302171201</v>
      </c>
      <c r="P60" s="173">
        <v>32990471.889352299</v>
      </c>
      <c r="Q60" s="173">
        <v>29666102.099628899</v>
      </c>
      <c r="R60" s="173">
        <v>26490491.907150801</v>
      </c>
      <c r="S60" s="173">
        <v>24364502.786596298</v>
      </c>
      <c r="U60" s="173">
        <f t="shared" si="6"/>
        <v>30636298.079484697</v>
      </c>
    </row>
    <row r="61" spans="1:21">
      <c r="A61" s="181" t="str">
        <f t="shared" si="4"/>
        <v>171</v>
      </c>
      <c r="B61" s="181" t="str">
        <f t="shared" si="5"/>
        <v>171.0</v>
      </c>
      <c r="C61" s="182" t="s">
        <v>650</v>
      </c>
      <c r="D61" t="s">
        <v>651</v>
      </c>
      <c r="E61" s="454"/>
      <c r="F61" s="454"/>
      <c r="G61" s="173">
        <v>0</v>
      </c>
      <c r="H61" s="173">
        <v>0</v>
      </c>
      <c r="I61" s="173">
        <v>0</v>
      </c>
      <c r="J61" s="173">
        <v>0</v>
      </c>
      <c r="K61" s="173">
        <v>0</v>
      </c>
      <c r="L61" s="173">
        <v>0</v>
      </c>
      <c r="M61" s="173">
        <v>0</v>
      </c>
      <c r="N61" s="173">
        <v>0</v>
      </c>
      <c r="O61" s="173">
        <v>0</v>
      </c>
      <c r="P61" s="173">
        <v>0</v>
      </c>
      <c r="Q61" s="173">
        <v>0</v>
      </c>
      <c r="R61" s="173">
        <v>0</v>
      </c>
      <c r="S61" s="173">
        <v>0</v>
      </c>
      <c r="U61" s="173">
        <f t="shared" si="6"/>
        <v>0</v>
      </c>
    </row>
    <row r="62" spans="1:21">
      <c r="A62" s="181" t="str">
        <f t="shared" si="4"/>
        <v>172</v>
      </c>
      <c r="B62" s="181" t="str">
        <f t="shared" si="5"/>
        <v>172.0</v>
      </c>
      <c r="C62" s="182" t="s">
        <v>652</v>
      </c>
      <c r="D62" t="s">
        <v>653</v>
      </c>
      <c r="E62" s="454"/>
      <c r="F62" s="454"/>
      <c r="G62" s="173">
        <v>0</v>
      </c>
      <c r="H62" s="173">
        <v>0</v>
      </c>
      <c r="I62" s="173">
        <v>0</v>
      </c>
      <c r="J62" s="173">
        <v>0</v>
      </c>
      <c r="K62" s="173">
        <v>0</v>
      </c>
      <c r="L62" s="173">
        <v>0</v>
      </c>
      <c r="M62" s="173">
        <v>0</v>
      </c>
      <c r="N62" s="173">
        <v>0</v>
      </c>
      <c r="O62" s="173">
        <v>0</v>
      </c>
      <c r="P62" s="173">
        <v>0</v>
      </c>
      <c r="Q62" s="173">
        <v>0</v>
      </c>
      <c r="R62" s="173">
        <v>0</v>
      </c>
      <c r="S62" s="173">
        <v>0</v>
      </c>
      <c r="U62" s="173">
        <f t="shared" si="6"/>
        <v>0</v>
      </c>
    </row>
    <row r="63" spans="1:21">
      <c r="A63" s="181" t="str">
        <f t="shared" si="4"/>
        <v>173</v>
      </c>
      <c r="B63" s="181" t="str">
        <f t="shared" si="5"/>
        <v>173.0</v>
      </c>
      <c r="C63" s="182" t="s">
        <v>654</v>
      </c>
      <c r="D63" t="s">
        <v>655</v>
      </c>
      <c r="E63" s="454"/>
      <c r="F63" s="454"/>
      <c r="G63" s="173">
        <v>73385642.000000104</v>
      </c>
      <c r="H63" s="173">
        <v>71061000.329999998</v>
      </c>
      <c r="I63" s="173">
        <v>65978523</v>
      </c>
      <c r="J63" s="173">
        <v>70682536</v>
      </c>
      <c r="K63" s="173">
        <v>75107868</v>
      </c>
      <c r="L63" s="173">
        <v>85428984</v>
      </c>
      <c r="M63" s="173">
        <v>89018443</v>
      </c>
      <c r="N63" s="173">
        <v>91484849</v>
      </c>
      <c r="O63" s="173">
        <v>96122569</v>
      </c>
      <c r="P63" s="173">
        <v>87044014</v>
      </c>
      <c r="Q63" s="173">
        <v>82054446</v>
      </c>
      <c r="R63" s="173">
        <v>72861231</v>
      </c>
      <c r="S63" s="173">
        <v>73315543</v>
      </c>
      <c r="U63" s="173">
        <f t="shared" si="6"/>
        <v>79503511.410000011</v>
      </c>
    </row>
    <row r="64" spans="1:21">
      <c r="A64" s="181" t="str">
        <f t="shared" si="4"/>
        <v>174</v>
      </c>
      <c r="B64" s="181" t="str">
        <f t="shared" si="5"/>
        <v>174.0</v>
      </c>
      <c r="C64" s="182" t="s">
        <v>656</v>
      </c>
      <c r="D64" t="s">
        <v>657</v>
      </c>
      <c r="E64" s="454"/>
      <c r="F64" s="454"/>
      <c r="G64" s="173">
        <v>0</v>
      </c>
      <c r="H64" s="173">
        <v>0</v>
      </c>
      <c r="I64" s="173">
        <v>0</v>
      </c>
      <c r="J64" s="173">
        <v>0</v>
      </c>
      <c r="K64" s="173">
        <v>0</v>
      </c>
      <c r="L64" s="173">
        <v>0</v>
      </c>
      <c r="M64" s="173">
        <v>0</v>
      </c>
      <c r="N64" s="173">
        <v>0</v>
      </c>
      <c r="O64" s="173">
        <v>0</v>
      </c>
      <c r="P64" s="173">
        <v>0</v>
      </c>
      <c r="Q64" s="173">
        <v>0</v>
      </c>
      <c r="R64" s="173">
        <v>0</v>
      </c>
      <c r="S64" s="173">
        <v>0</v>
      </c>
      <c r="U64" s="173">
        <f t="shared" si="6"/>
        <v>0</v>
      </c>
    </row>
    <row r="65" spans="1:21">
      <c r="A65" s="181" t="str">
        <f t="shared" si="4"/>
        <v>176</v>
      </c>
      <c r="B65" s="181" t="str">
        <f t="shared" si="5"/>
        <v>176.0</v>
      </c>
      <c r="C65" s="182" t="s">
        <v>658</v>
      </c>
      <c r="D65" t="s">
        <v>659</v>
      </c>
      <c r="E65" s="454"/>
      <c r="F65" s="454"/>
      <c r="G65" s="173">
        <v>528000</v>
      </c>
      <c r="H65" s="173">
        <v>528000</v>
      </c>
      <c r="I65" s="173">
        <v>528000</v>
      </c>
      <c r="J65" s="173">
        <v>528000</v>
      </c>
      <c r="K65" s="173">
        <v>528000</v>
      </c>
      <c r="L65" s="173">
        <v>528000</v>
      </c>
      <c r="M65" s="173">
        <v>528000</v>
      </c>
      <c r="N65" s="173">
        <v>528000</v>
      </c>
      <c r="O65" s="173">
        <v>528000</v>
      </c>
      <c r="P65" s="173">
        <v>528000</v>
      </c>
      <c r="Q65" s="173">
        <v>528000</v>
      </c>
      <c r="R65" s="173">
        <v>528000</v>
      </c>
      <c r="S65" s="173">
        <v>528000</v>
      </c>
      <c r="U65" s="173">
        <f t="shared" si="6"/>
        <v>528000</v>
      </c>
    </row>
    <row r="66" spans="1:21">
      <c r="A66" s="181" t="str">
        <f t="shared" si="4"/>
        <v>181</v>
      </c>
      <c r="B66" s="181" t="str">
        <f t="shared" si="5"/>
        <v>181.0</v>
      </c>
      <c r="C66" s="182" t="s">
        <v>660</v>
      </c>
      <c r="D66" t="s">
        <v>282</v>
      </c>
      <c r="E66" s="454"/>
      <c r="F66" s="454"/>
      <c r="G66" s="173">
        <v>28016997.84</v>
      </c>
      <c r="H66" s="173">
        <v>27868408.309999999</v>
      </c>
      <c r="I66" s="173">
        <v>27703176.84</v>
      </c>
      <c r="J66" s="173">
        <v>30046266.34</v>
      </c>
      <c r="K66" s="173">
        <v>29868522.84</v>
      </c>
      <c r="L66" s="173">
        <v>29690779.34</v>
      </c>
      <c r="M66" s="173">
        <v>29325534.84</v>
      </c>
      <c r="N66" s="173">
        <v>29147791.34</v>
      </c>
      <c r="O66" s="173">
        <v>28970047.84</v>
      </c>
      <c r="P66" s="173">
        <v>28792304.34</v>
      </c>
      <c r="Q66" s="173">
        <v>28614560.84</v>
      </c>
      <c r="R66" s="173">
        <v>28436817.34</v>
      </c>
      <c r="S66" s="173">
        <v>28259073.84</v>
      </c>
      <c r="U66" s="173">
        <f t="shared" si="6"/>
        <v>28826175.529999994</v>
      </c>
    </row>
    <row r="67" spans="1:21">
      <c r="A67" s="181" t="str">
        <f t="shared" si="4"/>
        <v>182</v>
      </c>
      <c r="B67" s="181" t="str">
        <f t="shared" si="5"/>
        <v>182.1</v>
      </c>
      <c r="C67" s="182" t="s">
        <v>661</v>
      </c>
      <c r="D67" t="s">
        <v>662</v>
      </c>
      <c r="E67" s="454"/>
      <c r="F67" s="454"/>
      <c r="G67" s="173">
        <v>0</v>
      </c>
      <c r="H67" s="173">
        <v>0</v>
      </c>
      <c r="I67" s="173">
        <v>0</v>
      </c>
      <c r="J67" s="173">
        <v>0</v>
      </c>
      <c r="K67" s="173">
        <v>0</v>
      </c>
      <c r="L67" s="173">
        <v>0</v>
      </c>
      <c r="M67" s="173">
        <v>0</v>
      </c>
      <c r="N67" s="173">
        <v>0</v>
      </c>
      <c r="O67" s="173">
        <v>0</v>
      </c>
      <c r="P67" s="173">
        <v>0</v>
      </c>
      <c r="Q67" s="173">
        <v>0</v>
      </c>
      <c r="R67" s="173">
        <v>0</v>
      </c>
      <c r="S67" s="173">
        <v>0</v>
      </c>
      <c r="U67" s="173">
        <f t="shared" si="6"/>
        <v>0</v>
      </c>
    </row>
    <row r="68" spans="1:21">
      <c r="A68" s="181" t="str">
        <f t="shared" si="4"/>
        <v>182</v>
      </c>
      <c r="B68" s="181" t="str">
        <f t="shared" si="5"/>
        <v>182.2</v>
      </c>
      <c r="C68" s="182" t="s">
        <v>663</v>
      </c>
      <c r="D68" t="s">
        <v>664</v>
      </c>
      <c r="E68" s="454"/>
      <c r="F68" s="454"/>
      <c r="G68" s="173">
        <v>513605341.39999968</v>
      </c>
      <c r="H68" s="173">
        <v>512260890.95000011</v>
      </c>
      <c r="I68" s="173">
        <v>513735596.5199995</v>
      </c>
      <c r="J68" s="173">
        <v>515600746.05999988</v>
      </c>
      <c r="K68" s="173">
        <v>517227295.59999973</v>
      </c>
      <c r="L68" s="173">
        <v>518772845.1699996</v>
      </c>
      <c r="M68" s="173">
        <v>520367394.72000033</v>
      </c>
      <c r="N68" s="173">
        <v>522210322.26999938</v>
      </c>
      <c r="O68" s="173">
        <v>524635771.81999952</v>
      </c>
      <c r="P68" s="173">
        <v>525878120.35999978</v>
      </c>
      <c r="Q68" s="173">
        <v>527822569.91000021</v>
      </c>
      <c r="R68" s="173">
        <v>528162119.44999993</v>
      </c>
      <c r="S68" s="173">
        <v>530727869.04999948</v>
      </c>
      <c r="U68" s="173">
        <f t="shared" si="6"/>
        <v>520846683.32923055</v>
      </c>
    </row>
    <row r="69" spans="1:21">
      <c r="A69" s="181" t="str">
        <f t="shared" si="4"/>
        <v>182</v>
      </c>
      <c r="B69" s="181" t="str">
        <f t="shared" si="5"/>
        <v>182.3</v>
      </c>
      <c r="C69" s="182" t="s">
        <v>665</v>
      </c>
      <c r="D69" t="s">
        <v>471</v>
      </c>
      <c r="E69" s="454"/>
      <c r="F69" s="454"/>
      <c r="G69" s="173">
        <v>378787084.83279461</v>
      </c>
      <c r="H69" s="173">
        <v>380699260.39996022</v>
      </c>
      <c r="I69" s="173">
        <v>386502976.2007736</v>
      </c>
      <c r="J69" s="173">
        <v>389282707.28508371</v>
      </c>
      <c r="K69" s="173">
        <v>397658927.54175192</v>
      </c>
      <c r="L69" s="173">
        <v>399112244.58260459</v>
      </c>
      <c r="M69" s="173">
        <v>398788663.77173507</v>
      </c>
      <c r="N69" s="173">
        <v>397872980.11063689</v>
      </c>
      <c r="O69" s="173">
        <v>397216611.64973718</v>
      </c>
      <c r="P69" s="173">
        <v>396492422.82341319</v>
      </c>
      <c r="Q69" s="173">
        <v>397198336.69000483</v>
      </c>
      <c r="R69" s="173">
        <v>399664799.22150809</v>
      </c>
      <c r="S69" s="173">
        <v>402878903.97367728</v>
      </c>
      <c r="U69" s="173">
        <f t="shared" si="6"/>
        <v>394011993.77566785</v>
      </c>
    </row>
    <row r="70" spans="1:21">
      <c r="A70" s="181" t="str">
        <f t="shared" si="4"/>
        <v>183</v>
      </c>
      <c r="B70" s="181" t="str">
        <f t="shared" si="5"/>
        <v>183.0</v>
      </c>
      <c r="C70" s="182" t="s">
        <v>666</v>
      </c>
      <c r="D70" t="s">
        <v>667</v>
      </c>
      <c r="E70" s="454"/>
      <c r="F70" s="454"/>
      <c r="G70" s="173">
        <v>14320821.550000001</v>
      </c>
      <c r="H70" s="173">
        <v>6756821.5499999998</v>
      </c>
      <c r="I70" s="173">
        <v>6803821.5499999998</v>
      </c>
      <c r="J70" s="173">
        <v>6884821.5499999998</v>
      </c>
      <c r="K70" s="173">
        <v>6952821.5499999998</v>
      </c>
      <c r="L70" s="173">
        <v>6990821.5499999998</v>
      </c>
      <c r="M70" s="173">
        <v>7028821.5499999998</v>
      </c>
      <c r="N70" s="173">
        <v>7091821.5499999998</v>
      </c>
      <c r="O70" s="173">
        <v>7129821.5499999998</v>
      </c>
      <c r="P70" s="173">
        <v>3866821.55</v>
      </c>
      <c r="Q70" s="173">
        <v>3904821.55</v>
      </c>
      <c r="R70" s="173">
        <v>3942821.55</v>
      </c>
      <c r="S70" s="173">
        <v>3692821.55</v>
      </c>
      <c r="U70" s="173">
        <f t="shared" si="6"/>
        <v>6566744.6269230749</v>
      </c>
    </row>
    <row r="71" spans="1:21">
      <c r="A71" s="181" t="str">
        <f t="shared" ref="A71:A134" si="7">MID(C71,2,3)</f>
        <v>183</v>
      </c>
      <c r="B71" s="181" t="str">
        <f t="shared" ref="B71:B134" si="8">MID(C71,2,3)&amp;"."&amp;MID(C71,5,1)</f>
        <v>183.1</v>
      </c>
      <c r="C71" s="182" t="s">
        <v>668</v>
      </c>
      <c r="D71" t="s">
        <v>669</v>
      </c>
      <c r="E71" s="454"/>
      <c r="F71" s="454"/>
      <c r="G71" s="173">
        <v>0</v>
      </c>
      <c r="H71" s="173">
        <v>0</v>
      </c>
      <c r="I71" s="173">
        <v>0</v>
      </c>
      <c r="J71" s="173">
        <v>0</v>
      </c>
      <c r="K71" s="173">
        <v>0</v>
      </c>
      <c r="L71" s="173">
        <v>0</v>
      </c>
      <c r="M71" s="173">
        <v>0</v>
      </c>
      <c r="N71" s="173">
        <v>0</v>
      </c>
      <c r="O71" s="173">
        <v>0</v>
      </c>
      <c r="P71" s="173">
        <v>0</v>
      </c>
      <c r="Q71" s="173">
        <v>0</v>
      </c>
      <c r="R71" s="173">
        <v>0</v>
      </c>
      <c r="S71" s="173">
        <v>0</v>
      </c>
      <c r="U71" s="173">
        <f t="shared" ref="U71:U134" si="9">AVERAGE(G71:S71)</f>
        <v>0</v>
      </c>
    </row>
    <row r="72" spans="1:21">
      <c r="A72" s="181" t="str">
        <f t="shared" si="7"/>
        <v>183</v>
      </c>
      <c r="B72" s="181" t="str">
        <f t="shared" si="8"/>
        <v>183.2</v>
      </c>
      <c r="C72" s="182" t="s">
        <v>670</v>
      </c>
      <c r="D72" t="s">
        <v>671</v>
      </c>
      <c r="E72" s="454"/>
      <c r="F72" s="454"/>
      <c r="G72" s="173">
        <v>0</v>
      </c>
      <c r="H72" s="173">
        <v>0</v>
      </c>
      <c r="I72" s="173">
        <v>0</v>
      </c>
      <c r="J72" s="173">
        <v>0</v>
      </c>
      <c r="K72" s="173">
        <v>0</v>
      </c>
      <c r="L72" s="173">
        <v>0</v>
      </c>
      <c r="M72" s="173">
        <v>0</v>
      </c>
      <c r="N72" s="173">
        <v>0</v>
      </c>
      <c r="O72" s="173">
        <v>0</v>
      </c>
      <c r="P72" s="173">
        <v>0</v>
      </c>
      <c r="Q72" s="173">
        <v>0</v>
      </c>
      <c r="R72" s="173">
        <v>0</v>
      </c>
      <c r="S72" s="173">
        <v>0</v>
      </c>
      <c r="U72" s="173">
        <f t="shared" si="9"/>
        <v>0</v>
      </c>
    </row>
    <row r="73" spans="1:21">
      <c r="A73" s="181" t="str">
        <f t="shared" si="7"/>
        <v>184</v>
      </c>
      <c r="B73" s="181" t="str">
        <f t="shared" si="8"/>
        <v>184.0</v>
      </c>
      <c r="C73" s="182" t="s">
        <v>672</v>
      </c>
      <c r="D73" t="s">
        <v>292</v>
      </c>
      <c r="E73" s="454"/>
      <c r="F73" s="454"/>
      <c r="G73" s="173">
        <v>0</v>
      </c>
      <c r="H73" s="173">
        <v>0</v>
      </c>
      <c r="I73" s="173">
        <v>0</v>
      </c>
      <c r="J73" s="173">
        <v>0</v>
      </c>
      <c r="K73" s="173">
        <v>0</v>
      </c>
      <c r="L73" s="173">
        <v>0</v>
      </c>
      <c r="M73" s="173">
        <v>0</v>
      </c>
      <c r="N73" s="173">
        <v>0</v>
      </c>
      <c r="O73" s="173">
        <v>0</v>
      </c>
      <c r="P73" s="173">
        <v>0</v>
      </c>
      <c r="Q73" s="173">
        <v>0</v>
      </c>
      <c r="R73" s="173">
        <v>0</v>
      </c>
      <c r="S73" s="173">
        <v>0</v>
      </c>
      <c r="U73" s="173">
        <f t="shared" si="9"/>
        <v>0</v>
      </c>
    </row>
    <row r="74" spans="1:21">
      <c r="A74" s="181" t="str">
        <f t="shared" si="7"/>
        <v>184</v>
      </c>
      <c r="B74" s="181" t="str">
        <f t="shared" si="8"/>
        <v>184.1</v>
      </c>
      <c r="C74" s="182" t="s">
        <v>673</v>
      </c>
      <c r="D74" t="s">
        <v>674</v>
      </c>
      <c r="E74" s="454"/>
      <c r="F74" s="454"/>
      <c r="G74" s="173">
        <v>0</v>
      </c>
      <c r="H74" s="173">
        <v>0</v>
      </c>
      <c r="I74" s="173">
        <v>0</v>
      </c>
      <c r="J74" s="173">
        <v>0</v>
      </c>
      <c r="K74" s="173">
        <v>0</v>
      </c>
      <c r="L74" s="173">
        <v>0</v>
      </c>
      <c r="M74" s="173">
        <v>0</v>
      </c>
      <c r="N74" s="173">
        <v>0</v>
      </c>
      <c r="O74" s="173">
        <v>0</v>
      </c>
      <c r="P74" s="173">
        <v>0</v>
      </c>
      <c r="Q74" s="173">
        <v>0</v>
      </c>
      <c r="R74" s="173">
        <v>0</v>
      </c>
      <c r="S74" s="173">
        <v>0</v>
      </c>
      <c r="U74" s="173">
        <f t="shared" si="9"/>
        <v>0</v>
      </c>
    </row>
    <row r="75" spans="1:21">
      <c r="A75" s="181" t="str">
        <f t="shared" si="7"/>
        <v>186</v>
      </c>
      <c r="B75" s="181" t="str">
        <f t="shared" si="8"/>
        <v>186.0</v>
      </c>
      <c r="C75" s="182" t="s">
        <v>675</v>
      </c>
      <c r="D75" t="s">
        <v>676</v>
      </c>
      <c r="E75" s="454"/>
      <c r="F75" s="454"/>
      <c r="G75" s="173">
        <v>5745292.6600000001</v>
      </c>
      <c r="H75" s="173">
        <v>3140028.57</v>
      </c>
      <c r="I75" s="173">
        <v>3275627.1</v>
      </c>
      <c r="J75" s="173">
        <v>3040416.04</v>
      </c>
      <c r="K75" s="173">
        <v>2954192.99</v>
      </c>
      <c r="L75" s="173">
        <v>2828625.98</v>
      </c>
      <c r="M75" s="173">
        <v>3118578.89</v>
      </c>
      <c r="N75" s="173">
        <v>5276054.87</v>
      </c>
      <c r="O75" s="173">
        <v>5607650.6799999997</v>
      </c>
      <c r="P75" s="173">
        <v>5263817.9400000004</v>
      </c>
      <c r="Q75" s="173">
        <v>5144099.05</v>
      </c>
      <c r="R75" s="173">
        <v>5053512.88</v>
      </c>
      <c r="S75" s="173">
        <v>2988385.36</v>
      </c>
      <c r="U75" s="173">
        <f t="shared" si="9"/>
        <v>4110483.3084615385</v>
      </c>
    </row>
    <row r="76" spans="1:21">
      <c r="A76" s="181" t="str">
        <f t="shared" si="7"/>
        <v>187</v>
      </c>
      <c r="B76" s="181" t="str">
        <f t="shared" si="8"/>
        <v>187.0</v>
      </c>
      <c r="C76" s="182" t="s">
        <v>677</v>
      </c>
      <c r="D76" t="s">
        <v>678</v>
      </c>
      <c r="E76" s="454"/>
      <c r="F76" s="454"/>
      <c r="G76" s="173">
        <v>0</v>
      </c>
      <c r="H76" s="173">
        <v>0</v>
      </c>
      <c r="I76" s="173">
        <v>0</v>
      </c>
      <c r="J76" s="173">
        <v>0</v>
      </c>
      <c r="K76" s="173">
        <v>0</v>
      </c>
      <c r="L76" s="173">
        <v>0</v>
      </c>
      <c r="M76" s="173">
        <v>0</v>
      </c>
      <c r="N76" s="173">
        <v>0</v>
      </c>
      <c r="O76" s="173">
        <v>0</v>
      </c>
      <c r="P76" s="173">
        <v>0</v>
      </c>
      <c r="Q76" s="173">
        <v>0</v>
      </c>
      <c r="R76" s="173">
        <v>0</v>
      </c>
      <c r="S76" s="173">
        <v>0</v>
      </c>
      <c r="U76" s="173">
        <f t="shared" si="9"/>
        <v>0</v>
      </c>
    </row>
    <row r="77" spans="1:21">
      <c r="A77" s="181" t="str">
        <f t="shared" si="7"/>
        <v>188</v>
      </c>
      <c r="B77" s="181" t="str">
        <f t="shared" si="8"/>
        <v>188.0</v>
      </c>
      <c r="C77" s="182" t="s">
        <v>679</v>
      </c>
      <c r="D77" t="s">
        <v>680</v>
      </c>
      <c r="E77" s="454"/>
      <c r="F77" s="454"/>
      <c r="G77" s="173">
        <v>0</v>
      </c>
      <c r="H77" s="173">
        <v>0</v>
      </c>
      <c r="I77" s="173">
        <v>0</v>
      </c>
      <c r="J77" s="173">
        <v>0</v>
      </c>
      <c r="K77" s="173">
        <v>0</v>
      </c>
      <c r="L77" s="173">
        <v>0</v>
      </c>
      <c r="M77" s="173">
        <v>0</v>
      </c>
      <c r="N77" s="173">
        <v>0</v>
      </c>
      <c r="O77" s="173">
        <v>0</v>
      </c>
      <c r="P77" s="173">
        <v>0</v>
      </c>
      <c r="Q77" s="173">
        <v>0</v>
      </c>
      <c r="R77" s="173">
        <v>0</v>
      </c>
      <c r="S77" s="173">
        <v>0</v>
      </c>
      <c r="U77" s="173">
        <f t="shared" si="9"/>
        <v>0</v>
      </c>
    </row>
    <row r="78" spans="1:21">
      <c r="A78" s="181" t="str">
        <f t="shared" si="7"/>
        <v>189</v>
      </c>
      <c r="B78" s="181" t="str">
        <f t="shared" si="8"/>
        <v>189.0</v>
      </c>
      <c r="C78" s="182" t="s">
        <v>681</v>
      </c>
      <c r="D78" t="s">
        <v>295</v>
      </c>
      <c r="E78" s="454"/>
      <c r="F78" s="454"/>
      <c r="G78" s="173">
        <v>2534873.92</v>
      </c>
      <c r="H78" s="173">
        <v>2885186.19</v>
      </c>
      <c r="I78" s="173">
        <v>2853339.62</v>
      </c>
      <c r="J78" s="173">
        <v>2821493.05</v>
      </c>
      <c r="K78" s="173">
        <v>2789646.48</v>
      </c>
      <c r="L78" s="173">
        <v>2757799.91</v>
      </c>
      <c r="M78" s="173">
        <v>2725953.34</v>
      </c>
      <c r="N78" s="173">
        <v>2694106.77</v>
      </c>
      <c r="O78" s="173">
        <v>2662260.2000000002</v>
      </c>
      <c r="P78" s="173">
        <v>2630413.63</v>
      </c>
      <c r="Q78" s="173">
        <v>2598567.06</v>
      </c>
      <c r="R78" s="173">
        <v>2566720.4900000002</v>
      </c>
      <c r="S78" s="173">
        <v>2534873.92</v>
      </c>
      <c r="U78" s="173">
        <f t="shared" si="9"/>
        <v>2696556.5061538462</v>
      </c>
    </row>
    <row r="79" spans="1:21">
      <c r="A79" s="181" t="str">
        <f t="shared" si="7"/>
        <v>190</v>
      </c>
      <c r="B79" s="181" t="str">
        <f t="shared" si="8"/>
        <v>190.0</v>
      </c>
      <c r="C79" s="182" t="s">
        <v>682</v>
      </c>
      <c r="D79" t="s">
        <v>683</v>
      </c>
      <c r="E79" s="454"/>
      <c r="F79" s="454"/>
      <c r="G79" s="173">
        <v>768014366.90999973</v>
      </c>
      <c r="H79" s="173">
        <v>771155590.33999956</v>
      </c>
      <c r="I79" s="173">
        <v>793953966.1699996</v>
      </c>
      <c r="J79" s="173">
        <v>797202290.07999957</v>
      </c>
      <c r="K79" s="173">
        <v>834679557.77999961</v>
      </c>
      <c r="L79" s="173">
        <v>839628076.81999969</v>
      </c>
      <c r="M79" s="173">
        <v>843501754.56999969</v>
      </c>
      <c r="N79" s="173">
        <v>847516117.98999965</v>
      </c>
      <c r="O79" s="173">
        <v>851727128.65999973</v>
      </c>
      <c r="P79" s="173">
        <v>854909995.92999971</v>
      </c>
      <c r="Q79" s="173">
        <v>858928000.52999973</v>
      </c>
      <c r="R79" s="173">
        <v>862235894.78999972</v>
      </c>
      <c r="S79" s="173">
        <v>866921800.00999975</v>
      </c>
      <c r="U79" s="173">
        <f t="shared" si="9"/>
        <v>830028810.81384587</v>
      </c>
    </row>
    <row r="80" spans="1:21">
      <c r="A80" s="181" t="str">
        <f t="shared" si="7"/>
        <v>191</v>
      </c>
      <c r="B80" s="181" t="str">
        <f t="shared" si="8"/>
        <v>191.0</v>
      </c>
      <c r="C80" s="182" t="s">
        <v>684</v>
      </c>
      <c r="D80" t="s">
        <v>685</v>
      </c>
      <c r="E80" s="454"/>
      <c r="F80" s="454"/>
      <c r="G80" s="173">
        <v>0</v>
      </c>
      <c r="H80" s="173">
        <v>0</v>
      </c>
      <c r="I80" s="173">
        <v>0</v>
      </c>
      <c r="J80" s="173">
        <v>0</v>
      </c>
      <c r="K80" s="173">
        <v>0</v>
      </c>
      <c r="L80" s="173">
        <v>0</v>
      </c>
      <c r="M80" s="173">
        <v>0</v>
      </c>
      <c r="N80" s="173">
        <v>0</v>
      </c>
      <c r="O80" s="173">
        <v>0</v>
      </c>
      <c r="P80" s="173">
        <v>0</v>
      </c>
      <c r="Q80" s="173">
        <v>0</v>
      </c>
      <c r="R80" s="173">
        <v>0</v>
      </c>
      <c r="S80" s="173">
        <v>0</v>
      </c>
      <c r="U80" s="173">
        <f t="shared" si="9"/>
        <v>0</v>
      </c>
    </row>
    <row r="81" spans="1:21">
      <c r="A81" s="181" t="str">
        <f t="shared" si="7"/>
        <v>201</v>
      </c>
      <c r="B81" s="181" t="str">
        <f t="shared" si="8"/>
        <v>201.0</v>
      </c>
      <c r="C81" s="182" t="s">
        <v>686</v>
      </c>
      <c r="D81" t="s">
        <v>687</v>
      </c>
      <c r="E81" s="454"/>
      <c r="F81" s="454"/>
      <c r="G81" s="173">
        <v>119696800</v>
      </c>
      <c r="H81" s="173">
        <v>119696800</v>
      </c>
      <c r="I81" s="173">
        <v>119696800</v>
      </c>
      <c r="J81" s="173">
        <v>119696800</v>
      </c>
      <c r="K81" s="173">
        <v>119696800</v>
      </c>
      <c r="L81" s="173">
        <v>119696800</v>
      </c>
      <c r="M81" s="173">
        <v>119696800</v>
      </c>
      <c r="N81" s="173">
        <v>119696800</v>
      </c>
      <c r="O81" s="173">
        <v>119696800</v>
      </c>
      <c r="P81" s="173">
        <v>119696800</v>
      </c>
      <c r="Q81" s="173">
        <v>119696800</v>
      </c>
      <c r="R81" s="173">
        <v>119696800</v>
      </c>
      <c r="S81" s="173">
        <v>119696800</v>
      </c>
      <c r="U81" s="173">
        <f t="shared" si="9"/>
        <v>119696800</v>
      </c>
    </row>
    <row r="82" spans="1:21">
      <c r="A82" s="181" t="str">
        <f t="shared" si="7"/>
        <v>207</v>
      </c>
      <c r="B82" s="181" t="str">
        <f t="shared" si="8"/>
        <v>207.0</v>
      </c>
      <c r="C82" s="182" t="s">
        <v>688</v>
      </c>
      <c r="D82" t="s">
        <v>689</v>
      </c>
      <c r="E82" s="454"/>
      <c r="F82" s="454"/>
      <c r="G82" s="173">
        <v>0</v>
      </c>
      <c r="H82" s="173">
        <v>0</v>
      </c>
      <c r="I82" s="173">
        <v>0</v>
      </c>
      <c r="J82" s="173">
        <v>0</v>
      </c>
      <c r="K82" s="173">
        <v>0</v>
      </c>
      <c r="L82" s="173">
        <v>0</v>
      </c>
      <c r="M82" s="173">
        <v>0</v>
      </c>
      <c r="N82" s="173">
        <v>0</v>
      </c>
      <c r="O82" s="173">
        <v>0</v>
      </c>
      <c r="P82" s="173">
        <v>0</v>
      </c>
      <c r="Q82" s="173">
        <v>0</v>
      </c>
      <c r="R82" s="173">
        <v>0</v>
      </c>
      <c r="S82" s="173">
        <v>0</v>
      </c>
      <c r="U82" s="173">
        <f t="shared" si="9"/>
        <v>0</v>
      </c>
    </row>
    <row r="83" spans="1:21">
      <c r="A83" s="181" t="str">
        <f t="shared" si="7"/>
        <v>208</v>
      </c>
      <c r="B83" s="181" t="str">
        <f t="shared" si="8"/>
        <v>208.0</v>
      </c>
      <c r="C83" s="182" t="s">
        <v>690</v>
      </c>
      <c r="D83" t="s">
        <v>691</v>
      </c>
      <c r="E83" s="454"/>
      <c r="F83" s="454"/>
      <c r="G83" s="173">
        <v>0</v>
      </c>
      <c r="H83" s="173">
        <v>0</v>
      </c>
      <c r="I83" s="173">
        <v>0</v>
      </c>
      <c r="J83" s="173">
        <v>0</v>
      </c>
      <c r="K83" s="173">
        <v>0</v>
      </c>
      <c r="L83" s="173">
        <v>0</v>
      </c>
      <c r="M83" s="173">
        <v>0</v>
      </c>
      <c r="N83" s="173">
        <v>0</v>
      </c>
      <c r="O83" s="173">
        <v>0</v>
      </c>
      <c r="P83" s="173">
        <v>0</v>
      </c>
      <c r="Q83" s="173">
        <v>0</v>
      </c>
      <c r="R83" s="173">
        <v>0</v>
      </c>
      <c r="S83" s="173">
        <v>0</v>
      </c>
      <c r="U83" s="173">
        <f t="shared" si="9"/>
        <v>0</v>
      </c>
    </row>
    <row r="84" spans="1:21">
      <c r="A84" s="181" t="str">
        <f t="shared" si="7"/>
        <v>211</v>
      </c>
      <c r="B84" s="181" t="str">
        <f t="shared" si="8"/>
        <v>211.0</v>
      </c>
      <c r="C84" s="182" t="s">
        <v>692</v>
      </c>
      <c r="D84" t="s">
        <v>693</v>
      </c>
      <c r="E84" s="454"/>
      <c r="F84" s="454"/>
      <c r="G84" s="173">
        <v>4985840200</v>
      </c>
      <c r="H84" s="173">
        <v>4985840200</v>
      </c>
      <c r="I84" s="173">
        <v>5145840200</v>
      </c>
      <c r="J84" s="173">
        <v>5145840200</v>
      </c>
      <c r="K84" s="173">
        <v>5145840200</v>
      </c>
      <c r="L84" s="173">
        <v>5300840200</v>
      </c>
      <c r="M84" s="173">
        <v>5300840200</v>
      </c>
      <c r="N84" s="173">
        <v>5300840200</v>
      </c>
      <c r="O84" s="173">
        <v>5450840200</v>
      </c>
      <c r="P84" s="173">
        <v>5450840200</v>
      </c>
      <c r="Q84" s="173">
        <v>5450840200</v>
      </c>
      <c r="R84" s="173">
        <v>5565840200</v>
      </c>
      <c r="S84" s="173">
        <v>5565840200</v>
      </c>
      <c r="U84" s="173">
        <f t="shared" si="9"/>
        <v>5291994046.1538458</v>
      </c>
    </row>
    <row r="85" spans="1:21">
      <c r="A85" s="181" t="str">
        <f t="shared" si="7"/>
        <v>214</v>
      </c>
      <c r="B85" s="181" t="str">
        <f t="shared" si="8"/>
        <v>214.0</v>
      </c>
      <c r="C85" s="182" t="s">
        <v>694</v>
      </c>
      <c r="D85" t="s">
        <v>305</v>
      </c>
      <c r="E85" s="454"/>
      <c r="F85" s="454"/>
      <c r="G85" s="173">
        <v>-700900</v>
      </c>
      <c r="H85" s="173">
        <v>-700900</v>
      </c>
      <c r="I85" s="173">
        <v>-700900</v>
      </c>
      <c r="J85" s="173">
        <v>-700900</v>
      </c>
      <c r="K85" s="173">
        <v>-700900</v>
      </c>
      <c r="L85" s="173">
        <v>-700900</v>
      </c>
      <c r="M85" s="173">
        <v>-700900</v>
      </c>
      <c r="N85" s="173">
        <v>-700900</v>
      </c>
      <c r="O85" s="173">
        <v>-700900</v>
      </c>
      <c r="P85" s="173">
        <v>-700900</v>
      </c>
      <c r="Q85" s="173">
        <v>-700900</v>
      </c>
      <c r="R85" s="173">
        <v>-700900</v>
      </c>
      <c r="S85" s="173">
        <v>-700900</v>
      </c>
      <c r="U85" s="173">
        <f t="shared" si="9"/>
        <v>-700900</v>
      </c>
    </row>
    <row r="86" spans="1:21">
      <c r="A86" s="181" t="str">
        <f t="shared" si="7"/>
        <v>215</v>
      </c>
      <c r="B86" s="181" t="str">
        <f t="shared" si="8"/>
        <v>215.0</v>
      </c>
      <c r="C86" s="182" t="s">
        <v>695</v>
      </c>
      <c r="D86" t="s">
        <v>696</v>
      </c>
      <c r="E86" s="454"/>
      <c r="F86" s="454"/>
      <c r="G86" s="173">
        <v>0</v>
      </c>
      <c r="H86" s="173">
        <v>0</v>
      </c>
      <c r="I86" s="173">
        <v>0</v>
      </c>
      <c r="J86" s="173">
        <v>0</v>
      </c>
      <c r="K86" s="173">
        <v>0</v>
      </c>
      <c r="L86" s="173">
        <v>0</v>
      </c>
      <c r="M86" s="173">
        <v>0</v>
      </c>
      <c r="N86" s="173">
        <v>0</v>
      </c>
      <c r="O86" s="173">
        <v>0</v>
      </c>
      <c r="P86" s="173">
        <v>0</v>
      </c>
      <c r="Q86" s="173">
        <v>0</v>
      </c>
      <c r="R86" s="173">
        <v>0</v>
      </c>
      <c r="S86" s="173">
        <v>0</v>
      </c>
      <c r="U86" s="173">
        <f t="shared" si="9"/>
        <v>0</v>
      </c>
    </row>
    <row r="87" spans="1:21">
      <c r="A87" s="181" t="str">
        <f t="shared" si="7"/>
        <v>215</v>
      </c>
      <c r="B87" s="181" t="str">
        <f t="shared" si="8"/>
        <v>215.1</v>
      </c>
      <c r="C87" s="182" t="s">
        <v>697</v>
      </c>
      <c r="D87" t="s">
        <v>698</v>
      </c>
      <c r="E87" s="454"/>
      <c r="F87" s="454"/>
      <c r="G87" s="173">
        <v>0</v>
      </c>
      <c r="H87" s="173">
        <v>0</v>
      </c>
      <c r="I87" s="173">
        <v>0</v>
      </c>
      <c r="J87" s="173">
        <v>0</v>
      </c>
      <c r="K87" s="173">
        <v>0</v>
      </c>
      <c r="L87" s="173">
        <v>0</v>
      </c>
      <c r="M87" s="173">
        <v>0</v>
      </c>
      <c r="N87" s="173">
        <v>0</v>
      </c>
      <c r="O87" s="173">
        <v>0</v>
      </c>
      <c r="P87" s="173">
        <v>0</v>
      </c>
      <c r="Q87" s="173">
        <v>0</v>
      </c>
      <c r="R87" s="173">
        <v>0</v>
      </c>
      <c r="S87" s="173">
        <v>0</v>
      </c>
      <c r="U87" s="173">
        <f t="shared" si="9"/>
        <v>0</v>
      </c>
    </row>
    <row r="88" spans="1:21">
      <c r="A88" s="181" t="str">
        <f t="shared" si="7"/>
        <v>216</v>
      </c>
      <c r="B88" s="181" t="str">
        <f t="shared" si="8"/>
        <v>216.0</v>
      </c>
      <c r="C88" s="182" t="s">
        <v>699</v>
      </c>
      <c r="D88" t="s">
        <v>700</v>
      </c>
      <c r="E88" s="454"/>
      <c r="F88" s="454"/>
      <c r="G88" s="173">
        <v>220252162.61794201</v>
      </c>
      <c r="H88" s="173">
        <v>249197472.95984101</v>
      </c>
      <c r="I88" s="173">
        <v>187957939.655599</v>
      </c>
      <c r="J88" s="173">
        <v>207636872.95460099</v>
      </c>
      <c r="K88" s="173">
        <v>238440591.93904799</v>
      </c>
      <c r="L88" s="173">
        <v>207498484.991283</v>
      </c>
      <c r="M88" s="173">
        <v>254959369.25075999</v>
      </c>
      <c r="N88" s="173">
        <v>308954616.65669</v>
      </c>
      <c r="O88" s="173">
        <v>242825255.34687701</v>
      </c>
      <c r="P88" s="173">
        <v>294000311.82010603</v>
      </c>
      <c r="Q88" s="173">
        <v>327392874.27941799</v>
      </c>
      <c r="R88" s="173">
        <v>186334372.71725199</v>
      </c>
      <c r="S88" s="173">
        <v>199314502.54972699</v>
      </c>
      <c r="U88" s="173">
        <f t="shared" si="9"/>
        <v>240366525.21070337</v>
      </c>
    </row>
    <row r="89" spans="1:21">
      <c r="A89" s="181" t="str">
        <f t="shared" si="7"/>
        <v>216</v>
      </c>
      <c r="B89" s="181" t="str">
        <f t="shared" si="8"/>
        <v>216.1</v>
      </c>
      <c r="C89" s="182" t="s">
        <v>701</v>
      </c>
      <c r="D89" t="s">
        <v>702</v>
      </c>
      <c r="E89" s="454"/>
      <c r="F89" s="454"/>
      <c r="G89" s="173">
        <v>0</v>
      </c>
      <c r="H89" s="173">
        <v>0</v>
      </c>
      <c r="I89" s="173">
        <v>0</v>
      </c>
      <c r="J89" s="173">
        <v>0</v>
      </c>
      <c r="K89" s="173">
        <v>0</v>
      </c>
      <c r="L89" s="173">
        <v>0</v>
      </c>
      <c r="M89" s="173">
        <v>0</v>
      </c>
      <c r="N89" s="173">
        <v>0</v>
      </c>
      <c r="O89" s="173">
        <v>0</v>
      </c>
      <c r="P89" s="173">
        <v>0</v>
      </c>
      <c r="Q89" s="173">
        <v>0</v>
      </c>
      <c r="R89" s="173">
        <v>0</v>
      </c>
      <c r="S89" s="173">
        <v>0</v>
      </c>
      <c r="U89" s="173">
        <f t="shared" si="9"/>
        <v>0</v>
      </c>
    </row>
    <row r="90" spans="1:21">
      <c r="A90" s="181" t="str">
        <f t="shared" si="7"/>
        <v>219</v>
      </c>
      <c r="B90" s="181" t="str">
        <f t="shared" si="8"/>
        <v>219.0</v>
      </c>
      <c r="C90" s="182" t="s">
        <v>703</v>
      </c>
      <c r="D90" t="s">
        <v>704</v>
      </c>
      <c r="E90" s="454"/>
      <c r="F90" s="454"/>
      <c r="G90" s="173">
        <v>-639981.06000030006</v>
      </c>
      <c r="H90" s="173">
        <v>-729639.89000040002</v>
      </c>
      <c r="I90" s="173">
        <v>-721489.09000039997</v>
      </c>
      <c r="J90" s="173">
        <v>-713338.29000040004</v>
      </c>
      <c r="K90" s="173">
        <v>-705187.48000039998</v>
      </c>
      <c r="L90" s="173">
        <v>-697036.68000030005</v>
      </c>
      <c r="M90" s="173">
        <v>-688885.88000030001</v>
      </c>
      <c r="N90" s="173">
        <v>-680735.07000029995</v>
      </c>
      <c r="O90" s="173">
        <v>-672584.27000030002</v>
      </c>
      <c r="P90" s="173">
        <v>-664433.47000029997</v>
      </c>
      <c r="Q90" s="173">
        <v>-656282.67000030004</v>
      </c>
      <c r="R90" s="173">
        <v>-648131.86000029999</v>
      </c>
      <c r="S90" s="173">
        <v>-639981.06000030006</v>
      </c>
      <c r="U90" s="173">
        <f t="shared" si="9"/>
        <v>-681362.05923110002</v>
      </c>
    </row>
    <row r="91" spans="1:21">
      <c r="A91" s="181" t="str">
        <f t="shared" si="7"/>
        <v>221</v>
      </c>
      <c r="B91" s="181" t="str">
        <f t="shared" si="8"/>
        <v>221.0</v>
      </c>
      <c r="C91" s="182" t="s">
        <v>705</v>
      </c>
      <c r="D91" t="s">
        <v>706</v>
      </c>
      <c r="E91" s="454"/>
      <c r="F91" s="454"/>
      <c r="G91" s="173">
        <v>3975000000</v>
      </c>
      <c r="H91" s="173">
        <v>3975000000</v>
      </c>
      <c r="I91" s="173">
        <v>3975000000</v>
      </c>
      <c r="J91" s="173">
        <v>4475000000</v>
      </c>
      <c r="K91" s="173">
        <v>4475000000</v>
      </c>
      <c r="L91" s="173">
        <v>4475000000</v>
      </c>
      <c r="M91" s="173">
        <v>4475000000</v>
      </c>
      <c r="N91" s="173">
        <v>4475000000</v>
      </c>
      <c r="O91" s="173">
        <v>4475000000</v>
      </c>
      <c r="P91" s="173">
        <v>4475000000</v>
      </c>
      <c r="Q91" s="173">
        <v>4475000000</v>
      </c>
      <c r="R91" s="173">
        <v>4475000000</v>
      </c>
      <c r="S91" s="173">
        <v>4475000000</v>
      </c>
      <c r="U91" s="173">
        <f t="shared" si="9"/>
        <v>4359615384.6153851</v>
      </c>
    </row>
    <row r="92" spans="1:21">
      <c r="A92" s="181" t="str">
        <f t="shared" si="7"/>
        <v>223</v>
      </c>
      <c r="B92" s="181" t="str">
        <f t="shared" si="8"/>
        <v>223.0</v>
      </c>
      <c r="C92" s="182" t="s">
        <v>707</v>
      </c>
      <c r="D92" t="s">
        <v>708</v>
      </c>
      <c r="E92" s="454"/>
      <c r="F92" s="454"/>
      <c r="G92" s="173">
        <v>0</v>
      </c>
      <c r="H92" s="173">
        <v>0</v>
      </c>
      <c r="I92" s="173">
        <v>0</v>
      </c>
      <c r="J92" s="173">
        <v>0</v>
      </c>
      <c r="K92" s="173">
        <v>0</v>
      </c>
      <c r="L92" s="173">
        <v>0</v>
      </c>
      <c r="M92" s="173">
        <v>0</v>
      </c>
      <c r="N92" s="173">
        <v>0</v>
      </c>
      <c r="O92" s="173">
        <v>0</v>
      </c>
      <c r="P92" s="173">
        <v>0</v>
      </c>
      <c r="Q92" s="173">
        <v>0</v>
      </c>
      <c r="R92" s="173">
        <v>0</v>
      </c>
      <c r="S92" s="173">
        <v>0</v>
      </c>
      <c r="U92" s="173">
        <f t="shared" si="9"/>
        <v>0</v>
      </c>
    </row>
    <row r="93" spans="1:21">
      <c r="A93" s="181" t="str">
        <f t="shared" si="7"/>
        <v>224</v>
      </c>
      <c r="B93" s="181" t="str">
        <f t="shared" si="8"/>
        <v>224.0</v>
      </c>
      <c r="C93" s="182" t="s">
        <v>709</v>
      </c>
      <c r="D93" t="s">
        <v>710</v>
      </c>
      <c r="E93" s="454"/>
      <c r="F93" s="454"/>
      <c r="G93" s="173">
        <v>0</v>
      </c>
      <c r="H93" s="173">
        <v>0</v>
      </c>
      <c r="I93" s="173">
        <v>0</v>
      </c>
      <c r="J93" s="173">
        <v>0</v>
      </c>
      <c r="K93" s="173">
        <v>0</v>
      </c>
      <c r="L93" s="173">
        <v>0</v>
      </c>
      <c r="M93" s="173">
        <v>0</v>
      </c>
      <c r="N93" s="173">
        <v>0</v>
      </c>
      <c r="O93" s="173">
        <v>0</v>
      </c>
      <c r="P93" s="173">
        <v>0</v>
      </c>
      <c r="Q93" s="173">
        <v>0</v>
      </c>
      <c r="R93" s="173">
        <v>0</v>
      </c>
      <c r="S93" s="173">
        <v>0</v>
      </c>
      <c r="U93" s="173">
        <f t="shared" si="9"/>
        <v>0</v>
      </c>
    </row>
    <row r="94" spans="1:21">
      <c r="A94" s="181" t="str">
        <f t="shared" si="7"/>
        <v>225</v>
      </c>
      <c r="B94" s="181" t="str">
        <f t="shared" si="8"/>
        <v>225.0</v>
      </c>
      <c r="C94" s="182" t="s">
        <v>711</v>
      </c>
      <c r="D94" t="s">
        <v>712</v>
      </c>
      <c r="E94" s="454"/>
      <c r="F94" s="454"/>
      <c r="G94" s="173">
        <v>0</v>
      </c>
      <c r="H94" s="173">
        <v>0</v>
      </c>
      <c r="I94" s="173">
        <v>0</v>
      </c>
      <c r="J94" s="173">
        <v>0</v>
      </c>
      <c r="K94" s="173">
        <v>0</v>
      </c>
      <c r="L94" s="173">
        <v>0</v>
      </c>
      <c r="M94" s="173">
        <v>0</v>
      </c>
      <c r="N94" s="173">
        <v>0</v>
      </c>
      <c r="O94" s="173">
        <v>0</v>
      </c>
      <c r="P94" s="173">
        <v>0</v>
      </c>
      <c r="Q94" s="173">
        <v>0</v>
      </c>
      <c r="R94" s="173">
        <v>0</v>
      </c>
      <c r="S94" s="173">
        <v>0</v>
      </c>
      <c r="U94" s="173">
        <f t="shared" si="9"/>
        <v>0</v>
      </c>
    </row>
    <row r="95" spans="1:21">
      <c r="A95" s="181" t="str">
        <f t="shared" si="7"/>
        <v>226</v>
      </c>
      <c r="B95" s="181" t="str">
        <f t="shared" si="8"/>
        <v>226.0</v>
      </c>
      <c r="C95" s="182" t="s">
        <v>713</v>
      </c>
      <c r="D95" t="s">
        <v>714</v>
      </c>
      <c r="E95" s="454"/>
      <c r="F95" s="454"/>
      <c r="G95" s="173">
        <v>-12501453.640000001</v>
      </c>
      <c r="H95" s="173">
        <v>-12404314.359999999</v>
      </c>
      <c r="I95" s="173">
        <v>-14807175.08</v>
      </c>
      <c r="J95" s="173">
        <v>-14689202.800000001</v>
      </c>
      <c r="K95" s="173">
        <v>-14571230.52</v>
      </c>
      <c r="L95" s="173">
        <v>-14453258.24</v>
      </c>
      <c r="M95" s="173">
        <v>-14335285.960000001</v>
      </c>
      <c r="N95" s="173">
        <v>-14217313.68</v>
      </c>
      <c r="O95" s="173">
        <v>-14099341.4</v>
      </c>
      <c r="P95" s="173">
        <v>-13981369.119999999</v>
      </c>
      <c r="Q95" s="173">
        <v>-13863396.84</v>
      </c>
      <c r="R95" s="173">
        <v>-13745424.560000001</v>
      </c>
      <c r="S95" s="173">
        <v>-13627452.279999999</v>
      </c>
      <c r="U95" s="173">
        <f t="shared" si="9"/>
        <v>-13945862.960000001</v>
      </c>
    </row>
    <row r="96" spans="1:21">
      <c r="A96" s="181" t="str">
        <f t="shared" si="7"/>
        <v>227</v>
      </c>
      <c r="B96" s="181" t="str">
        <f t="shared" si="8"/>
        <v>227.0</v>
      </c>
      <c r="C96" s="182" t="s">
        <v>715</v>
      </c>
      <c r="D96" t="s">
        <v>320</v>
      </c>
      <c r="E96" s="454"/>
      <c r="F96" s="454"/>
      <c r="G96" s="173">
        <v>32374997.680403501</v>
      </c>
      <c r="H96" s="173">
        <v>32343736.136528999</v>
      </c>
      <c r="I96" s="173">
        <v>32311710.364902899</v>
      </c>
      <c r="J96" s="173">
        <v>32279684.887395099</v>
      </c>
      <c r="K96" s="173">
        <v>32247659.916442901</v>
      </c>
      <c r="L96" s="173">
        <v>32215080.849410899</v>
      </c>
      <c r="M96" s="173">
        <v>32182501.932230301</v>
      </c>
      <c r="N96" s="173">
        <v>32149028.306661699</v>
      </c>
      <c r="O96" s="173">
        <v>32115551.9339494</v>
      </c>
      <c r="P96" s="173">
        <v>32082073.017966099</v>
      </c>
      <c r="Q96" s="173">
        <v>32048591.763839699</v>
      </c>
      <c r="R96" s="173">
        <v>32015108.3779606</v>
      </c>
      <c r="S96" s="173">
        <v>31980076.6468652</v>
      </c>
      <c r="T96" s="173"/>
      <c r="U96" s="173">
        <f t="shared" si="9"/>
        <v>32180446.293427486</v>
      </c>
    </row>
    <row r="97" spans="1:21">
      <c r="A97" s="181" t="str">
        <f t="shared" si="7"/>
        <v>228</v>
      </c>
      <c r="B97" s="181" t="str">
        <f t="shared" si="8"/>
        <v>228.1</v>
      </c>
      <c r="C97" s="182" t="s">
        <v>716</v>
      </c>
      <c r="D97" t="s">
        <v>717</v>
      </c>
      <c r="E97" s="454"/>
      <c r="F97" s="454"/>
      <c r="G97" s="173">
        <v>17835455.5666667</v>
      </c>
      <c r="H97" s="173">
        <v>17835455.5666667</v>
      </c>
      <c r="I97" s="173">
        <v>17835455.5666667</v>
      </c>
      <c r="J97" s="173">
        <v>17835455.5666667</v>
      </c>
      <c r="K97" s="173">
        <v>17835455.5666667</v>
      </c>
      <c r="L97" s="173">
        <v>17835455.5666667</v>
      </c>
      <c r="M97" s="173">
        <v>17835455.5666667</v>
      </c>
      <c r="N97" s="173">
        <v>17835455.5666667</v>
      </c>
      <c r="O97" s="173">
        <v>17835455.5666667</v>
      </c>
      <c r="P97" s="173">
        <v>17835455.5666667</v>
      </c>
      <c r="Q97" s="173">
        <v>17835455.5666667</v>
      </c>
      <c r="R97" s="173">
        <v>17835455.5666667</v>
      </c>
      <c r="S97" s="173">
        <v>17835455.5666667</v>
      </c>
      <c r="T97" s="173"/>
      <c r="U97" s="173">
        <f t="shared" si="9"/>
        <v>17835455.566666696</v>
      </c>
    </row>
    <row r="98" spans="1:21">
      <c r="A98" s="181" t="str">
        <f t="shared" si="7"/>
        <v>228</v>
      </c>
      <c r="B98" s="181" t="str">
        <f t="shared" si="8"/>
        <v>228.2</v>
      </c>
      <c r="C98" s="182" t="s">
        <v>718</v>
      </c>
      <c r="D98" t="s">
        <v>719</v>
      </c>
      <c r="E98" s="454"/>
      <c r="F98" s="454"/>
      <c r="G98" s="173">
        <v>7927462.1110421</v>
      </c>
      <c r="H98" s="173">
        <v>7933228.3333333004</v>
      </c>
      <c r="I98" s="173">
        <v>7938994.6666666996</v>
      </c>
      <c r="J98" s="173">
        <v>7944761</v>
      </c>
      <c r="K98" s="173">
        <v>7950527.3333333004</v>
      </c>
      <c r="L98" s="173">
        <v>7956293.6666666996</v>
      </c>
      <c r="M98" s="173">
        <v>7962060</v>
      </c>
      <c r="N98" s="173">
        <v>7967826.3333333004</v>
      </c>
      <c r="O98" s="173">
        <v>7973592.6666666996</v>
      </c>
      <c r="P98" s="173">
        <v>7979359</v>
      </c>
      <c r="Q98" s="173">
        <v>7985125.3333333004</v>
      </c>
      <c r="R98" s="173">
        <v>7990891.6666666996</v>
      </c>
      <c r="S98" s="173">
        <v>7996658</v>
      </c>
      <c r="T98" s="173"/>
      <c r="U98" s="173">
        <f t="shared" si="9"/>
        <v>7962060.0085416995</v>
      </c>
    </row>
    <row r="99" spans="1:21">
      <c r="A99" s="181" t="str">
        <f t="shared" si="7"/>
        <v>228</v>
      </c>
      <c r="B99" s="181" t="str">
        <f t="shared" si="8"/>
        <v>228.3</v>
      </c>
      <c r="C99" s="182" t="s">
        <v>720</v>
      </c>
      <c r="D99" t="s">
        <v>721</v>
      </c>
      <c r="E99" s="454"/>
      <c r="F99" s="454"/>
      <c r="G99" s="173">
        <v>84079070.230000004</v>
      </c>
      <c r="H99" s="173">
        <v>80976149.230000004</v>
      </c>
      <c r="I99" s="173">
        <v>80501815.230000004</v>
      </c>
      <c r="J99" s="173">
        <v>81027631.230000004</v>
      </c>
      <c r="K99" s="173">
        <v>77774710.230000004</v>
      </c>
      <c r="L99" s="173">
        <v>76750376.230000004</v>
      </c>
      <c r="M99" s="173">
        <v>77501192.230000004</v>
      </c>
      <c r="N99" s="173">
        <v>74048271.230000004</v>
      </c>
      <c r="O99" s="173">
        <v>73223937.230000004</v>
      </c>
      <c r="P99" s="173">
        <v>70988753.230000004</v>
      </c>
      <c r="Q99" s="173">
        <v>70221833.230000004</v>
      </c>
      <c r="R99" s="173">
        <v>69197499.230000004</v>
      </c>
      <c r="S99" s="173">
        <v>69823314.230000004</v>
      </c>
      <c r="T99" s="173"/>
      <c r="U99" s="173">
        <f t="shared" si="9"/>
        <v>75854965.614615396</v>
      </c>
    </row>
    <row r="100" spans="1:21">
      <c r="A100" s="181" t="str">
        <f t="shared" si="7"/>
        <v>228</v>
      </c>
      <c r="B100" s="181" t="str">
        <f t="shared" si="8"/>
        <v>228.4</v>
      </c>
      <c r="C100" s="182" t="s">
        <v>722</v>
      </c>
      <c r="D100" t="s">
        <v>328</v>
      </c>
      <c r="E100" s="454"/>
      <c r="F100" s="454"/>
      <c r="G100" s="173">
        <v>783000</v>
      </c>
      <c r="H100" s="173">
        <v>783000</v>
      </c>
      <c r="I100" s="173">
        <v>783000</v>
      </c>
      <c r="J100" s="173">
        <v>783000</v>
      </c>
      <c r="K100" s="173">
        <v>783000</v>
      </c>
      <c r="L100" s="173">
        <v>783000</v>
      </c>
      <c r="M100" s="173">
        <v>783000</v>
      </c>
      <c r="N100" s="173">
        <v>783000</v>
      </c>
      <c r="O100" s="173">
        <v>783000</v>
      </c>
      <c r="P100" s="173">
        <v>783000</v>
      </c>
      <c r="Q100" s="173">
        <v>783000</v>
      </c>
      <c r="R100" s="173">
        <v>783000</v>
      </c>
      <c r="S100" s="173">
        <v>783000</v>
      </c>
      <c r="T100" s="173"/>
      <c r="U100" s="173">
        <f t="shared" si="9"/>
        <v>783000</v>
      </c>
    </row>
    <row r="101" spans="1:21">
      <c r="A101" s="181" t="str">
        <f t="shared" si="7"/>
        <v>229</v>
      </c>
      <c r="B101" s="181" t="str">
        <f t="shared" si="8"/>
        <v>229.0</v>
      </c>
      <c r="C101" s="182" t="s">
        <v>723</v>
      </c>
      <c r="D101" t="s">
        <v>330</v>
      </c>
      <c r="E101" s="454"/>
      <c r="F101" s="454"/>
      <c r="G101" s="173">
        <v>0</v>
      </c>
      <c r="H101" s="173">
        <v>0</v>
      </c>
      <c r="I101" s="173">
        <v>0</v>
      </c>
      <c r="J101" s="173">
        <v>0</v>
      </c>
      <c r="K101" s="173">
        <v>0</v>
      </c>
      <c r="L101" s="173">
        <v>0</v>
      </c>
      <c r="M101" s="173">
        <v>0</v>
      </c>
      <c r="N101" s="173">
        <v>0</v>
      </c>
      <c r="O101" s="173">
        <v>0</v>
      </c>
      <c r="P101" s="173">
        <v>0</v>
      </c>
      <c r="Q101" s="173">
        <v>0</v>
      </c>
      <c r="R101" s="173">
        <v>0</v>
      </c>
      <c r="S101" s="173">
        <v>0</v>
      </c>
      <c r="T101" s="173"/>
      <c r="U101" s="173">
        <f t="shared" si="9"/>
        <v>0</v>
      </c>
    </row>
    <row r="102" spans="1:21">
      <c r="A102" s="181" t="str">
        <f t="shared" si="7"/>
        <v>230</v>
      </c>
      <c r="B102" s="181" t="str">
        <f t="shared" si="8"/>
        <v>230.0</v>
      </c>
      <c r="C102" s="182" t="s">
        <v>724</v>
      </c>
      <c r="D102" t="s">
        <v>725</v>
      </c>
      <c r="E102" s="454"/>
      <c r="F102" s="454"/>
      <c r="G102" s="173">
        <v>33789464.899999999</v>
      </c>
      <c r="H102" s="173">
        <v>33930254.340000004</v>
      </c>
      <c r="I102" s="173">
        <v>34071630.399999999</v>
      </c>
      <c r="J102" s="173">
        <v>34213595.530000001</v>
      </c>
      <c r="K102" s="173">
        <v>34356152.18</v>
      </c>
      <c r="L102" s="173">
        <v>34499302.810000002</v>
      </c>
      <c r="M102" s="173">
        <v>34643049.909999996</v>
      </c>
      <c r="N102" s="173">
        <v>34787395.950000003</v>
      </c>
      <c r="O102" s="173">
        <v>34932343.43</v>
      </c>
      <c r="P102" s="173">
        <v>35077894.859999999</v>
      </c>
      <c r="Q102" s="173">
        <v>35224052.759999998</v>
      </c>
      <c r="R102" s="173">
        <v>35370819.649999999</v>
      </c>
      <c r="S102" s="173">
        <v>35518198.07</v>
      </c>
      <c r="T102" s="173"/>
      <c r="U102" s="173">
        <f t="shared" si="9"/>
        <v>34647242.676153846</v>
      </c>
    </row>
    <row r="103" spans="1:21">
      <c r="A103" s="181" t="str">
        <f t="shared" si="7"/>
        <v>231</v>
      </c>
      <c r="B103" s="181" t="str">
        <f t="shared" si="8"/>
        <v>231.0</v>
      </c>
      <c r="C103" s="182" t="s">
        <v>726</v>
      </c>
      <c r="D103" t="s">
        <v>727</v>
      </c>
      <c r="E103" s="454"/>
      <c r="F103" s="454"/>
      <c r="G103" s="173">
        <v>595364857.17259896</v>
      </c>
      <c r="H103" s="173">
        <v>598422401.24888897</v>
      </c>
      <c r="I103" s="173">
        <v>655705087.29093599</v>
      </c>
      <c r="J103" s="173">
        <v>260252506.72569099</v>
      </c>
      <c r="K103" s="173">
        <v>333921046.648453</v>
      </c>
      <c r="L103" s="173">
        <v>304118438.47153699</v>
      </c>
      <c r="M103" s="173">
        <v>369466307.93546301</v>
      </c>
      <c r="N103" s="173">
        <v>437362472.03191102</v>
      </c>
      <c r="O103" s="173">
        <v>456960329.66298002</v>
      </c>
      <c r="P103" s="173">
        <v>471462430.03022301</v>
      </c>
      <c r="Q103" s="173">
        <v>432650869.85359597</v>
      </c>
      <c r="R103" s="173">
        <v>596370821.03931797</v>
      </c>
      <c r="S103" s="173">
        <v>553907777.94710696</v>
      </c>
      <c r="T103" s="173"/>
      <c r="U103" s="173">
        <f t="shared" si="9"/>
        <v>466612718.92759258</v>
      </c>
    </row>
    <row r="104" spans="1:21">
      <c r="A104" s="181" t="str">
        <f t="shared" si="7"/>
        <v>232</v>
      </c>
      <c r="B104" s="181" t="str">
        <f t="shared" si="8"/>
        <v>232.0</v>
      </c>
      <c r="C104" s="182" t="s">
        <v>728</v>
      </c>
      <c r="D104" t="s">
        <v>337</v>
      </c>
      <c r="E104" s="454"/>
      <c r="F104" s="454"/>
      <c r="G104" s="173">
        <v>254338784.1293402</v>
      </c>
      <c r="H104" s="173">
        <v>339737630.67706448</v>
      </c>
      <c r="I104" s="173">
        <v>247478150.4243924</v>
      </c>
      <c r="J104" s="173">
        <v>227390351.62002149</v>
      </c>
      <c r="K104" s="173">
        <v>220884407.95066369</v>
      </c>
      <c r="L104" s="173">
        <v>235318004.19600761</v>
      </c>
      <c r="M104" s="173">
        <v>298071729.48933327</v>
      </c>
      <c r="N104" s="173">
        <v>315776797.57735699</v>
      </c>
      <c r="O104" s="173">
        <v>230719802.45241421</v>
      </c>
      <c r="P104" s="173">
        <v>237948962.5108822</v>
      </c>
      <c r="Q104" s="173">
        <v>240980546.59163851</v>
      </c>
      <c r="R104" s="173">
        <v>222959032.91933629</v>
      </c>
      <c r="S104" s="173">
        <v>338131365.55483079</v>
      </c>
      <c r="T104" s="173"/>
      <c r="U104" s="173">
        <f t="shared" si="9"/>
        <v>262287351.23794481</v>
      </c>
    </row>
    <row r="105" spans="1:21">
      <c r="A105" s="181" t="str">
        <f t="shared" si="7"/>
        <v>233</v>
      </c>
      <c r="B105" s="181" t="str">
        <f t="shared" si="8"/>
        <v>233.0</v>
      </c>
      <c r="C105" s="182" t="s">
        <v>729</v>
      </c>
      <c r="D105" t="s">
        <v>730</v>
      </c>
      <c r="E105" s="454"/>
      <c r="F105" s="454"/>
      <c r="G105" s="173">
        <v>0</v>
      </c>
      <c r="H105" s="173">
        <v>0</v>
      </c>
      <c r="I105" s="173">
        <v>0</v>
      </c>
      <c r="J105" s="173">
        <v>0</v>
      </c>
      <c r="K105" s="173">
        <v>0</v>
      </c>
      <c r="L105" s="173">
        <v>0</v>
      </c>
      <c r="M105" s="173">
        <v>0</v>
      </c>
      <c r="N105" s="173">
        <v>0</v>
      </c>
      <c r="O105" s="173">
        <v>0</v>
      </c>
      <c r="P105" s="173">
        <v>0</v>
      </c>
      <c r="Q105" s="173">
        <v>0</v>
      </c>
      <c r="R105" s="173">
        <v>0</v>
      </c>
      <c r="S105" s="173">
        <v>0</v>
      </c>
      <c r="T105" s="173"/>
      <c r="U105" s="173">
        <f t="shared" si="9"/>
        <v>0</v>
      </c>
    </row>
    <row r="106" spans="1:21">
      <c r="A106" s="181" t="str">
        <f t="shared" si="7"/>
        <v>234</v>
      </c>
      <c r="B106" s="181" t="str">
        <f t="shared" si="8"/>
        <v>234.0</v>
      </c>
      <c r="C106" s="182" t="s">
        <v>731</v>
      </c>
      <c r="D106" t="s">
        <v>732</v>
      </c>
      <c r="E106" s="454"/>
      <c r="F106" s="454"/>
      <c r="G106" s="173">
        <v>11940227.210000001</v>
      </c>
      <c r="H106" s="173">
        <v>9848433.6426465008</v>
      </c>
      <c r="I106" s="173">
        <v>9701871.3093058001</v>
      </c>
      <c r="J106" s="173">
        <v>9697924.9325977005</v>
      </c>
      <c r="K106" s="173">
        <v>9707287.8082184009</v>
      </c>
      <c r="L106" s="173">
        <v>10899350.7640184</v>
      </c>
      <c r="M106" s="173">
        <v>11983335.163357301</v>
      </c>
      <c r="N106" s="173">
        <v>13279255.0650157</v>
      </c>
      <c r="O106" s="173">
        <v>13475250.425035199</v>
      </c>
      <c r="P106" s="173">
        <v>13212938.1018323</v>
      </c>
      <c r="Q106" s="173">
        <v>12240444.7332101</v>
      </c>
      <c r="R106" s="173">
        <v>11262049.3756712</v>
      </c>
      <c r="S106" s="173">
        <v>11344714.865146199</v>
      </c>
      <c r="T106" s="173"/>
      <c r="U106" s="173">
        <f t="shared" si="9"/>
        <v>11430237.184311908</v>
      </c>
    </row>
    <row r="107" spans="1:21">
      <c r="A107" s="181" t="str">
        <f t="shared" si="7"/>
        <v>235</v>
      </c>
      <c r="B107" s="181" t="str">
        <f t="shared" si="8"/>
        <v>235.0</v>
      </c>
      <c r="C107" s="182" t="s">
        <v>733</v>
      </c>
      <c r="D107" t="s">
        <v>343</v>
      </c>
      <c r="E107" s="454"/>
      <c r="F107" s="454"/>
      <c r="G107" s="173">
        <v>121238932.512716</v>
      </c>
      <c r="H107" s="173">
        <v>121289448.734596</v>
      </c>
      <c r="I107" s="173">
        <v>121339986.00490201</v>
      </c>
      <c r="J107" s="173">
        <v>121390544.332404</v>
      </c>
      <c r="K107" s="173">
        <v>121441123.725876</v>
      </c>
      <c r="L107" s="173">
        <v>121491724.194095</v>
      </c>
      <c r="M107" s="173">
        <v>121542345.74584299</v>
      </c>
      <c r="N107" s="173">
        <v>121592988.38990299</v>
      </c>
      <c r="O107" s="173">
        <v>121643652.135066</v>
      </c>
      <c r="P107" s="173">
        <v>121694336.99012201</v>
      </c>
      <c r="Q107" s="173">
        <v>121745042.96386801</v>
      </c>
      <c r="R107" s="173">
        <v>121795770.06510299</v>
      </c>
      <c r="S107" s="173">
        <v>121846518.30263001</v>
      </c>
      <c r="T107" s="173"/>
      <c r="U107" s="173">
        <f t="shared" si="9"/>
        <v>121542493.39208645</v>
      </c>
    </row>
    <row r="108" spans="1:21">
      <c r="A108" s="181" t="str">
        <f t="shared" si="7"/>
        <v>236</v>
      </c>
      <c r="B108" s="181" t="str">
        <f t="shared" si="8"/>
        <v>236.0</v>
      </c>
      <c r="C108" s="182" t="s">
        <v>734</v>
      </c>
      <c r="D108" t="s">
        <v>479</v>
      </c>
      <c r="E108" s="454"/>
      <c r="F108" s="454"/>
      <c r="G108" s="173">
        <v>12925257.539249999</v>
      </c>
      <c r="H108" s="173">
        <v>21434892.624605101</v>
      </c>
      <c r="I108" s="173">
        <v>28453867.986593802</v>
      </c>
      <c r="J108" s="173">
        <v>25716469.1903916</v>
      </c>
      <c r="K108" s="173">
        <v>25515454.138750002</v>
      </c>
      <c r="L108" s="173">
        <v>39734240.031656303</v>
      </c>
      <c r="M108" s="173">
        <v>48937574.386763103</v>
      </c>
      <c r="N108" s="173">
        <v>66854972.394986004</v>
      </c>
      <c r="O108" s="173">
        <v>85395750.400206298</v>
      </c>
      <c r="P108" s="173">
        <v>91395382.583481595</v>
      </c>
      <c r="Q108" s="173">
        <v>101560047.67511509</v>
      </c>
      <c r="R108" s="173">
        <v>15395935.2889768</v>
      </c>
      <c r="S108" s="173">
        <v>12848947.166446701</v>
      </c>
      <c r="T108" s="173"/>
      <c r="U108" s="173">
        <f t="shared" si="9"/>
        <v>44320676.262094028</v>
      </c>
    </row>
    <row r="109" spans="1:21">
      <c r="A109" s="181" t="str">
        <f t="shared" si="7"/>
        <v>237</v>
      </c>
      <c r="B109" s="181" t="str">
        <f t="shared" si="8"/>
        <v>237.0</v>
      </c>
      <c r="C109" s="182" t="s">
        <v>735</v>
      </c>
      <c r="D109" t="s">
        <v>347</v>
      </c>
      <c r="E109" s="454"/>
      <c r="F109" s="454"/>
      <c r="G109" s="173">
        <v>35201520.636353798</v>
      </c>
      <c r="H109" s="173">
        <v>33897180.190670803</v>
      </c>
      <c r="I109" s="173">
        <v>48561636.644592099</v>
      </c>
      <c r="J109" s="173">
        <v>39209230.128644198</v>
      </c>
      <c r="K109" s="173">
        <v>55820195.5838333</v>
      </c>
      <c r="L109" s="173">
        <v>44872746.143696599</v>
      </c>
      <c r="M109" s="173">
        <v>40279159.729879901</v>
      </c>
      <c r="N109" s="173">
        <v>49478948.601337299</v>
      </c>
      <c r="O109" s="173">
        <v>60038928.277803198</v>
      </c>
      <c r="P109" s="173">
        <v>52801305.604492098</v>
      </c>
      <c r="Q109" s="173">
        <v>69471935.775480807</v>
      </c>
      <c r="R109" s="173">
        <v>46287491.646638297</v>
      </c>
      <c r="S109" s="173">
        <v>32834563.451576099</v>
      </c>
      <c r="U109" s="173">
        <f t="shared" si="9"/>
        <v>46827295.570384502</v>
      </c>
    </row>
    <row r="110" spans="1:21">
      <c r="A110" s="181" t="str">
        <f t="shared" si="7"/>
        <v>238</v>
      </c>
      <c r="B110" s="181" t="str">
        <f t="shared" si="8"/>
        <v>238.0</v>
      </c>
      <c r="C110" s="182" t="s">
        <v>736</v>
      </c>
      <c r="D110" t="s">
        <v>134</v>
      </c>
      <c r="E110" s="454"/>
      <c r="F110" s="454"/>
      <c r="G110" s="173">
        <v>0</v>
      </c>
      <c r="H110" s="173">
        <v>0</v>
      </c>
      <c r="I110" s="173">
        <v>0</v>
      </c>
      <c r="J110" s="173">
        <v>0</v>
      </c>
      <c r="K110" s="173">
        <v>0</v>
      </c>
      <c r="L110" s="173">
        <v>0</v>
      </c>
      <c r="M110" s="173">
        <v>0</v>
      </c>
      <c r="N110" s="173">
        <v>0</v>
      </c>
      <c r="O110" s="173">
        <v>0</v>
      </c>
      <c r="P110" s="173">
        <v>0</v>
      </c>
      <c r="Q110" s="173">
        <v>0</v>
      </c>
      <c r="R110" s="173">
        <v>0</v>
      </c>
      <c r="S110" s="173">
        <v>0</v>
      </c>
      <c r="U110" s="173">
        <f t="shared" si="9"/>
        <v>0</v>
      </c>
    </row>
    <row r="111" spans="1:21">
      <c r="A111" s="181" t="str">
        <f t="shared" si="7"/>
        <v>241</v>
      </c>
      <c r="B111" s="181" t="str">
        <f t="shared" si="8"/>
        <v>241.0</v>
      </c>
      <c r="C111" s="182" t="s">
        <v>737</v>
      </c>
      <c r="D111" t="s">
        <v>351</v>
      </c>
      <c r="E111" s="454"/>
      <c r="F111" s="454"/>
      <c r="G111" s="173">
        <v>13498460.1800001</v>
      </c>
      <c r="H111" s="173">
        <v>12702460.179999899</v>
      </c>
      <c r="I111" s="173">
        <v>12862380.1800001</v>
      </c>
      <c r="J111" s="173">
        <v>12773820.179999899</v>
      </c>
      <c r="K111" s="173">
        <v>13220660.1800001</v>
      </c>
      <c r="L111" s="173">
        <v>13896460.18</v>
      </c>
      <c r="M111" s="173">
        <v>14763420.18</v>
      </c>
      <c r="N111" s="173">
        <v>15349060.18</v>
      </c>
      <c r="O111" s="173">
        <v>16002240.18</v>
      </c>
      <c r="P111" s="173">
        <v>16211700.179999899</v>
      </c>
      <c r="Q111" s="173">
        <v>15119784.98</v>
      </c>
      <c r="R111" s="173">
        <v>13950181.779999901</v>
      </c>
      <c r="S111" s="173">
        <v>14342125.779999999</v>
      </c>
      <c r="U111" s="173">
        <f t="shared" si="9"/>
        <v>14207134.949230762</v>
      </c>
    </row>
    <row r="112" spans="1:21">
      <c r="A112" s="181" t="str">
        <f t="shared" si="7"/>
        <v>242</v>
      </c>
      <c r="B112" s="181" t="str">
        <f t="shared" si="8"/>
        <v>242.0</v>
      </c>
      <c r="C112" s="182" t="s">
        <v>738</v>
      </c>
      <c r="D112" t="s">
        <v>739</v>
      </c>
      <c r="E112" s="454"/>
      <c r="F112" s="454"/>
      <c r="G112" s="173">
        <v>40869614.289303496</v>
      </c>
      <c r="H112" s="173">
        <v>40681791.109303497</v>
      </c>
      <c r="I112" s="173">
        <v>40775791.109303497</v>
      </c>
      <c r="J112" s="173">
        <v>40601597.965887196</v>
      </c>
      <c r="K112" s="173">
        <v>40679597.965887196</v>
      </c>
      <c r="L112" s="173">
        <v>40734597.965887196</v>
      </c>
      <c r="M112" s="173">
        <v>41597857.204693198</v>
      </c>
      <c r="N112" s="173">
        <v>41608857.204693198</v>
      </c>
      <c r="O112" s="173">
        <v>41653857.204693198</v>
      </c>
      <c r="P112" s="173">
        <v>42486116.4434992</v>
      </c>
      <c r="Q112" s="173">
        <v>42531116.4434992</v>
      </c>
      <c r="R112" s="173">
        <v>42576116.4434992</v>
      </c>
      <c r="S112" s="173">
        <v>43192375.682305098</v>
      </c>
      <c r="U112" s="173">
        <f t="shared" si="9"/>
        <v>41537637.464034952</v>
      </c>
    </row>
    <row r="113" spans="1:21">
      <c r="A113" s="181" t="str">
        <f t="shared" si="7"/>
        <v>243</v>
      </c>
      <c r="B113" s="181" t="str">
        <f t="shared" si="8"/>
        <v>243.0</v>
      </c>
      <c r="C113" s="182" t="s">
        <v>740</v>
      </c>
      <c r="D113" t="s">
        <v>355</v>
      </c>
      <c r="E113" s="454"/>
      <c r="F113" s="454"/>
      <c r="G113" s="173">
        <v>1831399.0999980001</v>
      </c>
      <c r="H113" s="173">
        <v>1672506.9455502001</v>
      </c>
      <c r="I113" s="173">
        <v>1513143.2575343</v>
      </c>
      <c r="J113" s="173">
        <v>1353270.0313303</v>
      </c>
      <c r="K113" s="173">
        <v>1192885.6458079999</v>
      </c>
      <c r="L113" s="173">
        <v>1032000.6764398</v>
      </c>
      <c r="M113" s="173">
        <v>870601.30740429997</v>
      </c>
      <c r="N113" s="173">
        <v>708701.72860949999</v>
      </c>
      <c r="O113" s="173">
        <v>546284.53074329998</v>
      </c>
      <c r="P113" s="173">
        <v>383348.06712199998</v>
      </c>
      <c r="Q113" s="173">
        <v>387175.93584009999</v>
      </c>
      <c r="R113" s="173">
        <v>391013.75446560001</v>
      </c>
      <c r="S113" s="173">
        <v>394921.03353840002</v>
      </c>
      <c r="U113" s="173">
        <f t="shared" si="9"/>
        <v>944404.00110644603</v>
      </c>
    </row>
    <row r="114" spans="1:21">
      <c r="A114" s="181" t="str">
        <f t="shared" si="7"/>
        <v>245</v>
      </c>
      <c r="B114" s="181" t="str">
        <f t="shared" si="8"/>
        <v>245.0</v>
      </c>
      <c r="C114" s="182" t="s">
        <v>741</v>
      </c>
      <c r="D114" t="s">
        <v>742</v>
      </c>
      <c r="E114" s="454"/>
      <c r="F114" s="454"/>
      <c r="G114" s="173">
        <v>0</v>
      </c>
      <c r="H114" s="173">
        <v>0</v>
      </c>
      <c r="I114" s="173">
        <v>0</v>
      </c>
      <c r="J114" s="173">
        <v>0</v>
      </c>
      <c r="K114" s="173">
        <v>0</v>
      </c>
      <c r="L114" s="173">
        <v>0</v>
      </c>
      <c r="M114" s="173">
        <v>0</v>
      </c>
      <c r="N114" s="173">
        <v>0</v>
      </c>
      <c r="O114" s="173">
        <v>0</v>
      </c>
      <c r="P114" s="173">
        <v>0</v>
      </c>
      <c r="Q114" s="173">
        <v>0</v>
      </c>
      <c r="R114" s="173">
        <v>0</v>
      </c>
      <c r="S114" s="173">
        <v>0</v>
      </c>
      <c r="U114" s="173">
        <f t="shared" si="9"/>
        <v>0</v>
      </c>
    </row>
    <row r="115" spans="1:21">
      <c r="A115" s="181" t="str">
        <f t="shared" si="7"/>
        <v>252</v>
      </c>
      <c r="B115" s="181" t="str">
        <f t="shared" si="8"/>
        <v>252.0</v>
      </c>
      <c r="C115" s="182" t="s">
        <v>743</v>
      </c>
      <c r="D115" t="s">
        <v>744</v>
      </c>
      <c r="E115" s="454"/>
      <c r="F115" s="454"/>
      <c r="G115" s="173">
        <v>0</v>
      </c>
      <c r="H115" s="173">
        <v>0</v>
      </c>
      <c r="I115" s="173">
        <v>0</v>
      </c>
      <c r="J115" s="173">
        <v>0</v>
      </c>
      <c r="K115" s="173">
        <v>0</v>
      </c>
      <c r="L115" s="173">
        <v>0</v>
      </c>
      <c r="M115" s="173">
        <v>0</v>
      </c>
      <c r="N115" s="173">
        <v>0</v>
      </c>
      <c r="O115" s="173">
        <v>0</v>
      </c>
      <c r="P115" s="173">
        <v>0</v>
      </c>
      <c r="Q115" s="173">
        <v>0</v>
      </c>
      <c r="R115" s="173">
        <v>0</v>
      </c>
      <c r="S115" s="173">
        <v>0</v>
      </c>
      <c r="U115" s="173">
        <f t="shared" si="9"/>
        <v>0</v>
      </c>
    </row>
    <row r="116" spans="1:21" s="185" customFormat="1">
      <c r="A116" s="183" t="str">
        <f t="shared" si="7"/>
        <v>253</v>
      </c>
      <c r="B116" s="183" t="str">
        <f t="shared" si="8"/>
        <v>253.0</v>
      </c>
      <c r="C116" s="184" t="s">
        <v>745</v>
      </c>
      <c r="D116" s="185" t="s">
        <v>359</v>
      </c>
      <c r="E116" s="454"/>
      <c r="F116" s="454"/>
      <c r="G116" s="173">
        <v>38095902.782142498</v>
      </c>
      <c r="H116" s="186">
        <v>48733488.673501</v>
      </c>
      <c r="I116" s="186">
        <v>50597464.078821696</v>
      </c>
      <c r="J116" s="186">
        <v>47459862.379175</v>
      </c>
      <c r="K116" s="186">
        <v>45638536.178742498</v>
      </c>
      <c r="L116" s="186">
        <v>46474827.189593397</v>
      </c>
      <c r="M116" s="186">
        <v>42648314.895821497</v>
      </c>
      <c r="N116" s="186">
        <v>39427322.898039401</v>
      </c>
      <c r="O116" s="186">
        <v>35523171.071460702</v>
      </c>
      <c r="P116" s="186">
        <v>26564114.122590099</v>
      </c>
      <c r="Q116" s="186">
        <v>19267860.784241099</v>
      </c>
      <c r="R116" s="186">
        <v>14546107.606709</v>
      </c>
      <c r="S116" s="186">
        <v>15778410.867560999</v>
      </c>
      <c r="T116" s="186"/>
      <c r="U116" s="186">
        <f t="shared" si="9"/>
        <v>36211952.579107612</v>
      </c>
    </row>
    <row r="117" spans="1:21">
      <c r="A117" s="181" t="str">
        <f t="shared" si="7"/>
        <v>254</v>
      </c>
      <c r="B117" s="181" t="str">
        <f t="shared" si="8"/>
        <v>254.0</v>
      </c>
      <c r="C117" s="182" t="s">
        <v>746</v>
      </c>
      <c r="D117" t="s">
        <v>429</v>
      </c>
      <c r="E117" s="454"/>
      <c r="F117" s="454"/>
      <c r="G117" s="173">
        <v>543889302.90357983</v>
      </c>
      <c r="H117" s="173">
        <v>532576661.01495433</v>
      </c>
      <c r="I117" s="173">
        <v>529893967.91988081</v>
      </c>
      <c r="J117" s="173">
        <v>528224670.77014178</v>
      </c>
      <c r="K117" s="173">
        <v>529572296.74536961</v>
      </c>
      <c r="L117" s="173">
        <v>525807839.48273659</v>
      </c>
      <c r="M117" s="173">
        <v>525897620.86134613</v>
      </c>
      <c r="N117" s="173">
        <v>524588130.96277022</v>
      </c>
      <c r="O117" s="173">
        <v>522017084.16155457</v>
      </c>
      <c r="P117" s="173">
        <v>513244584.61082989</v>
      </c>
      <c r="Q117" s="173">
        <v>512333588.69717532</v>
      </c>
      <c r="R117" s="173">
        <v>511127506.24224639</v>
      </c>
      <c r="S117" s="173">
        <v>508342291.73172992</v>
      </c>
      <c r="U117" s="173">
        <f t="shared" si="9"/>
        <v>523655042.00802428</v>
      </c>
    </row>
    <row r="118" spans="1:21">
      <c r="A118" s="181" t="str">
        <f t="shared" si="7"/>
        <v>255</v>
      </c>
      <c r="B118" s="181" t="str">
        <f t="shared" si="8"/>
        <v>255.0</v>
      </c>
      <c r="C118" s="182" t="s">
        <v>747</v>
      </c>
      <c r="D118" t="s">
        <v>748</v>
      </c>
      <c r="E118" s="454"/>
      <c r="F118" s="454"/>
      <c r="G118" s="173">
        <v>234686520.19</v>
      </c>
      <c r="H118" s="173">
        <v>233862150.03</v>
      </c>
      <c r="I118" s="173">
        <v>248250479.84999999</v>
      </c>
      <c r="J118" s="173">
        <v>247299337.69999999</v>
      </c>
      <c r="K118" s="173">
        <v>271995264.55000001</v>
      </c>
      <c r="L118" s="173">
        <v>270830395.73000002</v>
      </c>
      <c r="M118" s="173">
        <v>269665526.93000001</v>
      </c>
      <c r="N118" s="173">
        <v>268500658.13</v>
      </c>
      <c r="O118" s="173">
        <v>267335789.31</v>
      </c>
      <c r="P118" s="173">
        <v>266170920.50999999</v>
      </c>
      <c r="Q118" s="173">
        <v>265006051.71000001</v>
      </c>
      <c r="R118" s="173">
        <v>263841182.88999999</v>
      </c>
      <c r="S118" s="173">
        <v>264120667.28999999</v>
      </c>
      <c r="U118" s="173">
        <f t="shared" si="9"/>
        <v>259351149.60153848</v>
      </c>
    </row>
    <row r="119" spans="1:21">
      <c r="A119" s="181" t="str">
        <f t="shared" si="7"/>
        <v>256</v>
      </c>
      <c r="B119" s="181" t="str">
        <f t="shared" si="8"/>
        <v>256.0</v>
      </c>
      <c r="C119" s="182" t="s">
        <v>749</v>
      </c>
      <c r="D119" t="s">
        <v>750</v>
      </c>
      <c r="E119" s="454"/>
      <c r="F119" s="454"/>
      <c r="G119" s="173">
        <v>-7876.12</v>
      </c>
      <c r="H119" s="173">
        <v>-7876.12</v>
      </c>
      <c r="I119" s="173">
        <v>-7876.12</v>
      </c>
      <c r="J119" s="173">
        <v>-7876.12</v>
      </c>
      <c r="K119" s="173">
        <v>-7876.12</v>
      </c>
      <c r="L119" s="173">
        <v>-7876.12</v>
      </c>
      <c r="M119" s="173">
        <v>-7876.12</v>
      </c>
      <c r="N119" s="173">
        <v>-7876.12</v>
      </c>
      <c r="O119" s="173">
        <v>-7876.12</v>
      </c>
      <c r="P119" s="173">
        <v>-7876.12</v>
      </c>
      <c r="Q119" s="173">
        <v>-7876.12</v>
      </c>
      <c r="R119" s="173">
        <v>-7876.12</v>
      </c>
      <c r="S119" s="173">
        <v>-7876.12</v>
      </c>
      <c r="U119" s="173">
        <f t="shared" si="9"/>
        <v>-7876.119999999999</v>
      </c>
    </row>
    <row r="120" spans="1:21">
      <c r="A120" s="181" t="str">
        <f t="shared" si="7"/>
        <v>257</v>
      </c>
      <c r="B120" s="181" t="str">
        <f t="shared" si="8"/>
        <v>257.0</v>
      </c>
      <c r="C120" s="182" t="s">
        <v>751</v>
      </c>
      <c r="D120" t="s">
        <v>752</v>
      </c>
      <c r="E120" s="454"/>
      <c r="F120" s="454"/>
      <c r="G120" s="173">
        <v>0</v>
      </c>
      <c r="H120" s="173">
        <v>0</v>
      </c>
      <c r="I120" s="173">
        <v>0</v>
      </c>
      <c r="J120" s="173">
        <v>0</v>
      </c>
      <c r="K120" s="173">
        <v>0</v>
      </c>
      <c r="L120" s="173">
        <v>0</v>
      </c>
      <c r="M120" s="173">
        <v>0</v>
      </c>
      <c r="N120" s="173">
        <v>0</v>
      </c>
      <c r="O120" s="173">
        <v>0</v>
      </c>
      <c r="P120" s="173">
        <v>0</v>
      </c>
      <c r="Q120" s="173">
        <v>0</v>
      </c>
      <c r="R120" s="173">
        <v>0</v>
      </c>
      <c r="S120" s="173">
        <v>0</v>
      </c>
      <c r="U120" s="173">
        <f t="shared" si="9"/>
        <v>0</v>
      </c>
    </row>
    <row r="121" spans="1:21">
      <c r="A121" s="181" t="str">
        <f t="shared" si="7"/>
        <v>281</v>
      </c>
      <c r="B121" s="181" t="str">
        <f t="shared" si="8"/>
        <v>281.0</v>
      </c>
      <c r="C121" s="182" t="s">
        <v>753</v>
      </c>
      <c r="D121" t="s">
        <v>754</v>
      </c>
      <c r="E121" s="454"/>
      <c r="F121" s="454"/>
      <c r="G121" s="173">
        <v>53127871.189999998</v>
      </c>
      <c r="H121" s="173">
        <v>52922970.030000001</v>
      </c>
      <c r="I121" s="173">
        <v>52718068.880000003</v>
      </c>
      <c r="J121" s="173">
        <v>52513167.719999999</v>
      </c>
      <c r="K121" s="173">
        <v>52308266.579999998</v>
      </c>
      <c r="L121" s="173">
        <v>52103365.420000002</v>
      </c>
      <c r="M121" s="173">
        <v>51898464.270000003</v>
      </c>
      <c r="N121" s="173">
        <v>51693563.109999999</v>
      </c>
      <c r="O121" s="173">
        <v>51488661.960000001</v>
      </c>
      <c r="P121" s="173">
        <v>51283760.799999997</v>
      </c>
      <c r="Q121" s="173">
        <v>51078859.659999996</v>
      </c>
      <c r="R121" s="173">
        <v>50873958.5</v>
      </c>
      <c r="S121" s="173">
        <v>50669057.350000001</v>
      </c>
      <c r="U121" s="173">
        <f t="shared" si="9"/>
        <v>51898464.266923077</v>
      </c>
    </row>
    <row r="122" spans="1:21">
      <c r="A122" s="181" t="str">
        <f t="shared" si="7"/>
        <v>282</v>
      </c>
      <c r="B122" s="181" t="str">
        <f t="shared" si="8"/>
        <v>282.0</v>
      </c>
      <c r="C122" s="182" t="s">
        <v>755</v>
      </c>
      <c r="D122" t="s">
        <v>756</v>
      </c>
      <c r="E122" s="454"/>
      <c r="F122" s="454"/>
      <c r="G122" s="173">
        <v>1581777672.21</v>
      </c>
      <c r="H122" s="173">
        <v>1588611273.0799999</v>
      </c>
      <c r="I122" s="173">
        <v>1597454603.29</v>
      </c>
      <c r="J122" s="173">
        <v>1600086356.75</v>
      </c>
      <c r="K122" s="173">
        <v>1610383855.79</v>
      </c>
      <c r="L122" s="173">
        <v>1617254709.8699999</v>
      </c>
      <c r="M122" s="173">
        <v>1624031080.27</v>
      </c>
      <c r="N122" s="173">
        <v>1630565536.6700001</v>
      </c>
      <c r="O122" s="173">
        <v>1637209106.6500001</v>
      </c>
      <c r="P122" s="173">
        <v>1653946447.6099999</v>
      </c>
      <c r="Q122" s="173">
        <v>1660685131.3800001</v>
      </c>
      <c r="R122" s="173">
        <v>1667304733.72</v>
      </c>
      <c r="S122" s="173">
        <v>1668101447.1900001</v>
      </c>
      <c r="U122" s="173">
        <f t="shared" si="9"/>
        <v>1625954765.7292306</v>
      </c>
    </row>
    <row r="123" spans="1:21">
      <c r="A123" s="181" t="str">
        <f t="shared" si="7"/>
        <v>283</v>
      </c>
      <c r="B123" s="181" t="str">
        <f t="shared" si="8"/>
        <v>283.0</v>
      </c>
      <c r="C123" s="182" t="s">
        <v>757</v>
      </c>
      <c r="D123" t="s">
        <v>758</v>
      </c>
      <c r="E123" s="454"/>
      <c r="F123" s="454"/>
      <c r="G123" s="173">
        <v>47507059.780000001</v>
      </c>
      <c r="H123" s="173">
        <v>49607357.57</v>
      </c>
      <c r="I123" s="173">
        <v>52347972.82</v>
      </c>
      <c r="J123" s="173">
        <v>64527857.439999998</v>
      </c>
      <c r="K123" s="173">
        <v>68028297.950000003</v>
      </c>
      <c r="L123" s="173">
        <v>69868323.459999993</v>
      </c>
      <c r="M123" s="173">
        <v>70073396.989999995</v>
      </c>
      <c r="N123" s="173">
        <v>71316952.840000004</v>
      </c>
      <c r="O123" s="173">
        <v>72575927.599999994</v>
      </c>
      <c r="P123" s="173">
        <v>66313700.159999996</v>
      </c>
      <c r="Q123" s="173">
        <v>67875643.640000001</v>
      </c>
      <c r="R123" s="173">
        <v>70030560.069999993</v>
      </c>
      <c r="S123" s="173">
        <v>75368406.760000005</v>
      </c>
      <c r="U123" s="173">
        <f t="shared" si="9"/>
        <v>65033958.236923069</v>
      </c>
    </row>
    <row r="124" spans="1:21">
      <c r="A124" s="181" t="str">
        <f t="shared" si="7"/>
        <v>403</v>
      </c>
      <c r="B124" s="181" t="str">
        <f t="shared" si="8"/>
        <v>403.0</v>
      </c>
      <c r="C124" s="182" t="s">
        <v>759</v>
      </c>
      <c r="D124" t="s">
        <v>760</v>
      </c>
      <c r="E124" s="454"/>
      <c r="F124" s="454"/>
      <c r="G124" s="173">
        <v>36542548.618281104</v>
      </c>
      <c r="H124" s="173">
        <v>41488847.694078602</v>
      </c>
      <c r="I124" s="173">
        <v>41562832.422909297</v>
      </c>
      <c r="J124" s="173">
        <v>42041628.790323198</v>
      </c>
      <c r="K124" s="173">
        <v>42227311.198399603</v>
      </c>
      <c r="L124" s="173">
        <v>43251045.110362202</v>
      </c>
      <c r="M124" s="173">
        <v>43922736.657113597</v>
      </c>
      <c r="N124" s="173">
        <v>44604061.810109802</v>
      </c>
      <c r="O124" s="173">
        <v>44844156.736036003</v>
      </c>
      <c r="P124" s="173">
        <v>45042037.210545696</v>
      </c>
      <c r="Q124" s="173">
        <v>45195764.0979596</v>
      </c>
      <c r="R124" s="173">
        <v>45327609.105373502</v>
      </c>
      <c r="S124" s="173">
        <v>45463647.863449901</v>
      </c>
      <c r="U124" s="173">
        <f t="shared" si="9"/>
        <v>43193402.101149395</v>
      </c>
    </row>
    <row r="125" spans="1:21">
      <c r="A125" s="181" t="str">
        <f t="shared" si="7"/>
        <v>403</v>
      </c>
      <c r="B125" s="181" t="str">
        <f t="shared" si="8"/>
        <v>403.1</v>
      </c>
      <c r="C125" s="182" t="s">
        <v>761</v>
      </c>
      <c r="D125" t="s">
        <v>762</v>
      </c>
      <c r="E125" s="454"/>
      <c r="F125" s="454"/>
      <c r="G125" s="173">
        <v>0</v>
      </c>
      <c r="H125" s="173">
        <v>0</v>
      </c>
      <c r="I125" s="173">
        <v>0</v>
      </c>
      <c r="J125" s="173">
        <v>0</v>
      </c>
      <c r="K125" s="173">
        <v>0</v>
      </c>
      <c r="L125" s="173">
        <v>0</v>
      </c>
      <c r="M125" s="173">
        <v>0</v>
      </c>
      <c r="N125" s="173">
        <v>0</v>
      </c>
      <c r="O125" s="173">
        <v>0</v>
      </c>
      <c r="P125" s="173">
        <v>0</v>
      </c>
      <c r="Q125" s="173">
        <v>0</v>
      </c>
      <c r="R125" s="173">
        <v>0</v>
      </c>
      <c r="S125" s="173">
        <v>0</v>
      </c>
      <c r="U125" s="173">
        <f t="shared" si="9"/>
        <v>0</v>
      </c>
    </row>
    <row r="126" spans="1:21">
      <c r="A126" s="181" t="str">
        <f t="shared" si="7"/>
        <v>404</v>
      </c>
      <c r="B126" s="181" t="str">
        <f t="shared" si="8"/>
        <v>404.0</v>
      </c>
      <c r="C126" s="182" t="s">
        <v>763</v>
      </c>
      <c r="D126" t="s">
        <v>764</v>
      </c>
      <c r="E126" s="454"/>
      <c r="F126" s="454"/>
      <c r="G126" s="173">
        <v>3131050.9664149</v>
      </c>
      <c r="H126" s="173">
        <v>3275438.7564149001</v>
      </c>
      <c r="I126" s="173">
        <v>3274748.2864148999</v>
      </c>
      <c r="J126" s="173">
        <v>3277060.9764148998</v>
      </c>
      <c r="K126" s="173">
        <v>3289982.0064149001</v>
      </c>
      <c r="L126" s="173">
        <v>3292618.8364149001</v>
      </c>
      <c r="M126" s="173">
        <v>3293677.5064149001</v>
      </c>
      <c r="N126" s="173">
        <v>3295058.0764148999</v>
      </c>
      <c r="O126" s="173">
        <v>3294933.6064149002</v>
      </c>
      <c r="P126" s="173">
        <v>3294018.0764148999</v>
      </c>
      <c r="Q126" s="173">
        <v>3430006.2364149</v>
      </c>
      <c r="R126" s="173">
        <v>3606805.8864149</v>
      </c>
      <c r="S126" s="173">
        <v>3621100.1364149</v>
      </c>
      <c r="U126" s="173">
        <f t="shared" si="9"/>
        <v>3336653.7964149001</v>
      </c>
    </row>
    <row r="127" spans="1:21">
      <c r="A127" s="181" t="str">
        <f t="shared" si="7"/>
        <v>404</v>
      </c>
      <c r="B127" s="181" t="str">
        <f t="shared" si="8"/>
        <v>404.1</v>
      </c>
      <c r="C127" s="182" t="s">
        <v>765</v>
      </c>
      <c r="D127" t="s">
        <v>766</v>
      </c>
      <c r="E127" s="454"/>
      <c r="F127" s="454"/>
      <c r="G127" s="173">
        <v>0</v>
      </c>
      <c r="H127" s="173">
        <v>0</v>
      </c>
      <c r="I127" s="173">
        <v>0</v>
      </c>
      <c r="J127" s="173">
        <v>0</v>
      </c>
      <c r="K127" s="173">
        <v>0</v>
      </c>
      <c r="L127" s="173">
        <v>0</v>
      </c>
      <c r="M127" s="173">
        <v>0</v>
      </c>
      <c r="N127" s="173">
        <v>0</v>
      </c>
      <c r="O127" s="173">
        <v>0</v>
      </c>
      <c r="P127" s="173">
        <v>0</v>
      </c>
      <c r="Q127" s="173">
        <v>0</v>
      </c>
      <c r="R127" s="173">
        <v>0</v>
      </c>
      <c r="S127" s="173">
        <v>0</v>
      </c>
      <c r="U127" s="173">
        <f t="shared" si="9"/>
        <v>0</v>
      </c>
    </row>
    <row r="128" spans="1:21">
      <c r="A128" s="181" t="str">
        <f t="shared" si="7"/>
        <v>404</v>
      </c>
      <c r="B128" s="181" t="str">
        <f t="shared" si="8"/>
        <v>404.2</v>
      </c>
      <c r="C128" s="182" t="s">
        <v>767</v>
      </c>
      <c r="D128" t="s">
        <v>768</v>
      </c>
      <c r="E128" s="454"/>
      <c r="F128" s="454"/>
      <c r="G128" s="173">
        <v>0</v>
      </c>
      <c r="H128" s="173">
        <v>0</v>
      </c>
      <c r="I128" s="173">
        <v>0</v>
      </c>
      <c r="J128" s="173">
        <v>0</v>
      </c>
      <c r="K128" s="173">
        <v>0</v>
      </c>
      <c r="L128" s="173">
        <v>0</v>
      </c>
      <c r="M128" s="173">
        <v>0</v>
      </c>
      <c r="N128" s="173">
        <v>0</v>
      </c>
      <c r="O128" s="173">
        <v>0</v>
      </c>
      <c r="P128" s="173">
        <v>0</v>
      </c>
      <c r="Q128" s="173">
        <v>0</v>
      </c>
      <c r="R128" s="173">
        <v>0</v>
      </c>
      <c r="S128" s="173">
        <v>0</v>
      </c>
      <c r="U128" s="173">
        <f t="shared" si="9"/>
        <v>0</v>
      </c>
    </row>
    <row r="129" spans="1:21">
      <c r="A129" s="181" t="str">
        <f t="shared" si="7"/>
        <v>404</v>
      </c>
      <c r="B129" s="181" t="str">
        <f t="shared" si="8"/>
        <v>404.3</v>
      </c>
      <c r="C129" s="182" t="s">
        <v>769</v>
      </c>
      <c r="D129" t="s">
        <v>770</v>
      </c>
      <c r="E129" s="454"/>
      <c r="F129" s="454"/>
      <c r="G129" s="173">
        <v>0</v>
      </c>
      <c r="H129" s="173">
        <v>0</v>
      </c>
      <c r="I129" s="173">
        <v>0</v>
      </c>
      <c r="J129" s="173">
        <v>0</v>
      </c>
      <c r="K129" s="173">
        <v>0</v>
      </c>
      <c r="L129" s="173">
        <v>0</v>
      </c>
      <c r="M129" s="173">
        <v>0</v>
      </c>
      <c r="N129" s="173">
        <v>0</v>
      </c>
      <c r="O129" s="173">
        <v>0</v>
      </c>
      <c r="P129" s="173">
        <v>0</v>
      </c>
      <c r="Q129" s="173">
        <v>0</v>
      </c>
      <c r="R129" s="173">
        <v>0</v>
      </c>
      <c r="S129" s="173">
        <v>0</v>
      </c>
      <c r="U129" s="173">
        <f t="shared" si="9"/>
        <v>0</v>
      </c>
    </row>
    <row r="130" spans="1:21">
      <c r="A130" s="181" t="str">
        <f t="shared" si="7"/>
        <v>405</v>
      </c>
      <c r="B130" s="181" t="str">
        <f t="shared" si="8"/>
        <v>405.0</v>
      </c>
      <c r="C130" s="182" t="s">
        <v>771</v>
      </c>
      <c r="D130" t="s">
        <v>772</v>
      </c>
      <c r="E130" s="454"/>
      <c r="F130" s="454"/>
      <c r="G130" s="173">
        <v>0</v>
      </c>
      <c r="H130" s="173">
        <v>0</v>
      </c>
      <c r="I130" s="173">
        <v>0</v>
      </c>
      <c r="J130" s="173">
        <v>0</v>
      </c>
      <c r="K130" s="173">
        <v>0</v>
      </c>
      <c r="L130" s="173">
        <v>0</v>
      </c>
      <c r="M130" s="173">
        <v>0</v>
      </c>
      <c r="N130" s="173">
        <v>0</v>
      </c>
      <c r="O130" s="173">
        <v>0</v>
      </c>
      <c r="P130" s="173">
        <v>0</v>
      </c>
      <c r="Q130" s="173">
        <v>0</v>
      </c>
      <c r="R130" s="173">
        <v>0</v>
      </c>
      <c r="S130" s="173">
        <v>0</v>
      </c>
      <c r="U130" s="173">
        <f t="shared" si="9"/>
        <v>0</v>
      </c>
    </row>
    <row r="131" spans="1:21">
      <c r="A131" s="181" t="str">
        <f t="shared" si="7"/>
        <v>406</v>
      </c>
      <c r="B131" s="181" t="str">
        <f t="shared" si="8"/>
        <v>406.0</v>
      </c>
      <c r="C131" s="182" t="s">
        <v>773</v>
      </c>
      <c r="D131" t="s">
        <v>774</v>
      </c>
      <c r="E131" s="454"/>
      <c r="F131" s="454"/>
      <c r="G131" s="173">
        <v>15479.11</v>
      </c>
      <c r="H131" s="173">
        <v>15479.11</v>
      </c>
      <c r="I131" s="173">
        <v>15479.11</v>
      </c>
      <c r="J131" s="173">
        <v>15479.11</v>
      </c>
      <c r="K131" s="173">
        <v>15479.11</v>
      </c>
      <c r="L131" s="173">
        <v>15479.11</v>
      </c>
      <c r="M131" s="173">
        <v>15479.11</v>
      </c>
      <c r="N131" s="173">
        <v>15479.11</v>
      </c>
      <c r="O131" s="173">
        <v>15479.11</v>
      </c>
      <c r="P131" s="173">
        <v>15479.11</v>
      </c>
      <c r="Q131" s="173">
        <v>15479.11</v>
      </c>
      <c r="R131" s="173">
        <v>15479.11</v>
      </c>
      <c r="S131" s="173">
        <v>15479.11</v>
      </c>
      <c r="U131" s="173">
        <f t="shared" si="9"/>
        <v>15479.109999999995</v>
      </c>
    </row>
    <row r="132" spans="1:21">
      <c r="A132" s="181" t="str">
        <f t="shared" si="7"/>
        <v>407</v>
      </c>
      <c r="B132" s="181" t="str">
        <f t="shared" si="8"/>
        <v>407.0</v>
      </c>
      <c r="C132" s="182" t="s">
        <v>775</v>
      </c>
      <c r="D132" t="s">
        <v>776</v>
      </c>
      <c r="E132" s="454"/>
      <c r="F132" s="454"/>
      <c r="G132" s="173">
        <v>2475501.11</v>
      </c>
      <c r="H132" s="173">
        <v>1821528.62</v>
      </c>
      <c r="I132" s="173">
        <v>1821528.62</v>
      </c>
      <c r="J132" s="173">
        <v>1821528.62</v>
      </c>
      <c r="K132" s="173">
        <v>1821528.62</v>
      </c>
      <c r="L132" s="173">
        <v>1821528.62</v>
      </c>
      <c r="M132" s="173">
        <v>1821528.62</v>
      </c>
      <c r="N132" s="173">
        <v>1821528.62</v>
      </c>
      <c r="O132" s="173">
        <v>1821528.62</v>
      </c>
      <c r="P132" s="173">
        <v>1821528.62</v>
      </c>
      <c r="Q132" s="173">
        <v>1821528.62</v>
      </c>
      <c r="R132" s="173">
        <v>1821528.62</v>
      </c>
      <c r="S132" s="173">
        <v>1821528.53</v>
      </c>
      <c r="U132" s="173">
        <f t="shared" si="9"/>
        <v>1871834.1892307699</v>
      </c>
    </row>
    <row r="133" spans="1:21">
      <c r="A133" s="181" t="str">
        <f t="shared" si="7"/>
        <v>407</v>
      </c>
      <c r="B133" s="181" t="str">
        <f t="shared" si="8"/>
        <v>407.1</v>
      </c>
      <c r="C133" s="182" t="s">
        <v>777</v>
      </c>
      <c r="D133" t="s">
        <v>778</v>
      </c>
      <c r="E133" s="454"/>
      <c r="F133" s="454"/>
      <c r="G133" s="173">
        <v>0</v>
      </c>
      <c r="H133" s="173">
        <v>0</v>
      </c>
      <c r="I133" s="173">
        <v>0</v>
      </c>
      <c r="J133" s="173">
        <v>0</v>
      </c>
      <c r="K133" s="173">
        <v>0</v>
      </c>
      <c r="L133" s="173">
        <v>0</v>
      </c>
      <c r="M133" s="173">
        <v>0</v>
      </c>
      <c r="N133" s="173">
        <v>0</v>
      </c>
      <c r="O133" s="173">
        <v>0</v>
      </c>
      <c r="P133" s="173">
        <v>0</v>
      </c>
      <c r="Q133" s="173">
        <v>0</v>
      </c>
      <c r="R133" s="173">
        <v>0</v>
      </c>
      <c r="S133" s="173">
        <v>0</v>
      </c>
      <c r="U133" s="173">
        <f t="shared" si="9"/>
        <v>0</v>
      </c>
    </row>
    <row r="134" spans="1:21">
      <c r="A134" s="181" t="str">
        <f t="shared" si="7"/>
        <v>407</v>
      </c>
      <c r="B134" s="181" t="str">
        <f t="shared" si="8"/>
        <v>407.2</v>
      </c>
      <c r="C134" s="182" t="s">
        <v>779</v>
      </c>
      <c r="D134" t="s">
        <v>780</v>
      </c>
      <c r="E134" s="454"/>
      <c r="F134" s="454"/>
      <c r="G134" s="173">
        <v>0</v>
      </c>
      <c r="H134" s="173">
        <v>0</v>
      </c>
      <c r="I134" s="173">
        <v>0</v>
      </c>
      <c r="J134" s="173">
        <v>0</v>
      </c>
      <c r="K134" s="173">
        <v>0</v>
      </c>
      <c r="L134" s="173">
        <v>0</v>
      </c>
      <c r="M134" s="173">
        <v>0</v>
      </c>
      <c r="N134" s="173">
        <v>0</v>
      </c>
      <c r="O134" s="173">
        <v>0</v>
      </c>
      <c r="P134" s="173">
        <v>0</v>
      </c>
      <c r="Q134" s="173">
        <v>0</v>
      </c>
      <c r="R134" s="173">
        <v>0</v>
      </c>
      <c r="S134" s="173">
        <v>0</v>
      </c>
      <c r="U134" s="173">
        <f t="shared" si="9"/>
        <v>0</v>
      </c>
    </row>
    <row r="135" spans="1:21">
      <c r="A135" s="181" t="str">
        <f t="shared" ref="A135:A198" si="10">MID(C135,2,3)</f>
        <v>407</v>
      </c>
      <c r="B135" s="181" t="str">
        <f t="shared" ref="B135:B198" si="11">MID(C135,2,3)&amp;"."&amp;MID(C135,5,1)</f>
        <v>407.3</v>
      </c>
      <c r="C135" s="182" t="s">
        <v>781</v>
      </c>
      <c r="D135" t="s">
        <v>782</v>
      </c>
      <c r="E135" s="454"/>
      <c r="F135" s="454"/>
      <c r="G135" s="173">
        <v>12859333.751640501</v>
      </c>
      <c r="H135" s="173">
        <v>-7774.9732567999999</v>
      </c>
      <c r="I135" s="173">
        <v>-49848.639766400003</v>
      </c>
      <c r="J135" s="173">
        <v>238336.30655420001</v>
      </c>
      <c r="K135" s="173">
        <v>-24636.452563999999</v>
      </c>
      <c r="L135" s="173">
        <v>690817.25900840003</v>
      </c>
      <c r="M135" s="173">
        <v>5371337.0593633</v>
      </c>
      <c r="N135" s="173">
        <v>4263219.8883001003</v>
      </c>
      <c r="O135" s="173">
        <v>2814911.3854621002</v>
      </c>
      <c r="P135" s="173">
        <v>10250727.6839789</v>
      </c>
      <c r="Q135" s="173">
        <v>3539022.1612995998</v>
      </c>
      <c r="R135" s="173">
        <v>3191743.7693457999</v>
      </c>
      <c r="S135" s="173">
        <v>348055.87583500001</v>
      </c>
      <c r="U135" s="173">
        <f t="shared" ref="U135:U198" si="12">AVERAGE(G135:S135)</f>
        <v>3345018.8519385154</v>
      </c>
    </row>
    <row r="136" spans="1:21">
      <c r="A136" s="181" t="str">
        <f t="shared" si="10"/>
        <v>407</v>
      </c>
      <c r="B136" s="181" t="str">
        <f t="shared" si="11"/>
        <v>407.4</v>
      </c>
      <c r="C136" s="182" t="s">
        <v>783</v>
      </c>
      <c r="D136" t="s">
        <v>784</v>
      </c>
      <c r="E136" s="454"/>
      <c r="F136" s="454"/>
      <c r="G136" s="173">
        <v>-14403291.5848442</v>
      </c>
      <c r="H136" s="173">
        <v>-8348681.6682722</v>
      </c>
      <c r="I136" s="173">
        <v>-6052339.4800795</v>
      </c>
      <c r="J136" s="173">
        <v>-6316091.7233058996</v>
      </c>
      <c r="K136" s="173">
        <v>-5670334.7558963001</v>
      </c>
      <c r="L136" s="173">
        <v>-1867764</v>
      </c>
      <c r="M136" s="173">
        <v>-1018702</v>
      </c>
      <c r="N136" s="173">
        <v>-1018702.4822816</v>
      </c>
      <c r="O136" s="173">
        <v>-1018702.6855728</v>
      </c>
      <c r="P136" s="173">
        <v>-1018702</v>
      </c>
      <c r="Q136" s="173">
        <v>-1399819</v>
      </c>
      <c r="R136" s="173">
        <v>-3090877.2551767998</v>
      </c>
      <c r="S136" s="173">
        <v>-10737053.7194106</v>
      </c>
      <c r="U136" s="173">
        <f t="shared" si="12"/>
        <v>-4766235.5657569151</v>
      </c>
    </row>
    <row r="137" spans="1:21">
      <c r="A137" s="181" t="str">
        <f t="shared" si="10"/>
        <v>408</v>
      </c>
      <c r="B137" s="181" t="str">
        <f t="shared" si="11"/>
        <v>408.1</v>
      </c>
      <c r="C137" s="182" t="s">
        <v>785</v>
      </c>
      <c r="D137" t="s">
        <v>786</v>
      </c>
      <c r="E137" s="454"/>
      <c r="F137" s="454"/>
      <c r="G137" s="173">
        <v>17837410.345667999</v>
      </c>
      <c r="H137" s="173">
        <v>18246787.511582699</v>
      </c>
      <c r="I137" s="173">
        <v>17528678.929778598</v>
      </c>
      <c r="J137" s="173">
        <v>17309449.666929498</v>
      </c>
      <c r="K137" s="173">
        <v>17728813.733107999</v>
      </c>
      <c r="L137" s="173">
        <v>19145271.940115299</v>
      </c>
      <c r="M137" s="173">
        <v>20137804.965055998</v>
      </c>
      <c r="N137" s="173">
        <v>20783022.348366499</v>
      </c>
      <c r="O137" s="173">
        <v>20548288.764339902</v>
      </c>
      <c r="P137" s="173">
        <v>20989536.235991001</v>
      </c>
      <c r="Q137" s="173">
        <v>20555572.970065299</v>
      </c>
      <c r="R137" s="173">
        <v>17572975.135949198</v>
      </c>
      <c r="S137" s="173">
        <v>17812460.5198287</v>
      </c>
      <c r="U137" s="173">
        <f t="shared" si="12"/>
        <v>18938159.466675285</v>
      </c>
    </row>
    <row r="138" spans="1:21">
      <c r="A138" s="181" t="str">
        <f t="shared" si="10"/>
        <v>408</v>
      </c>
      <c r="B138" s="181" t="str">
        <f t="shared" si="11"/>
        <v>408.2</v>
      </c>
      <c r="C138" s="182" t="s">
        <v>787</v>
      </c>
      <c r="D138" t="s">
        <v>788</v>
      </c>
      <c r="E138" s="454"/>
      <c r="F138" s="454"/>
      <c r="G138" s="173">
        <v>13733.368055999999</v>
      </c>
      <c r="H138" s="173">
        <v>14167.6212782</v>
      </c>
      <c r="I138" s="173">
        <v>13805.2196344</v>
      </c>
      <c r="J138" s="173">
        <v>13809.379686</v>
      </c>
      <c r="K138" s="173">
        <v>13992.7143817</v>
      </c>
      <c r="L138" s="173">
        <v>14251.987278299999</v>
      </c>
      <c r="M138" s="173">
        <v>13697.3801542</v>
      </c>
      <c r="N138" s="173">
        <v>14251.987278299999</v>
      </c>
      <c r="O138" s="173">
        <v>14067.1183714</v>
      </c>
      <c r="P138" s="173">
        <v>13882.2494647</v>
      </c>
      <c r="Q138" s="173">
        <v>14256.5435251</v>
      </c>
      <c r="R138" s="173">
        <v>13886.4095163</v>
      </c>
      <c r="S138" s="173">
        <v>14071.476520599999</v>
      </c>
      <c r="U138" s="173">
        <f t="shared" si="12"/>
        <v>13990.265780399999</v>
      </c>
    </row>
    <row r="139" spans="1:21">
      <c r="A139" s="181" t="str">
        <f t="shared" si="10"/>
        <v>409</v>
      </c>
      <c r="B139" s="181" t="str">
        <f t="shared" si="11"/>
        <v>409.1</v>
      </c>
      <c r="C139" s="182" t="s">
        <v>789</v>
      </c>
      <c r="D139" t="s">
        <v>790</v>
      </c>
      <c r="E139" s="454"/>
      <c r="F139" s="454"/>
      <c r="G139" s="173">
        <v>343808</v>
      </c>
      <c r="H139" s="173">
        <v>1087301.83</v>
      </c>
      <c r="I139" s="173">
        <v>-582658.01</v>
      </c>
      <c r="J139" s="173">
        <v>-9111980.7899999991</v>
      </c>
      <c r="K139" s="173">
        <v>227182.27</v>
      </c>
      <c r="L139" s="173">
        <v>5055310.8</v>
      </c>
      <c r="M139" s="173">
        <v>7483095.7800000003</v>
      </c>
      <c r="N139" s="173">
        <v>9156823.3200000003</v>
      </c>
      <c r="O139" s="173">
        <v>10014215.4</v>
      </c>
      <c r="P139" s="173">
        <v>5433674.8200000003</v>
      </c>
      <c r="Q139" s="173">
        <v>3108141.63</v>
      </c>
      <c r="R139" s="173">
        <v>-2126205.92</v>
      </c>
      <c r="S139" s="173">
        <v>-2300576.62</v>
      </c>
      <c r="U139" s="173">
        <f t="shared" si="12"/>
        <v>2137548.6546153845</v>
      </c>
    </row>
    <row r="140" spans="1:21">
      <c r="A140" s="181" t="str">
        <f t="shared" si="10"/>
        <v>409</v>
      </c>
      <c r="B140" s="181" t="str">
        <f t="shared" si="11"/>
        <v>409.2</v>
      </c>
      <c r="C140" s="182" t="s">
        <v>791</v>
      </c>
      <c r="D140" t="s">
        <v>792</v>
      </c>
      <c r="E140" s="454"/>
      <c r="F140" s="454"/>
      <c r="G140" s="173">
        <v>270247</v>
      </c>
      <c r="H140" s="173">
        <v>295143.81</v>
      </c>
      <c r="I140" s="173">
        <v>337053.38</v>
      </c>
      <c r="J140" s="173">
        <v>355556.22</v>
      </c>
      <c r="K140" s="173">
        <v>328532.89</v>
      </c>
      <c r="L140" s="173">
        <v>350446.19</v>
      </c>
      <c r="M140" s="173">
        <v>335056.61</v>
      </c>
      <c r="N140" s="173">
        <v>1060837.22</v>
      </c>
      <c r="O140" s="173">
        <v>694193.95</v>
      </c>
      <c r="P140" s="173">
        <v>360895.35</v>
      </c>
      <c r="Q140" s="173">
        <v>365894.45</v>
      </c>
      <c r="R140" s="173">
        <v>376061</v>
      </c>
      <c r="S140" s="173">
        <v>334659.15999999997</v>
      </c>
      <c r="U140" s="173">
        <f t="shared" si="12"/>
        <v>420352.09461538465</v>
      </c>
    </row>
    <row r="141" spans="1:21">
      <c r="A141" s="181" t="str">
        <f t="shared" si="10"/>
        <v>409</v>
      </c>
      <c r="B141" s="181" t="str">
        <f t="shared" si="11"/>
        <v>409.3</v>
      </c>
      <c r="C141" s="182" t="s">
        <v>793</v>
      </c>
      <c r="D141" t="s">
        <v>794</v>
      </c>
      <c r="E141" s="454"/>
      <c r="F141" s="454"/>
      <c r="G141" s="173">
        <v>0</v>
      </c>
      <c r="H141" s="173">
        <v>0</v>
      </c>
      <c r="I141" s="173">
        <v>0</v>
      </c>
      <c r="J141" s="173">
        <v>0</v>
      </c>
      <c r="K141" s="173">
        <v>0</v>
      </c>
      <c r="L141" s="173">
        <v>0</v>
      </c>
      <c r="M141" s="173">
        <v>0</v>
      </c>
      <c r="N141" s="173">
        <v>0</v>
      </c>
      <c r="O141" s="173">
        <v>0</v>
      </c>
      <c r="P141" s="173">
        <v>0</v>
      </c>
      <c r="Q141" s="173">
        <v>0</v>
      </c>
      <c r="R141" s="173">
        <v>0</v>
      </c>
      <c r="S141" s="173">
        <v>0</v>
      </c>
      <c r="U141" s="173">
        <f t="shared" si="12"/>
        <v>0</v>
      </c>
    </row>
    <row r="142" spans="1:21">
      <c r="A142" s="181" t="str">
        <f t="shared" si="10"/>
        <v>410</v>
      </c>
      <c r="B142" s="181" t="str">
        <f t="shared" si="11"/>
        <v>410.1</v>
      </c>
      <c r="C142" s="182" t="s">
        <v>795</v>
      </c>
      <c r="D142" t="s">
        <v>796</v>
      </c>
      <c r="E142" s="454"/>
      <c r="F142" s="454"/>
      <c r="G142" s="173">
        <v>11593916</v>
      </c>
      <c r="H142" s="173">
        <v>8850148.4700000007</v>
      </c>
      <c r="I142" s="173">
        <v>8912913.3599999994</v>
      </c>
      <c r="J142" s="173">
        <v>21367418.73</v>
      </c>
      <c r="K142" s="173">
        <v>9275235.4700000007</v>
      </c>
      <c r="L142" s="173">
        <v>8791473.6899999995</v>
      </c>
      <c r="M142" s="173">
        <v>9046956.3599999994</v>
      </c>
      <c r="N142" s="173">
        <v>8555737.6199999992</v>
      </c>
      <c r="O142" s="173">
        <v>8723774.6099999994</v>
      </c>
      <c r="P142" s="173">
        <v>9090251.2300000004</v>
      </c>
      <c r="Q142" s="173">
        <v>8693599.1400000006</v>
      </c>
      <c r="R142" s="173">
        <v>8653620.4100000001</v>
      </c>
      <c r="S142" s="173">
        <v>15935137.49</v>
      </c>
      <c r="U142" s="173">
        <f t="shared" si="12"/>
        <v>10576167.890769232</v>
      </c>
    </row>
    <row r="143" spans="1:21">
      <c r="A143" s="181" t="str">
        <f t="shared" si="10"/>
        <v>410</v>
      </c>
      <c r="B143" s="181" t="str">
        <f t="shared" si="11"/>
        <v>410.2</v>
      </c>
      <c r="C143" s="182" t="s">
        <v>797</v>
      </c>
      <c r="D143" t="s">
        <v>798</v>
      </c>
      <c r="E143" s="454"/>
      <c r="F143" s="454"/>
      <c r="G143" s="173">
        <v>0</v>
      </c>
      <c r="H143" s="173">
        <v>0</v>
      </c>
      <c r="I143" s="173">
        <v>0</v>
      </c>
      <c r="J143" s="173">
        <v>0</v>
      </c>
      <c r="K143" s="173">
        <v>0</v>
      </c>
      <c r="L143" s="173">
        <v>0</v>
      </c>
      <c r="M143" s="173">
        <v>0</v>
      </c>
      <c r="N143" s="173">
        <v>0</v>
      </c>
      <c r="O143" s="173">
        <v>0</v>
      </c>
      <c r="P143" s="173">
        <v>0</v>
      </c>
      <c r="Q143" s="173">
        <v>0</v>
      </c>
      <c r="R143" s="173">
        <v>0</v>
      </c>
      <c r="S143" s="173">
        <v>0</v>
      </c>
      <c r="U143" s="173">
        <f t="shared" si="12"/>
        <v>0</v>
      </c>
    </row>
    <row r="144" spans="1:21">
      <c r="A144" s="181" t="str">
        <f t="shared" si="10"/>
        <v>411</v>
      </c>
      <c r="B144" s="181" t="str">
        <f t="shared" si="11"/>
        <v>411.1</v>
      </c>
      <c r="C144" s="182" t="s">
        <v>799</v>
      </c>
      <c r="D144" t="s">
        <v>800</v>
      </c>
      <c r="E144" s="454"/>
      <c r="F144" s="454"/>
      <c r="G144" s="173">
        <v>-7445126</v>
      </c>
      <c r="H144" s="173">
        <v>-7139048.3499999996</v>
      </c>
      <c r="I144" s="173">
        <v>-22650092.289999999</v>
      </c>
      <c r="J144" s="173">
        <v>-8292780.3399999999</v>
      </c>
      <c r="K144" s="173">
        <v>-34391944.259999998</v>
      </c>
      <c r="L144" s="173">
        <v>-9164499.2799999993</v>
      </c>
      <c r="M144" s="173">
        <v>-9976540.8800000008</v>
      </c>
      <c r="N144" s="173">
        <v>-8545650.1600000001</v>
      </c>
      <c r="O144" s="173">
        <v>-8866605.2100000009</v>
      </c>
      <c r="P144" s="173">
        <v>-19215967.059999999</v>
      </c>
      <c r="Q144" s="173">
        <v>-8325537.5700000003</v>
      </c>
      <c r="R144" s="173">
        <v>-7121616.6600000001</v>
      </c>
      <c r="S144" s="173">
        <v>-10243602.869999999</v>
      </c>
      <c r="U144" s="173">
        <f t="shared" si="12"/>
        <v>-12413770.071538461</v>
      </c>
    </row>
    <row r="145" spans="1:21">
      <c r="A145" s="181" t="str">
        <f t="shared" si="10"/>
        <v>411</v>
      </c>
      <c r="B145" s="181" t="str">
        <f t="shared" si="11"/>
        <v>411.2</v>
      </c>
      <c r="C145" s="182" t="s">
        <v>801</v>
      </c>
      <c r="D145" t="s">
        <v>802</v>
      </c>
      <c r="E145" s="454"/>
      <c r="F145" s="454"/>
      <c r="G145" s="173">
        <v>0</v>
      </c>
      <c r="H145" s="173">
        <v>0</v>
      </c>
      <c r="I145" s="173">
        <v>0</v>
      </c>
      <c r="J145" s="173">
        <v>0</v>
      </c>
      <c r="K145" s="173">
        <v>0</v>
      </c>
      <c r="L145" s="173">
        <v>0</v>
      </c>
      <c r="M145" s="173">
        <v>0</v>
      </c>
      <c r="N145" s="173">
        <v>0</v>
      </c>
      <c r="O145" s="173">
        <v>0</v>
      </c>
      <c r="P145" s="173">
        <v>0</v>
      </c>
      <c r="Q145" s="173">
        <v>0</v>
      </c>
      <c r="R145" s="173">
        <v>0</v>
      </c>
      <c r="S145" s="173">
        <v>0</v>
      </c>
      <c r="U145" s="173">
        <f t="shared" si="12"/>
        <v>0</v>
      </c>
    </row>
    <row r="146" spans="1:21">
      <c r="A146" s="181" t="str">
        <f t="shared" si="10"/>
        <v>411</v>
      </c>
      <c r="B146" s="181" t="str">
        <f t="shared" si="11"/>
        <v>411.4</v>
      </c>
      <c r="C146" s="182" t="s">
        <v>803</v>
      </c>
      <c r="D146" t="s">
        <v>804</v>
      </c>
      <c r="E146" s="454"/>
      <c r="F146" s="454"/>
      <c r="G146" s="173">
        <v>-719416</v>
      </c>
      <c r="H146" s="173">
        <v>-823442.24</v>
      </c>
      <c r="I146" s="173">
        <v>14389257.73</v>
      </c>
      <c r="J146" s="173">
        <v>-950214.23</v>
      </c>
      <c r="K146" s="173">
        <v>24696854.77</v>
      </c>
      <c r="L146" s="173">
        <v>-1163940.9099999999</v>
      </c>
      <c r="M146" s="173">
        <v>-1163940.8799999999</v>
      </c>
      <c r="N146" s="173">
        <v>-1163940.8799999999</v>
      </c>
      <c r="O146" s="173">
        <v>-1163940.9099999999</v>
      </c>
      <c r="P146" s="173">
        <v>-1163940.8799999999</v>
      </c>
      <c r="Q146" s="173">
        <v>-1163940.8799999999</v>
      </c>
      <c r="R146" s="173">
        <v>-1163940.9099999999</v>
      </c>
      <c r="S146" s="173">
        <v>280412.32</v>
      </c>
      <c r="U146" s="173">
        <f t="shared" si="12"/>
        <v>2209682.0076923082</v>
      </c>
    </row>
    <row r="147" spans="1:21">
      <c r="A147" s="181" t="str">
        <f t="shared" si="10"/>
        <v>411</v>
      </c>
      <c r="B147" s="181" t="str">
        <f t="shared" si="11"/>
        <v>411.5</v>
      </c>
      <c r="C147" s="182" t="s">
        <v>805</v>
      </c>
      <c r="D147" t="s">
        <v>806</v>
      </c>
      <c r="E147" s="454"/>
      <c r="F147" s="454"/>
      <c r="G147" s="173">
        <v>-1</v>
      </c>
      <c r="H147" s="173">
        <v>-927.92</v>
      </c>
      <c r="I147" s="173">
        <v>-927.91</v>
      </c>
      <c r="J147" s="173">
        <v>-927.92</v>
      </c>
      <c r="K147" s="173">
        <v>-927.92</v>
      </c>
      <c r="L147" s="173">
        <v>-927.91</v>
      </c>
      <c r="M147" s="173">
        <v>-927.92</v>
      </c>
      <c r="N147" s="173">
        <v>-927.92</v>
      </c>
      <c r="O147" s="173">
        <v>-927.91</v>
      </c>
      <c r="P147" s="173">
        <v>-927.92</v>
      </c>
      <c r="Q147" s="173">
        <v>-927.92</v>
      </c>
      <c r="R147" s="173">
        <v>-927.91</v>
      </c>
      <c r="S147" s="173">
        <v>-927.92</v>
      </c>
      <c r="U147" s="173">
        <f t="shared" si="12"/>
        <v>-856.61538461538464</v>
      </c>
    </row>
    <row r="148" spans="1:21">
      <c r="A148" s="181" t="str">
        <f t="shared" si="10"/>
        <v>411</v>
      </c>
      <c r="B148" s="181" t="str">
        <f t="shared" si="11"/>
        <v>411.6</v>
      </c>
      <c r="C148" s="182" t="s">
        <v>807</v>
      </c>
      <c r="D148" t="s">
        <v>808</v>
      </c>
      <c r="E148" s="454"/>
      <c r="F148" s="454"/>
      <c r="G148" s="173">
        <v>0</v>
      </c>
      <c r="H148" s="173">
        <v>0</v>
      </c>
      <c r="I148" s="173">
        <v>0</v>
      </c>
      <c r="J148" s="173">
        <v>0</v>
      </c>
      <c r="K148" s="173">
        <v>0</v>
      </c>
      <c r="L148" s="173">
        <v>0</v>
      </c>
      <c r="M148" s="173">
        <v>0</v>
      </c>
      <c r="N148" s="173">
        <v>0</v>
      </c>
      <c r="O148" s="173">
        <v>0</v>
      </c>
      <c r="P148" s="173">
        <v>0</v>
      </c>
      <c r="Q148" s="173">
        <v>0</v>
      </c>
      <c r="R148" s="173">
        <v>0</v>
      </c>
      <c r="S148" s="173">
        <v>0</v>
      </c>
      <c r="U148" s="173">
        <f t="shared" si="12"/>
        <v>0</v>
      </c>
    </row>
    <row r="149" spans="1:21">
      <c r="A149" s="181" t="str">
        <f t="shared" si="10"/>
        <v>411</v>
      </c>
      <c r="B149" s="181" t="str">
        <f t="shared" si="11"/>
        <v>411.7</v>
      </c>
      <c r="C149" s="182" t="s">
        <v>809</v>
      </c>
      <c r="D149" t="s">
        <v>810</v>
      </c>
      <c r="E149" s="454"/>
      <c r="F149" s="454"/>
      <c r="G149" s="173">
        <v>0</v>
      </c>
      <c r="H149" s="173">
        <v>0</v>
      </c>
      <c r="I149" s="173">
        <v>0</v>
      </c>
      <c r="J149" s="173">
        <v>0</v>
      </c>
      <c r="K149" s="173">
        <v>0</v>
      </c>
      <c r="L149" s="173">
        <v>0</v>
      </c>
      <c r="M149" s="173">
        <v>0</v>
      </c>
      <c r="N149" s="173">
        <v>0</v>
      </c>
      <c r="O149" s="173">
        <v>0</v>
      </c>
      <c r="P149" s="173">
        <v>0</v>
      </c>
      <c r="Q149" s="173">
        <v>0</v>
      </c>
      <c r="R149" s="173">
        <v>0</v>
      </c>
      <c r="S149" s="173">
        <v>0</v>
      </c>
      <c r="U149" s="173">
        <f t="shared" si="12"/>
        <v>0</v>
      </c>
    </row>
    <row r="150" spans="1:21">
      <c r="A150" s="181" t="str">
        <f t="shared" si="10"/>
        <v>411</v>
      </c>
      <c r="B150" s="181" t="str">
        <f t="shared" si="11"/>
        <v>411.8</v>
      </c>
      <c r="C150" s="182" t="s">
        <v>811</v>
      </c>
      <c r="D150" t="s">
        <v>812</v>
      </c>
      <c r="E150" s="454"/>
      <c r="F150" s="454"/>
      <c r="G150" s="173">
        <v>303442</v>
      </c>
      <c r="H150" s="173">
        <v>303440</v>
      </c>
      <c r="I150" s="173">
        <v>283864</v>
      </c>
      <c r="J150" s="173">
        <v>303440</v>
      </c>
      <c r="K150" s="173">
        <v>293652</v>
      </c>
      <c r="L150" s="173">
        <v>303440</v>
      </c>
      <c r="M150" s="173">
        <v>293652</v>
      </c>
      <c r="N150" s="173">
        <v>303440</v>
      </c>
      <c r="O150" s="173">
        <v>303440</v>
      </c>
      <c r="P150" s="173">
        <v>293652</v>
      </c>
      <c r="Q150" s="173">
        <v>303440</v>
      </c>
      <c r="R150" s="173">
        <v>293652</v>
      </c>
      <c r="S150" s="173">
        <v>303442</v>
      </c>
      <c r="U150" s="173">
        <f t="shared" si="12"/>
        <v>298922.76923076925</v>
      </c>
    </row>
    <row r="151" spans="1:21">
      <c r="A151" s="181" t="str">
        <f t="shared" si="10"/>
        <v>411</v>
      </c>
      <c r="B151" s="181" t="str">
        <f t="shared" si="11"/>
        <v>411.9</v>
      </c>
      <c r="C151" s="182" t="s">
        <v>813</v>
      </c>
      <c r="D151" t="s">
        <v>814</v>
      </c>
      <c r="E151" s="454"/>
      <c r="F151" s="454"/>
      <c r="G151" s="173">
        <v>0</v>
      </c>
      <c r="H151" s="173">
        <v>0</v>
      </c>
      <c r="I151" s="173">
        <v>0</v>
      </c>
      <c r="J151" s="173">
        <v>0</v>
      </c>
      <c r="K151" s="173">
        <v>0</v>
      </c>
      <c r="L151" s="173">
        <v>0</v>
      </c>
      <c r="M151" s="173">
        <v>0</v>
      </c>
      <c r="N151" s="173">
        <v>0</v>
      </c>
      <c r="O151" s="173">
        <v>0</v>
      </c>
      <c r="P151" s="173">
        <v>0</v>
      </c>
      <c r="Q151" s="173">
        <v>0</v>
      </c>
      <c r="R151" s="173">
        <v>0</v>
      </c>
      <c r="S151" s="173">
        <v>0</v>
      </c>
      <c r="U151" s="173">
        <f t="shared" si="12"/>
        <v>0</v>
      </c>
    </row>
    <row r="152" spans="1:21">
      <c r="A152" s="181" t="str">
        <f t="shared" si="10"/>
        <v>412</v>
      </c>
      <c r="B152" s="181" t="str">
        <f t="shared" si="11"/>
        <v>412.0</v>
      </c>
      <c r="C152" s="182" t="s">
        <v>815</v>
      </c>
      <c r="D152" t="s">
        <v>816</v>
      </c>
      <c r="E152" s="454"/>
      <c r="F152" s="454"/>
      <c r="G152" s="173">
        <v>0</v>
      </c>
      <c r="H152" s="173">
        <v>0</v>
      </c>
      <c r="I152" s="173">
        <v>0</v>
      </c>
      <c r="J152" s="173">
        <v>0</v>
      </c>
      <c r="K152" s="173">
        <v>0</v>
      </c>
      <c r="L152" s="173">
        <v>0</v>
      </c>
      <c r="M152" s="173">
        <v>0</v>
      </c>
      <c r="N152" s="173">
        <v>0</v>
      </c>
      <c r="O152" s="173">
        <v>0</v>
      </c>
      <c r="P152" s="173">
        <v>0</v>
      </c>
      <c r="Q152" s="173">
        <v>0</v>
      </c>
      <c r="R152" s="173">
        <v>0</v>
      </c>
      <c r="S152" s="173">
        <v>0</v>
      </c>
      <c r="U152" s="173">
        <f t="shared" si="12"/>
        <v>0</v>
      </c>
    </row>
    <row r="153" spans="1:21">
      <c r="A153" s="181" t="str">
        <f t="shared" si="10"/>
        <v>413</v>
      </c>
      <c r="B153" s="181" t="str">
        <f t="shared" si="11"/>
        <v>413.0</v>
      </c>
      <c r="C153" s="182" t="s">
        <v>817</v>
      </c>
      <c r="D153" t="s">
        <v>818</v>
      </c>
      <c r="E153" s="454"/>
      <c r="F153" s="454"/>
      <c r="G153" s="173">
        <v>0</v>
      </c>
      <c r="H153" s="173">
        <v>0</v>
      </c>
      <c r="I153" s="173">
        <v>0</v>
      </c>
      <c r="J153" s="173">
        <v>0</v>
      </c>
      <c r="K153" s="173">
        <v>0</v>
      </c>
      <c r="L153" s="173">
        <v>0</v>
      </c>
      <c r="M153" s="173">
        <v>0</v>
      </c>
      <c r="N153" s="173">
        <v>0</v>
      </c>
      <c r="O153" s="173">
        <v>0</v>
      </c>
      <c r="P153" s="173">
        <v>0</v>
      </c>
      <c r="Q153" s="173">
        <v>0</v>
      </c>
      <c r="R153" s="173">
        <v>0</v>
      </c>
      <c r="S153" s="173">
        <v>0</v>
      </c>
      <c r="U153" s="173">
        <f t="shared" si="12"/>
        <v>0</v>
      </c>
    </row>
    <row r="154" spans="1:21">
      <c r="A154" s="181" t="str">
        <f t="shared" si="10"/>
        <v>414</v>
      </c>
      <c r="B154" s="181" t="str">
        <f t="shared" si="11"/>
        <v>414.0</v>
      </c>
      <c r="C154" s="182" t="s">
        <v>819</v>
      </c>
      <c r="D154" t="s">
        <v>820</v>
      </c>
      <c r="E154" s="454"/>
      <c r="F154" s="454"/>
      <c r="G154" s="173">
        <v>0</v>
      </c>
      <c r="H154" s="173">
        <v>0</v>
      </c>
      <c r="I154" s="173">
        <v>0</v>
      </c>
      <c r="J154" s="173">
        <v>0</v>
      </c>
      <c r="K154" s="173">
        <v>0</v>
      </c>
      <c r="L154" s="173">
        <v>0</v>
      </c>
      <c r="M154" s="173">
        <v>0</v>
      </c>
      <c r="N154" s="173">
        <v>0</v>
      </c>
      <c r="O154" s="173">
        <v>0</v>
      </c>
      <c r="P154" s="173">
        <v>0</v>
      </c>
      <c r="Q154" s="173">
        <v>0</v>
      </c>
      <c r="R154" s="173">
        <v>0</v>
      </c>
      <c r="S154" s="173">
        <v>0</v>
      </c>
      <c r="U154" s="173">
        <f t="shared" si="12"/>
        <v>0</v>
      </c>
    </row>
    <row r="155" spans="1:21">
      <c r="A155" s="181" t="str">
        <f t="shared" si="10"/>
        <v>415</v>
      </c>
      <c r="B155" s="181" t="str">
        <f t="shared" si="11"/>
        <v>415.0</v>
      </c>
      <c r="C155" s="182" t="s">
        <v>821</v>
      </c>
      <c r="D155" t="s">
        <v>822</v>
      </c>
      <c r="E155" s="454"/>
      <c r="F155" s="454"/>
      <c r="G155" s="173">
        <v>544200</v>
      </c>
      <c r="H155" s="173">
        <v>497000</v>
      </c>
      <c r="I155" s="173">
        <v>522600</v>
      </c>
      <c r="J155" s="173">
        <v>498200</v>
      </c>
      <c r="K155" s="173">
        <v>524800</v>
      </c>
      <c r="L155" s="173">
        <v>491500</v>
      </c>
      <c r="M155" s="173">
        <v>493100</v>
      </c>
      <c r="N155" s="173">
        <v>3282737</v>
      </c>
      <c r="O155" s="173">
        <v>2279763</v>
      </c>
      <c r="P155" s="173">
        <v>508900</v>
      </c>
      <c r="Q155" s="173">
        <v>559000</v>
      </c>
      <c r="R155" s="173">
        <v>509100</v>
      </c>
      <c r="S155" s="173">
        <v>544200</v>
      </c>
      <c r="U155" s="173">
        <f t="shared" si="12"/>
        <v>865776.92307692312</v>
      </c>
    </row>
    <row r="156" spans="1:21">
      <c r="A156" s="181" t="str">
        <f t="shared" si="10"/>
        <v>416</v>
      </c>
      <c r="B156" s="181" t="str">
        <f t="shared" si="11"/>
        <v>416.0</v>
      </c>
      <c r="C156" s="182" t="s">
        <v>823</v>
      </c>
      <c r="D156" t="s">
        <v>824</v>
      </c>
      <c r="E156" s="454"/>
      <c r="F156" s="454"/>
      <c r="G156" s="173">
        <v>374206.7299029</v>
      </c>
      <c r="H156" s="173">
        <v>364374.6200163</v>
      </c>
      <c r="I156" s="173">
        <v>356193.14113950002</v>
      </c>
      <c r="J156" s="173">
        <v>369786.7511395</v>
      </c>
      <c r="K156" s="173">
        <v>406348.84996869997</v>
      </c>
      <c r="L156" s="173">
        <v>381111.99176609999</v>
      </c>
      <c r="M156" s="173">
        <v>372701.26839380001</v>
      </c>
      <c r="N156" s="173">
        <v>382168.46176610002</v>
      </c>
      <c r="O156" s="173">
        <v>409156.90945929999</v>
      </c>
      <c r="P156" s="173">
        <v>376471.72715230001</v>
      </c>
      <c r="Q156" s="173">
        <v>382806.76176610001</v>
      </c>
      <c r="R156" s="173">
        <v>377671.70715229999</v>
      </c>
      <c r="S156" s="173">
        <v>386106.13945929997</v>
      </c>
      <c r="U156" s="173">
        <f t="shared" si="12"/>
        <v>379931.15839093842</v>
      </c>
    </row>
    <row r="157" spans="1:21">
      <c r="A157" s="181" t="str">
        <f t="shared" si="10"/>
        <v>417</v>
      </c>
      <c r="B157" s="181" t="str">
        <f t="shared" si="11"/>
        <v>417.0</v>
      </c>
      <c r="C157" s="182" t="s">
        <v>825</v>
      </c>
      <c r="D157" t="s">
        <v>826</v>
      </c>
      <c r="E157" s="454"/>
      <c r="F157" s="454"/>
      <c r="G157" s="173">
        <v>0</v>
      </c>
      <c r="H157" s="173">
        <v>0</v>
      </c>
      <c r="I157" s="173">
        <v>0</v>
      </c>
      <c r="J157" s="173">
        <v>0</v>
      </c>
      <c r="K157" s="173">
        <v>0</v>
      </c>
      <c r="L157" s="173">
        <v>0</v>
      </c>
      <c r="M157" s="173">
        <v>0</v>
      </c>
      <c r="N157" s="173">
        <v>0</v>
      </c>
      <c r="O157" s="173">
        <v>0</v>
      </c>
      <c r="P157" s="173">
        <v>0</v>
      </c>
      <c r="Q157" s="173">
        <v>0</v>
      </c>
      <c r="R157" s="173">
        <v>0</v>
      </c>
      <c r="S157" s="173">
        <v>0</v>
      </c>
      <c r="U157" s="173">
        <f t="shared" si="12"/>
        <v>0</v>
      </c>
    </row>
    <row r="158" spans="1:21">
      <c r="A158" s="181" t="str">
        <f t="shared" si="10"/>
        <v>417</v>
      </c>
      <c r="B158" s="181" t="str">
        <f t="shared" si="11"/>
        <v>417.1</v>
      </c>
      <c r="C158" s="182" t="s">
        <v>827</v>
      </c>
      <c r="D158" t="s">
        <v>828</v>
      </c>
      <c r="E158" s="454"/>
      <c r="F158" s="454"/>
      <c r="G158" s="173">
        <v>0</v>
      </c>
      <c r="H158" s="173">
        <v>0</v>
      </c>
      <c r="I158" s="173">
        <v>0</v>
      </c>
      <c r="J158" s="173">
        <v>0</v>
      </c>
      <c r="K158" s="173">
        <v>0</v>
      </c>
      <c r="L158" s="173">
        <v>0</v>
      </c>
      <c r="M158" s="173">
        <v>0</v>
      </c>
      <c r="N158" s="173">
        <v>0</v>
      </c>
      <c r="O158" s="173">
        <v>0</v>
      </c>
      <c r="P158" s="173">
        <v>0</v>
      </c>
      <c r="Q158" s="173">
        <v>0</v>
      </c>
      <c r="R158" s="173">
        <v>0</v>
      </c>
      <c r="S158" s="173">
        <v>0</v>
      </c>
      <c r="U158" s="173">
        <f t="shared" si="12"/>
        <v>0</v>
      </c>
    </row>
    <row r="159" spans="1:21">
      <c r="A159" s="181" t="str">
        <f t="shared" si="10"/>
        <v>418</v>
      </c>
      <c r="B159" s="181" t="str">
        <f t="shared" si="11"/>
        <v>418.0</v>
      </c>
      <c r="C159" s="182" t="s">
        <v>829</v>
      </c>
      <c r="D159" t="s">
        <v>830</v>
      </c>
      <c r="E159" s="454"/>
      <c r="F159" s="454"/>
      <c r="G159" s="173">
        <v>0</v>
      </c>
      <c r="H159" s="173">
        <v>0</v>
      </c>
      <c r="I159" s="173">
        <v>0</v>
      </c>
      <c r="J159" s="173">
        <v>0</v>
      </c>
      <c r="K159" s="173">
        <v>0</v>
      </c>
      <c r="L159" s="173">
        <v>0</v>
      </c>
      <c r="M159" s="173">
        <v>0</v>
      </c>
      <c r="N159" s="173">
        <v>0</v>
      </c>
      <c r="O159" s="173">
        <v>0</v>
      </c>
      <c r="P159" s="173">
        <v>0</v>
      </c>
      <c r="Q159" s="173">
        <v>0</v>
      </c>
      <c r="R159" s="173">
        <v>0</v>
      </c>
      <c r="S159" s="173">
        <v>0</v>
      </c>
      <c r="U159" s="173">
        <f t="shared" si="12"/>
        <v>0</v>
      </c>
    </row>
    <row r="160" spans="1:21">
      <c r="A160" s="181" t="str">
        <f t="shared" si="10"/>
        <v>418</v>
      </c>
      <c r="B160" s="181" t="str">
        <f t="shared" si="11"/>
        <v>418.1</v>
      </c>
      <c r="C160" s="182" t="s">
        <v>831</v>
      </c>
      <c r="D160" t="s">
        <v>832</v>
      </c>
      <c r="E160" s="454"/>
      <c r="F160" s="454"/>
      <c r="G160" s="173">
        <v>0</v>
      </c>
      <c r="H160" s="173">
        <v>0</v>
      </c>
      <c r="I160" s="173">
        <v>0</v>
      </c>
      <c r="J160" s="173">
        <v>0</v>
      </c>
      <c r="K160" s="173">
        <v>0</v>
      </c>
      <c r="L160" s="173">
        <v>0</v>
      </c>
      <c r="M160" s="173">
        <v>0</v>
      </c>
      <c r="N160" s="173">
        <v>0</v>
      </c>
      <c r="O160" s="173">
        <v>0</v>
      </c>
      <c r="P160" s="173">
        <v>0</v>
      </c>
      <c r="Q160" s="173">
        <v>0</v>
      </c>
      <c r="R160" s="173">
        <v>0</v>
      </c>
      <c r="S160" s="173">
        <v>0</v>
      </c>
      <c r="U160" s="173">
        <f t="shared" si="12"/>
        <v>0</v>
      </c>
    </row>
    <row r="161" spans="1:21">
      <c r="A161" s="181" t="str">
        <f t="shared" si="10"/>
        <v>419</v>
      </c>
      <c r="B161" s="181" t="str">
        <f t="shared" si="11"/>
        <v>419.0</v>
      </c>
      <c r="C161" s="182" t="s">
        <v>833</v>
      </c>
      <c r="D161" t="s">
        <v>834</v>
      </c>
      <c r="E161" s="454"/>
      <c r="F161" s="454"/>
      <c r="G161" s="173">
        <v>396813.29</v>
      </c>
      <c r="H161" s="173">
        <v>477078.17</v>
      </c>
      <c r="I161" s="173">
        <v>477078.17</v>
      </c>
      <c r="J161" s="173">
        <v>477078.17</v>
      </c>
      <c r="K161" s="173">
        <v>477078.17</v>
      </c>
      <c r="L161" s="173">
        <v>477078.17</v>
      </c>
      <c r="M161" s="173">
        <v>477078.17</v>
      </c>
      <c r="N161" s="173">
        <v>477078.17</v>
      </c>
      <c r="O161" s="173">
        <v>477078.17</v>
      </c>
      <c r="P161" s="173">
        <v>477078.17</v>
      </c>
      <c r="Q161" s="173">
        <v>477078.17</v>
      </c>
      <c r="R161" s="173">
        <v>477078.17</v>
      </c>
      <c r="S161" s="173">
        <v>477078.13</v>
      </c>
      <c r="U161" s="173">
        <f t="shared" si="12"/>
        <v>470903.94538461533</v>
      </c>
    </row>
    <row r="162" spans="1:21">
      <c r="A162" s="181" t="str">
        <f t="shared" si="10"/>
        <v>419</v>
      </c>
      <c r="B162" s="181" t="str">
        <f t="shared" si="11"/>
        <v>419.1</v>
      </c>
      <c r="C162" s="182" t="s">
        <v>835</v>
      </c>
      <c r="D162" t="s">
        <v>836</v>
      </c>
      <c r="E162" s="454"/>
      <c r="F162" s="454"/>
      <c r="G162" s="173">
        <v>3342061.76</v>
      </c>
      <c r="H162" s="173">
        <v>3349541.01</v>
      </c>
      <c r="I162" s="173">
        <v>3658499.68</v>
      </c>
      <c r="J162" s="173">
        <v>3877695.73</v>
      </c>
      <c r="K162" s="173">
        <v>3848217.69</v>
      </c>
      <c r="L162" s="173">
        <v>3298357.6</v>
      </c>
      <c r="M162" s="173">
        <v>2471278.0299999998</v>
      </c>
      <c r="N162" s="173">
        <v>2173673.31</v>
      </c>
      <c r="O162" s="173">
        <v>2411683.16</v>
      </c>
      <c r="P162" s="173">
        <v>2571129.9300000002</v>
      </c>
      <c r="Q162" s="173">
        <v>2647905.7400000002</v>
      </c>
      <c r="R162" s="173">
        <v>2706993.1</v>
      </c>
      <c r="S162" s="173">
        <v>2339546.1800000002</v>
      </c>
      <c r="U162" s="173">
        <f t="shared" si="12"/>
        <v>2976660.2246153848</v>
      </c>
    </row>
    <row r="163" spans="1:21">
      <c r="A163" s="181" t="str">
        <f t="shared" si="10"/>
        <v>420</v>
      </c>
      <c r="B163" s="181" t="str">
        <f t="shared" si="11"/>
        <v>420.0</v>
      </c>
      <c r="C163" s="182" t="s">
        <v>837</v>
      </c>
      <c r="D163" t="s">
        <v>838</v>
      </c>
      <c r="E163" s="454"/>
      <c r="F163" s="454"/>
      <c r="G163" s="173">
        <v>0</v>
      </c>
      <c r="H163" s="173">
        <v>0</v>
      </c>
      <c r="I163" s="173">
        <v>0</v>
      </c>
      <c r="J163" s="173">
        <v>0</v>
      </c>
      <c r="K163" s="173">
        <v>0</v>
      </c>
      <c r="L163" s="173">
        <v>0</v>
      </c>
      <c r="M163" s="173">
        <v>0</v>
      </c>
      <c r="N163" s="173">
        <v>0</v>
      </c>
      <c r="O163" s="173">
        <v>0</v>
      </c>
      <c r="P163" s="173">
        <v>0</v>
      </c>
      <c r="Q163" s="173">
        <v>0</v>
      </c>
      <c r="R163" s="173">
        <v>0</v>
      </c>
      <c r="S163" s="173">
        <v>0</v>
      </c>
      <c r="U163" s="173">
        <f t="shared" si="12"/>
        <v>0</v>
      </c>
    </row>
    <row r="164" spans="1:21">
      <c r="A164" s="181" t="str">
        <f t="shared" si="10"/>
        <v>421</v>
      </c>
      <c r="B164" s="181" t="str">
        <f t="shared" si="11"/>
        <v>421.0</v>
      </c>
      <c r="C164" s="182" t="s">
        <v>839</v>
      </c>
      <c r="D164" t="s">
        <v>840</v>
      </c>
      <c r="E164" s="454"/>
      <c r="F164" s="454"/>
      <c r="G164" s="173">
        <v>9051</v>
      </c>
      <c r="H164" s="173">
        <v>10219</v>
      </c>
      <c r="I164" s="173">
        <v>15087</v>
      </c>
      <c r="J164" s="173">
        <v>22567</v>
      </c>
      <c r="K164" s="173">
        <v>28914</v>
      </c>
      <c r="L164" s="173">
        <v>33171</v>
      </c>
      <c r="M164" s="173">
        <v>32970</v>
      </c>
      <c r="N164" s="173">
        <v>28959</v>
      </c>
      <c r="O164" s="173">
        <v>24807</v>
      </c>
      <c r="P164" s="173">
        <v>21555</v>
      </c>
      <c r="Q164" s="173">
        <v>19486</v>
      </c>
      <c r="R164" s="173">
        <v>21492</v>
      </c>
      <c r="S164" s="173">
        <v>27210</v>
      </c>
      <c r="U164" s="173">
        <f t="shared" si="12"/>
        <v>22729.846153846152</v>
      </c>
    </row>
    <row r="165" spans="1:21">
      <c r="A165" s="181" t="str">
        <f t="shared" si="10"/>
        <v>421</v>
      </c>
      <c r="B165" s="181" t="str">
        <f t="shared" si="11"/>
        <v>421.1</v>
      </c>
      <c r="C165" s="182" t="s">
        <v>841</v>
      </c>
      <c r="D165" t="s">
        <v>842</v>
      </c>
      <c r="E165" s="454"/>
      <c r="F165" s="454"/>
      <c r="G165" s="173">
        <v>0</v>
      </c>
      <c r="H165" s="173">
        <v>0</v>
      </c>
      <c r="I165" s="173">
        <v>0</v>
      </c>
      <c r="J165" s="173">
        <v>0</v>
      </c>
      <c r="K165" s="173">
        <v>0</v>
      </c>
      <c r="L165" s="173">
        <v>0</v>
      </c>
      <c r="M165" s="173">
        <v>0</v>
      </c>
      <c r="N165" s="173">
        <v>0</v>
      </c>
      <c r="O165" s="173">
        <v>0</v>
      </c>
      <c r="P165" s="173">
        <v>0</v>
      </c>
      <c r="Q165" s="173">
        <v>0</v>
      </c>
      <c r="R165" s="173">
        <v>0</v>
      </c>
      <c r="S165" s="173">
        <v>0</v>
      </c>
      <c r="U165" s="173">
        <f t="shared" si="12"/>
        <v>0</v>
      </c>
    </row>
    <row r="166" spans="1:21">
      <c r="A166" s="181" t="str">
        <f t="shared" si="10"/>
        <v>421</v>
      </c>
      <c r="B166" s="181" t="str">
        <f t="shared" si="11"/>
        <v>421.2</v>
      </c>
      <c r="C166" s="182" t="s">
        <v>843</v>
      </c>
      <c r="D166" t="s">
        <v>844</v>
      </c>
      <c r="E166" s="454"/>
      <c r="F166" s="454"/>
      <c r="G166" s="173">
        <v>0</v>
      </c>
      <c r="H166" s="173">
        <v>0</v>
      </c>
      <c r="I166" s="173">
        <v>0</v>
      </c>
      <c r="J166" s="173">
        <v>0</v>
      </c>
      <c r="K166" s="173">
        <v>0</v>
      </c>
      <c r="L166" s="173">
        <v>0</v>
      </c>
      <c r="M166" s="173">
        <v>0</v>
      </c>
      <c r="N166" s="173">
        <v>0</v>
      </c>
      <c r="O166" s="173">
        <v>0</v>
      </c>
      <c r="P166" s="173">
        <v>0</v>
      </c>
      <c r="Q166" s="173">
        <v>0</v>
      </c>
      <c r="R166" s="173">
        <v>0</v>
      </c>
      <c r="S166" s="173">
        <v>0</v>
      </c>
      <c r="U166" s="173">
        <f t="shared" si="12"/>
        <v>0</v>
      </c>
    </row>
    <row r="167" spans="1:21">
      <c r="A167" s="181" t="str">
        <f t="shared" si="10"/>
        <v>425</v>
      </c>
      <c r="B167" s="181" t="str">
        <f t="shared" si="11"/>
        <v>425.0</v>
      </c>
      <c r="C167" s="182" t="s">
        <v>845</v>
      </c>
      <c r="D167" t="s">
        <v>846</v>
      </c>
      <c r="E167" s="454"/>
      <c r="F167" s="454"/>
      <c r="G167" s="173">
        <v>4246.62</v>
      </c>
      <c r="H167" s="173">
        <v>4246.62</v>
      </c>
      <c r="I167" s="173">
        <v>4246.62</v>
      </c>
      <c r="J167" s="173">
        <v>4246.62</v>
      </c>
      <c r="K167" s="173">
        <v>4246.62</v>
      </c>
      <c r="L167" s="173">
        <v>4246.62</v>
      </c>
      <c r="M167" s="173">
        <v>4246.62</v>
      </c>
      <c r="N167" s="173">
        <v>4246.62</v>
      </c>
      <c r="O167" s="173">
        <v>4246.62</v>
      </c>
      <c r="P167" s="173">
        <v>4246.62</v>
      </c>
      <c r="Q167" s="173">
        <v>4246.62</v>
      </c>
      <c r="R167" s="173">
        <v>4246.62</v>
      </c>
      <c r="S167" s="173">
        <v>4246.62</v>
      </c>
      <c r="U167" s="173">
        <f t="shared" si="12"/>
        <v>4246.6200000000008</v>
      </c>
    </row>
    <row r="168" spans="1:21">
      <c r="A168" s="181" t="str">
        <f t="shared" si="10"/>
        <v>426</v>
      </c>
      <c r="B168" s="181" t="str">
        <f t="shared" si="11"/>
        <v>426.1</v>
      </c>
      <c r="C168" s="182" t="s">
        <v>847</v>
      </c>
      <c r="D168" t="s">
        <v>848</v>
      </c>
      <c r="E168" s="454"/>
      <c r="F168" s="454"/>
      <c r="G168" s="173">
        <v>307583</v>
      </c>
      <c r="H168" s="173">
        <v>411083</v>
      </c>
      <c r="I168" s="173">
        <v>209333</v>
      </c>
      <c r="J168" s="173">
        <v>180417</v>
      </c>
      <c r="K168" s="173">
        <v>283933</v>
      </c>
      <c r="L168" s="173">
        <v>193583</v>
      </c>
      <c r="M168" s="173">
        <v>264183</v>
      </c>
      <c r="N168" s="173">
        <v>176583</v>
      </c>
      <c r="O168" s="173">
        <v>589233</v>
      </c>
      <c r="P168" s="173">
        <v>162583</v>
      </c>
      <c r="Q168" s="173">
        <v>184783</v>
      </c>
      <c r="R168" s="173">
        <v>101733</v>
      </c>
      <c r="S168" s="173">
        <v>297583</v>
      </c>
      <c r="U168" s="173">
        <f t="shared" si="12"/>
        <v>258662.53846153847</v>
      </c>
    </row>
    <row r="169" spans="1:21">
      <c r="A169" s="181" t="str">
        <f t="shared" si="10"/>
        <v>426</v>
      </c>
      <c r="B169" s="181" t="str">
        <f t="shared" si="11"/>
        <v>426.2</v>
      </c>
      <c r="C169" s="182" t="s">
        <v>849</v>
      </c>
      <c r="D169" t="s">
        <v>850</v>
      </c>
      <c r="E169" s="454"/>
      <c r="F169" s="454"/>
      <c r="G169" s="173">
        <v>0</v>
      </c>
      <c r="H169" s="173">
        <v>0</v>
      </c>
      <c r="I169" s="173">
        <v>0</v>
      </c>
      <c r="J169" s="173">
        <v>0</v>
      </c>
      <c r="K169" s="173">
        <v>0</v>
      </c>
      <c r="L169" s="173">
        <v>0</v>
      </c>
      <c r="M169" s="173">
        <v>0</v>
      </c>
      <c r="N169" s="173">
        <v>0</v>
      </c>
      <c r="O169" s="173">
        <v>0</v>
      </c>
      <c r="P169" s="173">
        <v>0</v>
      </c>
      <c r="Q169" s="173">
        <v>0</v>
      </c>
      <c r="R169" s="173">
        <v>0</v>
      </c>
      <c r="S169" s="173">
        <v>0</v>
      </c>
      <c r="U169" s="173">
        <f t="shared" si="12"/>
        <v>0</v>
      </c>
    </row>
    <row r="170" spans="1:21">
      <c r="A170" s="181" t="str">
        <f t="shared" si="10"/>
        <v>426</v>
      </c>
      <c r="B170" s="181" t="str">
        <f t="shared" si="11"/>
        <v>426.3</v>
      </c>
      <c r="C170" s="182" t="s">
        <v>851</v>
      </c>
      <c r="D170" t="s">
        <v>852</v>
      </c>
      <c r="E170" s="454"/>
      <c r="F170" s="454"/>
      <c r="G170" s="173">
        <v>0</v>
      </c>
      <c r="H170" s="173">
        <v>0</v>
      </c>
      <c r="I170" s="173">
        <v>75000</v>
      </c>
      <c r="J170" s="173">
        <v>0</v>
      </c>
      <c r="K170" s="173">
        <v>0</v>
      </c>
      <c r="L170" s="173">
        <v>0</v>
      </c>
      <c r="M170" s="173">
        <v>0</v>
      </c>
      <c r="N170" s="173">
        <v>0</v>
      </c>
      <c r="O170" s="173">
        <v>0</v>
      </c>
      <c r="P170" s="173">
        <v>0</v>
      </c>
      <c r="Q170" s="173">
        <v>0</v>
      </c>
      <c r="R170" s="173">
        <v>0</v>
      </c>
      <c r="S170" s="173">
        <v>0</v>
      </c>
      <c r="U170" s="173">
        <f t="shared" si="12"/>
        <v>5769.2307692307695</v>
      </c>
    </row>
    <row r="171" spans="1:21">
      <c r="A171" s="181" t="str">
        <f t="shared" si="10"/>
        <v>426</v>
      </c>
      <c r="B171" s="181" t="str">
        <f t="shared" si="11"/>
        <v>426.4</v>
      </c>
      <c r="C171" s="182" t="s">
        <v>853</v>
      </c>
      <c r="D171" t="s">
        <v>854</v>
      </c>
      <c r="E171" s="454"/>
      <c r="F171" s="454"/>
      <c r="G171" s="173">
        <v>0</v>
      </c>
      <c r="H171" s="173">
        <v>123485</v>
      </c>
      <c r="I171" s="173">
        <v>100</v>
      </c>
      <c r="J171" s="173">
        <v>500</v>
      </c>
      <c r="K171" s="173">
        <v>0</v>
      </c>
      <c r="L171" s="173">
        <v>100</v>
      </c>
      <c r="M171" s="173">
        <v>0</v>
      </c>
      <c r="N171" s="173">
        <v>100</v>
      </c>
      <c r="O171" s="173">
        <v>0</v>
      </c>
      <c r="P171" s="173">
        <v>100</v>
      </c>
      <c r="Q171" s="173">
        <v>0</v>
      </c>
      <c r="R171" s="173">
        <v>100</v>
      </c>
      <c r="S171" s="173">
        <v>0</v>
      </c>
      <c r="U171" s="173">
        <f t="shared" si="12"/>
        <v>9575.7692307692305</v>
      </c>
    </row>
    <row r="172" spans="1:21">
      <c r="A172" s="181" t="str">
        <f t="shared" si="10"/>
        <v>426</v>
      </c>
      <c r="B172" s="181" t="str">
        <f t="shared" si="11"/>
        <v>426.5</v>
      </c>
      <c r="C172" s="182" t="s">
        <v>855</v>
      </c>
      <c r="D172" t="s">
        <v>856</v>
      </c>
      <c r="E172" s="454"/>
      <c r="F172" s="454"/>
      <c r="G172" s="173">
        <v>-6417.2434706000004</v>
      </c>
      <c r="H172" s="173">
        <v>-6498.9158249000002</v>
      </c>
      <c r="I172" s="173">
        <v>-6650.4882755999997</v>
      </c>
      <c r="J172" s="173">
        <v>-6455.1738512000002</v>
      </c>
      <c r="K172" s="173">
        <v>-6370.0869444</v>
      </c>
      <c r="L172" s="173">
        <v>-6498.9158249000002</v>
      </c>
      <c r="M172" s="173">
        <v>-6726.2746662999998</v>
      </c>
      <c r="N172" s="173">
        <v>-6498.9158249000002</v>
      </c>
      <c r="O172" s="173">
        <v>-6574.7020500999997</v>
      </c>
      <c r="P172" s="173">
        <v>-6650.4882755999997</v>
      </c>
      <c r="Q172" s="173">
        <v>-6285.0000382999997</v>
      </c>
      <c r="R172" s="173">
        <v>-6455.1738512000002</v>
      </c>
      <c r="S172" s="173">
        <v>-6370.0869444</v>
      </c>
      <c r="U172" s="173">
        <f t="shared" si="12"/>
        <v>-6496.2666032615389</v>
      </c>
    </row>
    <row r="173" spans="1:21">
      <c r="A173" s="181" t="str">
        <f t="shared" si="10"/>
        <v>427</v>
      </c>
      <c r="B173" s="181" t="str">
        <f t="shared" si="11"/>
        <v>427.0</v>
      </c>
      <c r="C173" s="182" t="s">
        <v>857</v>
      </c>
      <c r="D173" t="s">
        <v>858</v>
      </c>
      <c r="E173" s="454"/>
      <c r="F173" s="454"/>
      <c r="G173" s="173">
        <v>14426041.6666667</v>
      </c>
      <c r="H173" s="173">
        <v>14426041.6666667</v>
      </c>
      <c r="I173" s="173">
        <v>14426042.6666667</v>
      </c>
      <c r="J173" s="173">
        <v>14426043.6666667</v>
      </c>
      <c r="K173" s="173">
        <v>16467711.3333333</v>
      </c>
      <c r="L173" s="173">
        <v>16467712.3333333</v>
      </c>
      <c r="M173" s="173">
        <v>16467713.3333333</v>
      </c>
      <c r="N173" s="173">
        <v>16467714.3333333</v>
      </c>
      <c r="O173" s="173">
        <v>16467715.3333333</v>
      </c>
      <c r="P173" s="173">
        <v>16467716.3333333</v>
      </c>
      <c r="Q173" s="173">
        <v>16467717.3333333</v>
      </c>
      <c r="R173" s="173">
        <v>16467718.3333333</v>
      </c>
      <c r="S173" s="173">
        <v>16467719.3333333</v>
      </c>
      <c r="U173" s="173">
        <f t="shared" si="12"/>
        <v>15839508.282051275</v>
      </c>
    </row>
    <row r="174" spans="1:21">
      <c r="A174" s="181" t="str">
        <f t="shared" si="10"/>
        <v>428</v>
      </c>
      <c r="B174" s="181" t="str">
        <f t="shared" si="11"/>
        <v>428.0</v>
      </c>
      <c r="C174" s="182" t="s">
        <v>859</v>
      </c>
      <c r="D174" t="s">
        <v>860</v>
      </c>
      <c r="E174" s="454"/>
      <c r="F174" s="454"/>
      <c r="G174" s="173">
        <v>264967.75</v>
      </c>
      <c r="H174" s="173">
        <v>264967.75</v>
      </c>
      <c r="I174" s="173">
        <v>264967.75</v>
      </c>
      <c r="J174" s="173">
        <v>264967.75</v>
      </c>
      <c r="K174" s="173">
        <v>306633.75</v>
      </c>
      <c r="L174" s="173">
        <v>306633.75</v>
      </c>
      <c r="M174" s="173">
        <v>306633.75</v>
      </c>
      <c r="N174" s="173">
        <v>306633.75</v>
      </c>
      <c r="O174" s="173">
        <v>306633.75</v>
      </c>
      <c r="P174" s="173">
        <v>306633.75</v>
      </c>
      <c r="Q174" s="173">
        <v>306633.75</v>
      </c>
      <c r="R174" s="173">
        <v>306633.75</v>
      </c>
      <c r="S174" s="173">
        <v>306633.75</v>
      </c>
      <c r="U174" s="173">
        <f t="shared" si="12"/>
        <v>293813.44230769231</v>
      </c>
    </row>
    <row r="175" spans="1:21">
      <c r="A175" s="181" t="str">
        <f t="shared" si="10"/>
        <v>428</v>
      </c>
      <c r="B175" s="181" t="str">
        <f t="shared" si="11"/>
        <v>428.1</v>
      </c>
      <c r="C175" s="182" t="s">
        <v>861</v>
      </c>
      <c r="D175" t="s">
        <v>862</v>
      </c>
      <c r="E175" s="454"/>
      <c r="F175" s="454"/>
      <c r="G175" s="173">
        <v>31846.57</v>
      </c>
      <c r="H175" s="173">
        <v>31846.57</v>
      </c>
      <c r="I175" s="173">
        <v>31846.57</v>
      </c>
      <c r="J175" s="173">
        <v>31846.57</v>
      </c>
      <c r="K175" s="173">
        <v>31846.57</v>
      </c>
      <c r="L175" s="173">
        <v>31846.57</v>
      </c>
      <c r="M175" s="173">
        <v>31846.57</v>
      </c>
      <c r="N175" s="173">
        <v>31846.57</v>
      </c>
      <c r="O175" s="173">
        <v>31846.57</v>
      </c>
      <c r="P175" s="173">
        <v>31846.57</v>
      </c>
      <c r="Q175" s="173">
        <v>31846.57</v>
      </c>
      <c r="R175" s="173">
        <v>31846.57</v>
      </c>
      <c r="S175" s="173">
        <v>31846.57</v>
      </c>
      <c r="U175" s="173">
        <f t="shared" si="12"/>
        <v>31846.570000000003</v>
      </c>
    </row>
    <row r="176" spans="1:21">
      <c r="A176" s="181" t="str">
        <f t="shared" si="10"/>
        <v>429</v>
      </c>
      <c r="B176" s="181" t="str">
        <f t="shared" si="11"/>
        <v>429.0</v>
      </c>
      <c r="C176" s="182" t="s">
        <v>863</v>
      </c>
      <c r="D176" t="s">
        <v>864</v>
      </c>
      <c r="E176" s="454"/>
      <c r="F176" s="454"/>
      <c r="G176" s="173">
        <v>0</v>
      </c>
      <c r="H176" s="173">
        <v>0</v>
      </c>
      <c r="I176" s="173">
        <v>0</v>
      </c>
      <c r="J176" s="173">
        <v>0</v>
      </c>
      <c r="K176" s="173">
        <v>0</v>
      </c>
      <c r="L176" s="173">
        <v>0</v>
      </c>
      <c r="M176" s="173">
        <v>0</v>
      </c>
      <c r="N176" s="173">
        <v>0</v>
      </c>
      <c r="O176" s="173">
        <v>0</v>
      </c>
      <c r="P176" s="173">
        <v>0</v>
      </c>
      <c r="Q176" s="173">
        <v>0</v>
      </c>
      <c r="R176" s="173">
        <v>0</v>
      </c>
      <c r="S176" s="173">
        <v>0</v>
      </c>
      <c r="U176" s="173">
        <f t="shared" si="12"/>
        <v>0</v>
      </c>
    </row>
    <row r="177" spans="1:21">
      <c r="A177" s="181" t="str">
        <f t="shared" si="10"/>
        <v>429</v>
      </c>
      <c r="B177" s="181" t="str">
        <f t="shared" si="11"/>
        <v>429.1</v>
      </c>
      <c r="C177" s="182" t="s">
        <v>865</v>
      </c>
      <c r="D177" t="s">
        <v>866</v>
      </c>
      <c r="E177" s="454"/>
      <c r="F177" s="454"/>
      <c r="G177" s="173">
        <v>0</v>
      </c>
      <c r="H177" s="173">
        <v>0</v>
      </c>
      <c r="I177" s="173">
        <v>0</v>
      </c>
      <c r="J177" s="173">
        <v>0</v>
      </c>
      <c r="K177" s="173">
        <v>0</v>
      </c>
      <c r="L177" s="173">
        <v>0</v>
      </c>
      <c r="M177" s="173">
        <v>0</v>
      </c>
      <c r="N177" s="173">
        <v>0</v>
      </c>
      <c r="O177" s="173">
        <v>0</v>
      </c>
      <c r="P177" s="173">
        <v>0</v>
      </c>
      <c r="Q177" s="173">
        <v>0</v>
      </c>
      <c r="R177" s="173">
        <v>0</v>
      </c>
      <c r="S177" s="173">
        <v>0</v>
      </c>
      <c r="U177" s="173">
        <f t="shared" si="12"/>
        <v>0</v>
      </c>
    </row>
    <row r="178" spans="1:21">
      <c r="A178" s="181" t="str">
        <f t="shared" si="10"/>
        <v>430</v>
      </c>
      <c r="B178" s="181" t="str">
        <f t="shared" si="11"/>
        <v>430.0</v>
      </c>
      <c r="C178" s="182" t="s">
        <v>867</v>
      </c>
      <c r="D178" t="s">
        <v>868</v>
      </c>
      <c r="E178" s="454"/>
      <c r="F178" s="454"/>
      <c r="G178" s="173">
        <v>0</v>
      </c>
      <c r="H178" s="173">
        <v>0</v>
      </c>
      <c r="I178" s="173">
        <v>0</v>
      </c>
      <c r="J178" s="173">
        <v>0</v>
      </c>
      <c r="K178" s="173">
        <v>0</v>
      </c>
      <c r="L178" s="173">
        <v>0</v>
      </c>
      <c r="M178" s="173">
        <v>0</v>
      </c>
      <c r="N178" s="173">
        <v>0</v>
      </c>
      <c r="O178" s="173">
        <v>0</v>
      </c>
      <c r="P178" s="173">
        <v>0</v>
      </c>
      <c r="Q178" s="173">
        <v>0</v>
      </c>
      <c r="R178" s="173">
        <v>0</v>
      </c>
      <c r="S178" s="173">
        <v>0</v>
      </c>
      <c r="U178" s="173">
        <f t="shared" si="12"/>
        <v>0</v>
      </c>
    </row>
    <row r="179" spans="1:21">
      <c r="A179" s="181" t="str">
        <f t="shared" si="10"/>
        <v>431</v>
      </c>
      <c r="B179" s="181" t="str">
        <f t="shared" si="11"/>
        <v>431.0</v>
      </c>
      <c r="C179" s="182" t="s">
        <v>869</v>
      </c>
      <c r="D179" t="s">
        <v>870</v>
      </c>
      <c r="E179" s="454"/>
      <c r="F179" s="454"/>
      <c r="G179" s="173">
        <v>2725922.5533253001</v>
      </c>
      <c r="H179" s="173">
        <v>2488434.9376805001</v>
      </c>
      <c r="I179" s="173">
        <v>2570594.2912993999</v>
      </c>
      <c r="J179" s="173">
        <v>2182893.9630443002</v>
      </c>
      <c r="K179" s="173">
        <v>1345453.1451481001</v>
      </c>
      <c r="L179" s="173">
        <v>1408022.3093310001</v>
      </c>
      <c r="M179" s="173">
        <v>1570286.3038790999</v>
      </c>
      <c r="N179" s="173">
        <v>1620332.1234408999</v>
      </c>
      <c r="O179" s="173">
        <v>1753783.5421086999</v>
      </c>
      <c r="P179" s="173">
        <v>1918367.3910809001</v>
      </c>
      <c r="Q179" s="173">
        <v>1718390.5937228999</v>
      </c>
      <c r="R179" s="173">
        <v>1898035.8211844999</v>
      </c>
      <c r="S179" s="173">
        <v>2163770.6000037999</v>
      </c>
      <c r="U179" s="173">
        <f t="shared" si="12"/>
        <v>1951099.0442499539</v>
      </c>
    </row>
    <row r="180" spans="1:21">
      <c r="A180" s="181" t="str">
        <f t="shared" si="10"/>
        <v>432</v>
      </c>
      <c r="B180" s="181" t="str">
        <f t="shared" si="11"/>
        <v>432.0</v>
      </c>
      <c r="C180" s="182" t="s">
        <v>871</v>
      </c>
      <c r="D180" t="s">
        <v>872</v>
      </c>
      <c r="E180" s="454"/>
      <c r="F180" s="454"/>
      <c r="G180" s="173">
        <v>-1089117.94</v>
      </c>
      <c r="H180" s="173">
        <v>-1091555.26</v>
      </c>
      <c r="I180" s="173">
        <v>-1192239.32</v>
      </c>
      <c r="J180" s="173">
        <v>-1263671.3500000001</v>
      </c>
      <c r="K180" s="173">
        <v>-1254065.05</v>
      </c>
      <c r="L180" s="173">
        <v>-1074875.48</v>
      </c>
      <c r="M180" s="173">
        <v>-805345.08</v>
      </c>
      <c r="N180" s="173">
        <v>-708361.09</v>
      </c>
      <c r="O180" s="173">
        <v>-785924.21</v>
      </c>
      <c r="P180" s="173">
        <v>-837885.07</v>
      </c>
      <c r="Q180" s="173">
        <v>-862904.92</v>
      </c>
      <c r="R180" s="173">
        <v>-882160.4</v>
      </c>
      <c r="S180" s="173">
        <v>-762416.08</v>
      </c>
      <c r="U180" s="173">
        <f t="shared" si="12"/>
        <v>-970040.09615384624</v>
      </c>
    </row>
    <row r="181" spans="1:21">
      <c r="A181" s="181" t="str">
        <f t="shared" si="10"/>
        <v>433</v>
      </c>
      <c r="B181" s="181" t="str">
        <f t="shared" si="11"/>
        <v>433.0</v>
      </c>
      <c r="C181" s="182" t="s">
        <v>873</v>
      </c>
      <c r="D181" t="s">
        <v>874</v>
      </c>
      <c r="E181" s="454"/>
      <c r="F181" s="454"/>
      <c r="G181" s="173">
        <v>0</v>
      </c>
      <c r="H181" s="173">
        <v>0</v>
      </c>
      <c r="I181" s="173">
        <v>0</v>
      </c>
      <c r="J181" s="173">
        <v>0</v>
      </c>
      <c r="K181" s="173">
        <v>0</v>
      </c>
      <c r="L181" s="173">
        <v>0</v>
      </c>
      <c r="M181" s="173">
        <v>0</v>
      </c>
      <c r="N181" s="173">
        <v>0</v>
      </c>
      <c r="O181" s="173">
        <v>0</v>
      </c>
      <c r="P181" s="173">
        <v>0</v>
      </c>
      <c r="Q181" s="173">
        <v>0</v>
      </c>
      <c r="R181" s="173">
        <v>0</v>
      </c>
      <c r="S181" s="173">
        <v>0</v>
      </c>
      <c r="U181" s="173">
        <f t="shared" si="12"/>
        <v>0</v>
      </c>
    </row>
    <row r="182" spans="1:21">
      <c r="A182" s="181" t="str">
        <f t="shared" si="10"/>
        <v>434</v>
      </c>
      <c r="B182" s="181" t="str">
        <f t="shared" si="11"/>
        <v>434.0</v>
      </c>
      <c r="C182" s="182" t="s">
        <v>875</v>
      </c>
      <c r="D182" t="s">
        <v>876</v>
      </c>
      <c r="E182" s="454"/>
      <c r="F182" s="454"/>
      <c r="G182" s="173">
        <v>0</v>
      </c>
      <c r="H182" s="173">
        <v>0</v>
      </c>
      <c r="I182" s="173">
        <v>0</v>
      </c>
      <c r="J182" s="173">
        <v>0</v>
      </c>
      <c r="K182" s="173">
        <v>0</v>
      </c>
      <c r="L182" s="173">
        <v>0</v>
      </c>
      <c r="M182" s="173">
        <v>0</v>
      </c>
      <c r="N182" s="173">
        <v>0</v>
      </c>
      <c r="O182" s="173">
        <v>0</v>
      </c>
      <c r="P182" s="173">
        <v>0</v>
      </c>
      <c r="Q182" s="173">
        <v>0</v>
      </c>
      <c r="R182" s="173">
        <v>0</v>
      </c>
      <c r="S182" s="173">
        <v>0</v>
      </c>
      <c r="U182" s="173">
        <f t="shared" si="12"/>
        <v>0</v>
      </c>
    </row>
    <row r="183" spans="1:21">
      <c r="A183" s="181" t="str">
        <f t="shared" si="10"/>
        <v>435</v>
      </c>
      <c r="B183" s="181" t="str">
        <f t="shared" si="11"/>
        <v>435.0</v>
      </c>
      <c r="C183" s="182" t="s">
        <v>877</v>
      </c>
      <c r="D183" t="s">
        <v>878</v>
      </c>
      <c r="E183" s="454"/>
      <c r="F183" s="454"/>
      <c r="G183" s="173">
        <v>0</v>
      </c>
      <c r="H183" s="173">
        <v>0</v>
      </c>
      <c r="I183" s="173">
        <v>0</v>
      </c>
      <c r="J183" s="173">
        <v>0</v>
      </c>
      <c r="K183" s="173">
        <v>0</v>
      </c>
      <c r="L183" s="173">
        <v>0</v>
      </c>
      <c r="M183" s="173">
        <v>0</v>
      </c>
      <c r="N183" s="173">
        <v>0</v>
      </c>
      <c r="O183" s="173">
        <v>0</v>
      </c>
      <c r="P183" s="173">
        <v>0</v>
      </c>
      <c r="Q183" s="173">
        <v>0</v>
      </c>
      <c r="R183" s="173">
        <v>0</v>
      </c>
      <c r="S183" s="173">
        <v>0</v>
      </c>
      <c r="U183" s="173">
        <f t="shared" si="12"/>
        <v>0</v>
      </c>
    </row>
    <row r="184" spans="1:21">
      <c r="A184" s="181" t="str">
        <f t="shared" si="10"/>
        <v>438</v>
      </c>
      <c r="B184" s="181" t="str">
        <f t="shared" si="11"/>
        <v>438.0</v>
      </c>
      <c r="C184" s="182" t="s">
        <v>879</v>
      </c>
      <c r="D184" t="s">
        <v>880</v>
      </c>
      <c r="E184" s="454"/>
      <c r="F184" s="454"/>
      <c r="G184" s="173">
        <v>0</v>
      </c>
      <c r="H184" s="173">
        <v>0</v>
      </c>
      <c r="I184" s="173">
        <v>0</v>
      </c>
      <c r="J184" s="173">
        <v>0</v>
      </c>
      <c r="K184" s="173">
        <v>0</v>
      </c>
      <c r="L184" s="173">
        <v>0</v>
      </c>
      <c r="M184" s="173">
        <v>0</v>
      </c>
      <c r="N184" s="173">
        <v>0</v>
      </c>
      <c r="O184" s="173">
        <v>0</v>
      </c>
      <c r="P184" s="173">
        <v>0</v>
      </c>
      <c r="Q184" s="173">
        <v>0</v>
      </c>
      <c r="R184" s="173">
        <v>0</v>
      </c>
      <c r="S184" s="173">
        <v>0</v>
      </c>
      <c r="U184" s="173">
        <f t="shared" si="12"/>
        <v>0</v>
      </c>
    </row>
    <row r="185" spans="1:21">
      <c r="A185" s="181" t="str">
        <f t="shared" si="10"/>
        <v>440</v>
      </c>
      <c r="B185" s="181" t="str">
        <f t="shared" si="11"/>
        <v>440.0</v>
      </c>
      <c r="C185" s="182" t="s">
        <v>881</v>
      </c>
      <c r="D185" t="s">
        <v>882</v>
      </c>
      <c r="E185" s="454"/>
      <c r="F185" s="454"/>
      <c r="G185" s="173">
        <v>107607766.91</v>
      </c>
      <c r="H185" s="173">
        <v>115635130.3</v>
      </c>
      <c r="I185" s="173">
        <v>104960177.61</v>
      </c>
      <c r="J185" s="173">
        <v>98292890.829999998</v>
      </c>
      <c r="K185" s="173">
        <v>103942419.59999999</v>
      </c>
      <c r="L185" s="173">
        <v>119877881.56999999</v>
      </c>
      <c r="M185" s="173">
        <v>146246746.50999999</v>
      </c>
      <c r="N185" s="173">
        <v>156334162.71000001</v>
      </c>
      <c r="O185" s="173">
        <v>154563037.5</v>
      </c>
      <c r="P185" s="173">
        <v>160124176.84999999</v>
      </c>
      <c r="Q185" s="173">
        <v>137658692.22999999</v>
      </c>
      <c r="R185" s="173">
        <v>111697787.40000001</v>
      </c>
      <c r="S185" s="173">
        <v>105755702.12</v>
      </c>
      <c r="U185" s="173">
        <f t="shared" si="12"/>
        <v>124822813.24153845</v>
      </c>
    </row>
    <row r="186" spans="1:21">
      <c r="A186" s="181" t="str">
        <f t="shared" si="10"/>
        <v>442</v>
      </c>
      <c r="B186" s="181" t="str">
        <f t="shared" si="11"/>
        <v>442.0</v>
      </c>
      <c r="C186" s="182" t="s">
        <v>883</v>
      </c>
      <c r="D186" t="s">
        <v>884</v>
      </c>
      <c r="E186" s="454"/>
      <c r="F186" s="454"/>
      <c r="G186" s="173">
        <v>66586439.07</v>
      </c>
      <c r="H186" s="173">
        <v>64901937.469999999</v>
      </c>
      <c r="I186" s="173">
        <v>62051681.060000002</v>
      </c>
      <c r="J186" s="173">
        <v>63029823.149999999</v>
      </c>
      <c r="K186" s="173">
        <v>65849270.759999998</v>
      </c>
      <c r="L186" s="173">
        <v>68789926.409999996</v>
      </c>
      <c r="M186" s="173">
        <v>73380096.730000004</v>
      </c>
      <c r="N186" s="173">
        <v>75749337.659999996</v>
      </c>
      <c r="O186" s="173">
        <v>75587825.459999993</v>
      </c>
      <c r="P186" s="173">
        <v>76124013.650000006</v>
      </c>
      <c r="Q186" s="173">
        <v>72581459.640000001</v>
      </c>
      <c r="R186" s="173">
        <v>67550906.409999996</v>
      </c>
      <c r="S186" s="173">
        <v>64914889.68</v>
      </c>
      <c r="U186" s="173">
        <f t="shared" si="12"/>
        <v>69007508.242307678</v>
      </c>
    </row>
    <row r="187" spans="1:21">
      <c r="A187" s="181" t="str">
        <f t="shared" si="10"/>
        <v>444</v>
      </c>
      <c r="B187" s="181" t="str">
        <f t="shared" si="11"/>
        <v>444.0</v>
      </c>
      <c r="C187" s="182" t="s">
        <v>885</v>
      </c>
      <c r="D187" t="s">
        <v>886</v>
      </c>
      <c r="E187" s="454"/>
      <c r="F187" s="454"/>
      <c r="G187" s="173">
        <v>0</v>
      </c>
      <c r="H187" s="173">
        <v>0</v>
      </c>
      <c r="I187" s="173">
        <v>0</v>
      </c>
      <c r="J187" s="173">
        <v>0</v>
      </c>
      <c r="K187" s="173">
        <v>0</v>
      </c>
      <c r="L187" s="173">
        <v>0</v>
      </c>
      <c r="M187" s="173">
        <v>0</v>
      </c>
      <c r="N187" s="173">
        <v>0</v>
      </c>
      <c r="O187" s="173">
        <v>0</v>
      </c>
      <c r="P187" s="173">
        <v>0</v>
      </c>
      <c r="Q187" s="173">
        <v>0</v>
      </c>
      <c r="R187" s="173">
        <v>0</v>
      </c>
      <c r="S187" s="173">
        <v>0</v>
      </c>
      <c r="U187" s="173">
        <f t="shared" si="12"/>
        <v>0</v>
      </c>
    </row>
    <row r="188" spans="1:21">
      <c r="A188" s="181" t="str">
        <f t="shared" si="10"/>
        <v>445</v>
      </c>
      <c r="B188" s="181" t="str">
        <f t="shared" si="11"/>
        <v>445.0</v>
      </c>
      <c r="C188" s="182" t="s">
        <v>887</v>
      </c>
      <c r="D188" t="s">
        <v>888</v>
      </c>
      <c r="E188" s="454"/>
      <c r="F188" s="454"/>
      <c r="G188" s="173">
        <v>17593371.629999999</v>
      </c>
      <c r="H188" s="173">
        <v>17058712.170000002</v>
      </c>
      <c r="I188" s="173">
        <v>17018558.43</v>
      </c>
      <c r="J188" s="173">
        <v>17026875.34</v>
      </c>
      <c r="K188" s="173">
        <v>17442880.09</v>
      </c>
      <c r="L188" s="173">
        <v>18200717.629999999</v>
      </c>
      <c r="M188" s="173">
        <v>19224846.620000001</v>
      </c>
      <c r="N188" s="173">
        <v>19370545.300000001</v>
      </c>
      <c r="O188" s="173">
        <v>19528540.16</v>
      </c>
      <c r="P188" s="173">
        <v>19789138.050000001</v>
      </c>
      <c r="Q188" s="173">
        <v>19302467.390000001</v>
      </c>
      <c r="R188" s="173">
        <v>17886107.530000001</v>
      </c>
      <c r="S188" s="173">
        <v>17290131.699999999</v>
      </c>
      <c r="U188" s="173">
        <f t="shared" si="12"/>
        <v>18210222.464615382</v>
      </c>
    </row>
    <row r="189" spans="1:21">
      <c r="A189" s="181" t="str">
        <f t="shared" si="10"/>
        <v>446</v>
      </c>
      <c r="B189" s="181" t="str">
        <f t="shared" si="11"/>
        <v>446.0</v>
      </c>
      <c r="C189" s="182" t="s">
        <v>889</v>
      </c>
      <c r="D189" t="s">
        <v>890</v>
      </c>
      <c r="E189" s="454"/>
      <c r="F189" s="454"/>
      <c r="G189" s="173">
        <v>0</v>
      </c>
      <c r="H189" s="173">
        <v>0</v>
      </c>
      <c r="I189" s="173">
        <v>0</v>
      </c>
      <c r="J189" s="173">
        <v>0</v>
      </c>
      <c r="K189" s="173">
        <v>0</v>
      </c>
      <c r="L189" s="173">
        <v>0</v>
      </c>
      <c r="M189" s="173">
        <v>0</v>
      </c>
      <c r="N189" s="173">
        <v>0</v>
      </c>
      <c r="O189" s="173">
        <v>0</v>
      </c>
      <c r="P189" s="173">
        <v>0</v>
      </c>
      <c r="Q189" s="173">
        <v>0</v>
      </c>
      <c r="R189" s="173">
        <v>0</v>
      </c>
      <c r="S189" s="173">
        <v>0</v>
      </c>
      <c r="U189" s="173">
        <f t="shared" si="12"/>
        <v>0</v>
      </c>
    </row>
    <row r="190" spans="1:21">
      <c r="A190" s="181" t="str">
        <f t="shared" si="10"/>
        <v>447</v>
      </c>
      <c r="B190" s="181" t="str">
        <f t="shared" si="11"/>
        <v>447.0</v>
      </c>
      <c r="C190" s="182" t="s">
        <v>891</v>
      </c>
      <c r="D190" t="s">
        <v>892</v>
      </c>
      <c r="E190" s="454"/>
      <c r="F190" s="454"/>
      <c r="G190" s="173">
        <v>155627.9999996</v>
      </c>
      <c r="H190" s="173">
        <v>205660.9999996</v>
      </c>
      <c r="I190" s="173">
        <v>218851.8</v>
      </c>
      <c r="J190" s="173">
        <v>186972.4</v>
      </c>
      <c r="K190" s="173">
        <v>134303</v>
      </c>
      <c r="L190" s="173">
        <v>159122.5999996</v>
      </c>
      <c r="M190" s="173">
        <v>128896</v>
      </c>
      <c r="N190" s="173">
        <v>142855.20000000001</v>
      </c>
      <c r="O190" s="173">
        <v>147508.6</v>
      </c>
      <c r="P190" s="173">
        <v>187863.2</v>
      </c>
      <c r="Q190" s="173">
        <v>154279.20000000001</v>
      </c>
      <c r="R190" s="173">
        <v>194695</v>
      </c>
      <c r="S190" s="173">
        <v>164767</v>
      </c>
      <c r="U190" s="173">
        <f t="shared" si="12"/>
        <v>167800.23076913846</v>
      </c>
    </row>
    <row r="191" spans="1:21">
      <c r="A191" s="181" t="str">
        <f t="shared" si="10"/>
        <v>448</v>
      </c>
      <c r="B191" s="181" t="str">
        <f t="shared" si="11"/>
        <v>448.0</v>
      </c>
      <c r="C191" s="182" t="s">
        <v>893</v>
      </c>
      <c r="D191" t="s">
        <v>894</v>
      </c>
      <c r="E191" s="454"/>
      <c r="F191" s="454"/>
      <c r="G191" s="173">
        <v>0</v>
      </c>
      <c r="H191" s="173">
        <v>0</v>
      </c>
      <c r="I191" s="173">
        <v>0</v>
      </c>
      <c r="J191" s="173">
        <v>0</v>
      </c>
      <c r="K191" s="173">
        <v>0</v>
      </c>
      <c r="L191" s="173">
        <v>0</v>
      </c>
      <c r="M191" s="173">
        <v>0</v>
      </c>
      <c r="N191" s="173">
        <v>0</v>
      </c>
      <c r="O191" s="173">
        <v>0</v>
      </c>
      <c r="P191" s="173">
        <v>0</v>
      </c>
      <c r="Q191" s="173">
        <v>0</v>
      </c>
      <c r="R191" s="173">
        <v>0</v>
      </c>
      <c r="S191" s="173">
        <v>0</v>
      </c>
      <c r="U191" s="173">
        <f t="shared" si="12"/>
        <v>0</v>
      </c>
    </row>
    <row r="192" spans="1:21">
      <c r="A192" s="181" t="str">
        <f t="shared" si="10"/>
        <v>449</v>
      </c>
      <c r="B192" s="181" t="str">
        <f t="shared" si="11"/>
        <v>449.1</v>
      </c>
      <c r="C192" s="182" t="s">
        <v>895</v>
      </c>
      <c r="D192" t="s">
        <v>896</v>
      </c>
      <c r="E192" s="454"/>
      <c r="F192" s="454"/>
      <c r="G192" s="173">
        <v>0</v>
      </c>
      <c r="H192" s="173">
        <v>0</v>
      </c>
      <c r="I192" s="173">
        <v>0</v>
      </c>
      <c r="J192" s="173">
        <v>0</v>
      </c>
      <c r="K192" s="173">
        <v>0</v>
      </c>
      <c r="L192" s="173">
        <v>0</v>
      </c>
      <c r="M192" s="173">
        <v>0</v>
      </c>
      <c r="N192" s="173">
        <v>0</v>
      </c>
      <c r="O192" s="173">
        <v>0</v>
      </c>
      <c r="P192" s="173">
        <v>0</v>
      </c>
      <c r="Q192" s="173">
        <v>0</v>
      </c>
      <c r="R192" s="173">
        <v>0</v>
      </c>
      <c r="S192" s="173">
        <v>0</v>
      </c>
      <c r="U192" s="173">
        <f t="shared" si="12"/>
        <v>0</v>
      </c>
    </row>
    <row r="193" spans="1:21">
      <c r="A193" s="181" t="str">
        <f t="shared" si="10"/>
        <v>450</v>
      </c>
      <c r="B193" s="181" t="str">
        <f t="shared" si="11"/>
        <v>450.0</v>
      </c>
      <c r="C193" s="182" t="s">
        <v>897</v>
      </c>
      <c r="D193" t="s">
        <v>898</v>
      </c>
      <c r="E193" s="454"/>
      <c r="F193" s="454"/>
      <c r="G193" s="173">
        <v>0</v>
      </c>
      <c r="H193" s="173">
        <v>0</v>
      </c>
      <c r="I193" s="173">
        <v>0</v>
      </c>
      <c r="J193" s="173">
        <v>0</v>
      </c>
      <c r="K193" s="173">
        <v>0</v>
      </c>
      <c r="L193" s="173">
        <v>0</v>
      </c>
      <c r="M193" s="173">
        <v>0</v>
      </c>
      <c r="N193" s="173">
        <v>0</v>
      </c>
      <c r="O193" s="173">
        <v>0</v>
      </c>
      <c r="P193" s="173">
        <v>0</v>
      </c>
      <c r="Q193" s="173">
        <v>0</v>
      </c>
      <c r="R193" s="173">
        <v>0</v>
      </c>
      <c r="S193" s="173">
        <v>0</v>
      </c>
      <c r="U193" s="173">
        <f t="shared" si="12"/>
        <v>0</v>
      </c>
    </row>
    <row r="194" spans="1:21">
      <c r="A194" s="181" t="str">
        <f t="shared" si="10"/>
        <v>451</v>
      </c>
      <c r="B194" s="181" t="str">
        <f t="shared" si="11"/>
        <v>451.0</v>
      </c>
      <c r="C194" s="182" t="s">
        <v>899</v>
      </c>
      <c r="D194" t="s">
        <v>900</v>
      </c>
      <c r="E194" s="454"/>
      <c r="F194" s="454"/>
      <c r="G194" s="173">
        <v>1574011.6116667001</v>
      </c>
      <c r="H194" s="173">
        <v>1786944.6780832999</v>
      </c>
      <c r="I194" s="173">
        <v>1785752.4800833</v>
      </c>
      <c r="J194" s="173">
        <v>1787284.0145833001</v>
      </c>
      <c r="K194" s="173">
        <v>1787059.0168333</v>
      </c>
      <c r="L194" s="173">
        <v>1787232.0880833</v>
      </c>
      <c r="M194" s="173">
        <v>1786438.2973333001</v>
      </c>
      <c r="N194" s="173">
        <v>1787224.8823333001</v>
      </c>
      <c r="O194" s="173">
        <v>1787227.5883333001</v>
      </c>
      <c r="P194" s="173">
        <v>1787316.7633332999</v>
      </c>
      <c r="Q194" s="173">
        <v>1787404.9133333</v>
      </c>
      <c r="R194" s="173">
        <v>1787494.0883333001</v>
      </c>
      <c r="S194" s="173">
        <v>1787585.3133332999</v>
      </c>
      <c r="U194" s="173">
        <f t="shared" si="12"/>
        <v>1770690.4412051002</v>
      </c>
    </row>
    <row r="195" spans="1:21">
      <c r="A195" s="181" t="str">
        <f t="shared" si="10"/>
        <v>453</v>
      </c>
      <c r="B195" s="181" t="str">
        <f t="shared" si="11"/>
        <v>453.0</v>
      </c>
      <c r="C195" s="182" t="s">
        <v>901</v>
      </c>
      <c r="D195" t="s">
        <v>902</v>
      </c>
      <c r="E195" s="454"/>
      <c r="F195" s="454"/>
      <c r="G195" s="173">
        <v>0</v>
      </c>
      <c r="H195" s="173">
        <v>0</v>
      </c>
      <c r="I195" s="173">
        <v>0</v>
      </c>
      <c r="J195" s="173">
        <v>0</v>
      </c>
      <c r="K195" s="173">
        <v>0</v>
      </c>
      <c r="L195" s="173">
        <v>0</v>
      </c>
      <c r="M195" s="173">
        <v>0</v>
      </c>
      <c r="N195" s="173">
        <v>0</v>
      </c>
      <c r="O195" s="173">
        <v>0</v>
      </c>
      <c r="P195" s="173">
        <v>0</v>
      </c>
      <c r="Q195" s="173">
        <v>0</v>
      </c>
      <c r="R195" s="173">
        <v>0</v>
      </c>
      <c r="S195" s="173">
        <v>0</v>
      </c>
      <c r="U195" s="173">
        <f t="shared" si="12"/>
        <v>0</v>
      </c>
    </row>
    <row r="196" spans="1:21">
      <c r="A196" s="181" t="str">
        <f t="shared" si="10"/>
        <v>454</v>
      </c>
      <c r="B196" s="181" t="str">
        <f t="shared" si="11"/>
        <v>454.0</v>
      </c>
      <c r="C196" s="182" t="s">
        <v>903</v>
      </c>
      <c r="D196" t="s">
        <v>904</v>
      </c>
      <c r="E196" s="454"/>
      <c r="F196" s="454"/>
      <c r="G196" s="173">
        <v>1232452.8385920001</v>
      </c>
      <c r="H196" s="173">
        <v>1233333.7526288</v>
      </c>
      <c r="I196" s="173">
        <v>1638474.8483595001</v>
      </c>
      <c r="J196" s="173">
        <v>1222579.2837028999</v>
      </c>
      <c r="K196" s="173">
        <v>1241948.2421315999</v>
      </c>
      <c r="L196" s="173">
        <v>1203849.1032970999</v>
      </c>
      <c r="M196" s="173">
        <v>1205771.177017</v>
      </c>
      <c r="N196" s="173">
        <v>1209470.7322521</v>
      </c>
      <c r="O196" s="173">
        <v>1288556.8198998</v>
      </c>
      <c r="P196" s="173">
        <v>1218860.7349216</v>
      </c>
      <c r="Q196" s="173">
        <v>1237661.4461676001</v>
      </c>
      <c r="R196" s="173">
        <v>1222498.9809168</v>
      </c>
      <c r="S196" s="173">
        <v>1232452.8585920001</v>
      </c>
      <c r="U196" s="173">
        <f t="shared" si="12"/>
        <v>1260608.5244983691</v>
      </c>
    </row>
    <row r="197" spans="1:21">
      <c r="A197" s="181" t="str">
        <f t="shared" si="10"/>
        <v>455</v>
      </c>
      <c r="B197" s="181" t="str">
        <f t="shared" si="11"/>
        <v>455.0</v>
      </c>
      <c r="C197" s="182" t="s">
        <v>905</v>
      </c>
      <c r="D197" t="s">
        <v>906</v>
      </c>
      <c r="E197" s="454"/>
      <c r="F197" s="454"/>
      <c r="G197" s="173">
        <v>0</v>
      </c>
      <c r="H197" s="173">
        <v>0</v>
      </c>
      <c r="I197" s="173">
        <v>0</v>
      </c>
      <c r="J197" s="173">
        <v>0</v>
      </c>
      <c r="K197" s="173">
        <v>0</v>
      </c>
      <c r="L197" s="173">
        <v>0</v>
      </c>
      <c r="M197" s="173">
        <v>0</v>
      </c>
      <c r="N197" s="173">
        <v>0</v>
      </c>
      <c r="O197" s="173">
        <v>0</v>
      </c>
      <c r="P197" s="173">
        <v>0</v>
      </c>
      <c r="Q197" s="173">
        <v>0</v>
      </c>
      <c r="R197" s="173">
        <v>0</v>
      </c>
      <c r="S197" s="173">
        <v>0</v>
      </c>
      <c r="U197" s="173">
        <f t="shared" si="12"/>
        <v>0</v>
      </c>
    </row>
    <row r="198" spans="1:21">
      <c r="A198" s="181" t="str">
        <f t="shared" si="10"/>
        <v>456</v>
      </c>
      <c r="B198" s="181" t="str">
        <f t="shared" si="11"/>
        <v>456.0</v>
      </c>
      <c r="C198" s="182" t="s">
        <v>907</v>
      </c>
      <c r="D198" t="s">
        <v>908</v>
      </c>
      <c r="E198" s="454"/>
      <c r="F198" s="454"/>
      <c r="G198" s="173">
        <v>1254156.0974474</v>
      </c>
      <c r="H198" s="173">
        <v>-2090400.0791525</v>
      </c>
      <c r="I198" s="173">
        <v>-4758594.6857591001</v>
      </c>
      <c r="J198" s="173">
        <v>4930429.2830948997</v>
      </c>
      <c r="K198" s="173">
        <v>4819808.2655782998</v>
      </c>
      <c r="L198" s="173">
        <v>10549603.245083399</v>
      </c>
      <c r="M198" s="173">
        <v>3915868.9790634001</v>
      </c>
      <c r="N198" s="173">
        <v>2700080.5461133001</v>
      </c>
      <c r="O198" s="173">
        <v>4971986.8120395001</v>
      </c>
      <c r="P198" s="173">
        <v>-8777033.3333931006</v>
      </c>
      <c r="Q198" s="173">
        <v>-4658442.5822446002</v>
      </c>
      <c r="R198" s="173">
        <v>-8937044.6535705999</v>
      </c>
      <c r="S198" s="173">
        <v>869482.11925390002</v>
      </c>
      <c r="U198" s="173">
        <f t="shared" si="12"/>
        <v>368453.84719647665</v>
      </c>
    </row>
    <row r="199" spans="1:21">
      <c r="A199" s="181" t="str">
        <f t="shared" ref="A199:A262" si="13">MID(C199,2,3)</f>
        <v>456</v>
      </c>
      <c r="B199" s="181" t="str">
        <f t="shared" ref="B199:B262" si="14">MID(C199,2,3)&amp;"."&amp;MID(C199,5,1)</f>
        <v>456.1</v>
      </c>
      <c r="C199" s="182" t="s">
        <v>909</v>
      </c>
      <c r="D199" t="s">
        <v>910</v>
      </c>
      <c r="E199" s="454"/>
      <c r="F199" s="454"/>
      <c r="G199" s="173">
        <v>715644.94780219998</v>
      </c>
      <c r="H199" s="173">
        <v>715644.94780219998</v>
      </c>
      <c r="I199" s="173">
        <v>715644.94780219998</v>
      </c>
      <c r="J199" s="173">
        <v>115644.9478022</v>
      </c>
      <c r="K199" s="173">
        <v>715644.94780219998</v>
      </c>
      <c r="L199" s="173">
        <v>715644.94780219998</v>
      </c>
      <c r="M199" s="173">
        <v>679467.75</v>
      </c>
      <c r="N199" s="173">
        <v>679467.75</v>
      </c>
      <c r="O199" s="173">
        <v>679467.75</v>
      </c>
      <c r="P199" s="173">
        <v>679467.75</v>
      </c>
      <c r="Q199" s="173">
        <v>715644.94780219998</v>
      </c>
      <c r="R199" s="173">
        <v>715644.94780219998</v>
      </c>
      <c r="S199" s="173">
        <v>715644.94780219998</v>
      </c>
      <c r="U199" s="173">
        <f t="shared" ref="U199:U262" si="15">AVERAGE(G199:S199)</f>
        <v>658359.65617075388</v>
      </c>
    </row>
    <row r="200" spans="1:21">
      <c r="A200" s="181" t="str">
        <f t="shared" si="13"/>
        <v>457</v>
      </c>
      <c r="B200" s="181" t="str">
        <f t="shared" si="14"/>
        <v>457.1</v>
      </c>
      <c r="C200" s="182" t="s">
        <v>911</v>
      </c>
      <c r="D200" t="s">
        <v>912</v>
      </c>
      <c r="E200" s="454"/>
      <c r="F200" s="454"/>
      <c r="G200" s="173">
        <v>0</v>
      </c>
      <c r="H200" s="173">
        <v>0</v>
      </c>
      <c r="I200" s="173">
        <v>0</v>
      </c>
      <c r="J200" s="173">
        <v>0</v>
      </c>
      <c r="K200" s="173">
        <v>0</v>
      </c>
      <c r="L200" s="173">
        <v>0</v>
      </c>
      <c r="M200" s="173">
        <v>0</v>
      </c>
      <c r="N200" s="173">
        <v>0</v>
      </c>
      <c r="O200" s="173">
        <v>0</v>
      </c>
      <c r="P200" s="173">
        <v>0</v>
      </c>
      <c r="Q200" s="173">
        <v>0</v>
      </c>
      <c r="R200" s="173">
        <v>0</v>
      </c>
      <c r="S200" s="173">
        <v>0</v>
      </c>
      <c r="U200" s="173">
        <f t="shared" si="15"/>
        <v>0</v>
      </c>
    </row>
    <row r="201" spans="1:21">
      <c r="A201" s="181" t="str">
        <f t="shared" si="13"/>
        <v>457</v>
      </c>
      <c r="B201" s="181" t="str">
        <f t="shared" si="14"/>
        <v>457.2</v>
      </c>
      <c r="C201" s="182" t="s">
        <v>913</v>
      </c>
      <c r="D201" t="s">
        <v>914</v>
      </c>
      <c r="E201" s="454"/>
      <c r="F201" s="454"/>
      <c r="G201" s="173">
        <v>0</v>
      </c>
      <c r="H201" s="173">
        <v>0</v>
      </c>
      <c r="I201" s="173">
        <v>0</v>
      </c>
      <c r="J201" s="173">
        <v>0</v>
      </c>
      <c r="K201" s="173">
        <v>0</v>
      </c>
      <c r="L201" s="173">
        <v>0</v>
      </c>
      <c r="M201" s="173">
        <v>0</v>
      </c>
      <c r="N201" s="173">
        <v>0</v>
      </c>
      <c r="O201" s="173">
        <v>0</v>
      </c>
      <c r="P201" s="173">
        <v>0</v>
      </c>
      <c r="Q201" s="173">
        <v>0</v>
      </c>
      <c r="R201" s="173">
        <v>0</v>
      </c>
      <c r="S201" s="173">
        <v>0</v>
      </c>
      <c r="U201" s="173">
        <f t="shared" si="15"/>
        <v>0</v>
      </c>
    </row>
    <row r="202" spans="1:21">
      <c r="A202" s="181" t="str">
        <f t="shared" si="13"/>
        <v>458</v>
      </c>
      <c r="B202" s="181" t="str">
        <f t="shared" si="14"/>
        <v>458.1</v>
      </c>
      <c r="C202" s="182" t="s">
        <v>915</v>
      </c>
      <c r="D202" t="s">
        <v>916</v>
      </c>
      <c r="E202" s="454"/>
      <c r="F202" s="454"/>
      <c r="G202" s="173">
        <v>0</v>
      </c>
      <c r="H202" s="173">
        <v>0</v>
      </c>
      <c r="I202" s="173">
        <v>0</v>
      </c>
      <c r="J202" s="173">
        <v>0</v>
      </c>
      <c r="K202" s="173">
        <v>0</v>
      </c>
      <c r="L202" s="173">
        <v>0</v>
      </c>
      <c r="M202" s="173">
        <v>0</v>
      </c>
      <c r="N202" s="173">
        <v>0</v>
      </c>
      <c r="O202" s="173">
        <v>0</v>
      </c>
      <c r="P202" s="173">
        <v>0</v>
      </c>
      <c r="Q202" s="173">
        <v>0</v>
      </c>
      <c r="R202" s="173">
        <v>0</v>
      </c>
      <c r="S202" s="173">
        <v>0</v>
      </c>
      <c r="U202" s="173">
        <f t="shared" si="15"/>
        <v>0</v>
      </c>
    </row>
    <row r="203" spans="1:21">
      <c r="A203" s="181" t="str">
        <f t="shared" si="13"/>
        <v>480</v>
      </c>
      <c r="B203" s="181" t="str">
        <f t="shared" si="14"/>
        <v>480.0</v>
      </c>
      <c r="C203" s="182" t="s">
        <v>917</v>
      </c>
      <c r="D203" t="s">
        <v>918</v>
      </c>
      <c r="E203" s="454"/>
      <c r="F203" s="454"/>
      <c r="G203" s="173">
        <v>0</v>
      </c>
      <c r="H203" s="173">
        <v>0</v>
      </c>
      <c r="I203" s="173">
        <v>0</v>
      </c>
      <c r="J203" s="173">
        <v>0</v>
      </c>
      <c r="K203" s="173">
        <v>0</v>
      </c>
      <c r="L203" s="173">
        <v>0</v>
      </c>
      <c r="M203" s="173">
        <v>0</v>
      </c>
      <c r="N203" s="173">
        <v>0</v>
      </c>
      <c r="O203" s="173">
        <v>0</v>
      </c>
      <c r="P203" s="173">
        <v>0</v>
      </c>
      <c r="Q203" s="173">
        <v>0</v>
      </c>
      <c r="R203" s="173">
        <v>0</v>
      </c>
      <c r="S203" s="173">
        <v>0</v>
      </c>
      <c r="U203" s="173">
        <f t="shared" si="15"/>
        <v>0</v>
      </c>
    </row>
    <row r="204" spans="1:21">
      <c r="A204" s="181" t="str">
        <f t="shared" si="13"/>
        <v>481</v>
      </c>
      <c r="B204" s="181" t="str">
        <f t="shared" si="14"/>
        <v>481.0</v>
      </c>
      <c r="C204" s="182" t="s">
        <v>919</v>
      </c>
      <c r="D204" t="s">
        <v>920</v>
      </c>
      <c r="E204" s="454"/>
      <c r="F204" s="454"/>
      <c r="G204" s="173">
        <v>0</v>
      </c>
      <c r="H204" s="173">
        <v>0</v>
      </c>
      <c r="I204" s="173">
        <v>0</v>
      </c>
      <c r="J204" s="173">
        <v>0</v>
      </c>
      <c r="K204" s="173">
        <v>0</v>
      </c>
      <c r="L204" s="173">
        <v>0</v>
      </c>
      <c r="M204" s="173">
        <v>0</v>
      </c>
      <c r="N204" s="173">
        <v>0</v>
      </c>
      <c r="O204" s="173">
        <v>0</v>
      </c>
      <c r="P204" s="173">
        <v>0</v>
      </c>
      <c r="Q204" s="173">
        <v>0</v>
      </c>
      <c r="R204" s="173">
        <v>0</v>
      </c>
      <c r="S204" s="173">
        <v>0</v>
      </c>
      <c r="U204" s="173">
        <f t="shared" si="15"/>
        <v>0</v>
      </c>
    </row>
    <row r="205" spans="1:21">
      <c r="A205" s="181" t="str">
        <f t="shared" si="13"/>
        <v>482</v>
      </c>
      <c r="B205" s="181" t="str">
        <f t="shared" si="14"/>
        <v>482.0</v>
      </c>
      <c r="C205" s="182" t="s">
        <v>921</v>
      </c>
      <c r="D205" t="s">
        <v>922</v>
      </c>
      <c r="E205" s="454"/>
      <c r="F205" s="454"/>
      <c r="G205" s="173">
        <v>0</v>
      </c>
      <c r="H205" s="173">
        <v>0</v>
      </c>
      <c r="I205" s="173">
        <v>0</v>
      </c>
      <c r="J205" s="173">
        <v>0</v>
      </c>
      <c r="K205" s="173">
        <v>0</v>
      </c>
      <c r="L205" s="173">
        <v>0</v>
      </c>
      <c r="M205" s="173">
        <v>0</v>
      </c>
      <c r="N205" s="173">
        <v>0</v>
      </c>
      <c r="O205" s="173">
        <v>0</v>
      </c>
      <c r="P205" s="173">
        <v>0</v>
      </c>
      <c r="Q205" s="173">
        <v>0</v>
      </c>
      <c r="R205" s="173">
        <v>0</v>
      </c>
      <c r="S205" s="173">
        <v>0</v>
      </c>
      <c r="U205" s="173">
        <f t="shared" si="15"/>
        <v>0</v>
      </c>
    </row>
    <row r="206" spans="1:21">
      <c r="A206" s="181" t="str">
        <f t="shared" si="13"/>
        <v>483</v>
      </c>
      <c r="B206" s="181" t="str">
        <f t="shared" si="14"/>
        <v>483.0</v>
      </c>
      <c r="C206" s="182" t="s">
        <v>923</v>
      </c>
      <c r="D206" t="s">
        <v>924</v>
      </c>
      <c r="E206" s="454"/>
      <c r="F206" s="454"/>
      <c r="G206" s="173">
        <v>0</v>
      </c>
      <c r="H206" s="173">
        <v>0</v>
      </c>
      <c r="I206" s="173">
        <v>0</v>
      </c>
      <c r="J206" s="173">
        <v>0</v>
      </c>
      <c r="K206" s="173">
        <v>0</v>
      </c>
      <c r="L206" s="173">
        <v>0</v>
      </c>
      <c r="M206" s="173">
        <v>0</v>
      </c>
      <c r="N206" s="173">
        <v>0</v>
      </c>
      <c r="O206" s="173">
        <v>0</v>
      </c>
      <c r="P206" s="173">
        <v>0</v>
      </c>
      <c r="Q206" s="173">
        <v>0</v>
      </c>
      <c r="R206" s="173">
        <v>0</v>
      </c>
      <c r="S206" s="173">
        <v>0</v>
      </c>
      <c r="U206" s="173">
        <f t="shared" si="15"/>
        <v>0</v>
      </c>
    </row>
    <row r="207" spans="1:21">
      <c r="A207" s="181" t="str">
        <f t="shared" si="13"/>
        <v>484</v>
      </c>
      <c r="B207" s="181" t="str">
        <f t="shared" si="14"/>
        <v>484.0</v>
      </c>
      <c r="C207" s="182" t="s">
        <v>925</v>
      </c>
      <c r="D207" t="s">
        <v>926</v>
      </c>
      <c r="E207" s="454"/>
      <c r="F207" s="454"/>
      <c r="G207" s="173">
        <v>0</v>
      </c>
      <c r="H207" s="173">
        <v>0</v>
      </c>
      <c r="I207" s="173">
        <v>0</v>
      </c>
      <c r="J207" s="173">
        <v>0</v>
      </c>
      <c r="K207" s="173">
        <v>0</v>
      </c>
      <c r="L207" s="173">
        <v>0</v>
      </c>
      <c r="M207" s="173">
        <v>0</v>
      </c>
      <c r="N207" s="173">
        <v>0</v>
      </c>
      <c r="O207" s="173">
        <v>0</v>
      </c>
      <c r="P207" s="173">
        <v>0</v>
      </c>
      <c r="Q207" s="173">
        <v>0</v>
      </c>
      <c r="R207" s="173">
        <v>0</v>
      </c>
      <c r="S207" s="173">
        <v>0</v>
      </c>
      <c r="U207" s="173">
        <f t="shared" si="15"/>
        <v>0</v>
      </c>
    </row>
    <row r="208" spans="1:21">
      <c r="A208" s="181" t="str">
        <f t="shared" si="13"/>
        <v>485</v>
      </c>
      <c r="B208" s="181" t="str">
        <f t="shared" si="14"/>
        <v>485.0</v>
      </c>
      <c r="C208" s="182" t="s">
        <v>927</v>
      </c>
      <c r="D208" t="s">
        <v>928</v>
      </c>
      <c r="E208" s="454"/>
      <c r="F208" s="454"/>
      <c r="G208" s="173">
        <v>0</v>
      </c>
      <c r="H208" s="173">
        <v>0</v>
      </c>
      <c r="I208" s="173">
        <v>0</v>
      </c>
      <c r="J208" s="173">
        <v>0</v>
      </c>
      <c r="K208" s="173">
        <v>0</v>
      </c>
      <c r="L208" s="173">
        <v>0</v>
      </c>
      <c r="M208" s="173">
        <v>0</v>
      </c>
      <c r="N208" s="173">
        <v>0</v>
      </c>
      <c r="O208" s="173">
        <v>0</v>
      </c>
      <c r="P208" s="173">
        <v>0</v>
      </c>
      <c r="Q208" s="173">
        <v>0</v>
      </c>
      <c r="R208" s="173">
        <v>0</v>
      </c>
      <c r="S208" s="173">
        <v>0</v>
      </c>
      <c r="U208" s="173">
        <f t="shared" si="15"/>
        <v>0</v>
      </c>
    </row>
    <row r="209" spans="1:21">
      <c r="A209" s="181" t="str">
        <f t="shared" si="13"/>
        <v>487</v>
      </c>
      <c r="B209" s="181" t="str">
        <f t="shared" si="14"/>
        <v>487.0</v>
      </c>
      <c r="C209" s="182" t="s">
        <v>929</v>
      </c>
      <c r="D209" t="s">
        <v>930</v>
      </c>
      <c r="E209" s="454"/>
      <c r="F209" s="454"/>
      <c r="G209" s="173">
        <v>0</v>
      </c>
      <c r="H209" s="173">
        <v>0</v>
      </c>
      <c r="I209" s="173">
        <v>0</v>
      </c>
      <c r="J209" s="173">
        <v>0</v>
      </c>
      <c r="K209" s="173">
        <v>0</v>
      </c>
      <c r="L209" s="173">
        <v>0</v>
      </c>
      <c r="M209" s="173">
        <v>0</v>
      </c>
      <c r="N209" s="173">
        <v>0</v>
      </c>
      <c r="O209" s="173">
        <v>0</v>
      </c>
      <c r="P209" s="173">
        <v>0</v>
      </c>
      <c r="Q209" s="173">
        <v>0</v>
      </c>
      <c r="R209" s="173">
        <v>0</v>
      </c>
      <c r="S209" s="173">
        <v>0</v>
      </c>
      <c r="U209" s="173">
        <f t="shared" si="15"/>
        <v>0</v>
      </c>
    </row>
    <row r="210" spans="1:21">
      <c r="A210" s="181" t="str">
        <f t="shared" si="13"/>
        <v>488</v>
      </c>
      <c r="B210" s="181" t="str">
        <f t="shared" si="14"/>
        <v>488.0</v>
      </c>
      <c r="C210" s="182" t="s">
        <v>931</v>
      </c>
      <c r="D210" t="s">
        <v>932</v>
      </c>
      <c r="E210" s="454"/>
      <c r="F210" s="454"/>
      <c r="G210" s="173">
        <v>0</v>
      </c>
      <c r="H210" s="173">
        <v>0</v>
      </c>
      <c r="I210" s="173">
        <v>0</v>
      </c>
      <c r="J210" s="173">
        <v>0</v>
      </c>
      <c r="K210" s="173">
        <v>0</v>
      </c>
      <c r="L210" s="173">
        <v>0</v>
      </c>
      <c r="M210" s="173">
        <v>0</v>
      </c>
      <c r="N210" s="173">
        <v>0</v>
      </c>
      <c r="O210" s="173">
        <v>0</v>
      </c>
      <c r="P210" s="173">
        <v>0</v>
      </c>
      <c r="Q210" s="173">
        <v>0</v>
      </c>
      <c r="R210" s="173">
        <v>0</v>
      </c>
      <c r="S210" s="173">
        <v>0</v>
      </c>
      <c r="U210" s="173">
        <f t="shared" si="15"/>
        <v>0</v>
      </c>
    </row>
    <row r="211" spans="1:21">
      <c r="A211" s="181" t="str">
        <f t="shared" si="13"/>
        <v>489</v>
      </c>
      <c r="B211" s="181" t="str">
        <f t="shared" si="14"/>
        <v>489.1</v>
      </c>
      <c r="C211" s="182" t="s">
        <v>933</v>
      </c>
      <c r="D211" t="s">
        <v>934</v>
      </c>
      <c r="E211" s="454"/>
      <c r="F211" s="454"/>
      <c r="G211" s="173">
        <v>0</v>
      </c>
      <c r="H211" s="173">
        <v>0</v>
      </c>
      <c r="I211" s="173">
        <v>0</v>
      </c>
      <c r="J211" s="173">
        <v>0</v>
      </c>
      <c r="K211" s="173">
        <v>0</v>
      </c>
      <c r="L211" s="173">
        <v>0</v>
      </c>
      <c r="M211" s="173">
        <v>0</v>
      </c>
      <c r="N211" s="173">
        <v>0</v>
      </c>
      <c r="O211" s="173">
        <v>0</v>
      </c>
      <c r="P211" s="173">
        <v>0</v>
      </c>
      <c r="Q211" s="173">
        <v>0</v>
      </c>
      <c r="R211" s="173">
        <v>0</v>
      </c>
      <c r="S211" s="173">
        <v>0</v>
      </c>
      <c r="U211" s="173">
        <f t="shared" si="15"/>
        <v>0</v>
      </c>
    </row>
    <row r="212" spans="1:21">
      <c r="A212" s="181" t="str">
        <f t="shared" si="13"/>
        <v>489</v>
      </c>
      <c r="B212" s="181" t="str">
        <f t="shared" si="14"/>
        <v>489.2</v>
      </c>
      <c r="C212" s="182" t="s">
        <v>935</v>
      </c>
      <c r="D212" t="s">
        <v>936</v>
      </c>
      <c r="E212" s="454"/>
      <c r="F212" s="454"/>
      <c r="G212" s="173">
        <v>0</v>
      </c>
      <c r="H212" s="173">
        <v>0</v>
      </c>
      <c r="I212" s="173">
        <v>0</v>
      </c>
      <c r="J212" s="173">
        <v>0</v>
      </c>
      <c r="K212" s="173">
        <v>0</v>
      </c>
      <c r="L212" s="173">
        <v>0</v>
      </c>
      <c r="M212" s="173">
        <v>0</v>
      </c>
      <c r="N212" s="173">
        <v>0</v>
      </c>
      <c r="O212" s="173">
        <v>0</v>
      </c>
      <c r="P212" s="173">
        <v>0</v>
      </c>
      <c r="Q212" s="173">
        <v>0</v>
      </c>
      <c r="R212" s="173">
        <v>0</v>
      </c>
      <c r="S212" s="173">
        <v>0</v>
      </c>
      <c r="U212" s="173">
        <f t="shared" si="15"/>
        <v>0</v>
      </c>
    </row>
    <row r="213" spans="1:21">
      <c r="A213" s="181" t="str">
        <f t="shared" si="13"/>
        <v>489</v>
      </c>
      <c r="B213" s="181" t="str">
        <f t="shared" si="14"/>
        <v>489.3</v>
      </c>
      <c r="C213" s="182" t="s">
        <v>937</v>
      </c>
      <c r="D213" t="s">
        <v>938</v>
      </c>
      <c r="E213" s="454"/>
      <c r="F213" s="454"/>
      <c r="G213" s="173">
        <v>0</v>
      </c>
      <c r="H213" s="173">
        <v>0</v>
      </c>
      <c r="I213" s="173">
        <v>0</v>
      </c>
      <c r="J213" s="173">
        <v>0</v>
      </c>
      <c r="K213" s="173">
        <v>0</v>
      </c>
      <c r="L213" s="173">
        <v>0</v>
      </c>
      <c r="M213" s="173">
        <v>0</v>
      </c>
      <c r="N213" s="173">
        <v>0</v>
      </c>
      <c r="O213" s="173">
        <v>0</v>
      </c>
      <c r="P213" s="173">
        <v>0</v>
      </c>
      <c r="Q213" s="173">
        <v>0</v>
      </c>
      <c r="R213" s="173">
        <v>0</v>
      </c>
      <c r="S213" s="173">
        <v>0</v>
      </c>
      <c r="U213" s="173">
        <f t="shared" si="15"/>
        <v>0</v>
      </c>
    </row>
    <row r="214" spans="1:21">
      <c r="A214" s="181" t="str">
        <f t="shared" si="13"/>
        <v>489</v>
      </c>
      <c r="B214" s="181" t="str">
        <f t="shared" si="14"/>
        <v>489.4</v>
      </c>
      <c r="C214" s="182" t="s">
        <v>939</v>
      </c>
      <c r="D214" t="s">
        <v>940</v>
      </c>
      <c r="E214" s="454"/>
      <c r="F214" s="454"/>
      <c r="G214" s="173">
        <v>0</v>
      </c>
      <c r="H214" s="173">
        <v>0</v>
      </c>
      <c r="I214" s="173">
        <v>0</v>
      </c>
      <c r="J214" s="173">
        <v>0</v>
      </c>
      <c r="K214" s="173">
        <v>0</v>
      </c>
      <c r="L214" s="173">
        <v>0</v>
      </c>
      <c r="M214" s="173">
        <v>0</v>
      </c>
      <c r="N214" s="173">
        <v>0</v>
      </c>
      <c r="O214" s="173">
        <v>0</v>
      </c>
      <c r="P214" s="173">
        <v>0</v>
      </c>
      <c r="Q214" s="173">
        <v>0</v>
      </c>
      <c r="R214" s="173">
        <v>0</v>
      </c>
      <c r="S214" s="173">
        <v>0</v>
      </c>
      <c r="U214" s="173">
        <f t="shared" si="15"/>
        <v>0</v>
      </c>
    </row>
    <row r="215" spans="1:21">
      <c r="A215" s="181" t="str">
        <f t="shared" si="13"/>
        <v>490</v>
      </c>
      <c r="B215" s="181" t="str">
        <f t="shared" si="14"/>
        <v>490.0</v>
      </c>
      <c r="C215" s="182" t="s">
        <v>941</v>
      </c>
      <c r="D215" t="s">
        <v>942</v>
      </c>
      <c r="E215" s="454"/>
      <c r="F215" s="454"/>
      <c r="G215" s="173">
        <v>0</v>
      </c>
      <c r="H215" s="173">
        <v>0</v>
      </c>
      <c r="I215" s="173">
        <v>0</v>
      </c>
      <c r="J215" s="173">
        <v>0</v>
      </c>
      <c r="K215" s="173">
        <v>0</v>
      </c>
      <c r="L215" s="173">
        <v>0</v>
      </c>
      <c r="M215" s="173">
        <v>0</v>
      </c>
      <c r="N215" s="173">
        <v>0</v>
      </c>
      <c r="O215" s="173">
        <v>0</v>
      </c>
      <c r="P215" s="173">
        <v>0</v>
      </c>
      <c r="Q215" s="173">
        <v>0</v>
      </c>
      <c r="R215" s="173">
        <v>0</v>
      </c>
      <c r="S215" s="173">
        <v>0</v>
      </c>
      <c r="U215" s="173">
        <f t="shared" si="15"/>
        <v>0</v>
      </c>
    </row>
    <row r="216" spans="1:21">
      <c r="A216" s="181" t="str">
        <f t="shared" si="13"/>
        <v>491</v>
      </c>
      <c r="B216" s="181" t="str">
        <f t="shared" si="14"/>
        <v>491.0</v>
      </c>
      <c r="C216" s="182" t="s">
        <v>943</v>
      </c>
      <c r="D216" t="s">
        <v>944</v>
      </c>
      <c r="E216" s="454"/>
      <c r="F216" s="454"/>
      <c r="G216" s="173">
        <v>0</v>
      </c>
      <c r="H216" s="173">
        <v>0</v>
      </c>
      <c r="I216" s="173">
        <v>0</v>
      </c>
      <c r="J216" s="173">
        <v>0</v>
      </c>
      <c r="K216" s="173">
        <v>0</v>
      </c>
      <c r="L216" s="173">
        <v>0</v>
      </c>
      <c r="M216" s="173">
        <v>0</v>
      </c>
      <c r="N216" s="173">
        <v>0</v>
      </c>
      <c r="O216" s="173">
        <v>0</v>
      </c>
      <c r="P216" s="173">
        <v>0</v>
      </c>
      <c r="Q216" s="173">
        <v>0</v>
      </c>
      <c r="R216" s="173">
        <v>0</v>
      </c>
      <c r="S216" s="173">
        <v>0</v>
      </c>
      <c r="U216" s="173">
        <f t="shared" si="15"/>
        <v>0</v>
      </c>
    </row>
    <row r="217" spans="1:21">
      <c r="A217" s="181" t="str">
        <f t="shared" si="13"/>
        <v>492</v>
      </c>
      <c r="B217" s="181" t="str">
        <f t="shared" si="14"/>
        <v>492.0</v>
      </c>
      <c r="C217" s="182" t="s">
        <v>945</v>
      </c>
      <c r="D217" t="s">
        <v>946</v>
      </c>
      <c r="E217" s="454"/>
      <c r="F217" s="454"/>
      <c r="G217" s="173">
        <v>0</v>
      </c>
      <c r="H217" s="173">
        <v>0</v>
      </c>
      <c r="I217" s="173">
        <v>0</v>
      </c>
      <c r="J217" s="173">
        <v>0</v>
      </c>
      <c r="K217" s="173">
        <v>0</v>
      </c>
      <c r="L217" s="173">
        <v>0</v>
      </c>
      <c r="M217" s="173">
        <v>0</v>
      </c>
      <c r="N217" s="173">
        <v>0</v>
      </c>
      <c r="O217" s="173">
        <v>0</v>
      </c>
      <c r="P217" s="173">
        <v>0</v>
      </c>
      <c r="Q217" s="173">
        <v>0</v>
      </c>
      <c r="R217" s="173">
        <v>0</v>
      </c>
      <c r="S217" s="173">
        <v>0</v>
      </c>
      <c r="U217" s="173">
        <f t="shared" si="15"/>
        <v>0</v>
      </c>
    </row>
    <row r="218" spans="1:21">
      <c r="A218" s="181" t="str">
        <f t="shared" si="13"/>
        <v>493</v>
      </c>
      <c r="B218" s="181" t="str">
        <f t="shared" si="14"/>
        <v>493.0</v>
      </c>
      <c r="C218" s="182" t="s">
        <v>947</v>
      </c>
      <c r="D218" t="s">
        <v>948</v>
      </c>
      <c r="E218" s="454"/>
      <c r="F218" s="454"/>
      <c r="G218" s="173">
        <v>0</v>
      </c>
      <c r="H218" s="173">
        <v>0</v>
      </c>
      <c r="I218" s="173">
        <v>0</v>
      </c>
      <c r="J218" s="173">
        <v>0</v>
      </c>
      <c r="K218" s="173">
        <v>0</v>
      </c>
      <c r="L218" s="173">
        <v>0</v>
      </c>
      <c r="M218" s="173">
        <v>0</v>
      </c>
      <c r="N218" s="173">
        <v>0</v>
      </c>
      <c r="O218" s="173">
        <v>0</v>
      </c>
      <c r="P218" s="173">
        <v>0</v>
      </c>
      <c r="Q218" s="173">
        <v>0</v>
      </c>
      <c r="R218" s="173">
        <v>0</v>
      </c>
      <c r="S218" s="173">
        <v>0</v>
      </c>
      <c r="U218" s="173">
        <f t="shared" si="15"/>
        <v>0</v>
      </c>
    </row>
    <row r="219" spans="1:21">
      <c r="A219" s="181" t="str">
        <f t="shared" si="13"/>
        <v>494</v>
      </c>
      <c r="B219" s="181" t="str">
        <f t="shared" si="14"/>
        <v>494.0</v>
      </c>
      <c r="C219" s="182" t="s">
        <v>949</v>
      </c>
      <c r="D219" t="s">
        <v>950</v>
      </c>
      <c r="E219" s="454"/>
      <c r="F219" s="454"/>
      <c r="G219" s="173">
        <v>0</v>
      </c>
      <c r="H219" s="173">
        <v>0</v>
      </c>
      <c r="I219" s="173">
        <v>0</v>
      </c>
      <c r="J219" s="173">
        <v>0</v>
      </c>
      <c r="K219" s="173">
        <v>0</v>
      </c>
      <c r="L219" s="173">
        <v>0</v>
      </c>
      <c r="M219" s="173">
        <v>0</v>
      </c>
      <c r="N219" s="173">
        <v>0</v>
      </c>
      <c r="O219" s="173">
        <v>0</v>
      </c>
      <c r="P219" s="173">
        <v>0</v>
      </c>
      <c r="Q219" s="173">
        <v>0</v>
      </c>
      <c r="R219" s="173">
        <v>0</v>
      </c>
      <c r="S219" s="173">
        <v>0</v>
      </c>
      <c r="U219" s="173">
        <f t="shared" si="15"/>
        <v>0</v>
      </c>
    </row>
    <row r="220" spans="1:21">
      <c r="A220" s="181" t="str">
        <f t="shared" si="13"/>
        <v>495</v>
      </c>
      <c r="B220" s="181" t="str">
        <f t="shared" si="14"/>
        <v>495.0</v>
      </c>
      <c r="C220" s="182" t="s">
        <v>951</v>
      </c>
      <c r="D220" t="s">
        <v>952</v>
      </c>
      <c r="E220" s="454"/>
      <c r="F220" s="454"/>
      <c r="G220" s="173">
        <v>0</v>
      </c>
      <c r="H220" s="173">
        <v>0</v>
      </c>
      <c r="I220" s="173">
        <v>0</v>
      </c>
      <c r="J220" s="173">
        <v>0</v>
      </c>
      <c r="K220" s="173">
        <v>0</v>
      </c>
      <c r="L220" s="173">
        <v>0</v>
      </c>
      <c r="M220" s="173">
        <v>0</v>
      </c>
      <c r="N220" s="173">
        <v>0</v>
      </c>
      <c r="O220" s="173">
        <v>0</v>
      </c>
      <c r="P220" s="173">
        <v>0</v>
      </c>
      <c r="Q220" s="173">
        <v>0</v>
      </c>
      <c r="R220" s="173">
        <v>0</v>
      </c>
      <c r="S220" s="173">
        <v>0</v>
      </c>
      <c r="U220" s="173">
        <f t="shared" si="15"/>
        <v>0</v>
      </c>
    </row>
    <row r="221" spans="1:21">
      <c r="A221" s="181" t="str">
        <f t="shared" si="13"/>
        <v>496</v>
      </c>
      <c r="B221" s="181" t="str">
        <f t="shared" si="14"/>
        <v>496.0</v>
      </c>
      <c r="C221" s="182" t="s">
        <v>953</v>
      </c>
      <c r="D221" t="s">
        <v>954</v>
      </c>
      <c r="E221" s="454"/>
      <c r="F221" s="454"/>
      <c r="G221" s="173">
        <v>0</v>
      </c>
      <c r="H221" s="173">
        <v>0</v>
      </c>
      <c r="I221" s="173">
        <v>0</v>
      </c>
      <c r="J221" s="173">
        <v>0</v>
      </c>
      <c r="K221" s="173">
        <v>0</v>
      </c>
      <c r="L221" s="173">
        <v>0</v>
      </c>
      <c r="M221" s="173">
        <v>0</v>
      </c>
      <c r="N221" s="173">
        <v>0</v>
      </c>
      <c r="O221" s="173">
        <v>0</v>
      </c>
      <c r="P221" s="173">
        <v>0</v>
      </c>
      <c r="Q221" s="173">
        <v>0</v>
      </c>
      <c r="R221" s="173">
        <v>0</v>
      </c>
      <c r="S221" s="173">
        <v>0</v>
      </c>
      <c r="U221" s="173">
        <f t="shared" si="15"/>
        <v>0</v>
      </c>
    </row>
    <row r="222" spans="1:21">
      <c r="A222" s="181" t="str">
        <f t="shared" si="13"/>
        <v>500</v>
      </c>
      <c r="B222" s="181" t="str">
        <f t="shared" si="14"/>
        <v>500.0</v>
      </c>
      <c r="C222" s="182" t="s">
        <v>955</v>
      </c>
      <c r="D222" t="s">
        <v>956</v>
      </c>
      <c r="E222" s="454"/>
      <c r="F222" s="454"/>
      <c r="G222" s="173">
        <v>460983.86916449998</v>
      </c>
      <c r="H222" s="173">
        <v>457718.51810370001</v>
      </c>
      <c r="I222" s="173">
        <v>433348.72930270003</v>
      </c>
      <c r="J222" s="173">
        <v>438322.08588229999</v>
      </c>
      <c r="K222" s="173">
        <v>465500.02682209999</v>
      </c>
      <c r="L222" s="173">
        <v>483309.84117590002</v>
      </c>
      <c r="M222" s="173">
        <v>443431.52577499999</v>
      </c>
      <c r="N222" s="173">
        <v>495811.3425734</v>
      </c>
      <c r="O222" s="173">
        <v>483532.7986642</v>
      </c>
      <c r="P222" s="173">
        <v>467647.36547830002</v>
      </c>
      <c r="Q222" s="173">
        <v>502374.1512357</v>
      </c>
      <c r="R222" s="173">
        <v>470960.51591979997</v>
      </c>
      <c r="S222" s="173">
        <v>495391.88626529998</v>
      </c>
      <c r="U222" s="173">
        <f t="shared" si="15"/>
        <v>469102.51202791533</v>
      </c>
    </row>
    <row r="223" spans="1:21">
      <c r="A223" s="181" t="str">
        <f t="shared" si="13"/>
        <v>501</v>
      </c>
      <c r="B223" s="181" t="str">
        <f t="shared" si="14"/>
        <v>501.0</v>
      </c>
      <c r="C223" s="182" t="s">
        <v>957</v>
      </c>
      <c r="D223" t="s">
        <v>958</v>
      </c>
      <c r="E223" s="454"/>
      <c r="F223" s="454"/>
      <c r="G223" s="173">
        <v>9339957.7592364997</v>
      </c>
      <c r="H223" s="173">
        <v>4106456.8069765</v>
      </c>
      <c r="I223" s="173">
        <v>2473476.7814798998</v>
      </c>
      <c r="J223" s="173">
        <v>1770124.7814799</v>
      </c>
      <c r="K223" s="173">
        <v>1339910.8673379</v>
      </c>
      <c r="L223" s="173">
        <v>49016.3800863</v>
      </c>
      <c r="M223" s="173">
        <v>48558.841508400001</v>
      </c>
      <c r="N223" s="173">
        <v>1462399.6666411001</v>
      </c>
      <c r="O223" s="173">
        <v>51708.1538927</v>
      </c>
      <c r="P223" s="173">
        <v>51555.641144499998</v>
      </c>
      <c r="Q223" s="173">
        <v>54704.953195900001</v>
      </c>
      <c r="R223" s="173">
        <v>54399.927699300002</v>
      </c>
      <c r="S223" s="173">
        <v>4073430.8732218998</v>
      </c>
      <c r="U223" s="173">
        <f t="shared" si="15"/>
        <v>1913515.494915446</v>
      </c>
    </row>
    <row r="224" spans="1:21">
      <c r="A224" s="181" t="str">
        <f t="shared" si="13"/>
        <v>502</v>
      </c>
      <c r="B224" s="181" t="str">
        <f t="shared" si="14"/>
        <v>502.0</v>
      </c>
      <c r="C224" s="182" t="s">
        <v>959</v>
      </c>
      <c r="D224" t="s">
        <v>960</v>
      </c>
      <c r="E224" s="454"/>
      <c r="F224" s="454"/>
      <c r="G224" s="173">
        <v>1107028.648823</v>
      </c>
      <c r="H224" s="173">
        <v>919734.53889940004</v>
      </c>
      <c r="I224" s="173">
        <v>815390.84199009999</v>
      </c>
      <c r="J224" s="173">
        <v>947555.90651700005</v>
      </c>
      <c r="K224" s="173">
        <v>963439.42239700002</v>
      </c>
      <c r="L224" s="173">
        <v>1008174.8765414</v>
      </c>
      <c r="M224" s="173">
        <v>873968.41639799997</v>
      </c>
      <c r="N224" s="173">
        <v>1035273.9554828</v>
      </c>
      <c r="O224" s="173">
        <v>990538.50133879995</v>
      </c>
      <c r="P224" s="173">
        <v>945803.04714519996</v>
      </c>
      <c r="Q224" s="173">
        <v>1042373.0344251</v>
      </c>
      <c r="R224" s="173">
        <v>952902.12608740001</v>
      </c>
      <c r="S224" s="173">
        <v>1025632.9749901</v>
      </c>
      <c r="U224" s="173">
        <f t="shared" si="15"/>
        <v>971370.48392579216</v>
      </c>
    </row>
    <row r="225" spans="1:21">
      <c r="A225" s="181" t="str">
        <f t="shared" si="13"/>
        <v>503</v>
      </c>
      <c r="B225" s="181" t="str">
        <f t="shared" si="14"/>
        <v>503.0</v>
      </c>
      <c r="C225" s="182" t="s">
        <v>961</v>
      </c>
      <c r="D225" t="s">
        <v>962</v>
      </c>
      <c r="E225" s="454"/>
      <c r="F225" s="454"/>
      <c r="G225" s="173">
        <v>0</v>
      </c>
      <c r="H225" s="173">
        <v>0</v>
      </c>
      <c r="I225" s="173">
        <v>0</v>
      </c>
      <c r="J225" s="173">
        <v>0</v>
      </c>
      <c r="K225" s="173">
        <v>0</v>
      </c>
      <c r="L225" s="173">
        <v>0</v>
      </c>
      <c r="M225" s="173">
        <v>0</v>
      </c>
      <c r="N225" s="173">
        <v>0</v>
      </c>
      <c r="O225" s="173">
        <v>0</v>
      </c>
      <c r="P225" s="173">
        <v>0</v>
      </c>
      <c r="Q225" s="173">
        <v>0</v>
      </c>
      <c r="R225" s="173">
        <v>0</v>
      </c>
      <c r="S225" s="173">
        <v>0</v>
      </c>
      <c r="U225" s="173">
        <f t="shared" si="15"/>
        <v>0</v>
      </c>
    </row>
    <row r="226" spans="1:21">
      <c r="A226" s="181" t="str">
        <f t="shared" si="13"/>
        <v>504</v>
      </c>
      <c r="B226" s="181" t="str">
        <f t="shared" si="14"/>
        <v>504.0</v>
      </c>
      <c r="C226" s="182" t="s">
        <v>963</v>
      </c>
      <c r="D226" t="s">
        <v>964</v>
      </c>
      <c r="E226" s="454"/>
      <c r="F226" s="454"/>
      <c r="G226" s="173">
        <v>0</v>
      </c>
      <c r="H226" s="173">
        <v>0</v>
      </c>
      <c r="I226" s="173">
        <v>0</v>
      </c>
      <c r="J226" s="173">
        <v>0</v>
      </c>
      <c r="K226" s="173">
        <v>0</v>
      </c>
      <c r="L226" s="173">
        <v>0</v>
      </c>
      <c r="M226" s="173">
        <v>0</v>
      </c>
      <c r="N226" s="173">
        <v>0</v>
      </c>
      <c r="O226" s="173">
        <v>0</v>
      </c>
      <c r="P226" s="173">
        <v>0</v>
      </c>
      <c r="Q226" s="173">
        <v>0</v>
      </c>
      <c r="R226" s="173">
        <v>0</v>
      </c>
      <c r="S226" s="173">
        <v>0</v>
      </c>
      <c r="U226" s="173">
        <f t="shared" si="15"/>
        <v>0</v>
      </c>
    </row>
    <row r="227" spans="1:21">
      <c r="A227" s="181" t="str">
        <f t="shared" si="13"/>
        <v>505</v>
      </c>
      <c r="B227" s="181" t="str">
        <f t="shared" si="14"/>
        <v>505.0</v>
      </c>
      <c r="C227" s="182" t="s">
        <v>965</v>
      </c>
      <c r="D227" t="s">
        <v>966</v>
      </c>
      <c r="E227" s="454"/>
      <c r="F227" s="454"/>
      <c r="G227" s="173">
        <v>27919.605831500001</v>
      </c>
      <c r="H227" s="173">
        <v>16994.542679999999</v>
      </c>
      <c r="I227" s="173">
        <v>16994.542679999999</v>
      </c>
      <c r="J227" s="173">
        <v>16994.542679999999</v>
      </c>
      <c r="K227" s="173">
        <v>19422.334491500002</v>
      </c>
      <c r="L227" s="173">
        <v>19422.334491500002</v>
      </c>
      <c r="M227" s="173">
        <v>19422.334491500002</v>
      </c>
      <c r="N227" s="173">
        <v>20636.230397200001</v>
      </c>
      <c r="O227" s="173">
        <v>20636.230397200001</v>
      </c>
      <c r="P227" s="173">
        <v>20636.230397200001</v>
      </c>
      <c r="Q227" s="173">
        <v>21850.126302799999</v>
      </c>
      <c r="R227" s="173">
        <v>21850.126302799999</v>
      </c>
      <c r="S227" s="173">
        <v>27919.605831500001</v>
      </c>
      <c r="U227" s="173">
        <f t="shared" si="15"/>
        <v>20822.983613438464</v>
      </c>
    </row>
    <row r="228" spans="1:21">
      <c r="A228" s="181" t="str">
        <f t="shared" si="13"/>
        <v>506</v>
      </c>
      <c r="B228" s="181" t="str">
        <f t="shared" si="14"/>
        <v>506.0</v>
      </c>
      <c r="C228" s="182" t="s">
        <v>967</v>
      </c>
      <c r="D228" t="s">
        <v>968</v>
      </c>
      <c r="E228" s="454"/>
      <c r="F228" s="454"/>
      <c r="G228" s="173">
        <v>474851.42959090002</v>
      </c>
      <c r="H228" s="173">
        <v>434781.47854729998</v>
      </c>
      <c r="I228" s="173">
        <v>372130.03761519998</v>
      </c>
      <c r="J228" s="173">
        <v>378056.72709519998</v>
      </c>
      <c r="K228" s="173">
        <v>399541.17944129999</v>
      </c>
      <c r="L228" s="173">
        <v>402951.54684030003</v>
      </c>
      <c r="M228" s="173">
        <v>392246.48812509998</v>
      </c>
      <c r="N228" s="173">
        <v>421156.00734080002</v>
      </c>
      <c r="O228" s="173">
        <v>417587.65703280002</v>
      </c>
      <c r="P228" s="173">
        <v>414019.30672470003</v>
      </c>
      <c r="Q228" s="173">
        <v>439525.6317877</v>
      </c>
      <c r="R228" s="173">
        <v>432374.5690977</v>
      </c>
      <c r="S228" s="173">
        <v>471472.40294529998</v>
      </c>
      <c r="U228" s="173">
        <f t="shared" si="15"/>
        <v>419284.18939879222</v>
      </c>
    </row>
    <row r="229" spans="1:21">
      <c r="A229" s="181" t="str">
        <f t="shared" si="13"/>
        <v>507</v>
      </c>
      <c r="B229" s="181" t="str">
        <f t="shared" si="14"/>
        <v>507.0</v>
      </c>
      <c r="C229" s="182" t="s">
        <v>969</v>
      </c>
      <c r="D229" t="s">
        <v>970</v>
      </c>
      <c r="E229" s="454"/>
      <c r="F229" s="454"/>
      <c r="G229" s="173">
        <v>2000</v>
      </c>
      <c r="H229" s="173">
        <v>2000</v>
      </c>
      <c r="I229" s="173">
        <v>2000</v>
      </c>
      <c r="J229" s="173">
        <v>2000</v>
      </c>
      <c r="K229" s="173">
        <v>2000</v>
      </c>
      <c r="L229" s="173">
        <v>2000</v>
      </c>
      <c r="M229" s="173">
        <v>2000</v>
      </c>
      <c r="N229" s="173">
        <v>2000</v>
      </c>
      <c r="O229" s="173">
        <v>2000</v>
      </c>
      <c r="P229" s="173">
        <v>2000</v>
      </c>
      <c r="Q229" s="173">
        <v>2000</v>
      </c>
      <c r="R229" s="173">
        <v>2000</v>
      </c>
      <c r="S229" s="173">
        <v>2000</v>
      </c>
      <c r="U229" s="173">
        <f t="shared" si="15"/>
        <v>2000</v>
      </c>
    </row>
    <row r="230" spans="1:21">
      <c r="A230" s="181" t="str">
        <f t="shared" si="13"/>
        <v>509</v>
      </c>
      <c r="B230" s="181" t="str">
        <f t="shared" si="14"/>
        <v>509.0</v>
      </c>
      <c r="C230" s="182" t="s">
        <v>971</v>
      </c>
      <c r="D230" t="s">
        <v>972</v>
      </c>
      <c r="E230" s="454"/>
      <c r="F230" s="454"/>
      <c r="G230" s="173">
        <v>0</v>
      </c>
      <c r="H230" s="173">
        <v>1411</v>
      </c>
      <c r="I230" s="173">
        <v>1325</v>
      </c>
      <c r="J230" s="173">
        <v>1416</v>
      </c>
      <c r="K230" s="173">
        <v>1365</v>
      </c>
      <c r="L230" s="173">
        <v>1416</v>
      </c>
      <c r="M230" s="173">
        <v>757</v>
      </c>
      <c r="N230" s="173">
        <v>-5</v>
      </c>
      <c r="O230" s="173">
        <v>0</v>
      </c>
      <c r="P230" s="173">
        <v>2350</v>
      </c>
      <c r="Q230" s="173">
        <v>-5</v>
      </c>
      <c r="R230" s="173">
        <v>0</v>
      </c>
      <c r="S230" s="173">
        <v>0</v>
      </c>
      <c r="U230" s="173">
        <f t="shared" si="15"/>
        <v>771.53846153846155</v>
      </c>
    </row>
    <row r="231" spans="1:21">
      <c r="A231" s="181" t="str">
        <f t="shared" si="13"/>
        <v>510</v>
      </c>
      <c r="B231" s="181" t="str">
        <f t="shared" si="14"/>
        <v>510.0</v>
      </c>
      <c r="C231" s="182" t="s">
        <v>973</v>
      </c>
      <c r="D231" t="s">
        <v>974</v>
      </c>
      <c r="E231" s="454"/>
      <c r="F231" s="454"/>
      <c r="G231" s="173">
        <v>0</v>
      </c>
      <c r="H231" s="173">
        <v>0</v>
      </c>
      <c r="I231" s="173">
        <v>0</v>
      </c>
      <c r="J231" s="173">
        <v>0</v>
      </c>
      <c r="K231" s="173">
        <v>0</v>
      </c>
      <c r="L231" s="173">
        <v>0</v>
      </c>
      <c r="M231" s="173">
        <v>0</v>
      </c>
      <c r="N231" s="173">
        <v>0</v>
      </c>
      <c r="O231" s="173">
        <v>0</v>
      </c>
      <c r="P231" s="173">
        <v>0</v>
      </c>
      <c r="Q231" s="173">
        <v>0</v>
      </c>
      <c r="R231" s="173">
        <v>0</v>
      </c>
      <c r="S231" s="173">
        <v>0</v>
      </c>
      <c r="U231" s="173">
        <f t="shared" si="15"/>
        <v>0</v>
      </c>
    </row>
    <row r="232" spans="1:21">
      <c r="A232" s="181" t="str">
        <f t="shared" si="13"/>
        <v>511</v>
      </c>
      <c r="B232" s="181" t="str">
        <f t="shared" si="14"/>
        <v>511.0</v>
      </c>
      <c r="C232" s="182" t="s">
        <v>975</v>
      </c>
      <c r="D232" t="s">
        <v>976</v>
      </c>
      <c r="E232" s="454"/>
      <c r="F232" s="454"/>
      <c r="G232" s="173">
        <v>395243.5260294</v>
      </c>
      <c r="H232" s="173">
        <v>290653.93873910001</v>
      </c>
      <c r="I232" s="173">
        <v>283637.64755190001</v>
      </c>
      <c r="J232" s="173">
        <v>283637.64755190001</v>
      </c>
      <c r="K232" s="173">
        <v>312038.8422977</v>
      </c>
      <c r="L232" s="173">
        <v>312927.89788359997</v>
      </c>
      <c r="M232" s="173">
        <v>296486.3222011</v>
      </c>
      <c r="N232" s="173">
        <v>320874.16504549998</v>
      </c>
      <c r="O232" s="173">
        <v>316863.94063909998</v>
      </c>
      <c r="P232" s="173">
        <v>314685.91758860002</v>
      </c>
      <c r="Q232" s="173">
        <v>343854.17313329998</v>
      </c>
      <c r="R232" s="173">
        <v>334568.75912639999</v>
      </c>
      <c r="S232" s="173">
        <v>399669.31521069998</v>
      </c>
      <c r="U232" s="173">
        <f t="shared" si="15"/>
        <v>323472.46869217692</v>
      </c>
    </row>
    <row r="233" spans="1:21">
      <c r="A233" s="181" t="str">
        <f t="shared" si="13"/>
        <v>512</v>
      </c>
      <c r="B233" s="181" t="str">
        <f t="shared" si="14"/>
        <v>512.0</v>
      </c>
      <c r="C233" s="182" t="s">
        <v>977</v>
      </c>
      <c r="D233" t="s">
        <v>978</v>
      </c>
      <c r="E233" s="454"/>
      <c r="F233" s="454"/>
      <c r="G233" s="173">
        <v>1780810.8077707</v>
      </c>
      <c r="H233" s="173">
        <v>1282433.4064042</v>
      </c>
      <c r="I233" s="173">
        <v>1277429.7837677</v>
      </c>
      <c r="J233" s="173">
        <v>1277429.7837677</v>
      </c>
      <c r="K233" s="173">
        <v>3216405.6976918001</v>
      </c>
      <c r="L233" s="173">
        <v>1386999.5136084999</v>
      </c>
      <c r="M233" s="173">
        <v>1339218.0601651999</v>
      </c>
      <c r="N233" s="173">
        <v>1408224.5136084999</v>
      </c>
      <c r="O233" s="173">
        <v>1405630.6976918001</v>
      </c>
      <c r="P233" s="173">
        <v>3215036.8817655998</v>
      </c>
      <c r="Q233" s="173">
        <v>3281449.5136084999</v>
      </c>
      <c r="R233" s="173">
        <v>1456896.0770848</v>
      </c>
      <c r="S233" s="173">
        <v>1763973.7070629001</v>
      </c>
      <c r="U233" s="173">
        <f t="shared" si="15"/>
        <v>1853226.0341536847</v>
      </c>
    </row>
    <row r="234" spans="1:21">
      <c r="A234" s="181" t="str">
        <f t="shared" si="13"/>
        <v>513</v>
      </c>
      <c r="B234" s="181" t="str">
        <f t="shared" si="14"/>
        <v>513.0</v>
      </c>
      <c r="C234" s="182" t="s">
        <v>979</v>
      </c>
      <c r="D234" t="s">
        <v>980</v>
      </c>
      <c r="E234" s="454"/>
      <c r="F234" s="454"/>
      <c r="G234" s="173">
        <v>8010.6256468000001</v>
      </c>
      <c r="H234" s="173">
        <v>1387.4022894</v>
      </c>
      <c r="I234" s="173">
        <v>1266.7586862000001</v>
      </c>
      <c r="J234" s="173">
        <v>1266.7586862000001</v>
      </c>
      <c r="K234" s="173">
        <v>1336.9530311999999</v>
      </c>
      <c r="L234" s="173">
        <v>1397.7235768</v>
      </c>
      <c r="M234" s="173">
        <v>1215.4117828999999</v>
      </c>
      <c r="N234" s="173">
        <v>1397.7235768</v>
      </c>
      <c r="O234" s="173">
        <v>1336.9530311999999</v>
      </c>
      <c r="P234" s="173">
        <v>1276.1824762000001</v>
      </c>
      <c r="Q234" s="173">
        <v>1397.7235768</v>
      </c>
      <c r="R234" s="173">
        <v>1276.1824762000001</v>
      </c>
      <c r="S234" s="173">
        <v>1336.9530311999999</v>
      </c>
      <c r="U234" s="173">
        <f t="shared" si="15"/>
        <v>1838.7193744538463</v>
      </c>
    </row>
    <row r="235" spans="1:21">
      <c r="A235" s="181" t="str">
        <f t="shared" si="13"/>
        <v>514</v>
      </c>
      <c r="B235" s="181" t="str">
        <f t="shared" si="14"/>
        <v>514.0</v>
      </c>
      <c r="C235" s="182" t="s">
        <v>981</v>
      </c>
      <c r="D235" t="s">
        <v>982</v>
      </c>
      <c r="E235" s="454"/>
      <c r="F235" s="454"/>
      <c r="G235" s="173">
        <v>8010.6256468000001</v>
      </c>
      <c r="H235" s="173">
        <v>1387.4022894</v>
      </c>
      <c r="I235" s="173">
        <v>1266.7586862000001</v>
      </c>
      <c r="J235" s="173">
        <v>1266.7586862000001</v>
      </c>
      <c r="K235" s="173">
        <v>1336.9530311999999</v>
      </c>
      <c r="L235" s="173">
        <v>1397.7235768</v>
      </c>
      <c r="M235" s="173">
        <v>1215.4117828999999</v>
      </c>
      <c r="N235" s="173">
        <v>1397.7235768</v>
      </c>
      <c r="O235" s="173">
        <v>1336.9530311999999</v>
      </c>
      <c r="P235" s="173">
        <v>1276.1824762000001</v>
      </c>
      <c r="Q235" s="173">
        <v>1397.7235768</v>
      </c>
      <c r="R235" s="173">
        <v>1276.1824762000001</v>
      </c>
      <c r="S235" s="173">
        <v>1336.9530311999999</v>
      </c>
      <c r="U235" s="173">
        <f t="shared" si="15"/>
        <v>1838.7193744538463</v>
      </c>
    </row>
    <row r="236" spans="1:21">
      <c r="A236" s="181" t="str">
        <f t="shared" si="13"/>
        <v>517</v>
      </c>
      <c r="B236" s="181" t="str">
        <f t="shared" si="14"/>
        <v>517.0</v>
      </c>
      <c r="C236" s="182" t="s">
        <v>983</v>
      </c>
      <c r="D236" t="s">
        <v>984</v>
      </c>
      <c r="E236" s="454"/>
      <c r="F236" s="454"/>
      <c r="G236" s="173">
        <v>0</v>
      </c>
      <c r="H236" s="173">
        <v>0</v>
      </c>
      <c r="I236" s="173">
        <v>0</v>
      </c>
      <c r="J236" s="173">
        <v>0</v>
      </c>
      <c r="K236" s="173">
        <v>0</v>
      </c>
      <c r="L236" s="173">
        <v>0</v>
      </c>
      <c r="M236" s="173">
        <v>0</v>
      </c>
      <c r="N236" s="173">
        <v>0</v>
      </c>
      <c r="O236" s="173">
        <v>0</v>
      </c>
      <c r="P236" s="173">
        <v>0</v>
      </c>
      <c r="Q236" s="173">
        <v>0</v>
      </c>
      <c r="R236" s="173">
        <v>0</v>
      </c>
      <c r="S236" s="173">
        <v>0</v>
      </c>
      <c r="U236" s="173">
        <f t="shared" si="15"/>
        <v>0</v>
      </c>
    </row>
    <row r="237" spans="1:21">
      <c r="A237" s="181" t="str">
        <f t="shared" si="13"/>
        <v>518</v>
      </c>
      <c r="B237" s="181" t="str">
        <f t="shared" si="14"/>
        <v>518.0</v>
      </c>
      <c r="C237" s="182" t="s">
        <v>985</v>
      </c>
      <c r="D237" t="s">
        <v>986</v>
      </c>
      <c r="E237" s="454"/>
      <c r="F237" s="454"/>
      <c r="G237" s="173">
        <v>0</v>
      </c>
      <c r="H237" s="173">
        <v>0</v>
      </c>
      <c r="I237" s="173">
        <v>0</v>
      </c>
      <c r="J237" s="173">
        <v>0</v>
      </c>
      <c r="K237" s="173">
        <v>0</v>
      </c>
      <c r="L237" s="173">
        <v>0</v>
      </c>
      <c r="M237" s="173">
        <v>0</v>
      </c>
      <c r="N237" s="173">
        <v>0</v>
      </c>
      <c r="O237" s="173">
        <v>0</v>
      </c>
      <c r="P237" s="173">
        <v>0</v>
      </c>
      <c r="Q237" s="173">
        <v>0</v>
      </c>
      <c r="R237" s="173">
        <v>0</v>
      </c>
      <c r="S237" s="173">
        <v>0</v>
      </c>
      <c r="U237" s="173">
        <f t="shared" si="15"/>
        <v>0</v>
      </c>
    </row>
    <row r="238" spans="1:21">
      <c r="A238" s="181" t="str">
        <f t="shared" si="13"/>
        <v>519</v>
      </c>
      <c r="B238" s="181" t="str">
        <f t="shared" si="14"/>
        <v>519.0</v>
      </c>
      <c r="C238" s="182" t="s">
        <v>987</v>
      </c>
      <c r="D238" t="s">
        <v>988</v>
      </c>
      <c r="E238" s="454"/>
      <c r="F238" s="454"/>
      <c r="G238" s="173">
        <v>0</v>
      </c>
      <c r="H238" s="173">
        <v>0</v>
      </c>
      <c r="I238" s="173">
        <v>0</v>
      </c>
      <c r="J238" s="173">
        <v>0</v>
      </c>
      <c r="K238" s="173">
        <v>0</v>
      </c>
      <c r="L238" s="173">
        <v>0</v>
      </c>
      <c r="M238" s="173">
        <v>0</v>
      </c>
      <c r="N238" s="173">
        <v>0</v>
      </c>
      <c r="O238" s="173">
        <v>0</v>
      </c>
      <c r="P238" s="173">
        <v>0</v>
      </c>
      <c r="Q238" s="173">
        <v>0</v>
      </c>
      <c r="R238" s="173">
        <v>0</v>
      </c>
      <c r="S238" s="173">
        <v>0</v>
      </c>
      <c r="U238" s="173">
        <f t="shared" si="15"/>
        <v>0</v>
      </c>
    </row>
    <row r="239" spans="1:21">
      <c r="A239" s="181" t="str">
        <f t="shared" si="13"/>
        <v>520</v>
      </c>
      <c r="B239" s="181" t="str">
        <f t="shared" si="14"/>
        <v>520.0</v>
      </c>
      <c r="C239" s="182" t="s">
        <v>989</v>
      </c>
      <c r="D239" t="s">
        <v>990</v>
      </c>
      <c r="E239" s="454"/>
      <c r="F239" s="454"/>
      <c r="G239" s="173">
        <v>0</v>
      </c>
      <c r="H239" s="173">
        <v>0</v>
      </c>
      <c r="I239" s="173">
        <v>0</v>
      </c>
      <c r="J239" s="173">
        <v>0</v>
      </c>
      <c r="K239" s="173">
        <v>0</v>
      </c>
      <c r="L239" s="173">
        <v>0</v>
      </c>
      <c r="M239" s="173">
        <v>0</v>
      </c>
      <c r="N239" s="173">
        <v>0</v>
      </c>
      <c r="O239" s="173">
        <v>0</v>
      </c>
      <c r="P239" s="173">
        <v>0</v>
      </c>
      <c r="Q239" s="173">
        <v>0</v>
      </c>
      <c r="R239" s="173">
        <v>0</v>
      </c>
      <c r="S239" s="173">
        <v>0</v>
      </c>
      <c r="U239" s="173">
        <f t="shared" si="15"/>
        <v>0</v>
      </c>
    </row>
    <row r="240" spans="1:21">
      <c r="A240" s="181" t="str">
        <f t="shared" si="13"/>
        <v>521</v>
      </c>
      <c r="B240" s="181" t="str">
        <f t="shared" si="14"/>
        <v>521.0</v>
      </c>
      <c r="C240" s="182" t="s">
        <v>991</v>
      </c>
      <c r="D240" t="s">
        <v>992</v>
      </c>
      <c r="E240" s="454"/>
      <c r="F240" s="454"/>
      <c r="G240" s="173">
        <v>0</v>
      </c>
      <c r="H240" s="173">
        <v>0</v>
      </c>
      <c r="I240" s="173">
        <v>0</v>
      </c>
      <c r="J240" s="173">
        <v>0</v>
      </c>
      <c r="K240" s="173">
        <v>0</v>
      </c>
      <c r="L240" s="173">
        <v>0</v>
      </c>
      <c r="M240" s="173">
        <v>0</v>
      </c>
      <c r="N240" s="173">
        <v>0</v>
      </c>
      <c r="O240" s="173">
        <v>0</v>
      </c>
      <c r="P240" s="173">
        <v>0</v>
      </c>
      <c r="Q240" s="173">
        <v>0</v>
      </c>
      <c r="R240" s="173">
        <v>0</v>
      </c>
      <c r="S240" s="173">
        <v>0</v>
      </c>
      <c r="U240" s="173">
        <f t="shared" si="15"/>
        <v>0</v>
      </c>
    </row>
    <row r="241" spans="1:21">
      <c r="A241" s="181" t="str">
        <f t="shared" si="13"/>
        <v>522</v>
      </c>
      <c r="B241" s="181" t="str">
        <f t="shared" si="14"/>
        <v>522.0</v>
      </c>
      <c r="C241" s="182" t="s">
        <v>993</v>
      </c>
      <c r="D241" t="s">
        <v>994</v>
      </c>
      <c r="E241" s="454"/>
      <c r="F241" s="454"/>
      <c r="G241" s="173">
        <v>0</v>
      </c>
      <c r="H241" s="173">
        <v>0</v>
      </c>
      <c r="I241" s="173">
        <v>0</v>
      </c>
      <c r="J241" s="173">
        <v>0</v>
      </c>
      <c r="K241" s="173">
        <v>0</v>
      </c>
      <c r="L241" s="173">
        <v>0</v>
      </c>
      <c r="M241" s="173">
        <v>0</v>
      </c>
      <c r="N241" s="173">
        <v>0</v>
      </c>
      <c r="O241" s="173">
        <v>0</v>
      </c>
      <c r="P241" s="173">
        <v>0</v>
      </c>
      <c r="Q241" s="173">
        <v>0</v>
      </c>
      <c r="R241" s="173">
        <v>0</v>
      </c>
      <c r="S241" s="173">
        <v>0</v>
      </c>
      <c r="U241" s="173">
        <f t="shared" si="15"/>
        <v>0</v>
      </c>
    </row>
    <row r="242" spans="1:21">
      <c r="A242" s="181" t="str">
        <f t="shared" si="13"/>
        <v>523</v>
      </c>
      <c r="B242" s="181" t="str">
        <f t="shared" si="14"/>
        <v>523.0</v>
      </c>
      <c r="C242" s="182" t="s">
        <v>995</v>
      </c>
      <c r="D242" t="s">
        <v>996</v>
      </c>
      <c r="E242" s="454"/>
      <c r="F242" s="454"/>
      <c r="G242" s="173">
        <v>0</v>
      </c>
      <c r="H242" s="173">
        <v>0</v>
      </c>
      <c r="I242" s="173">
        <v>0</v>
      </c>
      <c r="J242" s="173">
        <v>0</v>
      </c>
      <c r="K242" s="173">
        <v>0</v>
      </c>
      <c r="L242" s="173">
        <v>0</v>
      </c>
      <c r="M242" s="173">
        <v>0</v>
      </c>
      <c r="N242" s="173">
        <v>0</v>
      </c>
      <c r="O242" s="173">
        <v>0</v>
      </c>
      <c r="P242" s="173">
        <v>0</v>
      </c>
      <c r="Q242" s="173">
        <v>0</v>
      </c>
      <c r="R242" s="173">
        <v>0</v>
      </c>
      <c r="S242" s="173">
        <v>0</v>
      </c>
      <c r="U242" s="173">
        <f t="shared" si="15"/>
        <v>0</v>
      </c>
    </row>
    <row r="243" spans="1:21">
      <c r="A243" s="181" t="str">
        <f t="shared" si="13"/>
        <v>524</v>
      </c>
      <c r="B243" s="181" t="str">
        <f t="shared" si="14"/>
        <v>524.0</v>
      </c>
      <c r="C243" s="182" t="s">
        <v>997</v>
      </c>
      <c r="D243" t="s">
        <v>998</v>
      </c>
      <c r="E243" s="454"/>
      <c r="F243" s="454"/>
      <c r="G243" s="173">
        <v>0</v>
      </c>
      <c r="H243" s="173">
        <v>0</v>
      </c>
      <c r="I243" s="173">
        <v>0</v>
      </c>
      <c r="J243" s="173">
        <v>0</v>
      </c>
      <c r="K243" s="173">
        <v>0</v>
      </c>
      <c r="L243" s="173">
        <v>0</v>
      </c>
      <c r="M243" s="173">
        <v>0</v>
      </c>
      <c r="N243" s="173">
        <v>0</v>
      </c>
      <c r="O243" s="173">
        <v>0</v>
      </c>
      <c r="P243" s="173">
        <v>0</v>
      </c>
      <c r="Q243" s="173">
        <v>0</v>
      </c>
      <c r="R243" s="173">
        <v>0</v>
      </c>
      <c r="S243" s="173">
        <v>0</v>
      </c>
      <c r="U243" s="173">
        <f t="shared" si="15"/>
        <v>0</v>
      </c>
    </row>
    <row r="244" spans="1:21">
      <c r="A244" s="181" t="str">
        <f t="shared" si="13"/>
        <v>525</v>
      </c>
      <c r="B244" s="181" t="str">
        <f t="shared" si="14"/>
        <v>525.0</v>
      </c>
      <c r="C244" s="182" t="s">
        <v>999</v>
      </c>
      <c r="D244" t="s">
        <v>1000</v>
      </c>
      <c r="E244" s="454"/>
      <c r="F244" s="454"/>
      <c r="G244" s="173">
        <v>0</v>
      </c>
      <c r="H244" s="173">
        <v>0</v>
      </c>
      <c r="I244" s="173">
        <v>0</v>
      </c>
      <c r="J244" s="173">
        <v>0</v>
      </c>
      <c r="K244" s="173">
        <v>0</v>
      </c>
      <c r="L244" s="173">
        <v>0</v>
      </c>
      <c r="M244" s="173">
        <v>0</v>
      </c>
      <c r="N244" s="173">
        <v>0</v>
      </c>
      <c r="O244" s="173">
        <v>0</v>
      </c>
      <c r="P244" s="173">
        <v>0</v>
      </c>
      <c r="Q244" s="173">
        <v>0</v>
      </c>
      <c r="R244" s="173">
        <v>0</v>
      </c>
      <c r="S244" s="173">
        <v>0</v>
      </c>
      <c r="U244" s="173">
        <f t="shared" si="15"/>
        <v>0</v>
      </c>
    </row>
    <row r="245" spans="1:21">
      <c r="A245" s="181" t="str">
        <f t="shared" si="13"/>
        <v>528</v>
      </c>
      <c r="B245" s="181" t="str">
        <f t="shared" si="14"/>
        <v>528.0</v>
      </c>
      <c r="C245" s="182" t="s">
        <v>1001</v>
      </c>
      <c r="D245" t="s">
        <v>1002</v>
      </c>
      <c r="E245" s="454"/>
      <c r="F245" s="454"/>
      <c r="G245" s="173">
        <v>0</v>
      </c>
      <c r="H245" s="173">
        <v>0</v>
      </c>
      <c r="I245" s="173">
        <v>0</v>
      </c>
      <c r="J245" s="173">
        <v>0</v>
      </c>
      <c r="K245" s="173">
        <v>0</v>
      </c>
      <c r="L245" s="173">
        <v>0</v>
      </c>
      <c r="M245" s="173">
        <v>0</v>
      </c>
      <c r="N245" s="173">
        <v>0</v>
      </c>
      <c r="O245" s="173">
        <v>0</v>
      </c>
      <c r="P245" s="173">
        <v>0</v>
      </c>
      <c r="Q245" s="173">
        <v>0</v>
      </c>
      <c r="R245" s="173">
        <v>0</v>
      </c>
      <c r="S245" s="173">
        <v>0</v>
      </c>
      <c r="U245" s="173">
        <f t="shared" si="15"/>
        <v>0</v>
      </c>
    </row>
    <row r="246" spans="1:21">
      <c r="A246" s="181" t="str">
        <f t="shared" si="13"/>
        <v>529</v>
      </c>
      <c r="B246" s="181" t="str">
        <f t="shared" si="14"/>
        <v>529.0</v>
      </c>
      <c r="C246" s="182" t="s">
        <v>1003</v>
      </c>
      <c r="D246" t="s">
        <v>1004</v>
      </c>
      <c r="E246" s="454"/>
      <c r="F246" s="454"/>
      <c r="G246" s="173">
        <v>0</v>
      </c>
      <c r="H246" s="173">
        <v>0</v>
      </c>
      <c r="I246" s="173">
        <v>0</v>
      </c>
      <c r="J246" s="173">
        <v>0</v>
      </c>
      <c r="K246" s="173">
        <v>0</v>
      </c>
      <c r="L246" s="173">
        <v>0</v>
      </c>
      <c r="M246" s="173">
        <v>0</v>
      </c>
      <c r="N246" s="173">
        <v>0</v>
      </c>
      <c r="O246" s="173">
        <v>0</v>
      </c>
      <c r="P246" s="173">
        <v>0</v>
      </c>
      <c r="Q246" s="173">
        <v>0</v>
      </c>
      <c r="R246" s="173">
        <v>0</v>
      </c>
      <c r="S246" s="173">
        <v>0</v>
      </c>
      <c r="U246" s="173">
        <f t="shared" si="15"/>
        <v>0</v>
      </c>
    </row>
    <row r="247" spans="1:21">
      <c r="A247" s="181" t="str">
        <f t="shared" si="13"/>
        <v>530</v>
      </c>
      <c r="B247" s="181" t="str">
        <f t="shared" si="14"/>
        <v>530.0</v>
      </c>
      <c r="C247" s="182" t="s">
        <v>1005</v>
      </c>
      <c r="D247" t="s">
        <v>1006</v>
      </c>
      <c r="E247" s="454"/>
      <c r="F247" s="454"/>
      <c r="G247" s="173">
        <v>0</v>
      </c>
      <c r="H247" s="173">
        <v>0</v>
      </c>
      <c r="I247" s="173">
        <v>0</v>
      </c>
      <c r="J247" s="173">
        <v>0</v>
      </c>
      <c r="K247" s="173">
        <v>0</v>
      </c>
      <c r="L247" s="173">
        <v>0</v>
      </c>
      <c r="M247" s="173">
        <v>0</v>
      </c>
      <c r="N247" s="173">
        <v>0</v>
      </c>
      <c r="O247" s="173">
        <v>0</v>
      </c>
      <c r="P247" s="173">
        <v>0</v>
      </c>
      <c r="Q247" s="173">
        <v>0</v>
      </c>
      <c r="R247" s="173">
        <v>0</v>
      </c>
      <c r="S247" s="173">
        <v>0</v>
      </c>
      <c r="U247" s="173">
        <f t="shared" si="15"/>
        <v>0</v>
      </c>
    </row>
    <row r="248" spans="1:21">
      <c r="A248" s="181" t="str">
        <f t="shared" si="13"/>
        <v>531</v>
      </c>
      <c r="B248" s="181" t="str">
        <f t="shared" si="14"/>
        <v>531.0</v>
      </c>
      <c r="C248" s="182" t="s">
        <v>1007</v>
      </c>
      <c r="D248" t="s">
        <v>1008</v>
      </c>
      <c r="E248" s="454"/>
      <c r="F248" s="454"/>
      <c r="G248" s="173">
        <v>0</v>
      </c>
      <c r="H248" s="173">
        <v>0</v>
      </c>
      <c r="I248" s="173">
        <v>0</v>
      </c>
      <c r="J248" s="173">
        <v>0</v>
      </c>
      <c r="K248" s="173">
        <v>0</v>
      </c>
      <c r="L248" s="173">
        <v>0</v>
      </c>
      <c r="M248" s="173">
        <v>0</v>
      </c>
      <c r="N248" s="173">
        <v>0</v>
      </c>
      <c r="O248" s="173">
        <v>0</v>
      </c>
      <c r="P248" s="173">
        <v>0</v>
      </c>
      <c r="Q248" s="173">
        <v>0</v>
      </c>
      <c r="R248" s="173">
        <v>0</v>
      </c>
      <c r="S248" s="173">
        <v>0</v>
      </c>
      <c r="U248" s="173">
        <f t="shared" si="15"/>
        <v>0</v>
      </c>
    </row>
    <row r="249" spans="1:21">
      <c r="A249" s="181" t="str">
        <f t="shared" si="13"/>
        <v>532</v>
      </c>
      <c r="B249" s="181" t="str">
        <f t="shared" si="14"/>
        <v>532.0</v>
      </c>
      <c r="C249" s="182" t="s">
        <v>1009</v>
      </c>
      <c r="D249" t="s">
        <v>1010</v>
      </c>
      <c r="E249" s="454"/>
      <c r="F249" s="454"/>
      <c r="G249" s="173">
        <v>0</v>
      </c>
      <c r="H249" s="173">
        <v>0</v>
      </c>
      <c r="I249" s="173">
        <v>0</v>
      </c>
      <c r="J249" s="173">
        <v>0</v>
      </c>
      <c r="K249" s="173">
        <v>0</v>
      </c>
      <c r="L249" s="173">
        <v>0</v>
      </c>
      <c r="M249" s="173">
        <v>0</v>
      </c>
      <c r="N249" s="173">
        <v>0</v>
      </c>
      <c r="O249" s="173">
        <v>0</v>
      </c>
      <c r="P249" s="173">
        <v>0</v>
      </c>
      <c r="Q249" s="173">
        <v>0</v>
      </c>
      <c r="R249" s="173">
        <v>0</v>
      </c>
      <c r="S249" s="173">
        <v>0</v>
      </c>
      <c r="U249" s="173">
        <f t="shared" si="15"/>
        <v>0</v>
      </c>
    </row>
    <row r="250" spans="1:21">
      <c r="A250" s="181" t="str">
        <f t="shared" si="13"/>
        <v>535</v>
      </c>
      <c r="B250" s="181" t="str">
        <f t="shared" si="14"/>
        <v>535.0</v>
      </c>
      <c r="C250" s="182" t="s">
        <v>1011</v>
      </c>
      <c r="D250" t="s">
        <v>1012</v>
      </c>
      <c r="E250" s="454"/>
      <c r="F250" s="454"/>
      <c r="G250" s="173">
        <v>0</v>
      </c>
      <c r="H250" s="173">
        <v>0</v>
      </c>
      <c r="I250" s="173">
        <v>0</v>
      </c>
      <c r="J250" s="173">
        <v>0</v>
      </c>
      <c r="K250" s="173">
        <v>0</v>
      </c>
      <c r="L250" s="173">
        <v>0</v>
      </c>
      <c r="M250" s="173">
        <v>0</v>
      </c>
      <c r="N250" s="173">
        <v>0</v>
      </c>
      <c r="O250" s="173">
        <v>0</v>
      </c>
      <c r="P250" s="173">
        <v>0</v>
      </c>
      <c r="Q250" s="173">
        <v>0</v>
      </c>
      <c r="R250" s="173">
        <v>0</v>
      </c>
      <c r="S250" s="173">
        <v>0</v>
      </c>
      <c r="U250" s="173">
        <f t="shared" si="15"/>
        <v>0</v>
      </c>
    </row>
    <row r="251" spans="1:21">
      <c r="A251" s="181" t="str">
        <f t="shared" si="13"/>
        <v>536</v>
      </c>
      <c r="B251" s="181" t="str">
        <f t="shared" si="14"/>
        <v>536.0</v>
      </c>
      <c r="C251" s="182" t="s">
        <v>1013</v>
      </c>
      <c r="D251" t="s">
        <v>1014</v>
      </c>
      <c r="E251" s="454"/>
      <c r="F251" s="454"/>
      <c r="G251" s="173">
        <v>0</v>
      </c>
      <c r="H251" s="173">
        <v>0</v>
      </c>
      <c r="I251" s="173">
        <v>0</v>
      </c>
      <c r="J251" s="173">
        <v>0</v>
      </c>
      <c r="K251" s="173">
        <v>0</v>
      </c>
      <c r="L251" s="173">
        <v>0</v>
      </c>
      <c r="M251" s="173">
        <v>0</v>
      </c>
      <c r="N251" s="173">
        <v>0</v>
      </c>
      <c r="O251" s="173">
        <v>0</v>
      </c>
      <c r="P251" s="173">
        <v>0</v>
      </c>
      <c r="Q251" s="173">
        <v>0</v>
      </c>
      <c r="R251" s="173">
        <v>0</v>
      </c>
      <c r="S251" s="173">
        <v>0</v>
      </c>
      <c r="U251" s="173">
        <f t="shared" si="15"/>
        <v>0</v>
      </c>
    </row>
    <row r="252" spans="1:21">
      <c r="A252" s="181" t="str">
        <f t="shared" si="13"/>
        <v>537</v>
      </c>
      <c r="B252" s="181" t="str">
        <f t="shared" si="14"/>
        <v>537.0</v>
      </c>
      <c r="C252" s="182" t="s">
        <v>1015</v>
      </c>
      <c r="D252" t="s">
        <v>1016</v>
      </c>
      <c r="E252" s="454"/>
      <c r="F252" s="454"/>
      <c r="G252" s="173">
        <v>0</v>
      </c>
      <c r="H252" s="173">
        <v>0</v>
      </c>
      <c r="I252" s="173">
        <v>0</v>
      </c>
      <c r="J252" s="173">
        <v>0</v>
      </c>
      <c r="K252" s="173">
        <v>0</v>
      </c>
      <c r="L252" s="173">
        <v>0</v>
      </c>
      <c r="M252" s="173">
        <v>0</v>
      </c>
      <c r="N252" s="173">
        <v>0</v>
      </c>
      <c r="O252" s="173">
        <v>0</v>
      </c>
      <c r="P252" s="173">
        <v>0</v>
      </c>
      <c r="Q252" s="173">
        <v>0</v>
      </c>
      <c r="R252" s="173">
        <v>0</v>
      </c>
      <c r="S252" s="173">
        <v>0</v>
      </c>
      <c r="U252" s="173">
        <f t="shared" si="15"/>
        <v>0</v>
      </c>
    </row>
    <row r="253" spans="1:21">
      <c r="A253" s="181" t="str">
        <f t="shared" si="13"/>
        <v>538</v>
      </c>
      <c r="B253" s="181" t="str">
        <f t="shared" si="14"/>
        <v>538.0</v>
      </c>
      <c r="C253" s="182" t="s">
        <v>1017</v>
      </c>
      <c r="D253" t="s">
        <v>1018</v>
      </c>
      <c r="E253" s="454"/>
      <c r="F253" s="454"/>
      <c r="G253" s="173">
        <v>0</v>
      </c>
      <c r="H253" s="173">
        <v>0</v>
      </c>
      <c r="I253" s="173">
        <v>0</v>
      </c>
      <c r="J253" s="173">
        <v>0</v>
      </c>
      <c r="K253" s="173">
        <v>0</v>
      </c>
      <c r="L253" s="173">
        <v>0</v>
      </c>
      <c r="M253" s="173">
        <v>0</v>
      </c>
      <c r="N253" s="173">
        <v>0</v>
      </c>
      <c r="O253" s="173">
        <v>0</v>
      </c>
      <c r="P253" s="173">
        <v>0</v>
      </c>
      <c r="Q253" s="173">
        <v>0</v>
      </c>
      <c r="R253" s="173">
        <v>0</v>
      </c>
      <c r="S253" s="173">
        <v>0</v>
      </c>
      <c r="U253" s="173">
        <f t="shared" si="15"/>
        <v>0</v>
      </c>
    </row>
    <row r="254" spans="1:21">
      <c r="A254" s="181" t="str">
        <f t="shared" si="13"/>
        <v>539</v>
      </c>
      <c r="B254" s="181" t="str">
        <f t="shared" si="14"/>
        <v>539.0</v>
      </c>
      <c r="C254" s="182" t="s">
        <v>1019</v>
      </c>
      <c r="D254" t="s">
        <v>1020</v>
      </c>
      <c r="E254" s="454"/>
      <c r="F254" s="454"/>
      <c r="G254" s="173">
        <v>0</v>
      </c>
      <c r="H254" s="173">
        <v>0</v>
      </c>
      <c r="I254" s="173">
        <v>0</v>
      </c>
      <c r="J254" s="173">
        <v>0</v>
      </c>
      <c r="K254" s="173">
        <v>0</v>
      </c>
      <c r="L254" s="173">
        <v>0</v>
      </c>
      <c r="M254" s="173">
        <v>0</v>
      </c>
      <c r="N254" s="173">
        <v>0</v>
      </c>
      <c r="O254" s="173">
        <v>0</v>
      </c>
      <c r="P254" s="173">
        <v>0</v>
      </c>
      <c r="Q254" s="173">
        <v>0</v>
      </c>
      <c r="R254" s="173">
        <v>0</v>
      </c>
      <c r="S254" s="173">
        <v>0</v>
      </c>
      <c r="U254" s="173">
        <f t="shared" si="15"/>
        <v>0</v>
      </c>
    </row>
    <row r="255" spans="1:21">
      <c r="A255" s="181" t="str">
        <f t="shared" si="13"/>
        <v>540</v>
      </c>
      <c r="B255" s="181" t="str">
        <f t="shared" si="14"/>
        <v>540.0</v>
      </c>
      <c r="C255" s="182" t="s">
        <v>1021</v>
      </c>
      <c r="D255" t="s">
        <v>1022</v>
      </c>
      <c r="E255" s="454"/>
      <c r="F255" s="454"/>
      <c r="G255" s="173">
        <v>0</v>
      </c>
      <c r="H255" s="173">
        <v>0</v>
      </c>
      <c r="I255" s="173">
        <v>0</v>
      </c>
      <c r="J255" s="173">
        <v>0</v>
      </c>
      <c r="K255" s="173">
        <v>0</v>
      </c>
      <c r="L255" s="173">
        <v>0</v>
      </c>
      <c r="M255" s="173">
        <v>0</v>
      </c>
      <c r="N255" s="173">
        <v>0</v>
      </c>
      <c r="O255" s="173">
        <v>0</v>
      </c>
      <c r="P255" s="173">
        <v>0</v>
      </c>
      <c r="Q255" s="173">
        <v>0</v>
      </c>
      <c r="R255" s="173">
        <v>0</v>
      </c>
      <c r="S255" s="173">
        <v>0</v>
      </c>
      <c r="U255" s="173">
        <f t="shared" si="15"/>
        <v>0</v>
      </c>
    </row>
    <row r="256" spans="1:21">
      <c r="A256" s="181" t="str">
        <f t="shared" si="13"/>
        <v>541</v>
      </c>
      <c r="B256" s="181" t="str">
        <f t="shared" si="14"/>
        <v>541.0</v>
      </c>
      <c r="C256" s="182" t="s">
        <v>1023</v>
      </c>
      <c r="D256" t="s">
        <v>1024</v>
      </c>
      <c r="E256" s="454"/>
      <c r="F256" s="454"/>
      <c r="G256" s="173">
        <v>0</v>
      </c>
      <c r="H256" s="173">
        <v>0</v>
      </c>
      <c r="I256" s="173">
        <v>0</v>
      </c>
      <c r="J256" s="173">
        <v>0</v>
      </c>
      <c r="K256" s="173">
        <v>0</v>
      </c>
      <c r="L256" s="173">
        <v>0</v>
      </c>
      <c r="M256" s="173">
        <v>0</v>
      </c>
      <c r="N256" s="173">
        <v>0</v>
      </c>
      <c r="O256" s="173">
        <v>0</v>
      </c>
      <c r="P256" s="173">
        <v>0</v>
      </c>
      <c r="Q256" s="173">
        <v>0</v>
      </c>
      <c r="R256" s="173">
        <v>0</v>
      </c>
      <c r="S256" s="173">
        <v>0</v>
      </c>
      <c r="U256" s="173">
        <f t="shared" si="15"/>
        <v>0</v>
      </c>
    </row>
    <row r="257" spans="1:21">
      <c r="A257" s="181" t="str">
        <f t="shared" si="13"/>
        <v>542</v>
      </c>
      <c r="B257" s="181" t="str">
        <f t="shared" si="14"/>
        <v>542.0</v>
      </c>
      <c r="C257" s="182" t="s">
        <v>1025</v>
      </c>
      <c r="D257" t="s">
        <v>1026</v>
      </c>
      <c r="E257" s="454"/>
      <c r="F257" s="454"/>
      <c r="G257" s="173">
        <v>0</v>
      </c>
      <c r="H257" s="173">
        <v>0</v>
      </c>
      <c r="I257" s="173">
        <v>0</v>
      </c>
      <c r="J257" s="173">
        <v>0</v>
      </c>
      <c r="K257" s="173">
        <v>0</v>
      </c>
      <c r="L257" s="173">
        <v>0</v>
      </c>
      <c r="M257" s="173">
        <v>0</v>
      </c>
      <c r="N257" s="173">
        <v>0</v>
      </c>
      <c r="O257" s="173">
        <v>0</v>
      </c>
      <c r="P257" s="173">
        <v>0</v>
      </c>
      <c r="Q257" s="173">
        <v>0</v>
      </c>
      <c r="R257" s="173">
        <v>0</v>
      </c>
      <c r="S257" s="173">
        <v>0</v>
      </c>
      <c r="U257" s="173">
        <f t="shared" si="15"/>
        <v>0</v>
      </c>
    </row>
    <row r="258" spans="1:21">
      <c r="A258" s="181" t="str">
        <f t="shared" si="13"/>
        <v>543</v>
      </c>
      <c r="B258" s="181" t="str">
        <f t="shared" si="14"/>
        <v>543.0</v>
      </c>
      <c r="C258" s="182" t="s">
        <v>1027</v>
      </c>
      <c r="D258" t="s">
        <v>1028</v>
      </c>
      <c r="E258" s="454"/>
      <c r="F258" s="454"/>
      <c r="G258" s="173">
        <v>0</v>
      </c>
      <c r="H258" s="173">
        <v>0</v>
      </c>
      <c r="I258" s="173">
        <v>0</v>
      </c>
      <c r="J258" s="173">
        <v>0</v>
      </c>
      <c r="K258" s="173">
        <v>0</v>
      </c>
      <c r="L258" s="173">
        <v>0</v>
      </c>
      <c r="M258" s="173">
        <v>0</v>
      </c>
      <c r="N258" s="173">
        <v>0</v>
      </c>
      <c r="O258" s="173">
        <v>0</v>
      </c>
      <c r="P258" s="173">
        <v>0</v>
      </c>
      <c r="Q258" s="173">
        <v>0</v>
      </c>
      <c r="R258" s="173">
        <v>0</v>
      </c>
      <c r="S258" s="173">
        <v>0</v>
      </c>
      <c r="U258" s="173">
        <f t="shared" si="15"/>
        <v>0</v>
      </c>
    </row>
    <row r="259" spans="1:21">
      <c r="A259" s="181" t="str">
        <f t="shared" si="13"/>
        <v>544</v>
      </c>
      <c r="B259" s="181" t="str">
        <f t="shared" si="14"/>
        <v>544.0</v>
      </c>
      <c r="C259" s="182" t="s">
        <v>1029</v>
      </c>
      <c r="D259" t="s">
        <v>1030</v>
      </c>
      <c r="E259" s="454"/>
      <c r="F259" s="454"/>
      <c r="G259" s="173">
        <v>0</v>
      </c>
      <c r="H259" s="173">
        <v>0</v>
      </c>
      <c r="I259" s="173">
        <v>0</v>
      </c>
      <c r="J259" s="173">
        <v>0</v>
      </c>
      <c r="K259" s="173">
        <v>0</v>
      </c>
      <c r="L259" s="173">
        <v>0</v>
      </c>
      <c r="M259" s="173">
        <v>0</v>
      </c>
      <c r="N259" s="173">
        <v>0</v>
      </c>
      <c r="O259" s="173">
        <v>0</v>
      </c>
      <c r="P259" s="173">
        <v>0</v>
      </c>
      <c r="Q259" s="173">
        <v>0</v>
      </c>
      <c r="R259" s="173">
        <v>0</v>
      </c>
      <c r="S259" s="173">
        <v>0</v>
      </c>
      <c r="U259" s="173">
        <f t="shared" si="15"/>
        <v>0</v>
      </c>
    </row>
    <row r="260" spans="1:21">
      <c r="A260" s="181" t="str">
        <f t="shared" si="13"/>
        <v>545</v>
      </c>
      <c r="B260" s="181" t="str">
        <f t="shared" si="14"/>
        <v>545.0</v>
      </c>
      <c r="C260" s="182" t="s">
        <v>1031</v>
      </c>
      <c r="D260" t="s">
        <v>1032</v>
      </c>
      <c r="E260" s="454"/>
      <c r="F260" s="454"/>
      <c r="G260" s="173">
        <v>0</v>
      </c>
      <c r="H260" s="173">
        <v>0</v>
      </c>
      <c r="I260" s="173">
        <v>0</v>
      </c>
      <c r="J260" s="173">
        <v>0</v>
      </c>
      <c r="K260" s="173">
        <v>0</v>
      </c>
      <c r="L260" s="173">
        <v>0</v>
      </c>
      <c r="M260" s="173">
        <v>0</v>
      </c>
      <c r="N260" s="173">
        <v>0</v>
      </c>
      <c r="O260" s="173">
        <v>0</v>
      </c>
      <c r="P260" s="173">
        <v>0</v>
      </c>
      <c r="Q260" s="173">
        <v>0</v>
      </c>
      <c r="R260" s="173">
        <v>0</v>
      </c>
      <c r="S260" s="173">
        <v>0</v>
      </c>
      <c r="U260" s="173">
        <f t="shared" si="15"/>
        <v>0</v>
      </c>
    </row>
    <row r="261" spans="1:21">
      <c r="A261" s="181" t="str">
        <f t="shared" si="13"/>
        <v>546</v>
      </c>
      <c r="B261" s="181" t="str">
        <f t="shared" si="14"/>
        <v>546.0</v>
      </c>
      <c r="C261" s="182" t="s">
        <v>1033</v>
      </c>
      <c r="D261" t="s">
        <v>1034</v>
      </c>
      <c r="E261" s="454"/>
      <c r="F261" s="454"/>
      <c r="G261" s="173">
        <v>0</v>
      </c>
      <c r="H261" s="173">
        <v>0</v>
      </c>
      <c r="I261" s="173">
        <v>0</v>
      </c>
      <c r="J261" s="173">
        <v>0</v>
      </c>
      <c r="K261" s="173">
        <v>0</v>
      </c>
      <c r="L261" s="173">
        <v>0</v>
      </c>
      <c r="M261" s="173">
        <v>0</v>
      </c>
      <c r="N261" s="173">
        <v>0</v>
      </c>
      <c r="O261" s="173">
        <v>0</v>
      </c>
      <c r="P261" s="173">
        <v>0</v>
      </c>
      <c r="Q261" s="173">
        <v>0</v>
      </c>
      <c r="R261" s="173">
        <v>0</v>
      </c>
      <c r="S261" s="173">
        <v>0</v>
      </c>
      <c r="U261" s="173">
        <f t="shared" si="15"/>
        <v>0</v>
      </c>
    </row>
    <row r="262" spans="1:21">
      <c r="A262" s="181" t="str">
        <f t="shared" si="13"/>
        <v>547</v>
      </c>
      <c r="B262" s="181" t="str">
        <f t="shared" si="14"/>
        <v>547.0</v>
      </c>
      <c r="C262" s="182" t="s">
        <v>1035</v>
      </c>
      <c r="D262" t="s">
        <v>1036</v>
      </c>
      <c r="E262" s="454"/>
      <c r="F262" s="454"/>
      <c r="G262" s="173">
        <v>47233879.571428597</v>
      </c>
      <c r="H262" s="173">
        <v>51919370.333333299</v>
      </c>
      <c r="I262" s="173">
        <v>45956018.333333299</v>
      </c>
      <c r="J262" s="173">
        <v>47005039.333333299</v>
      </c>
      <c r="K262" s="173">
        <v>47796697.571428597</v>
      </c>
      <c r="L262" s="173">
        <v>55456405.904761903</v>
      </c>
      <c r="M262" s="173">
        <v>61762597.904761903</v>
      </c>
      <c r="N262" s="173">
        <v>66268398.190476201</v>
      </c>
      <c r="O262" s="173">
        <v>68626137.190476194</v>
      </c>
      <c r="P262" s="173">
        <v>63048194.190476201</v>
      </c>
      <c r="Q262" s="173">
        <v>59405077.476190403</v>
      </c>
      <c r="R262" s="173">
        <v>50578259.476190403</v>
      </c>
      <c r="S262" s="173">
        <v>52736666.904761903</v>
      </c>
      <c r="U262" s="173">
        <f t="shared" si="15"/>
        <v>55214826.336996324</v>
      </c>
    </row>
    <row r="263" spans="1:21">
      <c r="A263" s="181" t="str">
        <f t="shared" ref="A263:A326" si="16">MID(C263,2,3)</f>
        <v>548</v>
      </c>
      <c r="B263" s="181" t="str">
        <f t="shared" ref="B263:B326" si="17">MID(C263,2,3)&amp;"."&amp;MID(C263,5,1)</f>
        <v>548.0</v>
      </c>
      <c r="C263" s="182" t="s">
        <v>1037</v>
      </c>
      <c r="D263" t="s">
        <v>1038</v>
      </c>
      <c r="E263" s="454"/>
      <c r="F263" s="454"/>
      <c r="G263" s="173">
        <v>2386257.5984383998</v>
      </c>
      <c r="H263" s="173">
        <v>2587685.2594456999</v>
      </c>
      <c r="I263" s="173">
        <v>2338301.7774085002</v>
      </c>
      <c r="J263" s="173">
        <v>2432239.9579479001</v>
      </c>
      <c r="K263" s="173">
        <v>2533253.0770659</v>
      </c>
      <c r="L263" s="173">
        <v>2438477.4706112002</v>
      </c>
      <c r="M263" s="173">
        <v>2291319.120687</v>
      </c>
      <c r="N263" s="173">
        <v>2557038.2765890998</v>
      </c>
      <c r="O263" s="173">
        <v>2361466.3347759</v>
      </c>
      <c r="P263" s="173">
        <v>2315455.9144752002</v>
      </c>
      <c r="Q263" s="173">
        <v>2552333.3328503999</v>
      </c>
      <c r="R263" s="173">
        <v>2396184.5614999998</v>
      </c>
      <c r="S263" s="173">
        <v>2464387.6234855</v>
      </c>
      <c r="U263" s="173">
        <f t="shared" ref="U263:U326" si="18">AVERAGE(G263:S263)</f>
        <v>2434953.8696369762</v>
      </c>
    </row>
    <row r="264" spans="1:21">
      <c r="A264" s="181" t="str">
        <f t="shared" si="16"/>
        <v>548</v>
      </c>
      <c r="B264" s="181" t="str">
        <f t="shared" si="17"/>
        <v>548.1</v>
      </c>
      <c r="C264" s="182" t="s">
        <v>1039</v>
      </c>
      <c r="D264" t="s">
        <v>1040</v>
      </c>
      <c r="E264" s="454"/>
      <c r="F264" s="454"/>
      <c r="G264" s="173">
        <v>0</v>
      </c>
      <c r="H264" s="173">
        <v>0</v>
      </c>
      <c r="I264" s="173">
        <v>0</v>
      </c>
      <c r="J264" s="173">
        <v>0</v>
      </c>
      <c r="K264" s="173">
        <v>0</v>
      </c>
      <c r="L264" s="173">
        <v>0</v>
      </c>
      <c r="M264" s="173">
        <v>0</v>
      </c>
      <c r="N264" s="173">
        <v>0</v>
      </c>
      <c r="O264" s="173">
        <v>0</v>
      </c>
      <c r="P264" s="173">
        <v>0</v>
      </c>
      <c r="Q264" s="173">
        <v>0</v>
      </c>
      <c r="R264" s="173">
        <v>0</v>
      </c>
      <c r="S264" s="173">
        <v>0</v>
      </c>
      <c r="U264" s="173">
        <f t="shared" si="18"/>
        <v>0</v>
      </c>
    </row>
    <row r="265" spans="1:21">
      <c r="A265" s="181" t="str">
        <f t="shared" si="16"/>
        <v>549</v>
      </c>
      <c r="B265" s="181" t="str">
        <f t="shared" si="17"/>
        <v>549.0</v>
      </c>
      <c r="C265" s="182" t="s">
        <v>1041</v>
      </c>
      <c r="D265" t="s">
        <v>1042</v>
      </c>
      <c r="E265" s="454"/>
      <c r="F265" s="454"/>
      <c r="G265" s="173">
        <v>845740.13228350005</v>
      </c>
      <c r="H265" s="173">
        <v>688083.74637750001</v>
      </c>
      <c r="I265" s="173">
        <v>711511.15391390002</v>
      </c>
      <c r="J265" s="173">
        <v>722330.98720750003</v>
      </c>
      <c r="K265" s="173">
        <v>667149.37378090003</v>
      </c>
      <c r="L265" s="173">
        <v>804454.56624179997</v>
      </c>
      <c r="M265" s="173">
        <v>683606.78349299997</v>
      </c>
      <c r="N265" s="173">
        <v>1104872.1706619</v>
      </c>
      <c r="O265" s="173">
        <v>664176.20576479996</v>
      </c>
      <c r="P265" s="173">
        <v>765784.58747889998</v>
      </c>
      <c r="Q265" s="173">
        <v>808468.59976540005</v>
      </c>
      <c r="R265" s="173">
        <v>845476.45878510003</v>
      </c>
      <c r="S265" s="173">
        <v>860769.64464359998</v>
      </c>
      <c r="U265" s="173">
        <f t="shared" si="18"/>
        <v>782494.18541521556</v>
      </c>
    </row>
    <row r="266" spans="1:21">
      <c r="A266" s="181" t="str">
        <f t="shared" si="16"/>
        <v>550</v>
      </c>
      <c r="B266" s="181" t="str">
        <f t="shared" si="17"/>
        <v>550.0</v>
      </c>
      <c r="C266" s="182" t="s">
        <v>1043</v>
      </c>
      <c r="D266" t="s">
        <v>1044</v>
      </c>
      <c r="E266" s="454"/>
      <c r="F266" s="454"/>
      <c r="G266" s="173">
        <v>0</v>
      </c>
      <c r="H266" s="173">
        <v>0</v>
      </c>
      <c r="I266" s="173">
        <v>0</v>
      </c>
      <c r="J266" s="173">
        <v>0</v>
      </c>
      <c r="K266" s="173">
        <v>0</v>
      </c>
      <c r="L266" s="173">
        <v>0</v>
      </c>
      <c r="M266" s="173">
        <v>0</v>
      </c>
      <c r="N266" s="173">
        <v>0</v>
      </c>
      <c r="O266" s="173">
        <v>0</v>
      </c>
      <c r="P266" s="173">
        <v>0</v>
      </c>
      <c r="Q266" s="173">
        <v>0</v>
      </c>
      <c r="R266" s="173">
        <v>0</v>
      </c>
      <c r="S266" s="173">
        <v>0</v>
      </c>
      <c r="U266" s="173">
        <f t="shared" si="18"/>
        <v>0</v>
      </c>
    </row>
    <row r="267" spans="1:21">
      <c r="A267" s="181" t="str">
        <f t="shared" si="16"/>
        <v>551</v>
      </c>
      <c r="B267" s="181" t="str">
        <f t="shared" si="17"/>
        <v>551.0</v>
      </c>
      <c r="C267" s="182" t="s">
        <v>1045</v>
      </c>
      <c r="D267" t="s">
        <v>1046</v>
      </c>
      <c r="E267" s="454"/>
      <c r="F267" s="454"/>
      <c r="G267" s="173">
        <v>0</v>
      </c>
      <c r="H267" s="173">
        <v>0</v>
      </c>
      <c r="I267" s="173">
        <v>0</v>
      </c>
      <c r="J267" s="173">
        <v>0</v>
      </c>
      <c r="K267" s="173">
        <v>0</v>
      </c>
      <c r="L267" s="173">
        <v>0</v>
      </c>
      <c r="M267" s="173">
        <v>0</v>
      </c>
      <c r="N267" s="173">
        <v>0</v>
      </c>
      <c r="O267" s="173">
        <v>0</v>
      </c>
      <c r="P267" s="173">
        <v>0</v>
      </c>
      <c r="Q267" s="173">
        <v>0</v>
      </c>
      <c r="R267" s="173">
        <v>0</v>
      </c>
      <c r="S267" s="173">
        <v>0</v>
      </c>
      <c r="U267" s="173">
        <f t="shared" si="18"/>
        <v>0</v>
      </c>
    </row>
    <row r="268" spans="1:21">
      <c r="A268" s="181" t="str">
        <f t="shared" si="16"/>
        <v>552</v>
      </c>
      <c r="B268" s="181" t="str">
        <f t="shared" si="17"/>
        <v>552.0</v>
      </c>
      <c r="C268" s="182" t="s">
        <v>1047</v>
      </c>
      <c r="D268" t="s">
        <v>1048</v>
      </c>
      <c r="E268" s="454"/>
      <c r="F268" s="454"/>
      <c r="G268" s="173">
        <v>133108.9338724</v>
      </c>
      <c r="H268" s="173">
        <v>154190.61680039999</v>
      </c>
      <c r="I268" s="173">
        <v>140782.74471130001</v>
      </c>
      <c r="J268" s="173">
        <v>146151.4496807</v>
      </c>
      <c r="K268" s="173">
        <v>158667.89314959999</v>
      </c>
      <c r="L268" s="173">
        <v>163684.0858454</v>
      </c>
      <c r="M268" s="173">
        <v>142333.98431890001</v>
      </c>
      <c r="N268" s="173">
        <v>168389.1782999</v>
      </c>
      <c r="O268" s="173">
        <v>161067.9138593</v>
      </c>
      <c r="P268" s="173">
        <v>153746.6494003</v>
      </c>
      <c r="Q268" s="173">
        <v>170585.15825820001</v>
      </c>
      <c r="R268" s="173">
        <v>155751.67468920001</v>
      </c>
      <c r="S268" s="173">
        <v>163168.41648389999</v>
      </c>
      <c r="U268" s="173">
        <f t="shared" si="18"/>
        <v>154740.66918226922</v>
      </c>
    </row>
    <row r="269" spans="1:21">
      <c r="A269" s="181" t="str">
        <f t="shared" si="16"/>
        <v>553</v>
      </c>
      <c r="B269" s="181" t="str">
        <f t="shared" si="17"/>
        <v>553.0</v>
      </c>
      <c r="C269" s="182" t="s">
        <v>1049</v>
      </c>
      <c r="D269" t="s">
        <v>1050</v>
      </c>
      <c r="E269" s="454"/>
      <c r="F269" s="454"/>
      <c r="G269" s="173">
        <v>1867433.1715480001</v>
      </c>
      <c r="H269" s="173">
        <v>2275582.2278971998</v>
      </c>
      <c r="I269" s="173">
        <v>2274869.8184423</v>
      </c>
      <c r="J269" s="173">
        <v>3070589.2791726999</v>
      </c>
      <c r="K269" s="173">
        <v>3094688.2244006</v>
      </c>
      <c r="L269" s="173">
        <v>2869238.0601176</v>
      </c>
      <c r="M269" s="173">
        <v>2404850.2729404001</v>
      </c>
      <c r="N269" s="173">
        <v>2425569.4690065999</v>
      </c>
      <c r="O269" s="173">
        <v>2401012.7367933998</v>
      </c>
      <c r="P269" s="173">
        <v>3040130.3027543998</v>
      </c>
      <c r="Q269" s="173">
        <v>5049757.5189832002</v>
      </c>
      <c r="R269" s="173">
        <v>5074421.8160448996</v>
      </c>
      <c r="S269" s="173">
        <v>3260673.7494516</v>
      </c>
      <c r="U269" s="173">
        <f t="shared" si="18"/>
        <v>3008370.5113502229</v>
      </c>
    </row>
    <row r="270" spans="1:21">
      <c r="A270" s="181" t="str">
        <f t="shared" si="16"/>
        <v>553</v>
      </c>
      <c r="B270" s="181" t="str">
        <f t="shared" si="17"/>
        <v>553.1</v>
      </c>
      <c r="C270" s="182" t="s">
        <v>1051</v>
      </c>
      <c r="D270" t="s">
        <v>1052</v>
      </c>
      <c r="E270" s="454"/>
      <c r="F270" s="454"/>
      <c r="G270" s="173">
        <v>0</v>
      </c>
      <c r="H270" s="173">
        <v>0</v>
      </c>
      <c r="I270" s="173">
        <v>0</v>
      </c>
      <c r="J270" s="173">
        <v>0</v>
      </c>
      <c r="K270" s="173">
        <v>0</v>
      </c>
      <c r="L270" s="173">
        <v>0</v>
      </c>
      <c r="M270" s="173">
        <v>0</v>
      </c>
      <c r="N270" s="173">
        <v>0</v>
      </c>
      <c r="O270" s="173">
        <v>0</v>
      </c>
      <c r="P270" s="173">
        <v>0</v>
      </c>
      <c r="Q270" s="173">
        <v>0</v>
      </c>
      <c r="R270" s="173">
        <v>0</v>
      </c>
      <c r="S270" s="173">
        <v>0</v>
      </c>
      <c r="U270" s="173">
        <f t="shared" si="18"/>
        <v>0</v>
      </c>
    </row>
    <row r="271" spans="1:21">
      <c r="A271" s="181" t="str">
        <f t="shared" si="16"/>
        <v>554</v>
      </c>
      <c r="B271" s="181" t="str">
        <f t="shared" si="17"/>
        <v>554.0</v>
      </c>
      <c r="C271" s="182" t="s">
        <v>1053</v>
      </c>
      <c r="D271" t="s">
        <v>1054</v>
      </c>
      <c r="E271" s="454"/>
      <c r="F271" s="454"/>
      <c r="G271" s="173">
        <v>91557.165967099994</v>
      </c>
      <c r="H271" s="173">
        <v>91385.009312800001</v>
      </c>
      <c r="I271" s="173">
        <v>112036.7509626</v>
      </c>
      <c r="J271" s="173">
        <v>155307.65942899999</v>
      </c>
      <c r="K271" s="173">
        <v>91893.498508799996</v>
      </c>
      <c r="L271" s="173">
        <v>91385.009312800001</v>
      </c>
      <c r="M271" s="173">
        <v>90487.621133499997</v>
      </c>
      <c r="N271" s="173">
        <v>91385.009312800001</v>
      </c>
      <c r="O271" s="173">
        <v>91085.880137999993</v>
      </c>
      <c r="P271" s="173">
        <v>90786.750962599996</v>
      </c>
      <c r="Q271" s="173">
        <v>113479.3375871</v>
      </c>
      <c r="R271" s="173">
        <v>155307.65942899999</v>
      </c>
      <c r="S271" s="173">
        <v>91893.498508799996</v>
      </c>
      <c r="U271" s="173">
        <f t="shared" si="18"/>
        <v>104460.83465883847</v>
      </c>
    </row>
    <row r="272" spans="1:21">
      <c r="A272" s="181" t="str">
        <f t="shared" si="16"/>
        <v>555</v>
      </c>
      <c r="B272" s="181" t="str">
        <f t="shared" si="17"/>
        <v>555.0</v>
      </c>
      <c r="C272" s="182" t="s">
        <v>1055</v>
      </c>
      <c r="D272" t="s">
        <v>1056</v>
      </c>
      <c r="E272" s="454"/>
      <c r="F272" s="454"/>
      <c r="G272" s="173">
        <v>441510.33011169999</v>
      </c>
      <c r="H272" s="173">
        <v>3864376.6364250001</v>
      </c>
      <c r="I272" s="173">
        <v>3983168.6522621</v>
      </c>
      <c r="J272" s="173">
        <v>1989239.6562014001</v>
      </c>
      <c r="K272" s="173">
        <v>4272180.1007372001</v>
      </c>
      <c r="L272" s="173">
        <v>622037.57177719998</v>
      </c>
      <c r="M272" s="173">
        <v>267668.28000000003</v>
      </c>
      <c r="N272" s="173">
        <v>63859.319890899998</v>
      </c>
      <c r="O272" s="173">
        <v>66494.354080899997</v>
      </c>
      <c r="P272" s="173">
        <v>253418.23410219999</v>
      </c>
      <c r="Q272" s="173">
        <v>970591.4039415</v>
      </c>
      <c r="R272" s="173">
        <v>187476.06071280001</v>
      </c>
      <c r="S272" s="173">
        <v>242744.75343360001</v>
      </c>
      <c r="U272" s="173">
        <f t="shared" si="18"/>
        <v>1324981.9502828075</v>
      </c>
    </row>
    <row r="273" spans="1:21">
      <c r="A273" s="181" t="str">
        <f t="shared" si="16"/>
        <v>556</v>
      </c>
      <c r="B273" s="181" t="str">
        <f t="shared" si="17"/>
        <v>556.0</v>
      </c>
      <c r="C273" s="182" t="s">
        <v>1057</v>
      </c>
      <c r="D273" t="s">
        <v>1058</v>
      </c>
      <c r="E273" s="454"/>
      <c r="F273" s="454"/>
      <c r="G273" s="173">
        <v>32446.013619000001</v>
      </c>
      <c r="H273" s="173">
        <v>-79151.652507100007</v>
      </c>
      <c r="I273" s="173">
        <v>-86814.906188599998</v>
      </c>
      <c r="J273" s="173">
        <v>-86814.906188599998</v>
      </c>
      <c r="K273" s="173">
        <v>-82983.279345000003</v>
      </c>
      <c r="L273" s="173">
        <v>-79151.652507100007</v>
      </c>
      <c r="M273" s="173">
        <v>-84075.105346299999</v>
      </c>
      <c r="N273" s="173">
        <v>-64185.528694200002</v>
      </c>
      <c r="O273" s="173">
        <v>-78589.436596400003</v>
      </c>
      <c r="P273" s="173">
        <v>-85326.669086299997</v>
      </c>
      <c r="Q273" s="173">
        <v>-76039.884189599994</v>
      </c>
      <c r="R273" s="173">
        <v>-85326.669086299997</v>
      </c>
      <c r="S273" s="173">
        <v>-67250.487567999997</v>
      </c>
      <c r="U273" s="173">
        <f t="shared" si="18"/>
        <v>-71020.320283423076</v>
      </c>
    </row>
    <row r="274" spans="1:21">
      <c r="A274" s="181" t="str">
        <f t="shared" si="16"/>
        <v>557</v>
      </c>
      <c r="B274" s="181" t="str">
        <f t="shared" si="17"/>
        <v>557.0</v>
      </c>
      <c r="C274" s="182" t="s">
        <v>1059</v>
      </c>
      <c r="D274" t="s">
        <v>1060</v>
      </c>
      <c r="E274" s="454"/>
      <c r="F274" s="454"/>
      <c r="G274" s="173">
        <v>0</v>
      </c>
      <c r="H274" s="173">
        <v>0</v>
      </c>
      <c r="I274" s="173">
        <v>0</v>
      </c>
      <c r="J274" s="173">
        <v>0</v>
      </c>
      <c r="K274" s="173">
        <v>0</v>
      </c>
      <c r="L274" s="173">
        <v>0</v>
      </c>
      <c r="M274" s="173">
        <v>0</v>
      </c>
      <c r="N274" s="173">
        <v>0</v>
      </c>
      <c r="O274" s="173">
        <v>0</v>
      </c>
      <c r="P274" s="173">
        <v>0</v>
      </c>
      <c r="Q274" s="173">
        <v>0</v>
      </c>
      <c r="R274" s="173">
        <v>0</v>
      </c>
      <c r="S274" s="173">
        <v>0</v>
      </c>
      <c r="U274" s="173">
        <f t="shared" si="18"/>
        <v>0</v>
      </c>
    </row>
    <row r="275" spans="1:21">
      <c r="A275" s="181" t="str">
        <f t="shared" si="16"/>
        <v>560</v>
      </c>
      <c r="B275" s="181" t="str">
        <f t="shared" si="17"/>
        <v>560.0</v>
      </c>
      <c r="C275" s="182" t="s">
        <v>1061</v>
      </c>
      <c r="D275" t="s">
        <v>1062</v>
      </c>
      <c r="E275" s="454"/>
      <c r="F275" s="454"/>
      <c r="G275" s="173">
        <v>64057.240669500003</v>
      </c>
      <c r="H275" s="173">
        <v>139427.20408729999</v>
      </c>
      <c r="I275" s="173">
        <v>65154.443731699997</v>
      </c>
      <c r="J275" s="173">
        <v>65662.188964800007</v>
      </c>
      <c r="K275" s="173">
        <v>69329.402005099997</v>
      </c>
      <c r="L275" s="173">
        <v>76810.576655099998</v>
      </c>
      <c r="M275" s="173">
        <v>75247.691343600003</v>
      </c>
      <c r="N275" s="173">
        <v>73229.174925400002</v>
      </c>
      <c r="O275" s="173">
        <v>71934.357783700005</v>
      </c>
      <c r="P275" s="173">
        <v>69376.887001900002</v>
      </c>
      <c r="Q275" s="173">
        <v>73377.161101200007</v>
      </c>
      <c r="R275" s="173">
        <v>67183.065793300004</v>
      </c>
      <c r="S275" s="173">
        <v>69603.968353400007</v>
      </c>
      <c r="U275" s="173">
        <f t="shared" si="18"/>
        <v>75414.874032000007</v>
      </c>
    </row>
    <row r="276" spans="1:21">
      <c r="A276" s="181" t="str">
        <f t="shared" si="16"/>
        <v>561</v>
      </c>
      <c r="B276" s="181" t="str">
        <f t="shared" si="17"/>
        <v>561.0</v>
      </c>
      <c r="C276" s="182" t="s">
        <v>1063</v>
      </c>
      <c r="D276" t="s">
        <v>1064</v>
      </c>
      <c r="E276" s="454"/>
      <c r="F276" s="454"/>
      <c r="G276" s="173">
        <v>0</v>
      </c>
      <c r="H276" s="173">
        <v>0</v>
      </c>
      <c r="I276" s="173">
        <v>0</v>
      </c>
      <c r="J276" s="173">
        <v>0</v>
      </c>
      <c r="K276" s="173">
        <v>0</v>
      </c>
      <c r="L276" s="173">
        <v>0</v>
      </c>
      <c r="M276" s="173">
        <v>0</v>
      </c>
      <c r="N276" s="173">
        <v>0</v>
      </c>
      <c r="O276" s="173">
        <v>0</v>
      </c>
      <c r="P276" s="173">
        <v>0</v>
      </c>
      <c r="Q276" s="173">
        <v>0</v>
      </c>
      <c r="R276" s="173">
        <v>0</v>
      </c>
      <c r="S276" s="173">
        <v>0</v>
      </c>
      <c r="U276" s="173">
        <f t="shared" si="18"/>
        <v>0</v>
      </c>
    </row>
    <row r="277" spans="1:21">
      <c r="A277" s="181" t="str">
        <f t="shared" si="16"/>
        <v>561</v>
      </c>
      <c r="B277" s="181" t="str">
        <f t="shared" si="17"/>
        <v>561.1</v>
      </c>
      <c r="C277" s="182" t="s">
        <v>1065</v>
      </c>
      <c r="D277" t="s">
        <v>1066</v>
      </c>
      <c r="E277" s="454"/>
      <c r="F277" s="454"/>
      <c r="G277" s="173">
        <v>0</v>
      </c>
      <c r="H277" s="173">
        <v>0</v>
      </c>
      <c r="I277" s="173">
        <v>0</v>
      </c>
      <c r="J277" s="173">
        <v>0</v>
      </c>
      <c r="K277" s="173">
        <v>0</v>
      </c>
      <c r="L277" s="173">
        <v>0</v>
      </c>
      <c r="M277" s="173">
        <v>0</v>
      </c>
      <c r="N277" s="173">
        <v>0</v>
      </c>
      <c r="O277" s="173">
        <v>0</v>
      </c>
      <c r="P277" s="173">
        <v>0</v>
      </c>
      <c r="Q277" s="173">
        <v>0</v>
      </c>
      <c r="R277" s="173">
        <v>0</v>
      </c>
      <c r="S277" s="173">
        <v>0</v>
      </c>
      <c r="U277" s="173">
        <f t="shared" si="18"/>
        <v>0</v>
      </c>
    </row>
    <row r="278" spans="1:21">
      <c r="A278" s="181" t="str">
        <f t="shared" si="16"/>
        <v>561</v>
      </c>
      <c r="B278" s="181" t="str">
        <f t="shared" si="17"/>
        <v>561.2</v>
      </c>
      <c r="C278" s="182" t="s">
        <v>1067</v>
      </c>
      <c r="D278" t="s">
        <v>1068</v>
      </c>
      <c r="E278" s="454"/>
      <c r="F278" s="454"/>
      <c r="G278" s="173">
        <v>164815.84907180001</v>
      </c>
      <c r="H278" s="173">
        <v>191626.9293403</v>
      </c>
      <c r="I278" s="173">
        <v>117803.4131896</v>
      </c>
      <c r="J278" s="173">
        <v>117803.4131896</v>
      </c>
      <c r="K278" s="173">
        <v>124190.1712693</v>
      </c>
      <c r="L278" s="173">
        <v>130576.9293403</v>
      </c>
      <c r="M278" s="173">
        <v>121273.7952432</v>
      </c>
      <c r="N278" s="173">
        <v>153026.11505960001</v>
      </c>
      <c r="O278" s="173">
        <v>130780.9353921</v>
      </c>
      <c r="P278" s="173">
        <v>120035.768843</v>
      </c>
      <c r="Q278" s="173">
        <v>135244.58181649999</v>
      </c>
      <c r="R278" s="173">
        <v>120035.768843</v>
      </c>
      <c r="S278" s="173">
        <v>147789.34893460001</v>
      </c>
      <c r="U278" s="173">
        <f t="shared" si="18"/>
        <v>136538.69381022311</v>
      </c>
    </row>
    <row r="279" spans="1:21">
      <c r="A279" s="181" t="str">
        <f t="shared" si="16"/>
        <v>561</v>
      </c>
      <c r="B279" s="181" t="str">
        <f t="shared" si="17"/>
        <v>561.3</v>
      </c>
      <c r="C279" s="182" t="s">
        <v>1069</v>
      </c>
      <c r="D279" t="s">
        <v>1070</v>
      </c>
      <c r="E279" s="454"/>
      <c r="F279" s="454"/>
      <c r="G279" s="173">
        <v>95858.623429900006</v>
      </c>
      <c r="H279" s="173">
        <v>87930.959777399999</v>
      </c>
      <c r="I279" s="173">
        <v>78711.006298699998</v>
      </c>
      <c r="J279" s="173">
        <v>78711.006298699998</v>
      </c>
      <c r="K279" s="173">
        <v>83320.983040599996</v>
      </c>
      <c r="L279" s="173">
        <v>87930.959777399999</v>
      </c>
      <c r="M279" s="173">
        <v>79577.216201699994</v>
      </c>
      <c r="N279" s="173">
        <v>100402.7296215</v>
      </c>
      <c r="O279" s="173">
        <v>86982.518664300005</v>
      </c>
      <c r="P279" s="173">
        <v>79951.203884000002</v>
      </c>
      <c r="Q279" s="173">
        <v>90524.100042100006</v>
      </c>
      <c r="R279" s="173">
        <v>79951.203884000002</v>
      </c>
      <c r="S279" s="173">
        <v>96431.642854599995</v>
      </c>
      <c r="U279" s="173">
        <f t="shared" si="18"/>
        <v>86637.242598069221</v>
      </c>
    </row>
    <row r="280" spans="1:21">
      <c r="A280" s="181" t="str">
        <f t="shared" si="16"/>
        <v>561</v>
      </c>
      <c r="B280" s="181" t="str">
        <f t="shared" si="17"/>
        <v>561.4</v>
      </c>
      <c r="C280" s="182" t="s">
        <v>1071</v>
      </c>
      <c r="D280" t="s">
        <v>1072</v>
      </c>
      <c r="E280" s="454"/>
      <c r="F280" s="454"/>
      <c r="G280" s="173">
        <v>0</v>
      </c>
      <c r="H280" s="173">
        <v>0</v>
      </c>
      <c r="I280" s="173">
        <v>0</v>
      </c>
      <c r="J280" s="173">
        <v>0</v>
      </c>
      <c r="K280" s="173">
        <v>0</v>
      </c>
      <c r="L280" s="173">
        <v>0</v>
      </c>
      <c r="M280" s="173">
        <v>0</v>
      </c>
      <c r="N280" s="173">
        <v>0</v>
      </c>
      <c r="O280" s="173">
        <v>0</v>
      </c>
      <c r="P280" s="173">
        <v>0</v>
      </c>
      <c r="Q280" s="173">
        <v>0</v>
      </c>
      <c r="R280" s="173">
        <v>0</v>
      </c>
      <c r="S280" s="173">
        <v>0</v>
      </c>
      <c r="U280" s="173">
        <f t="shared" si="18"/>
        <v>0</v>
      </c>
    </row>
    <row r="281" spans="1:21">
      <c r="A281" s="181" t="str">
        <f t="shared" si="16"/>
        <v>561</v>
      </c>
      <c r="B281" s="181" t="str">
        <f t="shared" si="17"/>
        <v>561.5</v>
      </c>
      <c r="C281" s="182" t="s">
        <v>1073</v>
      </c>
      <c r="D281" t="s">
        <v>1074</v>
      </c>
      <c r="E281" s="454"/>
      <c r="F281" s="454"/>
      <c r="G281" s="173">
        <v>0</v>
      </c>
      <c r="H281" s="173">
        <v>0</v>
      </c>
      <c r="I281" s="173">
        <v>0</v>
      </c>
      <c r="J281" s="173">
        <v>0</v>
      </c>
      <c r="K281" s="173">
        <v>0</v>
      </c>
      <c r="L281" s="173">
        <v>0</v>
      </c>
      <c r="M281" s="173">
        <v>0</v>
      </c>
      <c r="N281" s="173">
        <v>0</v>
      </c>
      <c r="O281" s="173">
        <v>0</v>
      </c>
      <c r="P281" s="173">
        <v>0</v>
      </c>
      <c r="Q281" s="173">
        <v>0</v>
      </c>
      <c r="R281" s="173">
        <v>0</v>
      </c>
      <c r="S281" s="173">
        <v>0</v>
      </c>
      <c r="U281" s="173">
        <f t="shared" si="18"/>
        <v>0</v>
      </c>
    </row>
    <row r="282" spans="1:21">
      <c r="A282" s="181" t="str">
        <f t="shared" si="16"/>
        <v>561</v>
      </c>
      <c r="B282" s="181" t="str">
        <f t="shared" si="17"/>
        <v>561.6</v>
      </c>
      <c r="C282" s="182" t="s">
        <v>1075</v>
      </c>
      <c r="D282" t="s">
        <v>1076</v>
      </c>
      <c r="E282" s="454"/>
      <c r="F282" s="454"/>
      <c r="G282" s="173">
        <v>0</v>
      </c>
      <c r="H282" s="173">
        <v>0</v>
      </c>
      <c r="I282" s="173">
        <v>0</v>
      </c>
      <c r="J282" s="173">
        <v>0</v>
      </c>
      <c r="K282" s="173">
        <v>0</v>
      </c>
      <c r="L282" s="173">
        <v>0</v>
      </c>
      <c r="M282" s="173">
        <v>0</v>
      </c>
      <c r="N282" s="173">
        <v>0</v>
      </c>
      <c r="O282" s="173">
        <v>0</v>
      </c>
      <c r="P282" s="173">
        <v>0</v>
      </c>
      <c r="Q282" s="173">
        <v>0</v>
      </c>
      <c r="R282" s="173">
        <v>0</v>
      </c>
      <c r="S282" s="173">
        <v>0</v>
      </c>
      <c r="U282" s="173">
        <f t="shared" si="18"/>
        <v>0</v>
      </c>
    </row>
    <row r="283" spans="1:21">
      <c r="A283" s="181" t="str">
        <f t="shared" si="16"/>
        <v>561</v>
      </c>
      <c r="B283" s="181" t="str">
        <f t="shared" si="17"/>
        <v>561.7</v>
      </c>
      <c r="C283" s="182" t="s">
        <v>1077</v>
      </c>
      <c r="D283" t="s">
        <v>1078</v>
      </c>
      <c r="E283" s="454"/>
      <c r="F283" s="454"/>
      <c r="G283" s="173">
        <v>0</v>
      </c>
      <c r="H283" s="173">
        <v>0</v>
      </c>
      <c r="I283" s="173">
        <v>0</v>
      </c>
      <c r="J283" s="173">
        <v>0</v>
      </c>
      <c r="K283" s="173">
        <v>0</v>
      </c>
      <c r="L283" s="173">
        <v>0</v>
      </c>
      <c r="M283" s="173">
        <v>0</v>
      </c>
      <c r="N283" s="173">
        <v>0</v>
      </c>
      <c r="O283" s="173">
        <v>0</v>
      </c>
      <c r="P283" s="173">
        <v>0</v>
      </c>
      <c r="Q283" s="173">
        <v>0</v>
      </c>
      <c r="R283" s="173">
        <v>0</v>
      </c>
      <c r="S283" s="173">
        <v>0</v>
      </c>
      <c r="U283" s="173">
        <f t="shared" si="18"/>
        <v>0</v>
      </c>
    </row>
    <row r="284" spans="1:21">
      <c r="A284" s="181" t="str">
        <f t="shared" si="16"/>
        <v>561</v>
      </c>
      <c r="B284" s="181" t="str">
        <f t="shared" si="17"/>
        <v>561.8</v>
      </c>
      <c r="C284" s="182" t="s">
        <v>1079</v>
      </c>
      <c r="D284" t="s">
        <v>1080</v>
      </c>
      <c r="E284" s="454"/>
      <c r="F284" s="454"/>
      <c r="G284" s="173">
        <v>0</v>
      </c>
      <c r="H284" s="173">
        <v>0</v>
      </c>
      <c r="I284" s="173">
        <v>0</v>
      </c>
      <c r="J284" s="173">
        <v>0</v>
      </c>
      <c r="K284" s="173">
        <v>0</v>
      </c>
      <c r="L284" s="173">
        <v>0</v>
      </c>
      <c r="M284" s="173">
        <v>0</v>
      </c>
      <c r="N284" s="173">
        <v>0</v>
      </c>
      <c r="O284" s="173">
        <v>0</v>
      </c>
      <c r="P284" s="173">
        <v>0</v>
      </c>
      <c r="Q284" s="173">
        <v>0</v>
      </c>
      <c r="R284" s="173">
        <v>0</v>
      </c>
      <c r="S284" s="173">
        <v>0</v>
      </c>
      <c r="U284" s="173">
        <f t="shared" si="18"/>
        <v>0</v>
      </c>
    </row>
    <row r="285" spans="1:21">
      <c r="A285" s="181" t="str">
        <f t="shared" si="16"/>
        <v>562</v>
      </c>
      <c r="B285" s="181" t="str">
        <f t="shared" si="17"/>
        <v>562.0</v>
      </c>
      <c r="C285" s="182" t="s">
        <v>1081</v>
      </c>
      <c r="D285" t="s">
        <v>1082</v>
      </c>
      <c r="E285" s="454"/>
      <c r="F285" s="454"/>
      <c r="G285" s="173">
        <v>176410.373712</v>
      </c>
      <c r="H285" s="173">
        <v>141466.17721749999</v>
      </c>
      <c r="I285" s="173">
        <v>130072.86185279999</v>
      </c>
      <c r="J285" s="173">
        <v>130092.5363713</v>
      </c>
      <c r="K285" s="173">
        <v>138626.46491030001</v>
      </c>
      <c r="L285" s="173">
        <v>144477.38216169999</v>
      </c>
      <c r="M285" s="173">
        <v>126984.3483652</v>
      </c>
      <c r="N285" s="173">
        <v>144528.2333473</v>
      </c>
      <c r="O285" s="173">
        <v>138683.03903109999</v>
      </c>
      <c r="P285" s="173">
        <v>132846.36705219999</v>
      </c>
      <c r="Q285" s="173">
        <v>144502.53835839999</v>
      </c>
      <c r="R285" s="173">
        <v>132785.18910769999</v>
      </c>
      <c r="S285" s="173">
        <v>138610.64621790001</v>
      </c>
      <c r="U285" s="173">
        <f t="shared" si="18"/>
        <v>140006.62751580001</v>
      </c>
    </row>
    <row r="286" spans="1:21">
      <c r="A286" s="181" t="str">
        <f t="shared" si="16"/>
        <v>563</v>
      </c>
      <c r="B286" s="181" t="str">
        <f t="shared" si="17"/>
        <v>563.0</v>
      </c>
      <c r="C286" s="182" t="s">
        <v>1083</v>
      </c>
      <c r="D286" t="s">
        <v>1084</v>
      </c>
      <c r="E286" s="454"/>
      <c r="F286" s="454"/>
      <c r="G286" s="173">
        <v>28529.584244199999</v>
      </c>
      <c r="H286" s="173">
        <v>28529.584244199999</v>
      </c>
      <c r="I286" s="173">
        <v>28529.584244199999</v>
      </c>
      <c r="J286" s="173">
        <v>28529.584244199999</v>
      </c>
      <c r="K286" s="173">
        <v>28529.584244199999</v>
      </c>
      <c r="L286" s="173">
        <v>28529.584244199999</v>
      </c>
      <c r="M286" s="173">
        <v>149775.7246251</v>
      </c>
      <c r="N286" s="173">
        <v>28529.584244199999</v>
      </c>
      <c r="O286" s="173">
        <v>28529.584244199999</v>
      </c>
      <c r="P286" s="173">
        <v>28529.584244199999</v>
      </c>
      <c r="Q286" s="173">
        <v>28529.584244199999</v>
      </c>
      <c r="R286" s="173">
        <v>28529.584244199999</v>
      </c>
      <c r="S286" s="173">
        <v>28529.584244199999</v>
      </c>
      <c r="U286" s="173">
        <f t="shared" si="18"/>
        <v>37856.210427346166</v>
      </c>
    </row>
    <row r="287" spans="1:21">
      <c r="A287" s="181" t="str">
        <f t="shared" si="16"/>
        <v>564</v>
      </c>
      <c r="B287" s="181" t="str">
        <f t="shared" si="17"/>
        <v>564.0</v>
      </c>
      <c r="C287" s="182" t="s">
        <v>1085</v>
      </c>
      <c r="D287" t="s">
        <v>1086</v>
      </c>
      <c r="E287" s="454"/>
      <c r="F287" s="454"/>
      <c r="G287" s="173">
        <v>0</v>
      </c>
      <c r="H287" s="173">
        <v>0</v>
      </c>
      <c r="I287" s="173">
        <v>0</v>
      </c>
      <c r="J287" s="173">
        <v>0</v>
      </c>
      <c r="K287" s="173">
        <v>0</v>
      </c>
      <c r="L287" s="173">
        <v>0</v>
      </c>
      <c r="M287" s="173">
        <v>0</v>
      </c>
      <c r="N287" s="173">
        <v>0</v>
      </c>
      <c r="O287" s="173">
        <v>0</v>
      </c>
      <c r="P287" s="173">
        <v>0</v>
      </c>
      <c r="Q287" s="173">
        <v>0</v>
      </c>
      <c r="R287" s="173">
        <v>0</v>
      </c>
      <c r="S287" s="173">
        <v>0</v>
      </c>
      <c r="U287" s="173">
        <f t="shared" si="18"/>
        <v>0</v>
      </c>
    </row>
    <row r="288" spans="1:21">
      <c r="A288" s="181" t="str">
        <f t="shared" si="16"/>
        <v>565</v>
      </c>
      <c r="B288" s="181" t="str">
        <f t="shared" si="17"/>
        <v>565.0</v>
      </c>
      <c r="C288" s="182" t="s">
        <v>1087</v>
      </c>
      <c r="D288" t="s">
        <v>1088</v>
      </c>
      <c r="E288" s="454"/>
      <c r="F288" s="454"/>
      <c r="G288" s="173">
        <v>0</v>
      </c>
      <c r="H288" s="173">
        <v>0</v>
      </c>
      <c r="I288" s="173">
        <v>0</v>
      </c>
      <c r="J288" s="173">
        <v>0</v>
      </c>
      <c r="K288" s="173">
        <v>0</v>
      </c>
      <c r="L288" s="173">
        <v>0</v>
      </c>
      <c r="M288" s="173">
        <v>0</v>
      </c>
      <c r="N288" s="173">
        <v>0</v>
      </c>
      <c r="O288" s="173">
        <v>0</v>
      </c>
      <c r="P288" s="173">
        <v>0</v>
      </c>
      <c r="Q288" s="173">
        <v>0</v>
      </c>
      <c r="R288" s="173">
        <v>0</v>
      </c>
      <c r="S288" s="173">
        <v>0</v>
      </c>
      <c r="U288" s="173">
        <f t="shared" si="18"/>
        <v>0</v>
      </c>
    </row>
    <row r="289" spans="1:21">
      <c r="A289" s="181" t="str">
        <f t="shared" si="16"/>
        <v>566</v>
      </c>
      <c r="B289" s="181" t="str">
        <f t="shared" si="17"/>
        <v>566.0</v>
      </c>
      <c r="C289" s="182" t="s">
        <v>1089</v>
      </c>
      <c r="D289" t="s">
        <v>1090</v>
      </c>
      <c r="E289" s="454"/>
      <c r="F289" s="454"/>
      <c r="G289" s="173">
        <v>164317.3783943</v>
      </c>
      <c r="H289" s="173">
        <v>148338.4947485</v>
      </c>
      <c r="I289" s="173">
        <v>138279.25659830001</v>
      </c>
      <c r="J289" s="173">
        <v>174503.46407419999</v>
      </c>
      <c r="K289" s="173">
        <v>151432.1300955</v>
      </c>
      <c r="L289" s="173">
        <v>146725.1698454</v>
      </c>
      <c r="M289" s="173">
        <v>145902.81758629999</v>
      </c>
      <c r="N289" s="173">
        <v>152163.02451729999</v>
      </c>
      <c r="O289" s="173">
        <v>151482.9240649</v>
      </c>
      <c r="P289" s="173">
        <v>140605.6041274</v>
      </c>
      <c r="Q289" s="173">
        <v>153403.14762569999</v>
      </c>
      <c r="R289" s="173">
        <v>143218.04822520001</v>
      </c>
      <c r="S289" s="173">
        <v>155077.61642090001</v>
      </c>
      <c r="U289" s="173">
        <f t="shared" si="18"/>
        <v>151188.39048645386</v>
      </c>
    </row>
    <row r="290" spans="1:21">
      <c r="A290" s="181" t="str">
        <f t="shared" si="16"/>
        <v>567</v>
      </c>
      <c r="B290" s="181" t="str">
        <f t="shared" si="17"/>
        <v>567.0</v>
      </c>
      <c r="C290" s="182" t="s">
        <v>1091</v>
      </c>
      <c r="D290" t="s">
        <v>1092</v>
      </c>
      <c r="E290" s="454"/>
      <c r="F290" s="454"/>
      <c r="G290" s="173">
        <v>0</v>
      </c>
      <c r="H290" s="173">
        <v>0</v>
      </c>
      <c r="I290" s="173">
        <v>0</v>
      </c>
      <c r="J290" s="173">
        <v>0</v>
      </c>
      <c r="K290" s="173">
        <v>0</v>
      </c>
      <c r="L290" s="173">
        <v>0</v>
      </c>
      <c r="M290" s="173">
        <v>0</v>
      </c>
      <c r="N290" s="173">
        <v>0</v>
      </c>
      <c r="O290" s="173">
        <v>0</v>
      </c>
      <c r="P290" s="173">
        <v>0</v>
      </c>
      <c r="Q290" s="173">
        <v>0</v>
      </c>
      <c r="R290" s="173">
        <v>0</v>
      </c>
      <c r="S290" s="173">
        <v>0</v>
      </c>
      <c r="U290" s="173">
        <f t="shared" si="18"/>
        <v>0</v>
      </c>
    </row>
    <row r="291" spans="1:21">
      <c r="A291" s="181" t="str">
        <f t="shared" si="16"/>
        <v>568</v>
      </c>
      <c r="B291" s="181" t="str">
        <f t="shared" si="17"/>
        <v>568.0</v>
      </c>
      <c r="C291" s="182" t="s">
        <v>1093</v>
      </c>
      <c r="D291" t="s">
        <v>1094</v>
      </c>
      <c r="E291" s="454"/>
      <c r="F291" s="454"/>
      <c r="G291" s="173">
        <v>0</v>
      </c>
      <c r="H291" s="173">
        <v>0</v>
      </c>
      <c r="I291" s="173">
        <v>0</v>
      </c>
      <c r="J291" s="173">
        <v>0</v>
      </c>
      <c r="K291" s="173">
        <v>0</v>
      </c>
      <c r="L291" s="173">
        <v>0</v>
      </c>
      <c r="M291" s="173">
        <v>0</v>
      </c>
      <c r="N291" s="173">
        <v>0</v>
      </c>
      <c r="O291" s="173">
        <v>0</v>
      </c>
      <c r="P291" s="173">
        <v>0</v>
      </c>
      <c r="Q291" s="173">
        <v>0</v>
      </c>
      <c r="R291" s="173">
        <v>0</v>
      </c>
      <c r="S291" s="173">
        <v>0</v>
      </c>
      <c r="U291" s="173">
        <f t="shared" si="18"/>
        <v>0</v>
      </c>
    </row>
    <row r="292" spans="1:21">
      <c r="A292" s="181" t="str">
        <f t="shared" si="16"/>
        <v>569</v>
      </c>
      <c r="B292" s="181" t="str">
        <f t="shared" si="17"/>
        <v>569.0</v>
      </c>
      <c r="C292" s="182" t="s">
        <v>1095</v>
      </c>
      <c r="D292" t="s">
        <v>1096</v>
      </c>
      <c r="E292" s="454"/>
      <c r="F292" s="454"/>
      <c r="G292" s="173">
        <v>0</v>
      </c>
      <c r="H292" s="173">
        <v>0</v>
      </c>
      <c r="I292" s="173">
        <v>0</v>
      </c>
      <c r="J292" s="173">
        <v>0</v>
      </c>
      <c r="K292" s="173">
        <v>0</v>
      </c>
      <c r="L292" s="173">
        <v>0</v>
      </c>
      <c r="M292" s="173">
        <v>0</v>
      </c>
      <c r="N292" s="173">
        <v>0</v>
      </c>
      <c r="O292" s="173">
        <v>0</v>
      </c>
      <c r="P292" s="173">
        <v>0</v>
      </c>
      <c r="Q292" s="173">
        <v>0</v>
      </c>
      <c r="R292" s="173">
        <v>0</v>
      </c>
      <c r="S292" s="173">
        <v>0</v>
      </c>
      <c r="U292" s="173">
        <f t="shared" si="18"/>
        <v>0</v>
      </c>
    </row>
    <row r="293" spans="1:21">
      <c r="A293" s="181" t="str">
        <f t="shared" si="16"/>
        <v>569</v>
      </c>
      <c r="B293" s="181" t="str">
        <f t="shared" si="17"/>
        <v>569.1</v>
      </c>
      <c r="C293" s="182" t="s">
        <v>1097</v>
      </c>
      <c r="D293" t="s">
        <v>1098</v>
      </c>
      <c r="E293" s="454"/>
      <c r="F293" s="454"/>
      <c r="G293" s="173">
        <v>0</v>
      </c>
      <c r="H293" s="173">
        <v>0</v>
      </c>
      <c r="I293" s="173">
        <v>0</v>
      </c>
      <c r="J293" s="173">
        <v>0</v>
      </c>
      <c r="K293" s="173">
        <v>0</v>
      </c>
      <c r="L293" s="173">
        <v>0</v>
      </c>
      <c r="M293" s="173">
        <v>0</v>
      </c>
      <c r="N293" s="173">
        <v>0</v>
      </c>
      <c r="O293" s="173">
        <v>0</v>
      </c>
      <c r="P293" s="173">
        <v>0</v>
      </c>
      <c r="Q293" s="173">
        <v>0</v>
      </c>
      <c r="R293" s="173">
        <v>0</v>
      </c>
      <c r="S293" s="173">
        <v>0</v>
      </c>
      <c r="U293" s="173">
        <f t="shared" si="18"/>
        <v>0</v>
      </c>
    </row>
    <row r="294" spans="1:21">
      <c r="A294" s="181" t="str">
        <f t="shared" si="16"/>
        <v>569</v>
      </c>
      <c r="B294" s="181" t="str">
        <f t="shared" si="17"/>
        <v>569.2</v>
      </c>
      <c r="C294" s="182" t="s">
        <v>1099</v>
      </c>
      <c r="D294" t="s">
        <v>1100</v>
      </c>
      <c r="E294" s="454"/>
      <c r="F294" s="454"/>
      <c r="G294" s="173">
        <v>166582.85792549999</v>
      </c>
      <c r="H294" s="173">
        <v>155710.1843121</v>
      </c>
      <c r="I294" s="173">
        <v>110596.30012119999</v>
      </c>
      <c r="J294" s="173">
        <v>105563.4129277</v>
      </c>
      <c r="K294" s="173">
        <v>164099.56449310001</v>
      </c>
      <c r="L294" s="173">
        <v>112536.2134882</v>
      </c>
      <c r="M294" s="173">
        <v>113656.6222169</v>
      </c>
      <c r="N294" s="173">
        <v>160191.50554770001</v>
      </c>
      <c r="O294" s="173">
        <v>128192.55439</v>
      </c>
      <c r="P294" s="173">
        <v>119652.507703</v>
      </c>
      <c r="Q294" s="173">
        <v>158260.98303629999</v>
      </c>
      <c r="R294" s="173">
        <v>139768.32043409999</v>
      </c>
      <c r="S294" s="173">
        <v>126439.0699938</v>
      </c>
      <c r="U294" s="173">
        <f t="shared" si="18"/>
        <v>135480.77666073845</v>
      </c>
    </row>
    <row r="295" spans="1:21">
      <c r="A295" s="181" t="str">
        <f t="shared" si="16"/>
        <v>569</v>
      </c>
      <c r="B295" s="181" t="str">
        <f t="shared" si="17"/>
        <v>569.3</v>
      </c>
      <c r="C295" s="182" t="s">
        <v>1101</v>
      </c>
      <c r="D295" t="s">
        <v>1102</v>
      </c>
      <c r="E295" s="454"/>
      <c r="F295" s="454"/>
      <c r="G295" s="173">
        <v>1633.3333333</v>
      </c>
      <c r="H295" s="173">
        <v>23497.173333300001</v>
      </c>
      <c r="I295" s="173">
        <v>23497.173333300001</v>
      </c>
      <c r="J295" s="173">
        <v>23497.173333300001</v>
      </c>
      <c r="K295" s="173">
        <v>23497.173333300001</v>
      </c>
      <c r="L295" s="173">
        <v>24621.373333299998</v>
      </c>
      <c r="M295" s="173">
        <v>23497.173333300001</v>
      </c>
      <c r="N295" s="173">
        <v>23497.173333300001</v>
      </c>
      <c r="O295" s="173">
        <v>25234.573333299999</v>
      </c>
      <c r="P295" s="173">
        <v>23497.173333300001</v>
      </c>
      <c r="Q295" s="173">
        <v>23497.173333300001</v>
      </c>
      <c r="R295" s="173">
        <v>25234.573333299999</v>
      </c>
      <c r="S295" s="173">
        <v>23497.1133333</v>
      </c>
      <c r="U295" s="173">
        <f t="shared" si="18"/>
        <v>22169.104102530768</v>
      </c>
    </row>
    <row r="296" spans="1:21">
      <c r="A296" s="181" t="str">
        <f t="shared" si="16"/>
        <v>569</v>
      </c>
      <c r="B296" s="181" t="str">
        <f t="shared" si="17"/>
        <v>569.4</v>
      </c>
      <c r="C296" s="182" t="s">
        <v>1103</v>
      </c>
      <c r="D296" t="s">
        <v>1104</v>
      </c>
      <c r="E296" s="454"/>
      <c r="F296" s="454"/>
      <c r="G296" s="173">
        <v>0</v>
      </c>
      <c r="H296" s="173">
        <v>0</v>
      </c>
      <c r="I296" s="173">
        <v>0</v>
      </c>
      <c r="J296" s="173">
        <v>0</v>
      </c>
      <c r="K296" s="173">
        <v>0</v>
      </c>
      <c r="L296" s="173">
        <v>0</v>
      </c>
      <c r="M296" s="173">
        <v>0</v>
      </c>
      <c r="N296" s="173">
        <v>0</v>
      </c>
      <c r="O296" s="173">
        <v>0</v>
      </c>
      <c r="P296" s="173">
        <v>0</v>
      </c>
      <c r="Q296" s="173">
        <v>0</v>
      </c>
      <c r="R296" s="173">
        <v>0</v>
      </c>
      <c r="S296" s="173">
        <v>0</v>
      </c>
      <c r="U296" s="173">
        <f t="shared" si="18"/>
        <v>0</v>
      </c>
    </row>
    <row r="297" spans="1:21">
      <c r="A297" s="181" t="str">
        <f t="shared" si="16"/>
        <v>570</v>
      </c>
      <c r="B297" s="181" t="str">
        <f t="shared" si="17"/>
        <v>570.0</v>
      </c>
      <c r="C297" s="182" t="s">
        <v>1105</v>
      </c>
      <c r="D297" t="s">
        <v>1106</v>
      </c>
      <c r="E297" s="454"/>
      <c r="F297" s="454"/>
      <c r="G297" s="173">
        <v>89978.619578500002</v>
      </c>
      <c r="H297" s="173">
        <v>104701.92660399999</v>
      </c>
      <c r="I297" s="173">
        <v>98827.387656899999</v>
      </c>
      <c r="J297" s="173">
        <v>98843.418745999996</v>
      </c>
      <c r="K297" s="173">
        <v>103310.61662460001</v>
      </c>
      <c r="L297" s="173">
        <v>106338.0371991</v>
      </c>
      <c r="M297" s="173">
        <v>97304.438359599997</v>
      </c>
      <c r="N297" s="173">
        <v>106379.4714986</v>
      </c>
      <c r="O297" s="173">
        <v>103356.7140563</v>
      </c>
      <c r="P297" s="173">
        <v>100340.9007462</v>
      </c>
      <c r="Q297" s="173">
        <v>106358.5348409</v>
      </c>
      <c r="R297" s="173">
        <v>100291.0520506</v>
      </c>
      <c r="S297" s="173">
        <v>103297.7273197</v>
      </c>
      <c r="U297" s="173">
        <f t="shared" si="18"/>
        <v>101486.83425238462</v>
      </c>
    </row>
    <row r="298" spans="1:21">
      <c r="A298" s="181" t="str">
        <f t="shared" si="16"/>
        <v>571</v>
      </c>
      <c r="B298" s="181" t="str">
        <f t="shared" si="17"/>
        <v>571.0</v>
      </c>
      <c r="C298" s="182" t="s">
        <v>1107</v>
      </c>
      <c r="D298" t="s">
        <v>1108</v>
      </c>
      <c r="E298" s="454"/>
      <c r="F298" s="454"/>
      <c r="G298" s="173">
        <v>324163.9777934</v>
      </c>
      <c r="H298" s="173">
        <v>483849.09360770002</v>
      </c>
      <c r="I298" s="173">
        <v>471834.86587039998</v>
      </c>
      <c r="J298" s="173">
        <v>472244.431851</v>
      </c>
      <c r="K298" s="173">
        <v>480966.28327660001</v>
      </c>
      <c r="L298" s="173">
        <v>481711.23368519999</v>
      </c>
      <c r="M298" s="173">
        <v>482952.25690119999</v>
      </c>
      <c r="N298" s="173">
        <v>488104.91742259997</v>
      </c>
      <c r="O298" s="173">
        <v>478542.51845199999</v>
      </c>
      <c r="P298" s="173">
        <v>476041.94389360002</v>
      </c>
      <c r="Q298" s="173">
        <v>481226.61590939999</v>
      </c>
      <c r="R298" s="173">
        <v>473339.29108370002</v>
      </c>
      <c r="S298" s="173">
        <v>486397.86767469998</v>
      </c>
      <c r="U298" s="173">
        <f t="shared" si="18"/>
        <v>467798.09980165388</v>
      </c>
    </row>
    <row r="299" spans="1:21">
      <c r="A299" s="181" t="str">
        <f t="shared" si="16"/>
        <v>572</v>
      </c>
      <c r="B299" s="181" t="str">
        <f t="shared" si="17"/>
        <v>572.0</v>
      </c>
      <c r="C299" s="182" t="s">
        <v>1109</v>
      </c>
      <c r="D299" t="s">
        <v>1110</v>
      </c>
      <c r="E299" s="454"/>
      <c r="F299" s="454"/>
      <c r="G299" s="173">
        <v>0</v>
      </c>
      <c r="H299" s="173">
        <v>0</v>
      </c>
      <c r="I299" s="173">
        <v>0</v>
      </c>
      <c r="J299" s="173">
        <v>0</v>
      </c>
      <c r="K299" s="173">
        <v>0</v>
      </c>
      <c r="L299" s="173">
        <v>0</v>
      </c>
      <c r="M299" s="173">
        <v>0</v>
      </c>
      <c r="N299" s="173">
        <v>0</v>
      </c>
      <c r="O299" s="173">
        <v>0</v>
      </c>
      <c r="P299" s="173">
        <v>0</v>
      </c>
      <c r="Q299" s="173">
        <v>0</v>
      </c>
      <c r="R299" s="173">
        <v>0</v>
      </c>
      <c r="S299" s="173">
        <v>0</v>
      </c>
      <c r="U299" s="173">
        <f t="shared" si="18"/>
        <v>0</v>
      </c>
    </row>
    <row r="300" spans="1:21">
      <c r="A300" s="181" t="str">
        <f t="shared" si="16"/>
        <v>573</v>
      </c>
      <c r="B300" s="181" t="str">
        <f t="shared" si="17"/>
        <v>573.0</v>
      </c>
      <c r="C300" s="182" t="s">
        <v>1111</v>
      </c>
      <c r="D300" t="s">
        <v>1112</v>
      </c>
      <c r="E300" s="454"/>
      <c r="F300" s="454"/>
      <c r="G300" s="173">
        <v>0</v>
      </c>
      <c r="H300" s="173">
        <v>0</v>
      </c>
      <c r="I300" s="173">
        <v>0</v>
      </c>
      <c r="J300" s="173">
        <v>0</v>
      </c>
      <c r="K300" s="173">
        <v>0</v>
      </c>
      <c r="L300" s="173">
        <v>0</v>
      </c>
      <c r="M300" s="173">
        <v>0</v>
      </c>
      <c r="N300" s="173">
        <v>0</v>
      </c>
      <c r="O300" s="173">
        <v>0</v>
      </c>
      <c r="P300" s="173">
        <v>0</v>
      </c>
      <c r="Q300" s="173">
        <v>0</v>
      </c>
      <c r="R300" s="173">
        <v>0</v>
      </c>
      <c r="S300" s="173">
        <v>0</v>
      </c>
      <c r="U300" s="173">
        <f t="shared" si="18"/>
        <v>0</v>
      </c>
    </row>
    <row r="301" spans="1:21">
      <c r="A301" s="181" t="str">
        <f t="shared" si="16"/>
        <v>575</v>
      </c>
      <c r="B301" s="181" t="str">
        <f t="shared" si="17"/>
        <v>575.1</v>
      </c>
      <c r="C301" s="182" t="s">
        <v>1113</v>
      </c>
      <c r="D301" t="s">
        <v>1114</v>
      </c>
      <c r="E301" s="454"/>
      <c r="F301" s="454"/>
      <c r="G301" s="173">
        <v>0</v>
      </c>
      <c r="H301" s="173">
        <v>0</v>
      </c>
      <c r="I301" s="173">
        <v>0</v>
      </c>
      <c r="J301" s="173">
        <v>0</v>
      </c>
      <c r="K301" s="173">
        <v>0</v>
      </c>
      <c r="L301" s="173">
        <v>0</v>
      </c>
      <c r="M301" s="173">
        <v>0</v>
      </c>
      <c r="N301" s="173">
        <v>0</v>
      </c>
      <c r="O301" s="173">
        <v>0</v>
      </c>
      <c r="P301" s="173">
        <v>0</v>
      </c>
      <c r="Q301" s="173">
        <v>0</v>
      </c>
      <c r="R301" s="173">
        <v>0</v>
      </c>
      <c r="S301" s="173">
        <v>0</v>
      </c>
      <c r="U301" s="173">
        <f t="shared" si="18"/>
        <v>0</v>
      </c>
    </row>
    <row r="302" spans="1:21">
      <c r="A302" s="181" t="str">
        <f t="shared" si="16"/>
        <v>575</v>
      </c>
      <c r="B302" s="181" t="str">
        <f t="shared" si="17"/>
        <v>575.2</v>
      </c>
      <c r="C302" s="182" t="s">
        <v>1115</v>
      </c>
      <c r="D302" t="s">
        <v>1116</v>
      </c>
      <c r="E302" s="454"/>
      <c r="F302" s="454"/>
      <c r="G302" s="173">
        <v>0</v>
      </c>
      <c r="H302" s="173">
        <v>0</v>
      </c>
      <c r="I302" s="173">
        <v>0</v>
      </c>
      <c r="J302" s="173">
        <v>0</v>
      </c>
      <c r="K302" s="173">
        <v>0</v>
      </c>
      <c r="L302" s="173">
        <v>0</v>
      </c>
      <c r="M302" s="173">
        <v>0</v>
      </c>
      <c r="N302" s="173">
        <v>0</v>
      </c>
      <c r="O302" s="173">
        <v>0</v>
      </c>
      <c r="P302" s="173">
        <v>0</v>
      </c>
      <c r="Q302" s="173">
        <v>0</v>
      </c>
      <c r="R302" s="173">
        <v>0</v>
      </c>
      <c r="S302" s="173">
        <v>0</v>
      </c>
      <c r="U302" s="173">
        <f t="shared" si="18"/>
        <v>0</v>
      </c>
    </row>
    <row r="303" spans="1:21">
      <c r="A303" s="181" t="str">
        <f t="shared" si="16"/>
        <v>575</v>
      </c>
      <c r="B303" s="181" t="str">
        <f t="shared" si="17"/>
        <v>575.3</v>
      </c>
      <c r="C303" s="182" t="s">
        <v>1117</v>
      </c>
      <c r="D303" t="s">
        <v>1118</v>
      </c>
      <c r="E303" s="454"/>
      <c r="F303" s="454"/>
      <c r="G303" s="173">
        <v>0</v>
      </c>
      <c r="H303" s="173">
        <v>0</v>
      </c>
      <c r="I303" s="173">
        <v>0</v>
      </c>
      <c r="J303" s="173">
        <v>0</v>
      </c>
      <c r="K303" s="173">
        <v>0</v>
      </c>
      <c r="L303" s="173">
        <v>0</v>
      </c>
      <c r="M303" s="173">
        <v>0</v>
      </c>
      <c r="N303" s="173">
        <v>0</v>
      </c>
      <c r="O303" s="173">
        <v>0</v>
      </c>
      <c r="P303" s="173">
        <v>0</v>
      </c>
      <c r="Q303" s="173">
        <v>0</v>
      </c>
      <c r="R303" s="173">
        <v>0</v>
      </c>
      <c r="S303" s="173">
        <v>0</v>
      </c>
      <c r="U303" s="173">
        <f t="shared" si="18"/>
        <v>0</v>
      </c>
    </row>
    <row r="304" spans="1:21">
      <c r="A304" s="181" t="str">
        <f t="shared" si="16"/>
        <v>575</v>
      </c>
      <c r="B304" s="181" t="str">
        <f t="shared" si="17"/>
        <v>575.4</v>
      </c>
      <c r="C304" s="182" t="s">
        <v>1119</v>
      </c>
      <c r="D304" t="s">
        <v>1120</v>
      </c>
      <c r="E304" s="454"/>
      <c r="F304" s="454"/>
      <c r="G304" s="173">
        <v>0</v>
      </c>
      <c r="H304" s="173">
        <v>0</v>
      </c>
      <c r="I304" s="173">
        <v>0</v>
      </c>
      <c r="J304" s="173">
        <v>0</v>
      </c>
      <c r="K304" s="173">
        <v>0</v>
      </c>
      <c r="L304" s="173">
        <v>0</v>
      </c>
      <c r="M304" s="173">
        <v>0</v>
      </c>
      <c r="N304" s="173">
        <v>0</v>
      </c>
      <c r="O304" s="173">
        <v>0</v>
      </c>
      <c r="P304" s="173">
        <v>0</v>
      </c>
      <c r="Q304" s="173">
        <v>0</v>
      </c>
      <c r="R304" s="173">
        <v>0</v>
      </c>
      <c r="S304" s="173">
        <v>0</v>
      </c>
      <c r="U304" s="173">
        <f t="shared" si="18"/>
        <v>0</v>
      </c>
    </row>
    <row r="305" spans="1:21">
      <c r="A305" s="181" t="str">
        <f t="shared" si="16"/>
        <v>575</v>
      </c>
      <c r="B305" s="181" t="str">
        <f t="shared" si="17"/>
        <v>575.5</v>
      </c>
      <c r="C305" s="182" t="s">
        <v>1121</v>
      </c>
      <c r="D305" t="s">
        <v>1122</v>
      </c>
      <c r="E305" s="454"/>
      <c r="F305" s="454"/>
      <c r="G305" s="173">
        <v>0</v>
      </c>
      <c r="H305" s="173">
        <v>0</v>
      </c>
      <c r="I305" s="173">
        <v>0</v>
      </c>
      <c r="J305" s="173">
        <v>0</v>
      </c>
      <c r="K305" s="173">
        <v>0</v>
      </c>
      <c r="L305" s="173">
        <v>0</v>
      </c>
      <c r="M305" s="173">
        <v>0</v>
      </c>
      <c r="N305" s="173">
        <v>0</v>
      </c>
      <c r="O305" s="173">
        <v>0</v>
      </c>
      <c r="P305" s="173">
        <v>0</v>
      </c>
      <c r="Q305" s="173">
        <v>0</v>
      </c>
      <c r="R305" s="173">
        <v>0</v>
      </c>
      <c r="S305" s="173">
        <v>0</v>
      </c>
      <c r="U305" s="173">
        <f t="shared" si="18"/>
        <v>0</v>
      </c>
    </row>
    <row r="306" spans="1:21">
      <c r="A306" s="181" t="str">
        <f t="shared" si="16"/>
        <v>575</v>
      </c>
      <c r="B306" s="181" t="str">
        <f t="shared" si="17"/>
        <v>575.6</v>
      </c>
      <c r="C306" s="182" t="s">
        <v>1123</v>
      </c>
      <c r="D306" t="s">
        <v>1124</v>
      </c>
      <c r="E306" s="454"/>
      <c r="F306" s="454"/>
      <c r="G306" s="173">
        <v>0</v>
      </c>
      <c r="H306" s="173">
        <v>0</v>
      </c>
      <c r="I306" s="173">
        <v>0</v>
      </c>
      <c r="J306" s="173">
        <v>0</v>
      </c>
      <c r="K306" s="173">
        <v>0</v>
      </c>
      <c r="L306" s="173">
        <v>0</v>
      </c>
      <c r="M306" s="173">
        <v>0</v>
      </c>
      <c r="N306" s="173">
        <v>0</v>
      </c>
      <c r="O306" s="173">
        <v>0</v>
      </c>
      <c r="P306" s="173">
        <v>0</v>
      </c>
      <c r="Q306" s="173">
        <v>0</v>
      </c>
      <c r="R306" s="173">
        <v>0</v>
      </c>
      <c r="S306" s="173">
        <v>0</v>
      </c>
      <c r="U306" s="173">
        <f t="shared" si="18"/>
        <v>0</v>
      </c>
    </row>
    <row r="307" spans="1:21">
      <c r="A307" s="181" t="str">
        <f t="shared" si="16"/>
        <v>575</v>
      </c>
      <c r="B307" s="181" t="str">
        <f t="shared" si="17"/>
        <v>575.7</v>
      </c>
      <c r="C307" s="182" t="s">
        <v>1125</v>
      </c>
      <c r="D307" t="s">
        <v>1126</v>
      </c>
      <c r="E307" s="454"/>
      <c r="F307" s="454"/>
      <c r="G307" s="173">
        <v>0</v>
      </c>
      <c r="H307" s="173">
        <v>0</v>
      </c>
      <c r="I307" s="173">
        <v>0</v>
      </c>
      <c r="J307" s="173">
        <v>0</v>
      </c>
      <c r="K307" s="173">
        <v>0</v>
      </c>
      <c r="L307" s="173">
        <v>0</v>
      </c>
      <c r="M307" s="173">
        <v>0</v>
      </c>
      <c r="N307" s="173">
        <v>0</v>
      </c>
      <c r="O307" s="173">
        <v>0</v>
      </c>
      <c r="P307" s="173">
        <v>0</v>
      </c>
      <c r="Q307" s="173">
        <v>0</v>
      </c>
      <c r="R307" s="173">
        <v>0</v>
      </c>
      <c r="S307" s="173">
        <v>0</v>
      </c>
      <c r="U307" s="173">
        <f t="shared" si="18"/>
        <v>0</v>
      </c>
    </row>
    <row r="308" spans="1:21">
      <c r="A308" s="181" t="str">
        <f t="shared" si="16"/>
        <v>575</v>
      </c>
      <c r="B308" s="181" t="str">
        <f t="shared" si="17"/>
        <v>575.8</v>
      </c>
      <c r="C308" s="182" t="s">
        <v>1127</v>
      </c>
      <c r="D308" t="s">
        <v>1128</v>
      </c>
      <c r="E308" s="454"/>
      <c r="F308" s="454"/>
      <c r="G308" s="173">
        <v>0</v>
      </c>
      <c r="H308" s="173">
        <v>0</v>
      </c>
      <c r="I308" s="173">
        <v>0</v>
      </c>
      <c r="J308" s="173">
        <v>0</v>
      </c>
      <c r="K308" s="173">
        <v>0</v>
      </c>
      <c r="L308" s="173">
        <v>0</v>
      </c>
      <c r="M308" s="173">
        <v>0</v>
      </c>
      <c r="N308" s="173">
        <v>0</v>
      </c>
      <c r="O308" s="173">
        <v>0</v>
      </c>
      <c r="P308" s="173">
        <v>0</v>
      </c>
      <c r="Q308" s="173">
        <v>0</v>
      </c>
      <c r="R308" s="173">
        <v>0</v>
      </c>
      <c r="S308" s="173">
        <v>0</v>
      </c>
      <c r="U308" s="173">
        <f t="shared" si="18"/>
        <v>0</v>
      </c>
    </row>
    <row r="309" spans="1:21">
      <c r="A309" s="181" t="str">
        <f t="shared" si="16"/>
        <v>576</v>
      </c>
      <c r="B309" s="181" t="str">
        <f t="shared" si="17"/>
        <v>576.1</v>
      </c>
      <c r="C309" s="182" t="s">
        <v>1129</v>
      </c>
      <c r="D309" t="s">
        <v>1130</v>
      </c>
      <c r="E309" s="454"/>
      <c r="F309" s="454"/>
      <c r="G309" s="173">
        <v>0</v>
      </c>
      <c r="H309" s="173">
        <v>0</v>
      </c>
      <c r="I309" s="173">
        <v>0</v>
      </c>
      <c r="J309" s="173">
        <v>0</v>
      </c>
      <c r="K309" s="173">
        <v>0</v>
      </c>
      <c r="L309" s="173">
        <v>0</v>
      </c>
      <c r="M309" s="173">
        <v>0</v>
      </c>
      <c r="N309" s="173">
        <v>0</v>
      </c>
      <c r="O309" s="173">
        <v>0</v>
      </c>
      <c r="P309" s="173">
        <v>0</v>
      </c>
      <c r="Q309" s="173">
        <v>0</v>
      </c>
      <c r="R309" s="173">
        <v>0</v>
      </c>
      <c r="S309" s="173">
        <v>0</v>
      </c>
      <c r="U309" s="173">
        <f t="shared" si="18"/>
        <v>0</v>
      </c>
    </row>
    <row r="310" spans="1:21">
      <c r="A310" s="181" t="str">
        <f t="shared" si="16"/>
        <v>576</v>
      </c>
      <c r="B310" s="181" t="str">
        <f t="shared" si="17"/>
        <v>576.2</v>
      </c>
      <c r="C310" s="182" t="s">
        <v>1131</v>
      </c>
      <c r="D310" t="s">
        <v>1132</v>
      </c>
      <c r="E310" s="454"/>
      <c r="F310" s="454"/>
      <c r="G310" s="173">
        <v>0</v>
      </c>
      <c r="H310" s="173">
        <v>0</v>
      </c>
      <c r="I310" s="173">
        <v>0</v>
      </c>
      <c r="J310" s="173">
        <v>0</v>
      </c>
      <c r="K310" s="173">
        <v>0</v>
      </c>
      <c r="L310" s="173">
        <v>0</v>
      </c>
      <c r="M310" s="173">
        <v>0</v>
      </c>
      <c r="N310" s="173">
        <v>0</v>
      </c>
      <c r="O310" s="173">
        <v>0</v>
      </c>
      <c r="P310" s="173">
        <v>0</v>
      </c>
      <c r="Q310" s="173">
        <v>0</v>
      </c>
      <c r="R310" s="173">
        <v>0</v>
      </c>
      <c r="S310" s="173">
        <v>0</v>
      </c>
      <c r="U310" s="173">
        <f t="shared" si="18"/>
        <v>0</v>
      </c>
    </row>
    <row r="311" spans="1:21">
      <c r="A311" s="181" t="str">
        <f t="shared" si="16"/>
        <v>576</v>
      </c>
      <c r="B311" s="181" t="str">
        <f t="shared" si="17"/>
        <v>576.3</v>
      </c>
      <c r="C311" s="182" t="s">
        <v>1133</v>
      </c>
      <c r="D311" t="s">
        <v>1134</v>
      </c>
      <c r="E311" s="454"/>
      <c r="F311" s="454"/>
      <c r="G311" s="173">
        <v>0</v>
      </c>
      <c r="H311" s="173">
        <v>0</v>
      </c>
      <c r="I311" s="173">
        <v>0</v>
      </c>
      <c r="J311" s="173">
        <v>0</v>
      </c>
      <c r="K311" s="173">
        <v>0</v>
      </c>
      <c r="L311" s="173">
        <v>0</v>
      </c>
      <c r="M311" s="173">
        <v>0</v>
      </c>
      <c r="N311" s="173">
        <v>0</v>
      </c>
      <c r="O311" s="173">
        <v>0</v>
      </c>
      <c r="P311" s="173">
        <v>0</v>
      </c>
      <c r="Q311" s="173">
        <v>0</v>
      </c>
      <c r="R311" s="173">
        <v>0</v>
      </c>
      <c r="S311" s="173">
        <v>0</v>
      </c>
      <c r="U311" s="173">
        <f t="shared" si="18"/>
        <v>0</v>
      </c>
    </row>
    <row r="312" spans="1:21">
      <c r="A312" s="181" t="str">
        <f t="shared" si="16"/>
        <v>576</v>
      </c>
      <c r="B312" s="181" t="str">
        <f t="shared" si="17"/>
        <v>576.4</v>
      </c>
      <c r="C312" s="182" t="s">
        <v>1135</v>
      </c>
      <c r="D312" t="s">
        <v>1136</v>
      </c>
      <c r="E312" s="454"/>
      <c r="F312" s="454"/>
      <c r="G312" s="173">
        <v>0</v>
      </c>
      <c r="H312" s="173">
        <v>0</v>
      </c>
      <c r="I312" s="173">
        <v>0</v>
      </c>
      <c r="J312" s="173">
        <v>0</v>
      </c>
      <c r="K312" s="173">
        <v>0</v>
      </c>
      <c r="L312" s="173">
        <v>0</v>
      </c>
      <c r="M312" s="173">
        <v>0</v>
      </c>
      <c r="N312" s="173">
        <v>0</v>
      </c>
      <c r="O312" s="173">
        <v>0</v>
      </c>
      <c r="P312" s="173">
        <v>0</v>
      </c>
      <c r="Q312" s="173">
        <v>0</v>
      </c>
      <c r="R312" s="173">
        <v>0</v>
      </c>
      <c r="S312" s="173">
        <v>0</v>
      </c>
      <c r="U312" s="173">
        <f t="shared" si="18"/>
        <v>0</v>
      </c>
    </row>
    <row r="313" spans="1:21">
      <c r="A313" s="181" t="str">
        <f t="shared" si="16"/>
        <v>576</v>
      </c>
      <c r="B313" s="181" t="str">
        <f t="shared" si="17"/>
        <v>576.5</v>
      </c>
      <c r="C313" s="182" t="s">
        <v>1137</v>
      </c>
      <c r="D313" t="s">
        <v>1138</v>
      </c>
      <c r="E313" s="454"/>
      <c r="F313" s="454"/>
      <c r="G313" s="173">
        <v>0</v>
      </c>
      <c r="H313" s="173">
        <v>0</v>
      </c>
      <c r="I313" s="173">
        <v>0</v>
      </c>
      <c r="J313" s="173">
        <v>0</v>
      </c>
      <c r="K313" s="173">
        <v>0</v>
      </c>
      <c r="L313" s="173">
        <v>0</v>
      </c>
      <c r="M313" s="173">
        <v>0</v>
      </c>
      <c r="N313" s="173">
        <v>0</v>
      </c>
      <c r="O313" s="173">
        <v>0</v>
      </c>
      <c r="P313" s="173">
        <v>0</v>
      </c>
      <c r="Q313" s="173">
        <v>0</v>
      </c>
      <c r="R313" s="173">
        <v>0</v>
      </c>
      <c r="S313" s="173">
        <v>0</v>
      </c>
      <c r="U313" s="173">
        <f t="shared" si="18"/>
        <v>0</v>
      </c>
    </row>
    <row r="314" spans="1:21">
      <c r="A314" s="181" t="str">
        <f t="shared" si="16"/>
        <v>580</v>
      </c>
      <c r="B314" s="181" t="str">
        <f t="shared" si="17"/>
        <v>580.0</v>
      </c>
      <c r="C314" s="182" t="s">
        <v>1139</v>
      </c>
      <c r="D314" t="s">
        <v>1140</v>
      </c>
      <c r="E314" s="454"/>
      <c r="F314" s="454"/>
      <c r="G314" s="173">
        <v>119001.7203413</v>
      </c>
      <c r="H314" s="173">
        <v>133287.53946170001</v>
      </c>
      <c r="I314" s="173">
        <v>126201.0765082</v>
      </c>
      <c r="J314" s="173">
        <v>126963.2221705</v>
      </c>
      <c r="K314" s="173">
        <v>131526.146362</v>
      </c>
      <c r="L314" s="173">
        <v>134977.52064530001</v>
      </c>
      <c r="M314" s="173">
        <v>124295.8823475</v>
      </c>
      <c r="N314" s="173">
        <v>135478.11803320001</v>
      </c>
      <c r="O314" s="173">
        <v>132144.28693160001</v>
      </c>
      <c r="P314" s="173">
        <v>128989.58265700001</v>
      </c>
      <c r="Q314" s="173">
        <v>135501.23242769999</v>
      </c>
      <c r="R314" s="173">
        <v>128007.6804188</v>
      </c>
      <c r="S314" s="173">
        <v>131419.5780377</v>
      </c>
      <c r="U314" s="173">
        <f t="shared" si="18"/>
        <v>129830.2758725</v>
      </c>
    </row>
    <row r="315" spans="1:21">
      <c r="A315" s="181" t="str">
        <f t="shared" si="16"/>
        <v>581</v>
      </c>
      <c r="B315" s="181" t="str">
        <f t="shared" si="17"/>
        <v>581.0</v>
      </c>
      <c r="C315" s="182" t="s">
        <v>1141</v>
      </c>
      <c r="D315" t="s">
        <v>1142</v>
      </c>
      <c r="E315" s="454"/>
      <c r="F315" s="454"/>
      <c r="G315" s="173">
        <v>98404.624770299997</v>
      </c>
      <c r="H315" s="173">
        <v>81234.544089799994</v>
      </c>
      <c r="I315" s="173">
        <v>81917.912625099998</v>
      </c>
      <c r="J315" s="173">
        <v>87519.912625099998</v>
      </c>
      <c r="K315" s="173">
        <v>91712.767577999999</v>
      </c>
      <c r="L315" s="173">
        <v>94094.577739600005</v>
      </c>
      <c r="M315" s="173">
        <v>92169.022455900005</v>
      </c>
      <c r="N315" s="173">
        <v>105755.0860289</v>
      </c>
      <c r="O315" s="173">
        <v>114671.96950609999</v>
      </c>
      <c r="P315" s="173">
        <v>112613.3336272</v>
      </c>
      <c r="Q315" s="173">
        <v>116990.2371692</v>
      </c>
      <c r="R315" s="173">
        <v>100521.4803481</v>
      </c>
      <c r="S315" s="173">
        <v>102889.03912489999</v>
      </c>
      <c r="U315" s="173">
        <f t="shared" si="18"/>
        <v>98499.577514476914</v>
      </c>
    </row>
    <row r="316" spans="1:21">
      <c r="A316" s="181" t="str">
        <f t="shared" si="16"/>
        <v>581</v>
      </c>
      <c r="B316" s="181" t="str">
        <f t="shared" si="17"/>
        <v>581.1</v>
      </c>
      <c r="C316" s="182" t="s">
        <v>1143</v>
      </c>
      <c r="D316" t="s">
        <v>1144</v>
      </c>
      <c r="E316" s="454"/>
      <c r="F316" s="454"/>
      <c r="G316" s="173">
        <v>0</v>
      </c>
      <c r="H316" s="173">
        <v>0</v>
      </c>
      <c r="I316" s="173">
        <v>0</v>
      </c>
      <c r="J316" s="173">
        <v>0</v>
      </c>
      <c r="K316" s="173">
        <v>0</v>
      </c>
      <c r="L316" s="173">
        <v>0</v>
      </c>
      <c r="M316" s="173">
        <v>0</v>
      </c>
      <c r="N316" s="173">
        <v>0</v>
      </c>
      <c r="O316" s="173">
        <v>0</v>
      </c>
      <c r="P316" s="173">
        <v>0</v>
      </c>
      <c r="Q316" s="173">
        <v>0</v>
      </c>
      <c r="R316" s="173">
        <v>0</v>
      </c>
      <c r="S316" s="173">
        <v>0</v>
      </c>
      <c r="U316" s="173">
        <f t="shared" si="18"/>
        <v>0</v>
      </c>
    </row>
    <row r="317" spans="1:21">
      <c r="A317" s="181" t="str">
        <f t="shared" si="16"/>
        <v>582</v>
      </c>
      <c r="B317" s="181" t="str">
        <f t="shared" si="17"/>
        <v>582.0</v>
      </c>
      <c r="C317" s="182" t="s">
        <v>1145</v>
      </c>
      <c r="D317" t="s">
        <v>1146</v>
      </c>
      <c r="E317" s="454"/>
      <c r="F317" s="454"/>
      <c r="G317" s="173">
        <v>165988.4894969</v>
      </c>
      <c r="H317" s="173">
        <v>100542.45959280001</v>
      </c>
      <c r="I317" s="173">
        <v>81206.438401199994</v>
      </c>
      <c r="J317" s="173">
        <v>81252.903695400004</v>
      </c>
      <c r="K317" s="173">
        <v>86476.592394099993</v>
      </c>
      <c r="L317" s="173">
        <v>91172.852441199997</v>
      </c>
      <c r="M317" s="173">
        <v>77089.134895399999</v>
      </c>
      <c r="N317" s="173">
        <v>91187.8793592</v>
      </c>
      <c r="O317" s="173">
        <v>86496.599162500002</v>
      </c>
      <c r="P317" s="173">
        <v>81807.700479199993</v>
      </c>
      <c r="Q317" s="173">
        <v>91178.310422099996</v>
      </c>
      <c r="R317" s="173">
        <v>81780.851710100003</v>
      </c>
      <c r="S317" s="173">
        <v>86470.763209600002</v>
      </c>
      <c r="U317" s="173">
        <f t="shared" si="18"/>
        <v>92511.613481515393</v>
      </c>
    </row>
    <row r="318" spans="1:21">
      <c r="A318" s="181" t="str">
        <f t="shared" si="16"/>
        <v>583</v>
      </c>
      <c r="B318" s="181" t="str">
        <f t="shared" si="17"/>
        <v>583.0</v>
      </c>
      <c r="C318" s="182" t="s">
        <v>1147</v>
      </c>
      <c r="D318" t="s">
        <v>1148</v>
      </c>
      <c r="E318" s="454"/>
      <c r="F318" s="454"/>
      <c r="G318" s="173">
        <v>665066.99476819998</v>
      </c>
      <c r="H318" s="173">
        <v>638933.57002960006</v>
      </c>
      <c r="I318" s="173">
        <v>668076.03453860001</v>
      </c>
      <c r="J318" s="173">
        <v>676133.71900579997</v>
      </c>
      <c r="K318" s="173">
        <v>689980.49572160002</v>
      </c>
      <c r="L318" s="173">
        <v>692023.57651389996</v>
      </c>
      <c r="M318" s="173">
        <v>640004.27597459999</v>
      </c>
      <c r="N318" s="173">
        <v>691007.12328399997</v>
      </c>
      <c r="O318" s="173">
        <v>700267.98230969999</v>
      </c>
      <c r="P318" s="173">
        <v>679711.34690030001</v>
      </c>
      <c r="Q318" s="173">
        <v>713561.3183091</v>
      </c>
      <c r="R318" s="173">
        <v>656601.3224838</v>
      </c>
      <c r="S318" s="173">
        <v>676633.89161149994</v>
      </c>
      <c r="U318" s="173">
        <f t="shared" si="18"/>
        <v>676000.12703466928</v>
      </c>
    </row>
    <row r="319" spans="1:21">
      <c r="A319" s="181" t="str">
        <f t="shared" si="16"/>
        <v>584</v>
      </c>
      <c r="B319" s="181" t="str">
        <f t="shared" si="17"/>
        <v>584.0</v>
      </c>
      <c r="C319" s="182" t="s">
        <v>1149</v>
      </c>
      <c r="D319" t="s">
        <v>1150</v>
      </c>
      <c r="E319" s="454"/>
      <c r="F319" s="454"/>
      <c r="G319" s="173">
        <v>75982.579007299995</v>
      </c>
      <c r="H319" s="173">
        <v>75111.604153699998</v>
      </c>
      <c r="I319" s="173">
        <v>70110.902894300001</v>
      </c>
      <c r="J319" s="173">
        <v>71176.902894300001</v>
      </c>
      <c r="K319" s="173">
        <v>74210.753529199996</v>
      </c>
      <c r="L319" s="173">
        <v>77244.604153699998</v>
      </c>
      <c r="M319" s="173">
        <v>69210.045643899997</v>
      </c>
      <c r="N319" s="173">
        <v>79378.604153699998</v>
      </c>
      <c r="O319" s="173">
        <v>78477.753529199996</v>
      </c>
      <c r="P319" s="173">
        <v>75443.902894300001</v>
      </c>
      <c r="Q319" s="173">
        <v>81511.604153699998</v>
      </c>
      <c r="R319" s="173">
        <v>73310.902894300001</v>
      </c>
      <c r="S319" s="173">
        <v>76344.753529199996</v>
      </c>
      <c r="U319" s="173">
        <f t="shared" si="18"/>
        <v>75193.454879292301</v>
      </c>
    </row>
    <row r="320" spans="1:21">
      <c r="A320" s="181" t="str">
        <f t="shared" si="16"/>
        <v>585</v>
      </c>
      <c r="B320" s="181" t="str">
        <f t="shared" si="17"/>
        <v>585.0</v>
      </c>
      <c r="C320" s="182" t="s">
        <v>1151</v>
      </c>
      <c r="D320" t="s">
        <v>1152</v>
      </c>
      <c r="E320" s="454"/>
      <c r="F320" s="454"/>
      <c r="G320" s="173">
        <v>204339.20002389999</v>
      </c>
      <c r="H320" s="173">
        <v>160028.90583090001</v>
      </c>
      <c r="I320" s="173">
        <v>146906.96835849999</v>
      </c>
      <c r="J320" s="173">
        <v>154906.96835849999</v>
      </c>
      <c r="K320" s="173">
        <v>154924.13378140001</v>
      </c>
      <c r="L320" s="173">
        <v>161551.2932438</v>
      </c>
      <c r="M320" s="173">
        <v>141669.80039700001</v>
      </c>
      <c r="N320" s="173">
        <v>161551.2932438</v>
      </c>
      <c r="O320" s="173">
        <v>162924.13378140001</v>
      </c>
      <c r="P320" s="173">
        <v>148296.97432879999</v>
      </c>
      <c r="Q320" s="173">
        <v>161551.2932438</v>
      </c>
      <c r="R320" s="173">
        <v>148296.97432879999</v>
      </c>
      <c r="S320" s="173">
        <v>154924.13378140001</v>
      </c>
      <c r="U320" s="173">
        <f t="shared" si="18"/>
        <v>158605.544054</v>
      </c>
    </row>
    <row r="321" spans="1:21">
      <c r="A321" s="181" t="str">
        <f t="shared" si="16"/>
        <v>586</v>
      </c>
      <c r="B321" s="181" t="str">
        <f t="shared" si="17"/>
        <v>586.0</v>
      </c>
      <c r="C321" s="182" t="s">
        <v>1153</v>
      </c>
      <c r="D321" t="s">
        <v>1154</v>
      </c>
      <c r="E321" s="454"/>
      <c r="F321" s="454"/>
      <c r="G321" s="173">
        <v>490705.10069460003</v>
      </c>
      <c r="H321" s="173">
        <v>458382.3919245</v>
      </c>
      <c r="I321" s="173">
        <v>430484.14251859998</v>
      </c>
      <c r="J321" s="173">
        <v>438983.78021250002</v>
      </c>
      <c r="K321" s="173">
        <v>463499.78789049998</v>
      </c>
      <c r="L321" s="173">
        <v>480666.68077949999</v>
      </c>
      <c r="M321" s="173">
        <v>437453.45960110001</v>
      </c>
      <c r="N321" s="173">
        <v>492868.03449950001</v>
      </c>
      <c r="O321" s="173">
        <v>487509.79531750001</v>
      </c>
      <c r="P321" s="173">
        <v>473414.05925699999</v>
      </c>
      <c r="Q321" s="173">
        <v>504120.90806540003</v>
      </c>
      <c r="R321" s="173">
        <v>457828.667075</v>
      </c>
      <c r="S321" s="173">
        <v>478670.4782141</v>
      </c>
      <c r="U321" s="173">
        <f t="shared" si="18"/>
        <v>468814.40661921538</v>
      </c>
    </row>
    <row r="322" spans="1:21">
      <c r="A322" s="181" t="str">
        <f t="shared" si="16"/>
        <v>587</v>
      </c>
      <c r="B322" s="181" t="str">
        <f t="shared" si="17"/>
        <v>587.0</v>
      </c>
      <c r="C322" s="182" t="s">
        <v>1155</v>
      </c>
      <c r="D322" t="s">
        <v>1156</v>
      </c>
      <c r="E322" s="454"/>
      <c r="F322" s="454"/>
      <c r="G322" s="173">
        <v>0</v>
      </c>
      <c r="H322" s="173">
        <v>0</v>
      </c>
      <c r="I322" s="173">
        <v>0</v>
      </c>
      <c r="J322" s="173">
        <v>0</v>
      </c>
      <c r="K322" s="173">
        <v>0</v>
      </c>
      <c r="L322" s="173">
        <v>0</v>
      </c>
      <c r="M322" s="173">
        <v>0</v>
      </c>
      <c r="N322" s="173">
        <v>0</v>
      </c>
      <c r="O322" s="173">
        <v>0</v>
      </c>
      <c r="P322" s="173">
        <v>0</v>
      </c>
      <c r="Q322" s="173">
        <v>0</v>
      </c>
      <c r="R322" s="173">
        <v>0</v>
      </c>
      <c r="S322" s="173">
        <v>0</v>
      </c>
      <c r="U322" s="173">
        <f t="shared" si="18"/>
        <v>0</v>
      </c>
    </row>
    <row r="323" spans="1:21">
      <c r="A323" s="181" t="str">
        <f t="shared" si="16"/>
        <v>588</v>
      </c>
      <c r="B323" s="181" t="str">
        <f t="shared" si="17"/>
        <v>588.0</v>
      </c>
      <c r="C323" s="182" t="s">
        <v>1157</v>
      </c>
      <c r="D323" t="s">
        <v>1158</v>
      </c>
      <c r="E323" s="454"/>
      <c r="F323" s="454"/>
      <c r="G323" s="173">
        <v>364608.23481390002</v>
      </c>
      <c r="H323" s="173">
        <v>1082599.5589071</v>
      </c>
      <c r="I323" s="173">
        <v>979091.28240449994</v>
      </c>
      <c r="J323" s="173">
        <v>978957.28678069997</v>
      </c>
      <c r="K323" s="173">
        <v>1072443.3139444001</v>
      </c>
      <c r="L323" s="173">
        <v>1049762.9760231001</v>
      </c>
      <c r="M323" s="173">
        <v>980842.26669049996</v>
      </c>
      <c r="N323" s="173">
        <v>1128506.4450016001</v>
      </c>
      <c r="O323" s="173">
        <v>1057846.8467166999</v>
      </c>
      <c r="P323" s="173">
        <v>1013751.7837584</v>
      </c>
      <c r="Q323" s="173">
        <v>1114781.9457065</v>
      </c>
      <c r="R323" s="173">
        <v>1026469.4855579</v>
      </c>
      <c r="S323" s="173">
        <v>1047835.5980795</v>
      </c>
      <c r="U323" s="173">
        <f t="shared" si="18"/>
        <v>992115.15572190785</v>
      </c>
    </row>
    <row r="324" spans="1:21">
      <c r="A324" s="181" t="str">
        <f t="shared" si="16"/>
        <v>589</v>
      </c>
      <c r="B324" s="181" t="str">
        <f t="shared" si="17"/>
        <v>589.0</v>
      </c>
      <c r="C324" s="182" t="s">
        <v>1159</v>
      </c>
      <c r="D324" t="s">
        <v>1160</v>
      </c>
      <c r="E324" s="454"/>
      <c r="F324" s="454"/>
      <c r="G324" s="173">
        <v>31417</v>
      </c>
      <c r="H324" s="173">
        <v>31417</v>
      </c>
      <c r="I324" s="173">
        <v>31417</v>
      </c>
      <c r="J324" s="173">
        <v>31417</v>
      </c>
      <c r="K324" s="173">
        <v>31417</v>
      </c>
      <c r="L324" s="173">
        <v>31417</v>
      </c>
      <c r="M324" s="173">
        <v>31417</v>
      </c>
      <c r="N324" s="173">
        <v>31417</v>
      </c>
      <c r="O324" s="173">
        <v>31417</v>
      </c>
      <c r="P324" s="173">
        <v>31417</v>
      </c>
      <c r="Q324" s="173">
        <v>31417</v>
      </c>
      <c r="R324" s="173">
        <v>31417</v>
      </c>
      <c r="S324" s="173">
        <v>31417</v>
      </c>
      <c r="U324" s="173">
        <f t="shared" si="18"/>
        <v>31417</v>
      </c>
    </row>
    <row r="325" spans="1:21">
      <c r="A325" s="181" t="str">
        <f t="shared" si="16"/>
        <v>590</v>
      </c>
      <c r="B325" s="181" t="str">
        <f t="shared" si="17"/>
        <v>590.0</v>
      </c>
      <c r="C325" s="182" t="s">
        <v>1161</v>
      </c>
      <c r="D325" t="s">
        <v>1162</v>
      </c>
      <c r="E325" s="454"/>
      <c r="F325" s="454"/>
      <c r="G325" s="173">
        <v>0</v>
      </c>
      <c r="H325" s="173">
        <v>0</v>
      </c>
      <c r="I325" s="173">
        <v>0</v>
      </c>
      <c r="J325" s="173">
        <v>0</v>
      </c>
      <c r="K325" s="173">
        <v>0</v>
      </c>
      <c r="L325" s="173">
        <v>0</v>
      </c>
      <c r="M325" s="173">
        <v>0</v>
      </c>
      <c r="N325" s="173">
        <v>0</v>
      </c>
      <c r="O325" s="173">
        <v>0</v>
      </c>
      <c r="P325" s="173">
        <v>0</v>
      </c>
      <c r="Q325" s="173">
        <v>0</v>
      </c>
      <c r="R325" s="173">
        <v>0</v>
      </c>
      <c r="S325" s="173">
        <v>0</v>
      </c>
      <c r="U325" s="173">
        <f t="shared" si="18"/>
        <v>0</v>
      </c>
    </row>
    <row r="326" spans="1:21">
      <c r="A326" s="181" t="str">
        <f t="shared" si="16"/>
        <v>591</v>
      </c>
      <c r="B326" s="181" t="str">
        <f t="shared" si="17"/>
        <v>591.0</v>
      </c>
      <c r="C326" s="182" t="s">
        <v>1163</v>
      </c>
      <c r="D326" t="s">
        <v>1164</v>
      </c>
      <c r="E326" s="454"/>
      <c r="F326" s="454"/>
      <c r="G326" s="173">
        <v>37629.754036600003</v>
      </c>
      <c r="H326" s="173">
        <v>-14288.132801899999</v>
      </c>
      <c r="I326" s="173">
        <v>-15164.555536399999</v>
      </c>
      <c r="J326" s="173">
        <v>-15164.555536399999</v>
      </c>
      <c r="K326" s="173">
        <v>-14415.8417986</v>
      </c>
      <c r="L326" s="173">
        <v>-14001.0080471</v>
      </c>
      <c r="M326" s="173">
        <v>-15365.9839598</v>
      </c>
      <c r="N326" s="173">
        <v>-13879.1580135</v>
      </c>
      <c r="O326" s="173">
        <v>-14264.213441800001</v>
      </c>
      <c r="P326" s="173">
        <v>-14572.9284326</v>
      </c>
      <c r="Q326" s="173">
        <v>-13870.0231028</v>
      </c>
      <c r="R326" s="173">
        <v>-14821.4211548</v>
      </c>
      <c r="S326" s="173">
        <v>-14411.9924372</v>
      </c>
      <c r="U326" s="173">
        <f t="shared" si="18"/>
        <v>-10506.927709715384</v>
      </c>
    </row>
    <row r="327" spans="1:21">
      <c r="A327" s="181" t="str">
        <f t="shared" ref="A327:A390" si="19">MID(C327,2,3)</f>
        <v>592</v>
      </c>
      <c r="B327" s="181" t="str">
        <f t="shared" ref="B327:B390" si="20">MID(C327,2,3)&amp;"."&amp;MID(C327,5,1)</f>
        <v>592.0</v>
      </c>
      <c r="C327" s="182" t="s">
        <v>1165</v>
      </c>
      <c r="D327" t="s">
        <v>1166</v>
      </c>
      <c r="E327" s="454"/>
      <c r="F327" s="454"/>
      <c r="G327" s="173">
        <v>234385.109023</v>
      </c>
      <c r="H327" s="173">
        <v>214300.7540972</v>
      </c>
      <c r="I327" s="173">
        <v>200682.50471969999</v>
      </c>
      <c r="J327" s="173">
        <v>200719.66769900001</v>
      </c>
      <c r="K327" s="173">
        <v>211075.44459920001</v>
      </c>
      <c r="L327" s="173">
        <v>218093.55593150001</v>
      </c>
      <c r="M327" s="173">
        <v>197152.03134859999</v>
      </c>
      <c r="N327" s="173">
        <v>218189.608171</v>
      </c>
      <c r="O327" s="173">
        <v>211182.3068274</v>
      </c>
      <c r="P327" s="173">
        <v>204191.1032449</v>
      </c>
      <c r="Q327" s="173">
        <v>218141.07319200001</v>
      </c>
      <c r="R327" s="173">
        <v>204075.54490519999</v>
      </c>
      <c r="S327" s="173">
        <v>211045.564847</v>
      </c>
      <c r="U327" s="173">
        <f t="shared" ref="U327:U390" si="21">AVERAGE(G327:S327)</f>
        <v>211018.02066197692</v>
      </c>
    </row>
    <row r="328" spans="1:21">
      <c r="A328" s="181" t="str">
        <f t="shared" si="19"/>
        <v>592</v>
      </c>
      <c r="B328" s="181" t="str">
        <f t="shared" si="20"/>
        <v>592.1</v>
      </c>
      <c r="C328" s="182" t="s">
        <v>1167</v>
      </c>
      <c r="D328" t="s">
        <v>1168</v>
      </c>
      <c r="E328" s="454"/>
      <c r="F328" s="454"/>
      <c r="G328" s="173">
        <v>0</v>
      </c>
      <c r="H328" s="173">
        <v>0</v>
      </c>
      <c r="I328" s="173">
        <v>0</v>
      </c>
      <c r="J328" s="173">
        <v>0</v>
      </c>
      <c r="K328" s="173">
        <v>0</v>
      </c>
      <c r="L328" s="173">
        <v>0</v>
      </c>
      <c r="M328" s="173">
        <v>0</v>
      </c>
      <c r="N328" s="173">
        <v>0</v>
      </c>
      <c r="O328" s="173">
        <v>0</v>
      </c>
      <c r="P328" s="173">
        <v>0</v>
      </c>
      <c r="Q328" s="173">
        <v>0</v>
      </c>
      <c r="R328" s="173">
        <v>0</v>
      </c>
      <c r="S328" s="173">
        <v>0</v>
      </c>
      <c r="U328" s="173">
        <f t="shared" si="21"/>
        <v>0</v>
      </c>
    </row>
    <row r="329" spans="1:21">
      <c r="A329" s="181" t="str">
        <f t="shared" si="19"/>
        <v>593</v>
      </c>
      <c r="B329" s="181" t="str">
        <f t="shared" si="20"/>
        <v>593.0</v>
      </c>
      <c r="C329" s="182" t="s">
        <v>1169</v>
      </c>
      <c r="D329" t="s">
        <v>1170</v>
      </c>
      <c r="E329" s="454"/>
      <c r="F329" s="454"/>
      <c r="G329" s="173">
        <v>3411539.2640002999</v>
      </c>
      <c r="H329" s="173">
        <v>3445094.3707560999</v>
      </c>
      <c r="I329" s="173">
        <v>3397583.9748824001</v>
      </c>
      <c r="J329" s="173">
        <v>3414478.8105453998</v>
      </c>
      <c r="K329" s="173">
        <v>3490371.5337095</v>
      </c>
      <c r="L329" s="173">
        <v>3520330.4557003002</v>
      </c>
      <c r="M329" s="173">
        <v>3453237.7292415998</v>
      </c>
      <c r="N329" s="173">
        <v>3614740.9857464</v>
      </c>
      <c r="O329" s="173">
        <v>3624571.3409263999</v>
      </c>
      <c r="P329" s="173">
        <v>3583262.9823913998</v>
      </c>
      <c r="Q329" s="173">
        <v>3666700.4721428999</v>
      </c>
      <c r="R329" s="173">
        <v>3497829.6166584999</v>
      </c>
      <c r="S329" s="173">
        <v>3536462.6310374001</v>
      </c>
      <c r="U329" s="173">
        <f t="shared" si="21"/>
        <v>3512015.705210661</v>
      </c>
    </row>
    <row r="330" spans="1:21">
      <c r="A330" s="181" t="str">
        <f t="shared" si="19"/>
        <v>594</v>
      </c>
      <c r="B330" s="181" t="str">
        <f t="shared" si="20"/>
        <v>594.0</v>
      </c>
      <c r="C330" s="182" t="s">
        <v>1171</v>
      </c>
      <c r="D330" t="s">
        <v>1172</v>
      </c>
      <c r="E330" s="454"/>
      <c r="F330" s="454"/>
      <c r="G330" s="173">
        <v>507197.27252120001</v>
      </c>
      <c r="H330" s="173">
        <v>380071.57728770003</v>
      </c>
      <c r="I330" s="173">
        <v>361372.20832709997</v>
      </c>
      <c r="J330" s="173">
        <v>369920.74285679997</v>
      </c>
      <c r="K330" s="173">
        <v>388965.00734020001</v>
      </c>
      <c r="L330" s="173">
        <v>403297.42877409997</v>
      </c>
      <c r="M330" s="173">
        <v>379250.20844349999</v>
      </c>
      <c r="N330" s="173">
        <v>431151.22111619997</v>
      </c>
      <c r="O330" s="173">
        <v>433497.37516659999</v>
      </c>
      <c r="P330" s="173">
        <v>419367.97701039998</v>
      </c>
      <c r="Q330" s="173">
        <v>447687.4374309</v>
      </c>
      <c r="R330" s="173">
        <v>393643.00557580002</v>
      </c>
      <c r="S330" s="173">
        <v>407520.96299979999</v>
      </c>
      <c r="U330" s="173">
        <f t="shared" si="21"/>
        <v>409457.10960386932</v>
      </c>
    </row>
    <row r="331" spans="1:21">
      <c r="A331" s="181" t="str">
        <f t="shared" si="19"/>
        <v>595</v>
      </c>
      <c r="B331" s="181" t="str">
        <f t="shared" si="20"/>
        <v>595.0</v>
      </c>
      <c r="C331" s="182" t="s">
        <v>1173</v>
      </c>
      <c r="D331" t="s">
        <v>1174</v>
      </c>
      <c r="E331" s="454"/>
      <c r="F331" s="454"/>
      <c r="G331" s="173">
        <v>26655.212501400001</v>
      </c>
      <c r="H331" s="173">
        <v>18368.029344800001</v>
      </c>
      <c r="I331" s="173">
        <v>16881.1580746</v>
      </c>
      <c r="J331" s="173">
        <v>17021.329734200001</v>
      </c>
      <c r="K331" s="173">
        <v>19456.754393899999</v>
      </c>
      <c r="L331" s="173">
        <v>19009.2429452</v>
      </c>
      <c r="M331" s="173">
        <v>16695.297847000002</v>
      </c>
      <c r="N331" s="173">
        <v>19168.521328399998</v>
      </c>
      <c r="O331" s="173">
        <v>18237.928473799999</v>
      </c>
      <c r="P331" s="173">
        <v>17466.614002400001</v>
      </c>
      <c r="Q331" s="173">
        <v>20283.4700108</v>
      </c>
      <c r="R331" s="173">
        <v>17466.614002400001</v>
      </c>
      <c r="S331" s="173">
        <v>18390.281713799999</v>
      </c>
      <c r="U331" s="173">
        <f t="shared" si="21"/>
        <v>18853.881105592307</v>
      </c>
    </row>
    <row r="332" spans="1:21">
      <c r="A332" s="181" t="str">
        <f t="shared" si="19"/>
        <v>596</v>
      </c>
      <c r="B332" s="181" t="str">
        <f t="shared" si="20"/>
        <v>596.0</v>
      </c>
      <c r="C332" s="182" t="s">
        <v>1175</v>
      </c>
      <c r="D332" t="s">
        <v>1176</v>
      </c>
      <c r="E332" s="454"/>
      <c r="F332" s="454"/>
      <c r="G332" s="173">
        <v>117950.5475493</v>
      </c>
      <c r="H332" s="173">
        <v>51720.997549300002</v>
      </c>
      <c r="I332" s="173">
        <v>51720.997549300002</v>
      </c>
      <c r="J332" s="173">
        <v>51720.997549300002</v>
      </c>
      <c r="K332" s="173">
        <v>51720.997549300002</v>
      </c>
      <c r="L332" s="173">
        <v>51720.997549300002</v>
      </c>
      <c r="M332" s="173">
        <v>51720.997549300002</v>
      </c>
      <c r="N332" s="173">
        <v>51720.997549300002</v>
      </c>
      <c r="O332" s="173">
        <v>51720.997549300002</v>
      </c>
      <c r="P332" s="173">
        <v>51720.997549300002</v>
      </c>
      <c r="Q332" s="173">
        <v>51720.997549300002</v>
      </c>
      <c r="R332" s="173">
        <v>51720.997549300002</v>
      </c>
      <c r="S332" s="173">
        <v>51720.997549300002</v>
      </c>
      <c r="U332" s="173">
        <f t="shared" si="21"/>
        <v>56815.578318530766</v>
      </c>
    </row>
    <row r="333" spans="1:21">
      <c r="A333" s="181" t="str">
        <f t="shared" si="19"/>
        <v>597</v>
      </c>
      <c r="B333" s="181" t="str">
        <f t="shared" si="20"/>
        <v>597.0</v>
      </c>
      <c r="C333" s="182" t="s">
        <v>1177</v>
      </c>
      <c r="D333" t="s">
        <v>1178</v>
      </c>
      <c r="E333" s="454"/>
      <c r="F333" s="454"/>
      <c r="G333" s="173">
        <v>57031.604415100002</v>
      </c>
      <c r="H333" s="173">
        <v>73966.621852099997</v>
      </c>
      <c r="I333" s="173">
        <v>68317.353604400007</v>
      </c>
      <c r="J333" s="173">
        <v>68317.353604400007</v>
      </c>
      <c r="K333" s="173">
        <v>72829.856359099998</v>
      </c>
      <c r="L333" s="173">
        <v>75731.211739199993</v>
      </c>
      <c r="M333" s="173">
        <v>67027.139264900004</v>
      </c>
      <c r="N333" s="173">
        <v>75731.211739199993</v>
      </c>
      <c r="O333" s="173">
        <v>72829.856359099998</v>
      </c>
      <c r="P333" s="173">
        <v>69928.500979499993</v>
      </c>
      <c r="Q333" s="173">
        <v>75731.211739199993</v>
      </c>
      <c r="R333" s="173">
        <v>69968.341052799995</v>
      </c>
      <c r="S333" s="173">
        <v>72871.593577599997</v>
      </c>
      <c r="U333" s="173">
        <f t="shared" si="21"/>
        <v>70790.912022046148</v>
      </c>
    </row>
    <row r="334" spans="1:21">
      <c r="A334" s="181" t="str">
        <f t="shared" si="19"/>
        <v>598</v>
      </c>
      <c r="B334" s="181" t="str">
        <f t="shared" si="20"/>
        <v>598.0</v>
      </c>
      <c r="C334" s="182" t="s">
        <v>1179</v>
      </c>
      <c r="D334" t="s">
        <v>1180</v>
      </c>
      <c r="E334" s="454"/>
      <c r="F334" s="454"/>
      <c r="G334" s="173">
        <v>0</v>
      </c>
      <c r="H334" s="173">
        <v>0</v>
      </c>
      <c r="I334" s="173">
        <v>0</v>
      </c>
      <c r="J334" s="173">
        <v>0</v>
      </c>
      <c r="K334" s="173">
        <v>0</v>
      </c>
      <c r="L334" s="173">
        <v>0</v>
      </c>
      <c r="M334" s="173">
        <v>0</v>
      </c>
      <c r="N334" s="173">
        <v>0</v>
      </c>
      <c r="O334" s="173">
        <v>0</v>
      </c>
      <c r="P334" s="173">
        <v>0</v>
      </c>
      <c r="Q334" s="173">
        <v>0</v>
      </c>
      <c r="R334" s="173">
        <v>0</v>
      </c>
      <c r="S334" s="173">
        <v>0</v>
      </c>
      <c r="U334" s="173">
        <f t="shared" si="21"/>
        <v>0</v>
      </c>
    </row>
    <row r="335" spans="1:21">
      <c r="A335" s="181" t="str">
        <f t="shared" si="19"/>
        <v>800</v>
      </c>
      <c r="B335" s="181" t="str">
        <f t="shared" si="20"/>
        <v>800.0</v>
      </c>
      <c r="C335" s="182" t="s">
        <v>1181</v>
      </c>
      <c r="D335" t="s">
        <v>1182</v>
      </c>
      <c r="E335" s="454"/>
      <c r="F335" s="454"/>
      <c r="G335" s="173">
        <v>0</v>
      </c>
      <c r="H335" s="173">
        <v>0</v>
      </c>
      <c r="I335" s="173">
        <v>0</v>
      </c>
      <c r="J335" s="173">
        <v>0</v>
      </c>
      <c r="K335" s="173">
        <v>0</v>
      </c>
      <c r="L335" s="173">
        <v>0</v>
      </c>
      <c r="M335" s="173">
        <v>0</v>
      </c>
      <c r="N335" s="173">
        <v>0</v>
      </c>
      <c r="O335" s="173">
        <v>0</v>
      </c>
      <c r="P335" s="173">
        <v>0</v>
      </c>
      <c r="Q335" s="173">
        <v>0</v>
      </c>
      <c r="R335" s="173">
        <v>0</v>
      </c>
      <c r="S335" s="173">
        <v>0</v>
      </c>
      <c r="U335" s="173">
        <f t="shared" si="21"/>
        <v>0</v>
      </c>
    </row>
    <row r="336" spans="1:21">
      <c r="A336" s="181" t="str">
        <f t="shared" si="19"/>
        <v>800</v>
      </c>
      <c r="B336" s="181" t="str">
        <f t="shared" si="20"/>
        <v>800.1</v>
      </c>
      <c r="C336" s="182" t="s">
        <v>1183</v>
      </c>
      <c r="D336" t="s">
        <v>1184</v>
      </c>
      <c r="E336" s="454"/>
      <c r="F336" s="454"/>
      <c r="G336" s="173">
        <v>0</v>
      </c>
      <c r="H336" s="173">
        <v>0</v>
      </c>
      <c r="I336" s="173">
        <v>0</v>
      </c>
      <c r="J336" s="173">
        <v>0</v>
      </c>
      <c r="K336" s="173">
        <v>0</v>
      </c>
      <c r="L336" s="173">
        <v>0</v>
      </c>
      <c r="M336" s="173">
        <v>0</v>
      </c>
      <c r="N336" s="173">
        <v>0</v>
      </c>
      <c r="O336" s="173">
        <v>0</v>
      </c>
      <c r="P336" s="173">
        <v>0</v>
      </c>
      <c r="Q336" s="173">
        <v>0</v>
      </c>
      <c r="R336" s="173">
        <v>0</v>
      </c>
      <c r="S336" s="173">
        <v>0</v>
      </c>
      <c r="U336" s="173">
        <f t="shared" si="21"/>
        <v>0</v>
      </c>
    </row>
    <row r="337" spans="1:21">
      <c r="A337" s="181" t="str">
        <f t="shared" si="19"/>
        <v>801</v>
      </c>
      <c r="B337" s="181" t="str">
        <f t="shared" si="20"/>
        <v>801.0</v>
      </c>
      <c r="C337" s="182" t="s">
        <v>1185</v>
      </c>
      <c r="D337" t="s">
        <v>1186</v>
      </c>
      <c r="E337" s="454"/>
      <c r="F337" s="454"/>
      <c r="G337" s="173">
        <v>0</v>
      </c>
      <c r="H337" s="173">
        <v>0</v>
      </c>
      <c r="I337" s="173">
        <v>0</v>
      </c>
      <c r="J337" s="173">
        <v>0</v>
      </c>
      <c r="K337" s="173">
        <v>0</v>
      </c>
      <c r="L337" s="173">
        <v>0</v>
      </c>
      <c r="M337" s="173">
        <v>0</v>
      </c>
      <c r="N337" s="173">
        <v>0</v>
      </c>
      <c r="O337" s="173">
        <v>0</v>
      </c>
      <c r="P337" s="173">
        <v>0</v>
      </c>
      <c r="Q337" s="173">
        <v>0</v>
      </c>
      <c r="R337" s="173">
        <v>0</v>
      </c>
      <c r="S337" s="173">
        <v>0</v>
      </c>
      <c r="U337" s="173">
        <f t="shared" si="21"/>
        <v>0</v>
      </c>
    </row>
    <row r="338" spans="1:21">
      <c r="A338" s="181" t="str">
        <f t="shared" si="19"/>
        <v>802</v>
      </c>
      <c r="B338" s="181" t="str">
        <f t="shared" si="20"/>
        <v>802.0</v>
      </c>
      <c r="C338" s="182" t="s">
        <v>1187</v>
      </c>
      <c r="D338" t="s">
        <v>1188</v>
      </c>
      <c r="E338" s="454"/>
      <c r="F338" s="454"/>
      <c r="G338" s="173">
        <v>0</v>
      </c>
      <c r="H338" s="173">
        <v>0</v>
      </c>
      <c r="I338" s="173">
        <v>0</v>
      </c>
      <c r="J338" s="173">
        <v>0</v>
      </c>
      <c r="K338" s="173">
        <v>0</v>
      </c>
      <c r="L338" s="173">
        <v>0</v>
      </c>
      <c r="M338" s="173">
        <v>0</v>
      </c>
      <c r="N338" s="173">
        <v>0</v>
      </c>
      <c r="O338" s="173">
        <v>0</v>
      </c>
      <c r="P338" s="173">
        <v>0</v>
      </c>
      <c r="Q338" s="173">
        <v>0</v>
      </c>
      <c r="R338" s="173">
        <v>0</v>
      </c>
      <c r="S338" s="173">
        <v>0</v>
      </c>
      <c r="U338" s="173">
        <f t="shared" si="21"/>
        <v>0</v>
      </c>
    </row>
    <row r="339" spans="1:21">
      <c r="A339" s="181" t="str">
        <f t="shared" si="19"/>
        <v>803</v>
      </c>
      <c r="B339" s="181" t="str">
        <f t="shared" si="20"/>
        <v>803.0</v>
      </c>
      <c r="C339" s="182" t="s">
        <v>1189</v>
      </c>
      <c r="D339" t="s">
        <v>1190</v>
      </c>
      <c r="E339" s="454"/>
      <c r="F339" s="454"/>
      <c r="G339" s="173">
        <v>0</v>
      </c>
      <c r="H339" s="173">
        <v>0</v>
      </c>
      <c r="I339" s="173">
        <v>0</v>
      </c>
      <c r="J339" s="173">
        <v>0</v>
      </c>
      <c r="K339" s="173">
        <v>0</v>
      </c>
      <c r="L339" s="173">
        <v>0</v>
      </c>
      <c r="M339" s="173">
        <v>0</v>
      </c>
      <c r="N339" s="173">
        <v>0</v>
      </c>
      <c r="O339" s="173">
        <v>0</v>
      </c>
      <c r="P339" s="173">
        <v>0</v>
      </c>
      <c r="Q339" s="173">
        <v>0</v>
      </c>
      <c r="R339" s="173">
        <v>0</v>
      </c>
      <c r="S339" s="173">
        <v>0</v>
      </c>
      <c r="U339" s="173">
        <f t="shared" si="21"/>
        <v>0</v>
      </c>
    </row>
    <row r="340" spans="1:21">
      <c r="A340" s="181" t="str">
        <f t="shared" si="19"/>
        <v>804</v>
      </c>
      <c r="B340" s="181" t="str">
        <f t="shared" si="20"/>
        <v>804.0</v>
      </c>
      <c r="C340" s="182" t="s">
        <v>1191</v>
      </c>
      <c r="D340" t="s">
        <v>1192</v>
      </c>
      <c r="E340" s="454"/>
      <c r="F340" s="454"/>
      <c r="G340" s="173">
        <v>0</v>
      </c>
      <c r="H340" s="173">
        <v>0</v>
      </c>
      <c r="I340" s="173">
        <v>0</v>
      </c>
      <c r="J340" s="173">
        <v>0</v>
      </c>
      <c r="K340" s="173">
        <v>0</v>
      </c>
      <c r="L340" s="173">
        <v>0</v>
      </c>
      <c r="M340" s="173">
        <v>0</v>
      </c>
      <c r="N340" s="173">
        <v>0</v>
      </c>
      <c r="O340" s="173">
        <v>0</v>
      </c>
      <c r="P340" s="173">
        <v>0</v>
      </c>
      <c r="Q340" s="173">
        <v>0</v>
      </c>
      <c r="R340" s="173">
        <v>0</v>
      </c>
      <c r="S340" s="173">
        <v>0</v>
      </c>
      <c r="U340" s="173">
        <f t="shared" si="21"/>
        <v>0</v>
      </c>
    </row>
    <row r="341" spans="1:21">
      <c r="A341" s="181" t="str">
        <f t="shared" si="19"/>
        <v>804</v>
      </c>
      <c r="B341" s="181" t="str">
        <f t="shared" si="20"/>
        <v>804.1</v>
      </c>
      <c r="C341" s="182" t="s">
        <v>1193</v>
      </c>
      <c r="D341" t="s">
        <v>1194</v>
      </c>
      <c r="E341" s="454"/>
      <c r="F341" s="454"/>
      <c r="G341" s="173">
        <v>0</v>
      </c>
      <c r="H341" s="173">
        <v>0</v>
      </c>
      <c r="I341" s="173">
        <v>0</v>
      </c>
      <c r="J341" s="173">
        <v>0</v>
      </c>
      <c r="K341" s="173">
        <v>0</v>
      </c>
      <c r="L341" s="173">
        <v>0</v>
      </c>
      <c r="M341" s="173">
        <v>0</v>
      </c>
      <c r="N341" s="173">
        <v>0</v>
      </c>
      <c r="O341" s="173">
        <v>0</v>
      </c>
      <c r="P341" s="173">
        <v>0</v>
      </c>
      <c r="Q341" s="173">
        <v>0</v>
      </c>
      <c r="R341" s="173">
        <v>0</v>
      </c>
      <c r="S341" s="173">
        <v>0</v>
      </c>
      <c r="U341" s="173">
        <f t="shared" si="21"/>
        <v>0</v>
      </c>
    </row>
    <row r="342" spans="1:21">
      <c r="A342" s="181" t="str">
        <f t="shared" si="19"/>
        <v>805</v>
      </c>
      <c r="B342" s="181" t="str">
        <f t="shared" si="20"/>
        <v>805.0</v>
      </c>
      <c r="C342" s="182" t="s">
        <v>1195</v>
      </c>
      <c r="D342" t="s">
        <v>1196</v>
      </c>
      <c r="E342" s="454"/>
      <c r="F342" s="454"/>
      <c r="G342" s="173">
        <v>0</v>
      </c>
      <c r="H342" s="173">
        <v>0</v>
      </c>
      <c r="I342" s="173">
        <v>0</v>
      </c>
      <c r="J342" s="173">
        <v>0</v>
      </c>
      <c r="K342" s="173">
        <v>0</v>
      </c>
      <c r="L342" s="173">
        <v>0</v>
      </c>
      <c r="M342" s="173">
        <v>0</v>
      </c>
      <c r="N342" s="173">
        <v>0</v>
      </c>
      <c r="O342" s="173">
        <v>0</v>
      </c>
      <c r="P342" s="173">
        <v>0</v>
      </c>
      <c r="Q342" s="173">
        <v>0</v>
      </c>
      <c r="R342" s="173">
        <v>0</v>
      </c>
      <c r="S342" s="173">
        <v>0</v>
      </c>
      <c r="U342" s="173">
        <f t="shared" si="21"/>
        <v>0</v>
      </c>
    </row>
    <row r="343" spans="1:21">
      <c r="A343" s="181" t="str">
        <f t="shared" si="19"/>
        <v>805</v>
      </c>
      <c r="B343" s="181" t="str">
        <f t="shared" si="20"/>
        <v>805.1</v>
      </c>
      <c r="C343" s="182" t="s">
        <v>1197</v>
      </c>
      <c r="D343" t="s">
        <v>1198</v>
      </c>
      <c r="E343" s="454"/>
      <c r="F343" s="454"/>
      <c r="G343" s="173">
        <v>0</v>
      </c>
      <c r="H343" s="173">
        <v>0</v>
      </c>
      <c r="I343" s="173">
        <v>0</v>
      </c>
      <c r="J343" s="173">
        <v>0</v>
      </c>
      <c r="K343" s="173">
        <v>0</v>
      </c>
      <c r="L343" s="173">
        <v>0</v>
      </c>
      <c r="M343" s="173">
        <v>0</v>
      </c>
      <c r="N343" s="173">
        <v>0</v>
      </c>
      <c r="O343" s="173">
        <v>0</v>
      </c>
      <c r="P343" s="173">
        <v>0</v>
      </c>
      <c r="Q343" s="173">
        <v>0</v>
      </c>
      <c r="R343" s="173">
        <v>0</v>
      </c>
      <c r="S343" s="173">
        <v>0</v>
      </c>
      <c r="U343" s="173">
        <f t="shared" si="21"/>
        <v>0</v>
      </c>
    </row>
    <row r="344" spans="1:21">
      <c r="A344" s="181" t="str">
        <f t="shared" si="19"/>
        <v>806</v>
      </c>
      <c r="B344" s="181" t="str">
        <f t="shared" si="20"/>
        <v>806.0</v>
      </c>
      <c r="C344" s="182" t="s">
        <v>1199</v>
      </c>
      <c r="D344" t="s">
        <v>1200</v>
      </c>
      <c r="E344" s="454"/>
      <c r="F344" s="454"/>
      <c r="G344" s="173">
        <v>0</v>
      </c>
      <c r="H344" s="173">
        <v>0</v>
      </c>
      <c r="I344" s="173">
        <v>0</v>
      </c>
      <c r="J344" s="173">
        <v>0</v>
      </c>
      <c r="K344" s="173">
        <v>0</v>
      </c>
      <c r="L344" s="173">
        <v>0</v>
      </c>
      <c r="M344" s="173">
        <v>0</v>
      </c>
      <c r="N344" s="173">
        <v>0</v>
      </c>
      <c r="O344" s="173">
        <v>0</v>
      </c>
      <c r="P344" s="173">
        <v>0</v>
      </c>
      <c r="Q344" s="173">
        <v>0</v>
      </c>
      <c r="R344" s="173">
        <v>0</v>
      </c>
      <c r="S344" s="173">
        <v>0</v>
      </c>
      <c r="U344" s="173">
        <f t="shared" si="21"/>
        <v>0</v>
      </c>
    </row>
    <row r="345" spans="1:21">
      <c r="A345" s="181" t="str">
        <f t="shared" si="19"/>
        <v>807</v>
      </c>
      <c r="B345" s="181" t="str">
        <f t="shared" si="20"/>
        <v>807.1</v>
      </c>
      <c r="C345" s="182" t="s">
        <v>1201</v>
      </c>
      <c r="D345" t="s">
        <v>1202</v>
      </c>
      <c r="E345" s="454"/>
      <c r="F345" s="454"/>
      <c r="G345" s="173">
        <v>0</v>
      </c>
      <c r="H345" s="173">
        <v>0</v>
      </c>
      <c r="I345" s="173">
        <v>0</v>
      </c>
      <c r="J345" s="173">
        <v>0</v>
      </c>
      <c r="K345" s="173">
        <v>0</v>
      </c>
      <c r="L345" s="173">
        <v>0</v>
      </c>
      <c r="M345" s="173">
        <v>0</v>
      </c>
      <c r="N345" s="173">
        <v>0</v>
      </c>
      <c r="O345" s="173">
        <v>0</v>
      </c>
      <c r="P345" s="173">
        <v>0</v>
      </c>
      <c r="Q345" s="173">
        <v>0</v>
      </c>
      <c r="R345" s="173">
        <v>0</v>
      </c>
      <c r="S345" s="173">
        <v>0</v>
      </c>
      <c r="U345" s="173">
        <f t="shared" si="21"/>
        <v>0</v>
      </c>
    </row>
    <row r="346" spans="1:21">
      <c r="A346" s="181" t="str">
        <f t="shared" si="19"/>
        <v>807</v>
      </c>
      <c r="B346" s="181" t="str">
        <f t="shared" si="20"/>
        <v>807.2</v>
      </c>
      <c r="C346" s="182" t="s">
        <v>1203</v>
      </c>
      <c r="D346" t="s">
        <v>1204</v>
      </c>
      <c r="E346" s="454"/>
      <c r="F346" s="454"/>
      <c r="G346" s="173">
        <v>0</v>
      </c>
      <c r="H346" s="173">
        <v>0</v>
      </c>
      <c r="I346" s="173">
        <v>0</v>
      </c>
      <c r="J346" s="173">
        <v>0</v>
      </c>
      <c r="K346" s="173">
        <v>0</v>
      </c>
      <c r="L346" s="173">
        <v>0</v>
      </c>
      <c r="M346" s="173">
        <v>0</v>
      </c>
      <c r="N346" s="173">
        <v>0</v>
      </c>
      <c r="O346" s="173">
        <v>0</v>
      </c>
      <c r="P346" s="173">
        <v>0</v>
      </c>
      <c r="Q346" s="173">
        <v>0</v>
      </c>
      <c r="R346" s="173">
        <v>0</v>
      </c>
      <c r="S346" s="173">
        <v>0</v>
      </c>
      <c r="U346" s="173">
        <f t="shared" si="21"/>
        <v>0</v>
      </c>
    </row>
    <row r="347" spans="1:21">
      <c r="A347" s="181" t="str">
        <f t="shared" si="19"/>
        <v>807</v>
      </c>
      <c r="B347" s="181" t="str">
        <f t="shared" si="20"/>
        <v>807.3</v>
      </c>
      <c r="C347" s="182" t="s">
        <v>1205</v>
      </c>
      <c r="D347" t="s">
        <v>1206</v>
      </c>
      <c r="E347" s="454"/>
      <c r="F347" s="454"/>
      <c r="G347" s="173">
        <v>0</v>
      </c>
      <c r="H347" s="173">
        <v>0</v>
      </c>
      <c r="I347" s="173">
        <v>0</v>
      </c>
      <c r="J347" s="173">
        <v>0</v>
      </c>
      <c r="K347" s="173">
        <v>0</v>
      </c>
      <c r="L347" s="173">
        <v>0</v>
      </c>
      <c r="M347" s="173">
        <v>0</v>
      </c>
      <c r="N347" s="173">
        <v>0</v>
      </c>
      <c r="O347" s="173">
        <v>0</v>
      </c>
      <c r="P347" s="173">
        <v>0</v>
      </c>
      <c r="Q347" s="173">
        <v>0</v>
      </c>
      <c r="R347" s="173">
        <v>0</v>
      </c>
      <c r="S347" s="173">
        <v>0</v>
      </c>
      <c r="U347" s="173">
        <f t="shared" si="21"/>
        <v>0</v>
      </c>
    </row>
    <row r="348" spans="1:21">
      <c r="A348" s="181" t="str">
        <f t="shared" si="19"/>
        <v>807</v>
      </c>
      <c r="B348" s="181" t="str">
        <f t="shared" si="20"/>
        <v>807.4</v>
      </c>
      <c r="C348" s="182" t="s">
        <v>1207</v>
      </c>
      <c r="D348" t="s">
        <v>1208</v>
      </c>
      <c r="E348" s="454"/>
      <c r="F348" s="454"/>
      <c r="G348" s="173">
        <v>0</v>
      </c>
      <c r="H348" s="173">
        <v>0</v>
      </c>
      <c r="I348" s="173">
        <v>0</v>
      </c>
      <c r="J348" s="173">
        <v>0</v>
      </c>
      <c r="K348" s="173">
        <v>0</v>
      </c>
      <c r="L348" s="173">
        <v>0</v>
      </c>
      <c r="M348" s="173">
        <v>0</v>
      </c>
      <c r="N348" s="173">
        <v>0</v>
      </c>
      <c r="O348" s="173">
        <v>0</v>
      </c>
      <c r="P348" s="173">
        <v>0</v>
      </c>
      <c r="Q348" s="173">
        <v>0</v>
      </c>
      <c r="R348" s="173">
        <v>0</v>
      </c>
      <c r="S348" s="173">
        <v>0</v>
      </c>
      <c r="U348" s="173">
        <f t="shared" si="21"/>
        <v>0</v>
      </c>
    </row>
    <row r="349" spans="1:21">
      <c r="A349" s="181" t="str">
        <f t="shared" si="19"/>
        <v>807</v>
      </c>
      <c r="B349" s="181" t="str">
        <f t="shared" si="20"/>
        <v>807.5</v>
      </c>
      <c r="C349" s="182" t="s">
        <v>1209</v>
      </c>
      <c r="D349" t="s">
        <v>1210</v>
      </c>
      <c r="E349" s="454"/>
      <c r="F349" s="454"/>
      <c r="G349" s="173">
        <v>0</v>
      </c>
      <c r="H349" s="173">
        <v>0</v>
      </c>
      <c r="I349" s="173">
        <v>0</v>
      </c>
      <c r="J349" s="173">
        <v>0</v>
      </c>
      <c r="K349" s="173">
        <v>0</v>
      </c>
      <c r="L349" s="173">
        <v>0</v>
      </c>
      <c r="M349" s="173">
        <v>0</v>
      </c>
      <c r="N349" s="173">
        <v>0</v>
      </c>
      <c r="O349" s="173">
        <v>0</v>
      </c>
      <c r="P349" s="173">
        <v>0</v>
      </c>
      <c r="Q349" s="173">
        <v>0</v>
      </c>
      <c r="R349" s="173">
        <v>0</v>
      </c>
      <c r="S349" s="173">
        <v>0</v>
      </c>
      <c r="U349" s="173">
        <f t="shared" si="21"/>
        <v>0</v>
      </c>
    </row>
    <row r="350" spans="1:21">
      <c r="A350" s="181" t="str">
        <f t="shared" si="19"/>
        <v>808</v>
      </c>
      <c r="B350" s="181" t="str">
        <f t="shared" si="20"/>
        <v>808.1</v>
      </c>
      <c r="C350" s="182" t="s">
        <v>1211</v>
      </c>
      <c r="D350" t="s">
        <v>1212</v>
      </c>
      <c r="E350" s="454"/>
      <c r="F350" s="454"/>
      <c r="G350" s="173">
        <v>0</v>
      </c>
      <c r="H350" s="173">
        <v>0</v>
      </c>
      <c r="I350" s="173">
        <v>0</v>
      </c>
      <c r="J350" s="173">
        <v>0</v>
      </c>
      <c r="K350" s="173">
        <v>0</v>
      </c>
      <c r="L350" s="173">
        <v>0</v>
      </c>
      <c r="M350" s="173">
        <v>0</v>
      </c>
      <c r="N350" s="173">
        <v>0</v>
      </c>
      <c r="O350" s="173">
        <v>0</v>
      </c>
      <c r="P350" s="173">
        <v>0</v>
      </c>
      <c r="Q350" s="173">
        <v>0</v>
      </c>
      <c r="R350" s="173">
        <v>0</v>
      </c>
      <c r="S350" s="173">
        <v>0</v>
      </c>
      <c r="U350" s="173">
        <f t="shared" si="21"/>
        <v>0</v>
      </c>
    </row>
    <row r="351" spans="1:21">
      <c r="A351" s="181" t="str">
        <f t="shared" si="19"/>
        <v>808</v>
      </c>
      <c r="B351" s="181" t="str">
        <f t="shared" si="20"/>
        <v>808.2</v>
      </c>
      <c r="C351" s="182" t="s">
        <v>1213</v>
      </c>
      <c r="D351" t="s">
        <v>1214</v>
      </c>
      <c r="E351" s="454"/>
      <c r="F351" s="454"/>
      <c r="G351" s="173">
        <v>0</v>
      </c>
      <c r="H351" s="173">
        <v>0</v>
      </c>
      <c r="I351" s="173">
        <v>0</v>
      </c>
      <c r="J351" s="173">
        <v>0</v>
      </c>
      <c r="K351" s="173">
        <v>0</v>
      </c>
      <c r="L351" s="173">
        <v>0</v>
      </c>
      <c r="M351" s="173">
        <v>0</v>
      </c>
      <c r="N351" s="173">
        <v>0</v>
      </c>
      <c r="O351" s="173">
        <v>0</v>
      </c>
      <c r="P351" s="173">
        <v>0</v>
      </c>
      <c r="Q351" s="173">
        <v>0</v>
      </c>
      <c r="R351" s="173">
        <v>0</v>
      </c>
      <c r="S351" s="173">
        <v>0</v>
      </c>
      <c r="U351" s="173">
        <f t="shared" si="21"/>
        <v>0</v>
      </c>
    </row>
    <row r="352" spans="1:21">
      <c r="A352" s="181" t="str">
        <f t="shared" si="19"/>
        <v>809</v>
      </c>
      <c r="B352" s="181" t="str">
        <f t="shared" si="20"/>
        <v>809.1</v>
      </c>
      <c r="C352" s="182" t="s">
        <v>1215</v>
      </c>
      <c r="D352" t="s">
        <v>1216</v>
      </c>
      <c r="E352" s="454"/>
      <c r="F352" s="454"/>
      <c r="G352" s="173">
        <v>0</v>
      </c>
      <c r="H352" s="173">
        <v>0</v>
      </c>
      <c r="I352" s="173">
        <v>0</v>
      </c>
      <c r="J352" s="173">
        <v>0</v>
      </c>
      <c r="K352" s="173">
        <v>0</v>
      </c>
      <c r="L352" s="173">
        <v>0</v>
      </c>
      <c r="M352" s="173">
        <v>0</v>
      </c>
      <c r="N352" s="173">
        <v>0</v>
      </c>
      <c r="O352" s="173">
        <v>0</v>
      </c>
      <c r="P352" s="173">
        <v>0</v>
      </c>
      <c r="Q352" s="173">
        <v>0</v>
      </c>
      <c r="R352" s="173">
        <v>0</v>
      </c>
      <c r="S352" s="173">
        <v>0</v>
      </c>
      <c r="U352" s="173">
        <f t="shared" si="21"/>
        <v>0</v>
      </c>
    </row>
    <row r="353" spans="1:21">
      <c r="A353" s="181" t="str">
        <f t="shared" si="19"/>
        <v>809</v>
      </c>
      <c r="B353" s="181" t="str">
        <f t="shared" si="20"/>
        <v>809.2</v>
      </c>
      <c r="C353" s="182" t="s">
        <v>1217</v>
      </c>
      <c r="D353" t="s">
        <v>1218</v>
      </c>
      <c r="E353" s="454"/>
      <c r="F353" s="454"/>
      <c r="G353" s="173">
        <v>0</v>
      </c>
      <c r="H353" s="173">
        <v>0</v>
      </c>
      <c r="I353" s="173">
        <v>0</v>
      </c>
      <c r="J353" s="173">
        <v>0</v>
      </c>
      <c r="K353" s="173">
        <v>0</v>
      </c>
      <c r="L353" s="173">
        <v>0</v>
      </c>
      <c r="M353" s="173">
        <v>0</v>
      </c>
      <c r="N353" s="173">
        <v>0</v>
      </c>
      <c r="O353" s="173">
        <v>0</v>
      </c>
      <c r="P353" s="173">
        <v>0</v>
      </c>
      <c r="Q353" s="173">
        <v>0</v>
      </c>
      <c r="R353" s="173">
        <v>0</v>
      </c>
      <c r="S353" s="173">
        <v>0</v>
      </c>
      <c r="U353" s="173">
        <f t="shared" si="21"/>
        <v>0</v>
      </c>
    </row>
    <row r="354" spans="1:21">
      <c r="A354" s="181" t="str">
        <f t="shared" si="19"/>
        <v>810</v>
      </c>
      <c r="B354" s="181" t="str">
        <f t="shared" si="20"/>
        <v>810.0</v>
      </c>
      <c r="C354" s="182" t="s">
        <v>1219</v>
      </c>
      <c r="D354" t="s">
        <v>1220</v>
      </c>
      <c r="E354" s="454"/>
      <c r="F354" s="454"/>
      <c r="G354" s="173">
        <v>0</v>
      </c>
      <c r="H354" s="173">
        <v>0</v>
      </c>
      <c r="I354" s="173">
        <v>0</v>
      </c>
      <c r="J354" s="173">
        <v>0</v>
      </c>
      <c r="K354" s="173">
        <v>0</v>
      </c>
      <c r="L354" s="173">
        <v>0</v>
      </c>
      <c r="M354" s="173">
        <v>0</v>
      </c>
      <c r="N354" s="173">
        <v>0</v>
      </c>
      <c r="O354" s="173">
        <v>0</v>
      </c>
      <c r="P354" s="173">
        <v>0</v>
      </c>
      <c r="Q354" s="173">
        <v>0</v>
      </c>
      <c r="R354" s="173">
        <v>0</v>
      </c>
      <c r="S354" s="173">
        <v>0</v>
      </c>
      <c r="U354" s="173">
        <f t="shared" si="21"/>
        <v>0</v>
      </c>
    </row>
    <row r="355" spans="1:21">
      <c r="A355" s="181" t="str">
        <f t="shared" si="19"/>
        <v>811</v>
      </c>
      <c r="B355" s="181" t="str">
        <f t="shared" si="20"/>
        <v>811.0</v>
      </c>
      <c r="C355" s="182" t="s">
        <v>1221</v>
      </c>
      <c r="D355" t="s">
        <v>1222</v>
      </c>
      <c r="E355" s="454"/>
      <c r="F355" s="454"/>
      <c r="G355" s="173">
        <v>0</v>
      </c>
      <c r="H355" s="173">
        <v>0</v>
      </c>
      <c r="I355" s="173">
        <v>0</v>
      </c>
      <c r="J355" s="173">
        <v>0</v>
      </c>
      <c r="K355" s="173">
        <v>0</v>
      </c>
      <c r="L355" s="173">
        <v>0</v>
      </c>
      <c r="M355" s="173">
        <v>0</v>
      </c>
      <c r="N355" s="173">
        <v>0</v>
      </c>
      <c r="O355" s="173">
        <v>0</v>
      </c>
      <c r="P355" s="173">
        <v>0</v>
      </c>
      <c r="Q355" s="173">
        <v>0</v>
      </c>
      <c r="R355" s="173">
        <v>0</v>
      </c>
      <c r="S355" s="173">
        <v>0</v>
      </c>
      <c r="U355" s="173">
        <f t="shared" si="21"/>
        <v>0</v>
      </c>
    </row>
    <row r="356" spans="1:21">
      <c r="A356" s="181" t="str">
        <f t="shared" si="19"/>
        <v>812</v>
      </c>
      <c r="B356" s="181" t="str">
        <f t="shared" si="20"/>
        <v>812.0</v>
      </c>
      <c r="C356" s="182" t="s">
        <v>1223</v>
      </c>
      <c r="D356" t="s">
        <v>1224</v>
      </c>
      <c r="E356" s="454"/>
      <c r="F356" s="454"/>
      <c r="G356" s="173">
        <v>0</v>
      </c>
      <c r="H356" s="173">
        <v>0</v>
      </c>
      <c r="I356" s="173">
        <v>0</v>
      </c>
      <c r="J356" s="173">
        <v>0</v>
      </c>
      <c r="K356" s="173">
        <v>0</v>
      </c>
      <c r="L356" s="173">
        <v>0</v>
      </c>
      <c r="M356" s="173">
        <v>0</v>
      </c>
      <c r="N356" s="173">
        <v>0</v>
      </c>
      <c r="O356" s="173">
        <v>0</v>
      </c>
      <c r="P356" s="173">
        <v>0</v>
      </c>
      <c r="Q356" s="173">
        <v>0</v>
      </c>
      <c r="R356" s="173">
        <v>0</v>
      </c>
      <c r="S356" s="173">
        <v>0</v>
      </c>
      <c r="U356" s="173">
        <f t="shared" si="21"/>
        <v>0</v>
      </c>
    </row>
    <row r="357" spans="1:21">
      <c r="A357" s="181" t="str">
        <f t="shared" si="19"/>
        <v>813</v>
      </c>
      <c r="B357" s="181" t="str">
        <f t="shared" si="20"/>
        <v>813.0</v>
      </c>
      <c r="C357" s="182" t="s">
        <v>1225</v>
      </c>
      <c r="D357" t="s">
        <v>1226</v>
      </c>
      <c r="E357" s="454"/>
      <c r="F357" s="454"/>
      <c r="G357" s="173">
        <v>0</v>
      </c>
      <c r="H357" s="173">
        <v>0</v>
      </c>
      <c r="I357" s="173">
        <v>0</v>
      </c>
      <c r="J357" s="173">
        <v>0</v>
      </c>
      <c r="K357" s="173">
        <v>0</v>
      </c>
      <c r="L357" s="173">
        <v>0</v>
      </c>
      <c r="M357" s="173">
        <v>0</v>
      </c>
      <c r="N357" s="173">
        <v>0</v>
      </c>
      <c r="O357" s="173">
        <v>0</v>
      </c>
      <c r="P357" s="173">
        <v>0</v>
      </c>
      <c r="Q357" s="173">
        <v>0</v>
      </c>
      <c r="R357" s="173">
        <v>0</v>
      </c>
      <c r="S357" s="173">
        <v>0</v>
      </c>
      <c r="U357" s="173">
        <f t="shared" si="21"/>
        <v>0</v>
      </c>
    </row>
    <row r="358" spans="1:21">
      <c r="A358" s="181" t="str">
        <f t="shared" si="19"/>
        <v>826</v>
      </c>
      <c r="B358" s="181" t="str">
        <f t="shared" si="20"/>
        <v>826.0</v>
      </c>
      <c r="C358" s="182" t="s">
        <v>1227</v>
      </c>
      <c r="D358" t="s">
        <v>1228</v>
      </c>
      <c r="E358" s="454"/>
      <c r="F358" s="454"/>
      <c r="G358" s="173">
        <v>0</v>
      </c>
      <c r="H358" s="173">
        <v>0</v>
      </c>
      <c r="I358" s="173">
        <v>0</v>
      </c>
      <c r="J358" s="173">
        <v>0</v>
      </c>
      <c r="K358" s="173">
        <v>0</v>
      </c>
      <c r="L358" s="173">
        <v>0</v>
      </c>
      <c r="M358" s="173">
        <v>0</v>
      </c>
      <c r="N358" s="173">
        <v>0</v>
      </c>
      <c r="O358" s="173">
        <v>0</v>
      </c>
      <c r="P358" s="173">
        <v>0</v>
      </c>
      <c r="Q358" s="173">
        <v>0</v>
      </c>
      <c r="R358" s="173">
        <v>0</v>
      </c>
      <c r="S358" s="173">
        <v>0</v>
      </c>
      <c r="U358" s="173">
        <f t="shared" si="21"/>
        <v>0</v>
      </c>
    </row>
    <row r="359" spans="1:21">
      <c r="A359" s="181" t="str">
        <f t="shared" si="19"/>
        <v>850</v>
      </c>
      <c r="B359" s="181" t="str">
        <f t="shared" si="20"/>
        <v>850.0</v>
      </c>
      <c r="C359" s="182" t="s">
        <v>1229</v>
      </c>
      <c r="D359" t="s">
        <v>1230</v>
      </c>
      <c r="E359" s="454"/>
      <c r="F359" s="454"/>
      <c r="G359" s="173">
        <v>0</v>
      </c>
      <c r="H359" s="173">
        <v>0</v>
      </c>
      <c r="I359" s="173">
        <v>0</v>
      </c>
      <c r="J359" s="173">
        <v>0</v>
      </c>
      <c r="K359" s="173">
        <v>0</v>
      </c>
      <c r="L359" s="173">
        <v>0</v>
      </c>
      <c r="M359" s="173">
        <v>0</v>
      </c>
      <c r="N359" s="173">
        <v>0</v>
      </c>
      <c r="O359" s="173">
        <v>0</v>
      </c>
      <c r="P359" s="173">
        <v>0</v>
      </c>
      <c r="Q359" s="173">
        <v>0</v>
      </c>
      <c r="R359" s="173">
        <v>0</v>
      </c>
      <c r="S359" s="173">
        <v>0</v>
      </c>
      <c r="U359" s="173">
        <f t="shared" si="21"/>
        <v>0</v>
      </c>
    </row>
    <row r="360" spans="1:21">
      <c r="A360" s="181" t="str">
        <f t="shared" si="19"/>
        <v>851</v>
      </c>
      <c r="B360" s="181" t="str">
        <f t="shared" si="20"/>
        <v>851.0</v>
      </c>
      <c r="C360" s="182" t="s">
        <v>1231</v>
      </c>
      <c r="D360" t="s">
        <v>1232</v>
      </c>
      <c r="E360" s="454"/>
      <c r="F360" s="454"/>
      <c r="G360" s="173">
        <v>0</v>
      </c>
      <c r="H360" s="173">
        <v>0</v>
      </c>
      <c r="I360" s="173">
        <v>0</v>
      </c>
      <c r="J360" s="173">
        <v>0</v>
      </c>
      <c r="K360" s="173">
        <v>0</v>
      </c>
      <c r="L360" s="173">
        <v>0</v>
      </c>
      <c r="M360" s="173">
        <v>0</v>
      </c>
      <c r="N360" s="173">
        <v>0</v>
      </c>
      <c r="O360" s="173">
        <v>0</v>
      </c>
      <c r="P360" s="173">
        <v>0</v>
      </c>
      <c r="Q360" s="173">
        <v>0</v>
      </c>
      <c r="R360" s="173">
        <v>0</v>
      </c>
      <c r="S360" s="173">
        <v>0</v>
      </c>
      <c r="U360" s="173">
        <f t="shared" si="21"/>
        <v>0</v>
      </c>
    </row>
    <row r="361" spans="1:21">
      <c r="A361" s="181" t="str">
        <f t="shared" si="19"/>
        <v>852</v>
      </c>
      <c r="B361" s="181" t="str">
        <f t="shared" si="20"/>
        <v>852.0</v>
      </c>
      <c r="C361" s="182" t="s">
        <v>1233</v>
      </c>
      <c r="D361" t="s">
        <v>1234</v>
      </c>
      <c r="E361" s="454"/>
      <c r="F361" s="454"/>
      <c r="G361" s="173">
        <v>0</v>
      </c>
      <c r="H361" s="173">
        <v>0</v>
      </c>
      <c r="I361" s="173">
        <v>0</v>
      </c>
      <c r="J361" s="173">
        <v>0</v>
      </c>
      <c r="K361" s="173">
        <v>0</v>
      </c>
      <c r="L361" s="173">
        <v>0</v>
      </c>
      <c r="M361" s="173">
        <v>0</v>
      </c>
      <c r="N361" s="173">
        <v>0</v>
      </c>
      <c r="O361" s="173">
        <v>0</v>
      </c>
      <c r="P361" s="173">
        <v>0</v>
      </c>
      <c r="Q361" s="173">
        <v>0</v>
      </c>
      <c r="R361" s="173">
        <v>0</v>
      </c>
      <c r="S361" s="173">
        <v>0</v>
      </c>
      <c r="U361" s="173">
        <f t="shared" si="21"/>
        <v>0</v>
      </c>
    </row>
    <row r="362" spans="1:21">
      <c r="A362" s="181" t="str">
        <f t="shared" si="19"/>
        <v>853</v>
      </c>
      <c r="B362" s="181" t="str">
        <f t="shared" si="20"/>
        <v>853.0</v>
      </c>
      <c r="C362" s="182" t="s">
        <v>1235</v>
      </c>
      <c r="D362" t="s">
        <v>1236</v>
      </c>
      <c r="E362" s="454"/>
      <c r="F362" s="454"/>
      <c r="G362" s="173">
        <v>0</v>
      </c>
      <c r="H362" s="173">
        <v>0</v>
      </c>
      <c r="I362" s="173">
        <v>0</v>
      </c>
      <c r="J362" s="173">
        <v>0</v>
      </c>
      <c r="K362" s="173">
        <v>0</v>
      </c>
      <c r="L362" s="173">
        <v>0</v>
      </c>
      <c r="M362" s="173">
        <v>0</v>
      </c>
      <c r="N362" s="173">
        <v>0</v>
      </c>
      <c r="O362" s="173">
        <v>0</v>
      </c>
      <c r="P362" s="173">
        <v>0</v>
      </c>
      <c r="Q362" s="173">
        <v>0</v>
      </c>
      <c r="R362" s="173">
        <v>0</v>
      </c>
      <c r="S362" s="173">
        <v>0</v>
      </c>
      <c r="U362" s="173">
        <f t="shared" si="21"/>
        <v>0</v>
      </c>
    </row>
    <row r="363" spans="1:21">
      <c r="A363" s="181" t="str">
        <f t="shared" si="19"/>
        <v>854</v>
      </c>
      <c r="B363" s="181" t="str">
        <f t="shared" si="20"/>
        <v>854.0</v>
      </c>
      <c r="C363" s="182" t="s">
        <v>1237</v>
      </c>
      <c r="D363" t="s">
        <v>1238</v>
      </c>
      <c r="E363" s="454"/>
      <c r="F363" s="454"/>
      <c r="G363" s="173">
        <v>0</v>
      </c>
      <c r="H363" s="173">
        <v>0</v>
      </c>
      <c r="I363" s="173">
        <v>0</v>
      </c>
      <c r="J363" s="173">
        <v>0</v>
      </c>
      <c r="K363" s="173">
        <v>0</v>
      </c>
      <c r="L363" s="173">
        <v>0</v>
      </c>
      <c r="M363" s="173">
        <v>0</v>
      </c>
      <c r="N363" s="173">
        <v>0</v>
      </c>
      <c r="O363" s="173">
        <v>0</v>
      </c>
      <c r="P363" s="173">
        <v>0</v>
      </c>
      <c r="Q363" s="173">
        <v>0</v>
      </c>
      <c r="R363" s="173">
        <v>0</v>
      </c>
      <c r="S363" s="173">
        <v>0</v>
      </c>
      <c r="U363" s="173">
        <f t="shared" si="21"/>
        <v>0</v>
      </c>
    </row>
    <row r="364" spans="1:21">
      <c r="A364" s="181" t="str">
        <f t="shared" si="19"/>
        <v>855</v>
      </c>
      <c r="B364" s="181" t="str">
        <f t="shared" si="20"/>
        <v>855.0</v>
      </c>
      <c r="C364" s="182" t="s">
        <v>1239</v>
      </c>
      <c r="D364" t="s">
        <v>1240</v>
      </c>
      <c r="E364" s="454"/>
      <c r="F364" s="454"/>
      <c r="G364" s="173">
        <v>0</v>
      </c>
      <c r="H364" s="173">
        <v>0</v>
      </c>
      <c r="I364" s="173">
        <v>0</v>
      </c>
      <c r="J364" s="173">
        <v>0</v>
      </c>
      <c r="K364" s="173">
        <v>0</v>
      </c>
      <c r="L364" s="173">
        <v>0</v>
      </c>
      <c r="M364" s="173">
        <v>0</v>
      </c>
      <c r="N364" s="173">
        <v>0</v>
      </c>
      <c r="O364" s="173">
        <v>0</v>
      </c>
      <c r="P364" s="173">
        <v>0</v>
      </c>
      <c r="Q364" s="173">
        <v>0</v>
      </c>
      <c r="R364" s="173">
        <v>0</v>
      </c>
      <c r="S364" s="173">
        <v>0</v>
      </c>
      <c r="U364" s="173">
        <f t="shared" si="21"/>
        <v>0</v>
      </c>
    </row>
    <row r="365" spans="1:21">
      <c r="A365" s="181" t="str">
        <f t="shared" si="19"/>
        <v>856</v>
      </c>
      <c r="B365" s="181" t="str">
        <f t="shared" si="20"/>
        <v>856.0</v>
      </c>
      <c r="C365" s="182" t="s">
        <v>1241</v>
      </c>
      <c r="D365" t="s">
        <v>1242</v>
      </c>
      <c r="E365" s="454"/>
      <c r="F365" s="454"/>
      <c r="G365" s="173">
        <v>0</v>
      </c>
      <c r="H365" s="173">
        <v>0</v>
      </c>
      <c r="I365" s="173">
        <v>0</v>
      </c>
      <c r="J365" s="173">
        <v>0</v>
      </c>
      <c r="K365" s="173">
        <v>0</v>
      </c>
      <c r="L365" s="173">
        <v>0</v>
      </c>
      <c r="M365" s="173">
        <v>0</v>
      </c>
      <c r="N365" s="173">
        <v>0</v>
      </c>
      <c r="O365" s="173">
        <v>0</v>
      </c>
      <c r="P365" s="173">
        <v>0</v>
      </c>
      <c r="Q365" s="173">
        <v>0</v>
      </c>
      <c r="R365" s="173">
        <v>0</v>
      </c>
      <c r="S365" s="173">
        <v>0</v>
      </c>
      <c r="U365" s="173">
        <f t="shared" si="21"/>
        <v>0</v>
      </c>
    </row>
    <row r="366" spans="1:21">
      <c r="A366" s="181" t="str">
        <f t="shared" si="19"/>
        <v>857</v>
      </c>
      <c r="B366" s="181" t="str">
        <f t="shared" si="20"/>
        <v>857.0</v>
      </c>
      <c r="C366" s="182" t="s">
        <v>1243</v>
      </c>
      <c r="D366" t="s">
        <v>1244</v>
      </c>
      <c r="E366" s="454"/>
      <c r="F366" s="454"/>
      <c r="G366" s="173">
        <v>0</v>
      </c>
      <c r="H366" s="173">
        <v>0</v>
      </c>
      <c r="I366" s="173">
        <v>0</v>
      </c>
      <c r="J366" s="173">
        <v>0</v>
      </c>
      <c r="K366" s="173">
        <v>0</v>
      </c>
      <c r="L366" s="173">
        <v>0</v>
      </c>
      <c r="M366" s="173">
        <v>0</v>
      </c>
      <c r="N366" s="173">
        <v>0</v>
      </c>
      <c r="O366" s="173">
        <v>0</v>
      </c>
      <c r="P366" s="173">
        <v>0</v>
      </c>
      <c r="Q366" s="173">
        <v>0</v>
      </c>
      <c r="R366" s="173">
        <v>0</v>
      </c>
      <c r="S366" s="173">
        <v>0</v>
      </c>
      <c r="U366" s="173">
        <f t="shared" si="21"/>
        <v>0</v>
      </c>
    </row>
    <row r="367" spans="1:21">
      <c r="A367" s="181" t="str">
        <f t="shared" si="19"/>
        <v>858</v>
      </c>
      <c r="B367" s="181" t="str">
        <f t="shared" si="20"/>
        <v>858.0</v>
      </c>
      <c r="C367" s="182" t="s">
        <v>1245</v>
      </c>
      <c r="D367" t="s">
        <v>1246</v>
      </c>
      <c r="E367" s="454"/>
      <c r="F367" s="454"/>
      <c r="G367" s="173">
        <v>0</v>
      </c>
      <c r="H367" s="173">
        <v>0</v>
      </c>
      <c r="I367" s="173">
        <v>0</v>
      </c>
      <c r="J367" s="173">
        <v>0</v>
      </c>
      <c r="K367" s="173">
        <v>0</v>
      </c>
      <c r="L367" s="173">
        <v>0</v>
      </c>
      <c r="M367" s="173">
        <v>0</v>
      </c>
      <c r="N367" s="173">
        <v>0</v>
      </c>
      <c r="O367" s="173">
        <v>0</v>
      </c>
      <c r="P367" s="173">
        <v>0</v>
      </c>
      <c r="Q367" s="173">
        <v>0</v>
      </c>
      <c r="R367" s="173">
        <v>0</v>
      </c>
      <c r="S367" s="173">
        <v>0</v>
      </c>
      <c r="U367" s="173">
        <f t="shared" si="21"/>
        <v>0</v>
      </c>
    </row>
    <row r="368" spans="1:21">
      <c r="A368" s="181" t="str">
        <f t="shared" si="19"/>
        <v>859</v>
      </c>
      <c r="B368" s="181" t="str">
        <f t="shared" si="20"/>
        <v>859.0</v>
      </c>
      <c r="C368" s="182" t="s">
        <v>1247</v>
      </c>
      <c r="D368" t="s">
        <v>1248</v>
      </c>
      <c r="E368" s="454"/>
      <c r="F368" s="454"/>
      <c r="G368" s="173">
        <v>0</v>
      </c>
      <c r="H368" s="173">
        <v>0</v>
      </c>
      <c r="I368" s="173">
        <v>0</v>
      </c>
      <c r="J368" s="173">
        <v>0</v>
      </c>
      <c r="K368" s="173">
        <v>0</v>
      </c>
      <c r="L368" s="173">
        <v>0</v>
      </c>
      <c r="M368" s="173">
        <v>0</v>
      </c>
      <c r="N368" s="173">
        <v>0</v>
      </c>
      <c r="O368" s="173">
        <v>0</v>
      </c>
      <c r="P368" s="173">
        <v>0</v>
      </c>
      <c r="Q368" s="173">
        <v>0</v>
      </c>
      <c r="R368" s="173">
        <v>0</v>
      </c>
      <c r="S368" s="173">
        <v>0</v>
      </c>
      <c r="U368" s="173">
        <f t="shared" si="21"/>
        <v>0</v>
      </c>
    </row>
    <row r="369" spans="1:21">
      <c r="A369" s="181" t="str">
        <f t="shared" si="19"/>
        <v>860</v>
      </c>
      <c r="B369" s="181" t="str">
        <f t="shared" si="20"/>
        <v>860.0</v>
      </c>
      <c r="C369" s="182" t="s">
        <v>1249</v>
      </c>
      <c r="D369" t="s">
        <v>1250</v>
      </c>
      <c r="E369" s="454"/>
      <c r="F369" s="454"/>
      <c r="G369" s="173">
        <v>0</v>
      </c>
      <c r="H369" s="173">
        <v>0</v>
      </c>
      <c r="I369" s="173">
        <v>0</v>
      </c>
      <c r="J369" s="173">
        <v>0</v>
      </c>
      <c r="K369" s="173">
        <v>0</v>
      </c>
      <c r="L369" s="173">
        <v>0</v>
      </c>
      <c r="M369" s="173">
        <v>0</v>
      </c>
      <c r="N369" s="173">
        <v>0</v>
      </c>
      <c r="O369" s="173">
        <v>0</v>
      </c>
      <c r="P369" s="173">
        <v>0</v>
      </c>
      <c r="Q369" s="173">
        <v>0</v>
      </c>
      <c r="R369" s="173">
        <v>0</v>
      </c>
      <c r="S369" s="173">
        <v>0</v>
      </c>
      <c r="U369" s="173">
        <f t="shared" si="21"/>
        <v>0</v>
      </c>
    </row>
    <row r="370" spans="1:21">
      <c r="A370" s="181" t="str">
        <f t="shared" si="19"/>
        <v>861</v>
      </c>
      <c r="B370" s="181" t="str">
        <f t="shared" si="20"/>
        <v>861.0</v>
      </c>
      <c r="C370" s="182" t="s">
        <v>1251</v>
      </c>
      <c r="D370" t="s">
        <v>1252</v>
      </c>
      <c r="E370" s="454"/>
      <c r="F370" s="454"/>
      <c r="G370" s="173">
        <v>0</v>
      </c>
      <c r="H370" s="173">
        <v>0</v>
      </c>
      <c r="I370" s="173">
        <v>0</v>
      </c>
      <c r="J370" s="173">
        <v>0</v>
      </c>
      <c r="K370" s="173">
        <v>0</v>
      </c>
      <c r="L370" s="173">
        <v>0</v>
      </c>
      <c r="M370" s="173">
        <v>0</v>
      </c>
      <c r="N370" s="173">
        <v>0</v>
      </c>
      <c r="O370" s="173">
        <v>0</v>
      </c>
      <c r="P370" s="173">
        <v>0</v>
      </c>
      <c r="Q370" s="173">
        <v>0</v>
      </c>
      <c r="R370" s="173">
        <v>0</v>
      </c>
      <c r="S370" s="173">
        <v>0</v>
      </c>
      <c r="U370" s="173">
        <f t="shared" si="21"/>
        <v>0</v>
      </c>
    </row>
    <row r="371" spans="1:21">
      <c r="A371" s="181" t="str">
        <f t="shared" si="19"/>
        <v>862</v>
      </c>
      <c r="B371" s="181" t="str">
        <f t="shared" si="20"/>
        <v>862.0</v>
      </c>
      <c r="C371" s="182" t="s">
        <v>1253</v>
      </c>
      <c r="D371" t="s">
        <v>1254</v>
      </c>
      <c r="E371" s="454"/>
      <c r="F371" s="454"/>
      <c r="G371" s="173">
        <v>0</v>
      </c>
      <c r="H371" s="173">
        <v>0</v>
      </c>
      <c r="I371" s="173">
        <v>0</v>
      </c>
      <c r="J371" s="173">
        <v>0</v>
      </c>
      <c r="K371" s="173">
        <v>0</v>
      </c>
      <c r="L371" s="173">
        <v>0</v>
      </c>
      <c r="M371" s="173">
        <v>0</v>
      </c>
      <c r="N371" s="173">
        <v>0</v>
      </c>
      <c r="O371" s="173">
        <v>0</v>
      </c>
      <c r="P371" s="173">
        <v>0</v>
      </c>
      <c r="Q371" s="173">
        <v>0</v>
      </c>
      <c r="R371" s="173">
        <v>0</v>
      </c>
      <c r="S371" s="173">
        <v>0</v>
      </c>
      <c r="U371" s="173">
        <f t="shared" si="21"/>
        <v>0</v>
      </c>
    </row>
    <row r="372" spans="1:21">
      <c r="A372" s="181" t="str">
        <f t="shared" si="19"/>
        <v>863</v>
      </c>
      <c r="B372" s="181" t="str">
        <f t="shared" si="20"/>
        <v>863.0</v>
      </c>
      <c r="C372" s="182" t="s">
        <v>1255</v>
      </c>
      <c r="D372" t="s">
        <v>1256</v>
      </c>
      <c r="E372" s="454"/>
      <c r="F372" s="454"/>
      <c r="G372" s="173">
        <v>0</v>
      </c>
      <c r="H372" s="173">
        <v>0</v>
      </c>
      <c r="I372" s="173">
        <v>0</v>
      </c>
      <c r="J372" s="173">
        <v>0</v>
      </c>
      <c r="K372" s="173">
        <v>0</v>
      </c>
      <c r="L372" s="173">
        <v>0</v>
      </c>
      <c r="M372" s="173">
        <v>0</v>
      </c>
      <c r="N372" s="173">
        <v>0</v>
      </c>
      <c r="O372" s="173">
        <v>0</v>
      </c>
      <c r="P372" s="173">
        <v>0</v>
      </c>
      <c r="Q372" s="173">
        <v>0</v>
      </c>
      <c r="R372" s="173">
        <v>0</v>
      </c>
      <c r="S372" s="173">
        <v>0</v>
      </c>
      <c r="U372" s="173">
        <f t="shared" si="21"/>
        <v>0</v>
      </c>
    </row>
    <row r="373" spans="1:21">
      <c r="A373" s="181" t="str">
        <f t="shared" si="19"/>
        <v>864</v>
      </c>
      <c r="B373" s="181" t="str">
        <f t="shared" si="20"/>
        <v>864.0</v>
      </c>
      <c r="C373" s="182" t="s">
        <v>1257</v>
      </c>
      <c r="D373" t="s">
        <v>1258</v>
      </c>
      <c r="E373" s="454"/>
      <c r="F373" s="454"/>
      <c r="G373" s="173">
        <v>0</v>
      </c>
      <c r="H373" s="173">
        <v>0</v>
      </c>
      <c r="I373" s="173">
        <v>0</v>
      </c>
      <c r="J373" s="173">
        <v>0</v>
      </c>
      <c r="K373" s="173">
        <v>0</v>
      </c>
      <c r="L373" s="173">
        <v>0</v>
      </c>
      <c r="M373" s="173">
        <v>0</v>
      </c>
      <c r="N373" s="173">
        <v>0</v>
      </c>
      <c r="O373" s="173">
        <v>0</v>
      </c>
      <c r="P373" s="173">
        <v>0</v>
      </c>
      <c r="Q373" s="173">
        <v>0</v>
      </c>
      <c r="R373" s="173">
        <v>0</v>
      </c>
      <c r="S373" s="173">
        <v>0</v>
      </c>
      <c r="U373" s="173">
        <f t="shared" si="21"/>
        <v>0</v>
      </c>
    </row>
    <row r="374" spans="1:21">
      <c r="A374" s="181" t="str">
        <f t="shared" si="19"/>
        <v>865</v>
      </c>
      <c r="B374" s="181" t="str">
        <f t="shared" si="20"/>
        <v>865.0</v>
      </c>
      <c r="C374" s="182" t="s">
        <v>1259</v>
      </c>
      <c r="D374" t="s">
        <v>1260</v>
      </c>
      <c r="E374" s="454"/>
      <c r="F374" s="454"/>
      <c r="G374" s="173">
        <v>0</v>
      </c>
      <c r="H374" s="173">
        <v>0</v>
      </c>
      <c r="I374" s="173">
        <v>0</v>
      </c>
      <c r="J374" s="173">
        <v>0</v>
      </c>
      <c r="K374" s="173">
        <v>0</v>
      </c>
      <c r="L374" s="173">
        <v>0</v>
      </c>
      <c r="M374" s="173">
        <v>0</v>
      </c>
      <c r="N374" s="173">
        <v>0</v>
      </c>
      <c r="O374" s="173">
        <v>0</v>
      </c>
      <c r="P374" s="173">
        <v>0</v>
      </c>
      <c r="Q374" s="173">
        <v>0</v>
      </c>
      <c r="R374" s="173">
        <v>0</v>
      </c>
      <c r="S374" s="173">
        <v>0</v>
      </c>
      <c r="U374" s="173">
        <f t="shared" si="21"/>
        <v>0</v>
      </c>
    </row>
    <row r="375" spans="1:21">
      <c r="A375" s="181" t="str">
        <f t="shared" si="19"/>
        <v>866</v>
      </c>
      <c r="B375" s="181" t="str">
        <f t="shared" si="20"/>
        <v>866.0</v>
      </c>
      <c r="C375" s="182" t="s">
        <v>1261</v>
      </c>
      <c r="D375" t="s">
        <v>1262</v>
      </c>
      <c r="E375" s="454"/>
      <c r="F375" s="454"/>
      <c r="G375" s="173">
        <v>0</v>
      </c>
      <c r="H375" s="173">
        <v>0</v>
      </c>
      <c r="I375" s="173">
        <v>0</v>
      </c>
      <c r="J375" s="173">
        <v>0</v>
      </c>
      <c r="K375" s="173">
        <v>0</v>
      </c>
      <c r="L375" s="173">
        <v>0</v>
      </c>
      <c r="M375" s="173">
        <v>0</v>
      </c>
      <c r="N375" s="173">
        <v>0</v>
      </c>
      <c r="O375" s="173">
        <v>0</v>
      </c>
      <c r="P375" s="173">
        <v>0</v>
      </c>
      <c r="Q375" s="173">
        <v>0</v>
      </c>
      <c r="R375" s="173">
        <v>0</v>
      </c>
      <c r="S375" s="173">
        <v>0</v>
      </c>
      <c r="U375" s="173">
        <f t="shared" si="21"/>
        <v>0</v>
      </c>
    </row>
    <row r="376" spans="1:21">
      <c r="A376" s="181" t="str">
        <f t="shared" si="19"/>
        <v>867</v>
      </c>
      <c r="B376" s="181" t="str">
        <f t="shared" si="20"/>
        <v>867.0</v>
      </c>
      <c r="C376" s="182" t="s">
        <v>1263</v>
      </c>
      <c r="D376" t="s">
        <v>1264</v>
      </c>
      <c r="E376" s="454"/>
      <c r="F376" s="454"/>
      <c r="G376" s="173">
        <v>0</v>
      </c>
      <c r="H376" s="173">
        <v>0</v>
      </c>
      <c r="I376" s="173">
        <v>0</v>
      </c>
      <c r="J376" s="173">
        <v>0</v>
      </c>
      <c r="K376" s="173">
        <v>0</v>
      </c>
      <c r="L376" s="173">
        <v>0</v>
      </c>
      <c r="M376" s="173">
        <v>0</v>
      </c>
      <c r="N376" s="173">
        <v>0</v>
      </c>
      <c r="O376" s="173">
        <v>0</v>
      </c>
      <c r="P376" s="173">
        <v>0</v>
      </c>
      <c r="Q376" s="173">
        <v>0</v>
      </c>
      <c r="R376" s="173">
        <v>0</v>
      </c>
      <c r="S376" s="173">
        <v>0</v>
      </c>
      <c r="U376" s="173">
        <f t="shared" si="21"/>
        <v>0</v>
      </c>
    </row>
    <row r="377" spans="1:21">
      <c r="A377" s="181" t="str">
        <f t="shared" si="19"/>
        <v>870</v>
      </c>
      <c r="B377" s="181" t="str">
        <f t="shared" si="20"/>
        <v>870.0</v>
      </c>
      <c r="C377" s="182" t="s">
        <v>1265</v>
      </c>
      <c r="D377" t="s">
        <v>1266</v>
      </c>
      <c r="E377" s="454"/>
      <c r="F377" s="454"/>
      <c r="G377" s="173">
        <v>0</v>
      </c>
      <c r="H377" s="173">
        <v>0</v>
      </c>
      <c r="I377" s="173">
        <v>0</v>
      </c>
      <c r="J377" s="173">
        <v>0</v>
      </c>
      <c r="K377" s="173">
        <v>0</v>
      </c>
      <c r="L377" s="173">
        <v>0</v>
      </c>
      <c r="M377" s="173">
        <v>0</v>
      </c>
      <c r="N377" s="173">
        <v>0</v>
      </c>
      <c r="O377" s="173">
        <v>0</v>
      </c>
      <c r="P377" s="173">
        <v>0</v>
      </c>
      <c r="Q377" s="173">
        <v>0</v>
      </c>
      <c r="R377" s="173">
        <v>0</v>
      </c>
      <c r="S377" s="173">
        <v>0</v>
      </c>
      <c r="U377" s="173">
        <f t="shared" si="21"/>
        <v>0</v>
      </c>
    </row>
    <row r="378" spans="1:21">
      <c r="A378" s="181" t="str">
        <f t="shared" si="19"/>
        <v>871</v>
      </c>
      <c r="B378" s="181" t="str">
        <f t="shared" si="20"/>
        <v>871.0</v>
      </c>
      <c r="C378" s="182" t="s">
        <v>1267</v>
      </c>
      <c r="D378" t="s">
        <v>1268</v>
      </c>
      <c r="E378" s="454"/>
      <c r="F378" s="454"/>
      <c r="G378" s="173">
        <v>0</v>
      </c>
      <c r="H378" s="173">
        <v>0</v>
      </c>
      <c r="I378" s="173">
        <v>0</v>
      </c>
      <c r="J378" s="173">
        <v>0</v>
      </c>
      <c r="K378" s="173">
        <v>0</v>
      </c>
      <c r="L378" s="173">
        <v>0</v>
      </c>
      <c r="M378" s="173">
        <v>0</v>
      </c>
      <c r="N378" s="173">
        <v>0</v>
      </c>
      <c r="O378" s="173">
        <v>0</v>
      </c>
      <c r="P378" s="173">
        <v>0</v>
      </c>
      <c r="Q378" s="173">
        <v>0</v>
      </c>
      <c r="R378" s="173">
        <v>0</v>
      </c>
      <c r="S378" s="173">
        <v>0</v>
      </c>
      <c r="U378" s="173">
        <f t="shared" si="21"/>
        <v>0</v>
      </c>
    </row>
    <row r="379" spans="1:21">
      <c r="A379" s="181" t="str">
        <f t="shared" si="19"/>
        <v>872</v>
      </c>
      <c r="B379" s="181" t="str">
        <f t="shared" si="20"/>
        <v>872.0</v>
      </c>
      <c r="C379" s="182" t="s">
        <v>1269</v>
      </c>
      <c r="D379" t="s">
        <v>1270</v>
      </c>
      <c r="E379" s="454"/>
      <c r="F379" s="454"/>
      <c r="G379" s="173">
        <v>0</v>
      </c>
      <c r="H379" s="173">
        <v>0</v>
      </c>
      <c r="I379" s="173">
        <v>0</v>
      </c>
      <c r="J379" s="173">
        <v>0</v>
      </c>
      <c r="K379" s="173">
        <v>0</v>
      </c>
      <c r="L379" s="173">
        <v>0</v>
      </c>
      <c r="M379" s="173">
        <v>0</v>
      </c>
      <c r="N379" s="173">
        <v>0</v>
      </c>
      <c r="O379" s="173">
        <v>0</v>
      </c>
      <c r="P379" s="173">
        <v>0</v>
      </c>
      <c r="Q379" s="173">
        <v>0</v>
      </c>
      <c r="R379" s="173">
        <v>0</v>
      </c>
      <c r="S379" s="173">
        <v>0</v>
      </c>
      <c r="U379" s="173">
        <f t="shared" si="21"/>
        <v>0</v>
      </c>
    </row>
    <row r="380" spans="1:21">
      <c r="A380" s="181" t="str">
        <f t="shared" si="19"/>
        <v>873</v>
      </c>
      <c r="B380" s="181" t="str">
        <f t="shared" si="20"/>
        <v>873.0</v>
      </c>
      <c r="C380" s="182" t="s">
        <v>1271</v>
      </c>
      <c r="D380" t="s">
        <v>1272</v>
      </c>
      <c r="E380" s="454"/>
      <c r="F380" s="454"/>
      <c r="G380" s="173">
        <v>0</v>
      </c>
      <c r="H380" s="173">
        <v>0</v>
      </c>
      <c r="I380" s="173">
        <v>0</v>
      </c>
      <c r="J380" s="173">
        <v>0</v>
      </c>
      <c r="K380" s="173">
        <v>0</v>
      </c>
      <c r="L380" s="173">
        <v>0</v>
      </c>
      <c r="M380" s="173">
        <v>0</v>
      </c>
      <c r="N380" s="173">
        <v>0</v>
      </c>
      <c r="O380" s="173">
        <v>0</v>
      </c>
      <c r="P380" s="173">
        <v>0</v>
      </c>
      <c r="Q380" s="173">
        <v>0</v>
      </c>
      <c r="R380" s="173">
        <v>0</v>
      </c>
      <c r="S380" s="173">
        <v>0</v>
      </c>
      <c r="U380" s="173">
        <f t="shared" si="21"/>
        <v>0</v>
      </c>
    </row>
    <row r="381" spans="1:21">
      <c r="A381" s="181" t="str">
        <f t="shared" si="19"/>
        <v>874</v>
      </c>
      <c r="B381" s="181" t="str">
        <f t="shared" si="20"/>
        <v>874.0</v>
      </c>
      <c r="C381" s="182" t="s">
        <v>1273</v>
      </c>
      <c r="D381" t="s">
        <v>1274</v>
      </c>
      <c r="E381" s="454"/>
      <c r="F381" s="454"/>
      <c r="G381" s="173">
        <v>0</v>
      </c>
      <c r="H381" s="173">
        <v>0</v>
      </c>
      <c r="I381" s="173">
        <v>0</v>
      </c>
      <c r="J381" s="173">
        <v>0</v>
      </c>
      <c r="K381" s="173">
        <v>0</v>
      </c>
      <c r="L381" s="173">
        <v>0</v>
      </c>
      <c r="M381" s="173">
        <v>0</v>
      </c>
      <c r="N381" s="173">
        <v>0</v>
      </c>
      <c r="O381" s="173">
        <v>0</v>
      </c>
      <c r="P381" s="173">
        <v>0</v>
      </c>
      <c r="Q381" s="173">
        <v>0</v>
      </c>
      <c r="R381" s="173">
        <v>0</v>
      </c>
      <c r="S381" s="173">
        <v>0</v>
      </c>
      <c r="U381" s="173">
        <f t="shared" si="21"/>
        <v>0</v>
      </c>
    </row>
    <row r="382" spans="1:21">
      <c r="A382" s="181" t="str">
        <f t="shared" si="19"/>
        <v>875</v>
      </c>
      <c r="B382" s="181" t="str">
        <f t="shared" si="20"/>
        <v>875.0</v>
      </c>
      <c r="C382" s="182" t="s">
        <v>1275</v>
      </c>
      <c r="D382" t="s">
        <v>1276</v>
      </c>
      <c r="E382" s="454"/>
      <c r="F382" s="454"/>
      <c r="G382" s="173">
        <v>0</v>
      </c>
      <c r="H382" s="173">
        <v>0</v>
      </c>
      <c r="I382" s="173">
        <v>0</v>
      </c>
      <c r="J382" s="173">
        <v>0</v>
      </c>
      <c r="K382" s="173">
        <v>0</v>
      </c>
      <c r="L382" s="173">
        <v>0</v>
      </c>
      <c r="M382" s="173">
        <v>0</v>
      </c>
      <c r="N382" s="173">
        <v>0</v>
      </c>
      <c r="O382" s="173">
        <v>0</v>
      </c>
      <c r="P382" s="173">
        <v>0</v>
      </c>
      <c r="Q382" s="173">
        <v>0</v>
      </c>
      <c r="R382" s="173">
        <v>0</v>
      </c>
      <c r="S382" s="173">
        <v>0</v>
      </c>
      <c r="U382" s="173">
        <f t="shared" si="21"/>
        <v>0</v>
      </c>
    </row>
    <row r="383" spans="1:21">
      <c r="A383" s="181" t="str">
        <f t="shared" si="19"/>
        <v>876</v>
      </c>
      <c r="B383" s="181" t="str">
        <f t="shared" si="20"/>
        <v>876.0</v>
      </c>
      <c r="C383" s="182" t="s">
        <v>1277</v>
      </c>
      <c r="D383" t="s">
        <v>1278</v>
      </c>
      <c r="E383" s="454"/>
      <c r="F383" s="454"/>
      <c r="G383" s="173">
        <v>0</v>
      </c>
      <c r="H383" s="173">
        <v>0</v>
      </c>
      <c r="I383" s="173">
        <v>0</v>
      </c>
      <c r="J383" s="173">
        <v>0</v>
      </c>
      <c r="K383" s="173">
        <v>0</v>
      </c>
      <c r="L383" s="173">
        <v>0</v>
      </c>
      <c r="M383" s="173">
        <v>0</v>
      </c>
      <c r="N383" s="173">
        <v>0</v>
      </c>
      <c r="O383" s="173">
        <v>0</v>
      </c>
      <c r="P383" s="173">
        <v>0</v>
      </c>
      <c r="Q383" s="173">
        <v>0</v>
      </c>
      <c r="R383" s="173">
        <v>0</v>
      </c>
      <c r="S383" s="173">
        <v>0</v>
      </c>
      <c r="U383" s="173">
        <f t="shared" si="21"/>
        <v>0</v>
      </c>
    </row>
    <row r="384" spans="1:21">
      <c r="A384" s="181" t="str">
        <f t="shared" si="19"/>
        <v>877</v>
      </c>
      <c r="B384" s="181" t="str">
        <f t="shared" si="20"/>
        <v>877.0</v>
      </c>
      <c r="C384" s="182" t="s">
        <v>1279</v>
      </c>
      <c r="D384" t="s">
        <v>1280</v>
      </c>
      <c r="E384" s="454"/>
      <c r="F384" s="454"/>
      <c r="G384" s="173">
        <v>0</v>
      </c>
      <c r="H384" s="173">
        <v>0</v>
      </c>
      <c r="I384" s="173">
        <v>0</v>
      </c>
      <c r="J384" s="173">
        <v>0</v>
      </c>
      <c r="K384" s="173">
        <v>0</v>
      </c>
      <c r="L384" s="173">
        <v>0</v>
      </c>
      <c r="M384" s="173">
        <v>0</v>
      </c>
      <c r="N384" s="173">
        <v>0</v>
      </c>
      <c r="O384" s="173">
        <v>0</v>
      </c>
      <c r="P384" s="173">
        <v>0</v>
      </c>
      <c r="Q384" s="173">
        <v>0</v>
      </c>
      <c r="R384" s="173">
        <v>0</v>
      </c>
      <c r="S384" s="173">
        <v>0</v>
      </c>
      <c r="U384" s="173">
        <f t="shared" si="21"/>
        <v>0</v>
      </c>
    </row>
    <row r="385" spans="1:21">
      <c r="A385" s="181" t="str">
        <f t="shared" si="19"/>
        <v>878</v>
      </c>
      <c r="B385" s="181" t="str">
        <f t="shared" si="20"/>
        <v>878.0</v>
      </c>
      <c r="C385" s="182" t="s">
        <v>1281</v>
      </c>
      <c r="D385" t="s">
        <v>1282</v>
      </c>
      <c r="E385" s="454"/>
      <c r="F385" s="454"/>
      <c r="G385" s="173">
        <v>0</v>
      </c>
      <c r="H385" s="173">
        <v>0</v>
      </c>
      <c r="I385" s="173">
        <v>0</v>
      </c>
      <c r="J385" s="173">
        <v>0</v>
      </c>
      <c r="K385" s="173">
        <v>0</v>
      </c>
      <c r="L385" s="173">
        <v>0</v>
      </c>
      <c r="M385" s="173">
        <v>0</v>
      </c>
      <c r="N385" s="173">
        <v>0</v>
      </c>
      <c r="O385" s="173">
        <v>0</v>
      </c>
      <c r="P385" s="173">
        <v>0</v>
      </c>
      <c r="Q385" s="173">
        <v>0</v>
      </c>
      <c r="R385" s="173">
        <v>0</v>
      </c>
      <c r="S385" s="173">
        <v>0</v>
      </c>
      <c r="U385" s="173">
        <f t="shared" si="21"/>
        <v>0</v>
      </c>
    </row>
    <row r="386" spans="1:21">
      <c r="A386" s="181" t="str">
        <f t="shared" si="19"/>
        <v>879</v>
      </c>
      <c r="B386" s="181" t="str">
        <f t="shared" si="20"/>
        <v>879.0</v>
      </c>
      <c r="C386" s="182" t="s">
        <v>1283</v>
      </c>
      <c r="D386" t="s">
        <v>1284</v>
      </c>
      <c r="E386" s="454"/>
      <c r="F386" s="454"/>
      <c r="G386" s="173">
        <v>0</v>
      </c>
      <c r="H386" s="173">
        <v>0</v>
      </c>
      <c r="I386" s="173">
        <v>0</v>
      </c>
      <c r="J386" s="173">
        <v>0</v>
      </c>
      <c r="K386" s="173">
        <v>0</v>
      </c>
      <c r="L386" s="173">
        <v>0</v>
      </c>
      <c r="M386" s="173">
        <v>0</v>
      </c>
      <c r="N386" s="173">
        <v>0</v>
      </c>
      <c r="O386" s="173">
        <v>0</v>
      </c>
      <c r="P386" s="173">
        <v>0</v>
      </c>
      <c r="Q386" s="173">
        <v>0</v>
      </c>
      <c r="R386" s="173">
        <v>0</v>
      </c>
      <c r="S386" s="173">
        <v>0</v>
      </c>
      <c r="U386" s="173">
        <f t="shared" si="21"/>
        <v>0</v>
      </c>
    </row>
    <row r="387" spans="1:21">
      <c r="A387" s="181" t="str">
        <f t="shared" si="19"/>
        <v>880</v>
      </c>
      <c r="B387" s="181" t="str">
        <f t="shared" si="20"/>
        <v>880.0</v>
      </c>
      <c r="C387" s="182" t="s">
        <v>1285</v>
      </c>
      <c r="D387" t="s">
        <v>1286</v>
      </c>
      <c r="E387" s="454"/>
      <c r="F387" s="454"/>
      <c r="G387" s="173">
        <v>0</v>
      </c>
      <c r="H387" s="173">
        <v>0</v>
      </c>
      <c r="I387" s="173">
        <v>0</v>
      </c>
      <c r="J387" s="173">
        <v>0</v>
      </c>
      <c r="K387" s="173">
        <v>0</v>
      </c>
      <c r="L387" s="173">
        <v>0</v>
      </c>
      <c r="M387" s="173">
        <v>0</v>
      </c>
      <c r="N387" s="173">
        <v>0</v>
      </c>
      <c r="O387" s="173">
        <v>0</v>
      </c>
      <c r="P387" s="173">
        <v>0</v>
      </c>
      <c r="Q387" s="173">
        <v>0</v>
      </c>
      <c r="R387" s="173">
        <v>0</v>
      </c>
      <c r="S387" s="173">
        <v>0</v>
      </c>
      <c r="U387" s="173">
        <f t="shared" si="21"/>
        <v>0</v>
      </c>
    </row>
    <row r="388" spans="1:21">
      <c r="A388" s="181" t="str">
        <f t="shared" si="19"/>
        <v>881</v>
      </c>
      <c r="B388" s="181" t="str">
        <f t="shared" si="20"/>
        <v>881.0</v>
      </c>
      <c r="C388" s="182" t="s">
        <v>1287</v>
      </c>
      <c r="D388" t="s">
        <v>1288</v>
      </c>
      <c r="E388" s="454"/>
      <c r="F388" s="454"/>
      <c r="G388" s="173">
        <v>0</v>
      </c>
      <c r="H388" s="173">
        <v>0</v>
      </c>
      <c r="I388" s="173">
        <v>0</v>
      </c>
      <c r="J388" s="173">
        <v>0</v>
      </c>
      <c r="K388" s="173">
        <v>0</v>
      </c>
      <c r="L388" s="173">
        <v>0</v>
      </c>
      <c r="M388" s="173">
        <v>0</v>
      </c>
      <c r="N388" s="173">
        <v>0</v>
      </c>
      <c r="O388" s="173">
        <v>0</v>
      </c>
      <c r="P388" s="173">
        <v>0</v>
      </c>
      <c r="Q388" s="173">
        <v>0</v>
      </c>
      <c r="R388" s="173">
        <v>0</v>
      </c>
      <c r="S388" s="173">
        <v>0</v>
      </c>
      <c r="U388" s="173">
        <f t="shared" si="21"/>
        <v>0</v>
      </c>
    </row>
    <row r="389" spans="1:21">
      <c r="A389" s="181" t="str">
        <f t="shared" si="19"/>
        <v>885</v>
      </c>
      <c r="B389" s="181" t="str">
        <f t="shared" si="20"/>
        <v>885.0</v>
      </c>
      <c r="C389" s="182" t="s">
        <v>1289</v>
      </c>
      <c r="D389" t="s">
        <v>1290</v>
      </c>
      <c r="E389" s="454"/>
      <c r="F389" s="454"/>
      <c r="G389" s="173">
        <v>0</v>
      </c>
      <c r="H389" s="173">
        <v>0</v>
      </c>
      <c r="I389" s="173">
        <v>0</v>
      </c>
      <c r="J389" s="173">
        <v>0</v>
      </c>
      <c r="K389" s="173">
        <v>0</v>
      </c>
      <c r="L389" s="173">
        <v>0</v>
      </c>
      <c r="M389" s="173">
        <v>0</v>
      </c>
      <c r="N389" s="173">
        <v>0</v>
      </c>
      <c r="O389" s="173">
        <v>0</v>
      </c>
      <c r="P389" s="173">
        <v>0</v>
      </c>
      <c r="Q389" s="173">
        <v>0</v>
      </c>
      <c r="R389" s="173">
        <v>0</v>
      </c>
      <c r="S389" s="173">
        <v>0</v>
      </c>
      <c r="U389" s="173">
        <f t="shared" si="21"/>
        <v>0</v>
      </c>
    </row>
    <row r="390" spans="1:21">
      <c r="A390" s="181" t="str">
        <f t="shared" si="19"/>
        <v>886</v>
      </c>
      <c r="B390" s="181" t="str">
        <f t="shared" si="20"/>
        <v>886.0</v>
      </c>
      <c r="C390" s="182" t="s">
        <v>1291</v>
      </c>
      <c r="D390" t="s">
        <v>1292</v>
      </c>
      <c r="E390" s="454"/>
      <c r="F390" s="454"/>
      <c r="G390" s="173">
        <v>0</v>
      </c>
      <c r="H390" s="173">
        <v>0</v>
      </c>
      <c r="I390" s="173">
        <v>0</v>
      </c>
      <c r="J390" s="173">
        <v>0</v>
      </c>
      <c r="K390" s="173">
        <v>0</v>
      </c>
      <c r="L390" s="173">
        <v>0</v>
      </c>
      <c r="M390" s="173">
        <v>0</v>
      </c>
      <c r="N390" s="173">
        <v>0</v>
      </c>
      <c r="O390" s="173">
        <v>0</v>
      </c>
      <c r="P390" s="173">
        <v>0</v>
      </c>
      <c r="Q390" s="173">
        <v>0</v>
      </c>
      <c r="R390" s="173">
        <v>0</v>
      </c>
      <c r="S390" s="173">
        <v>0</v>
      </c>
      <c r="U390" s="173">
        <f t="shared" si="21"/>
        <v>0</v>
      </c>
    </row>
    <row r="391" spans="1:21">
      <c r="A391" s="181" t="str">
        <f t="shared" ref="A391:A426" si="22">MID(C391,2,3)</f>
        <v>887</v>
      </c>
      <c r="B391" s="181" t="str">
        <f t="shared" ref="B391:B426" si="23">MID(C391,2,3)&amp;"."&amp;MID(C391,5,1)</f>
        <v>887.0</v>
      </c>
      <c r="C391" s="182" t="s">
        <v>1293</v>
      </c>
      <c r="D391" t="s">
        <v>1294</v>
      </c>
      <c r="E391" s="454"/>
      <c r="F391" s="454"/>
      <c r="G391" s="173">
        <v>0</v>
      </c>
      <c r="H391" s="173">
        <v>0</v>
      </c>
      <c r="I391" s="173">
        <v>0</v>
      </c>
      <c r="J391" s="173">
        <v>0</v>
      </c>
      <c r="K391" s="173">
        <v>0</v>
      </c>
      <c r="L391" s="173">
        <v>0</v>
      </c>
      <c r="M391" s="173">
        <v>0</v>
      </c>
      <c r="N391" s="173">
        <v>0</v>
      </c>
      <c r="O391" s="173">
        <v>0</v>
      </c>
      <c r="P391" s="173">
        <v>0</v>
      </c>
      <c r="Q391" s="173">
        <v>0</v>
      </c>
      <c r="R391" s="173">
        <v>0</v>
      </c>
      <c r="S391" s="173">
        <v>0</v>
      </c>
      <c r="U391" s="173">
        <f t="shared" ref="U391:U426" si="24">AVERAGE(G391:S391)</f>
        <v>0</v>
      </c>
    </row>
    <row r="392" spans="1:21">
      <c r="A392" s="181" t="str">
        <f t="shared" si="22"/>
        <v>888</v>
      </c>
      <c r="B392" s="181" t="str">
        <f t="shared" si="23"/>
        <v>888.0</v>
      </c>
      <c r="C392" s="182" t="s">
        <v>1295</v>
      </c>
      <c r="D392" t="s">
        <v>1296</v>
      </c>
      <c r="E392" s="454"/>
      <c r="F392" s="454"/>
      <c r="G392" s="173">
        <v>0</v>
      </c>
      <c r="H392" s="173">
        <v>0</v>
      </c>
      <c r="I392" s="173">
        <v>0</v>
      </c>
      <c r="J392" s="173">
        <v>0</v>
      </c>
      <c r="K392" s="173">
        <v>0</v>
      </c>
      <c r="L392" s="173">
        <v>0</v>
      </c>
      <c r="M392" s="173">
        <v>0</v>
      </c>
      <c r="N392" s="173">
        <v>0</v>
      </c>
      <c r="O392" s="173">
        <v>0</v>
      </c>
      <c r="P392" s="173">
        <v>0</v>
      </c>
      <c r="Q392" s="173">
        <v>0</v>
      </c>
      <c r="R392" s="173">
        <v>0</v>
      </c>
      <c r="S392" s="173">
        <v>0</v>
      </c>
      <c r="U392" s="173">
        <f t="shared" si="24"/>
        <v>0</v>
      </c>
    </row>
    <row r="393" spans="1:21">
      <c r="A393" s="181" t="str">
        <f t="shared" si="22"/>
        <v>889</v>
      </c>
      <c r="B393" s="181" t="str">
        <f t="shared" si="23"/>
        <v>889.0</v>
      </c>
      <c r="C393" s="182" t="s">
        <v>1297</v>
      </c>
      <c r="D393" t="s">
        <v>1298</v>
      </c>
      <c r="E393" s="454"/>
      <c r="F393" s="454"/>
      <c r="G393" s="173">
        <v>0</v>
      </c>
      <c r="H393" s="173">
        <v>0</v>
      </c>
      <c r="I393" s="173">
        <v>0</v>
      </c>
      <c r="J393" s="173">
        <v>0</v>
      </c>
      <c r="K393" s="173">
        <v>0</v>
      </c>
      <c r="L393" s="173">
        <v>0</v>
      </c>
      <c r="M393" s="173">
        <v>0</v>
      </c>
      <c r="N393" s="173">
        <v>0</v>
      </c>
      <c r="O393" s="173">
        <v>0</v>
      </c>
      <c r="P393" s="173">
        <v>0</v>
      </c>
      <c r="Q393" s="173">
        <v>0</v>
      </c>
      <c r="R393" s="173">
        <v>0</v>
      </c>
      <c r="S393" s="173">
        <v>0</v>
      </c>
      <c r="U393" s="173">
        <f t="shared" si="24"/>
        <v>0</v>
      </c>
    </row>
    <row r="394" spans="1:21">
      <c r="A394" s="181" t="str">
        <f t="shared" si="22"/>
        <v>890</v>
      </c>
      <c r="B394" s="181" t="str">
        <f t="shared" si="23"/>
        <v>890.0</v>
      </c>
      <c r="C394" s="182" t="s">
        <v>1299</v>
      </c>
      <c r="D394" t="s">
        <v>1300</v>
      </c>
      <c r="E394" s="454"/>
      <c r="F394" s="454"/>
      <c r="G394" s="173">
        <v>0</v>
      </c>
      <c r="H394" s="173">
        <v>0</v>
      </c>
      <c r="I394" s="173">
        <v>0</v>
      </c>
      <c r="J394" s="173">
        <v>0</v>
      </c>
      <c r="K394" s="173">
        <v>0</v>
      </c>
      <c r="L394" s="173">
        <v>0</v>
      </c>
      <c r="M394" s="173">
        <v>0</v>
      </c>
      <c r="N394" s="173">
        <v>0</v>
      </c>
      <c r="O394" s="173">
        <v>0</v>
      </c>
      <c r="P394" s="173">
        <v>0</v>
      </c>
      <c r="Q394" s="173">
        <v>0</v>
      </c>
      <c r="R394" s="173">
        <v>0</v>
      </c>
      <c r="S394" s="173">
        <v>0</v>
      </c>
      <c r="U394" s="173">
        <f t="shared" si="24"/>
        <v>0</v>
      </c>
    </row>
    <row r="395" spans="1:21">
      <c r="A395" s="181" t="str">
        <f t="shared" si="22"/>
        <v>891</v>
      </c>
      <c r="B395" s="181" t="str">
        <f t="shared" si="23"/>
        <v>891.0</v>
      </c>
      <c r="C395" s="182" t="s">
        <v>1301</v>
      </c>
      <c r="D395" t="s">
        <v>1302</v>
      </c>
      <c r="E395" s="454"/>
      <c r="F395" s="454"/>
      <c r="G395" s="173">
        <v>0</v>
      </c>
      <c r="H395" s="173">
        <v>0</v>
      </c>
      <c r="I395" s="173">
        <v>0</v>
      </c>
      <c r="J395" s="173">
        <v>0</v>
      </c>
      <c r="K395" s="173">
        <v>0</v>
      </c>
      <c r="L395" s="173">
        <v>0</v>
      </c>
      <c r="M395" s="173">
        <v>0</v>
      </c>
      <c r="N395" s="173">
        <v>0</v>
      </c>
      <c r="O395" s="173">
        <v>0</v>
      </c>
      <c r="P395" s="173">
        <v>0</v>
      </c>
      <c r="Q395" s="173">
        <v>0</v>
      </c>
      <c r="R395" s="173">
        <v>0</v>
      </c>
      <c r="S395" s="173">
        <v>0</v>
      </c>
      <c r="U395" s="173">
        <f t="shared" si="24"/>
        <v>0</v>
      </c>
    </row>
    <row r="396" spans="1:21">
      <c r="A396" s="181" t="str">
        <f t="shared" si="22"/>
        <v>892</v>
      </c>
      <c r="B396" s="181" t="str">
        <f t="shared" si="23"/>
        <v>892.0</v>
      </c>
      <c r="C396" s="182" t="s">
        <v>1303</v>
      </c>
      <c r="D396" t="s">
        <v>1304</v>
      </c>
      <c r="E396" s="454"/>
      <c r="F396" s="454"/>
      <c r="G396" s="173">
        <v>0</v>
      </c>
      <c r="H396" s="173">
        <v>0</v>
      </c>
      <c r="I396" s="173">
        <v>0</v>
      </c>
      <c r="J396" s="173">
        <v>0</v>
      </c>
      <c r="K396" s="173">
        <v>0</v>
      </c>
      <c r="L396" s="173">
        <v>0</v>
      </c>
      <c r="M396" s="173">
        <v>0</v>
      </c>
      <c r="N396" s="173">
        <v>0</v>
      </c>
      <c r="O396" s="173">
        <v>0</v>
      </c>
      <c r="P396" s="173">
        <v>0</v>
      </c>
      <c r="Q396" s="173">
        <v>0</v>
      </c>
      <c r="R396" s="173">
        <v>0</v>
      </c>
      <c r="S396" s="173">
        <v>0</v>
      </c>
      <c r="U396" s="173">
        <f t="shared" si="24"/>
        <v>0</v>
      </c>
    </row>
    <row r="397" spans="1:21">
      <c r="A397" s="181" t="str">
        <f t="shared" si="22"/>
        <v>893</v>
      </c>
      <c r="B397" s="181" t="str">
        <f t="shared" si="23"/>
        <v>893.0</v>
      </c>
      <c r="C397" s="182" t="s">
        <v>1305</v>
      </c>
      <c r="D397" t="s">
        <v>1306</v>
      </c>
      <c r="E397" s="454"/>
      <c r="F397" s="454"/>
      <c r="G397" s="173">
        <v>0</v>
      </c>
      <c r="H397" s="173">
        <v>0</v>
      </c>
      <c r="I397" s="173">
        <v>0</v>
      </c>
      <c r="J397" s="173">
        <v>0</v>
      </c>
      <c r="K397" s="173">
        <v>0</v>
      </c>
      <c r="L397" s="173">
        <v>0</v>
      </c>
      <c r="M397" s="173">
        <v>0</v>
      </c>
      <c r="N397" s="173">
        <v>0</v>
      </c>
      <c r="O397" s="173">
        <v>0</v>
      </c>
      <c r="P397" s="173">
        <v>0</v>
      </c>
      <c r="Q397" s="173">
        <v>0</v>
      </c>
      <c r="R397" s="173">
        <v>0</v>
      </c>
      <c r="S397" s="173">
        <v>0</v>
      </c>
      <c r="U397" s="173">
        <f t="shared" si="24"/>
        <v>0</v>
      </c>
    </row>
    <row r="398" spans="1:21">
      <c r="A398" s="181" t="str">
        <f t="shared" si="22"/>
        <v>894</v>
      </c>
      <c r="B398" s="181" t="str">
        <f t="shared" si="23"/>
        <v>894.0</v>
      </c>
      <c r="C398" s="182" t="s">
        <v>1307</v>
      </c>
      <c r="D398" t="s">
        <v>1308</v>
      </c>
      <c r="E398" s="454"/>
      <c r="F398" s="454"/>
      <c r="G398" s="173">
        <v>0</v>
      </c>
      <c r="H398" s="173">
        <v>0</v>
      </c>
      <c r="I398" s="173">
        <v>0</v>
      </c>
      <c r="J398" s="173">
        <v>0</v>
      </c>
      <c r="K398" s="173">
        <v>0</v>
      </c>
      <c r="L398" s="173">
        <v>0</v>
      </c>
      <c r="M398" s="173">
        <v>0</v>
      </c>
      <c r="N398" s="173">
        <v>0</v>
      </c>
      <c r="O398" s="173">
        <v>0</v>
      </c>
      <c r="P398" s="173">
        <v>0</v>
      </c>
      <c r="Q398" s="173">
        <v>0</v>
      </c>
      <c r="R398" s="173">
        <v>0</v>
      </c>
      <c r="S398" s="173">
        <v>0</v>
      </c>
      <c r="U398" s="173">
        <f t="shared" si="24"/>
        <v>0</v>
      </c>
    </row>
    <row r="399" spans="1:21">
      <c r="A399" s="181" t="str">
        <f t="shared" si="22"/>
        <v>901</v>
      </c>
      <c r="B399" s="181" t="str">
        <f t="shared" si="23"/>
        <v>901.0</v>
      </c>
      <c r="C399" s="182" t="s">
        <v>1309</v>
      </c>
      <c r="D399" t="s">
        <v>1310</v>
      </c>
      <c r="E399" s="454"/>
      <c r="F399" s="454"/>
      <c r="G399" s="173">
        <v>0</v>
      </c>
      <c r="H399" s="173">
        <v>0</v>
      </c>
      <c r="I399" s="173">
        <v>0</v>
      </c>
      <c r="J399" s="173">
        <v>0</v>
      </c>
      <c r="K399" s="173">
        <v>0</v>
      </c>
      <c r="L399" s="173">
        <v>0</v>
      </c>
      <c r="M399" s="173">
        <v>0</v>
      </c>
      <c r="N399" s="173">
        <v>0</v>
      </c>
      <c r="O399" s="173">
        <v>0</v>
      </c>
      <c r="P399" s="173">
        <v>0</v>
      </c>
      <c r="Q399" s="173">
        <v>0</v>
      </c>
      <c r="R399" s="173">
        <v>0</v>
      </c>
      <c r="S399" s="173">
        <v>0</v>
      </c>
      <c r="U399" s="173">
        <f t="shared" si="24"/>
        <v>0</v>
      </c>
    </row>
    <row r="400" spans="1:21">
      <c r="A400" s="181" t="str">
        <f t="shared" si="22"/>
        <v>902</v>
      </c>
      <c r="B400" s="181" t="str">
        <f t="shared" si="23"/>
        <v>902.0</v>
      </c>
      <c r="C400" s="182" t="s">
        <v>1311</v>
      </c>
      <c r="D400" t="s">
        <v>1312</v>
      </c>
      <c r="E400" s="454"/>
      <c r="F400" s="454"/>
      <c r="G400" s="173">
        <v>347086.8997214</v>
      </c>
      <c r="H400" s="173">
        <v>431185.06006809999</v>
      </c>
      <c r="I400" s="173">
        <v>302261.96785219997</v>
      </c>
      <c r="J400" s="173">
        <v>287542.43879819999</v>
      </c>
      <c r="K400" s="173">
        <v>457231.26276239997</v>
      </c>
      <c r="L400" s="173">
        <v>304915.48686260002</v>
      </c>
      <c r="M400" s="173">
        <v>312722.44296880002</v>
      </c>
      <c r="N400" s="173">
        <v>444291.44127439999</v>
      </c>
      <c r="O400" s="173">
        <v>352215.14415459998</v>
      </c>
      <c r="P400" s="173">
        <v>328748.37724160001</v>
      </c>
      <c r="Q400" s="173">
        <v>438645.30197069998</v>
      </c>
      <c r="R400" s="173">
        <v>387580.47074060002</v>
      </c>
      <c r="S400" s="173">
        <v>347086.8997214</v>
      </c>
      <c r="U400" s="173">
        <f t="shared" si="24"/>
        <v>364731.78416438453</v>
      </c>
    </row>
    <row r="401" spans="1:21">
      <c r="A401" s="181" t="str">
        <f t="shared" si="22"/>
        <v>903</v>
      </c>
      <c r="B401" s="181" t="str">
        <f t="shared" si="23"/>
        <v>903.0</v>
      </c>
      <c r="C401" s="182" t="s">
        <v>1313</v>
      </c>
      <c r="D401" t="s">
        <v>1314</v>
      </c>
      <c r="E401" s="454"/>
      <c r="F401" s="454"/>
      <c r="G401" s="173">
        <v>2444298.2362452</v>
      </c>
      <c r="H401" s="173">
        <v>2466636.7537588002</v>
      </c>
      <c r="I401" s="173">
        <v>2272445.5497673</v>
      </c>
      <c r="J401" s="173">
        <v>2333938.7997673</v>
      </c>
      <c r="K401" s="173">
        <v>2366390.3708213</v>
      </c>
      <c r="L401" s="173">
        <v>2635607.6479042</v>
      </c>
      <c r="M401" s="173">
        <v>2352957.7176704002</v>
      </c>
      <c r="N401" s="173">
        <v>2498471.9086477002</v>
      </c>
      <c r="O401" s="173">
        <v>2488309.6796117998</v>
      </c>
      <c r="P401" s="173">
        <v>2425938.4725389001</v>
      </c>
      <c r="Q401" s="173">
        <v>2489198.6449978999</v>
      </c>
      <c r="R401" s="173">
        <v>2575892.9512888999</v>
      </c>
      <c r="S401" s="173">
        <v>2470817.3780636</v>
      </c>
      <c r="U401" s="173">
        <f t="shared" si="24"/>
        <v>2447761.8546987157</v>
      </c>
    </row>
    <row r="402" spans="1:21">
      <c r="A402" s="181" t="str">
        <f t="shared" si="22"/>
        <v>904</v>
      </c>
      <c r="B402" s="181" t="str">
        <f t="shared" si="23"/>
        <v>904.0</v>
      </c>
      <c r="C402" s="182" t="s">
        <v>1315</v>
      </c>
      <c r="D402" t="s">
        <v>1316</v>
      </c>
      <c r="E402" s="454"/>
      <c r="F402" s="454"/>
      <c r="G402" s="173">
        <v>562792.63471110002</v>
      </c>
      <c r="H402" s="173">
        <v>535004.08548150002</v>
      </c>
      <c r="I402" s="173">
        <v>416854.43843610003</v>
      </c>
      <c r="J402" s="173">
        <v>394595.26702500001</v>
      </c>
      <c r="K402" s="173">
        <v>496259.70926839998</v>
      </c>
      <c r="L402" s="173">
        <v>476106.71931050002</v>
      </c>
      <c r="M402" s="173">
        <v>475209.16333120002</v>
      </c>
      <c r="N402" s="173">
        <v>481730.64659289998</v>
      </c>
      <c r="O402" s="173">
        <v>442112.22286059998</v>
      </c>
      <c r="P402" s="173">
        <v>556668.11251939996</v>
      </c>
      <c r="Q402" s="173">
        <v>492223.62028540001</v>
      </c>
      <c r="R402" s="173">
        <v>482058.76406670001</v>
      </c>
      <c r="S402" s="173">
        <v>547957.67691379995</v>
      </c>
      <c r="U402" s="173">
        <f t="shared" si="24"/>
        <v>489197.92775404616</v>
      </c>
    </row>
    <row r="403" spans="1:21">
      <c r="A403" s="181" t="str">
        <f t="shared" si="22"/>
        <v>905</v>
      </c>
      <c r="B403" s="181" t="str">
        <f t="shared" si="23"/>
        <v>905.0</v>
      </c>
      <c r="C403" s="182" t="s">
        <v>1317</v>
      </c>
      <c r="D403" t="s">
        <v>1318</v>
      </c>
      <c r="E403" s="454"/>
      <c r="F403" s="454"/>
      <c r="G403" s="173">
        <v>0</v>
      </c>
      <c r="H403" s="173">
        <v>0</v>
      </c>
      <c r="I403" s="173">
        <v>0</v>
      </c>
      <c r="J403" s="173">
        <v>0</v>
      </c>
      <c r="K403" s="173">
        <v>0</v>
      </c>
      <c r="L403" s="173">
        <v>0</v>
      </c>
      <c r="M403" s="173">
        <v>0</v>
      </c>
      <c r="N403" s="173">
        <v>0</v>
      </c>
      <c r="O403" s="173">
        <v>0</v>
      </c>
      <c r="P403" s="173">
        <v>0</v>
      </c>
      <c r="Q403" s="173">
        <v>0</v>
      </c>
      <c r="R403" s="173">
        <v>0</v>
      </c>
      <c r="S403" s="173">
        <v>0</v>
      </c>
      <c r="U403" s="173">
        <f t="shared" si="24"/>
        <v>0</v>
      </c>
    </row>
    <row r="404" spans="1:21">
      <c r="A404" s="181" t="str">
        <f t="shared" si="22"/>
        <v>907</v>
      </c>
      <c r="B404" s="181" t="str">
        <f t="shared" si="23"/>
        <v>907.0</v>
      </c>
      <c r="C404" s="182" t="s">
        <v>1319</v>
      </c>
      <c r="D404" t="s">
        <v>1320</v>
      </c>
      <c r="E404" s="454"/>
      <c r="F404" s="454"/>
      <c r="G404" s="173">
        <v>0</v>
      </c>
      <c r="H404" s="173">
        <v>0</v>
      </c>
      <c r="I404" s="173">
        <v>0</v>
      </c>
      <c r="J404" s="173">
        <v>0</v>
      </c>
      <c r="K404" s="173">
        <v>0</v>
      </c>
      <c r="L404" s="173">
        <v>0</v>
      </c>
      <c r="M404" s="173">
        <v>0</v>
      </c>
      <c r="N404" s="173">
        <v>0</v>
      </c>
      <c r="O404" s="173">
        <v>0</v>
      </c>
      <c r="P404" s="173">
        <v>0</v>
      </c>
      <c r="Q404" s="173">
        <v>0</v>
      </c>
      <c r="R404" s="173">
        <v>0</v>
      </c>
      <c r="S404" s="173">
        <v>0</v>
      </c>
      <c r="U404" s="173">
        <f t="shared" si="24"/>
        <v>0</v>
      </c>
    </row>
    <row r="405" spans="1:21">
      <c r="A405" s="181" t="str">
        <f t="shared" si="22"/>
        <v>908</v>
      </c>
      <c r="B405" s="181" t="str">
        <f t="shared" si="23"/>
        <v>908.0</v>
      </c>
      <c r="C405" s="182" t="s">
        <v>1321</v>
      </c>
      <c r="D405" t="s">
        <v>1322</v>
      </c>
      <c r="E405" s="454"/>
      <c r="F405" s="454"/>
      <c r="G405" s="173">
        <v>3610478.2141871001</v>
      </c>
      <c r="H405" s="173">
        <v>4887684.6267860001</v>
      </c>
      <c r="I405" s="173">
        <v>4492728.0283834003</v>
      </c>
      <c r="J405" s="173">
        <v>4240970.2315854002</v>
      </c>
      <c r="K405" s="173">
        <v>4638738.8576191999</v>
      </c>
      <c r="L405" s="173">
        <v>5068116.9442383004</v>
      </c>
      <c r="M405" s="173">
        <v>5946296.3986221999</v>
      </c>
      <c r="N405" s="173">
        <v>6165039.4529951001</v>
      </c>
      <c r="O405" s="173">
        <v>5975558.7296519997</v>
      </c>
      <c r="P405" s="173">
        <v>6211684.8590652999</v>
      </c>
      <c r="Q405" s="173">
        <v>5640602.3964545</v>
      </c>
      <c r="R405" s="173">
        <v>4827218.8068610998</v>
      </c>
      <c r="S405" s="173">
        <v>4606025.3370319</v>
      </c>
      <c r="U405" s="173">
        <f t="shared" si="24"/>
        <v>5100857.1448831931</v>
      </c>
    </row>
    <row r="406" spans="1:21">
      <c r="A406" s="181" t="str">
        <f t="shared" si="22"/>
        <v>909</v>
      </c>
      <c r="B406" s="181" t="str">
        <f t="shared" si="23"/>
        <v>909.0</v>
      </c>
      <c r="C406" s="182" t="s">
        <v>1323</v>
      </c>
      <c r="D406" t="s">
        <v>1324</v>
      </c>
      <c r="E406" s="454"/>
      <c r="F406" s="454"/>
      <c r="G406" s="173">
        <v>153403.5066811</v>
      </c>
      <c r="H406" s="173">
        <v>344976.86804089998</v>
      </c>
      <c r="I406" s="173">
        <v>370329.36627910001</v>
      </c>
      <c r="J406" s="173">
        <v>620392.67918219999</v>
      </c>
      <c r="K406" s="173">
        <v>330421.66512590001</v>
      </c>
      <c r="L406" s="173">
        <v>362420.26713729999</v>
      </c>
      <c r="M406" s="173">
        <v>320407.90912040003</v>
      </c>
      <c r="N406" s="173">
        <v>519163.06851409998</v>
      </c>
      <c r="O406" s="173">
        <v>857943.65842200001</v>
      </c>
      <c r="P406" s="173">
        <v>634939.64162010001</v>
      </c>
      <c r="Q406" s="173">
        <v>525308.27425430005</v>
      </c>
      <c r="R406" s="173">
        <v>328283.75790879998</v>
      </c>
      <c r="S406" s="173">
        <v>269571.8222769</v>
      </c>
      <c r="U406" s="173">
        <f t="shared" si="24"/>
        <v>433658.6526586999</v>
      </c>
    </row>
    <row r="407" spans="1:21">
      <c r="A407" s="181" t="str">
        <f t="shared" si="22"/>
        <v>910</v>
      </c>
      <c r="B407" s="181" t="str">
        <f t="shared" si="23"/>
        <v>910.0</v>
      </c>
      <c r="C407" s="182" t="s">
        <v>1325</v>
      </c>
      <c r="D407" t="s">
        <v>1326</v>
      </c>
      <c r="E407" s="454"/>
      <c r="F407" s="454"/>
      <c r="G407" s="173">
        <v>0</v>
      </c>
      <c r="H407" s="173">
        <v>0</v>
      </c>
      <c r="I407" s="173">
        <v>0</v>
      </c>
      <c r="J407" s="173">
        <v>0</v>
      </c>
      <c r="K407" s="173">
        <v>0</v>
      </c>
      <c r="L407" s="173">
        <v>0</v>
      </c>
      <c r="M407" s="173">
        <v>0</v>
      </c>
      <c r="N407" s="173">
        <v>0</v>
      </c>
      <c r="O407" s="173">
        <v>0</v>
      </c>
      <c r="P407" s="173">
        <v>0</v>
      </c>
      <c r="Q407" s="173">
        <v>0</v>
      </c>
      <c r="R407" s="173">
        <v>0</v>
      </c>
      <c r="S407" s="173">
        <v>0</v>
      </c>
      <c r="U407" s="173">
        <f t="shared" si="24"/>
        <v>0</v>
      </c>
    </row>
    <row r="408" spans="1:21">
      <c r="A408" s="181" t="str">
        <f t="shared" si="22"/>
        <v>911</v>
      </c>
      <c r="B408" s="181" t="str">
        <f t="shared" si="23"/>
        <v>911.0</v>
      </c>
      <c r="C408" s="182" t="s">
        <v>1327</v>
      </c>
      <c r="D408" t="s">
        <v>1328</v>
      </c>
      <c r="E408" s="454"/>
      <c r="F408" s="454"/>
      <c r="G408" s="173">
        <v>0</v>
      </c>
      <c r="H408" s="173">
        <v>0</v>
      </c>
      <c r="I408" s="173">
        <v>0</v>
      </c>
      <c r="J408" s="173">
        <v>0</v>
      </c>
      <c r="K408" s="173">
        <v>0</v>
      </c>
      <c r="L408" s="173">
        <v>0</v>
      </c>
      <c r="M408" s="173">
        <v>0</v>
      </c>
      <c r="N408" s="173">
        <v>0</v>
      </c>
      <c r="O408" s="173">
        <v>0</v>
      </c>
      <c r="P408" s="173">
        <v>0</v>
      </c>
      <c r="Q408" s="173">
        <v>0</v>
      </c>
      <c r="R408" s="173">
        <v>0</v>
      </c>
      <c r="S408" s="173">
        <v>0</v>
      </c>
      <c r="U408" s="173">
        <f t="shared" si="24"/>
        <v>0</v>
      </c>
    </row>
    <row r="409" spans="1:21">
      <c r="A409" s="181" t="str">
        <f t="shared" si="22"/>
        <v>912</v>
      </c>
      <c r="B409" s="181" t="str">
        <f t="shared" si="23"/>
        <v>912.0</v>
      </c>
      <c r="C409" s="182" t="s">
        <v>1329</v>
      </c>
      <c r="D409" t="s">
        <v>1330</v>
      </c>
      <c r="E409" s="454"/>
      <c r="F409" s="454"/>
      <c r="G409" s="173">
        <v>13000</v>
      </c>
      <c r="H409" s="173">
        <v>97997</v>
      </c>
      <c r="I409" s="173">
        <v>10000</v>
      </c>
      <c r="J409" s="173">
        <v>16470</v>
      </c>
      <c r="K409" s="173">
        <v>26647</v>
      </c>
      <c r="L409" s="173">
        <v>11290</v>
      </c>
      <c r="M409" s="173">
        <v>13385</v>
      </c>
      <c r="N409" s="173">
        <v>24197</v>
      </c>
      <c r="O409" s="173">
        <v>11500</v>
      </c>
      <c r="P409" s="173">
        <v>26500</v>
      </c>
      <c r="Q409" s="173">
        <v>54516</v>
      </c>
      <c r="R409" s="173">
        <v>29500</v>
      </c>
      <c r="S409" s="173">
        <v>13000</v>
      </c>
      <c r="U409" s="173">
        <f t="shared" si="24"/>
        <v>26769.384615384617</v>
      </c>
    </row>
    <row r="410" spans="1:21">
      <c r="A410" s="181" t="str">
        <f t="shared" si="22"/>
        <v>913</v>
      </c>
      <c r="B410" s="181" t="str">
        <f t="shared" si="23"/>
        <v>913.0</v>
      </c>
      <c r="C410" s="182" t="s">
        <v>1331</v>
      </c>
      <c r="D410" t="s">
        <v>1332</v>
      </c>
      <c r="E410" s="454"/>
      <c r="F410" s="454"/>
      <c r="G410" s="173">
        <v>0</v>
      </c>
      <c r="H410" s="173">
        <v>0</v>
      </c>
      <c r="I410" s="173">
        <v>0</v>
      </c>
      <c r="J410" s="173">
        <v>0</v>
      </c>
      <c r="K410" s="173">
        <v>0</v>
      </c>
      <c r="L410" s="173">
        <v>0</v>
      </c>
      <c r="M410" s="173">
        <v>0</v>
      </c>
      <c r="N410" s="173">
        <v>0</v>
      </c>
      <c r="O410" s="173">
        <v>0</v>
      </c>
      <c r="P410" s="173">
        <v>0</v>
      </c>
      <c r="Q410" s="173">
        <v>0</v>
      </c>
      <c r="R410" s="173">
        <v>0</v>
      </c>
      <c r="S410" s="173">
        <v>0</v>
      </c>
      <c r="U410" s="173">
        <f t="shared" si="24"/>
        <v>0</v>
      </c>
    </row>
    <row r="411" spans="1:21">
      <c r="A411" s="181" t="str">
        <f t="shared" si="22"/>
        <v>916</v>
      </c>
      <c r="B411" s="181" t="str">
        <f t="shared" si="23"/>
        <v>916.0</v>
      </c>
      <c r="C411" s="182" t="s">
        <v>1333</v>
      </c>
      <c r="D411" t="s">
        <v>1334</v>
      </c>
      <c r="E411" s="454"/>
      <c r="F411" s="454"/>
      <c r="G411" s="173">
        <v>0</v>
      </c>
      <c r="H411" s="173">
        <v>0</v>
      </c>
      <c r="I411" s="173">
        <v>0</v>
      </c>
      <c r="J411" s="173">
        <v>0</v>
      </c>
      <c r="K411" s="173">
        <v>0</v>
      </c>
      <c r="L411" s="173">
        <v>0</v>
      </c>
      <c r="M411" s="173">
        <v>0</v>
      </c>
      <c r="N411" s="173">
        <v>0</v>
      </c>
      <c r="O411" s="173">
        <v>0</v>
      </c>
      <c r="P411" s="173">
        <v>0</v>
      </c>
      <c r="Q411" s="173">
        <v>0</v>
      </c>
      <c r="R411" s="173">
        <v>0</v>
      </c>
      <c r="S411" s="173">
        <v>0</v>
      </c>
      <c r="U411" s="173">
        <f t="shared" si="24"/>
        <v>0</v>
      </c>
    </row>
    <row r="412" spans="1:21">
      <c r="A412" s="181" t="str">
        <f t="shared" si="22"/>
        <v>920</v>
      </c>
      <c r="B412" s="181" t="str">
        <f t="shared" si="23"/>
        <v>920.0</v>
      </c>
      <c r="C412" s="182" t="s">
        <v>1335</v>
      </c>
      <c r="D412" t="s">
        <v>1336</v>
      </c>
      <c r="E412" s="454"/>
      <c r="F412" s="454"/>
      <c r="G412" s="173">
        <v>6524414.9561860999</v>
      </c>
      <c r="H412" s="173">
        <v>6334324.7280780999</v>
      </c>
      <c r="I412" s="173">
        <v>5958108.0198590001</v>
      </c>
      <c r="J412" s="173">
        <v>5873689.5393299004</v>
      </c>
      <c r="K412" s="173">
        <v>6134268.8557120999</v>
      </c>
      <c r="L412" s="173">
        <v>6302099.5262510004</v>
      </c>
      <c r="M412" s="173">
        <v>5679949.8523481004</v>
      </c>
      <c r="N412" s="173">
        <v>6338389.2459754003</v>
      </c>
      <c r="O412" s="173">
        <v>6156516.2385056997</v>
      </c>
      <c r="P412" s="173">
        <v>5899265.1025245003</v>
      </c>
      <c r="Q412" s="173">
        <v>6325928.5940017998</v>
      </c>
      <c r="R412" s="173">
        <v>5929077.2413130002</v>
      </c>
      <c r="S412" s="173">
        <v>6110786.7284057997</v>
      </c>
      <c r="U412" s="173">
        <f t="shared" si="24"/>
        <v>6120524.5098838853</v>
      </c>
    </row>
    <row r="413" spans="1:21">
      <c r="A413" s="181" t="str">
        <f t="shared" si="22"/>
        <v>921</v>
      </c>
      <c r="B413" s="181" t="str">
        <f t="shared" si="23"/>
        <v>921.0</v>
      </c>
      <c r="C413" s="182" t="s">
        <v>1337</v>
      </c>
      <c r="D413" t="s">
        <v>1338</v>
      </c>
      <c r="E413" s="454"/>
      <c r="F413" s="454"/>
      <c r="G413" s="173">
        <v>561693.60566670005</v>
      </c>
      <c r="H413" s="173">
        <v>623214.0013764</v>
      </c>
      <c r="I413" s="173">
        <v>336722.22055839997</v>
      </c>
      <c r="J413" s="173">
        <v>498252.56669210002</v>
      </c>
      <c r="K413" s="173">
        <v>526763.14661709999</v>
      </c>
      <c r="L413" s="173">
        <v>300899.8711171</v>
      </c>
      <c r="M413" s="173">
        <v>472409.25269210001</v>
      </c>
      <c r="N413" s="173">
        <v>488440.30456710001</v>
      </c>
      <c r="O413" s="173">
        <v>294596.97131709999</v>
      </c>
      <c r="P413" s="173">
        <v>369908.44769210002</v>
      </c>
      <c r="Q413" s="173">
        <v>512247.79231709999</v>
      </c>
      <c r="R413" s="173">
        <v>314646.99581709999</v>
      </c>
      <c r="S413" s="173">
        <v>464738.78194209997</v>
      </c>
      <c r="U413" s="173">
        <f t="shared" si="24"/>
        <v>443425.68910557695</v>
      </c>
    </row>
    <row r="414" spans="1:21">
      <c r="A414" s="181" t="str">
        <f t="shared" si="22"/>
        <v>922</v>
      </c>
      <c r="B414" s="181" t="str">
        <f t="shared" si="23"/>
        <v>922.0</v>
      </c>
      <c r="C414" s="182" t="s">
        <v>1339</v>
      </c>
      <c r="D414" t="s">
        <v>1340</v>
      </c>
      <c r="E414" s="454"/>
      <c r="F414" s="454"/>
      <c r="G414" s="173">
        <v>-5001705.4754798003</v>
      </c>
      <c r="H414" s="173">
        <v>-4866475.9369681999</v>
      </c>
      <c r="I414" s="173">
        <v>-4720457.4225460999</v>
      </c>
      <c r="J414" s="173">
        <v>-4959677.3047139002</v>
      </c>
      <c r="K414" s="173">
        <v>-4864986.3861277997</v>
      </c>
      <c r="L414" s="173">
        <v>-4863822.7085033003</v>
      </c>
      <c r="M414" s="173">
        <v>-4902639.5207968997</v>
      </c>
      <c r="N414" s="173">
        <v>-4881490.1586995004</v>
      </c>
      <c r="O414" s="173">
        <v>-4797973.9661464002</v>
      </c>
      <c r="P414" s="173">
        <v>-4932787.8911207998</v>
      </c>
      <c r="Q414" s="173">
        <v>-4793368.5497752</v>
      </c>
      <c r="R414" s="173">
        <v>-4759149.8370484002</v>
      </c>
      <c r="S414" s="173">
        <v>-4967831.3500897</v>
      </c>
      <c r="U414" s="173">
        <f t="shared" si="24"/>
        <v>-4870182.0390781546</v>
      </c>
    </row>
    <row r="415" spans="1:21">
      <c r="A415" s="181" t="str">
        <f t="shared" si="22"/>
        <v>923</v>
      </c>
      <c r="B415" s="181" t="str">
        <f t="shared" si="23"/>
        <v>923.0</v>
      </c>
      <c r="C415" s="182" t="s">
        <v>1341</v>
      </c>
      <c r="D415" t="s">
        <v>1342</v>
      </c>
      <c r="E415" s="454"/>
      <c r="F415" s="454"/>
      <c r="G415" s="173">
        <v>2931479.9405022999</v>
      </c>
      <c r="H415" s="173">
        <v>3317516.5481258002</v>
      </c>
      <c r="I415" s="173">
        <v>2502917.7280585999</v>
      </c>
      <c r="J415" s="173">
        <v>2916808.4449741002</v>
      </c>
      <c r="K415" s="173">
        <v>2927428.3744040998</v>
      </c>
      <c r="L415" s="173">
        <v>2928159.2543023</v>
      </c>
      <c r="M415" s="173">
        <v>2995345.8962897998</v>
      </c>
      <c r="N415" s="173">
        <v>3078196.4322040998</v>
      </c>
      <c r="O415" s="173">
        <v>2870893.6411898001</v>
      </c>
      <c r="P415" s="173">
        <v>3090769.4778565001</v>
      </c>
      <c r="Q415" s="173">
        <v>2697807.6344041</v>
      </c>
      <c r="R415" s="173">
        <v>2833943.0861897999</v>
      </c>
      <c r="S415" s="173">
        <v>3113471.1111897998</v>
      </c>
      <c r="U415" s="173">
        <f t="shared" si="24"/>
        <v>2938825.9668993154</v>
      </c>
    </row>
    <row r="416" spans="1:21">
      <c r="A416" s="181" t="str">
        <f t="shared" si="22"/>
        <v>924</v>
      </c>
      <c r="B416" s="181" t="str">
        <f t="shared" si="23"/>
        <v>924.0</v>
      </c>
      <c r="C416" s="182" t="s">
        <v>1343</v>
      </c>
      <c r="D416" t="s">
        <v>1344</v>
      </c>
      <c r="E416" s="454"/>
      <c r="F416" s="454"/>
      <c r="G416" s="173">
        <v>3436377.89</v>
      </c>
      <c r="H416" s="173">
        <v>1443147.2532962</v>
      </c>
      <c r="I416" s="173">
        <v>1443147.2</v>
      </c>
      <c r="J416" s="173">
        <v>1672527.63</v>
      </c>
      <c r="K416" s="173">
        <v>1672527.65</v>
      </c>
      <c r="L416" s="173">
        <v>1672527.65</v>
      </c>
      <c r="M416" s="173">
        <v>1672527.65</v>
      </c>
      <c r="N416" s="173">
        <v>1672527.65</v>
      </c>
      <c r="O416" s="173">
        <v>1672527.65</v>
      </c>
      <c r="P416" s="173">
        <v>1672527.65</v>
      </c>
      <c r="Q416" s="173">
        <v>1672527.65</v>
      </c>
      <c r="R416" s="173">
        <v>1672527.65</v>
      </c>
      <c r="S416" s="173">
        <v>1672527.65</v>
      </c>
      <c r="U416" s="173">
        <f t="shared" si="24"/>
        <v>1772919.1402535536</v>
      </c>
    </row>
    <row r="417" spans="1:21">
      <c r="A417" s="181" t="str">
        <f t="shared" si="22"/>
        <v>925</v>
      </c>
      <c r="B417" s="181" t="str">
        <f t="shared" si="23"/>
        <v>925.0</v>
      </c>
      <c r="C417" s="182" t="s">
        <v>1345</v>
      </c>
      <c r="D417" t="s">
        <v>1346</v>
      </c>
      <c r="E417" s="454"/>
      <c r="F417" s="454"/>
      <c r="G417" s="173">
        <v>2448313.9910006998</v>
      </c>
      <c r="H417" s="173">
        <v>1837214.4638894999</v>
      </c>
      <c r="I417" s="173">
        <v>1837214.3881421001</v>
      </c>
      <c r="J417" s="173">
        <v>1840656.3881421001</v>
      </c>
      <c r="K417" s="173">
        <v>1837214.3881421001</v>
      </c>
      <c r="L417" s="173">
        <v>1837256.9337654</v>
      </c>
      <c r="M417" s="173">
        <v>1980206.7212054001</v>
      </c>
      <c r="N417" s="173">
        <v>1976764.8581421</v>
      </c>
      <c r="O417" s="173">
        <v>1982951.1031420999</v>
      </c>
      <c r="P417" s="173">
        <v>1986393.1981420999</v>
      </c>
      <c r="Q417" s="173">
        <v>1982951.1981420999</v>
      </c>
      <c r="R417" s="173">
        <v>1982951.1981420999</v>
      </c>
      <c r="S417" s="173">
        <v>2613329.9279674999</v>
      </c>
      <c r="U417" s="173">
        <f t="shared" si="24"/>
        <v>2011032.212151177</v>
      </c>
    </row>
    <row r="418" spans="1:21">
      <c r="A418" s="181" t="str">
        <f t="shared" si="22"/>
        <v>926</v>
      </c>
      <c r="B418" s="181" t="str">
        <f t="shared" si="23"/>
        <v>926.0</v>
      </c>
      <c r="C418" s="182" t="s">
        <v>1347</v>
      </c>
      <c r="D418" t="s">
        <v>1348</v>
      </c>
      <c r="E418" s="454"/>
      <c r="F418" s="454"/>
      <c r="G418" s="173">
        <v>4847441.3870545002</v>
      </c>
      <c r="H418" s="173">
        <v>2316396.4305326999</v>
      </c>
      <c r="I418" s="173">
        <v>2537819.5711873998</v>
      </c>
      <c r="J418" s="173">
        <v>5944661.0085426997</v>
      </c>
      <c r="K418" s="173">
        <v>2373231.6967789</v>
      </c>
      <c r="L418" s="173">
        <v>2257715.1102748001</v>
      </c>
      <c r="M418" s="173">
        <v>6027081.5879547</v>
      </c>
      <c r="N418" s="173">
        <v>2235550.6393327001</v>
      </c>
      <c r="O418" s="173">
        <v>2350487.1441041999</v>
      </c>
      <c r="P418" s="173">
        <v>5878117.4283967</v>
      </c>
      <c r="Q418" s="173">
        <v>2208262.2346362001</v>
      </c>
      <c r="R418" s="173">
        <v>2465888.2851534002</v>
      </c>
      <c r="S418" s="173">
        <v>5763914.1912168004</v>
      </c>
      <c r="U418" s="173">
        <f t="shared" si="24"/>
        <v>3631274.3627050542</v>
      </c>
    </row>
    <row r="419" spans="1:21">
      <c r="A419" s="181" t="str">
        <f t="shared" si="22"/>
        <v>927</v>
      </c>
      <c r="B419" s="181" t="str">
        <f t="shared" si="23"/>
        <v>927.0</v>
      </c>
      <c r="C419" s="182" t="s">
        <v>1349</v>
      </c>
      <c r="D419" t="s">
        <v>1350</v>
      </c>
      <c r="E419" s="454"/>
      <c r="F419" s="454"/>
      <c r="G419" s="173">
        <v>0</v>
      </c>
      <c r="H419" s="173">
        <v>0</v>
      </c>
      <c r="I419" s="173">
        <v>0</v>
      </c>
      <c r="J419" s="173">
        <v>0</v>
      </c>
      <c r="K419" s="173">
        <v>0</v>
      </c>
      <c r="L419" s="173">
        <v>0</v>
      </c>
      <c r="M419" s="173">
        <v>0</v>
      </c>
      <c r="N419" s="173">
        <v>0</v>
      </c>
      <c r="O419" s="173">
        <v>0</v>
      </c>
      <c r="P419" s="173">
        <v>0</v>
      </c>
      <c r="Q419" s="173">
        <v>0</v>
      </c>
      <c r="R419" s="173">
        <v>0</v>
      </c>
      <c r="S419" s="173">
        <v>0</v>
      </c>
      <c r="U419" s="173">
        <f t="shared" si="24"/>
        <v>0</v>
      </c>
    </row>
    <row r="420" spans="1:21">
      <c r="A420" s="181" t="str">
        <f t="shared" si="22"/>
        <v>928</v>
      </c>
      <c r="B420" s="181" t="str">
        <f t="shared" si="23"/>
        <v>928.0</v>
      </c>
      <c r="C420" s="182" t="s">
        <v>1351</v>
      </c>
      <c r="D420" t="s">
        <v>1352</v>
      </c>
      <c r="E420" s="454"/>
      <c r="F420" s="454"/>
      <c r="G420" s="173">
        <v>86763.935400500006</v>
      </c>
      <c r="H420" s="173">
        <v>175221.0555556</v>
      </c>
      <c r="I420" s="173">
        <v>175221.0555556</v>
      </c>
      <c r="J420" s="173">
        <v>175221.0555556</v>
      </c>
      <c r="K420" s="173">
        <v>175221.0555556</v>
      </c>
      <c r="L420" s="173">
        <v>175221.0555556</v>
      </c>
      <c r="M420" s="173">
        <v>175221.0555556</v>
      </c>
      <c r="N420" s="173">
        <v>175221.0555556</v>
      </c>
      <c r="O420" s="173">
        <v>175221.0555556</v>
      </c>
      <c r="P420" s="173">
        <v>175221.0555556</v>
      </c>
      <c r="Q420" s="173">
        <v>175221.0555556</v>
      </c>
      <c r="R420" s="173">
        <v>175221.0555556</v>
      </c>
      <c r="S420" s="173">
        <v>178221.0555556</v>
      </c>
      <c r="U420" s="173">
        <f t="shared" si="24"/>
        <v>168647.43092828462</v>
      </c>
    </row>
    <row r="421" spans="1:21">
      <c r="A421" s="181" t="str">
        <f t="shared" si="22"/>
        <v>929</v>
      </c>
      <c r="B421" s="181" t="str">
        <f t="shared" si="23"/>
        <v>929.0</v>
      </c>
      <c r="C421" s="182" t="s">
        <v>1353</v>
      </c>
      <c r="D421" t="s">
        <v>1354</v>
      </c>
      <c r="E421" s="454"/>
      <c r="F421" s="454"/>
      <c r="G421" s="173">
        <v>0</v>
      </c>
      <c r="H421" s="173">
        <v>0</v>
      </c>
      <c r="I421" s="173">
        <v>0</v>
      </c>
      <c r="J421" s="173">
        <v>0</v>
      </c>
      <c r="K421" s="173">
        <v>0</v>
      </c>
      <c r="L421" s="173">
        <v>0</v>
      </c>
      <c r="M421" s="173">
        <v>0</v>
      </c>
      <c r="N421" s="173">
        <v>0</v>
      </c>
      <c r="O421" s="173">
        <v>0</v>
      </c>
      <c r="P421" s="173">
        <v>0</v>
      </c>
      <c r="Q421" s="173">
        <v>0</v>
      </c>
      <c r="R421" s="173">
        <v>0</v>
      </c>
      <c r="S421" s="173">
        <v>0</v>
      </c>
      <c r="U421" s="173">
        <f t="shared" si="24"/>
        <v>0</v>
      </c>
    </row>
    <row r="422" spans="1:21">
      <c r="A422" s="181" t="str">
        <f t="shared" si="22"/>
        <v>930</v>
      </c>
      <c r="B422" s="181" t="str">
        <f t="shared" si="23"/>
        <v>930.1</v>
      </c>
      <c r="C422" s="182" t="s">
        <v>1355</v>
      </c>
      <c r="D422" t="s">
        <v>1356</v>
      </c>
      <c r="E422" s="454"/>
      <c r="F422" s="454"/>
      <c r="G422" s="173">
        <v>2333.3333333</v>
      </c>
      <c r="H422" s="173">
        <v>2333.3333333</v>
      </c>
      <c r="I422" s="173">
        <v>2333.3333333</v>
      </c>
      <c r="J422" s="173">
        <v>2333.3333333</v>
      </c>
      <c r="K422" s="173">
        <v>2333.3333333</v>
      </c>
      <c r="L422" s="173">
        <v>2333.3333333</v>
      </c>
      <c r="M422" s="173">
        <v>82333.333333300005</v>
      </c>
      <c r="N422" s="173">
        <v>2333.3333333</v>
      </c>
      <c r="O422" s="173">
        <v>2333.3333333</v>
      </c>
      <c r="P422" s="173">
        <v>2333.3333333</v>
      </c>
      <c r="Q422" s="173">
        <v>2333.3333333</v>
      </c>
      <c r="R422" s="173">
        <v>2333.3333333</v>
      </c>
      <c r="S422" s="173">
        <v>2333.3333333</v>
      </c>
      <c r="U422" s="173">
        <f t="shared" si="24"/>
        <v>8487.179487146157</v>
      </c>
    </row>
    <row r="423" spans="1:21">
      <c r="A423" s="181" t="str">
        <f t="shared" si="22"/>
        <v>930</v>
      </c>
      <c r="B423" s="181" t="str">
        <f t="shared" si="23"/>
        <v>930.2</v>
      </c>
      <c r="C423" s="182" t="s">
        <v>1357</v>
      </c>
      <c r="D423" t="s">
        <v>1358</v>
      </c>
      <c r="E423" s="454"/>
      <c r="F423" s="454"/>
      <c r="G423" s="173">
        <v>2176897.8939887001</v>
      </c>
      <c r="H423" s="173">
        <v>1595954.7675572999</v>
      </c>
      <c r="I423" s="173">
        <v>1013935.7786999</v>
      </c>
      <c r="J423" s="173">
        <v>2461243.8542702999</v>
      </c>
      <c r="K423" s="173">
        <v>1048779.9333378</v>
      </c>
      <c r="L423" s="173">
        <v>1027135.8734443</v>
      </c>
      <c r="M423" s="173">
        <v>2351952.6559273</v>
      </c>
      <c r="N423" s="173">
        <v>1007708.6927624</v>
      </c>
      <c r="O423" s="173">
        <v>1017014.5563598</v>
      </c>
      <c r="P423" s="173">
        <v>2482674.1446226998</v>
      </c>
      <c r="Q423" s="173">
        <v>1079552.2903636999</v>
      </c>
      <c r="R423" s="173">
        <v>1007802.6932697</v>
      </c>
      <c r="S423" s="173">
        <v>2217708.7489785999</v>
      </c>
      <c r="U423" s="173">
        <f t="shared" si="24"/>
        <v>1576027.8371986537</v>
      </c>
    </row>
    <row r="424" spans="1:21">
      <c r="A424" s="181" t="str">
        <f t="shared" si="22"/>
        <v>931</v>
      </c>
      <c r="B424" s="181" t="str">
        <f t="shared" si="23"/>
        <v>931.0</v>
      </c>
      <c r="C424" s="182" t="s">
        <v>1359</v>
      </c>
      <c r="D424" t="s">
        <v>1360</v>
      </c>
      <c r="E424" s="454"/>
      <c r="F424" s="454"/>
      <c r="G424" s="173">
        <v>154922.79</v>
      </c>
      <c r="H424" s="173">
        <v>155034.532125</v>
      </c>
      <c r="I424" s="173">
        <v>155034.532125</v>
      </c>
      <c r="J424" s="173">
        <v>155034.532125</v>
      </c>
      <c r="K424" s="173">
        <v>155034.532125</v>
      </c>
      <c r="L424" s="173">
        <v>155034.532125</v>
      </c>
      <c r="M424" s="173">
        <v>155034.532125</v>
      </c>
      <c r="N424" s="173">
        <v>155034.532125</v>
      </c>
      <c r="O424" s="173">
        <v>155034.532125</v>
      </c>
      <c r="P424" s="173">
        <v>155034.532125</v>
      </c>
      <c r="Q424" s="173">
        <v>155034.532125</v>
      </c>
      <c r="R424" s="173">
        <v>155034.532125</v>
      </c>
      <c r="S424" s="173">
        <v>155034.532125</v>
      </c>
      <c r="U424" s="173">
        <f t="shared" si="24"/>
        <v>155025.93657692304</v>
      </c>
    </row>
    <row r="425" spans="1:21">
      <c r="A425" s="181" t="str">
        <f t="shared" si="22"/>
        <v>932</v>
      </c>
      <c r="B425" s="181" t="str">
        <f t="shared" si="23"/>
        <v>932.0</v>
      </c>
      <c r="C425" s="182" t="s">
        <v>1361</v>
      </c>
      <c r="D425" t="s">
        <v>1362</v>
      </c>
      <c r="E425" s="454"/>
      <c r="F425" s="454"/>
      <c r="G425" s="173">
        <v>0</v>
      </c>
      <c r="H425" s="173">
        <v>0</v>
      </c>
      <c r="I425" s="173">
        <v>0</v>
      </c>
      <c r="J425" s="173">
        <v>0</v>
      </c>
      <c r="K425" s="173">
        <v>0</v>
      </c>
      <c r="L425" s="173">
        <v>0</v>
      </c>
      <c r="M425" s="173">
        <v>0</v>
      </c>
      <c r="N425" s="173">
        <v>0</v>
      </c>
      <c r="O425" s="173">
        <v>0</v>
      </c>
      <c r="P425" s="173">
        <v>0</v>
      </c>
      <c r="Q425" s="173">
        <v>0</v>
      </c>
      <c r="R425" s="173">
        <v>0</v>
      </c>
      <c r="S425" s="173">
        <v>0</v>
      </c>
      <c r="U425" s="173">
        <f t="shared" si="24"/>
        <v>0</v>
      </c>
    </row>
    <row r="426" spans="1:21">
      <c r="A426" s="181" t="str">
        <f t="shared" si="22"/>
        <v>935</v>
      </c>
      <c r="B426" s="181" t="str">
        <f t="shared" si="23"/>
        <v>935.0</v>
      </c>
      <c r="C426" s="182" t="s">
        <v>1363</v>
      </c>
      <c r="D426" t="s">
        <v>1364</v>
      </c>
      <c r="E426" s="454"/>
      <c r="F426" s="454"/>
      <c r="G426" s="173">
        <v>162582.93025999999</v>
      </c>
      <c r="H426" s="173">
        <v>198975.0698734</v>
      </c>
      <c r="I426" s="173">
        <v>161011.04337239999</v>
      </c>
      <c r="J426" s="173">
        <v>146126.7133724</v>
      </c>
      <c r="K426" s="173">
        <v>152540.7344633</v>
      </c>
      <c r="L426" s="173">
        <v>155172.2760022</v>
      </c>
      <c r="M426" s="173">
        <v>142768.02054980001</v>
      </c>
      <c r="N426" s="173">
        <v>219468.36091640001</v>
      </c>
      <c r="O426" s="173">
        <v>151031.25046780001</v>
      </c>
      <c r="P426" s="173">
        <v>146899.14001850001</v>
      </c>
      <c r="Q426" s="173">
        <v>162348.36091640001</v>
      </c>
      <c r="R426" s="173">
        <v>146900.14001850001</v>
      </c>
      <c r="S426" s="173">
        <v>151040.52217809999</v>
      </c>
      <c r="U426" s="173">
        <f t="shared" si="24"/>
        <v>161297.27403147693</v>
      </c>
    </row>
    <row r="427" spans="1:21">
      <c r="A427" s="181"/>
      <c r="B427" s="181"/>
      <c r="C427" s="182"/>
      <c r="E427" s="455"/>
      <c r="F427" s="455"/>
    </row>
    <row r="428" spans="1:21" hidden="1">
      <c r="A428" s="179"/>
      <c r="B428" s="179"/>
      <c r="E428" s="456"/>
      <c r="F428" s="456"/>
    </row>
    <row r="429" spans="1:21" hidden="1"/>
    <row r="430" spans="1:21" hidden="1"/>
    <row r="431" spans="1:21" hidden="1"/>
    <row r="432" spans="1:21" hidden="1"/>
    <row r="433" spans="1:21" hidden="1"/>
    <row r="434" spans="1:21" hidden="1"/>
    <row r="435" spans="1:21" hidden="1"/>
    <row r="436" spans="1:21" hidden="1"/>
    <row r="437" spans="1:21" hidden="1">
      <c r="A437" s="179"/>
      <c r="B437" s="179"/>
      <c r="T437" s="173"/>
    </row>
    <row r="438" spans="1:21" hidden="1">
      <c r="G438"/>
      <c r="H438"/>
      <c r="I438"/>
      <c r="J438"/>
      <c r="K438"/>
      <c r="L438"/>
      <c r="M438"/>
      <c r="N438"/>
      <c r="O438"/>
      <c r="P438"/>
      <c r="Q438"/>
      <c r="R438"/>
      <c r="S438"/>
      <c r="T438"/>
      <c r="U438"/>
    </row>
    <row r="439" spans="1:21" hidden="1">
      <c r="G439"/>
      <c r="H439"/>
      <c r="I439"/>
      <c r="J439"/>
      <c r="K439"/>
      <c r="L439"/>
      <c r="M439"/>
      <c r="N439"/>
      <c r="O439"/>
      <c r="P439"/>
      <c r="Q439"/>
      <c r="R439"/>
      <c r="S439"/>
      <c r="T439"/>
      <c r="U439"/>
    </row>
    <row r="440" spans="1:21" hidden="1">
      <c r="G440"/>
      <c r="H440"/>
      <c r="I440"/>
      <c r="J440"/>
      <c r="K440"/>
      <c r="L440"/>
      <c r="M440"/>
      <c r="N440"/>
      <c r="O440"/>
      <c r="P440"/>
      <c r="Q440"/>
      <c r="R440"/>
      <c r="S440"/>
      <c r="T440"/>
      <c r="U440"/>
    </row>
    <row r="441" spans="1:21" hidden="1">
      <c r="G441"/>
    </row>
    <row r="442" spans="1:21" hidden="1">
      <c r="G442"/>
    </row>
    <row r="443" spans="1:21" hidden="1">
      <c r="G443"/>
    </row>
    <row r="444" spans="1:21" hidden="1">
      <c r="A444" s="179"/>
      <c r="B444" s="179"/>
      <c r="G444"/>
    </row>
    <row r="445" spans="1:21" hidden="1">
      <c r="A445" s="179"/>
      <c r="B445" s="179"/>
      <c r="G445"/>
    </row>
    <row r="446" spans="1:21" hidden="1">
      <c r="A446" s="179"/>
      <c r="B446" s="179"/>
      <c r="G446"/>
    </row>
    <row r="447" spans="1:21" hidden="1">
      <c r="A447" s="179"/>
      <c r="B447" s="179"/>
      <c r="G447"/>
    </row>
    <row r="448" spans="1:21" hidden="1">
      <c r="A448" s="179"/>
      <c r="B448" s="179"/>
      <c r="G448"/>
    </row>
    <row r="449" spans="1:7" hidden="1">
      <c r="A449" s="179"/>
      <c r="B449" s="179"/>
      <c r="G449"/>
    </row>
    <row r="450" spans="1:7" hidden="1">
      <c r="A450" s="179"/>
      <c r="B450" s="179"/>
      <c r="G450"/>
    </row>
    <row r="451" spans="1:7" hidden="1">
      <c r="A451" s="179"/>
      <c r="B451" s="179"/>
      <c r="G451"/>
    </row>
    <row r="452" spans="1:7" hidden="1">
      <c r="A452" s="179"/>
      <c r="B452" s="179"/>
      <c r="G452"/>
    </row>
    <row r="453" spans="1:7" hidden="1">
      <c r="A453" s="179"/>
      <c r="B453" s="179"/>
      <c r="G453"/>
    </row>
    <row r="454" spans="1:7" hidden="1">
      <c r="A454" s="179"/>
      <c r="B454" s="179"/>
      <c r="G454"/>
    </row>
    <row r="455" spans="1:7" hidden="1">
      <c r="A455" s="179"/>
      <c r="B455" s="179"/>
      <c r="G455"/>
    </row>
    <row r="456" spans="1:7" hidden="1">
      <c r="A456" s="179"/>
      <c r="B456" s="179"/>
      <c r="G456"/>
    </row>
    <row r="457" spans="1:7" hidden="1"/>
    <row r="458" spans="1:7" hidden="1"/>
    <row r="459" spans="1:7" hidden="1"/>
    <row r="460" spans="1:7" hidden="1"/>
    <row r="461" spans="1:7" hidden="1"/>
    <row r="462" spans="1:7" hidden="1"/>
    <row r="463" spans="1:7" hidden="1"/>
    <row r="464" spans="1: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179"/>
      <c r="B501" s="179"/>
      <c r="C501" t="s">
        <v>1365</v>
      </c>
      <c r="D501" t="s">
        <v>1366</v>
      </c>
      <c r="E501" s="456"/>
      <c r="F501" s="456"/>
      <c r="G501" s="173">
        <v>117987584.08</v>
      </c>
      <c r="H501" s="172">
        <v>118667989.92</v>
      </c>
      <c r="I501" s="172">
        <v>122035603.58</v>
      </c>
      <c r="J501" s="172">
        <v>122873796.01000001</v>
      </c>
      <c r="K501" s="172">
        <v>128055506.58</v>
      </c>
      <c r="L501" s="172">
        <v>128660737.22</v>
      </c>
      <c r="M501" s="172">
        <v>128985178.48</v>
      </c>
      <c r="N501" s="172">
        <v>129208584.41</v>
      </c>
      <c r="O501" s="172">
        <v>129512793.52</v>
      </c>
      <c r="P501" s="172">
        <v>129871133.97</v>
      </c>
      <c r="Q501" s="172">
        <v>130255539.47</v>
      </c>
      <c r="R501" s="172">
        <v>130660004.8</v>
      </c>
      <c r="S501" s="173">
        <v>131185925.19</v>
      </c>
      <c r="T501" s="173"/>
      <c r="U501" s="173">
        <f>AVERAGE(G501:S501)</f>
        <v>126766182.86384615</v>
      </c>
    </row>
    <row r="502" spans="1:21">
      <c r="A502" s="179"/>
      <c r="B502" s="514">
        <v>1900610</v>
      </c>
      <c r="C502" s="515"/>
      <c r="D502" s="515" t="s">
        <v>1367</v>
      </c>
      <c r="E502" s="456"/>
      <c r="F502" s="456"/>
      <c r="G502" s="173">
        <v>-66015901.759999998</v>
      </c>
      <c r="H502" s="172">
        <v>-65784011.450000003</v>
      </c>
      <c r="I502" s="172">
        <v>-69831361.519999996</v>
      </c>
      <c r="J502" s="172">
        <v>-69563811</v>
      </c>
      <c r="K502" s="172">
        <v>-76510625.909999996</v>
      </c>
      <c r="L502" s="172">
        <v>-76182955.299999997</v>
      </c>
      <c r="M502" s="172">
        <v>-75855284.760000005</v>
      </c>
      <c r="N502" s="172">
        <v>-75527614.239999995</v>
      </c>
      <c r="O502" s="172">
        <v>-75199943.670000002</v>
      </c>
      <c r="P502" s="172">
        <v>-74872273.140000001</v>
      </c>
      <c r="Q502" s="172">
        <v>-74544602.549999997</v>
      </c>
      <c r="R502" s="172">
        <v>-74216932.030000001</v>
      </c>
      <c r="S502" s="173">
        <v>-74295549.310000002</v>
      </c>
      <c r="T502" s="173"/>
    </row>
    <row r="503" spans="1:21">
      <c r="A503" s="179"/>
      <c r="B503" s="179"/>
      <c r="C503" s="126">
        <v>2540610</v>
      </c>
      <c r="D503" t="s">
        <v>1368</v>
      </c>
      <c r="E503" s="456"/>
      <c r="F503" s="456"/>
      <c r="G503" s="173">
        <v>440307185.86000001</v>
      </c>
      <c r="H503" s="173">
        <v>437080478.91000003</v>
      </c>
      <c r="I503" s="173">
        <v>438133012.32999998</v>
      </c>
      <c r="J503" s="173">
        <v>440690197.31</v>
      </c>
      <c r="K503" s="173">
        <v>444642195.54000002</v>
      </c>
      <c r="L503" s="173">
        <v>441319708.37</v>
      </c>
      <c r="M503" s="173">
        <v>437814467.25</v>
      </c>
      <c r="N503" s="173">
        <v>434491980.13</v>
      </c>
      <c r="O503" s="173">
        <v>431169492.88999999</v>
      </c>
      <c r="P503" s="173">
        <v>414317539.58999997</v>
      </c>
      <c r="Q503" s="173">
        <v>410995052.31999999</v>
      </c>
      <c r="R503" s="173">
        <v>407672565.20999998</v>
      </c>
      <c r="S503" s="173">
        <v>412649033.60000002</v>
      </c>
      <c r="T503" s="173"/>
      <c r="U503" s="173">
        <f>AVERAGE(G503:S503)</f>
        <v>430098685.33153844</v>
      </c>
    </row>
    <row r="504" spans="1:21">
      <c r="A504" s="179"/>
      <c r="B504" s="514">
        <v>2820610</v>
      </c>
      <c r="C504" s="515"/>
      <c r="D504" s="515" t="s">
        <v>1369</v>
      </c>
      <c r="E504" s="456"/>
      <c r="F504" s="456"/>
      <c r="G504" s="173">
        <v>-191156390.05000001</v>
      </c>
      <c r="H504" s="173">
        <v>-188415545.75999999</v>
      </c>
      <c r="I504" s="173">
        <v>-183668566.44999999</v>
      </c>
      <c r="J504" s="173">
        <v>-185154513.24000001</v>
      </c>
      <c r="K504" s="173">
        <v>-179053219.88</v>
      </c>
      <c r="L504" s="173">
        <v>-176368497.61000001</v>
      </c>
      <c r="M504" s="173">
        <v>-173756963.78999999</v>
      </c>
      <c r="N504" s="173">
        <v>-171357292.75</v>
      </c>
      <c r="O504" s="173">
        <v>-168897298.12</v>
      </c>
      <c r="P504" s="173">
        <v>-156296468.78</v>
      </c>
      <c r="Q504" s="173">
        <v>-153776603.58000001</v>
      </c>
      <c r="R504" s="173">
        <v>-151241762.66</v>
      </c>
      <c r="S504" s="173">
        <v>-154508520.56999999</v>
      </c>
      <c r="T504" s="173"/>
    </row>
    <row r="505" spans="1:21">
      <c r="A505" s="179"/>
      <c r="B505" s="514">
        <v>2830610</v>
      </c>
      <c r="C505" s="515"/>
      <c r="D505" s="515" t="s">
        <v>1370</v>
      </c>
      <c r="E505" s="456"/>
      <c r="F505" s="456"/>
      <c r="G505" s="173">
        <v>-65147308.969999999</v>
      </c>
      <c r="H505" s="173">
        <v>-64212930.780000001</v>
      </c>
      <c r="I505" s="173">
        <v>-62597479.780000001</v>
      </c>
      <c r="J505" s="173">
        <v>-63098076.060000002</v>
      </c>
      <c r="K505" s="173">
        <v>-61022842.170000002</v>
      </c>
      <c r="L505" s="173">
        <v>-60107517.240000002</v>
      </c>
      <c r="M505" s="173">
        <v>-59217039.219999999</v>
      </c>
      <c r="N505" s="173">
        <v>-58398487.729999997</v>
      </c>
      <c r="O505" s="173">
        <v>-57559456.579999998</v>
      </c>
      <c r="P505" s="173">
        <v>-53277662.700000003</v>
      </c>
      <c r="Q505" s="173">
        <v>-52418305.719999999</v>
      </c>
      <c r="R505" s="173">
        <v>-51553864.719999999</v>
      </c>
      <c r="S505" s="173">
        <v>-52659037.530000001</v>
      </c>
      <c r="T505" s="173"/>
    </row>
    <row r="506" spans="1:21">
      <c r="A506" t="s">
        <v>1371</v>
      </c>
      <c r="B506" s="187" t="s">
        <v>1371</v>
      </c>
      <c r="D506" t="s">
        <v>1372</v>
      </c>
      <c r="E506" s="456"/>
      <c r="F506" s="456"/>
      <c r="G506" s="173">
        <v>0</v>
      </c>
      <c r="H506" s="173">
        <v>0</v>
      </c>
      <c r="I506" s="173">
        <v>0</v>
      </c>
      <c r="J506" s="173">
        <v>0</v>
      </c>
      <c r="K506" s="173">
        <v>0</v>
      </c>
      <c r="L506" s="173">
        <v>0</v>
      </c>
      <c r="M506" s="173">
        <v>0</v>
      </c>
      <c r="N506" s="173">
        <v>0</v>
      </c>
      <c r="O506" s="173">
        <v>0</v>
      </c>
      <c r="P506" s="173">
        <v>0</v>
      </c>
      <c r="Q506" s="173">
        <v>0</v>
      </c>
      <c r="R506" s="173">
        <v>0</v>
      </c>
      <c r="S506" s="173">
        <v>0</v>
      </c>
      <c r="T506" s="173"/>
      <c r="U506" s="173">
        <f>AVERAGE(G506:S506)</f>
        <v>0</v>
      </c>
    </row>
    <row r="507" spans="1:21">
      <c r="A507" t="s">
        <v>1373</v>
      </c>
      <c r="B507" s="188" t="s">
        <v>1373</v>
      </c>
      <c r="D507" t="s">
        <v>1374</v>
      </c>
      <c r="G507" s="173">
        <v>0</v>
      </c>
      <c r="H507" s="172">
        <v>0</v>
      </c>
      <c r="I507" s="172">
        <v>0</v>
      </c>
      <c r="J507" s="172">
        <v>0</v>
      </c>
      <c r="K507" s="172">
        <v>0</v>
      </c>
      <c r="L507" s="172">
        <v>0</v>
      </c>
      <c r="M507" s="172">
        <v>0</v>
      </c>
      <c r="N507" s="172">
        <v>0</v>
      </c>
      <c r="O507" s="172">
        <v>0</v>
      </c>
      <c r="P507" s="172">
        <v>0</v>
      </c>
      <c r="Q507" s="172">
        <v>0</v>
      </c>
      <c r="R507" s="172">
        <v>0</v>
      </c>
      <c r="S507" s="172">
        <v>0</v>
      </c>
      <c r="T507" s="173"/>
      <c r="U507" s="173">
        <f>AVERAGE(G507:S507)</f>
        <v>0</v>
      </c>
    </row>
    <row r="508" spans="1:21">
      <c r="A508" t="s">
        <v>1375</v>
      </c>
      <c r="B508" s="188" t="s">
        <v>1375</v>
      </c>
      <c r="D508" t="s">
        <v>1376</v>
      </c>
      <c r="G508" s="186">
        <v>450320.28000000067</v>
      </c>
      <c r="H508" s="186">
        <v>145176.47000000067</v>
      </c>
      <c r="I508" s="186">
        <v>-201876.90999999933</v>
      </c>
      <c r="J508" s="186">
        <v>-1115842.1299999992</v>
      </c>
      <c r="K508" s="186">
        <v>-618612.01999999909</v>
      </c>
      <c r="L508" s="186">
        <v>-979058.20999999903</v>
      </c>
      <c r="M508" s="186">
        <v>-336360.81999999896</v>
      </c>
      <c r="N508" s="186">
        <v>-1407198.0399999989</v>
      </c>
      <c r="O508" s="186">
        <v>-2111391.9899999988</v>
      </c>
      <c r="P508" s="186">
        <v>-1455112.3399999989</v>
      </c>
      <c r="Q508" s="186">
        <v>-1831006.7899999989</v>
      </c>
      <c r="R508" s="186">
        <v>-2217067.7899999986</v>
      </c>
      <c r="S508" s="186">
        <v>45876.050000001167</v>
      </c>
      <c r="T508" s="186"/>
      <c r="U508" s="186">
        <f>AVERAGE(G508:R508)</f>
        <v>-973169.19083333237</v>
      </c>
    </row>
    <row r="521" spans="5:6">
      <c r="E521" s="457"/>
      <c r="F521" s="457"/>
    </row>
  </sheetData>
  <pageMargins left="0.7" right="0.7" top="0.75" bottom="0.75" header="0.3" footer="0.3"/>
  <customProperties>
    <customPr name="EpmWorksheetKeyString_GUID" r:id="rId1"/>
  </customPropertie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F6FD-3242-4404-AC88-F8497E3E8601}">
  <sheetPr>
    <tabColor rgb="FF66FF99"/>
  </sheetPr>
  <dimension ref="A1:U508"/>
  <sheetViews>
    <sheetView topLeftCell="D1" zoomScale="90" zoomScaleNormal="90" workbookViewId="0">
      <pane ySplit="4" topLeftCell="A60" activePane="bottomLeft" state="frozen"/>
      <selection activeCell="K169" sqref="K169"/>
      <selection pane="bottomLeft" activeCell="A72" sqref="A70:XFD72"/>
    </sheetView>
  </sheetViews>
  <sheetFormatPr defaultRowHeight="14.4"/>
  <cols>
    <col min="1" max="1" width="7" customWidth="1"/>
    <col min="2" max="2" width="8.44140625" customWidth="1"/>
    <col min="3" max="3" width="9.109375" customWidth="1"/>
    <col min="4" max="4" width="53.44140625" customWidth="1"/>
    <col min="5" max="6" width="1.109375" style="446" customWidth="1"/>
    <col min="7" max="7" width="18.33203125" style="173" bestFit="1" customWidth="1"/>
    <col min="8" max="19" width="19.5546875" style="173" bestFit="1" customWidth="1"/>
    <col min="20" max="20" width="4.88671875" style="173" bestFit="1" customWidth="1"/>
    <col min="21" max="21" width="18.44140625" style="173" bestFit="1" customWidth="1"/>
    <col min="22" max="22" width="14.44140625" bestFit="1" customWidth="1"/>
  </cols>
  <sheetData>
    <row r="1" spans="1:21">
      <c r="C1" s="247" t="s">
        <v>1377</v>
      </c>
      <c r="D1" s="246"/>
      <c r="E1" s="445"/>
      <c r="F1" s="445"/>
      <c r="G1" s="173">
        <f t="shared" ref="G1" si="0">SUM(G6:G80)</f>
        <v>12291169296.059998</v>
      </c>
      <c r="H1" s="172">
        <f t="shared" ref="H1:S1" si="1">SUM(H6:H80)</f>
        <v>12290660835.076008</v>
      </c>
      <c r="I1" s="172">
        <f t="shared" si="1"/>
        <v>12329634121.218929</v>
      </c>
      <c r="J1" s="172">
        <f t="shared" si="1"/>
        <v>12404357399.791056</v>
      </c>
      <c r="K1" s="172">
        <f t="shared" si="1"/>
        <v>12499163287.71348</v>
      </c>
      <c r="L1" s="172">
        <f t="shared" si="1"/>
        <v>12594824454.153286</v>
      </c>
      <c r="M1" s="172">
        <f t="shared" si="1"/>
        <v>12732209142.71356</v>
      </c>
      <c r="N1" s="172">
        <f t="shared" si="1"/>
        <v>12822343777.086954</v>
      </c>
      <c r="O1" s="172">
        <f t="shared" si="1"/>
        <v>12869313054.058615</v>
      </c>
      <c r="P1" s="172">
        <f t="shared" si="1"/>
        <v>12944731225.117064</v>
      </c>
      <c r="Q1" s="172">
        <f t="shared" si="1"/>
        <v>12965144481.875286</v>
      </c>
      <c r="R1" s="172">
        <f t="shared" si="1"/>
        <v>12994456314.819798</v>
      </c>
      <c r="S1" s="172">
        <f t="shared" si="1"/>
        <v>13050021784.11134</v>
      </c>
      <c r="T1" s="172"/>
      <c r="U1" s="173">
        <f t="shared" ref="U1" si="2">SUM(U6:U80)</f>
        <v>12676002244.138109</v>
      </c>
    </row>
    <row r="2" spans="1:21">
      <c r="A2" s="174" t="s">
        <v>533</v>
      </c>
      <c r="B2" s="174" t="s">
        <v>533</v>
      </c>
      <c r="G2" s="173">
        <f t="shared" ref="G2:S2" si="3">SUM(G81:G123)</f>
        <v>12291169296.060003</v>
      </c>
      <c r="H2" s="172">
        <f t="shared" si="3"/>
        <v>12290660835.07601</v>
      </c>
      <c r="I2" s="172">
        <f t="shared" si="3"/>
        <v>12329634121.218931</v>
      </c>
      <c r="J2" s="172">
        <f t="shared" si="3"/>
        <v>12404357399.791059</v>
      </c>
      <c r="K2" s="172">
        <f t="shared" si="3"/>
        <v>12499163287.71348</v>
      </c>
      <c r="L2" s="172">
        <f t="shared" si="3"/>
        <v>12594824454.153292</v>
      </c>
      <c r="M2" s="172">
        <f t="shared" si="3"/>
        <v>12732209142.71356</v>
      </c>
      <c r="N2" s="172">
        <f t="shared" si="3"/>
        <v>12822343777.086958</v>
      </c>
      <c r="O2" s="172">
        <f t="shared" si="3"/>
        <v>12869313054.058615</v>
      </c>
      <c r="P2" s="172">
        <f t="shared" si="3"/>
        <v>12944731225.117067</v>
      </c>
      <c r="Q2" s="172">
        <f t="shared" si="3"/>
        <v>12965144481.875288</v>
      </c>
      <c r="R2" s="172">
        <f t="shared" si="3"/>
        <v>12994456314.819796</v>
      </c>
      <c r="S2" s="172">
        <f t="shared" si="3"/>
        <v>13050021784.111338</v>
      </c>
      <c r="T2" s="172"/>
      <c r="U2" s="173">
        <f t="shared" ref="U2" si="4">SUM(U81:U123)</f>
        <v>12676002244.138102</v>
      </c>
    </row>
    <row r="3" spans="1:21" ht="15">
      <c r="A3" s="175"/>
      <c r="B3" s="175"/>
      <c r="G3" s="434" t="s">
        <v>1378</v>
      </c>
      <c r="H3" s="441" t="s">
        <v>534</v>
      </c>
      <c r="I3" s="441" t="s">
        <v>534</v>
      </c>
      <c r="J3" s="441" t="s">
        <v>534</v>
      </c>
      <c r="K3" s="441" t="s">
        <v>534</v>
      </c>
      <c r="L3" s="441" t="s">
        <v>534</v>
      </c>
      <c r="M3" s="441" t="s">
        <v>534</v>
      </c>
      <c r="N3" s="441" t="s">
        <v>534</v>
      </c>
      <c r="O3" s="441" t="s">
        <v>534</v>
      </c>
      <c r="P3" s="441" t="s">
        <v>534</v>
      </c>
      <c r="Q3" s="441" t="s">
        <v>534</v>
      </c>
      <c r="R3" s="441" t="s">
        <v>534</v>
      </c>
      <c r="S3" s="441" t="s">
        <v>534</v>
      </c>
      <c r="T3" s="441"/>
      <c r="U3" s="441" t="s">
        <v>534</v>
      </c>
    </row>
    <row r="4" spans="1:21" ht="15">
      <c r="A4" s="177" t="s">
        <v>535</v>
      </c>
      <c r="B4" s="177" t="s">
        <v>536</v>
      </c>
      <c r="C4" s="178" t="s">
        <v>537</v>
      </c>
      <c r="D4" s="122" t="s">
        <v>538</v>
      </c>
      <c r="E4" s="447"/>
      <c r="F4" s="447"/>
      <c r="G4" s="435" t="s">
        <v>1379</v>
      </c>
      <c r="H4" s="435" t="s">
        <v>1380</v>
      </c>
      <c r="I4" s="435" t="s">
        <v>1381</v>
      </c>
      <c r="J4" s="435" t="s">
        <v>1382</v>
      </c>
      <c r="K4" s="435" t="s">
        <v>1383</v>
      </c>
      <c r="L4" s="435" t="s">
        <v>1384</v>
      </c>
      <c r="M4" s="435" t="s">
        <v>1385</v>
      </c>
      <c r="N4" s="435" t="s">
        <v>1386</v>
      </c>
      <c r="O4" s="435" t="s">
        <v>1387</v>
      </c>
      <c r="P4" s="435" t="s">
        <v>1388</v>
      </c>
      <c r="Q4" s="435" t="s">
        <v>1389</v>
      </c>
      <c r="R4" s="435" t="s">
        <v>1390</v>
      </c>
      <c r="S4" s="435" t="s">
        <v>539</v>
      </c>
      <c r="T4" s="442"/>
      <c r="U4" s="437" t="s">
        <v>1391</v>
      </c>
    </row>
    <row r="5" spans="1:21">
      <c r="A5" s="179"/>
      <c r="B5" s="179"/>
      <c r="E5" s="452"/>
      <c r="F5" s="453"/>
      <c r="G5" s="180">
        <v>7</v>
      </c>
      <c r="H5" s="180">
        <v>8</v>
      </c>
      <c r="I5" s="180">
        <v>9</v>
      </c>
      <c r="J5" s="180">
        <v>10</v>
      </c>
      <c r="K5" s="180">
        <v>11</v>
      </c>
      <c r="L5" s="180">
        <v>12</v>
      </c>
      <c r="M5" s="180">
        <v>13</v>
      </c>
      <c r="N5" s="180">
        <v>14</v>
      </c>
      <c r="O5" s="180">
        <v>15</v>
      </c>
      <c r="P5" s="180">
        <v>16</v>
      </c>
      <c r="Q5" s="180">
        <v>17</v>
      </c>
      <c r="R5" s="180">
        <v>18</v>
      </c>
      <c r="S5" s="180">
        <v>19</v>
      </c>
      <c r="T5" s="172"/>
    </row>
    <row r="6" spans="1:21">
      <c r="A6" s="181" t="str">
        <f>MID(C6,2,3)</f>
        <v>101</v>
      </c>
      <c r="B6" s="181" t="str">
        <f>MID(C6,2,3)&amp;"."&amp;MID(C6,5,1)</f>
        <v>101.0</v>
      </c>
      <c r="C6" s="182" t="s">
        <v>553</v>
      </c>
      <c r="D6" t="s">
        <v>230</v>
      </c>
      <c r="G6" s="173">
        <v>10414173451.530001</v>
      </c>
      <c r="H6" s="173">
        <v>10489209833.700001</v>
      </c>
      <c r="I6" s="173">
        <v>10590717314.809999</v>
      </c>
      <c r="J6" s="173">
        <v>10727421506.360001</v>
      </c>
      <c r="K6" s="173">
        <v>10805506158.35</v>
      </c>
      <c r="L6" s="173">
        <v>10908822882.139999</v>
      </c>
      <c r="M6" s="173">
        <v>10983505941.58</v>
      </c>
      <c r="N6" s="173">
        <v>11018179664.860001</v>
      </c>
      <c r="O6" s="173">
        <v>11066612281.309999</v>
      </c>
      <c r="P6" s="173">
        <v>11142033320.9</v>
      </c>
      <c r="Q6" s="173">
        <v>11190117298.91</v>
      </c>
      <c r="R6" s="173">
        <v>11224551924.290001</v>
      </c>
      <c r="S6" s="173">
        <v>11533012185.780001</v>
      </c>
      <c r="U6" s="173">
        <f>AVERAGE(G6:S6)</f>
        <v>10930297212.655384</v>
      </c>
    </row>
    <row r="7" spans="1:21">
      <c r="A7" s="181" t="str">
        <f t="shared" ref="A7:A70" si="5">MID(C7,2,3)</f>
        <v>101</v>
      </c>
      <c r="B7" s="181" t="str">
        <f t="shared" ref="B7:B70" si="6">MID(C7,2,3)&amp;"."&amp;MID(C7,5,1)</f>
        <v>101.1</v>
      </c>
      <c r="C7" s="182" t="s">
        <v>554</v>
      </c>
      <c r="D7" t="s">
        <v>555</v>
      </c>
      <c r="G7" s="173">
        <v>24214614.43</v>
      </c>
      <c r="H7" s="173">
        <v>35100642.285437196</v>
      </c>
      <c r="I7" s="173">
        <v>34888145.3148112</v>
      </c>
      <c r="J7" s="173">
        <v>34675226.455837697</v>
      </c>
      <c r="K7" s="173">
        <v>34461884.4720615</v>
      </c>
      <c r="L7" s="173">
        <v>34248118.123580001</v>
      </c>
      <c r="M7" s="173">
        <v>34033926.167033002</v>
      </c>
      <c r="N7" s="173">
        <v>33819307.355595201</v>
      </c>
      <c r="O7" s="173">
        <v>33604257.228881903</v>
      </c>
      <c r="P7" s="173">
        <v>33388774.521179099</v>
      </c>
      <c r="Q7" s="173">
        <v>33172857.963236898</v>
      </c>
      <c r="R7" s="173">
        <v>32956506.282259699</v>
      </c>
      <c r="S7" s="173">
        <v>32739718.201897901</v>
      </c>
      <c r="U7" s="173">
        <f t="shared" ref="U7:U70" si="7">AVERAGE(G7:S7)</f>
        <v>33177229.138600867</v>
      </c>
    </row>
    <row r="8" spans="1:21">
      <c r="A8" s="181" t="str">
        <f t="shared" si="5"/>
        <v>102</v>
      </c>
      <c r="B8" s="181" t="str">
        <f t="shared" si="6"/>
        <v>102.0</v>
      </c>
      <c r="C8" s="182" t="s">
        <v>556</v>
      </c>
      <c r="D8" t="s">
        <v>557</v>
      </c>
      <c r="G8" s="173">
        <v>411071.06</v>
      </c>
      <c r="H8" s="173">
        <v>411071.06</v>
      </c>
      <c r="I8" s="173">
        <v>411071.06</v>
      </c>
      <c r="J8" s="173">
        <v>411071.06</v>
      </c>
      <c r="K8" s="173">
        <v>411071.06</v>
      </c>
      <c r="L8" s="173">
        <v>411071.06</v>
      </c>
      <c r="M8" s="173">
        <v>0</v>
      </c>
      <c r="N8" s="173">
        <v>0</v>
      </c>
      <c r="O8" s="173">
        <v>0</v>
      </c>
      <c r="P8" s="173">
        <v>0</v>
      </c>
      <c r="Q8" s="173">
        <v>0</v>
      </c>
      <c r="R8" s="173">
        <v>0</v>
      </c>
      <c r="S8" s="173">
        <v>0</v>
      </c>
      <c r="U8" s="173">
        <f t="shared" si="7"/>
        <v>189725.1046153846</v>
      </c>
    </row>
    <row r="9" spans="1:21">
      <c r="A9" s="181" t="str">
        <f t="shared" si="5"/>
        <v>103</v>
      </c>
      <c r="B9" s="181" t="str">
        <f t="shared" si="6"/>
        <v>103.0</v>
      </c>
      <c r="C9" s="182" t="s">
        <v>558</v>
      </c>
      <c r="D9" t="s">
        <v>559</v>
      </c>
      <c r="G9" s="173">
        <v>0</v>
      </c>
      <c r="H9" s="173">
        <v>0</v>
      </c>
      <c r="I9" s="173">
        <v>0</v>
      </c>
      <c r="J9" s="173">
        <v>0</v>
      </c>
      <c r="K9" s="173">
        <v>0</v>
      </c>
      <c r="L9" s="173">
        <v>0</v>
      </c>
      <c r="M9" s="173">
        <v>0</v>
      </c>
      <c r="N9" s="173">
        <v>0</v>
      </c>
      <c r="O9" s="173">
        <v>0</v>
      </c>
      <c r="P9" s="173">
        <v>0</v>
      </c>
      <c r="Q9" s="173">
        <v>0</v>
      </c>
      <c r="R9" s="173">
        <v>0</v>
      </c>
      <c r="S9" s="173">
        <v>0</v>
      </c>
      <c r="U9" s="173">
        <f t="shared" si="7"/>
        <v>0</v>
      </c>
    </row>
    <row r="10" spans="1:21">
      <c r="A10" s="181" t="str">
        <f t="shared" si="5"/>
        <v>103</v>
      </c>
      <c r="B10" s="181" t="str">
        <f t="shared" si="6"/>
        <v>103.1</v>
      </c>
      <c r="C10" s="182" t="s">
        <v>560</v>
      </c>
      <c r="D10" t="s">
        <v>561</v>
      </c>
      <c r="G10" s="173">
        <v>0</v>
      </c>
      <c r="H10" s="173">
        <v>0</v>
      </c>
      <c r="I10" s="173">
        <v>0</v>
      </c>
      <c r="J10" s="173">
        <v>0</v>
      </c>
      <c r="K10" s="173">
        <v>0</v>
      </c>
      <c r="L10" s="173">
        <v>0</v>
      </c>
      <c r="M10" s="173">
        <v>0</v>
      </c>
      <c r="N10" s="173">
        <v>0</v>
      </c>
      <c r="O10" s="173">
        <v>0</v>
      </c>
      <c r="P10" s="173">
        <v>0</v>
      </c>
      <c r="Q10" s="173">
        <v>0</v>
      </c>
      <c r="R10" s="173">
        <v>0</v>
      </c>
      <c r="S10" s="173">
        <v>0</v>
      </c>
      <c r="U10" s="173">
        <f t="shared" si="7"/>
        <v>0</v>
      </c>
    </row>
    <row r="11" spans="1:21">
      <c r="A11" s="181" t="str">
        <f t="shared" si="5"/>
        <v>104</v>
      </c>
      <c r="B11" s="181" t="str">
        <f t="shared" si="6"/>
        <v>104.0</v>
      </c>
      <c r="C11" s="182" t="s">
        <v>562</v>
      </c>
      <c r="D11" t="s">
        <v>563</v>
      </c>
      <c r="G11" s="173">
        <v>0</v>
      </c>
      <c r="H11" s="173">
        <v>0</v>
      </c>
      <c r="I11" s="173">
        <v>0</v>
      </c>
      <c r="J11" s="173">
        <v>0</v>
      </c>
      <c r="K11" s="173">
        <v>0</v>
      </c>
      <c r="L11" s="173">
        <v>0</v>
      </c>
      <c r="M11" s="173">
        <v>0</v>
      </c>
      <c r="N11" s="173">
        <v>0</v>
      </c>
      <c r="O11" s="173">
        <v>0</v>
      </c>
      <c r="P11" s="173">
        <v>0</v>
      </c>
      <c r="Q11" s="173">
        <v>0</v>
      </c>
      <c r="R11" s="173">
        <v>0</v>
      </c>
      <c r="S11" s="173">
        <v>0</v>
      </c>
      <c r="U11" s="173">
        <f t="shared" si="7"/>
        <v>0</v>
      </c>
    </row>
    <row r="12" spans="1:21">
      <c r="A12" s="181" t="str">
        <f t="shared" si="5"/>
        <v>105</v>
      </c>
      <c r="B12" s="181" t="str">
        <f t="shared" si="6"/>
        <v>105.0</v>
      </c>
      <c r="C12" s="182" t="s">
        <v>564</v>
      </c>
      <c r="D12" t="s">
        <v>565</v>
      </c>
      <c r="G12" s="173">
        <v>58127610.409999996</v>
      </c>
      <c r="H12" s="173">
        <v>63762399.530000001</v>
      </c>
      <c r="I12" s="173">
        <v>63762399.530000001</v>
      </c>
      <c r="J12" s="173">
        <v>63762399.530000001</v>
      </c>
      <c r="K12" s="173">
        <v>63762399.530000001</v>
      </c>
      <c r="L12" s="173">
        <v>63762399.530000001</v>
      </c>
      <c r="M12" s="173">
        <v>63762399.530000001</v>
      </c>
      <c r="N12" s="173">
        <v>63762399.530000001</v>
      </c>
      <c r="O12" s="173">
        <v>63762399.530000001</v>
      </c>
      <c r="P12" s="173">
        <v>63762399.530000001</v>
      </c>
      <c r="Q12" s="173">
        <v>63762399.530000001</v>
      </c>
      <c r="R12" s="173">
        <v>64262399.530000001</v>
      </c>
      <c r="S12" s="173">
        <v>64262399.530000001</v>
      </c>
      <c r="U12" s="173">
        <f t="shared" si="7"/>
        <v>63405877.289999977</v>
      </c>
    </row>
    <row r="13" spans="1:21">
      <c r="A13" s="181" t="str">
        <f t="shared" si="5"/>
        <v>105</v>
      </c>
      <c r="B13" s="181" t="str">
        <f t="shared" si="6"/>
        <v>105.1</v>
      </c>
      <c r="C13" s="182" t="s">
        <v>566</v>
      </c>
      <c r="D13" t="s">
        <v>567</v>
      </c>
      <c r="G13" s="173">
        <v>0</v>
      </c>
      <c r="H13" s="173">
        <v>0</v>
      </c>
      <c r="I13" s="173">
        <v>0</v>
      </c>
      <c r="J13" s="173">
        <v>0</v>
      </c>
      <c r="K13" s="173">
        <v>0</v>
      </c>
      <c r="L13" s="173">
        <v>0</v>
      </c>
      <c r="M13" s="173">
        <v>0</v>
      </c>
      <c r="N13" s="173">
        <v>0</v>
      </c>
      <c r="O13" s="173">
        <v>0</v>
      </c>
      <c r="P13" s="173">
        <v>0</v>
      </c>
      <c r="Q13" s="173">
        <v>0</v>
      </c>
      <c r="R13" s="173">
        <v>0</v>
      </c>
      <c r="S13" s="173">
        <v>0</v>
      </c>
      <c r="U13" s="173">
        <f t="shared" si="7"/>
        <v>0</v>
      </c>
    </row>
    <row r="14" spans="1:21">
      <c r="A14" s="181" t="str">
        <f t="shared" si="5"/>
        <v>106</v>
      </c>
      <c r="B14" s="181" t="str">
        <f t="shared" si="6"/>
        <v>106.0</v>
      </c>
      <c r="C14" s="182" t="s">
        <v>568</v>
      </c>
      <c r="D14" t="s">
        <v>569</v>
      </c>
      <c r="G14" s="173">
        <v>2078381704.5999999</v>
      </c>
      <c r="H14" s="173">
        <v>2078381704.5999999</v>
      </c>
      <c r="I14" s="173">
        <v>2078381704.5999999</v>
      </c>
      <c r="J14" s="173">
        <v>2078381704.5999999</v>
      </c>
      <c r="K14" s="173">
        <v>2078381704.5999999</v>
      </c>
      <c r="L14" s="173">
        <v>2078381704.5999999</v>
      </c>
      <c r="M14" s="173">
        <v>2078381704.5999999</v>
      </c>
      <c r="N14" s="173">
        <v>2078381704.5999999</v>
      </c>
      <c r="O14" s="173">
        <v>2078381704.5999999</v>
      </c>
      <c r="P14" s="173">
        <v>2078381704.5999999</v>
      </c>
      <c r="Q14" s="173">
        <v>2078381704.5999999</v>
      </c>
      <c r="R14" s="173">
        <v>2078381704.5999999</v>
      </c>
      <c r="S14" s="173">
        <v>2078381704.5999999</v>
      </c>
      <c r="U14" s="173">
        <f t="shared" si="7"/>
        <v>2078381704.5999997</v>
      </c>
    </row>
    <row r="15" spans="1:21">
      <c r="A15" s="181" t="str">
        <f t="shared" si="5"/>
        <v>107</v>
      </c>
      <c r="B15" s="181" t="str">
        <f t="shared" si="6"/>
        <v>107.0</v>
      </c>
      <c r="C15" s="182" t="s">
        <v>570</v>
      </c>
      <c r="D15" t="s">
        <v>161</v>
      </c>
      <c r="G15" s="173">
        <v>1093242214.55</v>
      </c>
      <c r="H15" s="173">
        <v>1075851307.02</v>
      </c>
      <c r="I15" s="173">
        <v>1050903351.37</v>
      </c>
      <c r="J15" s="173">
        <v>1007196087.26</v>
      </c>
      <c r="K15" s="173">
        <v>1024366866.27</v>
      </c>
      <c r="L15" s="173">
        <v>1016462767.48</v>
      </c>
      <c r="M15" s="173">
        <v>1077860241.52</v>
      </c>
      <c r="N15" s="173">
        <v>1141812709.1800001</v>
      </c>
      <c r="O15" s="173">
        <v>1191970969.77</v>
      </c>
      <c r="P15" s="173">
        <v>1201453522.54</v>
      </c>
      <c r="Q15" s="173">
        <v>1254488098.9400001</v>
      </c>
      <c r="R15" s="173">
        <v>1309546832.8699999</v>
      </c>
      <c r="S15" s="173">
        <v>1082288904.1300001</v>
      </c>
      <c r="U15" s="173">
        <f t="shared" si="7"/>
        <v>1117495682.5307693</v>
      </c>
    </row>
    <row r="16" spans="1:21">
      <c r="A16" s="181" t="str">
        <f t="shared" si="5"/>
        <v>108</v>
      </c>
      <c r="B16" s="181" t="str">
        <f t="shared" si="6"/>
        <v>108.0</v>
      </c>
      <c r="C16" s="182" t="s">
        <v>571</v>
      </c>
      <c r="D16" t="s">
        <v>445</v>
      </c>
      <c r="G16" s="173">
        <v>-3539066630.0599999</v>
      </c>
      <c r="H16" s="173">
        <v>-3562893192.1799998</v>
      </c>
      <c r="I16" s="173">
        <v>-3578942497.9200001</v>
      </c>
      <c r="J16" s="173">
        <v>-3590088370.5599999</v>
      </c>
      <c r="K16" s="173">
        <v>-3611932421.3400002</v>
      </c>
      <c r="L16" s="173">
        <v>-3619484128.5500002</v>
      </c>
      <c r="M16" s="173">
        <v>-3640069030.8499999</v>
      </c>
      <c r="N16" s="173">
        <v>-3668674627.02</v>
      </c>
      <c r="O16" s="173">
        <v>-3695177899.8299999</v>
      </c>
      <c r="P16" s="173">
        <v>-3721301250.71</v>
      </c>
      <c r="Q16" s="173">
        <v>-3749540978.0900002</v>
      </c>
      <c r="R16" s="173">
        <v>-3779157712.0599999</v>
      </c>
      <c r="S16" s="173">
        <v>-3796699030.77</v>
      </c>
      <c r="U16" s="173">
        <f t="shared" si="7"/>
        <v>-3657925213.0723071</v>
      </c>
    </row>
    <row r="17" spans="1:21">
      <c r="A17" s="181" t="str">
        <f t="shared" si="5"/>
        <v>111</v>
      </c>
      <c r="B17" s="181" t="str">
        <f t="shared" si="6"/>
        <v>111.0</v>
      </c>
      <c r="C17" s="182" t="s">
        <v>572</v>
      </c>
      <c r="D17" t="s">
        <v>573</v>
      </c>
      <c r="G17" s="173">
        <v>-160768005.36000001</v>
      </c>
      <c r="H17" s="173">
        <v>-161005858.44</v>
      </c>
      <c r="I17" s="173">
        <v>-162428948.08000001</v>
      </c>
      <c r="J17" s="173">
        <v>-165435266.02000001</v>
      </c>
      <c r="K17" s="173">
        <v>-167706972.28</v>
      </c>
      <c r="L17" s="173">
        <v>-162130135.06</v>
      </c>
      <c r="M17" s="173">
        <v>-165124607.47</v>
      </c>
      <c r="N17" s="173">
        <v>-163396267.41999999</v>
      </c>
      <c r="O17" s="173">
        <v>-164550868.34999999</v>
      </c>
      <c r="P17" s="173">
        <v>-167544881.46000001</v>
      </c>
      <c r="Q17" s="173">
        <v>-170616316.06999999</v>
      </c>
      <c r="R17" s="173">
        <v>-173697848.65000001</v>
      </c>
      <c r="S17" s="173">
        <v>-176791073.28999999</v>
      </c>
      <c r="U17" s="173">
        <f t="shared" si="7"/>
        <v>-166245926.76538464</v>
      </c>
    </row>
    <row r="18" spans="1:21">
      <c r="A18" s="181" t="str">
        <f t="shared" si="5"/>
        <v>114</v>
      </c>
      <c r="B18" s="181" t="str">
        <f t="shared" si="6"/>
        <v>114.0</v>
      </c>
      <c r="C18" s="182" t="s">
        <v>574</v>
      </c>
      <c r="D18" t="s">
        <v>575</v>
      </c>
      <c r="G18" s="173">
        <v>7484822.7599999998</v>
      </c>
      <c r="H18" s="173">
        <v>7484822.7599999998</v>
      </c>
      <c r="I18" s="173">
        <v>7484822.7599999998</v>
      </c>
      <c r="J18" s="173">
        <v>7484822.7599999998</v>
      </c>
      <c r="K18" s="173">
        <v>7484822.7599999998</v>
      </c>
      <c r="L18" s="173">
        <v>7484822.7599999998</v>
      </c>
      <c r="M18" s="173">
        <v>7484822.7599999998</v>
      </c>
      <c r="N18" s="173">
        <v>7484822.7599999998</v>
      </c>
      <c r="O18" s="173">
        <v>7484822.7599999998</v>
      </c>
      <c r="P18" s="173">
        <v>7484822.7599999998</v>
      </c>
      <c r="Q18" s="173">
        <v>7484822.7599999998</v>
      </c>
      <c r="R18" s="173">
        <v>7484822.7599999998</v>
      </c>
      <c r="S18" s="173">
        <v>7484822.7599999998</v>
      </c>
      <c r="U18" s="173">
        <f t="shared" si="7"/>
        <v>7484822.7600000007</v>
      </c>
    </row>
    <row r="19" spans="1:21">
      <c r="A19" s="181" t="str">
        <f t="shared" si="5"/>
        <v>115</v>
      </c>
      <c r="B19" s="181" t="str">
        <f t="shared" si="6"/>
        <v>115.0</v>
      </c>
      <c r="C19" s="182" t="s">
        <v>576</v>
      </c>
      <c r="D19" t="s">
        <v>577</v>
      </c>
      <c r="G19" s="173">
        <v>-6646657.4100000001</v>
      </c>
      <c r="H19" s="173">
        <v>-6666383.1399999997</v>
      </c>
      <c r="I19" s="173">
        <v>-6686108.8700000001</v>
      </c>
      <c r="J19" s="173">
        <v>-6705834.5999999996</v>
      </c>
      <c r="K19" s="173">
        <v>-6725560.3300000001</v>
      </c>
      <c r="L19" s="173">
        <v>-6745286.0599999996</v>
      </c>
      <c r="M19" s="173">
        <v>-6765011.79</v>
      </c>
      <c r="N19" s="173">
        <v>-6784737.5199999996</v>
      </c>
      <c r="O19" s="173">
        <v>-6804463.25</v>
      </c>
      <c r="P19" s="173">
        <v>-6824188.9800000004</v>
      </c>
      <c r="Q19" s="173">
        <v>-6843914.71</v>
      </c>
      <c r="R19" s="173">
        <v>-6863640.4400000004</v>
      </c>
      <c r="S19" s="173">
        <v>-6883366.1699999999</v>
      </c>
      <c r="U19" s="173">
        <f t="shared" si="7"/>
        <v>-6765011.79</v>
      </c>
    </row>
    <row r="20" spans="1:21">
      <c r="A20" s="181" t="str">
        <f t="shared" si="5"/>
        <v>116</v>
      </c>
      <c r="B20" s="181" t="str">
        <f t="shared" si="6"/>
        <v>116.0</v>
      </c>
      <c r="C20" s="182" t="s">
        <v>578</v>
      </c>
      <c r="D20" t="s">
        <v>579</v>
      </c>
      <c r="G20" s="173">
        <v>0</v>
      </c>
      <c r="H20" s="173">
        <v>0</v>
      </c>
      <c r="I20" s="173">
        <v>0</v>
      </c>
      <c r="J20" s="173">
        <v>0</v>
      </c>
      <c r="K20" s="173">
        <v>0</v>
      </c>
      <c r="L20" s="173">
        <v>0</v>
      </c>
      <c r="M20" s="173">
        <v>0</v>
      </c>
      <c r="N20" s="173">
        <v>0</v>
      </c>
      <c r="O20" s="173">
        <v>0</v>
      </c>
      <c r="P20" s="173">
        <v>0</v>
      </c>
      <c r="Q20" s="173">
        <v>0</v>
      </c>
      <c r="R20" s="173">
        <v>0</v>
      </c>
      <c r="S20" s="173">
        <v>0</v>
      </c>
      <c r="U20" s="173">
        <f t="shared" si="7"/>
        <v>0</v>
      </c>
    </row>
    <row r="21" spans="1:21">
      <c r="A21" s="181" t="str">
        <f t="shared" si="5"/>
        <v>117</v>
      </c>
      <c r="B21" s="181" t="str">
        <f t="shared" si="6"/>
        <v>117.1</v>
      </c>
      <c r="C21" s="182" t="s">
        <v>580</v>
      </c>
      <c r="D21" t="s">
        <v>581</v>
      </c>
      <c r="G21" s="173">
        <v>0</v>
      </c>
      <c r="H21" s="173">
        <v>0</v>
      </c>
      <c r="I21" s="173">
        <v>0</v>
      </c>
      <c r="J21" s="173">
        <v>0</v>
      </c>
      <c r="K21" s="173">
        <v>0</v>
      </c>
      <c r="L21" s="173">
        <v>0</v>
      </c>
      <c r="M21" s="173">
        <v>0</v>
      </c>
      <c r="N21" s="173">
        <v>0</v>
      </c>
      <c r="O21" s="173">
        <v>0</v>
      </c>
      <c r="P21" s="173">
        <v>0</v>
      </c>
      <c r="Q21" s="173">
        <v>0</v>
      </c>
      <c r="R21" s="173">
        <v>0</v>
      </c>
      <c r="S21" s="173">
        <v>0</v>
      </c>
      <c r="U21" s="173">
        <f t="shared" si="7"/>
        <v>0</v>
      </c>
    </row>
    <row r="22" spans="1:21">
      <c r="A22" s="181" t="str">
        <f t="shared" si="5"/>
        <v>117</v>
      </c>
      <c r="B22" s="181" t="str">
        <f t="shared" si="6"/>
        <v>117.2</v>
      </c>
      <c r="C22" s="182" t="s">
        <v>582</v>
      </c>
      <c r="D22" t="s">
        <v>583</v>
      </c>
      <c r="G22" s="173">
        <v>0</v>
      </c>
      <c r="H22" s="173">
        <v>0</v>
      </c>
      <c r="I22" s="173">
        <v>0</v>
      </c>
      <c r="J22" s="173">
        <v>0</v>
      </c>
      <c r="K22" s="173">
        <v>0</v>
      </c>
      <c r="L22" s="173">
        <v>0</v>
      </c>
      <c r="M22" s="173">
        <v>0</v>
      </c>
      <c r="N22" s="173">
        <v>0</v>
      </c>
      <c r="O22" s="173">
        <v>0</v>
      </c>
      <c r="P22" s="173">
        <v>0</v>
      </c>
      <c r="Q22" s="173">
        <v>0</v>
      </c>
      <c r="R22" s="173">
        <v>0</v>
      </c>
      <c r="S22" s="173">
        <v>0</v>
      </c>
      <c r="U22" s="173">
        <f t="shared" si="7"/>
        <v>0</v>
      </c>
    </row>
    <row r="23" spans="1:21">
      <c r="A23" s="181" t="str">
        <f t="shared" si="5"/>
        <v>117</v>
      </c>
      <c r="B23" s="181" t="str">
        <f t="shared" si="6"/>
        <v>117.3</v>
      </c>
      <c r="C23" s="182" t="s">
        <v>584</v>
      </c>
      <c r="D23" t="s">
        <v>585</v>
      </c>
      <c r="G23" s="173">
        <v>0</v>
      </c>
      <c r="H23" s="173">
        <v>0</v>
      </c>
      <c r="I23" s="173">
        <v>0</v>
      </c>
      <c r="J23" s="173">
        <v>0</v>
      </c>
      <c r="K23" s="173">
        <v>0</v>
      </c>
      <c r="L23" s="173">
        <v>0</v>
      </c>
      <c r="M23" s="173">
        <v>0</v>
      </c>
      <c r="N23" s="173">
        <v>0</v>
      </c>
      <c r="O23" s="173">
        <v>0</v>
      </c>
      <c r="P23" s="173">
        <v>0</v>
      </c>
      <c r="Q23" s="173">
        <v>0</v>
      </c>
      <c r="R23" s="173">
        <v>0</v>
      </c>
      <c r="S23" s="173">
        <v>0</v>
      </c>
      <c r="U23" s="173">
        <f t="shared" si="7"/>
        <v>0</v>
      </c>
    </row>
    <row r="24" spans="1:21">
      <c r="A24" s="181" t="str">
        <f t="shared" si="5"/>
        <v>117</v>
      </c>
      <c r="B24" s="181" t="str">
        <f t="shared" si="6"/>
        <v>117.4</v>
      </c>
      <c r="C24" s="182" t="s">
        <v>586</v>
      </c>
      <c r="D24" t="s">
        <v>587</v>
      </c>
      <c r="G24" s="173">
        <v>0</v>
      </c>
      <c r="H24" s="173">
        <v>0</v>
      </c>
      <c r="I24" s="173">
        <v>0</v>
      </c>
      <c r="J24" s="173">
        <v>0</v>
      </c>
      <c r="K24" s="173">
        <v>0</v>
      </c>
      <c r="L24" s="173">
        <v>0</v>
      </c>
      <c r="M24" s="173">
        <v>0</v>
      </c>
      <c r="N24" s="173">
        <v>0</v>
      </c>
      <c r="O24" s="173">
        <v>0</v>
      </c>
      <c r="P24" s="173">
        <v>0</v>
      </c>
      <c r="Q24" s="173">
        <v>0</v>
      </c>
      <c r="R24" s="173">
        <v>0</v>
      </c>
      <c r="S24" s="173">
        <v>0</v>
      </c>
      <c r="U24" s="173">
        <f t="shared" si="7"/>
        <v>0</v>
      </c>
    </row>
    <row r="25" spans="1:21">
      <c r="A25" s="181" t="str">
        <f t="shared" si="5"/>
        <v>118</v>
      </c>
      <c r="B25" s="181" t="str">
        <f t="shared" si="6"/>
        <v>118.0</v>
      </c>
      <c r="C25" s="182" t="s">
        <v>588</v>
      </c>
      <c r="D25" t="s">
        <v>589</v>
      </c>
      <c r="G25" s="173">
        <v>0</v>
      </c>
      <c r="H25" s="173">
        <v>0</v>
      </c>
      <c r="I25" s="173">
        <v>0</v>
      </c>
      <c r="J25" s="173">
        <v>0</v>
      </c>
      <c r="K25" s="173">
        <v>0</v>
      </c>
      <c r="L25" s="173">
        <v>0</v>
      </c>
      <c r="M25" s="173">
        <v>0</v>
      </c>
      <c r="N25" s="173">
        <v>0</v>
      </c>
      <c r="O25" s="173">
        <v>0</v>
      </c>
      <c r="P25" s="173">
        <v>0</v>
      </c>
      <c r="Q25" s="173">
        <v>0</v>
      </c>
      <c r="R25" s="173">
        <v>0</v>
      </c>
      <c r="S25" s="173">
        <v>0</v>
      </c>
      <c r="U25" s="173">
        <f t="shared" si="7"/>
        <v>0</v>
      </c>
    </row>
    <row r="26" spans="1:21">
      <c r="A26" s="181" t="str">
        <f t="shared" si="5"/>
        <v>119</v>
      </c>
      <c r="B26" s="181" t="str">
        <f t="shared" si="6"/>
        <v>119.0</v>
      </c>
      <c r="C26" s="182" t="s">
        <v>590</v>
      </c>
      <c r="D26" t="s">
        <v>591</v>
      </c>
      <c r="G26" s="173">
        <v>0</v>
      </c>
      <c r="H26" s="173">
        <v>0</v>
      </c>
      <c r="I26" s="173">
        <v>0</v>
      </c>
      <c r="J26" s="173">
        <v>0</v>
      </c>
      <c r="K26" s="173">
        <v>0</v>
      </c>
      <c r="L26" s="173">
        <v>0</v>
      </c>
      <c r="M26" s="173">
        <v>0</v>
      </c>
      <c r="N26" s="173">
        <v>0</v>
      </c>
      <c r="O26" s="173">
        <v>0</v>
      </c>
      <c r="P26" s="173">
        <v>0</v>
      </c>
      <c r="Q26" s="173">
        <v>0</v>
      </c>
      <c r="R26" s="173">
        <v>0</v>
      </c>
      <c r="S26" s="173">
        <v>0</v>
      </c>
      <c r="U26" s="173">
        <f t="shared" si="7"/>
        <v>0</v>
      </c>
    </row>
    <row r="27" spans="1:21">
      <c r="A27" s="181" t="str">
        <f t="shared" si="5"/>
        <v>121</v>
      </c>
      <c r="B27" s="181" t="str">
        <f t="shared" si="6"/>
        <v>121.0</v>
      </c>
      <c r="C27" s="182" t="s">
        <v>592</v>
      </c>
      <c r="D27" t="s">
        <v>593</v>
      </c>
      <c r="G27" s="173">
        <v>20624555.809999999</v>
      </c>
      <c r="H27" s="173">
        <v>20727579.199999999</v>
      </c>
      <c r="I27" s="173">
        <v>20836280.739999998</v>
      </c>
      <c r="J27" s="173">
        <v>20944982.280000001</v>
      </c>
      <c r="K27" s="173">
        <v>21053683.82</v>
      </c>
      <c r="L27" s="173">
        <v>21096955.34</v>
      </c>
      <c r="M27" s="173">
        <v>21994252.199999999</v>
      </c>
      <c r="N27" s="173">
        <v>22245140.739999998</v>
      </c>
      <c r="O27" s="173">
        <v>23101551.77</v>
      </c>
      <c r="P27" s="173">
        <v>23227384.440000001</v>
      </c>
      <c r="Q27" s="173">
        <v>23348673.66</v>
      </c>
      <c r="R27" s="173">
        <v>23534508.25</v>
      </c>
      <c r="S27" s="173">
        <v>24137134.539999999</v>
      </c>
      <c r="U27" s="173">
        <f t="shared" si="7"/>
        <v>22067129.445384618</v>
      </c>
    </row>
    <row r="28" spans="1:21">
      <c r="A28" s="181" t="str">
        <f t="shared" si="5"/>
        <v>122</v>
      </c>
      <c r="B28" s="181" t="str">
        <f t="shared" si="6"/>
        <v>122.0</v>
      </c>
      <c r="C28" s="182" t="s">
        <v>594</v>
      </c>
      <c r="D28" t="s">
        <v>595</v>
      </c>
      <c r="G28" s="173">
        <v>-7144756.8499999996</v>
      </c>
      <c r="H28" s="173">
        <v>-7221803.46</v>
      </c>
      <c r="I28" s="173">
        <v>-7305219.7599999998</v>
      </c>
      <c r="J28" s="173">
        <v>-7389359.2999999998</v>
      </c>
      <c r="K28" s="173">
        <v>-7474222.0700000003</v>
      </c>
      <c r="L28" s="173">
        <v>-7494378.0599999996</v>
      </c>
      <c r="M28" s="173">
        <v>-7568917.2999999998</v>
      </c>
      <c r="N28" s="173">
        <v>-7599907.79</v>
      </c>
      <c r="O28" s="173">
        <v>-7639047.0099999998</v>
      </c>
      <c r="P28" s="173">
        <v>-7681663.9400000004</v>
      </c>
      <c r="Q28" s="173">
        <v>-7720366.7400000002</v>
      </c>
      <c r="R28" s="173">
        <v>-7785255.5499999998</v>
      </c>
      <c r="S28" s="173">
        <v>-7869600.8799999999</v>
      </c>
      <c r="U28" s="173">
        <f t="shared" si="7"/>
        <v>-7530346.054615383</v>
      </c>
    </row>
    <row r="29" spans="1:21">
      <c r="A29" s="181" t="str">
        <f t="shared" si="5"/>
        <v>123</v>
      </c>
      <c r="B29" s="181" t="str">
        <f t="shared" si="6"/>
        <v>123.0</v>
      </c>
      <c r="C29" s="182" t="s">
        <v>596</v>
      </c>
      <c r="D29" t="s">
        <v>597</v>
      </c>
      <c r="G29" s="173">
        <v>0</v>
      </c>
      <c r="H29" s="173">
        <v>0</v>
      </c>
      <c r="I29" s="173">
        <v>0</v>
      </c>
      <c r="J29" s="173">
        <v>0</v>
      </c>
      <c r="K29" s="173">
        <v>0</v>
      </c>
      <c r="L29" s="173">
        <v>0</v>
      </c>
      <c r="M29" s="173">
        <v>0</v>
      </c>
      <c r="N29" s="173">
        <v>0</v>
      </c>
      <c r="O29" s="173">
        <v>0</v>
      </c>
      <c r="P29" s="173">
        <v>0</v>
      </c>
      <c r="Q29" s="173">
        <v>0</v>
      </c>
      <c r="R29" s="173">
        <v>0</v>
      </c>
      <c r="S29" s="173">
        <v>0</v>
      </c>
      <c r="U29" s="173">
        <f t="shared" si="7"/>
        <v>0</v>
      </c>
    </row>
    <row r="30" spans="1:21">
      <c r="A30" s="181" t="str">
        <f t="shared" si="5"/>
        <v>123</v>
      </c>
      <c r="B30" s="181" t="str">
        <f t="shared" si="6"/>
        <v>123.1</v>
      </c>
      <c r="C30" s="182" t="s">
        <v>598</v>
      </c>
      <c r="D30" t="s">
        <v>599</v>
      </c>
      <c r="G30" s="173">
        <v>0</v>
      </c>
      <c r="H30" s="173">
        <v>0</v>
      </c>
      <c r="I30" s="173">
        <v>0</v>
      </c>
      <c r="J30" s="173">
        <v>0</v>
      </c>
      <c r="K30" s="173">
        <v>0</v>
      </c>
      <c r="L30" s="173">
        <v>0</v>
      </c>
      <c r="M30" s="173">
        <v>0</v>
      </c>
      <c r="N30" s="173">
        <v>0</v>
      </c>
      <c r="O30" s="173">
        <v>0</v>
      </c>
      <c r="P30" s="173">
        <v>0</v>
      </c>
      <c r="Q30" s="173">
        <v>0</v>
      </c>
      <c r="R30" s="173">
        <v>0</v>
      </c>
      <c r="S30" s="173">
        <v>0</v>
      </c>
      <c r="U30" s="173">
        <f t="shared" si="7"/>
        <v>0</v>
      </c>
    </row>
    <row r="31" spans="1:21">
      <c r="A31" s="181" t="str">
        <f t="shared" si="5"/>
        <v>124</v>
      </c>
      <c r="B31" s="181" t="str">
        <f t="shared" si="6"/>
        <v>124.0</v>
      </c>
      <c r="C31" s="182" t="s">
        <v>600</v>
      </c>
      <c r="D31" t="s">
        <v>601</v>
      </c>
      <c r="G31" s="173">
        <v>0</v>
      </c>
      <c r="H31" s="173">
        <v>0</v>
      </c>
      <c r="I31" s="173">
        <v>0</v>
      </c>
      <c r="J31" s="173">
        <v>0</v>
      </c>
      <c r="K31" s="173">
        <v>0</v>
      </c>
      <c r="L31" s="173">
        <v>0</v>
      </c>
      <c r="M31" s="173">
        <v>0</v>
      </c>
      <c r="N31" s="173">
        <v>0</v>
      </c>
      <c r="O31" s="173">
        <v>0</v>
      </c>
      <c r="P31" s="173">
        <v>0</v>
      </c>
      <c r="Q31" s="173">
        <v>0</v>
      </c>
      <c r="R31" s="173">
        <v>0</v>
      </c>
      <c r="S31" s="173">
        <v>0</v>
      </c>
      <c r="U31" s="173">
        <f t="shared" si="7"/>
        <v>0</v>
      </c>
    </row>
    <row r="32" spans="1:21">
      <c r="A32" s="181" t="str">
        <f t="shared" si="5"/>
        <v>125</v>
      </c>
      <c r="B32" s="181" t="str">
        <f t="shared" si="6"/>
        <v>125.0</v>
      </c>
      <c r="C32" s="182" t="s">
        <v>602</v>
      </c>
      <c r="D32" t="s">
        <v>603</v>
      </c>
      <c r="G32" s="173">
        <v>0</v>
      </c>
      <c r="H32" s="173">
        <v>0</v>
      </c>
      <c r="I32" s="173">
        <v>0</v>
      </c>
      <c r="J32" s="173">
        <v>0</v>
      </c>
      <c r="K32" s="173">
        <v>0</v>
      </c>
      <c r="L32" s="173">
        <v>0</v>
      </c>
      <c r="M32" s="173">
        <v>0</v>
      </c>
      <c r="N32" s="173">
        <v>0</v>
      </c>
      <c r="O32" s="173">
        <v>0</v>
      </c>
      <c r="P32" s="173">
        <v>0</v>
      </c>
      <c r="Q32" s="173">
        <v>0</v>
      </c>
      <c r="R32" s="173">
        <v>0</v>
      </c>
      <c r="S32" s="173">
        <v>0</v>
      </c>
      <c r="U32" s="173">
        <f t="shared" si="7"/>
        <v>0</v>
      </c>
    </row>
    <row r="33" spans="1:21">
      <c r="A33" s="181" t="str">
        <f t="shared" si="5"/>
        <v>126</v>
      </c>
      <c r="B33" s="181" t="str">
        <f t="shared" si="6"/>
        <v>126.0</v>
      </c>
      <c r="C33" s="182" t="s">
        <v>604</v>
      </c>
      <c r="D33" t="s">
        <v>605</v>
      </c>
      <c r="G33" s="173">
        <v>0</v>
      </c>
      <c r="H33" s="173">
        <v>0</v>
      </c>
      <c r="I33" s="173">
        <v>0</v>
      </c>
      <c r="J33" s="173">
        <v>0</v>
      </c>
      <c r="K33" s="173">
        <v>0</v>
      </c>
      <c r="L33" s="173">
        <v>0</v>
      </c>
      <c r="M33" s="173">
        <v>0</v>
      </c>
      <c r="N33" s="173">
        <v>0</v>
      </c>
      <c r="O33" s="173">
        <v>0</v>
      </c>
      <c r="P33" s="173">
        <v>0</v>
      </c>
      <c r="Q33" s="173">
        <v>0</v>
      </c>
      <c r="R33" s="173">
        <v>0</v>
      </c>
      <c r="S33" s="173">
        <v>0</v>
      </c>
      <c r="U33" s="173">
        <f t="shared" si="7"/>
        <v>0</v>
      </c>
    </row>
    <row r="34" spans="1:21">
      <c r="A34" s="181" t="str">
        <f t="shared" si="5"/>
        <v>127</v>
      </c>
      <c r="B34" s="181" t="str">
        <f t="shared" si="6"/>
        <v>127.0</v>
      </c>
      <c r="C34" s="182" t="s">
        <v>606</v>
      </c>
      <c r="D34" t="s">
        <v>607</v>
      </c>
      <c r="G34" s="173">
        <v>0</v>
      </c>
      <c r="H34" s="173">
        <v>0</v>
      </c>
      <c r="I34" s="173">
        <v>0</v>
      </c>
      <c r="J34" s="173">
        <v>0</v>
      </c>
      <c r="K34" s="173">
        <v>0</v>
      </c>
      <c r="L34" s="173">
        <v>0</v>
      </c>
      <c r="M34" s="173">
        <v>0</v>
      </c>
      <c r="N34" s="173">
        <v>0</v>
      </c>
      <c r="O34" s="173">
        <v>0</v>
      </c>
      <c r="P34" s="173">
        <v>0</v>
      </c>
      <c r="Q34" s="173">
        <v>0</v>
      </c>
      <c r="R34" s="173">
        <v>0</v>
      </c>
      <c r="S34" s="173">
        <v>0</v>
      </c>
      <c r="U34" s="173">
        <f t="shared" si="7"/>
        <v>0</v>
      </c>
    </row>
    <row r="35" spans="1:21">
      <c r="A35" s="181" t="str">
        <f t="shared" si="5"/>
        <v>128</v>
      </c>
      <c r="B35" s="181" t="str">
        <f t="shared" si="6"/>
        <v>128.0</v>
      </c>
      <c r="C35" s="182" t="s">
        <v>608</v>
      </c>
      <c r="D35" t="s">
        <v>609</v>
      </c>
      <c r="G35" s="173">
        <v>0</v>
      </c>
      <c r="H35" s="173">
        <v>0</v>
      </c>
      <c r="I35" s="173">
        <v>0</v>
      </c>
      <c r="J35" s="173">
        <v>0</v>
      </c>
      <c r="K35" s="173">
        <v>0</v>
      </c>
      <c r="L35" s="173">
        <v>0</v>
      </c>
      <c r="M35" s="173">
        <v>0</v>
      </c>
      <c r="N35" s="173">
        <v>0</v>
      </c>
      <c r="O35" s="173">
        <v>0</v>
      </c>
      <c r="P35" s="173">
        <v>0</v>
      </c>
      <c r="Q35" s="173">
        <v>0</v>
      </c>
      <c r="R35" s="173">
        <v>0</v>
      </c>
      <c r="S35" s="173">
        <v>0</v>
      </c>
      <c r="U35" s="173">
        <f t="shared" si="7"/>
        <v>0</v>
      </c>
    </row>
    <row r="36" spans="1:21">
      <c r="A36" s="181" t="str">
        <f t="shared" si="5"/>
        <v>131</v>
      </c>
      <c r="B36" s="181" t="str">
        <f t="shared" si="6"/>
        <v>131.0</v>
      </c>
      <c r="C36" s="182" t="s">
        <v>610</v>
      </c>
      <c r="D36" t="s">
        <v>242</v>
      </c>
      <c r="G36" s="173">
        <v>4766851.41</v>
      </c>
      <c r="H36" s="173">
        <v>1000000</v>
      </c>
      <c r="I36" s="173">
        <v>1000000</v>
      </c>
      <c r="J36" s="173">
        <v>1000000</v>
      </c>
      <c r="K36" s="173">
        <v>1000000</v>
      </c>
      <c r="L36" s="173">
        <v>1000000</v>
      </c>
      <c r="M36" s="173">
        <v>1000000</v>
      </c>
      <c r="N36" s="173">
        <v>1000000</v>
      </c>
      <c r="O36" s="173">
        <v>1000000</v>
      </c>
      <c r="P36" s="173">
        <v>1000000</v>
      </c>
      <c r="Q36" s="173">
        <v>1000000</v>
      </c>
      <c r="R36" s="173">
        <v>1000000</v>
      </c>
      <c r="S36" s="173">
        <v>1000000</v>
      </c>
      <c r="U36" s="173">
        <f t="shared" si="7"/>
        <v>1289757.8007692308</v>
      </c>
    </row>
    <row r="37" spans="1:21">
      <c r="A37" s="181" t="str">
        <f t="shared" si="5"/>
        <v>132</v>
      </c>
      <c r="B37" s="181" t="str">
        <f t="shared" si="6"/>
        <v>132.0</v>
      </c>
      <c r="C37" s="182" t="s">
        <v>611</v>
      </c>
      <c r="D37" t="s">
        <v>612</v>
      </c>
      <c r="G37" s="173">
        <v>0</v>
      </c>
      <c r="H37" s="173">
        <v>0</v>
      </c>
      <c r="I37" s="173">
        <v>0</v>
      </c>
      <c r="J37" s="173">
        <v>0</v>
      </c>
      <c r="K37" s="173">
        <v>0</v>
      </c>
      <c r="L37" s="173">
        <v>0</v>
      </c>
      <c r="M37" s="173">
        <v>0</v>
      </c>
      <c r="N37" s="173">
        <v>0</v>
      </c>
      <c r="O37" s="173">
        <v>0</v>
      </c>
      <c r="P37" s="173">
        <v>0</v>
      </c>
      <c r="Q37" s="173">
        <v>0</v>
      </c>
      <c r="R37" s="173">
        <v>0</v>
      </c>
      <c r="S37" s="173">
        <v>0</v>
      </c>
      <c r="U37" s="173">
        <f t="shared" si="7"/>
        <v>0</v>
      </c>
    </row>
    <row r="38" spans="1:21">
      <c r="A38" s="181" t="str">
        <f t="shared" si="5"/>
        <v>133</v>
      </c>
      <c r="B38" s="181" t="str">
        <f t="shared" si="6"/>
        <v>133.0</v>
      </c>
      <c r="C38" s="182" t="s">
        <v>613</v>
      </c>
      <c r="D38" t="s">
        <v>614</v>
      </c>
      <c r="G38" s="173">
        <v>0</v>
      </c>
      <c r="H38" s="173">
        <v>0</v>
      </c>
      <c r="I38" s="173">
        <v>0</v>
      </c>
      <c r="J38" s="173">
        <v>0</v>
      </c>
      <c r="K38" s="173">
        <v>0</v>
      </c>
      <c r="L38" s="173">
        <v>0</v>
      </c>
      <c r="M38" s="173">
        <v>0</v>
      </c>
      <c r="N38" s="173">
        <v>0</v>
      </c>
      <c r="O38" s="173">
        <v>0</v>
      </c>
      <c r="P38" s="173">
        <v>0</v>
      </c>
      <c r="Q38" s="173">
        <v>0</v>
      </c>
      <c r="R38" s="173">
        <v>0</v>
      </c>
      <c r="S38" s="173">
        <v>0</v>
      </c>
      <c r="U38" s="173">
        <f t="shared" si="7"/>
        <v>0</v>
      </c>
    </row>
    <row r="39" spans="1:21">
      <c r="A39" s="181" t="str">
        <f t="shared" si="5"/>
        <v>134</v>
      </c>
      <c r="B39" s="181" t="str">
        <f t="shared" si="6"/>
        <v>134.0</v>
      </c>
      <c r="C39" s="182" t="s">
        <v>615</v>
      </c>
      <c r="D39" t="s">
        <v>244</v>
      </c>
      <c r="G39" s="173">
        <v>0</v>
      </c>
      <c r="H39" s="173">
        <v>0</v>
      </c>
      <c r="I39" s="173">
        <v>0</v>
      </c>
      <c r="J39" s="173">
        <v>0</v>
      </c>
      <c r="K39" s="173">
        <v>0</v>
      </c>
      <c r="L39" s="173">
        <v>0</v>
      </c>
      <c r="M39" s="173">
        <v>0</v>
      </c>
      <c r="N39" s="173">
        <v>0</v>
      </c>
      <c r="O39" s="173">
        <v>0</v>
      </c>
      <c r="P39" s="173">
        <v>0</v>
      </c>
      <c r="Q39" s="173">
        <v>0</v>
      </c>
      <c r="R39" s="173">
        <v>0</v>
      </c>
      <c r="S39" s="173">
        <v>0</v>
      </c>
      <c r="U39" s="173">
        <f t="shared" si="7"/>
        <v>0</v>
      </c>
    </row>
    <row r="40" spans="1:21">
      <c r="A40" s="181" t="str">
        <f t="shared" si="5"/>
        <v>135</v>
      </c>
      <c r="B40" s="181" t="str">
        <f t="shared" si="6"/>
        <v>135.0</v>
      </c>
      <c r="C40" s="182" t="s">
        <v>616</v>
      </c>
      <c r="D40" t="s">
        <v>453</v>
      </c>
      <c r="G40" s="173">
        <v>51065.39</v>
      </c>
      <c r="H40" s="173">
        <v>52665.39</v>
      </c>
      <c r="I40" s="173">
        <v>52665.39</v>
      </c>
      <c r="J40" s="173">
        <v>52665.39</v>
      </c>
      <c r="K40" s="173">
        <v>52665.39</v>
      </c>
      <c r="L40" s="173">
        <v>52665.39</v>
      </c>
      <c r="M40" s="173">
        <v>52665.39</v>
      </c>
      <c r="N40" s="173">
        <v>52665.39</v>
      </c>
      <c r="O40" s="173">
        <v>52665.39</v>
      </c>
      <c r="P40" s="173">
        <v>52665.39</v>
      </c>
      <c r="Q40" s="173">
        <v>52665.39</v>
      </c>
      <c r="R40" s="173">
        <v>52665.39</v>
      </c>
      <c r="S40" s="173">
        <v>52665.39</v>
      </c>
      <c r="U40" s="173">
        <f t="shared" si="7"/>
        <v>52542.313076923085</v>
      </c>
    </row>
    <row r="41" spans="1:21">
      <c r="A41" s="181" t="str">
        <f t="shared" si="5"/>
        <v>136</v>
      </c>
      <c r="B41" s="181" t="str">
        <f t="shared" si="6"/>
        <v>136.0</v>
      </c>
      <c r="C41" s="182" t="s">
        <v>617</v>
      </c>
      <c r="D41" t="s">
        <v>454</v>
      </c>
      <c r="G41" s="173">
        <v>0</v>
      </c>
      <c r="H41" s="173">
        <v>0</v>
      </c>
      <c r="I41" s="173">
        <v>0</v>
      </c>
      <c r="J41" s="173">
        <v>0</v>
      </c>
      <c r="K41" s="173">
        <v>0</v>
      </c>
      <c r="L41" s="173">
        <v>0</v>
      </c>
      <c r="M41" s="173">
        <v>0</v>
      </c>
      <c r="N41" s="173">
        <v>0</v>
      </c>
      <c r="O41" s="173">
        <v>0</v>
      </c>
      <c r="P41" s="173">
        <v>0</v>
      </c>
      <c r="Q41" s="173">
        <v>0</v>
      </c>
      <c r="R41" s="173">
        <v>0</v>
      </c>
      <c r="S41" s="173">
        <v>0</v>
      </c>
      <c r="U41" s="173">
        <f t="shared" si="7"/>
        <v>0</v>
      </c>
    </row>
    <row r="42" spans="1:21">
      <c r="A42" s="181" t="str">
        <f t="shared" si="5"/>
        <v>141</v>
      </c>
      <c r="B42" s="181" t="str">
        <f t="shared" si="6"/>
        <v>141.0</v>
      </c>
      <c r="C42" s="182" t="s">
        <v>618</v>
      </c>
      <c r="D42" t="s">
        <v>250</v>
      </c>
      <c r="G42" s="173">
        <v>0</v>
      </c>
      <c r="H42" s="173">
        <v>0</v>
      </c>
      <c r="I42" s="173">
        <v>0</v>
      </c>
      <c r="J42" s="173">
        <v>0</v>
      </c>
      <c r="K42" s="173">
        <v>0</v>
      </c>
      <c r="L42" s="173">
        <v>0</v>
      </c>
      <c r="M42" s="173">
        <v>0</v>
      </c>
      <c r="N42" s="173">
        <v>0</v>
      </c>
      <c r="O42" s="173">
        <v>0</v>
      </c>
      <c r="P42" s="173">
        <v>0</v>
      </c>
      <c r="Q42" s="173">
        <v>0</v>
      </c>
      <c r="R42" s="173">
        <v>0</v>
      </c>
      <c r="S42" s="173">
        <v>0</v>
      </c>
      <c r="U42" s="173">
        <f t="shared" si="7"/>
        <v>0</v>
      </c>
    </row>
    <row r="43" spans="1:21">
      <c r="A43" s="181" t="str">
        <f t="shared" si="5"/>
        <v>142</v>
      </c>
      <c r="B43" s="181" t="str">
        <f t="shared" si="6"/>
        <v>142.0</v>
      </c>
      <c r="C43" s="182" t="s">
        <v>619</v>
      </c>
      <c r="D43" t="s">
        <v>455</v>
      </c>
      <c r="G43" s="173">
        <v>212903081.16</v>
      </c>
      <c r="H43" s="173">
        <v>167026755.46000001</v>
      </c>
      <c r="I43" s="173">
        <v>158599631.69</v>
      </c>
      <c r="J43" s="173">
        <v>141218649.97</v>
      </c>
      <c r="K43" s="173">
        <v>173407536.74000001</v>
      </c>
      <c r="L43" s="173">
        <v>178580379.63</v>
      </c>
      <c r="M43" s="173">
        <v>197710702.53</v>
      </c>
      <c r="N43" s="173">
        <v>231319039.81</v>
      </c>
      <c r="O43" s="173">
        <v>219115326.53</v>
      </c>
      <c r="P43" s="173">
        <v>248162996.79499999</v>
      </c>
      <c r="Q43" s="173">
        <v>208494760.51499999</v>
      </c>
      <c r="R43" s="173">
        <v>190417939.42500001</v>
      </c>
      <c r="S43" s="173">
        <v>188387489.55500001</v>
      </c>
      <c r="U43" s="173">
        <f t="shared" si="7"/>
        <v>193488022.29307693</v>
      </c>
    </row>
    <row r="44" spans="1:21">
      <c r="A44" s="181" t="str">
        <f t="shared" si="5"/>
        <v>143</v>
      </c>
      <c r="B44" s="181" t="str">
        <f t="shared" si="6"/>
        <v>143.0</v>
      </c>
      <c r="C44" s="182" t="s">
        <v>620</v>
      </c>
      <c r="D44" t="s">
        <v>254</v>
      </c>
      <c r="G44" s="173">
        <v>11189501.109999999</v>
      </c>
      <c r="H44" s="173">
        <v>7200000</v>
      </c>
      <c r="I44" s="173">
        <v>7200000</v>
      </c>
      <c r="J44" s="173">
        <v>7200000</v>
      </c>
      <c r="K44" s="173">
        <v>7100000</v>
      </c>
      <c r="L44" s="173">
        <v>7200000</v>
      </c>
      <c r="M44" s="173">
        <v>7100000</v>
      </c>
      <c r="N44" s="173">
        <v>7100000</v>
      </c>
      <c r="O44" s="173">
        <v>7100000</v>
      </c>
      <c r="P44" s="173">
        <v>7200000</v>
      </c>
      <c r="Q44" s="173">
        <v>7200000</v>
      </c>
      <c r="R44" s="173">
        <v>7200000</v>
      </c>
      <c r="S44" s="173">
        <v>7200000</v>
      </c>
      <c r="U44" s="173">
        <f t="shared" si="7"/>
        <v>7476115.4699999997</v>
      </c>
    </row>
    <row r="45" spans="1:21">
      <c r="A45" s="181" t="str">
        <f t="shared" si="5"/>
        <v>144</v>
      </c>
      <c r="B45" s="181" t="str">
        <f t="shared" si="6"/>
        <v>144.0</v>
      </c>
      <c r="C45" s="182" t="s">
        <v>621</v>
      </c>
      <c r="D45" t="s">
        <v>622</v>
      </c>
      <c r="G45" s="173">
        <v>-1930107.35</v>
      </c>
      <c r="H45" s="173">
        <v>-1639484.5016987999</v>
      </c>
      <c r="I45" s="173">
        <v>-1620032.5984920999</v>
      </c>
      <c r="J45" s="173">
        <v>-1605694.2692799</v>
      </c>
      <c r="K45" s="173">
        <v>-1630103.9525816001</v>
      </c>
      <c r="L45" s="173">
        <v>-1652991.0261351999</v>
      </c>
      <c r="M45" s="173">
        <v>-1681728.2164725</v>
      </c>
      <c r="N45" s="173">
        <v>-1706276.0885945</v>
      </c>
      <c r="O45" s="173">
        <v>-1698215.0773181</v>
      </c>
      <c r="P45" s="173">
        <v>-1704077.4754979999</v>
      </c>
      <c r="Q45" s="173">
        <v>-1677228.5469511</v>
      </c>
      <c r="R45" s="173">
        <v>-1643422.6801761</v>
      </c>
      <c r="S45" s="173">
        <v>-1632918.6677135001</v>
      </c>
      <c r="U45" s="173">
        <f t="shared" si="7"/>
        <v>-1678636.9577624155</v>
      </c>
    </row>
    <row r="46" spans="1:21">
      <c r="A46" s="181" t="str">
        <f t="shared" si="5"/>
        <v>145</v>
      </c>
      <c r="B46" s="181" t="str">
        <f t="shared" si="6"/>
        <v>145.0</v>
      </c>
      <c r="C46" s="182" t="s">
        <v>623</v>
      </c>
      <c r="D46" t="s">
        <v>624</v>
      </c>
      <c r="G46" s="173">
        <v>0</v>
      </c>
      <c r="H46" s="173">
        <v>0</v>
      </c>
      <c r="I46" s="173">
        <v>0</v>
      </c>
      <c r="J46" s="173">
        <v>0</v>
      </c>
      <c r="K46" s="173">
        <v>0</v>
      </c>
      <c r="L46" s="173">
        <v>0</v>
      </c>
      <c r="M46" s="173">
        <v>0</v>
      </c>
      <c r="N46" s="173">
        <v>0</v>
      </c>
      <c r="O46" s="173">
        <v>0</v>
      </c>
      <c r="P46" s="173">
        <v>0</v>
      </c>
      <c r="Q46" s="173">
        <v>0</v>
      </c>
      <c r="R46" s="173">
        <v>0</v>
      </c>
      <c r="S46" s="173">
        <v>0</v>
      </c>
      <c r="U46" s="173">
        <f t="shared" si="7"/>
        <v>0</v>
      </c>
    </row>
    <row r="47" spans="1:21">
      <c r="A47" s="181" t="str">
        <f t="shared" si="5"/>
        <v>146</v>
      </c>
      <c r="B47" s="181" t="str">
        <f t="shared" si="6"/>
        <v>146.0</v>
      </c>
      <c r="C47" s="182" t="s">
        <v>625</v>
      </c>
      <c r="D47" t="s">
        <v>626</v>
      </c>
      <c r="G47" s="173">
        <v>16583200.470000001</v>
      </c>
      <c r="H47" s="173">
        <v>13751354.941899501</v>
      </c>
      <c r="I47" s="173">
        <v>13751515.5353876</v>
      </c>
      <c r="J47" s="173">
        <v>13759947.275460601</v>
      </c>
      <c r="K47" s="173">
        <v>13761375.4136294</v>
      </c>
      <c r="L47" s="173">
        <v>13614379.7069715</v>
      </c>
      <c r="M47" s="173">
        <v>13529963.749572299</v>
      </c>
      <c r="N47" s="173">
        <v>13593367.8210476</v>
      </c>
      <c r="O47" s="173">
        <v>13739843.954431299</v>
      </c>
      <c r="P47" s="173">
        <v>13935712.287013801</v>
      </c>
      <c r="Q47" s="173">
        <v>13860812.0012816</v>
      </c>
      <c r="R47" s="173">
        <v>13972875.080281001</v>
      </c>
      <c r="S47" s="173">
        <v>13959856.422638301</v>
      </c>
      <c r="U47" s="173">
        <f t="shared" si="7"/>
        <v>13985708.050739575</v>
      </c>
    </row>
    <row r="48" spans="1:21">
      <c r="A48" s="181" t="str">
        <f t="shared" si="5"/>
        <v>151</v>
      </c>
      <c r="B48" s="181" t="str">
        <f t="shared" si="6"/>
        <v>151.0</v>
      </c>
      <c r="C48" s="182" t="s">
        <v>627</v>
      </c>
      <c r="D48" t="s">
        <v>261</v>
      </c>
      <c r="G48" s="173">
        <v>35600010.369999997</v>
      </c>
      <c r="H48" s="173">
        <v>36224000</v>
      </c>
      <c r="I48" s="173">
        <v>38057000</v>
      </c>
      <c r="J48" s="173">
        <v>39096000</v>
      </c>
      <c r="K48" s="173">
        <v>38325000</v>
      </c>
      <c r="L48" s="173">
        <v>38901000</v>
      </c>
      <c r="M48" s="173">
        <v>39506000</v>
      </c>
      <c r="N48" s="173">
        <v>33568000</v>
      </c>
      <c r="O48" s="173">
        <v>31375000</v>
      </c>
      <c r="P48" s="173">
        <v>32213000</v>
      </c>
      <c r="Q48" s="173">
        <v>32816000</v>
      </c>
      <c r="R48" s="173">
        <v>34762000</v>
      </c>
      <c r="S48" s="173">
        <v>35384000</v>
      </c>
      <c r="U48" s="173">
        <f t="shared" si="7"/>
        <v>35832846.951538458</v>
      </c>
    </row>
    <row r="49" spans="1:21">
      <c r="A49" s="181" t="str">
        <f t="shared" si="5"/>
        <v>152</v>
      </c>
      <c r="B49" s="181" t="str">
        <f t="shared" si="6"/>
        <v>152.0</v>
      </c>
      <c r="C49" s="182" t="s">
        <v>628</v>
      </c>
      <c r="D49" t="s">
        <v>458</v>
      </c>
      <c r="G49" s="173">
        <v>0</v>
      </c>
      <c r="H49" s="173">
        <v>0</v>
      </c>
      <c r="I49" s="173">
        <v>0</v>
      </c>
      <c r="J49" s="173">
        <v>0</v>
      </c>
      <c r="K49" s="173">
        <v>0</v>
      </c>
      <c r="L49" s="173">
        <v>0</v>
      </c>
      <c r="M49" s="173">
        <v>0</v>
      </c>
      <c r="N49" s="173">
        <v>0</v>
      </c>
      <c r="O49" s="173">
        <v>0</v>
      </c>
      <c r="P49" s="173">
        <v>0</v>
      </c>
      <c r="Q49" s="173">
        <v>0</v>
      </c>
      <c r="R49" s="173">
        <v>0</v>
      </c>
      <c r="S49" s="173">
        <v>0</v>
      </c>
      <c r="U49" s="173">
        <f t="shared" si="7"/>
        <v>0</v>
      </c>
    </row>
    <row r="50" spans="1:21">
      <c r="A50" s="181" t="str">
        <f t="shared" si="5"/>
        <v>153</v>
      </c>
      <c r="B50" s="181" t="str">
        <f t="shared" si="6"/>
        <v>153.0</v>
      </c>
      <c r="C50" s="182" t="s">
        <v>629</v>
      </c>
      <c r="D50" t="s">
        <v>630</v>
      </c>
      <c r="G50" s="173">
        <v>0</v>
      </c>
      <c r="H50" s="173">
        <v>0</v>
      </c>
      <c r="I50" s="173">
        <v>0</v>
      </c>
      <c r="J50" s="173">
        <v>0</v>
      </c>
      <c r="K50" s="173">
        <v>0</v>
      </c>
      <c r="L50" s="173">
        <v>0</v>
      </c>
      <c r="M50" s="173">
        <v>0</v>
      </c>
      <c r="N50" s="173">
        <v>0</v>
      </c>
      <c r="O50" s="173">
        <v>0</v>
      </c>
      <c r="P50" s="173">
        <v>0</v>
      </c>
      <c r="Q50" s="173">
        <v>0</v>
      </c>
      <c r="R50" s="173">
        <v>0</v>
      </c>
      <c r="S50" s="173">
        <v>0</v>
      </c>
      <c r="U50" s="173">
        <f t="shared" si="7"/>
        <v>0</v>
      </c>
    </row>
    <row r="51" spans="1:21">
      <c r="A51" s="181" t="str">
        <f t="shared" si="5"/>
        <v>154</v>
      </c>
      <c r="B51" s="181" t="str">
        <f t="shared" si="6"/>
        <v>154.0</v>
      </c>
      <c r="C51" s="182" t="s">
        <v>631</v>
      </c>
      <c r="D51" t="s">
        <v>632</v>
      </c>
      <c r="G51" s="173">
        <v>180913449.38999999</v>
      </c>
      <c r="H51" s="173">
        <v>179405887.5</v>
      </c>
      <c r="I51" s="173">
        <v>177898275</v>
      </c>
      <c r="J51" s="173">
        <v>176390662.5</v>
      </c>
      <c r="K51" s="173">
        <v>174883050</v>
      </c>
      <c r="L51" s="173">
        <v>173375437.5</v>
      </c>
      <c r="M51" s="173">
        <v>171867825</v>
      </c>
      <c r="N51" s="173">
        <v>170360212.5</v>
      </c>
      <c r="O51" s="173">
        <v>168852600</v>
      </c>
      <c r="P51" s="173">
        <v>167344987.5</v>
      </c>
      <c r="Q51" s="173">
        <v>165837375</v>
      </c>
      <c r="R51" s="173">
        <v>164329762.5</v>
      </c>
      <c r="S51" s="173">
        <v>162822150</v>
      </c>
      <c r="U51" s="173">
        <f t="shared" si="7"/>
        <v>171867821.10692307</v>
      </c>
    </row>
    <row r="52" spans="1:21">
      <c r="A52" s="181" t="str">
        <f t="shared" si="5"/>
        <v>155</v>
      </c>
      <c r="B52" s="181" t="str">
        <f t="shared" si="6"/>
        <v>155.0</v>
      </c>
      <c r="C52" s="182" t="s">
        <v>633</v>
      </c>
      <c r="D52" t="s">
        <v>634</v>
      </c>
      <c r="G52" s="173">
        <v>0</v>
      </c>
      <c r="H52" s="173">
        <v>0</v>
      </c>
      <c r="I52" s="173">
        <v>0</v>
      </c>
      <c r="J52" s="173">
        <v>0</v>
      </c>
      <c r="K52" s="173">
        <v>0</v>
      </c>
      <c r="L52" s="173">
        <v>0</v>
      </c>
      <c r="M52" s="173">
        <v>0</v>
      </c>
      <c r="N52" s="173">
        <v>0</v>
      </c>
      <c r="O52" s="173">
        <v>0</v>
      </c>
      <c r="P52" s="173">
        <v>0</v>
      </c>
      <c r="Q52" s="173">
        <v>0</v>
      </c>
      <c r="R52" s="173">
        <v>0</v>
      </c>
      <c r="S52" s="173">
        <v>0</v>
      </c>
      <c r="U52" s="173">
        <f t="shared" si="7"/>
        <v>0</v>
      </c>
    </row>
    <row r="53" spans="1:21">
      <c r="A53" s="181" t="str">
        <f t="shared" si="5"/>
        <v>156</v>
      </c>
      <c r="B53" s="181" t="str">
        <f t="shared" si="6"/>
        <v>156.0</v>
      </c>
      <c r="C53" s="182" t="s">
        <v>635</v>
      </c>
      <c r="D53" t="s">
        <v>636</v>
      </c>
      <c r="G53" s="173">
        <v>0</v>
      </c>
      <c r="H53" s="173">
        <v>0</v>
      </c>
      <c r="I53" s="173">
        <v>0</v>
      </c>
      <c r="J53" s="173">
        <v>0</v>
      </c>
      <c r="K53" s="173">
        <v>0</v>
      </c>
      <c r="L53" s="173">
        <v>0</v>
      </c>
      <c r="M53" s="173">
        <v>0</v>
      </c>
      <c r="N53" s="173">
        <v>0</v>
      </c>
      <c r="O53" s="173">
        <v>0</v>
      </c>
      <c r="P53" s="173">
        <v>0</v>
      </c>
      <c r="Q53" s="173">
        <v>0</v>
      </c>
      <c r="R53" s="173">
        <v>0</v>
      </c>
      <c r="S53" s="173">
        <v>0</v>
      </c>
      <c r="U53" s="173">
        <f t="shared" si="7"/>
        <v>0</v>
      </c>
    </row>
    <row r="54" spans="1:21">
      <c r="A54" s="181" t="str">
        <f t="shared" si="5"/>
        <v>158</v>
      </c>
      <c r="B54" s="181" t="str">
        <f t="shared" si="6"/>
        <v>158.1</v>
      </c>
      <c r="C54" s="182" t="s">
        <v>637</v>
      </c>
      <c r="D54" t="s">
        <v>638</v>
      </c>
      <c r="G54" s="173">
        <v>0</v>
      </c>
      <c r="H54" s="173">
        <v>0</v>
      </c>
      <c r="I54" s="173">
        <v>0</v>
      </c>
      <c r="J54" s="173">
        <v>0</v>
      </c>
      <c r="K54" s="173">
        <v>0</v>
      </c>
      <c r="L54" s="173">
        <v>0</v>
      </c>
      <c r="M54" s="173">
        <v>0</v>
      </c>
      <c r="N54" s="173">
        <v>0</v>
      </c>
      <c r="O54" s="173">
        <v>0</v>
      </c>
      <c r="P54" s="173">
        <v>0</v>
      </c>
      <c r="Q54" s="173">
        <v>0</v>
      </c>
      <c r="R54" s="173">
        <v>0</v>
      </c>
      <c r="S54" s="173">
        <v>0</v>
      </c>
      <c r="U54" s="173">
        <f t="shared" si="7"/>
        <v>0</v>
      </c>
    </row>
    <row r="55" spans="1:21">
      <c r="A55" s="181" t="str">
        <f t="shared" si="5"/>
        <v>158</v>
      </c>
      <c r="B55" s="181" t="str">
        <f t="shared" si="6"/>
        <v>158.2</v>
      </c>
      <c r="C55" s="182" t="s">
        <v>639</v>
      </c>
      <c r="D55" t="s">
        <v>640</v>
      </c>
      <c r="G55" s="173">
        <v>0</v>
      </c>
      <c r="H55" s="173">
        <v>0</v>
      </c>
      <c r="I55" s="173">
        <v>0</v>
      </c>
      <c r="J55" s="173">
        <v>0</v>
      </c>
      <c r="K55" s="173">
        <v>0</v>
      </c>
      <c r="L55" s="173">
        <v>0</v>
      </c>
      <c r="M55" s="173">
        <v>0</v>
      </c>
      <c r="N55" s="173">
        <v>0</v>
      </c>
      <c r="O55" s="173">
        <v>0</v>
      </c>
      <c r="P55" s="173">
        <v>0</v>
      </c>
      <c r="Q55" s="173">
        <v>0</v>
      </c>
      <c r="R55" s="173">
        <v>0</v>
      </c>
      <c r="S55" s="173">
        <v>0</v>
      </c>
      <c r="U55" s="173">
        <f t="shared" si="7"/>
        <v>0</v>
      </c>
    </row>
    <row r="56" spans="1:21">
      <c r="A56" s="181" t="str">
        <f t="shared" si="5"/>
        <v>163</v>
      </c>
      <c r="B56" s="181" t="str">
        <f t="shared" si="6"/>
        <v>163.0</v>
      </c>
      <c r="C56" s="182" t="s">
        <v>641</v>
      </c>
      <c r="D56" t="s">
        <v>642</v>
      </c>
      <c r="G56" s="173">
        <v>0</v>
      </c>
      <c r="H56" s="173">
        <v>0</v>
      </c>
      <c r="I56" s="173">
        <v>0</v>
      </c>
      <c r="J56" s="173">
        <v>0</v>
      </c>
      <c r="K56" s="173">
        <v>0</v>
      </c>
      <c r="L56" s="173">
        <v>0</v>
      </c>
      <c r="M56" s="173">
        <v>0</v>
      </c>
      <c r="N56" s="173">
        <v>0</v>
      </c>
      <c r="O56" s="173">
        <v>0</v>
      </c>
      <c r="P56" s="173">
        <v>0</v>
      </c>
      <c r="Q56" s="173">
        <v>0</v>
      </c>
      <c r="R56" s="173">
        <v>0</v>
      </c>
      <c r="S56" s="173">
        <v>0</v>
      </c>
      <c r="U56" s="173">
        <f t="shared" si="7"/>
        <v>0</v>
      </c>
    </row>
    <row r="57" spans="1:21">
      <c r="A57" s="181" t="str">
        <f t="shared" si="5"/>
        <v>164</v>
      </c>
      <c r="B57" s="181" t="str">
        <f t="shared" si="6"/>
        <v>164.1</v>
      </c>
      <c r="C57" s="182" t="s">
        <v>643</v>
      </c>
      <c r="D57" t="s">
        <v>644</v>
      </c>
      <c r="G57" s="173">
        <v>0</v>
      </c>
      <c r="H57" s="173">
        <v>0</v>
      </c>
      <c r="I57" s="173">
        <v>0</v>
      </c>
      <c r="J57" s="173">
        <v>0</v>
      </c>
      <c r="K57" s="173">
        <v>0</v>
      </c>
      <c r="L57" s="173">
        <v>0</v>
      </c>
      <c r="M57" s="173">
        <v>0</v>
      </c>
      <c r="N57" s="173">
        <v>0</v>
      </c>
      <c r="O57" s="173">
        <v>0</v>
      </c>
      <c r="P57" s="173">
        <v>0</v>
      </c>
      <c r="Q57" s="173">
        <v>0</v>
      </c>
      <c r="R57" s="173">
        <v>0</v>
      </c>
      <c r="S57" s="173">
        <v>0</v>
      </c>
      <c r="U57" s="173">
        <f t="shared" si="7"/>
        <v>0</v>
      </c>
    </row>
    <row r="58" spans="1:21">
      <c r="A58" s="181" t="str">
        <f t="shared" si="5"/>
        <v>164</v>
      </c>
      <c r="B58" s="181" t="str">
        <f t="shared" si="6"/>
        <v>164.2</v>
      </c>
      <c r="C58" s="182" t="s">
        <v>645</v>
      </c>
      <c r="D58" t="s">
        <v>646</v>
      </c>
      <c r="G58" s="173">
        <v>0</v>
      </c>
      <c r="H58" s="173">
        <v>0</v>
      </c>
      <c r="I58" s="173">
        <v>0</v>
      </c>
      <c r="J58" s="173">
        <v>0</v>
      </c>
      <c r="K58" s="173">
        <v>0</v>
      </c>
      <c r="L58" s="173">
        <v>0</v>
      </c>
      <c r="M58" s="173">
        <v>0</v>
      </c>
      <c r="N58" s="173">
        <v>0</v>
      </c>
      <c r="O58" s="173">
        <v>0</v>
      </c>
      <c r="P58" s="173">
        <v>0</v>
      </c>
      <c r="Q58" s="173">
        <v>0</v>
      </c>
      <c r="R58" s="173">
        <v>0</v>
      </c>
      <c r="S58" s="173">
        <v>0</v>
      </c>
      <c r="U58" s="173">
        <f t="shared" si="7"/>
        <v>0</v>
      </c>
    </row>
    <row r="59" spans="1:21">
      <c r="A59" s="181" t="str">
        <f t="shared" si="5"/>
        <v>164</v>
      </c>
      <c r="B59" s="181" t="str">
        <f t="shared" si="6"/>
        <v>164.3</v>
      </c>
      <c r="C59" s="182" t="s">
        <v>647</v>
      </c>
      <c r="D59" t="s">
        <v>648</v>
      </c>
      <c r="G59" s="173">
        <v>0</v>
      </c>
      <c r="H59" s="173">
        <v>0</v>
      </c>
      <c r="I59" s="173">
        <v>0</v>
      </c>
      <c r="J59" s="173">
        <v>0</v>
      </c>
      <c r="K59" s="173">
        <v>0</v>
      </c>
      <c r="L59" s="173">
        <v>0</v>
      </c>
      <c r="M59" s="173">
        <v>0</v>
      </c>
      <c r="N59" s="173">
        <v>0</v>
      </c>
      <c r="O59" s="173">
        <v>0</v>
      </c>
      <c r="P59" s="173">
        <v>0</v>
      </c>
      <c r="Q59" s="173">
        <v>0</v>
      </c>
      <c r="R59" s="173">
        <v>0</v>
      </c>
      <c r="S59" s="173">
        <v>0</v>
      </c>
      <c r="U59" s="173">
        <f t="shared" si="7"/>
        <v>0</v>
      </c>
    </row>
    <row r="60" spans="1:21">
      <c r="A60" s="181" t="str">
        <f t="shared" si="5"/>
        <v>165</v>
      </c>
      <c r="B60" s="181" t="str">
        <f t="shared" si="6"/>
        <v>165.0</v>
      </c>
      <c r="C60" s="182" t="s">
        <v>649</v>
      </c>
      <c r="D60" t="s">
        <v>271</v>
      </c>
      <c r="G60" s="173">
        <v>32486033.239999998</v>
      </c>
      <c r="H60" s="173">
        <v>28177090.200177401</v>
      </c>
      <c r="I60" s="173">
        <v>23522122.7058357</v>
      </c>
      <c r="J60" s="173">
        <v>35680297.692524701</v>
      </c>
      <c r="K60" s="173">
        <v>32504682.451158799</v>
      </c>
      <c r="L60" s="173">
        <v>25244289.238329601</v>
      </c>
      <c r="M60" s="173">
        <v>39573621.804005504</v>
      </c>
      <c r="N60" s="173">
        <v>38815935.346875198</v>
      </c>
      <c r="O60" s="173">
        <v>34982420.990328401</v>
      </c>
      <c r="P60" s="173">
        <v>30675211.2511876</v>
      </c>
      <c r="Q60" s="173">
        <v>28135147.614480201</v>
      </c>
      <c r="R60" s="173">
        <v>24562406.5761999</v>
      </c>
      <c r="S60" s="173">
        <v>23846321.866719801</v>
      </c>
      <c r="U60" s="173">
        <f t="shared" si="7"/>
        <v>30631198.536755599</v>
      </c>
    </row>
    <row r="61" spans="1:21">
      <c r="A61" s="181" t="str">
        <f t="shared" si="5"/>
        <v>171</v>
      </c>
      <c r="B61" s="181" t="str">
        <f t="shared" si="6"/>
        <v>171.0</v>
      </c>
      <c r="C61" s="182" t="s">
        <v>650</v>
      </c>
      <c r="D61" t="s">
        <v>651</v>
      </c>
      <c r="G61" s="173">
        <v>0</v>
      </c>
      <c r="H61" s="173">
        <v>0</v>
      </c>
      <c r="I61" s="173">
        <v>0</v>
      </c>
      <c r="J61" s="173">
        <v>0</v>
      </c>
      <c r="K61" s="173">
        <v>0</v>
      </c>
      <c r="L61" s="173">
        <v>0</v>
      </c>
      <c r="M61" s="173">
        <v>0</v>
      </c>
      <c r="N61" s="173">
        <v>0</v>
      </c>
      <c r="O61" s="173">
        <v>0</v>
      </c>
      <c r="P61" s="173">
        <v>0</v>
      </c>
      <c r="Q61" s="173">
        <v>0</v>
      </c>
      <c r="R61" s="173">
        <v>0</v>
      </c>
      <c r="S61" s="173">
        <v>0</v>
      </c>
      <c r="U61" s="173">
        <f t="shared" si="7"/>
        <v>0</v>
      </c>
    </row>
    <row r="62" spans="1:21">
      <c r="A62" s="181" t="str">
        <f t="shared" si="5"/>
        <v>172</v>
      </c>
      <c r="B62" s="181" t="str">
        <f t="shared" si="6"/>
        <v>172.0</v>
      </c>
      <c r="C62" s="182" t="s">
        <v>652</v>
      </c>
      <c r="D62" t="s">
        <v>653</v>
      </c>
      <c r="G62" s="173">
        <v>0</v>
      </c>
      <c r="H62" s="173">
        <v>0</v>
      </c>
      <c r="I62" s="173">
        <v>0</v>
      </c>
      <c r="J62" s="173">
        <v>0</v>
      </c>
      <c r="K62" s="173">
        <v>0</v>
      </c>
      <c r="L62" s="173">
        <v>0</v>
      </c>
      <c r="M62" s="173">
        <v>0</v>
      </c>
      <c r="N62" s="173">
        <v>0</v>
      </c>
      <c r="O62" s="173">
        <v>0</v>
      </c>
      <c r="P62" s="173">
        <v>0</v>
      </c>
      <c r="Q62" s="173">
        <v>0</v>
      </c>
      <c r="R62" s="173">
        <v>0</v>
      </c>
      <c r="S62" s="173">
        <v>0</v>
      </c>
      <c r="U62" s="173">
        <f t="shared" si="7"/>
        <v>0</v>
      </c>
    </row>
    <row r="63" spans="1:21">
      <c r="A63" s="181" t="str">
        <f t="shared" si="5"/>
        <v>173</v>
      </c>
      <c r="B63" s="181" t="str">
        <f t="shared" si="6"/>
        <v>173.0</v>
      </c>
      <c r="C63" s="182" t="s">
        <v>654</v>
      </c>
      <c r="D63" t="s">
        <v>655</v>
      </c>
      <c r="G63" s="173">
        <v>63361325</v>
      </c>
      <c r="H63" s="173">
        <v>71079751.560000107</v>
      </c>
      <c r="I63" s="173">
        <v>66032394.3400001</v>
      </c>
      <c r="J63" s="173">
        <v>70703378.190000102</v>
      </c>
      <c r="K63" s="173">
        <v>75099687.950000107</v>
      </c>
      <c r="L63" s="173">
        <v>85408993.080000103</v>
      </c>
      <c r="M63" s="173">
        <v>88965577.760000095</v>
      </c>
      <c r="N63" s="173">
        <v>91406855.650000095</v>
      </c>
      <c r="O63" s="173">
        <v>96000638.670000106</v>
      </c>
      <c r="P63" s="173">
        <v>87003010.560000002</v>
      </c>
      <c r="Q63" s="173">
        <v>82052839.860000104</v>
      </c>
      <c r="R63" s="173">
        <v>72936599.240000099</v>
      </c>
      <c r="S63" s="173">
        <v>73385642.000000104</v>
      </c>
      <c r="U63" s="173">
        <f t="shared" si="7"/>
        <v>78725899.527692392</v>
      </c>
    </row>
    <row r="64" spans="1:21">
      <c r="A64" s="181" t="str">
        <f t="shared" si="5"/>
        <v>174</v>
      </c>
      <c r="B64" s="181" t="str">
        <f t="shared" si="6"/>
        <v>174.0</v>
      </c>
      <c r="C64" s="182" t="s">
        <v>656</v>
      </c>
      <c r="D64" t="s">
        <v>657</v>
      </c>
      <c r="G64" s="173">
        <v>0</v>
      </c>
      <c r="H64" s="173">
        <v>0</v>
      </c>
      <c r="I64" s="173">
        <v>0</v>
      </c>
      <c r="J64" s="173">
        <v>0</v>
      </c>
      <c r="K64" s="173">
        <v>0</v>
      </c>
      <c r="L64" s="173">
        <v>0</v>
      </c>
      <c r="M64" s="173">
        <v>0</v>
      </c>
      <c r="N64" s="173">
        <v>0</v>
      </c>
      <c r="O64" s="173">
        <v>0</v>
      </c>
      <c r="P64" s="173">
        <v>0</v>
      </c>
      <c r="Q64" s="173">
        <v>0</v>
      </c>
      <c r="R64" s="173">
        <v>0</v>
      </c>
      <c r="S64" s="173">
        <v>0</v>
      </c>
      <c r="U64" s="173">
        <f t="shared" si="7"/>
        <v>0</v>
      </c>
    </row>
    <row r="65" spans="1:21">
      <c r="A65" s="181" t="str">
        <f t="shared" si="5"/>
        <v>176</v>
      </c>
      <c r="B65" s="181" t="str">
        <f t="shared" si="6"/>
        <v>176.0</v>
      </c>
      <c r="C65" s="182" t="s">
        <v>658</v>
      </c>
      <c r="D65" t="s">
        <v>659</v>
      </c>
      <c r="G65" s="173">
        <v>665079.21</v>
      </c>
      <c r="H65" s="173">
        <v>528000</v>
      </c>
      <c r="I65" s="173">
        <v>528000</v>
      </c>
      <c r="J65" s="173">
        <v>528000</v>
      </c>
      <c r="K65" s="173">
        <v>528000</v>
      </c>
      <c r="L65" s="173">
        <v>528000</v>
      </c>
      <c r="M65" s="173">
        <v>528000</v>
      </c>
      <c r="N65" s="173">
        <v>528000</v>
      </c>
      <c r="O65" s="173">
        <v>528000</v>
      </c>
      <c r="P65" s="173">
        <v>528000</v>
      </c>
      <c r="Q65" s="173">
        <v>528000</v>
      </c>
      <c r="R65" s="173">
        <v>528000</v>
      </c>
      <c r="S65" s="173">
        <v>528000</v>
      </c>
      <c r="U65" s="173">
        <f t="shared" si="7"/>
        <v>538544.55461538467</v>
      </c>
    </row>
    <row r="66" spans="1:21">
      <c r="A66" s="181" t="str">
        <f t="shared" si="5"/>
        <v>181</v>
      </c>
      <c r="B66" s="181" t="str">
        <f t="shared" si="6"/>
        <v>181.0</v>
      </c>
      <c r="C66" s="182" t="s">
        <v>660</v>
      </c>
      <c r="D66" t="s">
        <v>282</v>
      </c>
      <c r="G66" s="173">
        <v>28262912.219999999</v>
      </c>
      <c r="H66" s="173">
        <v>30067734.109999999</v>
      </c>
      <c r="I66" s="173">
        <v>29839222.68</v>
      </c>
      <c r="J66" s="173">
        <v>29619032.219999999</v>
      </c>
      <c r="K66" s="173">
        <v>29398841.760000002</v>
      </c>
      <c r="L66" s="173">
        <v>29178651.300000001</v>
      </c>
      <c r="M66" s="173">
        <v>28958460.84</v>
      </c>
      <c r="N66" s="173">
        <v>28801550.34</v>
      </c>
      <c r="O66" s="173">
        <v>28644639.84</v>
      </c>
      <c r="P66" s="173">
        <v>28487729.34</v>
      </c>
      <c r="Q66" s="173">
        <v>28330818.84</v>
      </c>
      <c r="R66" s="173">
        <v>28173908.34</v>
      </c>
      <c r="S66" s="173">
        <v>28016997.84</v>
      </c>
      <c r="U66" s="173">
        <f t="shared" si="7"/>
        <v>28906192.282307684</v>
      </c>
    </row>
    <row r="67" spans="1:21">
      <c r="A67" s="181" t="str">
        <f t="shared" si="5"/>
        <v>182</v>
      </c>
      <c r="B67" s="181" t="str">
        <f t="shared" si="6"/>
        <v>182.1</v>
      </c>
      <c r="C67" s="182" t="s">
        <v>661</v>
      </c>
      <c r="D67" t="s">
        <v>662</v>
      </c>
      <c r="G67" s="173">
        <v>0</v>
      </c>
      <c r="H67" s="173">
        <v>0</v>
      </c>
      <c r="I67" s="173">
        <v>0</v>
      </c>
      <c r="J67" s="173">
        <v>0</v>
      </c>
      <c r="K67" s="173">
        <v>0</v>
      </c>
      <c r="L67" s="173">
        <v>0</v>
      </c>
      <c r="M67" s="173">
        <v>0</v>
      </c>
      <c r="N67" s="173">
        <v>0</v>
      </c>
      <c r="O67" s="173">
        <v>0</v>
      </c>
      <c r="P67" s="173">
        <v>0</v>
      </c>
      <c r="Q67" s="173">
        <v>0</v>
      </c>
      <c r="R67" s="173">
        <v>0</v>
      </c>
      <c r="S67" s="173">
        <v>0</v>
      </c>
      <c r="U67" s="173">
        <f t="shared" si="7"/>
        <v>0</v>
      </c>
    </row>
    <row r="68" spans="1:21">
      <c r="A68" s="181" t="str">
        <f t="shared" si="5"/>
        <v>182</v>
      </c>
      <c r="B68" s="181" t="str">
        <f t="shared" si="6"/>
        <v>182.2</v>
      </c>
      <c r="C68" s="182" t="s">
        <v>663</v>
      </c>
      <c r="D68" t="s">
        <v>664</v>
      </c>
      <c r="G68" s="173">
        <v>507313063.85000002</v>
      </c>
      <c r="H68" s="173">
        <v>512814578.6299994</v>
      </c>
      <c r="I68" s="173">
        <v>513614991.78999978</v>
      </c>
      <c r="J68" s="173">
        <v>514338462.95999992</v>
      </c>
      <c r="K68" s="173">
        <v>514573233.0999999</v>
      </c>
      <c r="L68" s="173">
        <v>514322621.2700001</v>
      </c>
      <c r="M68" s="173">
        <v>514005933.42000002</v>
      </c>
      <c r="N68" s="173">
        <v>513975245.57999963</v>
      </c>
      <c r="O68" s="173">
        <v>513397557.75999957</v>
      </c>
      <c r="P68" s="173">
        <v>512868129.91000003</v>
      </c>
      <c r="Q68" s="173">
        <v>512453392.06999969</v>
      </c>
      <c r="R68" s="173">
        <v>512025704.21999949</v>
      </c>
      <c r="S68" s="173">
        <v>513605341.39999968</v>
      </c>
      <c r="U68" s="173">
        <f t="shared" si="7"/>
        <v>513023711.99692279</v>
      </c>
    </row>
    <row r="69" spans="1:21">
      <c r="A69" s="181" t="str">
        <f t="shared" si="5"/>
        <v>182</v>
      </c>
      <c r="B69" s="181" t="str">
        <f t="shared" si="6"/>
        <v>182.3</v>
      </c>
      <c r="C69" s="182" t="s">
        <v>665</v>
      </c>
      <c r="D69" t="s">
        <v>471</v>
      </c>
      <c r="G69" s="173">
        <v>477534176.08999997</v>
      </c>
      <c r="H69" s="173">
        <v>467884682.62685812</v>
      </c>
      <c r="I69" s="173">
        <v>459650324.66472018</v>
      </c>
      <c r="J69" s="173">
        <v>452691377.15651381</v>
      </c>
      <c r="K69" s="173">
        <v>440939204.5958792</v>
      </c>
      <c r="L69" s="173">
        <v>431466735.69137329</v>
      </c>
      <c r="M69" s="173">
        <v>415698019.85442138</v>
      </c>
      <c r="N69" s="173">
        <v>399744973.19120038</v>
      </c>
      <c r="O69" s="173">
        <v>385915293.73562521</v>
      </c>
      <c r="P69" s="173">
        <v>379939767.70568168</v>
      </c>
      <c r="Q69" s="173">
        <v>379405269.2932353</v>
      </c>
      <c r="R69" s="173">
        <v>379106571.60873288</v>
      </c>
      <c r="S69" s="173">
        <v>378787084.83279461</v>
      </c>
      <c r="U69" s="173">
        <f t="shared" si="7"/>
        <v>419135652.38823354</v>
      </c>
    </row>
    <row r="70" spans="1:21">
      <c r="A70" s="181" t="str">
        <f t="shared" si="5"/>
        <v>183</v>
      </c>
      <c r="B70" s="181" t="str">
        <f t="shared" si="6"/>
        <v>183.0</v>
      </c>
      <c r="C70" s="182" t="s">
        <v>666</v>
      </c>
      <c r="D70" t="s">
        <v>667</v>
      </c>
      <c r="G70" s="173">
        <v>10078821.82</v>
      </c>
      <c r="H70" s="173">
        <v>11176821.550000001</v>
      </c>
      <c r="I70" s="173">
        <v>12283821.550000001</v>
      </c>
      <c r="J70" s="173">
        <v>13665821.550000001</v>
      </c>
      <c r="K70" s="173">
        <v>14648821.550000001</v>
      </c>
      <c r="L70" s="173">
        <v>15664821.550000001</v>
      </c>
      <c r="M70" s="173">
        <v>16519821.550000001</v>
      </c>
      <c r="N70" s="173">
        <v>16971821.550000001</v>
      </c>
      <c r="O70" s="173">
        <v>17607821.550000001</v>
      </c>
      <c r="P70" s="173">
        <v>17908821.550000001</v>
      </c>
      <c r="Q70" s="173">
        <v>18200821.550000001</v>
      </c>
      <c r="R70" s="173">
        <v>18685821.550000001</v>
      </c>
      <c r="S70" s="173">
        <v>14320821.550000001</v>
      </c>
      <c r="U70" s="173">
        <f t="shared" si="7"/>
        <v>15210360.032307694</v>
      </c>
    </row>
    <row r="71" spans="1:21">
      <c r="A71" s="181" t="str">
        <f t="shared" ref="A71:A134" si="8">MID(C71,2,3)</f>
        <v>183</v>
      </c>
      <c r="B71" s="181" t="str">
        <f t="shared" ref="B71:B134" si="9">MID(C71,2,3)&amp;"."&amp;MID(C71,5,1)</f>
        <v>183.1</v>
      </c>
      <c r="C71" s="182" t="s">
        <v>668</v>
      </c>
      <c r="D71" t="s">
        <v>669</v>
      </c>
      <c r="G71" s="173">
        <v>0</v>
      </c>
      <c r="H71" s="173">
        <v>0</v>
      </c>
      <c r="I71" s="173">
        <v>0</v>
      </c>
      <c r="J71" s="173">
        <v>0</v>
      </c>
      <c r="K71" s="173">
        <v>0</v>
      </c>
      <c r="L71" s="173">
        <v>0</v>
      </c>
      <c r="M71" s="173">
        <v>0</v>
      </c>
      <c r="N71" s="173">
        <v>0</v>
      </c>
      <c r="O71" s="173">
        <v>0</v>
      </c>
      <c r="P71" s="173">
        <v>0</v>
      </c>
      <c r="Q71" s="173">
        <v>0</v>
      </c>
      <c r="R71" s="173">
        <v>0</v>
      </c>
      <c r="S71" s="173">
        <v>0</v>
      </c>
      <c r="U71" s="173">
        <f t="shared" ref="U71:U134" si="10">AVERAGE(G71:S71)</f>
        <v>0</v>
      </c>
    </row>
    <row r="72" spans="1:21">
      <c r="A72" s="181" t="str">
        <f t="shared" si="8"/>
        <v>183</v>
      </c>
      <c r="B72" s="181" t="str">
        <f t="shared" si="9"/>
        <v>183.2</v>
      </c>
      <c r="C72" s="182" t="s">
        <v>670</v>
      </c>
      <c r="D72" t="s">
        <v>671</v>
      </c>
      <c r="G72" s="173">
        <v>0</v>
      </c>
      <c r="H72" s="173">
        <v>0</v>
      </c>
      <c r="I72" s="173">
        <v>0</v>
      </c>
      <c r="J72" s="173">
        <v>0</v>
      </c>
      <c r="K72" s="173">
        <v>0</v>
      </c>
      <c r="L72" s="173">
        <v>0</v>
      </c>
      <c r="M72" s="173">
        <v>0</v>
      </c>
      <c r="N72" s="173">
        <v>0</v>
      </c>
      <c r="O72" s="173">
        <v>0</v>
      </c>
      <c r="P72" s="173">
        <v>0</v>
      </c>
      <c r="Q72" s="173">
        <v>0</v>
      </c>
      <c r="R72" s="173">
        <v>0</v>
      </c>
      <c r="S72" s="173">
        <v>0</v>
      </c>
      <c r="U72" s="173">
        <f t="shared" si="10"/>
        <v>0</v>
      </c>
    </row>
    <row r="73" spans="1:21">
      <c r="A73" s="181" t="str">
        <f t="shared" si="8"/>
        <v>184</v>
      </c>
      <c r="B73" s="181" t="str">
        <f t="shared" si="9"/>
        <v>184.0</v>
      </c>
      <c r="C73" s="182" t="s">
        <v>672</v>
      </c>
      <c r="D73" t="s">
        <v>292</v>
      </c>
      <c r="G73" s="173">
        <v>76622.31</v>
      </c>
      <c r="H73" s="173">
        <v>0</v>
      </c>
      <c r="I73" s="173">
        <v>0</v>
      </c>
      <c r="J73" s="173">
        <v>0</v>
      </c>
      <c r="K73" s="173">
        <v>0</v>
      </c>
      <c r="L73" s="173">
        <v>0</v>
      </c>
      <c r="M73" s="173">
        <v>0</v>
      </c>
      <c r="N73" s="173">
        <v>0</v>
      </c>
      <c r="O73" s="173">
        <v>0</v>
      </c>
      <c r="P73" s="173">
        <v>0</v>
      </c>
      <c r="Q73" s="173">
        <v>0</v>
      </c>
      <c r="R73" s="173">
        <v>0</v>
      </c>
      <c r="S73" s="173">
        <v>0</v>
      </c>
      <c r="U73" s="173">
        <f t="shared" si="10"/>
        <v>5894.0238461538456</v>
      </c>
    </row>
    <row r="74" spans="1:21">
      <c r="A74" s="181" t="str">
        <f t="shared" si="8"/>
        <v>184</v>
      </c>
      <c r="B74" s="181" t="str">
        <f t="shared" si="9"/>
        <v>184.1</v>
      </c>
      <c r="C74" s="182" t="s">
        <v>673</v>
      </c>
      <c r="D74" t="s">
        <v>674</v>
      </c>
      <c r="G74" s="173">
        <v>0</v>
      </c>
      <c r="H74" s="173">
        <v>0</v>
      </c>
      <c r="I74" s="173">
        <v>0</v>
      </c>
      <c r="J74" s="173">
        <v>0</v>
      </c>
      <c r="K74" s="173">
        <v>0</v>
      </c>
      <c r="L74" s="173">
        <v>0</v>
      </c>
      <c r="M74" s="173">
        <v>0</v>
      </c>
      <c r="N74" s="173">
        <v>0</v>
      </c>
      <c r="O74" s="173">
        <v>0</v>
      </c>
      <c r="P74" s="173">
        <v>0</v>
      </c>
      <c r="Q74" s="173">
        <v>0</v>
      </c>
      <c r="R74" s="173">
        <v>0</v>
      </c>
      <c r="S74" s="173">
        <v>0</v>
      </c>
      <c r="U74" s="173">
        <f t="shared" si="10"/>
        <v>0</v>
      </c>
    </row>
    <row r="75" spans="1:21">
      <c r="A75" s="181" t="str">
        <f t="shared" si="8"/>
        <v>186</v>
      </c>
      <c r="B75" s="181" t="str">
        <f t="shared" si="9"/>
        <v>186.0</v>
      </c>
      <c r="C75" s="182" t="s">
        <v>675</v>
      </c>
      <c r="D75" t="s">
        <v>676</v>
      </c>
      <c r="G75" s="173">
        <v>8801280.9499999993</v>
      </c>
      <c r="H75" s="173">
        <v>8136913.5733332997</v>
      </c>
      <c r="I75" s="173">
        <v>9557054.3866667002</v>
      </c>
      <c r="J75" s="173">
        <v>8351097.3700000001</v>
      </c>
      <c r="K75" s="173">
        <v>8305272.4833332999</v>
      </c>
      <c r="L75" s="173">
        <v>8145167.6991667002</v>
      </c>
      <c r="M75" s="173">
        <v>8580582.8350000009</v>
      </c>
      <c r="N75" s="173">
        <v>10839521.0408333</v>
      </c>
      <c r="O75" s="173">
        <v>11366579.0766667</v>
      </c>
      <c r="P75" s="173">
        <v>11218208.5625</v>
      </c>
      <c r="Q75" s="173">
        <v>7516328.5650000004</v>
      </c>
      <c r="R75" s="173">
        <v>7517581.2874999996</v>
      </c>
      <c r="S75" s="173">
        <v>5745292.6600000001</v>
      </c>
      <c r="U75" s="173">
        <f t="shared" si="10"/>
        <v>8775452.3453846145</v>
      </c>
    </row>
    <row r="76" spans="1:21">
      <c r="A76" s="181" t="str">
        <f t="shared" si="8"/>
        <v>187</v>
      </c>
      <c r="B76" s="181" t="str">
        <f t="shared" si="9"/>
        <v>187.0</v>
      </c>
      <c r="C76" s="182" t="s">
        <v>677</v>
      </c>
      <c r="D76" t="s">
        <v>678</v>
      </c>
      <c r="G76" s="173">
        <v>0</v>
      </c>
      <c r="H76" s="173">
        <v>0</v>
      </c>
      <c r="I76" s="173">
        <v>0</v>
      </c>
      <c r="J76" s="173">
        <v>0</v>
      </c>
      <c r="K76" s="173">
        <v>0</v>
      </c>
      <c r="L76" s="173">
        <v>0</v>
      </c>
      <c r="M76" s="173">
        <v>0</v>
      </c>
      <c r="N76" s="173">
        <v>0</v>
      </c>
      <c r="O76" s="173">
        <v>0</v>
      </c>
      <c r="P76" s="173">
        <v>0</v>
      </c>
      <c r="Q76" s="173">
        <v>0</v>
      </c>
      <c r="R76" s="173">
        <v>0</v>
      </c>
      <c r="S76" s="173">
        <v>0</v>
      </c>
      <c r="U76" s="173">
        <f t="shared" si="10"/>
        <v>0</v>
      </c>
    </row>
    <row r="77" spans="1:21">
      <c r="A77" s="181" t="str">
        <f t="shared" si="8"/>
        <v>188</v>
      </c>
      <c r="B77" s="181" t="str">
        <f t="shared" si="9"/>
        <v>188.0</v>
      </c>
      <c r="C77" s="182" t="s">
        <v>679</v>
      </c>
      <c r="D77" t="s">
        <v>680</v>
      </c>
      <c r="G77" s="173">
        <v>0</v>
      </c>
      <c r="H77" s="173">
        <v>0</v>
      </c>
      <c r="I77" s="173">
        <v>0</v>
      </c>
      <c r="J77" s="173">
        <v>0</v>
      </c>
      <c r="K77" s="173">
        <v>0</v>
      </c>
      <c r="L77" s="173">
        <v>0</v>
      </c>
      <c r="M77" s="173">
        <v>0</v>
      </c>
      <c r="N77" s="173">
        <v>0</v>
      </c>
      <c r="O77" s="173">
        <v>0</v>
      </c>
      <c r="P77" s="173">
        <v>0</v>
      </c>
      <c r="Q77" s="173">
        <v>0</v>
      </c>
      <c r="R77" s="173">
        <v>0</v>
      </c>
      <c r="S77" s="173">
        <v>0</v>
      </c>
      <c r="U77" s="173">
        <f t="shared" si="10"/>
        <v>0</v>
      </c>
    </row>
    <row r="78" spans="1:21">
      <c r="A78" s="181" t="str">
        <f t="shared" si="8"/>
        <v>189</v>
      </c>
      <c r="B78" s="181" t="str">
        <f t="shared" si="9"/>
        <v>189.0</v>
      </c>
      <c r="C78" s="182" t="s">
        <v>681</v>
      </c>
      <c r="D78" t="s">
        <v>295</v>
      </c>
      <c r="G78" s="173">
        <v>2917032.76</v>
      </c>
      <c r="H78" s="173">
        <v>2885186.19</v>
      </c>
      <c r="I78" s="173">
        <v>2853339.62</v>
      </c>
      <c r="J78" s="173">
        <v>2821493.05</v>
      </c>
      <c r="K78" s="173">
        <v>2789646.48</v>
      </c>
      <c r="L78" s="173">
        <v>2757799.91</v>
      </c>
      <c r="M78" s="173">
        <v>2725953.34</v>
      </c>
      <c r="N78" s="173">
        <v>2694106.77</v>
      </c>
      <c r="O78" s="173">
        <v>2662260.2000000002</v>
      </c>
      <c r="P78" s="173">
        <v>2630413.63</v>
      </c>
      <c r="Q78" s="173">
        <v>2598567.06</v>
      </c>
      <c r="R78" s="173">
        <v>2566720.4900000002</v>
      </c>
      <c r="S78" s="173">
        <v>2534873.92</v>
      </c>
      <c r="U78" s="173">
        <f t="shared" si="10"/>
        <v>2725953.3400000003</v>
      </c>
    </row>
    <row r="79" spans="1:21">
      <c r="A79" s="181" t="str">
        <f t="shared" si="8"/>
        <v>190</v>
      </c>
      <c r="B79" s="181" t="str">
        <f t="shared" si="9"/>
        <v>190.0</v>
      </c>
      <c r="C79" s="182" t="s">
        <v>682</v>
      </c>
      <c r="D79" t="s">
        <v>683</v>
      </c>
      <c r="G79" s="173">
        <v>716561901.19000006</v>
      </c>
      <c r="H79" s="173">
        <v>721746774.90999949</v>
      </c>
      <c r="I79" s="173">
        <v>724791478.90999949</v>
      </c>
      <c r="J79" s="173">
        <v>728187238.90999949</v>
      </c>
      <c r="K79" s="173">
        <v>731886958.90999949</v>
      </c>
      <c r="L79" s="173">
        <v>736219709.90999961</v>
      </c>
      <c r="M79" s="173">
        <v>740072021.90999961</v>
      </c>
      <c r="N79" s="173">
        <v>744048548.90999961</v>
      </c>
      <c r="O79" s="173">
        <v>747924912.90999973</v>
      </c>
      <c r="P79" s="173">
        <v>758886703.90999973</v>
      </c>
      <c r="Q79" s="173">
        <v>762304631.90999973</v>
      </c>
      <c r="R79" s="173">
        <v>765046939.90999973</v>
      </c>
      <c r="S79" s="173">
        <v>768014366.90999973</v>
      </c>
      <c r="U79" s="173">
        <f t="shared" si="10"/>
        <v>741976322.23923039</v>
      </c>
    </row>
    <row r="80" spans="1:21">
      <c r="A80" s="181" t="str">
        <f t="shared" si="8"/>
        <v>191</v>
      </c>
      <c r="B80" s="181" t="str">
        <f t="shared" si="9"/>
        <v>191.0</v>
      </c>
      <c r="C80" s="182" t="s">
        <v>684</v>
      </c>
      <c r="D80" t="s">
        <v>685</v>
      </c>
      <c r="G80" s="173">
        <v>0</v>
      </c>
      <c r="H80" s="173">
        <v>0</v>
      </c>
      <c r="I80" s="173">
        <v>0</v>
      </c>
      <c r="J80" s="173">
        <v>0</v>
      </c>
      <c r="K80" s="173">
        <v>0</v>
      </c>
      <c r="L80" s="173">
        <v>0</v>
      </c>
      <c r="M80" s="173">
        <v>0</v>
      </c>
      <c r="N80" s="173">
        <v>0</v>
      </c>
      <c r="O80" s="173">
        <v>0</v>
      </c>
      <c r="P80" s="173">
        <v>0</v>
      </c>
      <c r="Q80" s="173">
        <v>0</v>
      </c>
      <c r="R80" s="173">
        <v>0</v>
      </c>
      <c r="S80" s="173">
        <v>0</v>
      </c>
      <c r="U80" s="173">
        <f t="shared" si="10"/>
        <v>0</v>
      </c>
    </row>
    <row r="81" spans="1:21">
      <c r="A81" s="181" t="str">
        <f t="shared" si="8"/>
        <v>201</v>
      </c>
      <c r="B81" s="181" t="str">
        <f t="shared" si="9"/>
        <v>201.0</v>
      </c>
      <c r="C81" s="182" t="s">
        <v>686</v>
      </c>
      <c r="D81" t="s">
        <v>687</v>
      </c>
      <c r="G81" s="173">
        <v>119696788.17</v>
      </c>
      <c r="H81" s="173">
        <v>119696800</v>
      </c>
      <c r="I81" s="173">
        <v>119696800</v>
      </c>
      <c r="J81" s="173">
        <v>119696800</v>
      </c>
      <c r="K81" s="173">
        <v>119696800</v>
      </c>
      <c r="L81" s="173">
        <v>119696800</v>
      </c>
      <c r="M81" s="173">
        <v>119696800</v>
      </c>
      <c r="N81" s="173">
        <v>119696800</v>
      </c>
      <c r="O81" s="173">
        <v>119696800</v>
      </c>
      <c r="P81" s="173">
        <v>119696800</v>
      </c>
      <c r="Q81" s="173">
        <v>119696800</v>
      </c>
      <c r="R81" s="173">
        <v>119696800</v>
      </c>
      <c r="S81" s="173">
        <v>119696800</v>
      </c>
      <c r="U81" s="173">
        <f t="shared" si="10"/>
        <v>119696799.09</v>
      </c>
    </row>
    <row r="82" spans="1:21">
      <c r="A82" s="181" t="str">
        <f t="shared" si="8"/>
        <v>207</v>
      </c>
      <c r="B82" s="181" t="str">
        <f t="shared" si="9"/>
        <v>207.0</v>
      </c>
      <c r="C82" s="182" t="s">
        <v>688</v>
      </c>
      <c r="D82" t="s">
        <v>689</v>
      </c>
      <c r="G82" s="173">
        <v>0</v>
      </c>
      <c r="H82" s="173">
        <v>0</v>
      </c>
      <c r="I82" s="173">
        <v>0</v>
      </c>
      <c r="J82" s="173">
        <v>0</v>
      </c>
      <c r="K82" s="173">
        <v>0</v>
      </c>
      <c r="L82" s="173">
        <v>0</v>
      </c>
      <c r="M82" s="173">
        <v>0</v>
      </c>
      <c r="N82" s="173">
        <v>0</v>
      </c>
      <c r="O82" s="173">
        <v>0</v>
      </c>
      <c r="P82" s="173">
        <v>0</v>
      </c>
      <c r="Q82" s="173">
        <v>0</v>
      </c>
      <c r="R82" s="173">
        <v>0</v>
      </c>
      <c r="S82" s="173">
        <v>0</v>
      </c>
      <c r="U82" s="173">
        <f t="shared" si="10"/>
        <v>0</v>
      </c>
    </row>
    <row r="83" spans="1:21">
      <c r="A83" s="181" t="str">
        <f t="shared" si="8"/>
        <v>208</v>
      </c>
      <c r="B83" s="181" t="str">
        <f t="shared" si="9"/>
        <v>208.0</v>
      </c>
      <c r="C83" s="182" t="s">
        <v>690</v>
      </c>
      <c r="D83" t="s">
        <v>691</v>
      </c>
      <c r="G83" s="173">
        <v>0</v>
      </c>
      <c r="H83" s="173">
        <v>0</v>
      </c>
      <c r="I83" s="173">
        <v>0</v>
      </c>
      <c r="J83" s="173">
        <v>0</v>
      </c>
      <c r="K83" s="173">
        <v>0</v>
      </c>
      <c r="L83" s="173">
        <v>0</v>
      </c>
      <c r="M83" s="173">
        <v>0</v>
      </c>
      <c r="N83" s="173">
        <v>0</v>
      </c>
      <c r="O83" s="173">
        <v>0</v>
      </c>
      <c r="P83" s="173">
        <v>0</v>
      </c>
      <c r="Q83" s="173">
        <v>0</v>
      </c>
      <c r="R83" s="173">
        <v>0</v>
      </c>
      <c r="S83" s="173">
        <v>0</v>
      </c>
      <c r="U83" s="173">
        <f t="shared" si="10"/>
        <v>0</v>
      </c>
    </row>
    <row r="84" spans="1:21">
      <c r="A84" s="181" t="str">
        <f t="shared" si="8"/>
        <v>211</v>
      </c>
      <c r="B84" s="181" t="str">
        <f t="shared" si="9"/>
        <v>211.0</v>
      </c>
      <c r="C84" s="182" t="s">
        <v>692</v>
      </c>
      <c r="D84" t="s">
        <v>693</v>
      </c>
      <c r="G84" s="173">
        <v>4385840249.4899998</v>
      </c>
      <c r="H84" s="173">
        <v>4385840200</v>
      </c>
      <c r="I84" s="173">
        <v>4685840200</v>
      </c>
      <c r="J84" s="173">
        <v>4685840200</v>
      </c>
      <c r="K84" s="173">
        <v>4685840200</v>
      </c>
      <c r="L84" s="173">
        <v>4880840200</v>
      </c>
      <c r="M84" s="173">
        <v>4880840200</v>
      </c>
      <c r="N84" s="173">
        <v>4880840200</v>
      </c>
      <c r="O84" s="173">
        <v>4950840200</v>
      </c>
      <c r="P84" s="173">
        <v>4950840200</v>
      </c>
      <c r="Q84" s="173">
        <v>4950840200</v>
      </c>
      <c r="R84" s="173">
        <v>4985840200</v>
      </c>
      <c r="S84" s="173">
        <v>4985840200</v>
      </c>
      <c r="U84" s="173">
        <f t="shared" si="10"/>
        <v>4791994049.9607687</v>
      </c>
    </row>
    <row r="85" spans="1:21">
      <c r="A85" s="181" t="str">
        <f t="shared" si="8"/>
        <v>214</v>
      </c>
      <c r="B85" s="181" t="str">
        <f t="shared" si="9"/>
        <v>214.0</v>
      </c>
      <c r="C85" s="182" t="s">
        <v>694</v>
      </c>
      <c r="D85" t="s">
        <v>305</v>
      </c>
      <c r="G85" s="173">
        <v>-700920.51</v>
      </c>
      <c r="H85" s="173">
        <v>-700900</v>
      </c>
      <c r="I85" s="173">
        <v>-700900</v>
      </c>
      <c r="J85" s="173">
        <v>-700900</v>
      </c>
      <c r="K85" s="173">
        <v>-700900</v>
      </c>
      <c r="L85" s="173">
        <v>-700900</v>
      </c>
      <c r="M85" s="173">
        <v>-700900</v>
      </c>
      <c r="N85" s="173">
        <v>-700900</v>
      </c>
      <c r="O85" s="173">
        <v>-700900</v>
      </c>
      <c r="P85" s="173">
        <v>-700900</v>
      </c>
      <c r="Q85" s="173">
        <v>-700900</v>
      </c>
      <c r="R85" s="173">
        <v>-700900</v>
      </c>
      <c r="S85" s="173">
        <v>-700900</v>
      </c>
      <c r="U85" s="173">
        <f t="shared" si="10"/>
        <v>-700901.57769230765</v>
      </c>
    </row>
    <row r="86" spans="1:21">
      <c r="A86" s="181" t="str">
        <f t="shared" si="8"/>
        <v>215</v>
      </c>
      <c r="B86" s="181" t="str">
        <f t="shared" si="9"/>
        <v>215.0</v>
      </c>
      <c r="C86" s="182" t="s">
        <v>695</v>
      </c>
      <c r="D86" t="s">
        <v>696</v>
      </c>
      <c r="G86" s="173">
        <v>0</v>
      </c>
      <c r="H86" s="173">
        <v>0</v>
      </c>
      <c r="I86" s="173">
        <v>0</v>
      </c>
      <c r="J86" s="173">
        <v>0</v>
      </c>
      <c r="K86" s="173">
        <v>0</v>
      </c>
      <c r="L86" s="173">
        <v>0</v>
      </c>
      <c r="M86" s="173">
        <v>0</v>
      </c>
      <c r="N86" s="173">
        <v>0</v>
      </c>
      <c r="O86" s="173">
        <v>0</v>
      </c>
      <c r="P86" s="173">
        <v>0</v>
      </c>
      <c r="Q86" s="173">
        <v>0</v>
      </c>
      <c r="R86" s="173">
        <v>0</v>
      </c>
      <c r="S86" s="173">
        <v>0</v>
      </c>
      <c r="U86" s="173">
        <f t="shared" si="10"/>
        <v>0</v>
      </c>
    </row>
    <row r="87" spans="1:21">
      <c r="A87" s="181" t="str">
        <f t="shared" si="8"/>
        <v>215</v>
      </c>
      <c r="B87" s="181" t="str">
        <f t="shared" si="9"/>
        <v>215.1</v>
      </c>
      <c r="C87" s="182" t="s">
        <v>697</v>
      </c>
      <c r="D87" t="s">
        <v>698</v>
      </c>
      <c r="G87" s="173">
        <v>0</v>
      </c>
      <c r="H87" s="173">
        <v>0</v>
      </c>
      <c r="I87" s="173">
        <v>0</v>
      </c>
      <c r="J87" s="173">
        <v>0</v>
      </c>
      <c r="K87" s="173">
        <v>0</v>
      </c>
      <c r="L87" s="173">
        <v>0</v>
      </c>
      <c r="M87" s="173">
        <v>0</v>
      </c>
      <c r="N87" s="173">
        <v>0</v>
      </c>
      <c r="O87" s="173">
        <v>0</v>
      </c>
      <c r="P87" s="173">
        <v>0</v>
      </c>
      <c r="Q87" s="173">
        <v>0</v>
      </c>
      <c r="R87" s="173">
        <v>0</v>
      </c>
      <c r="S87" s="173">
        <v>0</v>
      </c>
      <c r="U87" s="173">
        <f t="shared" si="10"/>
        <v>0</v>
      </c>
    </row>
    <row r="88" spans="1:21">
      <c r="A88" s="181" t="str">
        <f t="shared" si="8"/>
        <v>216</v>
      </c>
      <c r="B88" s="181" t="str">
        <f t="shared" si="9"/>
        <v>216.0</v>
      </c>
      <c r="C88" s="182" t="s">
        <v>699</v>
      </c>
      <c r="D88" t="s">
        <v>700</v>
      </c>
      <c r="G88" s="173">
        <v>218642898.91999999</v>
      </c>
      <c r="H88" s="173">
        <v>246088187.20544299</v>
      </c>
      <c r="I88" s="173">
        <v>182452964.57003099</v>
      </c>
      <c r="J88" s="173">
        <v>199497085.121806</v>
      </c>
      <c r="K88" s="173">
        <v>229809985.85418901</v>
      </c>
      <c r="L88" s="173">
        <v>207289081.951451</v>
      </c>
      <c r="M88" s="173">
        <v>256867939.39724901</v>
      </c>
      <c r="N88" s="173">
        <v>313384967.53623599</v>
      </c>
      <c r="O88" s="173">
        <v>248261035.10493001</v>
      </c>
      <c r="P88" s="173">
        <v>303010905.93296301</v>
      </c>
      <c r="Q88" s="173">
        <v>343126930.84127301</v>
      </c>
      <c r="R88" s="173">
        <v>198474812.884215</v>
      </c>
      <c r="S88" s="173">
        <v>220252162.61794201</v>
      </c>
      <c r="U88" s="173">
        <f t="shared" si="10"/>
        <v>243627612.14905596</v>
      </c>
    </row>
    <row r="89" spans="1:21">
      <c r="A89" s="181" t="str">
        <f t="shared" si="8"/>
        <v>216</v>
      </c>
      <c r="B89" s="181" t="str">
        <f t="shared" si="9"/>
        <v>216.1</v>
      </c>
      <c r="C89" s="182" t="s">
        <v>701</v>
      </c>
      <c r="D89" t="s">
        <v>702</v>
      </c>
      <c r="G89" s="173">
        <v>0</v>
      </c>
      <c r="H89" s="173">
        <v>0</v>
      </c>
      <c r="I89" s="173">
        <v>0</v>
      </c>
      <c r="J89" s="173">
        <v>0</v>
      </c>
      <c r="K89" s="173">
        <v>0</v>
      </c>
      <c r="L89" s="173">
        <v>0</v>
      </c>
      <c r="M89" s="173">
        <v>0</v>
      </c>
      <c r="N89" s="173">
        <v>0</v>
      </c>
      <c r="O89" s="173">
        <v>0</v>
      </c>
      <c r="P89" s="173">
        <v>0</v>
      </c>
      <c r="Q89" s="173">
        <v>0</v>
      </c>
      <c r="R89" s="173">
        <v>0</v>
      </c>
      <c r="S89" s="173">
        <v>0</v>
      </c>
      <c r="U89" s="173">
        <f t="shared" si="10"/>
        <v>0</v>
      </c>
    </row>
    <row r="90" spans="1:21">
      <c r="A90" s="181" t="str">
        <f t="shared" si="8"/>
        <v>219</v>
      </c>
      <c r="B90" s="181" t="str">
        <f t="shared" si="9"/>
        <v>219.0</v>
      </c>
      <c r="C90" s="182" t="s">
        <v>703</v>
      </c>
      <c r="D90" t="s">
        <v>704</v>
      </c>
      <c r="G90" s="173">
        <v>-737788.26</v>
      </c>
      <c r="H90" s="173">
        <v>-729641.73000039998</v>
      </c>
      <c r="I90" s="173">
        <v>-721490.76000040001</v>
      </c>
      <c r="J90" s="173">
        <v>-713339.79000040004</v>
      </c>
      <c r="K90" s="173">
        <v>-705188.82000039995</v>
      </c>
      <c r="L90" s="173">
        <v>-697037.85000029998</v>
      </c>
      <c r="M90" s="173">
        <v>-688886.88000030001</v>
      </c>
      <c r="N90" s="173">
        <v>-680735.91000030003</v>
      </c>
      <c r="O90" s="173">
        <v>-672584.94000029995</v>
      </c>
      <c r="P90" s="173">
        <v>-664433.97000029997</v>
      </c>
      <c r="Q90" s="173">
        <v>-656283.0000003</v>
      </c>
      <c r="R90" s="173">
        <v>-648132.03000030003</v>
      </c>
      <c r="S90" s="173">
        <v>-639981.06000030006</v>
      </c>
      <c r="U90" s="173">
        <f t="shared" si="10"/>
        <v>-688886.53846184607</v>
      </c>
    </row>
    <row r="91" spans="1:21">
      <c r="A91" s="181" t="str">
        <f t="shared" si="8"/>
        <v>221</v>
      </c>
      <c r="B91" s="181" t="str">
        <f t="shared" si="9"/>
        <v>221.0</v>
      </c>
      <c r="C91" s="182" t="s">
        <v>705</v>
      </c>
      <c r="D91" t="s">
        <v>706</v>
      </c>
      <c r="G91" s="173">
        <v>3775000000</v>
      </c>
      <c r="H91" s="173">
        <v>4275000000</v>
      </c>
      <c r="I91" s="173">
        <v>4275000000</v>
      </c>
      <c r="J91" s="173">
        <v>4275000000</v>
      </c>
      <c r="K91" s="173">
        <v>4275000000</v>
      </c>
      <c r="L91" s="173">
        <v>4275000000</v>
      </c>
      <c r="M91" s="173">
        <v>4275000000</v>
      </c>
      <c r="N91" s="173">
        <v>3975000000</v>
      </c>
      <c r="O91" s="173">
        <v>3975000000</v>
      </c>
      <c r="P91" s="173">
        <v>3975000000</v>
      </c>
      <c r="Q91" s="173">
        <v>3975000000</v>
      </c>
      <c r="R91" s="173">
        <v>3975000000</v>
      </c>
      <c r="S91" s="173">
        <v>3975000000</v>
      </c>
      <c r="U91" s="173">
        <f t="shared" si="10"/>
        <v>4098076923.0769229</v>
      </c>
    </row>
    <row r="92" spans="1:21">
      <c r="A92" s="181" t="str">
        <f t="shared" si="8"/>
        <v>223</v>
      </c>
      <c r="B92" s="181" t="str">
        <f t="shared" si="9"/>
        <v>223.0</v>
      </c>
      <c r="C92" s="182" t="s">
        <v>707</v>
      </c>
      <c r="D92" t="s">
        <v>708</v>
      </c>
      <c r="G92" s="173">
        <v>0</v>
      </c>
      <c r="H92" s="173">
        <v>0</v>
      </c>
      <c r="I92" s="173">
        <v>0</v>
      </c>
      <c r="J92" s="173">
        <v>0</v>
      </c>
      <c r="K92" s="173">
        <v>0</v>
      </c>
      <c r="L92" s="173">
        <v>0</v>
      </c>
      <c r="M92" s="173">
        <v>0</v>
      </c>
      <c r="N92" s="173">
        <v>0</v>
      </c>
      <c r="O92" s="173">
        <v>0</v>
      </c>
      <c r="P92" s="173">
        <v>0</v>
      </c>
      <c r="Q92" s="173">
        <v>0</v>
      </c>
      <c r="R92" s="173">
        <v>0</v>
      </c>
      <c r="S92" s="173">
        <v>0</v>
      </c>
      <c r="U92" s="173">
        <f t="shared" si="10"/>
        <v>0</v>
      </c>
    </row>
    <row r="93" spans="1:21">
      <c r="A93" s="181" t="str">
        <f t="shared" si="8"/>
        <v>224</v>
      </c>
      <c r="B93" s="181" t="str">
        <f t="shared" si="9"/>
        <v>224.0</v>
      </c>
      <c r="C93" s="182" t="s">
        <v>709</v>
      </c>
      <c r="D93" t="s">
        <v>710</v>
      </c>
      <c r="G93" s="173">
        <v>0</v>
      </c>
      <c r="H93" s="173">
        <v>0</v>
      </c>
      <c r="I93" s="173">
        <v>0</v>
      </c>
      <c r="J93" s="173">
        <v>0</v>
      </c>
      <c r="K93" s="173">
        <v>0</v>
      </c>
      <c r="L93" s="173">
        <v>0</v>
      </c>
      <c r="M93" s="173">
        <v>0</v>
      </c>
      <c r="N93" s="173">
        <v>0</v>
      </c>
      <c r="O93" s="173">
        <v>0</v>
      </c>
      <c r="P93" s="173">
        <v>0</v>
      </c>
      <c r="Q93" s="173">
        <v>0</v>
      </c>
      <c r="R93" s="173">
        <v>0</v>
      </c>
      <c r="S93" s="173">
        <v>0</v>
      </c>
      <c r="U93" s="173">
        <f t="shared" si="10"/>
        <v>0</v>
      </c>
    </row>
    <row r="94" spans="1:21">
      <c r="A94" s="181" t="str">
        <f t="shared" si="8"/>
        <v>225</v>
      </c>
      <c r="B94" s="181" t="str">
        <f t="shared" si="9"/>
        <v>225.0</v>
      </c>
      <c r="C94" s="182" t="s">
        <v>711</v>
      </c>
      <c r="D94" t="s">
        <v>712</v>
      </c>
      <c r="G94" s="173">
        <v>0</v>
      </c>
      <c r="H94" s="173">
        <v>0</v>
      </c>
      <c r="I94" s="173">
        <v>0</v>
      </c>
      <c r="J94" s="173">
        <v>0</v>
      </c>
      <c r="K94" s="173">
        <v>0</v>
      </c>
      <c r="L94" s="173">
        <v>0</v>
      </c>
      <c r="M94" s="173">
        <v>0</v>
      </c>
      <c r="N94" s="173">
        <v>0</v>
      </c>
      <c r="O94" s="173">
        <v>0</v>
      </c>
      <c r="P94" s="173">
        <v>0</v>
      </c>
      <c r="Q94" s="173">
        <v>0</v>
      </c>
      <c r="R94" s="173">
        <v>0</v>
      </c>
      <c r="S94" s="173">
        <v>0</v>
      </c>
      <c r="U94" s="173">
        <f t="shared" si="10"/>
        <v>0</v>
      </c>
    </row>
    <row r="95" spans="1:21">
      <c r="A95" s="181" t="str">
        <f t="shared" si="8"/>
        <v>226</v>
      </c>
      <c r="B95" s="181" t="str">
        <f t="shared" si="9"/>
        <v>226.0</v>
      </c>
      <c r="C95" s="182" t="s">
        <v>713</v>
      </c>
      <c r="D95" t="s">
        <v>714</v>
      </c>
      <c r="G95" s="173">
        <v>-10645719.5</v>
      </c>
      <c r="H95" s="173">
        <v>-13593814.470000001</v>
      </c>
      <c r="I95" s="173">
        <v>-13491909.439999999</v>
      </c>
      <c r="J95" s="173">
        <v>-13390004.41</v>
      </c>
      <c r="K95" s="173">
        <v>-13288099.380000001</v>
      </c>
      <c r="L95" s="173">
        <v>-13186194.35</v>
      </c>
      <c r="M95" s="173">
        <v>-13084289.32</v>
      </c>
      <c r="N95" s="173">
        <v>-12987150.039999999</v>
      </c>
      <c r="O95" s="173">
        <v>-12890010.76</v>
      </c>
      <c r="P95" s="173">
        <v>-12792871.48</v>
      </c>
      <c r="Q95" s="173">
        <v>-12695732.199999999</v>
      </c>
      <c r="R95" s="173">
        <v>-12598592.92</v>
      </c>
      <c r="S95" s="173">
        <v>-12501453.640000001</v>
      </c>
      <c r="U95" s="173">
        <f t="shared" si="10"/>
        <v>-12857372.454615382</v>
      </c>
    </row>
    <row r="96" spans="1:21">
      <c r="A96" s="181" t="str">
        <f t="shared" si="8"/>
        <v>227</v>
      </c>
      <c r="B96" s="181" t="str">
        <f t="shared" si="9"/>
        <v>227.0</v>
      </c>
      <c r="C96" s="182" t="s">
        <v>715</v>
      </c>
      <c r="D96" t="s">
        <v>320</v>
      </c>
      <c r="G96" s="173">
        <v>22880584.18</v>
      </c>
      <c r="H96" s="173">
        <v>34163254.327925801</v>
      </c>
      <c r="I96" s="173">
        <v>34119322.174466699</v>
      </c>
      <c r="J96" s="173">
        <v>33632954.918725401</v>
      </c>
      <c r="K96" s="173">
        <v>33588898.950708799</v>
      </c>
      <c r="L96" s="173">
        <v>33544238.332189798</v>
      </c>
      <c r="M96" s="173">
        <v>33053103.2396346</v>
      </c>
      <c r="N96" s="173">
        <v>33008316.7539092</v>
      </c>
      <c r="O96" s="173">
        <v>32963467.202157099</v>
      </c>
      <c r="P96" s="173">
        <v>32465421.0850881</v>
      </c>
      <c r="Q96" s="173">
        <v>32420445.134738799</v>
      </c>
      <c r="R96" s="173">
        <v>32375405.851568598</v>
      </c>
      <c r="S96" s="173">
        <v>32374997.680403501</v>
      </c>
      <c r="U96" s="173">
        <f t="shared" si="10"/>
        <v>32353108.448578183</v>
      </c>
    </row>
    <row r="97" spans="1:21">
      <c r="A97" s="181" t="str">
        <f t="shared" si="8"/>
        <v>228</v>
      </c>
      <c r="B97" s="181" t="str">
        <f t="shared" si="9"/>
        <v>228.1</v>
      </c>
      <c r="C97" s="182" t="s">
        <v>716</v>
      </c>
      <c r="D97" t="s">
        <v>717</v>
      </c>
      <c r="G97" s="173">
        <v>0</v>
      </c>
      <c r="H97" s="173">
        <v>0</v>
      </c>
      <c r="I97" s="173">
        <v>0</v>
      </c>
      <c r="J97" s="173">
        <v>0</v>
      </c>
      <c r="K97" s="173">
        <v>0</v>
      </c>
      <c r="L97" s="173">
        <v>1705238.45</v>
      </c>
      <c r="M97" s="173">
        <v>2586520.1066667</v>
      </c>
      <c r="N97" s="173">
        <v>5364979.0566667002</v>
      </c>
      <c r="O97" s="173">
        <v>8127081.8766666995</v>
      </c>
      <c r="P97" s="173">
        <v>11105409.116666701</v>
      </c>
      <c r="Q97" s="173">
        <v>13702134.9166667</v>
      </c>
      <c r="R97" s="173">
        <v>15842203.4966667</v>
      </c>
      <c r="S97" s="173">
        <v>17835455.5666667</v>
      </c>
      <c r="U97" s="173">
        <f t="shared" si="10"/>
        <v>5866847.8912820686</v>
      </c>
    </row>
    <row r="98" spans="1:21">
      <c r="A98" s="181" t="str">
        <f t="shared" si="8"/>
        <v>228</v>
      </c>
      <c r="B98" s="181" t="str">
        <f t="shared" si="9"/>
        <v>228.2</v>
      </c>
      <c r="C98" s="182" t="s">
        <v>718</v>
      </c>
      <c r="D98" t="s">
        <v>719</v>
      </c>
      <c r="G98" s="173">
        <v>7974627</v>
      </c>
      <c r="H98" s="173">
        <v>7970697.6110421</v>
      </c>
      <c r="I98" s="173">
        <v>7966767.1110420004</v>
      </c>
      <c r="J98" s="173">
        <v>7962836.6110421</v>
      </c>
      <c r="K98" s="173">
        <v>7958906.1110421</v>
      </c>
      <c r="L98" s="173">
        <v>7954975.6110420004</v>
      </c>
      <c r="M98" s="173">
        <v>7951045.1110421</v>
      </c>
      <c r="N98" s="173">
        <v>7947114.6110421</v>
      </c>
      <c r="O98" s="173">
        <v>7943184.1110420004</v>
      </c>
      <c r="P98" s="173">
        <v>7939253.6110421</v>
      </c>
      <c r="Q98" s="173">
        <v>7935323.1110421</v>
      </c>
      <c r="R98" s="173">
        <v>7931392.6110420004</v>
      </c>
      <c r="S98" s="173">
        <v>7927462.1110421</v>
      </c>
      <c r="U98" s="173">
        <f t="shared" si="10"/>
        <v>7951045.0255772918</v>
      </c>
    </row>
    <row r="99" spans="1:21">
      <c r="A99" s="181" t="str">
        <f t="shared" si="8"/>
        <v>228</v>
      </c>
      <c r="B99" s="181" t="str">
        <f t="shared" si="9"/>
        <v>228.3</v>
      </c>
      <c r="C99" s="182" t="s">
        <v>720</v>
      </c>
      <c r="D99" t="s">
        <v>721</v>
      </c>
      <c r="G99" s="173">
        <v>102007176.86</v>
      </c>
      <c r="H99" s="173">
        <v>98559045.230000004</v>
      </c>
      <c r="I99" s="173">
        <v>98084711.230000004</v>
      </c>
      <c r="J99" s="173">
        <v>97803801.230000004</v>
      </c>
      <c r="K99" s="173">
        <v>94517468.230000004</v>
      </c>
      <c r="L99" s="173">
        <v>93493134.230000004</v>
      </c>
      <c r="M99" s="173">
        <v>93437224.230000004</v>
      </c>
      <c r="N99" s="173">
        <v>89950891.230000004</v>
      </c>
      <c r="O99" s="173">
        <v>89126557.230000004</v>
      </c>
      <c r="P99" s="173">
        <v>86083647.230000004</v>
      </c>
      <c r="Q99" s="173">
        <v>85284314.230000004</v>
      </c>
      <c r="R99" s="173">
        <v>84259980.230000004</v>
      </c>
      <c r="S99" s="173">
        <v>84079070.230000004</v>
      </c>
      <c r="U99" s="173">
        <f t="shared" si="10"/>
        <v>92052847.816923082</v>
      </c>
    </row>
    <row r="100" spans="1:21">
      <c r="A100" s="181" t="str">
        <f t="shared" si="8"/>
        <v>228</v>
      </c>
      <c r="B100" s="181" t="str">
        <f t="shared" si="9"/>
        <v>228.4</v>
      </c>
      <c r="C100" s="182" t="s">
        <v>722</v>
      </c>
      <c r="D100" t="s">
        <v>328</v>
      </c>
      <c r="G100" s="173">
        <v>782704.03</v>
      </c>
      <c r="H100" s="173">
        <v>783000</v>
      </c>
      <c r="I100" s="173">
        <v>783000</v>
      </c>
      <c r="J100" s="173">
        <v>783000</v>
      </c>
      <c r="K100" s="173">
        <v>783000</v>
      </c>
      <c r="L100" s="173">
        <v>783000</v>
      </c>
      <c r="M100" s="173">
        <v>783000</v>
      </c>
      <c r="N100" s="173">
        <v>783000</v>
      </c>
      <c r="O100" s="173">
        <v>783000</v>
      </c>
      <c r="P100" s="173">
        <v>783000</v>
      </c>
      <c r="Q100" s="173">
        <v>783000</v>
      </c>
      <c r="R100" s="173">
        <v>783000</v>
      </c>
      <c r="S100" s="173">
        <v>783000</v>
      </c>
      <c r="U100" s="173">
        <f t="shared" si="10"/>
        <v>782977.23307692318</v>
      </c>
    </row>
    <row r="101" spans="1:21">
      <c r="A101" s="181" t="str">
        <f t="shared" si="8"/>
        <v>229</v>
      </c>
      <c r="B101" s="181" t="str">
        <f t="shared" si="9"/>
        <v>229.0</v>
      </c>
      <c r="C101" s="182" t="s">
        <v>723</v>
      </c>
      <c r="D101" t="s">
        <v>330</v>
      </c>
      <c r="G101" s="173">
        <v>0</v>
      </c>
      <c r="H101" s="173">
        <v>0</v>
      </c>
      <c r="I101" s="173">
        <v>0</v>
      </c>
      <c r="J101" s="173">
        <v>0</v>
      </c>
      <c r="K101" s="173">
        <v>0</v>
      </c>
      <c r="L101" s="173">
        <v>0</v>
      </c>
      <c r="M101" s="173">
        <v>0</v>
      </c>
      <c r="N101" s="173">
        <v>0</v>
      </c>
      <c r="O101" s="173">
        <v>0</v>
      </c>
      <c r="P101" s="173">
        <v>0</v>
      </c>
      <c r="Q101" s="173">
        <v>0</v>
      </c>
      <c r="R101" s="173">
        <v>0</v>
      </c>
      <c r="S101" s="173">
        <v>0</v>
      </c>
      <c r="U101" s="173">
        <f t="shared" si="10"/>
        <v>0</v>
      </c>
    </row>
    <row r="102" spans="1:21">
      <c r="A102" s="181" t="str">
        <f t="shared" si="8"/>
        <v>230</v>
      </c>
      <c r="B102" s="181" t="str">
        <f t="shared" si="9"/>
        <v>230.0</v>
      </c>
      <c r="C102" s="182" t="s">
        <v>724</v>
      </c>
      <c r="D102" t="s">
        <v>725</v>
      </c>
      <c r="G102" s="173">
        <v>32144872.23</v>
      </c>
      <c r="H102" s="173">
        <v>32278809.199999999</v>
      </c>
      <c r="I102" s="173">
        <v>32413304.239999998</v>
      </c>
      <c r="J102" s="173">
        <v>32548359.670000002</v>
      </c>
      <c r="K102" s="173">
        <v>32683977.84</v>
      </c>
      <c r="L102" s="173">
        <v>32820161.079999998</v>
      </c>
      <c r="M102" s="173">
        <v>32956911.75</v>
      </c>
      <c r="N102" s="173">
        <v>33094232.219999999</v>
      </c>
      <c r="O102" s="173">
        <v>33232124.850000001</v>
      </c>
      <c r="P102" s="173">
        <v>33370592.039999999</v>
      </c>
      <c r="Q102" s="173">
        <v>33509636.170000002</v>
      </c>
      <c r="R102" s="173">
        <v>33649259.649999999</v>
      </c>
      <c r="S102" s="173">
        <v>33789464.899999999</v>
      </c>
      <c r="U102" s="173">
        <f t="shared" si="10"/>
        <v>32960900.449230768</v>
      </c>
    </row>
    <row r="103" spans="1:21">
      <c r="A103" s="181" t="str">
        <f t="shared" si="8"/>
        <v>231</v>
      </c>
      <c r="B103" s="181" t="str">
        <f t="shared" si="9"/>
        <v>231.0</v>
      </c>
      <c r="C103" s="182" t="s">
        <v>726</v>
      </c>
      <c r="D103" t="s">
        <v>727</v>
      </c>
      <c r="G103" s="173">
        <v>706000000</v>
      </c>
      <c r="H103" s="173">
        <v>253875217.16501299</v>
      </c>
      <c r="I103" s="173">
        <v>23112680.197484601</v>
      </c>
      <c r="J103" s="173">
        <v>69456980.805116206</v>
      </c>
      <c r="K103" s="173">
        <v>132240944.637391</v>
      </c>
      <c r="L103" s="173">
        <v>3610154.4458916001</v>
      </c>
      <c r="M103" s="173">
        <v>40187817.569180399</v>
      </c>
      <c r="N103" s="173">
        <v>391732415.85794401</v>
      </c>
      <c r="O103" s="173">
        <v>392354481.29398</v>
      </c>
      <c r="P103" s="173">
        <v>424115799.08827001</v>
      </c>
      <c r="Q103" s="173">
        <v>348298234.241916</v>
      </c>
      <c r="R103" s="173">
        <v>603052469.14338696</v>
      </c>
      <c r="S103" s="173">
        <v>595364857.17259896</v>
      </c>
      <c r="U103" s="173">
        <f t="shared" si="10"/>
        <v>306415542.43216717</v>
      </c>
    </row>
    <row r="104" spans="1:21">
      <c r="A104" s="181" t="str">
        <f t="shared" si="8"/>
        <v>232</v>
      </c>
      <c r="B104" s="181" t="str">
        <f t="shared" si="9"/>
        <v>232.0</v>
      </c>
      <c r="C104" s="182" t="s">
        <v>728</v>
      </c>
      <c r="D104" t="s">
        <v>337</v>
      </c>
      <c r="G104" s="173">
        <v>320892311.77999997</v>
      </c>
      <c r="H104" s="173">
        <v>222368324.6219666</v>
      </c>
      <c r="I104" s="173">
        <v>227528498.78225091</v>
      </c>
      <c r="J104" s="173">
        <v>221517189.51220959</v>
      </c>
      <c r="K104" s="173">
        <v>213476604.888971</v>
      </c>
      <c r="L104" s="173">
        <v>250184686.95991519</v>
      </c>
      <c r="M104" s="173">
        <v>292070779.18831718</v>
      </c>
      <c r="N104" s="173">
        <v>246427347.71153179</v>
      </c>
      <c r="O104" s="173">
        <v>247604958.04764819</v>
      </c>
      <c r="P104" s="173">
        <v>225796818.2167896</v>
      </c>
      <c r="Q104" s="173">
        <v>233312767.04401121</v>
      </c>
      <c r="R104" s="173">
        <v>197673924.78381431</v>
      </c>
      <c r="S104" s="173">
        <v>254338784.1293402</v>
      </c>
      <c r="U104" s="173">
        <f t="shared" si="10"/>
        <v>242553307.35898203</v>
      </c>
    </row>
    <row r="105" spans="1:21">
      <c r="A105" s="181" t="str">
        <f t="shared" si="8"/>
        <v>233</v>
      </c>
      <c r="B105" s="181" t="str">
        <f t="shared" si="9"/>
        <v>233.0</v>
      </c>
      <c r="C105" s="182" t="s">
        <v>729</v>
      </c>
      <c r="D105" t="s">
        <v>730</v>
      </c>
      <c r="G105" s="173">
        <v>0</v>
      </c>
      <c r="H105" s="173">
        <v>0</v>
      </c>
      <c r="I105" s="173">
        <v>0</v>
      </c>
      <c r="J105" s="173">
        <v>0</v>
      </c>
      <c r="K105" s="173">
        <v>0</v>
      </c>
      <c r="L105" s="173">
        <v>0</v>
      </c>
      <c r="M105" s="173">
        <v>0</v>
      </c>
      <c r="N105" s="173">
        <v>0</v>
      </c>
      <c r="O105" s="173">
        <v>0</v>
      </c>
      <c r="P105" s="173">
        <v>0</v>
      </c>
      <c r="Q105" s="173">
        <v>0</v>
      </c>
      <c r="R105" s="173">
        <v>0</v>
      </c>
      <c r="S105" s="173">
        <v>0</v>
      </c>
      <c r="U105" s="173">
        <f t="shared" si="10"/>
        <v>0</v>
      </c>
    </row>
    <row r="106" spans="1:21">
      <c r="A106" s="181" t="str">
        <f t="shared" si="8"/>
        <v>234</v>
      </c>
      <c r="B106" s="181" t="str">
        <f t="shared" si="9"/>
        <v>234.0</v>
      </c>
      <c r="C106" s="182" t="s">
        <v>731</v>
      </c>
      <c r="D106" t="s">
        <v>732</v>
      </c>
      <c r="G106" s="173">
        <v>10201858.869999999</v>
      </c>
      <c r="H106" s="173">
        <v>11285338.220000001</v>
      </c>
      <c r="I106" s="173">
        <v>11013983.210000001</v>
      </c>
      <c r="J106" s="173">
        <v>10948220.93</v>
      </c>
      <c r="K106" s="173">
        <v>10949678.289999999</v>
      </c>
      <c r="L106" s="173">
        <v>12044990.76</v>
      </c>
      <c r="M106" s="173">
        <v>13084711.02</v>
      </c>
      <c r="N106" s="173">
        <v>13582962.630000001</v>
      </c>
      <c r="O106" s="173">
        <v>13728186.810000001</v>
      </c>
      <c r="P106" s="173">
        <v>13382229.720000001</v>
      </c>
      <c r="Q106" s="173">
        <v>12499186.41</v>
      </c>
      <c r="R106" s="173">
        <v>11570235.73</v>
      </c>
      <c r="S106" s="173">
        <v>11940227.210000001</v>
      </c>
      <c r="U106" s="173">
        <f t="shared" si="10"/>
        <v>12017831.523846153</v>
      </c>
    </row>
    <row r="107" spans="1:21">
      <c r="A107" s="181" t="str">
        <f t="shared" si="8"/>
        <v>235</v>
      </c>
      <c r="B107" s="181" t="str">
        <f t="shared" si="9"/>
        <v>235.0</v>
      </c>
      <c r="C107" s="182" t="s">
        <v>733</v>
      </c>
      <c r="D107" t="s">
        <v>343</v>
      </c>
      <c r="G107" s="173">
        <v>120634376.44</v>
      </c>
      <c r="H107" s="173">
        <v>120684640.76351701</v>
      </c>
      <c r="I107" s="173">
        <v>120734926.03050099</v>
      </c>
      <c r="J107" s="173">
        <v>120785232.249681</v>
      </c>
      <c r="K107" s="173">
        <v>120835559.429785</v>
      </c>
      <c r="L107" s="173">
        <v>120885907.579547</v>
      </c>
      <c r="M107" s="173">
        <v>120936276.70770501</v>
      </c>
      <c r="N107" s="173">
        <v>120986666.823</v>
      </c>
      <c r="O107" s="173">
        <v>121037077.934177</v>
      </c>
      <c r="P107" s="173">
        <v>121087510.049982</v>
      </c>
      <c r="Q107" s="173">
        <v>121137963.17917</v>
      </c>
      <c r="R107" s="173">
        <v>121188437.330495</v>
      </c>
      <c r="S107" s="173">
        <v>121238932.512716</v>
      </c>
      <c r="U107" s="173">
        <f t="shared" si="10"/>
        <v>120936423.61771354</v>
      </c>
    </row>
    <row r="108" spans="1:21">
      <c r="A108" s="181" t="str">
        <f t="shared" si="8"/>
        <v>236</v>
      </c>
      <c r="B108" s="181" t="str">
        <f t="shared" si="9"/>
        <v>236.0</v>
      </c>
      <c r="C108" s="182" t="s">
        <v>734</v>
      </c>
      <c r="D108" t="s">
        <v>479</v>
      </c>
      <c r="G108" s="173">
        <v>11208630.720000001</v>
      </c>
      <c r="H108" s="173">
        <v>19191337.6695829</v>
      </c>
      <c r="I108" s="173">
        <v>26814378.717757098</v>
      </c>
      <c r="J108" s="173">
        <v>25377375.734316401</v>
      </c>
      <c r="K108" s="173">
        <v>23857131.306695301</v>
      </c>
      <c r="L108" s="173">
        <v>40692545.061730698</v>
      </c>
      <c r="M108" s="173">
        <v>45543377.250467598</v>
      </c>
      <c r="N108" s="173">
        <v>68318983.628554493</v>
      </c>
      <c r="O108" s="173">
        <v>91157108.364112705</v>
      </c>
      <c r="P108" s="173">
        <v>92103587.212003604</v>
      </c>
      <c r="Q108" s="173">
        <v>104450420.76456051</v>
      </c>
      <c r="R108" s="173">
        <v>22243989.8804143</v>
      </c>
      <c r="S108" s="173">
        <v>12925257.539249999</v>
      </c>
      <c r="U108" s="173">
        <f t="shared" si="10"/>
        <v>44914163.373034276</v>
      </c>
    </row>
    <row r="109" spans="1:21">
      <c r="A109" s="181" t="str">
        <f t="shared" si="8"/>
        <v>237</v>
      </c>
      <c r="B109" s="181" t="str">
        <f t="shared" si="9"/>
        <v>237.0</v>
      </c>
      <c r="C109" s="182" t="s">
        <v>735</v>
      </c>
      <c r="D109" t="s">
        <v>347</v>
      </c>
      <c r="G109" s="173">
        <v>28439716.84</v>
      </c>
      <c r="H109" s="173">
        <v>29591297.1952684</v>
      </c>
      <c r="I109" s="173">
        <v>44627588.829847999</v>
      </c>
      <c r="J109" s="173">
        <v>48471565.992010102</v>
      </c>
      <c r="K109" s="173">
        <v>64105339.101437002</v>
      </c>
      <c r="L109" s="173">
        <v>52044569.100345202</v>
      </c>
      <c r="M109" s="173">
        <v>46349927.203795701</v>
      </c>
      <c r="N109" s="173">
        <v>51710904.4276281</v>
      </c>
      <c r="O109" s="173">
        <v>60363355.102329999</v>
      </c>
      <c r="P109" s="173">
        <v>48920262.856631301</v>
      </c>
      <c r="Q109" s="173">
        <v>63514274.977524802</v>
      </c>
      <c r="R109" s="173">
        <v>50595293.619069397</v>
      </c>
      <c r="S109" s="173">
        <v>35201520.636353798</v>
      </c>
      <c r="U109" s="173">
        <f t="shared" si="10"/>
        <v>47995047.375557065</v>
      </c>
    </row>
    <row r="110" spans="1:21">
      <c r="A110" s="181" t="str">
        <f t="shared" si="8"/>
        <v>238</v>
      </c>
      <c r="B110" s="181" t="str">
        <f t="shared" si="9"/>
        <v>238.0</v>
      </c>
      <c r="C110" s="182" t="s">
        <v>736</v>
      </c>
      <c r="D110" t="s">
        <v>134</v>
      </c>
      <c r="G110" s="173">
        <v>0</v>
      </c>
      <c r="H110" s="173">
        <v>0</v>
      </c>
      <c r="I110" s="173">
        <v>0</v>
      </c>
      <c r="J110" s="173">
        <v>0</v>
      </c>
      <c r="K110" s="173">
        <v>0</v>
      </c>
      <c r="L110" s="173">
        <v>0</v>
      </c>
      <c r="M110" s="173">
        <v>0</v>
      </c>
      <c r="N110" s="173">
        <v>0</v>
      </c>
      <c r="O110" s="173">
        <v>0</v>
      </c>
      <c r="P110" s="173">
        <v>0</v>
      </c>
      <c r="Q110" s="173">
        <v>0</v>
      </c>
      <c r="R110" s="173">
        <v>0</v>
      </c>
      <c r="S110" s="173">
        <v>0</v>
      </c>
      <c r="U110" s="173">
        <f t="shared" si="10"/>
        <v>0</v>
      </c>
    </row>
    <row r="111" spans="1:21">
      <c r="A111" s="181" t="str">
        <f t="shared" si="8"/>
        <v>241</v>
      </c>
      <c r="B111" s="181" t="str">
        <f t="shared" si="9"/>
        <v>241.0</v>
      </c>
      <c r="C111" s="182" t="s">
        <v>737</v>
      </c>
      <c r="D111" t="s">
        <v>351</v>
      </c>
      <c r="G111" s="173">
        <v>10948055.890000001</v>
      </c>
      <c r="H111" s="173">
        <v>12043092.1800001</v>
      </c>
      <c r="I111" s="173">
        <v>12152692.18</v>
      </c>
      <c r="J111" s="173">
        <v>12206892.1800001</v>
      </c>
      <c r="K111" s="173">
        <v>12410092.18</v>
      </c>
      <c r="L111" s="173">
        <v>13262092.18</v>
      </c>
      <c r="M111" s="173">
        <v>14134892.179999899</v>
      </c>
      <c r="N111" s="173">
        <v>14640092.18</v>
      </c>
      <c r="O111" s="173">
        <v>15218452.18</v>
      </c>
      <c r="P111" s="173">
        <v>15446572.18</v>
      </c>
      <c r="Q111" s="173">
        <v>14377076.18</v>
      </c>
      <c r="R111" s="173">
        <v>13314340.18</v>
      </c>
      <c r="S111" s="173">
        <v>13498460.1800001</v>
      </c>
      <c r="U111" s="173">
        <f t="shared" si="10"/>
        <v>13357907.850000016</v>
      </c>
    </row>
    <row r="112" spans="1:21">
      <c r="A112" s="181" t="str">
        <f t="shared" si="8"/>
        <v>242</v>
      </c>
      <c r="B112" s="181" t="str">
        <f t="shared" si="9"/>
        <v>242.0</v>
      </c>
      <c r="C112" s="182" t="s">
        <v>738</v>
      </c>
      <c r="D112" t="s">
        <v>739</v>
      </c>
      <c r="G112" s="173">
        <v>39977160.109999999</v>
      </c>
      <c r="H112" s="173">
        <v>39567949.289999999</v>
      </c>
      <c r="I112" s="173">
        <v>39661949.289999999</v>
      </c>
      <c r="J112" s="173">
        <v>38435770.1848258</v>
      </c>
      <c r="K112" s="173">
        <v>38513770.1848258</v>
      </c>
      <c r="L112" s="173">
        <v>38568770.1848258</v>
      </c>
      <c r="M112" s="173">
        <v>39379718.219651803</v>
      </c>
      <c r="N112" s="173">
        <v>39390718.219651803</v>
      </c>
      <c r="O112" s="173">
        <v>39435718.219651803</v>
      </c>
      <c r="P112" s="173">
        <v>40215666.254477598</v>
      </c>
      <c r="Q112" s="173">
        <v>40260666.254477598</v>
      </c>
      <c r="R112" s="173">
        <v>40305666.254477598</v>
      </c>
      <c r="S112" s="173">
        <v>40869614.289303496</v>
      </c>
      <c r="U112" s="173">
        <f t="shared" si="10"/>
        <v>39583318.227397628</v>
      </c>
    </row>
    <row r="113" spans="1:21">
      <c r="A113" s="181" t="str">
        <f t="shared" si="8"/>
        <v>243</v>
      </c>
      <c r="B113" s="181" t="str">
        <f t="shared" si="9"/>
        <v>243.0</v>
      </c>
      <c r="C113" s="182" t="s">
        <v>740</v>
      </c>
      <c r="D113" t="s">
        <v>355</v>
      </c>
      <c r="G113" s="173">
        <v>2408283.37</v>
      </c>
      <c r="H113" s="173">
        <v>2219975.9631821001</v>
      </c>
      <c r="I113" s="173">
        <v>2221956.7459736001</v>
      </c>
      <c r="J113" s="173">
        <v>2246764.6784258001</v>
      </c>
      <c r="K113" s="173">
        <v>2248751.0436868002</v>
      </c>
      <c r="L113" s="173">
        <v>2250752.1533762999</v>
      </c>
      <c r="M113" s="173">
        <v>2275810.6437300998</v>
      </c>
      <c r="N113" s="173">
        <v>2277817.3931307001</v>
      </c>
      <c r="O113" s="173">
        <v>2279826.9683327</v>
      </c>
      <c r="P113" s="173">
        <v>2305173.3054914</v>
      </c>
      <c r="Q113" s="173">
        <v>2307188.5442391001</v>
      </c>
      <c r="R113" s="173">
        <v>2309206.6207424002</v>
      </c>
      <c r="S113" s="173">
        <v>1831399.0999980001</v>
      </c>
      <c r="U113" s="173">
        <f t="shared" si="10"/>
        <v>2244838.9638699228</v>
      </c>
    </row>
    <row r="114" spans="1:21">
      <c r="A114" s="181" t="str">
        <f t="shared" si="8"/>
        <v>245</v>
      </c>
      <c r="B114" s="181" t="str">
        <f t="shared" si="9"/>
        <v>245.0</v>
      </c>
      <c r="C114" s="182" t="s">
        <v>741</v>
      </c>
      <c r="D114" t="s">
        <v>742</v>
      </c>
      <c r="G114" s="173">
        <v>0</v>
      </c>
      <c r="H114" s="173">
        <v>0</v>
      </c>
      <c r="I114" s="173">
        <v>0</v>
      </c>
      <c r="J114" s="173">
        <v>0</v>
      </c>
      <c r="K114" s="173">
        <v>0</v>
      </c>
      <c r="L114" s="173">
        <v>0</v>
      </c>
      <c r="M114" s="173">
        <v>0</v>
      </c>
      <c r="N114" s="173">
        <v>0</v>
      </c>
      <c r="O114" s="173">
        <v>0</v>
      </c>
      <c r="P114" s="173">
        <v>0</v>
      </c>
      <c r="Q114" s="173">
        <v>0</v>
      </c>
      <c r="R114" s="173">
        <v>0</v>
      </c>
      <c r="S114" s="173">
        <v>0</v>
      </c>
      <c r="U114" s="173">
        <f t="shared" si="10"/>
        <v>0</v>
      </c>
    </row>
    <row r="115" spans="1:21">
      <c r="A115" s="181" t="str">
        <f t="shared" si="8"/>
        <v>252</v>
      </c>
      <c r="B115" s="181" t="str">
        <f t="shared" si="9"/>
        <v>252.0</v>
      </c>
      <c r="C115" s="182" t="s">
        <v>743</v>
      </c>
      <c r="D115" t="s">
        <v>744</v>
      </c>
      <c r="G115" s="173">
        <v>0</v>
      </c>
      <c r="H115" s="173">
        <v>0</v>
      </c>
      <c r="I115" s="173">
        <v>0</v>
      </c>
      <c r="J115" s="173">
        <v>0</v>
      </c>
      <c r="K115" s="173">
        <v>0</v>
      </c>
      <c r="L115" s="173">
        <v>0</v>
      </c>
      <c r="M115" s="173">
        <v>0</v>
      </c>
      <c r="N115" s="173">
        <v>0</v>
      </c>
      <c r="O115" s="173">
        <v>0</v>
      </c>
      <c r="P115" s="173">
        <v>0</v>
      </c>
      <c r="Q115" s="173">
        <v>0</v>
      </c>
      <c r="R115" s="173">
        <v>0</v>
      </c>
      <c r="S115" s="173">
        <v>0</v>
      </c>
      <c r="U115" s="173">
        <f t="shared" si="10"/>
        <v>0</v>
      </c>
    </row>
    <row r="116" spans="1:21">
      <c r="A116" s="181" t="str">
        <f t="shared" si="8"/>
        <v>253</v>
      </c>
      <c r="B116" s="181" t="str">
        <f t="shared" si="9"/>
        <v>253.0</v>
      </c>
      <c r="C116" s="182" t="s">
        <v>745</v>
      </c>
      <c r="D116" t="s">
        <v>359</v>
      </c>
      <c r="G116" s="173">
        <v>30209508.5</v>
      </c>
      <c r="H116" s="173">
        <v>30048417.234761801</v>
      </c>
      <c r="I116" s="173">
        <v>31726441.461231101</v>
      </c>
      <c r="J116" s="173">
        <v>32054678.755257498</v>
      </c>
      <c r="K116" s="173">
        <v>27027576.0865108</v>
      </c>
      <c r="L116" s="173">
        <v>28858251.476195499</v>
      </c>
      <c r="M116" s="173">
        <v>32838609.355730899</v>
      </c>
      <c r="N116" s="173">
        <v>28377393.735798601</v>
      </c>
      <c r="O116" s="173">
        <v>28730750.697996501</v>
      </c>
      <c r="P116" s="173">
        <v>31772863.605962899</v>
      </c>
      <c r="Q116" s="173">
        <v>33743822.724322803</v>
      </c>
      <c r="R116" s="173">
        <v>35386053.515369199</v>
      </c>
      <c r="S116" s="173">
        <v>38095902.782142498</v>
      </c>
      <c r="U116" s="173">
        <f t="shared" si="10"/>
        <v>31451559.225483082</v>
      </c>
    </row>
    <row r="117" spans="1:21">
      <c r="A117" s="181" t="str">
        <f t="shared" si="8"/>
        <v>254</v>
      </c>
      <c r="B117" s="181" t="str">
        <f t="shared" si="9"/>
        <v>254.0</v>
      </c>
      <c r="C117" s="182" t="s">
        <v>746</v>
      </c>
      <c r="D117" t="s">
        <v>429</v>
      </c>
      <c r="G117" s="173">
        <v>523312089.22000003</v>
      </c>
      <c r="H117" s="173">
        <v>520899122.14830321</v>
      </c>
      <c r="I117" s="173">
        <v>518880312.39834309</v>
      </c>
      <c r="J117" s="173">
        <v>523843905.16764081</v>
      </c>
      <c r="K117" s="173">
        <v>522773254.52823812</v>
      </c>
      <c r="L117" s="173">
        <v>522770243.54677588</v>
      </c>
      <c r="M117" s="173">
        <v>522847116.49038869</v>
      </c>
      <c r="N117" s="173">
        <v>522818721.7718631</v>
      </c>
      <c r="O117" s="173">
        <v>524298228.51559019</v>
      </c>
      <c r="P117" s="173">
        <v>527623439.81169599</v>
      </c>
      <c r="Q117" s="173">
        <v>539814820.10134006</v>
      </c>
      <c r="R117" s="173">
        <v>545939728.73853505</v>
      </c>
      <c r="S117" s="173">
        <v>543889302.90357983</v>
      </c>
      <c r="U117" s="173">
        <f t="shared" si="10"/>
        <v>527670021.94940728</v>
      </c>
    </row>
    <row r="118" spans="1:21">
      <c r="A118" s="181" t="str">
        <f t="shared" si="8"/>
        <v>255</v>
      </c>
      <c r="B118" s="181" t="str">
        <f t="shared" si="9"/>
        <v>255.0</v>
      </c>
      <c r="C118" s="182" t="s">
        <v>747</v>
      </c>
      <c r="D118" t="s">
        <v>748</v>
      </c>
      <c r="G118" s="173">
        <v>237151599.27000001</v>
      </c>
      <c r="H118" s="173">
        <v>236478499.19</v>
      </c>
      <c r="I118" s="173">
        <v>236079875.19</v>
      </c>
      <c r="J118" s="173">
        <v>235406143.19</v>
      </c>
      <c r="K118" s="173">
        <v>234732411.19</v>
      </c>
      <c r="L118" s="173">
        <v>234058679.19</v>
      </c>
      <c r="M118" s="173">
        <v>233384947.19</v>
      </c>
      <c r="N118" s="173">
        <v>232711215.19</v>
      </c>
      <c r="O118" s="173">
        <v>232037483.19</v>
      </c>
      <c r="P118" s="173">
        <v>236844751.19</v>
      </c>
      <c r="Q118" s="173">
        <v>236125344.19</v>
      </c>
      <c r="R118" s="173">
        <v>235405937.19</v>
      </c>
      <c r="S118" s="173">
        <v>234686520.19</v>
      </c>
      <c r="U118" s="173">
        <f t="shared" si="10"/>
        <v>235007954.27307698</v>
      </c>
    </row>
    <row r="119" spans="1:21">
      <c r="A119" s="181" t="str">
        <f t="shared" si="8"/>
        <v>256</v>
      </c>
      <c r="B119" s="181" t="str">
        <f t="shared" si="9"/>
        <v>256.0</v>
      </c>
      <c r="C119" s="182" t="s">
        <v>749</v>
      </c>
      <c r="D119" t="s">
        <v>750</v>
      </c>
      <c r="G119" s="173">
        <v>-7876.12</v>
      </c>
      <c r="H119" s="173">
        <v>-7876.12</v>
      </c>
      <c r="I119" s="173">
        <v>-7876.12</v>
      </c>
      <c r="J119" s="173">
        <v>-7876.12</v>
      </c>
      <c r="K119" s="173">
        <v>-7876.12</v>
      </c>
      <c r="L119" s="173">
        <v>-7876.12</v>
      </c>
      <c r="M119" s="173">
        <v>-7876.12</v>
      </c>
      <c r="N119" s="173">
        <v>-7876.12</v>
      </c>
      <c r="O119" s="173">
        <v>-7876.12</v>
      </c>
      <c r="P119" s="173">
        <v>-7876.12</v>
      </c>
      <c r="Q119" s="173">
        <v>-7876.12</v>
      </c>
      <c r="R119" s="173">
        <v>-7876.12</v>
      </c>
      <c r="S119" s="173">
        <v>-7876.12</v>
      </c>
      <c r="U119" s="173">
        <f t="shared" si="10"/>
        <v>-7876.119999999999</v>
      </c>
    </row>
    <row r="120" spans="1:21">
      <c r="A120" s="181" t="str">
        <f t="shared" si="8"/>
        <v>257</v>
      </c>
      <c r="B120" s="181" t="str">
        <f t="shared" si="9"/>
        <v>257.0</v>
      </c>
      <c r="C120" s="182" t="s">
        <v>751</v>
      </c>
      <c r="D120" t="s">
        <v>752</v>
      </c>
      <c r="G120" s="173">
        <v>0</v>
      </c>
      <c r="H120" s="173">
        <v>0</v>
      </c>
      <c r="I120" s="173">
        <v>0</v>
      </c>
      <c r="J120" s="173">
        <v>0</v>
      </c>
      <c r="K120" s="173">
        <v>0</v>
      </c>
      <c r="L120" s="173">
        <v>0</v>
      </c>
      <c r="M120" s="173">
        <v>0</v>
      </c>
      <c r="N120" s="173">
        <v>0</v>
      </c>
      <c r="O120" s="173">
        <v>0</v>
      </c>
      <c r="P120" s="173">
        <v>0</v>
      </c>
      <c r="Q120" s="173">
        <v>0</v>
      </c>
      <c r="R120" s="173">
        <v>0</v>
      </c>
      <c r="S120" s="173">
        <v>0</v>
      </c>
      <c r="U120" s="173">
        <f t="shared" si="10"/>
        <v>0</v>
      </c>
    </row>
    <row r="121" spans="1:21">
      <c r="A121" s="181" t="str">
        <f t="shared" si="8"/>
        <v>281</v>
      </c>
      <c r="B121" s="181" t="str">
        <f t="shared" si="9"/>
        <v>281.0</v>
      </c>
      <c r="C121" s="182" t="s">
        <v>753</v>
      </c>
      <c r="D121" t="s">
        <v>754</v>
      </c>
      <c r="G121" s="173">
        <v>55086302.539999999</v>
      </c>
      <c r="H121" s="173">
        <v>54923093.189999998</v>
      </c>
      <c r="I121" s="173">
        <v>54759891.189999998</v>
      </c>
      <c r="J121" s="173">
        <v>54596689.189999998</v>
      </c>
      <c r="K121" s="173">
        <v>54433487.189999998</v>
      </c>
      <c r="L121" s="173">
        <v>54270285.189999998</v>
      </c>
      <c r="M121" s="173">
        <v>54107083.189999998</v>
      </c>
      <c r="N121" s="173">
        <v>53943881.189999998</v>
      </c>
      <c r="O121" s="173">
        <v>53780679.189999998</v>
      </c>
      <c r="P121" s="173">
        <v>53617477.189999998</v>
      </c>
      <c r="Q121" s="173">
        <v>53454275.189999998</v>
      </c>
      <c r="R121" s="173">
        <v>53291073.189999998</v>
      </c>
      <c r="S121" s="173">
        <v>53127871.189999998</v>
      </c>
      <c r="U121" s="173">
        <f t="shared" si="10"/>
        <v>54107083.755384631</v>
      </c>
    </row>
    <row r="122" spans="1:21">
      <c r="A122" s="181" t="str">
        <f t="shared" si="8"/>
        <v>282</v>
      </c>
      <c r="B122" s="181" t="str">
        <f t="shared" si="9"/>
        <v>282.0</v>
      </c>
      <c r="C122" s="182" t="s">
        <v>755</v>
      </c>
      <c r="D122" t="s">
        <v>756</v>
      </c>
      <c r="G122" s="173">
        <v>1483702467.6700001</v>
      </c>
      <c r="H122" s="173">
        <v>1491515328.21</v>
      </c>
      <c r="I122" s="173">
        <v>1499524839.21</v>
      </c>
      <c r="J122" s="173">
        <v>1502318127.21</v>
      </c>
      <c r="K122" s="173">
        <v>1510204808.21</v>
      </c>
      <c r="L122" s="173">
        <v>1518818112.21</v>
      </c>
      <c r="M122" s="173">
        <v>1527054475.21</v>
      </c>
      <c r="N122" s="173">
        <v>1535235623.21</v>
      </c>
      <c r="O122" s="173">
        <v>1543403151.21</v>
      </c>
      <c r="P122" s="173">
        <v>1560469502.21</v>
      </c>
      <c r="Q122" s="173">
        <v>1568612576.21</v>
      </c>
      <c r="R122" s="173">
        <v>1576790554.21</v>
      </c>
      <c r="S122" s="173">
        <v>1581777672.21</v>
      </c>
      <c r="U122" s="173">
        <f t="shared" si="10"/>
        <v>1530725172.091538</v>
      </c>
    </row>
    <row r="123" spans="1:21">
      <c r="A123" s="181" t="str">
        <f t="shared" si="8"/>
        <v>283</v>
      </c>
      <c r="B123" s="181" t="str">
        <f t="shared" si="9"/>
        <v>283.0</v>
      </c>
      <c r="C123" s="182" t="s">
        <v>757</v>
      </c>
      <c r="D123" t="s">
        <v>758</v>
      </c>
      <c r="G123" s="173">
        <v>58119338.350000001</v>
      </c>
      <c r="H123" s="173">
        <v>60621440.780000001</v>
      </c>
      <c r="I123" s="173">
        <v>59359214.780000001</v>
      </c>
      <c r="J123" s="173">
        <v>68738946.780000001</v>
      </c>
      <c r="K123" s="173">
        <v>66176706.780000001</v>
      </c>
      <c r="L123" s="173">
        <v>63969592.780000001</v>
      </c>
      <c r="M123" s="173">
        <v>59322809.780000001</v>
      </c>
      <c r="N123" s="173">
        <v>55495193.780000001</v>
      </c>
      <c r="O123" s="173">
        <v>52181517.780000001</v>
      </c>
      <c r="P123" s="173">
        <v>44900424.780000001</v>
      </c>
      <c r="Q123" s="173">
        <v>44997872.780000001</v>
      </c>
      <c r="R123" s="173">
        <v>45491850.780000001</v>
      </c>
      <c r="S123" s="173">
        <v>47507059.780000001</v>
      </c>
      <c r="U123" s="173">
        <f t="shared" si="10"/>
        <v>55913997.669999987</v>
      </c>
    </row>
    <row r="124" spans="1:21">
      <c r="A124" s="181" t="str">
        <f t="shared" si="8"/>
        <v>403</v>
      </c>
      <c r="B124" s="181" t="str">
        <f t="shared" si="9"/>
        <v>403.0</v>
      </c>
      <c r="C124" s="182" t="s">
        <v>759</v>
      </c>
      <c r="D124" t="s">
        <v>760</v>
      </c>
      <c r="G124" s="173">
        <v>33020537.760000002</v>
      </c>
      <c r="H124" s="173">
        <v>34205781.127366804</v>
      </c>
      <c r="I124" s="173">
        <v>34408753.848585799</v>
      </c>
      <c r="J124" s="173">
        <v>34646572.530244902</v>
      </c>
      <c r="K124" s="173">
        <v>35013188.605203196</v>
      </c>
      <c r="L124" s="173">
        <v>35226630.180031002</v>
      </c>
      <c r="M124" s="173">
        <v>35601527.973921299</v>
      </c>
      <c r="N124" s="173">
        <v>35810766.474385999</v>
      </c>
      <c r="O124" s="173">
        <v>35915518.766862497</v>
      </c>
      <c r="P124" s="173">
        <v>36053678.4218494</v>
      </c>
      <c r="Q124" s="173">
        <v>36338928.976649299</v>
      </c>
      <c r="R124" s="173">
        <v>36446961.174210399</v>
      </c>
      <c r="S124" s="173">
        <v>36542548.618281104</v>
      </c>
      <c r="U124" s="173">
        <f>AVERAGE(H124:S124)</f>
        <v>35517571.391465984</v>
      </c>
    </row>
    <row r="125" spans="1:21">
      <c r="A125" s="181" t="str">
        <f t="shared" si="8"/>
        <v>403</v>
      </c>
      <c r="B125" s="181" t="str">
        <f t="shared" si="9"/>
        <v>403.1</v>
      </c>
      <c r="C125" s="182" t="s">
        <v>761</v>
      </c>
      <c r="D125" t="s">
        <v>762</v>
      </c>
      <c r="G125" s="173">
        <v>0</v>
      </c>
      <c r="H125" s="173">
        <v>0</v>
      </c>
      <c r="I125" s="173">
        <v>0</v>
      </c>
      <c r="J125" s="173">
        <v>0</v>
      </c>
      <c r="K125" s="173">
        <v>0</v>
      </c>
      <c r="L125" s="173">
        <v>0</v>
      </c>
      <c r="M125" s="173">
        <v>0</v>
      </c>
      <c r="N125" s="173">
        <v>0</v>
      </c>
      <c r="O125" s="173">
        <v>0</v>
      </c>
      <c r="P125" s="173">
        <v>0</v>
      </c>
      <c r="Q125" s="173">
        <v>0</v>
      </c>
      <c r="R125" s="173">
        <v>0</v>
      </c>
      <c r="S125" s="173">
        <v>0</v>
      </c>
      <c r="U125" s="173">
        <f t="shared" si="10"/>
        <v>0</v>
      </c>
    </row>
    <row r="126" spans="1:21">
      <c r="A126" s="181" t="str">
        <f t="shared" si="8"/>
        <v>404</v>
      </c>
      <c r="B126" s="181" t="str">
        <f t="shared" si="9"/>
        <v>404.0</v>
      </c>
      <c r="C126" s="182" t="s">
        <v>763</v>
      </c>
      <c r="D126" t="s">
        <v>764</v>
      </c>
      <c r="G126" s="173">
        <v>2765827.3</v>
      </c>
      <c r="H126" s="173">
        <v>2962184.0264149001</v>
      </c>
      <c r="I126" s="173">
        <v>2996132.1164148999</v>
      </c>
      <c r="J126" s="173">
        <v>3044144.2664148998</v>
      </c>
      <c r="K126" s="173">
        <v>3073845.1064149002</v>
      </c>
      <c r="L126" s="173">
        <v>3072912.0464149001</v>
      </c>
      <c r="M126" s="173">
        <v>3032298.7364149</v>
      </c>
      <c r="N126" s="173">
        <v>3037521.0264149001</v>
      </c>
      <c r="O126" s="173">
        <v>3037608.6364149</v>
      </c>
      <c r="P126" s="173">
        <v>3031839.4364148998</v>
      </c>
      <c r="Q126" s="173">
        <v>3109260.9364148998</v>
      </c>
      <c r="R126" s="173">
        <v>3119358.9064149</v>
      </c>
      <c r="S126" s="173">
        <v>3131050.9664149</v>
      </c>
      <c r="U126" s="173">
        <f t="shared" si="10"/>
        <v>3031844.8851522151</v>
      </c>
    </row>
    <row r="127" spans="1:21">
      <c r="A127" s="181" t="str">
        <f t="shared" si="8"/>
        <v>404</v>
      </c>
      <c r="B127" s="181" t="str">
        <f t="shared" si="9"/>
        <v>404.1</v>
      </c>
      <c r="C127" s="182" t="s">
        <v>765</v>
      </c>
      <c r="D127" t="s">
        <v>766</v>
      </c>
      <c r="G127" s="173">
        <v>0</v>
      </c>
      <c r="H127" s="173">
        <v>0</v>
      </c>
      <c r="I127" s="173">
        <v>0</v>
      </c>
      <c r="J127" s="173">
        <v>0</v>
      </c>
      <c r="K127" s="173">
        <v>0</v>
      </c>
      <c r="L127" s="173">
        <v>0</v>
      </c>
      <c r="M127" s="173">
        <v>0</v>
      </c>
      <c r="N127" s="173">
        <v>0</v>
      </c>
      <c r="O127" s="173">
        <v>0</v>
      </c>
      <c r="P127" s="173">
        <v>0</v>
      </c>
      <c r="Q127" s="173">
        <v>0</v>
      </c>
      <c r="R127" s="173">
        <v>0</v>
      </c>
      <c r="S127" s="173">
        <v>0</v>
      </c>
      <c r="U127" s="173">
        <f t="shared" si="10"/>
        <v>0</v>
      </c>
    </row>
    <row r="128" spans="1:21">
      <c r="A128" s="181" t="str">
        <f t="shared" si="8"/>
        <v>404</v>
      </c>
      <c r="B128" s="181" t="str">
        <f t="shared" si="9"/>
        <v>404.2</v>
      </c>
      <c r="C128" s="182" t="s">
        <v>767</v>
      </c>
      <c r="D128" t="s">
        <v>768</v>
      </c>
      <c r="G128" s="173">
        <v>0</v>
      </c>
      <c r="H128" s="173">
        <v>0</v>
      </c>
      <c r="I128" s="173">
        <v>0</v>
      </c>
      <c r="J128" s="173">
        <v>0</v>
      </c>
      <c r="K128" s="173">
        <v>0</v>
      </c>
      <c r="L128" s="173">
        <v>0</v>
      </c>
      <c r="M128" s="173">
        <v>0</v>
      </c>
      <c r="N128" s="173">
        <v>0</v>
      </c>
      <c r="O128" s="173">
        <v>0</v>
      </c>
      <c r="P128" s="173">
        <v>0</v>
      </c>
      <c r="Q128" s="173">
        <v>0</v>
      </c>
      <c r="R128" s="173">
        <v>0</v>
      </c>
      <c r="S128" s="173">
        <v>0</v>
      </c>
      <c r="U128" s="173">
        <f t="shared" si="10"/>
        <v>0</v>
      </c>
    </row>
    <row r="129" spans="1:21">
      <c r="A129" s="181" t="str">
        <f t="shared" si="8"/>
        <v>404</v>
      </c>
      <c r="B129" s="181" t="str">
        <f t="shared" si="9"/>
        <v>404.3</v>
      </c>
      <c r="C129" s="182" t="s">
        <v>769</v>
      </c>
      <c r="D129" t="s">
        <v>770</v>
      </c>
      <c r="G129" s="173">
        <v>0</v>
      </c>
      <c r="H129" s="173">
        <v>0</v>
      </c>
      <c r="I129" s="173">
        <v>0</v>
      </c>
      <c r="J129" s="173">
        <v>0</v>
      </c>
      <c r="K129" s="173">
        <v>0</v>
      </c>
      <c r="L129" s="173">
        <v>0</v>
      </c>
      <c r="M129" s="173">
        <v>0</v>
      </c>
      <c r="N129" s="173">
        <v>0</v>
      </c>
      <c r="O129" s="173">
        <v>0</v>
      </c>
      <c r="P129" s="173">
        <v>0</v>
      </c>
      <c r="Q129" s="173">
        <v>0</v>
      </c>
      <c r="R129" s="173">
        <v>0</v>
      </c>
      <c r="S129" s="173">
        <v>0</v>
      </c>
      <c r="U129" s="173">
        <f t="shared" si="10"/>
        <v>0</v>
      </c>
    </row>
    <row r="130" spans="1:21">
      <c r="A130" s="181" t="str">
        <f t="shared" si="8"/>
        <v>405</v>
      </c>
      <c r="B130" s="181" t="str">
        <f t="shared" si="9"/>
        <v>405.0</v>
      </c>
      <c r="C130" s="182" t="s">
        <v>771</v>
      </c>
      <c r="D130" t="s">
        <v>772</v>
      </c>
      <c r="G130" s="173">
        <v>0</v>
      </c>
      <c r="H130" s="173">
        <v>0</v>
      </c>
      <c r="I130" s="173">
        <v>0</v>
      </c>
      <c r="J130" s="173">
        <v>0</v>
      </c>
      <c r="K130" s="173">
        <v>0</v>
      </c>
      <c r="L130" s="173">
        <v>0</v>
      </c>
      <c r="M130" s="173">
        <v>0</v>
      </c>
      <c r="N130" s="173">
        <v>0</v>
      </c>
      <c r="O130" s="173">
        <v>0</v>
      </c>
      <c r="P130" s="173">
        <v>0</v>
      </c>
      <c r="Q130" s="173">
        <v>0</v>
      </c>
      <c r="R130" s="173">
        <v>0</v>
      </c>
      <c r="S130" s="173">
        <v>0</v>
      </c>
      <c r="U130" s="173">
        <f t="shared" si="10"/>
        <v>0</v>
      </c>
    </row>
    <row r="131" spans="1:21">
      <c r="A131" s="181" t="str">
        <f t="shared" si="8"/>
        <v>406</v>
      </c>
      <c r="B131" s="181" t="str">
        <f t="shared" si="9"/>
        <v>406.0</v>
      </c>
      <c r="C131" s="182" t="s">
        <v>773</v>
      </c>
      <c r="D131" t="s">
        <v>774</v>
      </c>
      <c r="G131" s="173">
        <v>15479.11</v>
      </c>
      <c r="H131" s="173">
        <v>15479.11</v>
      </c>
      <c r="I131" s="173">
        <v>15479.11</v>
      </c>
      <c r="J131" s="173">
        <v>15479.11</v>
      </c>
      <c r="K131" s="173">
        <v>15479.11</v>
      </c>
      <c r="L131" s="173">
        <v>15479.11</v>
      </c>
      <c r="M131" s="173">
        <v>15479.11</v>
      </c>
      <c r="N131" s="173">
        <v>15479.11</v>
      </c>
      <c r="O131" s="173">
        <v>15479.11</v>
      </c>
      <c r="P131" s="173">
        <v>15479.11</v>
      </c>
      <c r="Q131" s="173">
        <v>15479.11</v>
      </c>
      <c r="R131" s="173">
        <v>15479.11</v>
      </c>
      <c r="S131" s="173">
        <v>15479.11</v>
      </c>
      <c r="U131" s="173">
        <f t="shared" si="10"/>
        <v>15479.109999999995</v>
      </c>
    </row>
    <row r="132" spans="1:21">
      <c r="A132" s="181" t="str">
        <f t="shared" si="8"/>
        <v>407</v>
      </c>
      <c r="B132" s="181" t="str">
        <f t="shared" si="9"/>
        <v>407.0</v>
      </c>
      <c r="C132" s="182" t="s">
        <v>775</v>
      </c>
      <c r="D132" t="s">
        <v>776</v>
      </c>
      <c r="G132" s="173">
        <v>2598881.23</v>
      </c>
      <c r="H132" s="173">
        <v>2475501.12</v>
      </c>
      <c r="I132" s="173">
        <v>2475501.12</v>
      </c>
      <c r="J132" s="173">
        <v>2475501.12</v>
      </c>
      <c r="K132" s="173">
        <v>2475501.12</v>
      </c>
      <c r="L132" s="173">
        <v>2475501.12</v>
      </c>
      <c r="M132" s="173">
        <v>2475501.12</v>
      </c>
      <c r="N132" s="173">
        <v>2475501.12</v>
      </c>
      <c r="O132" s="173">
        <v>2475501.12</v>
      </c>
      <c r="P132" s="173">
        <v>2475501.12</v>
      </c>
      <c r="Q132" s="173">
        <v>2475501.12</v>
      </c>
      <c r="R132" s="173">
        <v>2475501.12</v>
      </c>
      <c r="S132" s="173">
        <v>2475501.11</v>
      </c>
      <c r="U132" s="173">
        <f t="shared" si="10"/>
        <v>2484991.8969230773</v>
      </c>
    </row>
    <row r="133" spans="1:21">
      <c r="A133" s="181" t="str">
        <f t="shared" si="8"/>
        <v>407</v>
      </c>
      <c r="B133" s="181" t="str">
        <f t="shared" si="9"/>
        <v>407.1</v>
      </c>
      <c r="C133" s="182" t="s">
        <v>777</v>
      </c>
      <c r="D133" t="s">
        <v>778</v>
      </c>
      <c r="G133" s="173">
        <v>0</v>
      </c>
      <c r="H133" s="173">
        <v>0</v>
      </c>
      <c r="I133" s="173">
        <v>0</v>
      </c>
      <c r="J133" s="173">
        <v>0</v>
      </c>
      <c r="K133" s="173">
        <v>0</v>
      </c>
      <c r="L133" s="173">
        <v>0</v>
      </c>
      <c r="M133" s="173">
        <v>0</v>
      </c>
      <c r="N133" s="173">
        <v>0</v>
      </c>
      <c r="O133" s="173">
        <v>0</v>
      </c>
      <c r="P133" s="173">
        <v>0</v>
      </c>
      <c r="Q133" s="173">
        <v>0</v>
      </c>
      <c r="R133" s="173">
        <v>0</v>
      </c>
      <c r="S133" s="173">
        <v>0</v>
      </c>
      <c r="U133" s="173">
        <f t="shared" si="10"/>
        <v>0</v>
      </c>
    </row>
    <row r="134" spans="1:21">
      <c r="A134" s="181" t="str">
        <f t="shared" si="8"/>
        <v>407</v>
      </c>
      <c r="B134" s="181" t="str">
        <f t="shared" si="9"/>
        <v>407.2</v>
      </c>
      <c r="C134" s="182" t="s">
        <v>779</v>
      </c>
      <c r="D134" t="s">
        <v>780</v>
      </c>
      <c r="G134" s="173">
        <v>0</v>
      </c>
      <c r="H134" s="173">
        <v>0</v>
      </c>
      <c r="I134" s="173">
        <v>0</v>
      </c>
      <c r="J134" s="173">
        <v>0</v>
      </c>
      <c r="K134" s="173">
        <v>0</v>
      </c>
      <c r="L134" s="173">
        <v>0</v>
      </c>
      <c r="M134" s="173">
        <v>0</v>
      </c>
      <c r="N134" s="173">
        <v>0</v>
      </c>
      <c r="O134" s="173">
        <v>0</v>
      </c>
      <c r="P134" s="173">
        <v>0</v>
      </c>
      <c r="Q134" s="173">
        <v>0</v>
      </c>
      <c r="R134" s="173">
        <v>0</v>
      </c>
      <c r="S134" s="173">
        <v>0</v>
      </c>
      <c r="U134" s="173">
        <f t="shared" si="10"/>
        <v>0</v>
      </c>
    </row>
    <row r="135" spans="1:21">
      <c r="A135" s="181" t="str">
        <f t="shared" ref="A135:A198" si="11">MID(C135,2,3)</f>
        <v>407</v>
      </c>
      <c r="B135" s="181" t="str">
        <f t="shared" ref="B135:B198" si="12">MID(C135,2,3)&amp;"."&amp;MID(C135,5,1)</f>
        <v>407.3</v>
      </c>
      <c r="C135" s="182" t="s">
        <v>781</v>
      </c>
      <c r="D135" t="s">
        <v>782</v>
      </c>
      <c r="G135" s="173">
        <v>37331521.960000001</v>
      </c>
      <c r="H135" s="173">
        <v>13497558.5816365</v>
      </c>
      <c r="I135" s="173">
        <v>13461201.533373199</v>
      </c>
      <c r="J135" s="173">
        <v>13968847.9591127</v>
      </c>
      <c r="K135" s="173">
        <v>15933149.7592318</v>
      </c>
      <c r="L135" s="173">
        <v>15620048.741331499</v>
      </c>
      <c r="M135" s="173">
        <v>21087679.589657899</v>
      </c>
      <c r="N135" s="173">
        <v>21235359.679308701</v>
      </c>
      <c r="O135" s="173">
        <v>20870598.798875701</v>
      </c>
      <c r="P135" s="173">
        <v>25335033.602422498</v>
      </c>
      <c r="Q135" s="173">
        <v>18275209.130223799</v>
      </c>
      <c r="R135" s="173">
        <v>13399599.707875799</v>
      </c>
      <c r="S135" s="173">
        <v>12859333.751640501</v>
      </c>
      <c r="U135" s="173">
        <f t="shared" ref="U135:U198" si="13">AVERAGE(G135:S135)</f>
        <v>18682703.291899279</v>
      </c>
    </row>
    <row r="136" spans="1:21">
      <c r="A136" s="181" t="str">
        <f t="shared" si="11"/>
        <v>407</v>
      </c>
      <c r="B136" s="181" t="str">
        <f t="shared" si="12"/>
        <v>407.4</v>
      </c>
      <c r="C136" s="182" t="s">
        <v>783</v>
      </c>
      <c r="D136" t="s">
        <v>784</v>
      </c>
      <c r="G136" s="173">
        <v>-5355537</v>
      </c>
      <c r="H136" s="173">
        <v>-6778029.8128492003</v>
      </c>
      <c r="I136" s="173">
        <v>-5201571.3083421001</v>
      </c>
      <c r="J136" s="173">
        <v>-5787918.9833153998</v>
      </c>
      <c r="K136" s="173">
        <v>-2317340.8558399999</v>
      </c>
      <c r="L136" s="173">
        <v>-2634403.4190611001</v>
      </c>
      <c r="M136" s="173">
        <v>-1152876</v>
      </c>
      <c r="N136" s="173">
        <v>-1152876</v>
      </c>
      <c r="O136" s="173">
        <v>-1152876</v>
      </c>
      <c r="P136" s="173">
        <v>-1152876</v>
      </c>
      <c r="Q136" s="173">
        <v>-1152876</v>
      </c>
      <c r="R136" s="173">
        <v>-2517717.9420449999</v>
      </c>
      <c r="S136" s="173">
        <v>-14403291.5848442</v>
      </c>
      <c r="U136" s="173">
        <f t="shared" si="13"/>
        <v>-3904630.0697151544</v>
      </c>
    </row>
    <row r="137" spans="1:21">
      <c r="A137" s="181" t="str">
        <f t="shared" si="11"/>
        <v>408</v>
      </c>
      <c r="B137" s="181" t="str">
        <f t="shared" si="12"/>
        <v>408.1</v>
      </c>
      <c r="C137" s="182" t="s">
        <v>785</v>
      </c>
      <c r="D137" t="s">
        <v>786</v>
      </c>
      <c r="G137" s="173">
        <v>17618844.870000001</v>
      </c>
      <c r="H137" s="173">
        <v>18242567.430204999</v>
      </c>
      <c r="I137" s="173">
        <v>17475590.746084701</v>
      </c>
      <c r="J137" s="173">
        <v>17358301.972268999</v>
      </c>
      <c r="K137" s="173">
        <v>17750825.8823511</v>
      </c>
      <c r="L137" s="173">
        <v>18717896.823051199</v>
      </c>
      <c r="M137" s="173">
        <v>20253106.160507701</v>
      </c>
      <c r="N137" s="173">
        <v>20927468.988385201</v>
      </c>
      <c r="O137" s="173">
        <v>20776623.212662298</v>
      </c>
      <c r="P137" s="173">
        <v>21186622.376331698</v>
      </c>
      <c r="Q137" s="173">
        <v>19924395.463133801</v>
      </c>
      <c r="R137" s="173">
        <v>18194738.8372689</v>
      </c>
      <c r="S137" s="173">
        <v>17837410.345667999</v>
      </c>
      <c r="U137" s="173">
        <f t="shared" si="13"/>
        <v>18943414.854455277</v>
      </c>
    </row>
    <row r="138" spans="1:21">
      <c r="A138" s="181" t="str">
        <f t="shared" si="11"/>
        <v>408</v>
      </c>
      <c r="B138" s="181" t="str">
        <f t="shared" si="12"/>
        <v>408.2</v>
      </c>
      <c r="C138" s="182" t="s">
        <v>787</v>
      </c>
      <c r="D138" t="s">
        <v>788</v>
      </c>
      <c r="G138" s="173">
        <v>35543.480000000003</v>
      </c>
      <c r="H138" s="173">
        <v>13718.1060691</v>
      </c>
      <c r="I138" s="173">
        <v>13467.257302599999</v>
      </c>
      <c r="J138" s="173">
        <v>13467.257302599999</v>
      </c>
      <c r="K138" s="173">
        <v>13645.981296800001</v>
      </c>
      <c r="L138" s="173">
        <v>13811.7076206</v>
      </c>
      <c r="M138" s="173">
        <v>13314.5282871</v>
      </c>
      <c r="N138" s="173">
        <v>13903.066503</v>
      </c>
      <c r="O138" s="173">
        <v>13733.368055999999</v>
      </c>
      <c r="P138" s="173">
        <v>13563.669609</v>
      </c>
      <c r="Q138" s="173">
        <v>13903.066503</v>
      </c>
      <c r="R138" s="173">
        <v>13563.669609</v>
      </c>
      <c r="S138" s="173">
        <v>13733.368055999999</v>
      </c>
      <c r="U138" s="173">
        <f t="shared" si="13"/>
        <v>15336.040478061539</v>
      </c>
    </row>
    <row r="139" spans="1:21">
      <c r="A139" s="181" t="str">
        <f t="shared" si="11"/>
        <v>409</v>
      </c>
      <c r="B139" s="181" t="str">
        <f t="shared" si="12"/>
        <v>409.1</v>
      </c>
      <c r="C139" s="182" t="s">
        <v>789</v>
      </c>
      <c r="D139" t="s">
        <v>790</v>
      </c>
      <c r="G139" s="173">
        <v>-16500875.68</v>
      </c>
      <c r="H139" s="173">
        <v>1747929</v>
      </c>
      <c r="I139" s="173">
        <v>153008</v>
      </c>
      <c r="J139" s="173">
        <v>-7391371</v>
      </c>
      <c r="K139" s="173">
        <v>4412635</v>
      </c>
      <c r="L139" s="173">
        <v>7805202</v>
      </c>
      <c r="M139" s="173">
        <v>12449608</v>
      </c>
      <c r="N139" s="173">
        <v>14215118</v>
      </c>
      <c r="O139" s="173">
        <v>14518798</v>
      </c>
      <c r="P139" s="173">
        <v>9756266</v>
      </c>
      <c r="Q139" s="173">
        <v>5575225</v>
      </c>
      <c r="R139" s="173">
        <v>-182593</v>
      </c>
      <c r="S139" s="173">
        <v>343808</v>
      </c>
      <c r="U139" s="173">
        <f t="shared" si="13"/>
        <v>3607904.4092307691</v>
      </c>
    </row>
    <row r="140" spans="1:21">
      <c r="A140" s="181" t="str">
        <f t="shared" si="11"/>
        <v>409</v>
      </c>
      <c r="B140" s="181" t="str">
        <f t="shared" si="12"/>
        <v>409.2</v>
      </c>
      <c r="C140" s="182" t="s">
        <v>791</v>
      </c>
      <c r="D140" t="s">
        <v>792</v>
      </c>
      <c r="G140" s="173">
        <v>14645575.529999999</v>
      </c>
      <c r="H140" s="173">
        <v>376432</v>
      </c>
      <c r="I140" s="173">
        <v>408577</v>
      </c>
      <c r="J140" s="173">
        <v>868450</v>
      </c>
      <c r="K140" s="173">
        <v>376641</v>
      </c>
      <c r="L140" s="173">
        <v>385739</v>
      </c>
      <c r="M140" s="173">
        <v>307233</v>
      </c>
      <c r="N140" s="173">
        <v>1063239</v>
      </c>
      <c r="O140" s="173">
        <v>682037</v>
      </c>
      <c r="P140" s="173">
        <v>300802</v>
      </c>
      <c r="Q140" s="173">
        <v>305264</v>
      </c>
      <c r="R140" s="173">
        <v>313803</v>
      </c>
      <c r="S140" s="173">
        <v>270247</v>
      </c>
      <c r="U140" s="173">
        <f t="shared" si="13"/>
        <v>1561849.1946153848</v>
      </c>
    </row>
    <row r="141" spans="1:21">
      <c r="A141" s="181" t="str">
        <f t="shared" si="11"/>
        <v>409</v>
      </c>
      <c r="B141" s="181" t="str">
        <f t="shared" si="12"/>
        <v>409.3</v>
      </c>
      <c r="C141" s="182" t="s">
        <v>793</v>
      </c>
      <c r="D141" t="s">
        <v>794</v>
      </c>
      <c r="G141" s="173">
        <v>0</v>
      </c>
      <c r="H141" s="173">
        <v>0</v>
      </c>
      <c r="I141" s="173">
        <v>0</v>
      </c>
      <c r="J141" s="173">
        <v>0</v>
      </c>
      <c r="K141" s="173">
        <v>0</v>
      </c>
      <c r="L141" s="173">
        <v>0</v>
      </c>
      <c r="M141" s="173">
        <v>0</v>
      </c>
      <c r="N141" s="173">
        <v>0</v>
      </c>
      <c r="O141" s="173">
        <v>0</v>
      </c>
      <c r="P141" s="173">
        <v>0</v>
      </c>
      <c r="Q141" s="173">
        <v>0</v>
      </c>
      <c r="R141" s="173">
        <v>0</v>
      </c>
      <c r="S141" s="173">
        <v>0</v>
      </c>
      <c r="U141" s="173">
        <f t="shared" si="13"/>
        <v>0</v>
      </c>
    </row>
    <row r="142" spans="1:21">
      <c r="A142" s="181" t="str">
        <f t="shared" si="11"/>
        <v>410</v>
      </c>
      <c r="B142" s="181" t="str">
        <f t="shared" si="12"/>
        <v>410.1</v>
      </c>
      <c r="C142" s="182" t="s">
        <v>795</v>
      </c>
      <c r="D142" t="s">
        <v>796</v>
      </c>
      <c r="G142" s="173">
        <v>28220711.41</v>
      </c>
      <c r="H142" s="173">
        <v>13087984</v>
      </c>
      <c r="I142" s="173">
        <v>8506501</v>
      </c>
      <c r="J142" s="173">
        <v>20978886</v>
      </c>
      <c r="K142" s="173">
        <v>8379629</v>
      </c>
      <c r="L142" s="173">
        <v>8907178</v>
      </c>
      <c r="M142" s="173">
        <v>8354789</v>
      </c>
      <c r="N142" s="173">
        <v>8461038</v>
      </c>
      <c r="O142" s="173">
        <v>8318178</v>
      </c>
      <c r="P142" s="173">
        <v>8218569</v>
      </c>
      <c r="Q142" s="173">
        <v>7983102</v>
      </c>
      <c r="R142" s="173">
        <v>8050787</v>
      </c>
      <c r="S142" s="173">
        <v>11593916</v>
      </c>
      <c r="U142" s="173">
        <f t="shared" si="13"/>
        <v>11466251.416153846</v>
      </c>
    </row>
    <row r="143" spans="1:21">
      <c r="A143" s="181" t="str">
        <f t="shared" si="11"/>
        <v>410</v>
      </c>
      <c r="B143" s="181" t="str">
        <f t="shared" si="12"/>
        <v>410.2</v>
      </c>
      <c r="C143" s="182" t="s">
        <v>797</v>
      </c>
      <c r="D143" t="s">
        <v>798</v>
      </c>
      <c r="G143" s="173">
        <v>243.06</v>
      </c>
      <c r="H143" s="173">
        <v>0</v>
      </c>
      <c r="I143" s="173">
        <v>0</v>
      </c>
      <c r="J143" s="173">
        <v>0</v>
      </c>
      <c r="K143" s="173">
        <v>0</v>
      </c>
      <c r="L143" s="173">
        <v>0</v>
      </c>
      <c r="M143" s="173">
        <v>0</v>
      </c>
      <c r="N143" s="173">
        <v>0</v>
      </c>
      <c r="O143" s="173">
        <v>0</v>
      </c>
      <c r="P143" s="173">
        <v>0</v>
      </c>
      <c r="Q143" s="173">
        <v>0</v>
      </c>
      <c r="R143" s="173">
        <v>0</v>
      </c>
      <c r="S143" s="173">
        <v>0</v>
      </c>
      <c r="U143" s="173">
        <f t="shared" si="13"/>
        <v>18.696923076923078</v>
      </c>
    </row>
    <row r="144" spans="1:21">
      <c r="A144" s="181" t="str">
        <f t="shared" si="11"/>
        <v>411</v>
      </c>
      <c r="B144" s="181" t="str">
        <f t="shared" si="12"/>
        <v>411.1</v>
      </c>
      <c r="C144" s="182" t="s">
        <v>799</v>
      </c>
      <c r="D144" t="s">
        <v>800</v>
      </c>
      <c r="G144" s="173">
        <v>-18696371.210000001</v>
      </c>
      <c r="H144" s="173">
        <v>-11433748</v>
      </c>
      <c r="I144" s="173">
        <v>-8292864</v>
      </c>
      <c r="J144" s="173">
        <v>-8762025</v>
      </c>
      <c r="K144" s="173">
        <v>-10390987</v>
      </c>
      <c r="L144" s="173">
        <v>-10517178</v>
      </c>
      <c r="M144" s="173">
        <v>-12497405</v>
      </c>
      <c r="N144" s="173">
        <v>-11934025</v>
      </c>
      <c r="O144" s="173">
        <v>-11262878</v>
      </c>
      <c r="P144" s="173">
        <v>-23853684</v>
      </c>
      <c r="Q144" s="173">
        <v>-7198220</v>
      </c>
      <c r="R144" s="173">
        <v>-6254867</v>
      </c>
      <c r="S144" s="173">
        <v>-7445126</v>
      </c>
      <c r="U144" s="173">
        <f t="shared" si="13"/>
        <v>-11426106.016153846</v>
      </c>
    </row>
    <row r="145" spans="1:21">
      <c r="A145" s="181" t="str">
        <f t="shared" si="11"/>
        <v>411</v>
      </c>
      <c r="B145" s="181" t="str">
        <f t="shared" si="12"/>
        <v>411.2</v>
      </c>
      <c r="C145" s="182" t="s">
        <v>801</v>
      </c>
      <c r="D145" t="s">
        <v>802</v>
      </c>
      <c r="G145" s="173">
        <v>-5576.63</v>
      </c>
      <c r="H145" s="173">
        <v>0</v>
      </c>
      <c r="I145" s="173">
        <v>0</v>
      </c>
      <c r="J145" s="173">
        <v>0</v>
      </c>
      <c r="K145" s="173">
        <v>0</v>
      </c>
      <c r="L145" s="173">
        <v>0</v>
      </c>
      <c r="M145" s="173">
        <v>0</v>
      </c>
      <c r="N145" s="173">
        <v>0</v>
      </c>
      <c r="O145" s="173">
        <v>0</v>
      </c>
      <c r="P145" s="173">
        <v>0</v>
      </c>
      <c r="Q145" s="173">
        <v>0</v>
      </c>
      <c r="R145" s="173">
        <v>0</v>
      </c>
      <c r="S145" s="173">
        <v>0</v>
      </c>
      <c r="U145" s="173">
        <f t="shared" si="13"/>
        <v>-428.97153846153844</v>
      </c>
    </row>
    <row r="146" spans="1:21">
      <c r="A146" s="181" t="str">
        <f t="shared" si="11"/>
        <v>411</v>
      </c>
      <c r="B146" s="181" t="str">
        <f t="shared" si="12"/>
        <v>411.4</v>
      </c>
      <c r="C146" s="182" t="s">
        <v>803</v>
      </c>
      <c r="D146" t="s">
        <v>804</v>
      </c>
      <c r="G146" s="173">
        <v>-345077.55</v>
      </c>
      <c r="H146" s="173">
        <v>-673078</v>
      </c>
      <c r="I146" s="173">
        <v>-398623</v>
      </c>
      <c r="J146" s="173">
        <v>-673731</v>
      </c>
      <c r="K146" s="173">
        <v>-673731</v>
      </c>
      <c r="L146" s="173">
        <v>-673731</v>
      </c>
      <c r="M146" s="173">
        <v>-673731</v>
      </c>
      <c r="N146" s="173">
        <v>-673731</v>
      </c>
      <c r="O146" s="173">
        <v>-673731</v>
      </c>
      <c r="P146" s="173">
        <v>4807269</v>
      </c>
      <c r="Q146" s="173">
        <v>-719406</v>
      </c>
      <c r="R146" s="173">
        <v>-719406</v>
      </c>
      <c r="S146" s="173">
        <v>-719416</v>
      </c>
      <c r="U146" s="173">
        <f t="shared" si="13"/>
        <v>-216163.34999999998</v>
      </c>
    </row>
    <row r="147" spans="1:21">
      <c r="A147" s="181" t="str">
        <f t="shared" si="11"/>
        <v>411</v>
      </c>
      <c r="B147" s="181" t="str">
        <f t="shared" si="12"/>
        <v>411.5</v>
      </c>
      <c r="C147" s="182" t="s">
        <v>805</v>
      </c>
      <c r="D147" t="s">
        <v>806</v>
      </c>
      <c r="G147" s="173">
        <v>-1.44</v>
      </c>
      <c r="H147" s="173">
        <v>-1</v>
      </c>
      <c r="I147" s="173">
        <v>-1</v>
      </c>
      <c r="J147" s="173">
        <v>-1</v>
      </c>
      <c r="K147" s="173">
        <v>-1</v>
      </c>
      <c r="L147" s="173">
        <v>-1</v>
      </c>
      <c r="M147" s="173">
        <v>-1</v>
      </c>
      <c r="N147" s="173">
        <v>-1</v>
      </c>
      <c r="O147" s="173">
        <v>-1</v>
      </c>
      <c r="P147" s="173">
        <v>-1</v>
      </c>
      <c r="Q147" s="173">
        <v>-1</v>
      </c>
      <c r="R147" s="173">
        <v>-1</v>
      </c>
      <c r="S147" s="173">
        <v>-1</v>
      </c>
      <c r="U147" s="173">
        <f t="shared" si="13"/>
        <v>-1.0338461538461539</v>
      </c>
    </row>
    <row r="148" spans="1:21">
      <c r="A148" s="181" t="str">
        <f t="shared" si="11"/>
        <v>411</v>
      </c>
      <c r="B148" s="181" t="str">
        <f t="shared" si="12"/>
        <v>411.6</v>
      </c>
      <c r="C148" s="182" t="s">
        <v>807</v>
      </c>
      <c r="D148" t="s">
        <v>808</v>
      </c>
      <c r="G148" s="173">
        <v>0</v>
      </c>
      <c r="H148" s="173">
        <v>0</v>
      </c>
      <c r="I148" s="173">
        <v>0</v>
      </c>
      <c r="J148" s="173">
        <v>0</v>
      </c>
      <c r="K148" s="173">
        <v>0</v>
      </c>
      <c r="L148" s="173">
        <v>0</v>
      </c>
      <c r="M148" s="173">
        <v>0</v>
      </c>
      <c r="N148" s="173">
        <v>0</v>
      </c>
      <c r="O148" s="173">
        <v>0</v>
      </c>
      <c r="P148" s="173">
        <v>0</v>
      </c>
      <c r="Q148" s="173">
        <v>0</v>
      </c>
      <c r="R148" s="173">
        <v>0</v>
      </c>
      <c r="S148" s="173">
        <v>0</v>
      </c>
      <c r="U148" s="173">
        <f t="shared" si="13"/>
        <v>0</v>
      </c>
    </row>
    <row r="149" spans="1:21">
      <c r="A149" s="181" t="str">
        <f t="shared" si="11"/>
        <v>411</v>
      </c>
      <c r="B149" s="181" t="str">
        <f t="shared" si="12"/>
        <v>411.7</v>
      </c>
      <c r="C149" s="182" t="s">
        <v>809</v>
      </c>
      <c r="D149" t="s">
        <v>810</v>
      </c>
      <c r="G149" s="173">
        <v>0</v>
      </c>
      <c r="H149" s="173">
        <v>0</v>
      </c>
      <c r="I149" s="173">
        <v>0</v>
      </c>
      <c r="J149" s="173">
        <v>0</v>
      </c>
      <c r="K149" s="173">
        <v>0</v>
      </c>
      <c r="L149" s="173">
        <v>0</v>
      </c>
      <c r="M149" s="173">
        <v>0</v>
      </c>
      <c r="N149" s="173">
        <v>0</v>
      </c>
      <c r="O149" s="173">
        <v>0</v>
      </c>
      <c r="P149" s="173">
        <v>0</v>
      </c>
      <c r="Q149" s="173">
        <v>0</v>
      </c>
      <c r="R149" s="173">
        <v>0</v>
      </c>
      <c r="S149" s="173">
        <v>0</v>
      </c>
      <c r="U149" s="173">
        <f t="shared" si="13"/>
        <v>0</v>
      </c>
    </row>
    <row r="150" spans="1:21">
      <c r="A150" s="181" t="str">
        <f t="shared" si="11"/>
        <v>411</v>
      </c>
      <c r="B150" s="181" t="str">
        <f t="shared" si="12"/>
        <v>411.8</v>
      </c>
      <c r="C150" s="182" t="s">
        <v>811</v>
      </c>
      <c r="D150" t="s">
        <v>812</v>
      </c>
      <c r="G150" s="173">
        <v>2256347.85</v>
      </c>
      <c r="H150" s="173">
        <v>303440</v>
      </c>
      <c r="I150" s="173">
        <v>283864</v>
      </c>
      <c r="J150" s="173">
        <v>303440</v>
      </c>
      <c r="K150" s="173">
        <v>293652</v>
      </c>
      <c r="L150" s="173">
        <v>303440</v>
      </c>
      <c r="M150" s="173">
        <v>293652</v>
      </c>
      <c r="N150" s="173">
        <v>303440</v>
      </c>
      <c r="O150" s="173">
        <v>303440</v>
      </c>
      <c r="P150" s="173">
        <v>293652</v>
      </c>
      <c r="Q150" s="173">
        <v>303440</v>
      </c>
      <c r="R150" s="173">
        <v>293652</v>
      </c>
      <c r="S150" s="173">
        <v>303442</v>
      </c>
      <c r="U150" s="173">
        <f t="shared" si="13"/>
        <v>449146.29615384614</v>
      </c>
    </row>
    <row r="151" spans="1:21">
      <c r="A151" s="181" t="str">
        <f t="shared" si="11"/>
        <v>411</v>
      </c>
      <c r="B151" s="181" t="str">
        <f t="shared" si="12"/>
        <v>411.9</v>
      </c>
      <c r="C151" s="182" t="s">
        <v>813</v>
      </c>
      <c r="D151" t="s">
        <v>814</v>
      </c>
      <c r="G151" s="173">
        <v>0</v>
      </c>
      <c r="H151" s="173">
        <v>0</v>
      </c>
      <c r="I151" s="173">
        <v>0</v>
      </c>
      <c r="J151" s="173">
        <v>0</v>
      </c>
      <c r="K151" s="173">
        <v>0</v>
      </c>
      <c r="L151" s="173">
        <v>0</v>
      </c>
      <c r="M151" s="173">
        <v>0</v>
      </c>
      <c r="N151" s="173">
        <v>0</v>
      </c>
      <c r="O151" s="173">
        <v>0</v>
      </c>
      <c r="P151" s="173">
        <v>0</v>
      </c>
      <c r="Q151" s="173">
        <v>0</v>
      </c>
      <c r="R151" s="173">
        <v>0</v>
      </c>
      <c r="S151" s="173">
        <v>0</v>
      </c>
      <c r="U151" s="173">
        <f t="shared" si="13"/>
        <v>0</v>
      </c>
    </row>
    <row r="152" spans="1:21">
      <c r="A152" s="181" t="str">
        <f t="shared" si="11"/>
        <v>412</v>
      </c>
      <c r="B152" s="181" t="str">
        <f t="shared" si="12"/>
        <v>412.0</v>
      </c>
      <c r="C152" s="182" t="s">
        <v>815</v>
      </c>
      <c r="D152" t="s">
        <v>816</v>
      </c>
      <c r="G152" s="173">
        <v>0</v>
      </c>
      <c r="H152" s="173">
        <v>0</v>
      </c>
      <c r="I152" s="173">
        <v>0</v>
      </c>
      <c r="J152" s="173">
        <v>0</v>
      </c>
      <c r="K152" s="173">
        <v>0</v>
      </c>
      <c r="L152" s="173">
        <v>0</v>
      </c>
      <c r="M152" s="173">
        <v>0</v>
      </c>
      <c r="N152" s="173">
        <v>0</v>
      </c>
      <c r="O152" s="173">
        <v>0</v>
      </c>
      <c r="P152" s="173">
        <v>0</v>
      </c>
      <c r="Q152" s="173">
        <v>0</v>
      </c>
      <c r="R152" s="173">
        <v>0</v>
      </c>
      <c r="S152" s="173">
        <v>0</v>
      </c>
      <c r="U152" s="173">
        <f t="shared" si="13"/>
        <v>0</v>
      </c>
    </row>
    <row r="153" spans="1:21">
      <c r="A153" s="181" t="str">
        <f t="shared" si="11"/>
        <v>413</v>
      </c>
      <c r="B153" s="181" t="str">
        <f t="shared" si="12"/>
        <v>413.0</v>
      </c>
      <c r="C153" s="182" t="s">
        <v>817</v>
      </c>
      <c r="D153" t="s">
        <v>818</v>
      </c>
      <c r="G153" s="173">
        <v>0</v>
      </c>
      <c r="H153" s="173">
        <v>0</v>
      </c>
      <c r="I153" s="173">
        <v>0</v>
      </c>
      <c r="J153" s="173">
        <v>0</v>
      </c>
      <c r="K153" s="173">
        <v>0</v>
      </c>
      <c r="L153" s="173">
        <v>0</v>
      </c>
      <c r="M153" s="173">
        <v>0</v>
      </c>
      <c r="N153" s="173">
        <v>0</v>
      </c>
      <c r="O153" s="173">
        <v>0</v>
      </c>
      <c r="P153" s="173">
        <v>0</v>
      </c>
      <c r="Q153" s="173">
        <v>0</v>
      </c>
      <c r="R153" s="173">
        <v>0</v>
      </c>
      <c r="S153" s="173">
        <v>0</v>
      </c>
      <c r="U153" s="173">
        <f t="shared" si="13"/>
        <v>0</v>
      </c>
    </row>
    <row r="154" spans="1:21">
      <c r="A154" s="181" t="str">
        <f t="shared" si="11"/>
        <v>414</v>
      </c>
      <c r="B154" s="181" t="str">
        <f t="shared" si="12"/>
        <v>414.0</v>
      </c>
      <c r="C154" s="182" t="s">
        <v>819</v>
      </c>
      <c r="D154" t="s">
        <v>820</v>
      </c>
      <c r="G154" s="173">
        <v>0</v>
      </c>
      <c r="H154" s="173">
        <v>0</v>
      </c>
      <c r="I154" s="173">
        <v>0</v>
      </c>
      <c r="J154" s="173">
        <v>0</v>
      </c>
      <c r="K154" s="173">
        <v>0</v>
      </c>
      <c r="L154" s="173">
        <v>0</v>
      </c>
      <c r="M154" s="173">
        <v>0</v>
      </c>
      <c r="N154" s="173">
        <v>0</v>
      </c>
      <c r="O154" s="173">
        <v>0</v>
      </c>
      <c r="P154" s="173">
        <v>0</v>
      </c>
      <c r="Q154" s="173">
        <v>0</v>
      </c>
      <c r="R154" s="173">
        <v>0</v>
      </c>
      <c r="S154" s="173">
        <v>0</v>
      </c>
      <c r="U154" s="173">
        <f t="shared" si="13"/>
        <v>0</v>
      </c>
    </row>
    <row r="155" spans="1:21">
      <c r="A155" s="181" t="str">
        <f t="shared" si="11"/>
        <v>415</v>
      </c>
      <c r="B155" s="181" t="str">
        <f t="shared" si="12"/>
        <v>415.0</v>
      </c>
      <c r="C155" s="182" t="s">
        <v>821</v>
      </c>
      <c r="D155" t="s">
        <v>822</v>
      </c>
      <c r="G155" s="173">
        <v>535852.80000000005</v>
      </c>
      <c r="H155" s="173">
        <v>497000</v>
      </c>
      <c r="I155" s="173">
        <v>522600</v>
      </c>
      <c r="J155" s="173">
        <v>498200</v>
      </c>
      <c r="K155" s="173">
        <v>524800</v>
      </c>
      <c r="L155" s="173">
        <v>491500</v>
      </c>
      <c r="M155" s="173">
        <v>493100</v>
      </c>
      <c r="N155" s="173">
        <v>3282737</v>
      </c>
      <c r="O155" s="173">
        <v>2279763</v>
      </c>
      <c r="P155" s="173">
        <v>508900</v>
      </c>
      <c r="Q155" s="173">
        <v>559000</v>
      </c>
      <c r="R155" s="173">
        <v>509100</v>
      </c>
      <c r="S155" s="173">
        <v>544200</v>
      </c>
      <c r="U155" s="173">
        <f t="shared" si="13"/>
        <v>865134.83076923084</v>
      </c>
    </row>
    <row r="156" spans="1:21">
      <c r="A156" s="181" t="str">
        <f t="shared" si="11"/>
        <v>416</v>
      </c>
      <c r="B156" s="181" t="str">
        <f t="shared" si="12"/>
        <v>416.0</v>
      </c>
      <c r="C156" s="182" t="s">
        <v>823</v>
      </c>
      <c r="D156" t="s">
        <v>824</v>
      </c>
      <c r="G156" s="173">
        <v>-1196506.8500000001</v>
      </c>
      <c r="H156" s="173">
        <v>343908.11036430002</v>
      </c>
      <c r="I156" s="173">
        <v>337604.71400460001</v>
      </c>
      <c r="J156" s="173">
        <v>351327.9540046</v>
      </c>
      <c r="K156" s="173">
        <v>387983.10840949998</v>
      </c>
      <c r="L156" s="173">
        <v>361328.6853824</v>
      </c>
      <c r="M156" s="173">
        <v>353619.578629</v>
      </c>
      <c r="N156" s="173">
        <v>366019.3273601</v>
      </c>
      <c r="O156" s="173">
        <v>394233.38990289997</v>
      </c>
      <c r="P156" s="173">
        <v>364183.02244570001</v>
      </c>
      <c r="Q156" s="173">
        <v>370235.11736009998</v>
      </c>
      <c r="R156" s="173">
        <v>365816.29244569998</v>
      </c>
      <c r="S156" s="173">
        <v>374206.7299029</v>
      </c>
      <c r="U156" s="173">
        <f t="shared" si="13"/>
        <v>244150.70617013847</v>
      </c>
    </row>
    <row r="157" spans="1:21">
      <c r="A157" s="181" t="str">
        <f t="shared" si="11"/>
        <v>417</v>
      </c>
      <c r="B157" s="181" t="str">
        <f t="shared" si="12"/>
        <v>417.0</v>
      </c>
      <c r="C157" s="182" t="s">
        <v>825</v>
      </c>
      <c r="D157" t="s">
        <v>826</v>
      </c>
      <c r="G157" s="173">
        <v>0</v>
      </c>
      <c r="H157" s="173">
        <v>0</v>
      </c>
      <c r="I157" s="173">
        <v>0</v>
      </c>
      <c r="J157" s="173">
        <v>0</v>
      </c>
      <c r="K157" s="173">
        <v>0</v>
      </c>
      <c r="L157" s="173">
        <v>0</v>
      </c>
      <c r="M157" s="173">
        <v>0</v>
      </c>
      <c r="N157" s="173">
        <v>0</v>
      </c>
      <c r="O157" s="173">
        <v>0</v>
      </c>
      <c r="P157" s="173">
        <v>0</v>
      </c>
      <c r="Q157" s="173">
        <v>0</v>
      </c>
      <c r="R157" s="173">
        <v>0</v>
      </c>
      <c r="S157" s="173">
        <v>0</v>
      </c>
      <c r="U157" s="173">
        <f t="shared" si="13"/>
        <v>0</v>
      </c>
    </row>
    <row r="158" spans="1:21">
      <c r="A158" s="181" t="str">
        <f t="shared" si="11"/>
        <v>417</v>
      </c>
      <c r="B158" s="181" t="str">
        <f t="shared" si="12"/>
        <v>417.1</v>
      </c>
      <c r="C158" s="182" t="s">
        <v>827</v>
      </c>
      <c r="D158" t="s">
        <v>828</v>
      </c>
      <c r="G158" s="173">
        <v>0</v>
      </c>
      <c r="H158" s="173">
        <v>0</v>
      </c>
      <c r="I158" s="173">
        <v>0</v>
      </c>
      <c r="J158" s="173">
        <v>0</v>
      </c>
      <c r="K158" s="173">
        <v>0</v>
      </c>
      <c r="L158" s="173">
        <v>0</v>
      </c>
      <c r="M158" s="173">
        <v>0</v>
      </c>
      <c r="N158" s="173">
        <v>0</v>
      </c>
      <c r="O158" s="173">
        <v>0</v>
      </c>
      <c r="P158" s="173">
        <v>0</v>
      </c>
      <c r="Q158" s="173">
        <v>0</v>
      </c>
      <c r="R158" s="173">
        <v>0</v>
      </c>
      <c r="S158" s="173">
        <v>0</v>
      </c>
      <c r="U158" s="173">
        <f t="shared" si="13"/>
        <v>0</v>
      </c>
    </row>
    <row r="159" spans="1:21">
      <c r="A159" s="181" t="str">
        <f t="shared" si="11"/>
        <v>418</v>
      </c>
      <c r="B159" s="181" t="str">
        <f t="shared" si="12"/>
        <v>418.0</v>
      </c>
      <c r="C159" s="182" t="s">
        <v>829</v>
      </c>
      <c r="D159" t="s">
        <v>830</v>
      </c>
      <c r="G159" s="173">
        <v>-5090.04</v>
      </c>
      <c r="H159" s="173">
        <v>0</v>
      </c>
      <c r="I159" s="173">
        <v>0</v>
      </c>
      <c r="J159" s="173">
        <v>0</v>
      </c>
      <c r="K159" s="173">
        <v>0</v>
      </c>
      <c r="L159" s="173">
        <v>0</v>
      </c>
      <c r="M159" s="173">
        <v>0</v>
      </c>
      <c r="N159" s="173">
        <v>0</v>
      </c>
      <c r="O159" s="173">
        <v>0</v>
      </c>
      <c r="P159" s="173">
        <v>0</v>
      </c>
      <c r="Q159" s="173">
        <v>0</v>
      </c>
      <c r="R159" s="173">
        <v>0</v>
      </c>
      <c r="S159" s="173">
        <v>0</v>
      </c>
      <c r="U159" s="173">
        <f t="shared" si="13"/>
        <v>-391.54153846153844</v>
      </c>
    </row>
    <row r="160" spans="1:21">
      <c r="A160" s="181" t="str">
        <f t="shared" si="11"/>
        <v>418</v>
      </c>
      <c r="B160" s="181" t="str">
        <f t="shared" si="12"/>
        <v>418.1</v>
      </c>
      <c r="C160" s="182" t="s">
        <v>831</v>
      </c>
      <c r="D160" t="s">
        <v>832</v>
      </c>
      <c r="G160" s="173">
        <v>0</v>
      </c>
      <c r="H160" s="173">
        <v>0</v>
      </c>
      <c r="I160" s="173">
        <v>0</v>
      </c>
      <c r="J160" s="173">
        <v>0</v>
      </c>
      <c r="K160" s="173">
        <v>0</v>
      </c>
      <c r="L160" s="173">
        <v>0</v>
      </c>
      <c r="M160" s="173">
        <v>0</v>
      </c>
      <c r="N160" s="173">
        <v>0</v>
      </c>
      <c r="O160" s="173">
        <v>0</v>
      </c>
      <c r="P160" s="173">
        <v>0</v>
      </c>
      <c r="Q160" s="173">
        <v>0</v>
      </c>
      <c r="R160" s="173">
        <v>0</v>
      </c>
      <c r="S160" s="173">
        <v>0</v>
      </c>
      <c r="U160" s="173">
        <f t="shared" si="13"/>
        <v>0</v>
      </c>
    </row>
    <row r="161" spans="1:21">
      <c r="A161" s="181" t="str">
        <f t="shared" si="11"/>
        <v>419</v>
      </c>
      <c r="B161" s="181" t="str">
        <f t="shared" si="12"/>
        <v>419.0</v>
      </c>
      <c r="C161" s="182" t="s">
        <v>833</v>
      </c>
      <c r="D161" t="s">
        <v>834</v>
      </c>
      <c r="G161" s="173">
        <v>3137285.87</v>
      </c>
      <c r="H161" s="173">
        <v>557146.61333329999</v>
      </c>
      <c r="I161" s="173">
        <v>557146.61333329999</v>
      </c>
      <c r="J161" s="173">
        <v>557146.61333329999</v>
      </c>
      <c r="K161" s="173">
        <v>547896.61333329999</v>
      </c>
      <c r="L161" s="173">
        <v>547896.61333329999</v>
      </c>
      <c r="M161" s="173">
        <v>547896.61333329999</v>
      </c>
      <c r="N161" s="173">
        <v>535563.28</v>
      </c>
      <c r="O161" s="173">
        <v>535563.28</v>
      </c>
      <c r="P161" s="173">
        <v>396813.28</v>
      </c>
      <c r="Q161" s="173">
        <v>396813.28</v>
      </c>
      <c r="R161" s="173">
        <v>396813.28</v>
      </c>
      <c r="S161" s="173">
        <v>396813.29</v>
      </c>
      <c r="U161" s="173">
        <f t="shared" si="13"/>
        <v>700830.40307690762</v>
      </c>
    </row>
    <row r="162" spans="1:21">
      <c r="A162" s="181" t="str">
        <f t="shared" si="11"/>
        <v>419</v>
      </c>
      <c r="B162" s="181" t="str">
        <f t="shared" si="12"/>
        <v>419.1</v>
      </c>
      <c r="C162" s="182" t="s">
        <v>835</v>
      </c>
      <c r="D162" t="s">
        <v>836</v>
      </c>
      <c r="G162" s="173">
        <v>1859640.88</v>
      </c>
      <c r="H162" s="173">
        <v>1609893.14</v>
      </c>
      <c r="I162" s="173">
        <v>1738674.37</v>
      </c>
      <c r="J162" s="173">
        <v>1894619.87</v>
      </c>
      <c r="K162" s="173">
        <v>2081678.34</v>
      </c>
      <c r="L162" s="173">
        <v>2221183.56</v>
      </c>
      <c r="M162" s="173">
        <v>2434833.04</v>
      </c>
      <c r="N162" s="173">
        <v>2711773</v>
      </c>
      <c r="O162" s="173">
        <v>2924424.62</v>
      </c>
      <c r="P162" s="173">
        <v>3084407.46</v>
      </c>
      <c r="Q162" s="173">
        <v>3249700.59</v>
      </c>
      <c r="R162" s="173">
        <v>3467010.01</v>
      </c>
      <c r="S162" s="173">
        <v>3342061.76</v>
      </c>
      <c r="U162" s="173">
        <f t="shared" si="13"/>
        <v>2509223.1261538463</v>
      </c>
    </row>
    <row r="163" spans="1:21">
      <c r="A163" s="181" t="str">
        <f t="shared" si="11"/>
        <v>420</v>
      </c>
      <c r="B163" s="181" t="str">
        <f t="shared" si="12"/>
        <v>420.0</v>
      </c>
      <c r="C163" s="182" t="s">
        <v>837</v>
      </c>
      <c r="D163" t="s">
        <v>838</v>
      </c>
      <c r="G163" s="173">
        <v>0</v>
      </c>
      <c r="H163" s="173">
        <v>0</v>
      </c>
      <c r="I163" s="173">
        <v>0</v>
      </c>
      <c r="J163" s="173">
        <v>0</v>
      </c>
      <c r="K163" s="173">
        <v>0</v>
      </c>
      <c r="L163" s="173">
        <v>0</v>
      </c>
      <c r="M163" s="173">
        <v>0</v>
      </c>
      <c r="N163" s="173">
        <v>0</v>
      </c>
      <c r="O163" s="173">
        <v>0</v>
      </c>
      <c r="P163" s="173">
        <v>0</v>
      </c>
      <c r="Q163" s="173">
        <v>0</v>
      </c>
      <c r="R163" s="173">
        <v>0</v>
      </c>
      <c r="S163" s="173">
        <v>0</v>
      </c>
      <c r="U163" s="173">
        <f t="shared" si="13"/>
        <v>0</v>
      </c>
    </row>
    <row r="164" spans="1:21">
      <c r="A164" s="181" t="str">
        <f t="shared" si="11"/>
        <v>421</v>
      </c>
      <c r="B164" s="181" t="str">
        <f t="shared" si="12"/>
        <v>421.0</v>
      </c>
      <c r="C164" s="182" t="s">
        <v>839</v>
      </c>
      <c r="D164" t="s">
        <v>840</v>
      </c>
      <c r="G164" s="173">
        <v>480441</v>
      </c>
      <c r="H164" s="173">
        <v>397583</v>
      </c>
      <c r="I164" s="173">
        <v>365737</v>
      </c>
      <c r="J164" s="173">
        <v>340309</v>
      </c>
      <c r="K164" s="173">
        <v>296971</v>
      </c>
      <c r="L164" s="173">
        <v>249287</v>
      </c>
      <c r="M164" s="173">
        <v>200690</v>
      </c>
      <c r="N164" s="173">
        <v>131189</v>
      </c>
      <c r="O164" s="173">
        <v>70970</v>
      </c>
      <c r="P164" s="173">
        <v>20121</v>
      </c>
      <c r="Q164" s="173">
        <v>15676</v>
      </c>
      <c r="R164" s="173">
        <v>11942</v>
      </c>
      <c r="S164" s="173">
        <v>9051</v>
      </c>
      <c r="U164" s="173">
        <f t="shared" si="13"/>
        <v>199228.23076923078</v>
      </c>
    </row>
    <row r="165" spans="1:21">
      <c r="A165" s="181" t="str">
        <f t="shared" si="11"/>
        <v>421</v>
      </c>
      <c r="B165" s="181" t="str">
        <f t="shared" si="12"/>
        <v>421.1</v>
      </c>
      <c r="C165" s="182" t="s">
        <v>841</v>
      </c>
      <c r="D165" t="s">
        <v>842</v>
      </c>
      <c r="G165" s="173">
        <v>612.9</v>
      </c>
      <c r="H165" s="173">
        <v>585.72</v>
      </c>
      <c r="I165" s="173">
        <v>585.72</v>
      </c>
      <c r="J165" s="173">
        <v>2000295.86</v>
      </c>
      <c r="K165" s="173">
        <v>295.86</v>
      </c>
      <c r="L165" s="173">
        <v>295.86</v>
      </c>
      <c r="M165" s="173">
        <v>295.86</v>
      </c>
      <c r="N165" s="173">
        <v>295.86</v>
      </c>
      <c r="O165" s="173">
        <v>295.86</v>
      </c>
      <c r="P165" s="173">
        <v>0</v>
      </c>
      <c r="Q165" s="173">
        <v>0</v>
      </c>
      <c r="R165" s="173">
        <v>0</v>
      </c>
      <c r="S165" s="173">
        <v>0</v>
      </c>
      <c r="U165" s="173">
        <f t="shared" si="13"/>
        <v>154119.96153846159</v>
      </c>
    </row>
    <row r="166" spans="1:21">
      <c r="A166" s="181" t="str">
        <f t="shared" si="11"/>
        <v>421</v>
      </c>
      <c r="B166" s="181" t="str">
        <f t="shared" si="12"/>
        <v>421.2</v>
      </c>
      <c r="C166" s="182" t="s">
        <v>843</v>
      </c>
      <c r="D166" t="s">
        <v>844</v>
      </c>
      <c r="G166" s="173">
        <v>0</v>
      </c>
      <c r="H166" s="173">
        <v>0</v>
      </c>
      <c r="I166" s="173">
        <v>0</v>
      </c>
      <c r="J166" s="173">
        <v>0</v>
      </c>
      <c r="K166" s="173">
        <v>0</v>
      </c>
      <c r="L166" s="173">
        <v>0</v>
      </c>
      <c r="M166" s="173">
        <v>0</v>
      </c>
      <c r="N166" s="173">
        <v>0</v>
      </c>
      <c r="O166" s="173">
        <v>0</v>
      </c>
      <c r="P166" s="173">
        <v>0</v>
      </c>
      <c r="Q166" s="173">
        <v>0</v>
      </c>
      <c r="R166" s="173">
        <v>0</v>
      </c>
      <c r="S166" s="173">
        <v>0</v>
      </c>
      <c r="U166" s="173">
        <f t="shared" si="13"/>
        <v>0</v>
      </c>
    </row>
    <row r="167" spans="1:21">
      <c r="A167" s="181" t="str">
        <f t="shared" si="11"/>
        <v>425</v>
      </c>
      <c r="B167" s="181" t="str">
        <f t="shared" si="12"/>
        <v>425.0</v>
      </c>
      <c r="C167" s="182" t="s">
        <v>845</v>
      </c>
      <c r="D167" t="s">
        <v>846</v>
      </c>
      <c r="G167" s="173">
        <v>4246.63</v>
      </c>
      <c r="H167" s="173">
        <v>4246.62</v>
      </c>
      <c r="I167" s="173">
        <v>4246.62</v>
      </c>
      <c r="J167" s="173">
        <v>4246.62</v>
      </c>
      <c r="K167" s="173">
        <v>4246.62</v>
      </c>
      <c r="L167" s="173">
        <v>4246.62</v>
      </c>
      <c r="M167" s="173">
        <v>4246.62</v>
      </c>
      <c r="N167" s="173">
        <v>4246.62</v>
      </c>
      <c r="O167" s="173">
        <v>4246.62</v>
      </c>
      <c r="P167" s="173">
        <v>4246.62</v>
      </c>
      <c r="Q167" s="173">
        <v>4246.62</v>
      </c>
      <c r="R167" s="173">
        <v>4246.62</v>
      </c>
      <c r="S167" s="173">
        <v>4246.62</v>
      </c>
      <c r="U167" s="173">
        <f t="shared" si="13"/>
        <v>4246.6207692307698</v>
      </c>
    </row>
    <row r="168" spans="1:21">
      <c r="A168" s="181" t="str">
        <f t="shared" si="11"/>
        <v>426</v>
      </c>
      <c r="B168" s="181" t="str">
        <f t="shared" si="12"/>
        <v>426.1</v>
      </c>
      <c r="C168" s="182" t="s">
        <v>847</v>
      </c>
      <c r="D168" t="s">
        <v>848</v>
      </c>
      <c r="G168" s="173">
        <v>198605.15</v>
      </c>
      <c r="H168" s="173">
        <v>421083</v>
      </c>
      <c r="I168" s="173">
        <v>219333</v>
      </c>
      <c r="J168" s="173">
        <v>415417</v>
      </c>
      <c r="K168" s="173">
        <v>293933</v>
      </c>
      <c r="L168" s="173">
        <v>203583</v>
      </c>
      <c r="M168" s="173">
        <v>474183</v>
      </c>
      <c r="N168" s="173">
        <v>186583</v>
      </c>
      <c r="O168" s="173">
        <v>599233</v>
      </c>
      <c r="P168" s="173">
        <v>172583</v>
      </c>
      <c r="Q168" s="173">
        <v>194783</v>
      </c>
      <c r="R168" s="173">
        <v>111733</v>
      </c>
      <c r="S168" s="173">
        <v>307583</v>
      </c>
      <c r="U168" s="173">
        <f t="shared" si="13"/>
        <v>292202.70384615386</v>
      </c>
    </row>
    <row r="169" spans="1:21">
      <c r="A169" s="181" t="str">
        <f t="shared" si="11"/>
        <v>426</v>
      </c>
      <c r="B169" s="181" t="str">
        <f t="shared" si="12"/>
        <v>426.2</v>
      </c>
      <c r="C169" s="182" t="s">
        <v>849</v>
      </c>
      <c r="D169" t="s">
        <v>850</v>
      </c>
      <c r="G169" s="173">
        <v>0</v>
      </c>
      <c r="H169" s="173">
        <v>0</v>
      </c>
      <c r="I169" s="173">
        <v>0</v>
      </c>
      <c r="J169" s="173">
        <v>0</v>
      </c>
      <c r="K169" s="173">
        <v>0</v>
      </c>
      <c r="L169" s="173">
        <v>0</v>
      </c>
      <c r="M169" s="173">
        <v>0</v>
      </c>
      <c r="N169" s="173">
        <v>0</v>
      </c>
      <c r="O169" s="173">
        <v>0</v>
      </c>
      <c r="P169" s="173">
        <v>0</v>
      </c>
      <c r="Q169" s="173">
        <v>0</v>
      </c>
      <c r="R169" s="173">
        <v>0</v>
      </c>
      <c r="S169" s="173">
        <v>0</v>
      </c>
      <c r="U169" s="173">
        <f t="shared" si="13"/>
        <v>0</v>
      </c>
    </row>
    <row r="170" spans="1:21">
      <c r="A170" s="181" t="str">
        <f t="shared" si="11"/>
        <v>426</v>
      </c>
      <c r="B170" s="181" t="str">
        <f t="shared" si="12"/>
        <v>426.3</v>
      </c>
      <c r="C170" s="182" t="s">
        <v>851</v>
      </c>
      <c r="D170" t="s">
        <v>852</v>
      </c>
      <c r="G170" s="173">
        <v>85683</v>
      </c>
      <c r="H170" s="173">
        <v>0</v>
      </c>
      <c r="I170" s="173">
        <v>75000</v>
      </c>
      <c r="J170" s="173">
        <v>0</v>
      </c>
      <c r="K170" s="173">
        <v>0</v>
      </c>
      <c r="L170" s="173">
        <v>0</v>
      </c>
      <c r="M170" s="173">
        <v>0</v>
      </c>
      <c r="N170" s="173">
        <v>0</v>
      </c>
      <c r="O170" s="173">
        <v>0</v>
      </c>
      <c r="P170" s="173">
        <v>0</v>
      </c>
      <c r="Q170" s="173">
        <v>0</v>
      </c>
      <c r="R170" s="173">
        <v>0</v>
      </c>
      <c r="S170" s="173">
        <v>0</v>
      </c>
      <c r="U170" s="173">
        <f t="shared" si="13"/>
        <v>12360.23076923077</v>
      </c>
    </row>
    <row r="171" spans="1:21">
      <c r="A171" s="181" t="str">
        <f t="shared" si="11"/>
        <v>426</v>
      </c>
      <c r="B171" s="181" t="str">
        <f t="shared" si="12"/>
        <v>426.4</v>
      </c>
      <c r="C171" s="182" t="s">
        <v>853</v>
      </c>
      <c r="D171" t="s">
        <v>854</v>
      </c>
      <c r="G171" s="173">
        <v>79868.55</v>
      </c>
      <c r="H171" s="173">
        <v>123485</v>
      </c>
      <c r="I171" s="173">
        <v>100</v>
      </c>
      <c r="J171" s="173">
        <v>500</v>
      </c>
      <c r="K171" s="173">
        <v>0</v>
      </c>
      <c r="L171" s="173">
        <v>100</v>
      </c>
      <c r="M171" s="173">
        <v>0</v>
      </c>
      <c r="N171" s="173">
        <v>100</v>
      </c>
      <c r="O171" s="173">
        <v>0</v>
      </c>
      <c r="P171" s="173">
        <v>100</v>
      </c>
      <c r="Q171" s="173">
        <v>0</v>
      </c>
      <c r="R171" s="173">
        <v>100</v>
      </c>
      <c r="S171" s="173">
        <v>0</v>
      </c>
      <c r="U171" s="173">
        <f t="shared" si="13"/>
        <v>15719.503846153846</v>
      </c>
    </row>
    <row r="172" spans="1:21">
      <c r="A172" s="181" t="str">
        <f t="shared" si="11"/>
        <v>426</v>
      </c>
      <c r="B172" s="181" t="str">
        <f t="shared" si="12"/>
        <v>426.5</v>
      </c>
      <c r="C172" s="182" t="s">
        <v>855</v>
      </c>
      <c r="D172" t="s">
        <v>856</v>
      </c>
      <c r="G172" s="173">
        <v>75119.13</v>
      </c>
      <c r="H172" s="173">
        <v>-6537.2643337999998</v>
      </c>
      <c r="I172" s="173">
        <v>-6685.5021333000004</v>
      </c>
      <c r="J172" s="173">
        <v>-6500.1868992999998</v>
      </c>
      <c r="K172" s="173">
        <v>-6417.2434706000004</v>
      </c>
      <c r="L172" s="173">
        <v>-6537.2643337999998</v>
      </c>
      <c r="M172" s="173">
        <v>-6759.6211952000003</v>
      </c>
      <c r="N172" s="173">
        <v>-6537.2643337999998</v>
      </c>
      <c r="O172" s="173">
        <v>-6611.3832339999999</v>
      </c>
      <c r="P172" s="173">
        <v>-6685.5021333000004</v>
      </c>
      <c r="Q172" s="173">
        <v>-6334.3000407999998</v>
      </c>
      <c r="R172" s="173">
        <v>-6500.1868992999998</v>
      </c>
      <c r="S172" s="173">
        <v>-6417.2434706000004</v>
      </c>
      <c r="U172" s="173">
        <f t="shared" si="13"/>
        <v>-261.83326752307732</v>
      </c>
    </row>
    <row r="173" spans="1:21">
      <c r="A173" s="181" t="str">
        <f t="shared" si="11"/>
        <v>427</v>
      </c>
      <c r="B173" s="181" t="str">
        <f t="shared" si="12"/>
        <v>427.0</v>
      </c>
      <c r="C173" s="182" t="s">
        <v>857</v>
      </c>
      <c r="D173" t="s">
        <v>858</v>
      </c>
      <c r="G173" s="173">
        <v>13353125</v>
      </c>
      <c r="H173" s="173">
        <v>13489236</v>
      </c>
      <c r="I173" s="173">
        <v>15394791.6666667</v>
      </c>
      <c r="J173" s="173">
        <v>15394791.6666667</v>
      </c>
      <c r="K173" s="173">
        <v>15394791.6666667</v>
      </c>
      <c r="L173" s="173">
        <v>15394791.6666667</v>
      </c>
      <c r="M173" s="173">
        <v>15394791.6666667</v>
      </c>
      <c r="N173" s="173">
        <v>14813541.6666667</v>
      </c>
      <c r="O173" s="173">
        <v>14426041.6666667</v>
      </c>
      <c r="P173" s="173">
        <v>14426041.6666667</v>
      </c>
      <c r="Q173" s="173">
        <v>14426041.6666667</v>
      </c>
      <c r="R173" s="173">
        <v>14426041.6666667</v>
      </c>
      <c r="S173" s="173">
        <v>14426041.6666667</v>
      </c>
      <c r="U173" s="173">
        <f t="shared" si="13"/>
        <v>14673851.487179514</v>
      </c>
    </row>
    <row r="174" spans="1:21">
      <c r="A174" s="181" t="str">
        <f t="shared" si="11"/>
        <v>428</v>
      </c>
      <c r="B174" s="181" t="str">
        <f t="shared" si="12"/>
        <v>428.0</v>
      </c>
      <c r="C174" s="182" t="s">
        <v>859</v>
      </c>
      <c r="D174" t="s">
        <v>860</v>
      </c>
      <c r="G174" s="173">
        <v>249680.13</v>
      </c>
      <c r="H174" s="173">
        <v>249680.13</v>
      </c>
      <c r="I174" s="173">
        <v>333013.46000000002</v>
      </c>
      <c r="J174" s="173">
        <v>333013.46000000002</v>
      </c>
      <c r="K174" s="173">
        <v>333013.46000000002</v>
      </c>
      <c r="L174" s="173">
        <v>333013.46000000002</v>
      </c>
      <c r="M174" s="173">
        <v>333013.46000000002</v>
      </c>
      <c r="N174" s="173">
        <v>328247.71000000002</v>
      </c>
      <c r="O174" s="173">
        <v>264967.75</v>
      </c>
      <c r="P174" s="173">
        <v>264967.75</v>
      </c>
      <c r="Q174" s="173">
        <v>264967.75</v>
      </c>
      <c r="R174" s="173">
        <v>264967.75</v>
      </c>
      <c r="S174" s="173">
        <v>264967.75</v>
      </c>
      <c r="U174" s="173">
        <f t="shared" si="13"/>
        <v>293654.9246153846</v>
      </c>
    </row>
    <row r="175" spans="1:21">
      <c r="A175" s="181" t="str">
        <f t="shared" si="11"/>
        <v>428</v>
      </c>
      <c r="B175" s="181" t="str">
        <f t="shared" si="12"/>
        <v>428.1</v>
      </c>
      <c r="C175" s="182" t="s">
        <v>861</v>
      </c>
      <c r="D175" t="s">
        <v>862</v>
      </c>
      <c r="G175" s="173">
        <v>31846.57</v>
      </c>
      <c r="H175" s="173">
        <v>31846.57</v>
      </c>
      <c r="I175" s="173">
        <v>31846.57</v>
      </c>
      <c r="J175" s="173">
        <v>31846.57</v>
      </c>
      <c r="K175" s="173">
        <v>31846.57</v>
      </c>
      <c r="L175" s="173">
        <v>31846.57</v>
      </c>
      <c r="M175" s="173">
        <v>31846.57</v>
      </c>
      <c r="N175" s="173">
        <v>31846.57</v>
      </c>
      <c r="O175" s="173">
        <v>31846.57</v>
      </c>
      <c r="P175" s="173">
        <v>31846.57</v>
      </c>
      <c r="Q175" s="173">
        <v>31846.57</v>
      </c>
      <c r="R175" s="173">
        <v>31846.57</v>
      </c>
      <c r="S175" s="173">
        <v>31846.57</v>
      </c>
      <c r="U175" s="173">
        <f t="shared" si="13"/>
        <v>31846.570000000003</v>
      </c>
    </row>
    <row r="176" spans="1:21">
      <c r="A176" s="181" t="str">
        <f t="shared" si="11"/>
        <v>429</v>
      </c>
      <c r="B176" s="181" t="str">
        <f t="shared" si="12"/>
        <v>429.0</v>
      </c>
      <c r="C176" s="182" t="s">
        <v>863</v>
      </c>
      <c r="D176" t="s">
        <v>864</v>
      </c>
      <c r="G176" s="173">
        <v>0</v>
      </c>
      <c r="H176" s="173">
        <v>0</v>
      </c>
      <c r="I176" s="173">
        <v>0</v>
      </c>
      <c r="J176" s="173">
        <v>0</v>
      </c>
      <c r="K176" s="173">
        <v>0</v>
      </c>
      <c r="L176" s="173">
        <v>0</v>
      </c>
      <c r="M176" s="173">
        <v>0</v>
      </c>
      <c r="N176" s="173">
        <v>0</v>
      </c>
      <c r="O176" s="173">
        <v>0</v>
      </c>
      <c r="P176" s="173">
        <v>0</v>
      </c>
      <c r="Q176" s="173">
        <v>0</v>
      </c>
      <c r="R176" s="173">
        <v>0</v>
      </c>
      <c r="S176" s="173">
        <v>0</v>
      </c>
      <c r="U176" s="173">
        <f t="shared" si="13"/>
        <v>0</v>
      </c>
    </row>
    <row r="177" spans="1:21">
      <c r="A177" s="181" t="str">
        <f t="shared" si="11"/>
        <v>429</v>
      </c>
      <c r="B177" s="181" t="str">
        <f t="shared" si="12"/>
        <v>429.1</v>
      </c>
      <c r="C177" s="182" t="s">
        <v>865</v>
      </c>
      <c r="D177" t="s">
        <v>866</v>
      </c>
      <c r="G177" s="173">
        <v>0</v>
      </c>
      <c r="H177" s="173">
        <v>0</v>
      </c>
      <c r="I177" s="173">
        <v>0</v>
      </c>
      <c r="J177" s="173">
        <v>0</v>
      </c>
      <c r="K177" s="173">
        <v>0</v>
      </c>
      <c r="L177" s="173">
        <v>0</v>
      </c>
      <c r="M177" s="173">
        <v>0</v>
      </c>
      <c r="N177" s="173">
        <v>0</v>
      </c>
      <c r="O177" s="173">
        <v>0</v>
      </c>
      <c r="P177" s="173">
        <v>0</v>
      </c>
      <c r="Q177" s="173">
        <v>0</v>
      </c>
      <c r="R177" s="173">
        <v>0</v>
      </c>
      <c r="S177" s="173">
        <v>0</v>
      </c>
      <c r="U177" s="173">
        <f t="shared" si="13"/>
        <v>0</v>
      </c>
    </row>
    <row r="178" spans="1:21">
      <c r="A178" s="181" t="str">
        <f t="shared" si="11"/>
        <v>430</v>
      </c>
      <c r="B178" s="181" t="str">
        <f t="shared" si="12"/>
        <v>430.0</v>
      </c>
      <c r="C178" s="182" t="s">
        <v>867</v>
      </c>
      <c r="D178" t="s">
        <v>868</v>
      </c>
      <c r="G178" s="173">
        <v>0</v>
      </c>
      <c r="H178" s="173">
        <v>0</v>
      </c>
      <c r="I178" s="173">
        <v>0</v>
      </c>
      <c r="J178" s="173">
        <v>0</v>
      </c>
      <c r="K178" s="173">
        <v>0</v>
      </c>
      <c r="L178" s="173">
        <v>0</v>
      </c>
      <c r="M178" s="173">
        <v>0</v>
      </c>
      <c r="N178" s="173">
        <v>0</v>
      </c>
      <c r="O178" s="173">
        <v>0</v>
      </c>
      <c r="P178" s="173">
        <v>0</v>
      </c>
      <c r="Q178" s="173">
        <v>0</v>
      </c>
      <c r="R178" s="173">
        <v>0</v>
      </c>
      <c r="S178" s="173">
        <v>0</v>
      </c>
      <c r="U178" s="173">
        <f t="shared" si="13"/>
        <v>0</v>
      </c>
    </row>
    <row r="179" spans="1:21">
      <c r="A179" s="181" t="str">
        <f t="shared" si="11"/>
        <v>431</v>
      </c>
      <c r="B179" s="181" t="str">
        <f t="shared" si="12"/>
        <v>431.0</v>
      </c>
      <c r="C179" s="182" t="s">
        <v>869</v>
      </c>
      <c r="D179" t="s">
        <v>870</v>
      </c>
      <c r="G179" s="173">
        <v>6246011.1699999999</v>
      </c>
      <c r="H179" s="173">
        <v>3596424.6677277</v>
      </c>
      <c r="I179" s="173">
        <v>1057691.9778736001</v>
      </c>
      <c r="J179" s="173">
        <v>821121.10139540001</v>
      </c>
      <c r="K179" s="173">
        <v>770678.30178760004</v>
      </c>
      <c r="L179" s="173">
        <v>628085.3349136</v>
      </c>
      <c r="M179" s="173">
        <v>587386.93840079999</v>
      </c>
      <c r="N179" s="173">
        <v>1219080.9940428</v>
      </c>
      <c r="O179" s="173">
        <v>1871903.1633786</v>
      </c>
      <c r="P179" s="173">
        <v>2028971.8149369999</v>
      </c>
      <c r="Q179" s="173">
        <v>1830752.2855668999</v>
      </c>
      <c r="R179" s="173">
        <v>2201805.5460335999</v>
      </c>
      <c r="S179" s="173">
        <v>2725922.5533253001</v>
      </c>
      <c r="U179" s="173">
        <f t="shared" si="13"/>
        <v>1968141.2191832997</v>
      </c>
    </row>
    <row r="180" spans="1:21">
      <c r="A180" s="181" t="str">
        <f t="shared" si="11"/>
        <v>432</v>
      </c>
      <c r="B180" s="181" t="str">
        <f t="shared" si="12"/>
        <v>432.0</v>
      </c>
      <c r="C180" s="182" t="s">
        <v>871</v>
      </c>
      <c r="D180" t="s">
        <v>872</v>
      </c>
      <c r="G180" s="173">
        <v>-606023.59</v>
      </c>
      <c r="H180" s="173">
        <v>-524635.29</v>
      </c>
      <c r="I180" s="173">
        <v>-566602.79</v>
      </c>
      <c r="J180" s="173">
        <v>-617422.6</v>
      </c>
      <c r="K180" s="173">
        <v>-678381.57</v>
      </c>
      <c r="L180" s="173">
        <v>-723843.8</v>
      </c>
      <c r="M180" s="173">
        <v>-793468.36</v>
      </c>
      <c r="N180" s="173">
        <v>-883718.11</v>
      </c>
      <c r="O180" s="173">
        <v>-953017.46</v>
      </c>
      <c r="P180" s="173">
        <v>-1005152.94</v>
      </c>
      <c r="Q180" s="173">
        <v>-1059018.99</v>
      </c>
      <c r="R180" s="173">
        <v>-1129836.23</v>
      </c>
      <c r="S180" s="173">
        <v>-1089117.94</v>
      </c>
      <c r="U180" s="173">
        <f t="shared" si="13"/>
        <v>-817710.74384615384</v>
      </c>
    </row>
    <row r="181" spans="1:21">
      <c r="A181" s="181" t="str">
        <f t="shared" si="11"/>
        <v>433</v>
      </c>
      <c r="B181" s="181" t="str">
        <f t="shared" si="12"/>
        <v>433.0</v>
      </c>
      <c r="C181" s="182" t="s">
        <v>873</v>
      </c>
      <c r="D181" t="s">
        <v>874</v>
      </c>
      <c r="G181" s="173">
        <v>-21205891.399999999</v>
      </c>
      <c r="H181" s="173">
        <v>0</v>
      </c>
      <c r="I181" s="173">
        <v>0</v>
      </c>
      <c r="J181" s="173">
        <v>0</v>
      </c>
      <c r="K181" s="173">
        <v>0</v>
      </c>
      <c r="L181" s="173">
        <v>0</v>
      </c>
      <c r="M181" s="173">
        <v>0</v>
      </c>
      <c r="N181" s="173">
        <v>0</v>
      </c>
      <c r="O181" s="173">
        <v>0</v>
      </c>
      <c r="P181" s="173">
        <v>0</v>
      </c>
      <c r="Q181" s="173">
        <v>0</v>
      </c>
      <c r="R181" s="173">
        <v>0</v>
      </c>
      <c r="S181" s="173">
        <v>0</v>
      </c>
      <c r="U181" s="173">
        <f t="shared" si="13"/>
        <v>-1631222.4153846153</v>
      </c>
    </row>
    <row r="182" spans="1:21">
      <c r="A182" s="181" t="str">
        <f t="shared" si="11"/>
        <v>434</v>
      </c>
      <c r="B182" s="181" t="str">
        <f t="shared" si="12"/>
        <v>434.0</v>
      </c>
      <c r="C182" s="182" t="s">
        <v>875</v>
      </c>
      <c r="D182" t="s">
        <v>876</v>
      </c>
      <c r="G182" s="173">
        <v>0</v>
      </c>
      <c r="H182" s="173">
        <v>0</v>
      </c>
      <c r="I182" s="173">
        <v>0</v>
      </c>
      <c r="J182" s="173">
        <v>0</v>
      </c>
      <c r="K182" s="173">
        <v>0</v>
      </c>
      <c r="L182" s="173">
        <v>0</v>
      </c>
      <c r="M182" s="173">
        <v>0</v>
      </c>
      <c r="N182" s="173">
        <v>0</v>
      </c>
      <c r="O182" s="173">
        <v>0</v>
      </c>
      <c r="P182" s="173">
        <v>0</v>
      </c>
      <c r="Q182" s="173">
        <v>0</v>
      </c>
      <c r="R182" s="173">
        <v>0</v>
      </c>
      <c r="S182" s="173">
        <v>0</v>
      </c>
      <c r="U182" s="173">
        <f>AVERAGE(H182:S182)</f>
        <v>0</v>
      </c>
    </row>
    <row r="183" spans="1:21">
      <c r="A183" s="181" t="str">
        <f t="shared" si="11"/>
        <v>435</v>
      </c>
      <c r="B183" s="181" t="str">
        <f t="shared" si="12"/>
        <v>435.0</v>
      </c>
      <c r="C183" s="182" t="s">
        <v>877</v>
      </c>
      <c r="D183" t="s">
        <v>878</v>
      </c>
      <c r="G183" s="173">
        <v>0</v>
      </c>
      <c r="H183" s="173">
        <v>0</v>
      </c>
      <c r="I183" s="173">
        <v>0</v>
      </c>
      <c r="J183" s="173">
        <v>0</v>
      </c>
      <c r="K183" s="173">
        <v>0</v>
      </c>
      <c r="L183" s="173">
        <v>0</v>
      </c>
      <c r="M183" s="173">
        <v>0</v>
      </c>
      <c r="N183" s="173">
        <v>0</v>
      </c>
      <c r="O183" s="173">
        <v>0</v>
      </c>
      <c r="P183" s="173">
        <v>0</v>
      </c>
      <c r="Q183" s="173">
        <v>0</v>
      </c>
      <c r="R183" s="173">
        <v>0</v>
      </c>
      <c r="S183" s="173">
        <v>0</v>
      </c>
      <c r="U183" s="173">
        <f t="shared" si="13"/>
        <v>0</v>
      </c>
    </row>
    <row r="184" spans="1:21">
      <c r="A184" s="181" t="str">
        <f t="shared" si="11"/>
        <v>438</v>
      </c>
      <c r="B184" s="181" t="str">
        <f t="shared" si="12"/>
        <v>438.0</v>
      </c>
      <c r="C184" s="182" t="s">
        <v>879</v>
      </c>
      <c r="D184" t="s">
        <v>880</v>
      </c>
      <c r="G184" s="173">
        <v>0</v>
      </c>
      <c r="H184" s="173">
        <v>0</v>
      </c>
      <c r="I184" s="173">
        <v>0</v>
      </c>
      <c r="J184" s="173">
        <v>0</v>
      </c>
      <c r="K184" s="173">
        <v>0</v>
      </c>
      <c r="L184" s="173">
        <v>0</v>
      </c>
      <c r="M184" s="173">
        <v>0</v>
      </c>
      <c r="N184" s="173">
        <v>0</v>
      </c>
      <c r="O184" s="173">
        <v>0</v>
      </c>
      <c r="P184" s="173">
        <v>0</v>
      </c>
      <c r="Q184" s="173">
        <v>0</v>
      </c>
      <c r="R184" s="173">
        <v>0</v>
      </c>
      <c r="S184" s="173">
        <v>0</v>
      </c>
      <c r="U184" s="173">
        <f t="shared" si="13"/>
        <v>0</v>
      </c>
    </row>
    <row r="185" spans="1:21">
      <c r="A185" s="181" t="str">
        <f t="shared" si="11"/>
        <v>440</v>
      </c>
      <c r="B185" s="181" t="str">
        <f t="shared" si="12"/>
        <v>440.0</v>
      </c>
      <c r="C185" s="182" t="s">
        <v>881</v>
      </c>
      <c r="D185" t="s">
        <v>882</v>
      </c>
      <c r="G185" s="173">
        <v>115903382.06</v>
      </c>
      <c r="H185" s="173">
        <v>117868453.55</v>
      </c>
      <c r="I185" s="173">
        <v>107138424.37</v>
      </c>
      <c r="J185" s="173">
        <v>100468879.8</v>
      </c>
      <c r="K185" s="173">
        <v>106319235.92</v>
      </c>
      <c r="L185" s="173">
        <v>122584291.95</v>
      </c>
      <c r="M185" s="173">
        <v>149255897.08000001</v>
      </c>
      <c r="N185" s="173">
        <v>159496007.18000001</v>
      </c>
      <c r="O185" s="173">
        <v>157707322.81999999</v>
      </c>
      <c r="P185" s="173">
        <v>163207619.46000001</v>
      </c>
      <c r="Q185" s="173">
        <v>140386936.62</v>
      </c>
      <c r="R185" s="173">
        <v>113814653.48999999</v>
      </c>
      <c r="S185" s="173">
        <v>107607766.91</v>
      </c>
      <c r="U185" s="173">
        <f t="shared" si="13"/>
        <v>127827605.47769231</v>
      </c>
    </row>
    <row r="186" spans="1:21">
      <c r="A186" s="181" t="str">
        <f t="shared" si="11"/>
        <v>442</v>
      </c>
      <c r="B186" s="181" t="str">
        <f t="shared" si="12"/>
        <v>442.0</v>
      </c>
      <c r="C186" s="182" t="s">
        <v>883</v>
      </c>
      <c r="D186" t="s">
        <v>884</v>
      </c>
      <c r="G186" s="173">
        <v>77720365.129999995</v>
      </c>
      <c r="H186" s="173">
        <v>66709989.960000001</v>
      </c>
      <c r="I186" s="173">
        <v>63825980.75</v>
      </c>
      <c r="J186" s="173">
        <v>64708326.850000001</v>
      </c>
      <c r="K186" s="173">
        <v>67657671.620000005</v>
      </c>
      <c r="L186" s="173">
        <v>70759342.870000005</v>
      </c>
      <c r="M186" s="173">
        <v>75513297.659999996</v>
      </c>
      <c r="N186" s="173">
        <v>77950463.349999994</v>
      </c>
      <c r="O186" s="173">
        <v>77788095.590000004</v>
      </c>
      <c r="P186" s="173">
        <v>78372768.159999996</v>
      </c>
      <c r="Q186" s="173">
        <v>74620978.260000005</v>
      </c>
      <c r="R186" s="173">
        <v>69378444.5</v>
      </c>
      <c r="S186" s="173">
        <v>66586439.07</v>
      </c>
      <c r="U186" s="173">
        <f t="shared" si="13"/>
        <v>71660935.674615398</v>
      </c>
    </row>
    <row r="187" spans="1:21">
      <c r="A187" s="181" t="str">
        <f t="shared" si="11"/>
        <v>444</v>
      </c>
      <c r="B187" s="181" t="str">
        <f t="shared" si="12"/>
        <v>444.0</v>
      </c>
      <c r="C187" s="182" t="s">
        <v>885</v>
      </c>
      <c r="D187" t="s">
        <v>886</v>
      </c>
      <c r="G187" s="173">
        <v>3396576.35</v>
      </c>
      <c r="H187" s="173">
        <v>0</v>
      </c>
      <c r="I187" s="173">
        <v>0</v>
      </c>
      <c r="J187" s="173">
        <v>0</v>
      </c>
      <c r="K187" s="173">
        <v>0</v>
      </c>
      <c r="L187" s="173">
        <v>0</v>
      </c>
      <c r="M187" s="173">
        <v>0</v>
      </c>
      <c r="N187" s="173">
        <v>0</v>
      </c>
      <c r="O187" s="173">
        <v>0</v>
      </c>
      <c r="P187" s="173">
        <v>0</v>
      </c>
      <c r="Q187" s="173">
        <v>0</v>
      </c>
      <c r="R187" s="173">
        <v>0</v>
      </c>
      <c r="S187" s="173">
        <v>0</v>
      </c>
      <c r="U187" s="173">
        <f t="shared" si="13"/>
        <v>261275.10384615386</v>
      </c>
    </row>
    <row r="188" spans="1:21">
      <c r="A188" s="181" t="str">
        <f t="shared" si="11"/>
        <v>445</v>
      </c>
      <c r="B188" s="181" t="str">
        <f t="shared" si="12"/>
        <v>445.0</v>
      </c>
      <c r="C188" s="182" t="s">
        <v>887</v>
      </c>
      <c r="D188" t="s">
        <v>888</v>
      </c>
      <c r="G188" s="173">
        <v>16572843.359999999</v>
      </c>
      <c r="H188" s="173">
        <v>17403602.629999999</v>
      </c>
      <c r="I188" s="173">
        <v>17350479.25</v>
      </c>
      <c r="J188" s="173">
        <v>17367163.350000001</v>
      </c>
      <c r="K188" s="173">
        <v>17812781.170000002</v>
      </c>
      <c r="L188" s="173">
        <v>18619267.030000001</v>
      </c>
      <c r="M188" s="173">
        <v>19676974.52</v>
      </c>
      <c r="N188" s="173">
        <v>19849714.690000001</v>
      </c>
      <c r="O188" s="173">
        <v>20007604.960000001</v>
      </c>
      <c r="P188" s="173">
        <v>20258545.670000002</v>
      </c>
      <c r="Q188" s="173">
        <v>19738715.940000001</v>
      </c>
      <c r="R188" s="173">
        <v>18255155.879999999</v>
      </c>
      <c r="S188" s="173">
        <v>17593371.629999999</v>
      </c>
      <c r="U188" s="173">
        <f t="shared" si="13"/>
        <v>18500478.467692308</v>
      </c>
    </row>
    <row r="189" spans="1:21">
      <c r="A189" s="181" t="str">
        <f t="shared" si="11"/>
        <v>446</v>
      </c>
      <c r="B189" s="181" t="str">
        <f t="shared" si="12"/>
        <v>446.0</v>
      </c>
      <c r="C189" s="182" t="s">
        <v>889</v>
      </c>
      <c r="D189" t="s">
        <v>890</v>
      </c>
      <c r="G189" s="173">
        <v>0</v>
      </c>
      <c r="H189" s="173">
        <v>0</v>
      </c>
      <c r="I189" s="173">
        <v>0</v>
      </c>
      <c r="J189" s="173">
        <v>0</v>
      </c>
      <c r="K189" s="173">
        <v>0</v>
      </c>
      <c r="L189" s="173">
        <v>0</v>
      </c>
      <c r="M189" s="173">
        <v>0</v>
      </c>
      <c r="N189" s="173">
        <v>0</v>
      </c>
      <c r="O189" s="173">
        <v>0</v>
      </c>
      <c r="P189" s="173">
        <v>0</v>
      </c>
      <c r="Q189" s="173">
        <v>0</v>
      </c>
      <c r="R189" s="173">
        <v>0</v>
      </c>
      <c r="S189" s="173">
        <v>0</v>
      </c>
      <c r="U189" s="173">
        <f t="shared" si="13"/>
        <v>0</v>
      </c>
    </row>
    <row r="190" spans="1:21">
      <c r="A190" s="181" t="str">
        <f t="shared" si="11"/>
        <v>447</v>
      </c>
      <c r="B190" s="181" t="str">
        <f t="shared" si="12"/>
        <v>447.0</v>
      </c>
      <c r="C190" s="182" t="s">
        <v>891</v>
      </c>
      <c r="D190" t="s">
        <v>892</v>
      </c>
      <c r="G190" s="173">
        <v>801897.31</v>
      </c>
      <c r="H190" s="173">
        <v>181596</v>
      </c>
      <c r="I190" s="173">
        <v>192368.29999969999</v>
      </c>
      <c r="J190" s="173">
        <v>165290.6</v>
      </c>
      <c r="K190" s="173">
        <v>123808.8</v>
      </c>
      <c r="L190" s="173">
        <v>146305.39999969999</v>
      </c>
      <c r="M190" s="173">
        <v>119026.6</v>
      </c>
      <c r="N190" s="173">
        <v>131752</v>
      </c>
      <c r="O190" s="173">
        <v>135780.6</v>
      </c>
      <c r="P190" s="173">
        <v>171824.8</v>
      </c>
      <c r="Q190" s="173">
        <v>140586.0000003</v>
      </c>
      <c r="R190" s="173">
        <v>180073</v>
      </c>
      <c r="S190" s="173">
        <v>155627.9999996</v>
      </c>
      <c r="U190" s="173">
        <f t="shared" si="13"/>
        <v>203533.6469230231</v>
      </c>
    </row>
    <row r="191" spans="1:21">
      <c r="A191" s="181" t="str">
        <f t="shared" si="11"/>
        <v>448</v>
      </c>
      <c r="B191" s="181" t="str">
        <f t="shared" si="12"/>
        <v>448.0</v>
      </c>
      <c r="C191" s="182" t="s">
        <v>893</v>
      </c>
      <c r="D191" t="s">
        <v>894</v>
      </c>
      <c r="G191" s="173">
        <v>0</v>
      </c>
      <c r="H191" s="173">
        <v>0</v>
      </c>
      <c r="I191" s="173">
        <v>0</v>
      </c>
      <c r="J191" s="173">
        <v>0</v>
      </c>
      <c r="K191" s="173">
        <v>0</v>
      </c>
      <c r="L191" s="173">
        <v>0</v>
      </c>
      <c r="M191" s="173">
        <v>0</v>
      </c>
      <c r="N191" s="173">
        <v>0</v>
      </c>
      <c r="O191" s="173">
        <v>0</v>
      </c>
      <c r="P191" s="173">
        <v>0</v>
      </c>
      <c r="Q191" s="173">
        <v>0</v>
      </c>
      <c r="R191" s="173">
        <v>0</v>
      </c>
      <c r="S191" s="173">
        <v>0</v>
      </c>
      <c r="U191" s="173">
        <f t="shared" si="13"/>
        <v>0</v>
      </c>
    </row>
    <row r="192" spans="1:21">
      <c r="A192" s="181" t="str">
        <f t="shared" si="11"/>
        <v>449</v>
      </c>
      <c r="B192" s="181" t="str">
        <f t="shared" si="12"/>
        <v>449.1</v>
      </c>
      <c r="C192" s="182" t="s">
        <v>895</v>
      </c>
      <c r="D192" t="s">
        <v>896</v>
      </c>
      <c r="G192" s="173">
        <v>0</v>
      </c>
      <c r="H192" s="173">
        <v>0</v>
      </c>
      <c r="I192" s="173">
        <v>0</v>
      </c>
      <c r="J192" s="173">
        <v>0</v>
      </c>
      <c r="K192" s="173">
        <v>0</v>
      </c>
      <c r="L192" s="173">
        <v>0</v>
      </c>
      <c r="M192" s="173">
        <v>0</v>
      </c>
      <c r="N192" s="173">
        <v>0</v>
      </c>
      <c r="O192" s="173">
        <v>0</v>
      </c>
      <c r="P192" s="173">
        <v>0</v>
      </c>
      <c r="Q192" s="173">
        <v>0</v>
      </c>
      <c r="R192" s="173">
        <v>0</v>
      </c>
      <c r="S192" s="173">
        <v>0</v>
      </c>
      <c r="U192" s="173">
        <f t="shared" si="13"/>
        <v>0</v>
      </c>
    </row>
    <row r="193" spans="1:21">
      <c r="A193" s="181" t="str">
        <f t="shared" si="11"/>
        <v>450</v>
      </c>
      <c r="B193" s="181" t="str">
        <f t="shared" si="12"/>
        <v>450.0</v>
      </c>
      <c r="C193" s="182" t="s">
        <v>897</v>
      </c>
      <c r="D193" t="s">
        <v>898</v>
      </c>
      <c r="G193" s="173">
        <v>0</v>
      </c>
      <c r="H193" s="173">
        <v>0</v>
      </c>
      <c r="I193" s="173">
        <v>0</v>
      </c>
      <c r="J193" s="173">
        <v>0</v>
      </c>
      <c r="K193" s="173">
        <v>0</v>
      </c>
      <c r="L193" s="173">
        <v>0</v>
      </c>
      <c r="M193" s="173">
        <v>0</v>
      </c>
      <c r="N193" s="173">
        <v>0</v>
      </c>
      <c r="O193" s="173">
        <v>0</v>
      </c>
      <c r="P193" s="173">
        <v>0</v>
      </c>
      <c r="Q193" s="173">
        <v>0</v>
      </c>
      <c r="R193" s="173">
        <v>0</v>
      </c>
      <c r="S193" s="173">
        <v>0</v>
      </c>
      <c r="U193" s="173">
        <f t="shared" si="13"/>
        <v>0</v>
      </c>
    </row>
    <row r="194" spans="1:21">
      <c r="A194" s="181" t="str">
        <f t="shared" si="11"/>
        <v>451</v>
      </c>
      <c r="B194" s="181" t="str">
        <f t="shared" si="12"/>
        <v>451.0</v>
      </c>
      <c r="C194" s="182" t="s">
        <v>899</v>
      </c>
      <c r="D194" t="s">
        <v>900</v>
      </c>
      <c r="G194" s="173">
        <v>1639963.69</v>
      </c>
      <c r="H194" s="173">
        <v>1562621.9764167001</v>
      </c>
      <c r="I194" s="173">
        <v>1564251.7784167</v>
      </c>
      <c r="J194" s="173">
        <v>1651386.3129167</v>
      </c>
      <c r="K194" s="173">
        <v>1562838.3151666999</v>
      </c>
      <c r="L194" s="173">
        <v>1625774.3864167</v>
      </c>
      <c r="M194" s="173">
        <v>1646775.5956667</v>
      </c>
      <c r="N194" s="173">
        <v>1556460.1806667</v>
      </c>
      <c r="O194" s="173">
        <v>1563302.8866667</v>
      </c>
      <c r="P194" s="173">
        <v>1572896.0616667001</v>
      </c>
      <c r="Q194" s="173">
        <v>1573264.2116667</v>
      </c>
      <c r="R194" s="173">
        <v>1573637.3866667</v>
      </c>
      <c r="S194" s="173">
        <v>1574011.6116667001</v>
      </c>
      <c r="U194" s="173">
        <f t="shared" si="13"/>
        <v>1589783.414923108</v>
      </c>
    </row>
    <row r="195" spans="1:21">
      <c r="A195" s="181" t="str">
        <f t="shared" si="11"/>
        <v>453</v>
      </c>
      <c r="B195" s="181" t="str">
        <f t="shared" si="12"/>
        <v>453.0</v>
      </c>
      <c r="C195" s="182" t="s">
        <v>901</v>
      </c>
      <c r="D195" t="s">
        <v>902</v>
      </c>
      <c r="G195" s="173">
        <v>0</v>
      </c>
      <c r="H195" s="173">
        <v>0</v>
      </c>
      <c r="I195" s="173">
        <v>0</v>
      </c>
      <c r="J195" s="173">
        <v>0</v>
      </c>
      <c r="K195" s="173">
        <v>0</v>
      </c>
      <c r="L195" s="173">
        <v>0</v>
      </c>
      <c r="M195" s="173">
        <v>0</v>
      </c>
      <c r="N195" s="173">
        <v>0</v>
      </c>
      <c r="O195" s="173">
        <v>0</v>
      </c>
      <c r="P195" s="173">
        <v>0</v>
      </c>
      <c r="Q195" s="173">
        <v>0</v>
      </c>
      <c r="R195" s="173">
        <v>0</v>
      </c>
      <c r="S195" s="173">
        <v>0</v>
      </c>
      <c r="U195" s="173">
        <f t="shared" si="13"/>
        <v>0</v>
      </c>
    </row>
    <row r="196" spans="1:21">
      <c r="A196" s="181" t="str">
        <f t="shared" si="11"/>
        <v>454</v>
      </c>
      <c r="B196" s="181" t="str">
        <f t="shared" si="12"/>
        <v>454.0</v>
      </c>
      <c r="C196" s="182" t="s">
        <v>903</v>
      </c>
      <c r="D196" t="s">
        <v>904</v>
      </c>
      <c r="G196" s="173">
        <v>791137.3</v>
      </c>
      <c r="H196" s="173">
        <v>1233333.7326288</v>
      </c>
      <c r="I196" s="173">
        <v>1638474.8283595</v>
      </c>
      <c r="J196" s="173">
        <v>1222579.2637028999</v>
      </c>
      <c r="K196" s="173">
        <v>1241948.2221315999</v>
      </c>
      <c r="L196" s="173">
        <v>1203849.0832970999</v>
      </c>
      <c r="M196" s="173">
        <v>1205771.157017</v>
      </c>
      <c r="N196" s="173">
        <v>1209470.7122521</v>
      </c>
      <c r="O196" s="173">
        <v>1288556.7998998</v>
      </c>
      <c r="P196" s="173">
        <v>1218860.7149216</v>
      </c>
      <c r="Q196" s="173">
        <v>1237661.4261676001</v>
      </c>
      <c r="R196" s="173">
        <v>1222498.9609168</v>
      </c>
      <c r="S196" s="173">
        <v>1232452.8385920001</v>
      </c>
      <c r="U196" s="173">
        <f t="shared" si="13"/>
        <v>1226661.1569143692</v>
      </c>
    </row>
    <row r="197" spans="1:21">
      <c r="A197" s="181" t="str">
        <f t="shared" si="11"/>
        <v>455</v>
      </c>
      <c r="B197" s="181" t="str">
        <f t="shared" si="12"/>
        <v>455.0</v>
      </c>
      <c r="C197" s="182" t="s">
        <v>905</v>
      </c>
      <c r="D197" t="s">
        <v>906</v>
      </c>
      <c r="G197" s="173">
        <v>348593.84</v>
      </c>
      <c r="H197" s="173">
        <v>0</v>
      </c>
      <c r="I197" s="173">
        <v>0</v>
      </c>
      <c r="J197" s="173">
        <v>0</v>
      </c>
      <c r="K197" s="173">
        <v>0</v>
      </c>
      <c r="L197" s="173">
        <v>0</v>
      </c>
      <c r="M197" s="173">
        <v>0</v>
      </c>
      <c r="N197" s="173">
        <v>0</v>
      </c>
      <c r="O197" s="173">
        <v>0</v>
      </c>
      <c r="P197" s="173">
        <v>0</v>
      </c>
      <c r="Q197" s="173">
        <v>0</v>
      </c>
      <c r="R197" s="173">
        <v>0</v>
      </c>
      <c r="S197" s="173">
        <v>0</v>
      </c>
      <c r="U197" s="173">
        <f t="shared" si="13"/>
        <v>26814.91076923077</v>
      </c>
    </row>
    <row r="198" spans="1:21">
      <c r="A198" s="181" t="str">
        <f t="shared" si="11"/>
        <v>456</v>
      </c>
      <c r="B198" s="181" t="str">
        <f t="shared" si="12"/>
        <v>456.0</v>
      </c>
      <c r="C198" s="182" t="s">
        <v>907</v>
      </c>
      <c r="D198" t="s">
        <v>908</v>
      </c>
      <c r="G198" s="173">
        <v>-1581218.52</v>
      </c>
      <c r="H198" s="173">
        <v>-2071728.6781138</v>
      </c>
      <c r="I198" s="173">
        <v>-4723547.1810342995</v>
      </c>
      <c r="J198" s="173">
        <v>4897327.0925529003</v>
      </c>
      <c r="K198" s="173">
        <v>4790729.7404512996</v>
      </c>
      <c r="L198" s="173">
        <v>10537735.3853868</v>
      </c>
      <c r="M198" s="173">
        <v>3882943.4750097999</v>
      </c>
      <c r="N198" s="173">
        <v>2844893.6684686998</v>
      </c>
      <c r="O198" s="173">
        <v>5337992.6813907996</v>
      </c>
      <c r="P198" s="173">
        <v>-8286159.0530928997</v>
      </c>
      <c r="Q198" s="173">
        <v>-4209102.3125676</v>
      </c>
      <c r="R198" s="173">
        <v>-8450124.7856315002</v>
      </c>
      <c r="S198" s="173">
        <v>1254156.0974474</v>
      </c>
      <c r="U198" s="173">
        <f t="shared" si="13"/>
        <v>324915.20078981534</v>
      </c>
    </row>
    <row r="199" spans="1:21">
      <c r="A199" s="181" t="str">
        <f t="shared" ref="A199:A262" si="14">MID(C199,2,3)</f>
        <v>456</v>
      </c>
      <c r="B199" s="181" t="str">
        <f t="shared" ref="B199:B262" si="15">MID(C199,2,3)&amp;"."&amp;MID(C199,5,1)</f>
        <v>456.1</v>
      </c>
      <c r="C199" s="182" t="s">
        <v>909</v>
      </c>
      <c r="D199" t="s">
        <v>910</v>
      </c>
      <c r="G199" s="173">
        <v>232375.18</v>
      </c>
      <c r="H199" s="173">
        <v>715644.94780219998</v>
      </c>
      <c r="I199" s="173">
        <v>715644.94780219998</v>
      </c>
      <c r="J199" s="173">
        <v>115644.9501099</v>
      </c>
      <c r="K199" s="173">
        <v>715644.94780219998</v>
      </c>
      <c r="L199" s="173">
        <v>715644.94780219998</v>
      </c>
      <c r="M199" s="173">
        <v>679467.75</v>
      </c>
      <c r="N199" s="173">
        <v>679467.75</v>
      </c>
      <c r="O199" s="173">
        <v>679467.75</v>
      </c>
      <c r="P199" s="173">
        <v>679467.75</v>
      </c>
      <c r="Q199" s="173">
        <v>715644.94780219998</v>
      </c>
      <c r="R199" s="173">
        <v>715644.94780219998</v>
      </c>
      <c r="S199" s="173">
        <v>715644.94780219998</v>
      </c>
      <c r="U199" s="173">
        <f t="shared" ref="U199:U262" si="16">AVERAGE(G199:S199)</f>
        <v>621185.05882502301</v>
      </c>
    </row>
    <row r="200" spans="1:21">
      <c r="A200" s="181" t="str">
        <f t="shared" si="14"/>
        <v>457</v>
      </c>
      <c r="B200" s="181" t="str">
        <f t="shared" si="15"/>
        <v>457.1</v>
      </c>
      <c r="C200" s="182" t="s">
        <v>911</v>
      </c>
      <c r="D200" t="s">
        <v>912</v>
      </c>
      <c r="G200" s="173">
        <v>0</v>
      </c>
      <c r="H200" s="173">
        <v>0</v>
      </c>
      <c r="I200" s="173">
        <v>0</v>
      </c>
      <c r="J200" s="173">
        <v>0</v>
      </c>
      <c r="K200" s="173">
        <v>0</v>
      </c>
      <c r="L200" s="173">
        <v>0</v>
      </c>
      <c r="M200" s="173">
        <v>0</v>
      </c>
      <c r="N200" s="173">
        <v>0</v>
      </c>
      <c r="O200" s="173">
        <v>0</v>
      </c>
      <c r="P200" s="173">
        <v>0</v>
      </c>
      <c r="Q200" s="173">
        <v>0</v>
      </c>
      <c r="R200" s="173">
        <v>0</v>
      </c>
      <c r="S200" s="173">
        <v>0</v>
      </c>
      <c r="U200" s="173">
        <f t="shared" si="16"/>
        <v>0</v>
      </c>
    </row>
    <row r="201" spans="1:21">
      <c r="A201" s="181" t="str">
        <f t="shared" si="14"/>
        <v>457</v>
      </c>
      <c r="B201" s="181" t="str">
        <f t="shared" si="15"/>
        <v>457.2</v>
      </c>
      <c r="C201" s="182" t="s">
        <v>913</v>
      </c>
      <c r="D201" t="s">
        <v>914</v>
      </c>
      <c r="G201" s="173">
        <v>0</v>
      </c>
      <c r="H201" s="173">
        <v>0</v>
      </c>
      <c r="I201" s="173">
        <v>0</v>
      </c>
      <c r="J201" s="173">
        <v>0</v>
      </c>
      <c r="K201" s="173">
        <v>0</v>
      </c>
      <c r="L201" s="173">
        <v>0</v>
      </c>
      <c r="M201" s="173">
        <v>0</v>
      </c>
      <c r="N201" s="173">
        <v>0</v>
      </c>
      <c r="O201" s="173">
        <v>0</v>
      </c>
      <c r="P201" s="173">
        <v>0</v>
      </c>
      <c r="Q201" s="173">
        <v>0</v>
      </c>
      <c r="R201" s="173">
        <v>0</v>
      </c>
      <c r="S201" s="173">
        <v>0</v>
      </c>
      <c r="U201" s="173">
        <f t="shared" si="16"/>
        <v>0</v>
      </c>
    </row>
    <row r="202" spans="1:21">
      <c r="A202" s="181" t="str">
        <f t="shared" si="14"/>
        <v>458</v>
      </c>
      <c r="B202" s="181" t="str">
        <f t="shared" si="15"/>
        <v>458.1</v>
      </c>
      <c r="C202" s="182" t="s">
        <v>915</v>
      </c>
      <c r="D202" t="s">
        <v>916</v>
      </c>
      <c r="G202" s="173">
        <v>0</v>
      </c>
      <c r="H202" s="173">
        <v>0</v>
      </c>
      <c r="I202" s="173">
        <v>0</v>
      </c>
      <c r="J202" s="173">
        <v>0</v>
      </c>
      <c r="K202" s="173">
        <v>0</v>
      </c>
      <c r="L202" s="173">
        <v>0</v>
      </c>
      <c r="M202" s="173">
        <v>0</v>
      </c>
      <c r="N202" s="173">
        <v>0</v>
      </c>
      <c r="O202" s="173">
        <v>0</v>
      </c>
      <c r="P202" s="173">
        <v>0</v>
      </c>
      <c r="Q202" s="173">
        <v>0</v>
      </c>
      <c r="R202" s="173">
        <v>0</v>
      </c>
      <c r="S202" s="173">
        <v>0</v>
      </c>
      <c r="U202" s="173">
        <f t="shared" si="16"/>
        <v>0</v>
      </c>
    </row>
    <row r="203" spans="1:21">
      <c r="A203" s="181" t="str">
        <f t="shared" si="14"/>
        <v>480</v>
      </c>
      <c r="B203" s="181" t="str">
        <f t="shared" si="15"/>
        <v>480.0</v>
      </c>
      <c r="C203" s="182" t="s">
        <v>917</v>
      </c>
      <c r="D203" t="s">
        <v>918</v>
      </c>
      <c r="G203" s="173">
        <v>0</v>
      </c>
      <c r="H203" s="173">
        <v>0</v>
      </c>
      <c r="I203" s="173">
        <v>0</v>
      </c>
      <c r="J203" s="173">
        <v>0</v>
      </c>
      <c r="K203" s="173">
        <v>0</v>
      </c>
      <c r="L203" s="173">
        <v>0</v>
      </c>
      <c r="M203" s="173">
        <v>0</v>
      </c>
      <c r="N203" s="173">
        <v>0</v>
      </c>
      <c r="O203" s="173">
        <v>0</v>
      </c>
      <c r="P203" s="173">
        <v>0</v>
      </c>
      <c r="Q203" s="173">
        <v>0</v>
      </c>
      <c r="R203" s="173">
        <v>0</v>
      </c>
      <c r="S203" s="173">
        <v>0</v>
      </c>
      <c r="U203" s="173">
        <f t="shared" si="16"/>
        <v>0</v>
      </c>
    </row>
    <row r="204" spans="1:21">
      <c r="A204" s="181" t="str">
        <f t="shared" si="14"/>
        <v>481</v>
      </c>
      <c r="B204" s="181" t="str">
        <f t="shared" si="15"/>
        <v>481.0</v>
      </c>
      <c r="C204" s="182" t="s">
        <v>919</v>
      </c>
      <c r="D204" t="s">
        <v>920</v>
      </c>
      <c r="G204" s="173">
        <v>0</v>
      </c>
      <c r="H204" s="173">
        <v>0</v>
      </c>
      <c r="I204" s="173">
        <v>0</v>
      </c>
      <c r="J204" s="173">
        <v>0</v>
      </c>
      <c r="K204" s="173">
        <v>0</v>
      </c>
      <c r="L204" s="173">
        <v>0</v>
      </c>
      <c r="M204" s="173">
        <v>0</v>
      </c>
      <c r="N204" s="173">
        <v>0</v>
      </c>
      <c r="O204" s="173">
        <v>0</v>
      </c>
      <c r="P204" s="173">
        <v>0</v>
      </c>
      <c r="Q204" s="173">
        <v>0</v>
      </c>
      <c r="R204" s="173">
        <v>0</v>
      </c>
      <c r="S204" s="173">
        <v>0</v>
      </c>
      <c r="U204" s="173">
        <f t="shared" si="16"/>
        <v>0</v>
      </c>
    </row>
    <row r="205" spans="1:21">
      <c r="A205" s="181" t="str">
        <f t="shared" si="14"/>
        <v>482</v>
      </c>
      <c r="B205" s="181" t="str">
        <f t="shared" si="15"/>
        <v>482.0</v>
      </c>
      <c r="C205" s="182" t="s">
        <v>921</v>
      </c>
      <c r="D205" t="s">
        <v>922</v>
      </c>
      <c r="G205" s="173">
        <v>0</v>
      </c>
      <c r="H205" s="173">
        <v>0</v>
      </c>
      <c r="I205" s="173">
        <v>0</v>
      </c>
      <c r="J205" s="173">
        <v>0</v>
      </c>
      <c r="K205" s="173">
        <v>0</v>
      </c>
      <c r="L205" s="173">
        <v>0</v>
      </c>
      <c r="M205" s="173">
        <v>0</v>
      </c>
      <c r="N205" s="173">
        <v>0</v>
      </c>
      <c r="O205" s="173">
        <v>0</v>
      </c>
      <c r="P205" s="173">
        <v>0</v>
      </c>
      <c r="Q205" s="173">
        <v>0</v>
      </c>
      <c r="R205" s="173">
        <v>0</v>
      </c>
      <c r="S205" s="173">
        <v>0</v>
      </c>
      <c r="U205" s="173">
        <f t="shared" si="16"/>
        <v>0</v>
      </c>
    </row>
    <row r="206" spans="1:21">
      <c r="A206" s="181" t="str">
        <f t="shared" si="14"/>
        <v>483</v>
      </c>
      <c r="B206" s="181" t="str">
        <f t="shared" si="15"/>
        <v>483.0</v>
      </c>
      <c r="C206" s="182" t="s">
        <v>923</v>
      </c>
      <c r="D206" t="s">
        <v>924</v>
      </c>
      <c r="G206" s="173">
        <v>0</v>
      </c>
      <c r="H206" s="173">
        <v>0</v>
      </c>
      <c r="I206" s="173">
        <v>0</v>
      </c>
      <c r="J206" s="173">
        <v>0</v>
      </c>
      <c r="K206" s="173">
        <v>0</v>
      </c>
      <c r="L206" s="173">
        <v>0</v>
      </c>
      <c r="M206" s="173">
        <v>0</v>
      </c>
      <c r="N206" s="173">
        <v>0</v>
      </c>
      <c r="O206" s="173">
        <v>0</v>
      </c>
      <c r="P206" s="173">
        <v>0</v>
      </c>
      <c r="Q206" s="173">
        <v>0</v>
      </c>
      <c r="R206" s="173">
        <v>0</v>
      </c>
      <c r="S206" s="173">
        <v>0</v>
      </c>
      <c r="U206" s="173">
        <f t="shared" si="16"/>
        <v>0</v>
      </c>
    </row>
    <row r="207" spans="1:21">
      <c r="A207" s="181" t="str">
        <f t="shared" si="14"/>
        <v>484</v>
      </c>
      <c r="B207" s="181" t="str">
        <f t="shared" si="15"/>
        <v>484.0</v>
      </c>
      <c r="C207" s="182" t="s">
        <v>925</v>
      </c>
      <c r="D207" t="s">
        <v>926</v>
      </c>
      <c r="G207" s="173">
        <v>0</v>
      </c>
      <c r="H207" s="173">
        <v>0</v>
      </c>
      <c r="I207" s="173">
        <v>0</v>
      </c>
      <c r="J207" s="173">
        <v>0</v>
      </c>
      <c r="K207" s="173">
        <v>0</v>
      </c>
      <c r="L207" s="173">
        <v>0</v>
      </c>
      <c r="M207" s="173">
        <v>0</v>
      </c>
      <c r="N207" s="173">
        <v>0</v>
      </c>
      <c r="O207" s="173">
        <v>0</v>
      </c>
      <c r="P207" s="173">
        <v>0</v>
      </c>
      <c r="Q207" s="173">
        <v>0</v>
      </c>
      <c r="R207" s="173">
        <v>0</v>
      </c>
      <c r="S207" s="173">
        <v>0</v>
      </c>
      <c r="U207" s="173">
        <f t="shared" si="16"/>
        <v>0</v>
      </c>
    </row>
    <row r="208" spans="1:21">
      <c r="A208" s="181" t="str">
        <f t="shared" si="14"/>
        <v>485</v>
      </c>
      <c r="B208" s="181" t="str">
        <f t="shared" si="15"/>
        <v>485.0</v>
      </c>
      <c r="C208" s="182" t="s">
        <v>927</v>
      </c>
      <c r="D208" t="s">
        <v>928</v>
      </c>
      <c r="G208" s="173">
        <v>0</v>
      </c>
      <c r="H208" s="173">
        <v>0</v>
      </c>
      <c r="I208" s="173">
        <v>0</v>
      </c>
      <c r="J208" s="173">
        <v>0</v>
      </c>
      <c r="K208" s="173">
        <v>0</v>
      </c>
      <c r="L208" s="173">
        <v>0</v>
      </c>
      <c r="M208" s="173">
        <v>0</v>
      </c>
      <c r="N208" s="173">
        <v>0</v>
      </c>
      <c r="O208" s="173">
        <v>0</v>
      </c>
      <c r="P208" s="173">
        <v>0</v>
      </c>
      <c r="Q208" s="173">
        <v>0</v>
      </c>
      <c r="R208" s="173">
        <v>0</v>
      </c>
      <c r="S208" s="173">
        <v>0</v>
      </c>
      <c r="U208" s="173">
        <f t="shared" si="16"/>
        <v>0</v>
      </c>
    </row>
    <row r="209" spans="1:21">
      <c r="A209" s="181" t="str">
        <f t="shared" si="14"/>
        <v>487</v>
      </c>
      <c r="B209" s="181" t="str">
        <f t="shared" si="15"/>
        <v>487.0</v>
      </c>
      <c r="C209" s="182" t="s">
        <v>929</v>
      </c>
      <c r="D209" t="s">
        <v>930</v>
      </c>
      <c r="G209" s="173">
        <v>0</v>
      </c>
      <c r="H209" s="173">
        <v>0</v>
      </c>
      <c r="I209" s="173">
        <v>0</v>
      </c>
      <c r="J209" s="173">
        <v>0</v>
      </c>
      <c r="K209" s="173">
        <v>0</v>
      </c>
      <c r="L209" s="173">
        <v>0</v>
      </c>
      <c r="M209" s="173">
        <v>0</v>
      </c>
      <c r="N209" s="173">
        <v>0</v>
      </c>
      <c r="O209" s="173">
        <v>0</v>
      </c>
      <c r="P209" s="173">
        <v>0</v>
      </c>
      <c r="Q209" s="173">
        <v>0</v>
      </c>
      <c r="R209" s="173">
        <v>0</v>
      </c>
      <c r="S209" s="173">
        <v>0</v>
      </c>
      <c r="U209" s="173">
        <f t="shared" si="16"/>
        <v>0</v>
      </c>
    </row>
    <row r="210" spans="1:21">
      <c r="A210" s="181" t="str">
        <f t="shared" si="14"/>
        <v>488</v>
      </c>
      <c r="B210" s="181" t="str">
        <f t="shared" si="15"/>
        <v>488.0</v>
      </c>
      <c r="C210" s="182" t="s">
        <v>931</v>
      </c>
      <c r="D210" t="s">
        <v>932</v>
      </c>
      <c r="G210" s="173">
        <v>0</v>
      </c>
      <c r="H210" s="173">
        <v>0</v>
      </c>
      <c r="I210" s="173">
        <v>0</v>
      </c>
      <c r="J210" s="173">
        <v>0</v>
      </c>
      <c r="K210" s="173">
        <v>0</v>
      </c>
      <c r="L210" s="173">
        <v>0</v>
      </c>
      <c r="M210" s="173">
        <v>0</v>
      </c>
      <c r="N210" s="173">
        <v>0</v>
      </c>
      <c r="O210" s="173">
        <v>0</v>
      </c>
      <c r="P210" s="173">
        <v>0</v>
      </c>
      <c r="Q210" s="173">
        <v>0</v>
      </c>
      <c r="R210" s="173">
        <v>0</v>
      </c>
      <c r="S210" s="173">
        <v>0</v>
      </c>
      <c r="U210" s="173">
        <f t="shared" si="16"/>
        <v>0</v>
      </c>
    </row>
    <row r="211" spans="1:21">
      <c r="A211" s="181" t="str">
        <f t="shared" si="14"/>
        <v>489</v>
      </c>
      <c r="B211" s="181" t="str">
        <f t="shared" si="15"/>
        <v>489.1</v>
      </c>
      <c r="C211" s="182" t="s">
        <v>933</v>
      </c>
      <c r="D211" t="s">
        <v>934</v>
      </c>
      <c r="G211" s="173">
        <v>0</v>
      </c>
      <c r="H211" s="173">
        <v>0</v>
      </c>
      <c r="I211" s="173">
        <v>0</v>
      </c>
      <c r="J211" s="173">
        <v>0</v>
      </c>
      <c r="K211" s="173">
        <v>0</v>
      </c>
      <c r="L211" s="173">
        <v>0</v>
      </c>
      <c r="M211" s="173">
        <v>0</v>
      </c>
      <c r="N211" s="173">
        <v>0</v>
      </c>
      <c r="O211" s="173">
        <v>0</v>
      </c>
      <c r="P211" s="173">
        <v>0</v>
      </c>
      <c r="Q211" s="173">
        <v>0</v>
      </c>
      <c r="R211" s="173">
        <v>0</v>
      </c>
      <c r="S211" s="173">
        <v>0</v>
      </c>
      <c r="U211" s="173">
        <f t="shared" si="16"/>
        <v>0</v>
      </c>
    </row>
    <row r="212" spans="1:21">
      <c r="A212" s="181" t="str">
        <f t="shared" si="14"/>
        <v>489</v>
      </c>
      <c r="B212" s="181" t="str">
        <f t="shared" si="15"/>
        <v>489.2</v>
      </c>
      <c r="C212" s="182" t="s">
        <v>935</v>
      </c>
      <c r="D212" t="s">
        <v>936</v>
      </c>
      <c r="G212" s="173">
        <v>0</v>
      </c>
      <c r="H212" s="173">
        <v>0</v>
      </c>
      <c r="I212" s="173">
        <v>0</v>
      </c>
      <c r="J212" s="173">
        <v>0</v>
      </c>
      <c r="K212" s="173">
        <v>0</v>
      </c>
      <c r="L212" s="173">
        <v>0</v>
      </c>
      <c r="M212" s="173">
        <v>0</v>
      </c>
      <c r="N212" s="173">
        <v>0</v>
      </c>
      <c r="O212" s="173">
        <v>0</v>
      </c>
      <c r="P212" s="173">
        <v>0</v>
      </c>
      <c r="Q212" s="173">
        <v>0</v>
      </c>
      <c r="R212" s="173">
        <v>0</v>
      </c>
      <c r="S212" s="173">
        <v>0</v>
      </c>
      <c r="U212" s="173">
        <f t="shared" si="16"/>
        <v>0</v>
      </c>
    </row>
    <row r="213" spans="1:21">
      <c r="A213" s="181" t="str">
        <f t="shared" si="14"/>
        <v>489</v>
      </c>
      <c r="B213" s="181" t="str">
        <f t="shared" si="15"/>
        <v>489.3</v>
      </c>
      <c r="C213" s="182" t="s">
        <v>937</v>
      </c>
      <c r="D213" t="s">
        <v>938</v>
      </c>
      <c r="G213" s="173">
        <v>0</v>
      </c>
      <c r="H213" s="173">
        <v>0</v>
      </c>
      <c r="I213" s="173">
        <v>0</v>
      </c>
      <c r="J213" s="173">
        <v>0</v>
      </c>
      <c r="K213" s="173">
        <v>0</v>
      </c>
      <c r="L213" s="173">
        <v>0</v>
      </c>
      <c r="M213" s="173">
        <v>0</v>
      </c>
      <c r="N213" s="173">
        <v>0</v>
      </c>
      <c r="O213" s="173">
        <v>0</v>
      </c>
      <c r="P213" s="173">
        <v>0</v>
      </c>
      <c r="Q213" s="173">
        <v>0</v>
      </c>
      <c r="R213" s="173">
        <v>0</v>
      </c>
      <c r="S213" s="173">
        <v>0</v>
      </c>
      <c r="U213" s="173">
        <f t="shared" si="16"/>
        <v>0</v>
      </c>
    </row>
    <row r="214" spans="1:21">
      <c r="A214" s="181" t="str">
        <f t="shared" si="14"/>
        <v>489</v>
      </c>
      <c r="B214" s="181" t="str">
        <f t="shared" si="15"/>
        <v>489.4</v>
      </c>
      <c r="C214" s="182" t="s">
        <v>939</v>
      </c>
      <c r="D214" t="s">
        <v>940</v>
      </c>
      <c r="G214" s="173">
        <v>0</v>
      </c>
      <c r="H214" s="173">
        <v>0</v>
      </c>
      <c r="I214" s="173">
        <v>0</v>
      </c>
      <c r="J214" s="173">
        <v>0</v>
      </c>
      <c r="K214" s="173">
        <v>0</v>
      </c>
      <c r="L214" s="173">
        <v>0</v>
      </c>
      <c r="M214" s="173">
        <v>0</v>
      </c>
      <c r="N214" s="173">
        <v>0</v>
      </c>
      <c r="O214" s="173">
        <v>0</v>
      </c>
      <c r="P214" s="173">
        <v>0</v>
      </c>
      <c r="Q214" s="173">
        <v>0</v>
      </c>
      <c r="R214" s="173">
        <v>0</v>
      </c>
      <c r="S214" s="173">
        <v>0</v>
      </c>
      <c r="U214" s="173">
        <f t="shared" si="16"/>
        <v>0</v>
      </c>
    </row>
    <row r="215" spans="1:21">
      <c r="A215" s="181" t="str">
        <f t="shared" si="14"/>
        <v>490</v>
      </c>
      <c r="B215" s="181" t="str">
        <f t="shared" si="15"/>
        <v>490.0</v>
      </c>
      <c r="C215" s="182" t="s">
        <v>941</v>
      </c>
      <c r="D215" t="s">
        <v>942</v>
      </c>
      <c r="G215" s="173">
        <v>0</v>
      </c>
      <c r="H215" s="173">
        <v>0</v>
      </c>
      <c r="I215" s="173">
        <v>0</v>
      </c>
      <c r="J215" s="173">
        <v>0</v>
      </c>
      <c r="K215" s="173">
        <v>0</v>
      </c>
      <c r="L215" s="173">
        <v>0</v>
      </c>
      <c r="M215" s="173">
        <v>0</v>
      </c>
      <c r="N215" s="173">
        <v>0</v>
      </c>
      <c r="O215" s="173">
        <v>0</v>
      </c>
      <c r="P215" s="173">
        <v>0</v>
      </c>
      <c r="Q215" s="173">
        <v>0</v>
      </c>
      <c r="R215" s="173">
        <v>0</v>
      </c>
      <c r="S215" s="173">
        <v>0</v>
      </c>
      <c r="U215" s="173">
        <f t="shared" si="16"/>
        <v>0</v>
      </c>
    </row>
    <row r="216" spans="1:21">
      <c r="A216" s="181" t="str">
        <f t="shared" si="14"/>
        <v>491</v>
      </c>
      <c r="B216" s="181" t="str">
        <f t="shared" si="15"/>
        <v>491.0</v>
      </c>
      <c r="C216" s="182" t="s">
        <v>943</v>
      </c>
      <c r="D216" t="s">
        <v>944</v>
      </c>
      <c r="G216" s="173">
        <v>0</v>
      </c>
      <c r="H216" s="173">
        <v>0</v>
      </c>
      <c r="I216" s="173">
        <v>0</v>
      </c>
      <c r="J216" s="173">
        <v>0</v>
      </c>
      <c r="K216" s="173">
        <v>0</v>
      </c>
      <c r="L216" s="173">
        <v>0</v>
      </c>
      <c r="M216" s="173">
        <v>0</v>
      </c>
      <c r="N216" s="173">
        <v>0</v>
      </c>
      <c r="O216" s="173">
        <v>0</v>
      </c>
      <c r="P216" s="173">
        <v>0</v>
      </c>
      <c r="Q216" s="173">
        <v>0</v>
      </c>
      <c r="R216" s="173">
        <v>0</v>
      </c>
      <c r="S216" s="173">
        <v>0</v>
      </c>
      <c r="U216" s="173">
        <f t="shared" si="16"/>
        <v>0</v>
      </c>
    </row>
    <row r="217" spans="1:21">
      <c r="A217" s="181" t="str">
        <f t="shared" si="14"/>
        <v>492</v>
      </c>
      <c r="B217" s="181" t="str">
        <f t="shared" si="15"/>
        <v>492.0</v>
      </c>
      <c r="C217" s="182" t="s">
        <v>945</v>
      </c>
      <c r="D217" t="s">
        <v>946</v>
      </c>
      <c r="G217" s="173">
        <v>0</v>
      </c>
      <c r="H217" s="173">
        <v>0</v>
      </c>
      <c r="I217" s="173">
        <v>0</v>
      </c>
      <c r="J217" s="173">
        <v>0</v>
      </c>
      <c r="K217" s="173">
        <v>0</v>
      </c>
      <c r="L217" s="173">
        <v>0</v>
      </c>
      <c r="M217" s="173">
        <v>0</v>
      </c>
      <c r="N217" s="173">
        <v>0</v>
      </c>
      <c r="O217" s="173">
        <v>0</v>
      </c>
      <c r="P217" s="173">
        <v>0</v>
      </c>
      <c r="Q217" s="173">
        <v>0</v>
      </c>
      <c r="R217" s="173">
        <v>0</v>
      </c>
      <c r="S217" s="173">
        <v>0</v>
      </c>
      <c r="U217" s="173">
        <f t="shared" si="16"/>
        <v>0</v>
      </c>
    </row>
    <row r="218" spans="1:21">
      <c r="A218" s="181" t="str">
        <f t="shared" si="14"/>
        <v>493</v>
      </c>
      <c r="B218" s="181" t="str">
        <f t="shared" si="15"/>
        <v>493.0</v>
      </c>
      <c r="C218" s="182" t="s">
        <v>947</v>
      </c>
      <c r="D218" t="s">
        <v>948</v>
      </c>
      <c r="G218" s="173">
        <v>0</v>
      </c>
      <c r="H218" s="173">
        <v>0</v>
      </c>
      <c r="I218" s="173">
        <v>0</v>
      </c>
      <c r="J218" s="173">
        <v>0</v>
      </c>
      <c r="K218" s="173">
        <v>0</v>
      </c>
      <c r="L218" s="173">
        <v>0</v>
      </c>
      <c r="M218" s="173">
        <v>0</v>
      </c>
      <c r="N218" s="173">
        <v>0</v>
      </c>
      <c r="O218" s="173">
        <v>0</v>
      </c>
      <c r="P218" s="173">
        <v>0</v>
      </c>
      <c r="Q218" s="173">
        <v>0</v>
      </c>
      <c r="R218" s="173">
        <v>0</v>
      </c>
      <c r="S218" s="173">
        <v>0</v>
      </c>
      <c r="U218" s="173">
        <f t="shared" si="16"/>
        <v>0</v>
      </c>
    </row>
    <row r="219" spans="1:21">
      <c r="A219" s="181" t="str">
        <f t="shared" si="14"/>
        <v>494</v>
      </c>
      <c r="B219" s="181" t="str">
        <f t="shared" si="15"/>
        <v>494.0</v>
      </c>
      <c r="C219" s="182" t="s">
        <v>949</v>
      </c>
      <c r="D219" t="s">
        <v>950</v>
      </c>
      <c r="G219" s="173">
        <v>0</v>
      </c>
      <c r="H219" s="173">
        <v>0</v>
      </c>
      <c r="I219" s="173">
        <v>0</v>
      </c>
      <c r="J219" s="173">
        <v>0</v>
      </c>
      <c r="K219" s="173">
        <v>0</v>
      </c>
      <c r="L219" s="173">
        <v>0</v>
      </c>
      <c r="M219" s="173">
        <v>0</v>
      </c>
      <c r="N219" s="173">
        <v>0</v>
      </c>
      <c r="O219" s="173">
        <v>0</v>
      </c>
      <c r="P219" s="173">
        <v>0</v>
      </c>
      <c r="Q219" s="173">
        <v>0</v>
      </c>
      <c r="R219" s="173">
        <v>0</v>
      </c>
      <c r="S219" s="173">
        <v>0</v>
      </c>
      <c r="U219" s="173">
        <f t="shared" si="16"/>
        <v>0</v>
      </c>
    </row>
    <row r="220" spans="1:21">
      <c r="A220" s="181" t="str">
        <f t="shared" si="14"/>
        <v>495</v>
      </c>
      <c r="B220" s="181" t="str">
        <f t="shared" si="15"/>
        <v>495.0</v>
      </c>
      <c r="C220" s="182" t="s">
        <v>951</v>
      </c>
      <c r="D220" t="s">
        <v>952</v>
      </c>
      <c r="G220" s="173">
        <v>0</v>
      </c>
      <c r="H220" s="173">
        <v>0</v>
      </c>
      <c r="I220" s="173">
        <v>0</v>
      </c>
      <c r="J220" s="173">
        <v>0</v>
      </c>
      <c r="K220" s="173">
        <v>0</v>
      </c>
      <c r="L220" s="173">
        <v>0</v>
      </c>
      <c r="M220" s="173">
        <v>0</v>
      </c>
      <c r="N220" s="173">
        <v>0</v>
      </c>
      <c r="O220" s="173">
        <v>0</v>
      </c>
      <c r="P220" s="173">
        <v>0</v>
      </c>
      <c r="Q220" s="173">
        <v>0</v>
      </c>
      <c r="R220" s="173">
        <v>0</v>
      </c>
      <c r="S220" s="173">
        <v>0</v>
      </c>
      <c r="U220" s="173">
        <f t="shared" si="16"/>
        <v>0</v>
      </c>
    </row>
    <row r="221" spans="1:21">
      <c r="A221" s="181" t="str">
        <f t="shared" si="14"/>
        <v>496</v>
      </c>
      <c r="B221" s="181" t="str">
        <f t="shared" si="15"/>
        <v>496.0</v>
      </c>
      <c r="C221" s="182" t="s">
        <v>953</v>
      </c>
      <c r="D221" t="s">
        <v>954</v>
      </c>
      <c r="G221" s="173">
        <v>0</v>
      </c>
      <c r="H221" s="173">
        <v>0</v>
      </c>
      <c r="I221" s="173">
        <v>0</v>
      </c>
      <c r="J221" s="173">
        <v>0</v>
      </c>
      <c r="K221" s="173">
        <v>0</v>
      </c>
      <c r="L221" s="173">
        <v>0</v>
      </c>
      <c r="M221" s="173">
        <v>0</v>
      </c>
      <c r="N221" s="173">
        <v>0</v>
      </c>
      <c r="O221" s="173">
        <v>0</v>
      </c>
      <c r="P221" s="173">
        <v>0</v>
      </c>
      <c r="Q221" s="173">
        <v>0</v>
      </c>
      <c r="R221" s="173">
        <v>0</v>
      </c>
      <c r="S221" s="173">
        <v>0</v>
      </c>
      <c r="U221" s="173">
        <f t="shared" si="16"/>
        <v>0</v>
      </c>
    </row>
    <row r="222" spans="1:21">
      <c r="A222" s="181" t="str">
        <f t="shared" si="14"/>
        <v>500</v>
      </c>
      <c r="B222" s="181" t="str">
        <f t="shared" si="15"/>
        <v>500.0</v>
      </c>
      <c r="C222" s="182" t="s">
        <v>955</v>
      </c>
      <c r="D222" t="s">
        <v>956</v>
      </c>
      <c r="G222" s="173">
        <v>-503811.55</v>
      </c>
      <c r="H222" s="173">
        <v>422441.86651060003</v>
      </c>
      <c r="I222" s="173">
        <v>393147.27804389998</v>
      </c>
      <c r="J222" s="173">
        <v>402510.73694859998</v>
      </c>
      <c r="K222" s="173">
        <v>431903.00693610002</v>
      </c>
      <c r="L222" s="173">
        <v>452118.74124180002</v>
      </c>
      <c r="M222" s="173">
        <v>404325.02949609997</v>
      </c>
      <c r="N222" s="173">
        <v>464167.95472480002</v>
      </c>
      <c r="O222" s="173">
        <v>449212.05058739998</v>
      </c>
      <c r="P222" s="173">
        <v>430780.60005230003</v>
      </c>
      <c r="Q222" s="173">
        <v>470532.9769912</v>
      </c>
      <c r="R222" s="173">
        <v>434052.09936709999</v>
      </c>
      <c r="S222" s="173">
        <v>460983.86916449998</v>
      </c>
      <c r="U222" s="173">
        <f t="shared" si="16"/>
        <v>362489.58923572308</v>
      </c>
    </row>
    <row r="223" spans="1:21">
      <c r="A223" s="181" t="str">
        <f t="shared" si="14"/>
        <v>501</v>
      </c>
      <c r="B223" s="181" t="str">
        <f t="shared" si="15"/>
        <v>501.0</v>
      </c>
      <c r="C223" s="182" t="s">
        <v>957</v>
      </c>
      <c r="D223" t="s">
        <v>958</v>
      </c>
      <c r="G223" s="173">
        <v>7504276.2300000004</v>
      </c>
      <c r="H223" s="173">
        <v>1322285.8241822999</v>
      </c>
      <c r="I223" s="173">
        <v>464530.5363031</v>
      </c>
      <c r="J223" s="173">
        <v>575904.53630309994</v>
      </c>
      <c r="K223" s="173">
        <v>55243.753352500004</v>
      </c>
      <c r="L223" s="173">
        <v>897036.39729210001</v>
      </c>
      <c r="M223" s="173">
        <v>587618.4651728</v>
      </c>
      <c r="N223" s="173">
        <v>216108.68384690001</v>
      </c>
      <c r="O223" s="173">
        <v>583275.03990730003</v>
      </c>
      <c r="P223" s="173">
        <v>417176.39596769999</v>
      </c>
      <c r="Q223" s="173">
        <v>873150.9704017</v>
      </c>
      <c r="R223" s="173">
        <v>3459605.6825224999</v>
      </c>
      <c r="S223" s="173">
        <v>9339957.7592364997</v>
      </c>
      <c r="U223" s="173">
        <f t="shared" si="16"/>
        <v>2022782.3288068078</v>
      </c>
    </row>
    <row r="224" spans="1:21">
      <c r="A224" s="181" t="str">
        <f t="shared" si="14"/>
        <v>502</v>
      </c>
      <c r="B224" s="181" t="str">
        <f t="shared" si="15"/>
        <v>502.0</v>
      </c>
      <c r="C224" s="182" t="s">
        <v>959</v>
      </c>
      <c r="D224" t="s">
        <v>960</v>
      </c>
      <c r="G224" s="173">
        <v>717484.46</v>
      </c>
      <c r="H224" s="173">
        <v>1003285.65146</v>
      </c>
      <c r="I224" s="173">
        <v>917761.66991049994</v>
      </c>
      <c r="J224" s="173">
        <v>1039858.4256647</v>
      </c>
      <c r="K224" s="173">
        <v>1044835.0962299</v>
      </c>
      <c r="L224" s="173">
        <v>1079475.1473675</v>
      </c>
      <c r="M224" s="173">
        <v>975554.91828770004</v>
      </c>
      <c r="N224" s="173">
        <v>1106574.2263092001</v>
      </c>
      <c r="O224" s="173">
        <v>1071934.1751716</v>
      </c>
      <c r="P224" s="173">
        <v>1037294.123987</v>
      </c>
      <c r="Q224" s="173">
        <v>1113673.3052514</v>
      </c>
      <c r="R224" s="173">
        <v>1044393.2029292</v>
      </c>
      <c r="S224" s="173">
        <v>1107028.648823</v>
      </c>
      <c r="U224" s="173">
        <f t="shared" si="16"/>
        <v>1019934.8501070539</v>
      </c>
    </row>
    <row r="225" spans="1:21">
      <c r="A225" s="181" t="str">
        <f t="shared" si="14"/>
        <v>503</v>
      </c>
      <c r="B225" s="181" t="str">
        <f t="shared" si="15"/>
        <v>503.0</v>
      </c>
      <c r="C225" s="182" t="s">
        <v>961</v>
      </c>
      <c r="D225" t="s">
        <v>962</v>
      </c>
      <c r="G225" s="173">
        <v>0</v>
      </c>
      <c r="H225" s="173">
        <v>0</v>
      </c>
      <c r="I225" s="173">
        <v>0</v>
      </c>
      <c r="J225" s="173">
        <v>0</v>
      </c>
      <c r="K225" s="173">
        <v>0</v>
      </c>
      <c r="L225" s="173">
        <v>0</v>
      </c>
      <c r="M225" s="173">
        <v>0</v>
      </c>
      <c r="N225" s="173">
        <v>0</v>
      </c>
      <c r="O225" s="173">
        <v>0</v>
      </c>
      <c r="P225" s="173">
        <v>0</v>
      </c>
      <c r="Q225" s="173">
        <v>0</v>
      </c>
      <c r="R225" s="173">
        <v>0</v>
      </c>
      <c r="S225" s="173">
        <v>0</v>
      </c>
      <c r="U225" s="173">
        <f t="shared" si="16"/>
        <v>0</v>
      </c>
    </row>
    <row r="226" spans="1:21">
      <c r="A226" s="181" t="str">
        <f t="shared" si="14"/>
        <v>504</v>
      </c>
      <c r="B226" s="181" t="str">
        <f t="shared" si="15"/>
        <v>504.0</v>
      </c>
      <c r="C226" s="182" t="s">
        <v>963</v>
      </c>
      <c r="D226" t="s">
        <v>964</v>
      </c>
      <c r="G226" s="173">
        <v>0</v>
      </c>
      <c r="H226" s="173">
        <v>0</v>
      </c>
      <c r="I226" s="173">
        <v>0</v>
      </c>
      <c r="J226" s="173">
        <v>0</v>
      </c>
      <c r="K226" s="173">
        <v>0</v>
      </c>
      <c r="L226" s="173">
        <v>0</v>
      </c>
      <c r="M226" s="173">
        <v>0</v>
      </c>
      <c r="N226" s="173">
        <v>0</v>
      </c>
      <c r="O226" s="173">
        <v>0</v>
      </c>
      <c r="P226" s="173">
        <v>0</v>
      </c>
      <c r="Q226" s="173">
        <v>0</v>
      </c>
      <c r="R226" s="173">
        <v>0</v>
      </c>
      <c r="S226" s="173">
        <v>0</v>
      </c>
      <c r="U226" s="173">
        <f t="shared" si="16"/>
        <v>0</v>
      </c>
    </row>
    <row r="227" spans="1:21">
      <c r="A227" s="181" t="str">
        <f t="shared" si="14"/>
        <v>505</v>
      </c>
      <c r="B227" s="181" t="str">
        <f t="shared" si="15"/>
        <v>505.0</v>
      </c>
      <c r="C227" s="182" t="s">
        <v>965</v>
      </c>
      <c r="D227" t="s">
        <v>966</v>
      </c>
      <c r="G227" s="173">
        <v>246749.09</v>
      </c>
      <c r="H227" s="173">
        <v>16994.542679999999</v>
      </c>
      <c r="I227" s="173">
        <v>16994.542679999999</v>
      </c>
      <c r="J227" s="173">
        <v>16994.542679999999</v>
      </c>
      <c r="K227" s="173">
        <v>19422.334491500002</v>
      </c>
      <c r="L227" s="173">
        <v>19422.334491500002</v>
      </c>
      <c r="M227" s="173">
        <v>19422.334491500002</v>
      </c>
      <c r="N227" s="173">
        <v>20636.230397200001</v>
      </c>
      <c r="O227" s="173">
        <v>20636.230397200001</v>
      </c>
      <c r="P227" s="173">
        <v>20636.230397200001</v>
      </c>
      <c r="Q227" s="173">
        <v>21850.126302799999</v>
      </c>
      <c r="R227" s="173">
        <v>21850.126302799999</v>
      </c>
      <c r="S227" s="173">
        <v>27919.605831500001</v>
      </c>
      <c r="U227" s="173">
        <f t="shared" si="16"/>
        <v>37656.020857169227</v>
      </c>
    </row>
    <row r="228" spans="1:21">
      <c r="A228" s="181" t="str">
        <f t="shared" si="14"/>
        <v>506</v>
      </c>
      <c r="B228" s="181" t="str">
        <f t="shared" si="15"/>
        <v>506.0</v>
      </c>
      <c r="C228" s="182" t="s">
        <v>967</v>
      </c>
      <c r="D228" t="s">
        <v>968</v>
      </c>
      <c r="G228" s="173">
        <v>441493.14</v>
      </c>
      <c r="H228" s="173">
        <v>437939.45760259998</v>
      </c>
      <c r="I228" s="173">
        <v>375752.53996660002</v>
      </c>
      <c r="J228" s="173">
        <v>381668.5251186</v>
      </c>
      <c r="K228" s="173">
        <v>402920.20608690003</v>
      </c>
      <c r="L228" s="173">
        <v>406109.52589559997</v>
      </c>
      <c r="M228" s="173">
        <v>396101.25263150001</v>
      </c>
      <c r="N228" s="173">
        <v>424313.98639610002</v>
      </c>
      <c r="O228" s="173">
        <v>420977.89773600001</v>
      </c>
      <c r="P228" s="173">
        <v>417641.80907610001</v>
      </c>
      <c r="Q228" s="173">
        <v>442671.88705610001</v>
      </c>
      <c r="R228" s="173">
        <v>435986.36712110002</v>
      </c>
      <c r="S228" s="173">
        <v>474851.42959090002</v>
      </c>
      <c r="U228" s="173">
        <f t="shared" si="16"/>
        <v>419879.07879062311</v>
      </c>
    </row>
    <row r="229" spans="1:21">
      <c r="A229" s="181" t="str">
        <f t="shared" si="14"/>
        <v>507</v>
      </c>
      <c r="B229" s="181" t="str">
        <f t="shared" si="15"/>
        <v>507.0</v>
      </c>
      <c r="C229" s="182" t="s">
        <v>969</v>
      </c>
      <c r="D229" t="s">
        <v>970</v>
      </c>
      <c r="G229" s="173">
        <v>0</v>
      </c>
      <c r="H229" s="173">
        <v>2000</v>
      </c>
      <c r="I229" s="173">
        <v>2000</v>
      </c>
      <c r="J229" s="173">
        <v>2000</v>
      </c>
      <c r="K229" s="173">
        <v>2000</v>
      </c>
      <c r="L229" s="173">
        <v>2000</v>
      </c>
      <c r="M229" s="173">
        <v>2000</v>
      </c>
      <c r="N229" s="173">
        <v>2000</v>
      </c>
      <c r="O229" s="173">
        <v>2000</v>
      </c>
      <c r="P229" s="173">
        <v>2000</v>
      </c>
      <c r="Q229" s="173">
        <v>2000</v>
      </c>
      <c r="R229" s="173">
        <v>2000</v>
      </c>
      <c r="S229" s="173">
        <v>2000</v>
      </c>
      <c r="U229" s="173">
        <f t="shared" si="16"/>
        <v>1846.1538461538462</v>
      </c>
    </row>
    <row r="230" spans="1:21">
      <c r="A230" s="181" t="str">
        <f t="shared" si="14"/>
        <v>509</v>
      </c>
      <c r="B230" s="181" t="str">
        <f t="shared" si="15"/>
        <v>509.0</v>
      </c>
      <c r="C230" s="182" t="s">
        <v>971</v>
      </c>
      <c r="D230" t="s">
        <v>972</v>
      </c>
      <c r="G230" s="173">
        <v>0</v>
      </c>
      <c r="H230" s="173">
        <v>1410</v>
      </c>
      <c r="I230" s="173">
        <v>1325</v>
      </c>
      <c r="J230" s="173">
        <v>1416</v>
      </c>
      <c r="K230" s="173">
        <v>1365</v>
      </c>
      <c r="L230" s="173">
        <v>1416</v>
      </c>
      <c r="M230" s="173">
        <v>757</v>
      </c>
      <c r="N230" s="173">
        <v>-5</v>
      </c>
      <c r="O230" s="173">
        <v>0</v>
      </c>
      <c r="P230" s="173">
        <v>2350</v>
      </c>
      <c r="Q230" s="173">
        <v>-5</v>
      </c>
      <c r="R230" s="173">
        <v>0</v>
      </c>
      <c r="S230" s="173">
        <v>0</v>
      </c>
      <c r="U230" s="173">
        <f t="shared" si="16"/>
        <v>771.46153846153845</v>
      </c>
    </row>
    <row r="231" spans="1:21">
      <c r="A231" s="181" t="str">
        <f t="shared" si="14"/>
        <v>510</v>
      </c>
      <c r="B231" s="181" t="str">
        <f t="shared" si="15"/>
        <v>510.0</v>
      </c>
      <c r="C231" s="182" t="s">
        <v>973</v>
      </c>
      <c r="D231" t="s">
        <v>974</v>
      </c>
      <c r="G231" s="173">
        <v>0</v>
      </c>
      <c r="H231" s="173">
        <v>0</v>
      </c>
      <c r="I231" s="173">
        <v>0</v>
      </c>
      <c r="J231" s="173">
        <v>0</v>
      </c>
      <c r="K231" s="173">
        <v>0</v>
      </c>
      <c r="L231" s="173">
        <v>0</v>
      </c>
      <c r="M231" s="173">
        <v>0</v>
      </c>
      <c r="N231" s="173">
        <v>0</v>
      </c>
      <c r="O231" s="173">
        <v>0</v>
      </c>
      <c r="P231" s="173">
        <v>0</v>
      </c>
      <c r="Q231" s="173">
        <v>0</v>
      </c>
      <c r="R231" s="173">
        <v>0</v>
      </c>
      <c r="S231" s="173">
        <v>0</v>
      </c>
      <c r="U231" s="173">
        <f t="shared" si="16"/>
        <v>0</v>
      </c>
    </row>
    <row r="232" spans="1:21">
      <c r="A232" s="181" t="str">
        <f t="shared" si="14"/>
        <v>511</v>
      </c>
      <c r="B232" s="181" t="str">
        <f t="shared" si="15"/>
        <v>511.0</v>
      </c>
      <c r="C232" s="182" t="s">
        <v>975</v>
      </c>
      <c r="D232" t="s">
        <v>976</v>
      </c>
      <c r="G232" s="173">
        <v>657160.77</v>
      </c>
      <c r="H232" s="173">
        <v>285894.0456438</v>
      </c>
      <c r="I232" s="173">
        <v>276424.31670069997</v>
      </c>
      <c r="J232" s="173">
        <v>276866.6587262</v>
      </c>
      <c r="K232" s="173">
        <v>307498.0946671</v>
      </c>
      <c r="L232" s="173">
        <v>308463.00445920002</v>
      </c>
      <c r="M232" s="173">
        <v>292771.61095629999</v>
      </c>
      <c r="N232" s="173">
        <v>316750.25367339997</v>
      </c>
      <c r="O232" s="173">
        <v>312885.72413300001</v>
      </c>
      <c r="P232" s="173">
        <v>310723.34130620002</v>
      </c>
      <c r="Q232" s="173">
        <v>342033.63747050002</v>
      </c>
      <c r="R232" s="173">
        <v>332335.06581830001</v>
      </c>
      <c r="S232" s="173">
        <v>395243.5260294</v>
      </c>
      <c r="U232" s="173">
        <f t="shared" si="16"/>
        <v>339619.23458339233</v>
      </c>
    </row>
    <row r="233" spans="1:21">
      <c r="A233" s="181" t="str">
        <f t="shared" si="14"/>
        <v>512</v>
      </c>
      <c r="B233" s="181" t="str">
        <f t="shared" si="15"/>
        <v>512.0</v>
      </c>
      <c r="C233" s="182" t="s">
        <v>977</v>
      </c>
      <c r="D233" t="s">
        <v>978</v>
      </c>
      <c r="G233" s="173">
        <v>1109031.02</v>
      </c>
      <c r="H233" s="173">
        <v>1281364.6684946001</v>
      </c>
      <c r="I233" s="173">
        <v>1258004.7444308</v>
      </c>
      <c r="J233" s="173">
        <v>1258004.7444308</v>
      </c>
      <c r="K233" s="173">
        <v>1384879.3672076</v>
      </c>
      <c r="L233" s="173">
        <v>1367551.8542223</v>
      </c>
      <c r="M233" s="173">
        <v>1386201.0539953001</v>
      </c>
      <c r="N233" s="173">
        <v>1455443.520889</v>
      </c>
      <c r="O233" s="173">
        <v>1452771.0338743001</v>
      </c>
      <c r="P233" s="173">
        <v>1450098.5468421001</v>
      </c>
      <c r="Q233" s="173">
        <v>1483335.1875557001</v>
      </c>
      <c r="R233" s="173">
        <v>1511323.5468421001</v>
      </c>
      <c r="S233" s="173">
        <v>1780810.8077707</v>
      </c>
      <c r="U233" s="173">
        <f t="shared" si="16"/>
        <v>1398370.7766581001</v>
      </c>
    </row>
    <row r="234" spans="1:21">
      <c r="A234" s="181" t="str">
        <f t="shared" si="14"/>
        <v>513</v>
      </c>
      <c r="B234" s="181" t="str">
        <f t="shared" si="15"/>
        <v>513.0</v>
      </c>
      <c r="C234" s="182" t="s">
        <v>979</v>
      </c>
      <c r="D234" t="s">
        <v>980</v>
      </c>
      <c r="G234" s="173">
        <v>42704.3</v>
      </c>
      <c r="H234" s="173">
        <v>8374.7447775000001</v>
      </c>
      <c r="I234" s="173">
        <v>7646.5065161000002</v>
      </c>
      <c r="J234" s="173">
        <v>7646.5065161000002</v>
      </c>
      <c r="K234" s="173">
        <v>8010.6256468000001</v>
      </c>
      <c r="L234" s="173">
        <v>8374.7447775000001</v>
      </c>
      <c r="M234" s="173">
        <v>7282.3865902999996</v>
      </c>
      <c r="N234" s="173">
        <v>8374.7447775000001</v>
      </c>
      <c r="O234" s="173">
        <v>8010.6256468000001</v>
      </c>
      <c r="P234" s="173">
        <v>7646.5065161000002</v>
      </c>
      <c r="Q234" s="173">
        <v>8374.7447775000001</v>
      </c>
      <c r="R234" s="173">
        <v>7646.5065161000002</v>
      </c>
      <c r="S234" s="173">
        <v>8010.6256468000001</v>
      </c>
      <c r="U234" s="173">
        <f t="shared" si="16"/>
        <v>10623.351438853848</v>
      </c>
    </row>
    <row r="235" spans="1:21">
      <c r="A235" s="181" t="str">
        <f t="shared" si="14"/>
        <v>514</v>
      </c>
      <c r="B235" s="181" t="str">
        <f t="shared" si="15"/>
        <v>514.0</v>
      </c>
      <c r="C235" s="182" t="s">
        <v>981</v>
      </c>
      <c r="D235" t="s">
        <v>982</v>
      </c>
      <c r="G235" s="173">
        <v>271703.40999999997</v>
      </c>
      <c r="H235" s="173">
        <v>8374.7447775000001</v>
      </c>
      <c r="I235" s="173">
        <v>7646.5065161000002</v>
      </c>
      <c r="J235" s="173">
        <v>7646.5065161000002</v>
      </c>
      <c r="K235" s="173">
        <v>8010.6256468000001</v>
      </c>
      <c r="L235" s="173">
        <v>8374.7447775000001</v>
      </c>
      <c r="M235" s="173">
        <v>7282.3865902999996</v>
      </c>
      <c r="N235" s="173">
        <v>8374.7447775000001</v>
      </c>
      <c r="O235" s="173">
        <v>8010.6256468000001</v>
      </c>
      <c r="P235" s="173">
        <v>7646.5065161000002</v>
      </c>
      <c r="Q235" s="173">
        <v>8374.7447775000001</v>
      </c>
      <c r="R235" s="173">
        <v>7646.5065161000002</v>
      </c>
      <c r="S235" s="173">
        <v>8010.6256468000001</v>
      </c>
      <c r="U235" s="173">
        <f t="shared" si="16"/>
        <v>28238.667592699996</v>
      </c>
    </row>
    <row r="236" spans="1:21">
      <c r="A236" s="181" t="str">
        <f t="shared" si="14"/>
        <v>517</v>
      </c>
      <c r="B236" s="181" t="str">
        <f t="shared" si="15"/>
        <v>517.0</v>
      </c>
      <c r="C236" s="182" t="s">
        <v>983</v>
      </c>
      <c r="D236" t="s">
        <v>984</v>
      </c>
      <c r="G236" s="173">
        <v>0</v>
      </c>
      <c r="H236" s="173">
        <v>0</v>
      </c>
      <c r="I236" s="173">
        <v>0</v>
      </c>
      <c r="J236" s="173">
        <v>0</v>
      </c>
      <c r="K236" s="173">
        <v>0</v>
      </c>
      <c r="L236" s="173">
        <v>0</v>
      </c>
      <c r="M236" s="173">
        <v>0</v>
      </c>
      <c r="N236" s="173">
        <v>0</v>
      </c>
      <c r="O236" s="173">
        <v>0</v>
      </c>
      <c r="P236" s="173">
        <v>0</v>
      </c>
      <c r="Q236" s="173">
        <v>0</v>
      </c>
      <c r="R236" s="173">
        <v>0</v>
      </c>
      <c r="S236" s="173">
        <v>0</v>
      </c>
      <c r="U236" s="173">
        <f t="shared" si="16"/>
        <v>0</v>
      </c>
    </row>
    <row r="237" spans="1:21">
      <c r="A237" s="181" t="str">
        <f t="shared" si="14"/>
        <v>518</v>
      </c>
      <c r="B237" s="181" t="str">
        <f t="shared" si="15"/>
        <v>518.0</v>
      </c>
      <c r="C237" s="182" t="s">
        <v>985</v>
      </c>
      <c r="D237" t="s">
        <v>986</v>
      </c>
      <c r="G237" s="173">
        <v>0</v>
      </c>
      <c r="H237" s="173">
        <v>0</v>
      </c>
      <c r="I237" s="173">
        <v>0</v>
      </c>
      <c r="J237" s="173">
        <v>0</v>
      </c>
      <c r="K237" s="173">
        <v>0</v>
      </c>
      <c r="L237" s="173">
        <v>0</v>
      </c>
      <c r="M237" s="173">
        <v>0</v>
      </c>
      <c r="N237" s="173">
        <v>0</v>
      </c>
      <c r="O237" s="173">
        <v>0</v>
      </c>
      <c r="P237" s="173">
        <v>0</v>
      </c>
      <c r="Q237" s="173">
        <v>0</v>
      </c>
      <c r="R237" s="173">
        <v>0</v>
      </c>
      <c r="S237" s="173">
        <v>0</v>
      </c>
      <c r="U237" s="173">
        <f t="shared" si="16"/>
        <v>0</v>
      </c>
    </row>
    <row r="238" spans="1:21">
      <c r="A238" s="181" t="str">
        <f t="shared" si="14"/>
        <v>519</v>
      </c>
      <c r="B238" s="181" t="str">
        <f t="shared" si="15"/>
        <v>519.0</v>
      </c>
      <c r="C238" s="182" t="s">
        <v>987</v>
      </c>
      <c r="D238" t="s">
        <v>988</v>
      </c>
      <c r="G238" s="173">
        <v>0</v>
      </c>
      <c r="H238" s="173">
        <v>0</v>
      </c>
      <c r="I238" s="173">
        <v>0</v>
      </c>
      <c r="J238" s="173">
        <v>0</v>
      </c>
      <c r="K238" s="173">
        <v>0</v>
      </c>
      <c r="L238" s="173">
        <v>0</v>
      </c>
      <c r="M238" s="173">
        <v>0</v>
      </c>
      <c r="N238" s="173">
        <v>0</v>
      </c>
      <c r="O238" s="173">
        <v>0</v>
      </c>
      <c r="P238" s="173">
        <v>0</v>
      </c>
      <c r="Q238" s="173">
        <v>0</v>
      </c>
      <c r="R238" s="173">
        <v>0</v>
      </c>
      <c r="S238" s="173">
        <v>0</v>
      </c>
      <c r="U238" s="173">
        <f t="shared" si="16"/>
        <v>0</v>
      </c>
    </row>
    <row r="239" spans="1:21">
      <c r="A239" s="181" t="str">
        <f t="shared" si="14"/>
        <v>520</v>
      </c>
      <c r="B239" s="181" t="str">
        <f t="shared" si="15"/>
        <v>520.0</v>
      </c>
      <c r="C239" s="182" t="s">
        <v>989</v>
      </c>
      <c r="D239" t="s">
        <v>990</v>
      </c>
      <c r="G239" s="173">
        <v>0</v>
      </c>
      <c r="H239" s="173">
        <v>0</v>
      </c>
      <c r="I239" s="173">
        <v>0</v>
      </c>
      <c r="J239" s="173">
        <v>0</v>
      </c>
      <c r="K239" s="173">
        <v>0</v>
      </c>
      <c r="L239" s="173">
        <v>0</v>
      </c>
      <c r="M239" s="173">
        <v>0</v>
      </c>
      <c r="N239" s="173">
        <v>0</v>
      </c>
      <c r="O239" s="173">
        <v>0</v>
      </c>
      <c r="P239" s="173">
        <v>0</v>
      </c>
      <c r="Q239" s="173">
        <v>0</v>
      </c>
      <c r="R239" s="173">
        <v>0</v>
      </c>
      <c r="S239" s="173">
        <v>0</v>
      </c>
      <c r="U239" s="173">
        <f t="shared" si="16"/>
        <v>0</v>
      </c>
    </row>
    <row r="240" spans="1:21">
      <c r="A240" s="181" t="str">
        <f t="shared" si="14"/>
        <v>521</v>
      </c>
      <c r="B240" s="181" t="str">
        <f t="shared" si="15"/>
        <v>521.0</v>
      </c>
      <c r="C240" s="182" t="s">
        <v>991</v>
      </c>
      <c r="D240" t="s">
        <v>992</v>
      </c>
      <c r="G240" s="173">
        <v>0</v>
      </c>
      <c r="H240" s="173">
        <v>0</v>
      </c>
      <c r="I240" s="173">
        <v>0</v>
      </c>
      <c r="J240" s="173">
        <v>0</v>
      </c>
      <c r="K240" s="173">
        <v>0</v>
      </c>
      <c r="L240" s="173">
        <v>0</v>
      </c>
      <c r="M240" s="173">
        <v>0</v>
      </c>
      <c r="N240" s="173">
        <v>0</v>
      </c>
      <c r="O240" s="173">
        <v>0</v>
      </c>
      <c r="P240" s="173">
        <v>0</v>
      </c>
      <c r="Q240" s="173">
        <v>0</v>
      </c>
      <c r="R240" s="173">
        <v>0</v>
      </c>
      <c r="S240" s="173">
        <v>0</v>
      </c>
      <c r="U240" s="173">
        <f t="shared" si="16"/>
        <v>0</v>
      </c>
    </row>
    <row r="241" spans="1:21">
      <c r="A241" s="181" t="str">
        <f t="shared" si="14"/>
        <v>522</v>
      </c>
      <c r="B241" s="181" t="str">
        <f t="shared" si="15"/>
        <v>522.0</v>
      </c>
      <c r="C241" s="182" t="s">
        <v>993</v>
      </c>
      <c r="D241" t="s">
        <v>994</v>
      </c>
      <c r="G241" s="173">
        <v>0</v>
      </c>
      <c r="H241" s="173">
        <v>0</v>
      </c>
      <c r="I241" s="173">
        <v>0</v>
      </c>
      <c r="J241" s="173">
        <v>0</v>
      </c>
      <c r="K241" s="173">
        <v>0</v>
      </c>
      <c r="L241" s="173">
        <v>0</v>
      </c>
      <c r="M241" s="173">
        <v>0</v>
      </c>
      <c r="N241" s="173">
        <v>0</v>
      </c>
      <c r="O241" s="173">
        <v>0</v>
      </c>
      <c r="P241" s="173">
        <v>0</v>
      </c>
      <c r="Q241" s="173">
        <v>0</v>
      </c>
      <c r="R241" s="173">
        <v>0</v>
      </c>
      <c r="S241" s="173">
        <v>0</v>
      </c>
      <c r="U241" s="173">
        <f t="shared" si="16"/>
        <v>0</v>
      </c>
    </row>
    <row r="242" spans="1:21">
      <c r="A242" s="181" t="str">
        <f t="shared" si="14"/>
        <v>523</v>
      </c>
      <c r="B242" s="181" t="str">
        <f t="shared" si="15"/>
        <v>523.0</v>
      </c>
      <c r="C242" s="182" t="s">
        <v>995</v>
      </c>
      <c r="D242" t="s">
        <v>996</v>
      </c>
      <c r="G242" s="173">
        <v>0</v>
      </c>
      <c r="H242" s="173">
        <v>0</v>
      </c>
      <c r="I242" s="173">
        <v>0</v>
      </c>
      <c r="J242" s="173">
        <v>0</v>
      </c>
      <c r="K242" s="173">
        <v>0</v>
      </c>
      <c r="L242" s="173">
        <v>0</v>
      </c>
      <c r="M242" s="173">
        <v>0</v>
      </c>
      <c r="N242" s="173">
        <v>0</v>
      </c>
      <c r="O242" s="173">
        <v>0</v>
      </c>
      <c r="P242" s="173">
        <v>0</v>
      </c>
      <c r="Q242" s="173">
        <v>0</v>
      </c>
      <c r="R242" s="173">
        <v>0</v>
      </c>
      <c r="S242" s="173">
        <v>0</v>
      </c>
      <c r="U242" s="173">
        <f t="shared" si="16"/>
        <v>0</v>
      </c>
    </row>
    <row r="243" spans="1:21">
      <c r="A243" s="181" t="str">
        <f t="shared" si="14"/>
        <v>524</v>
      </c>
      <c r="B243" s="181" t="str">
        <f t="shared" si="15"/>
        <v>524.0</v>
      </c>
      <c r="C243" s="182" t="s">
        <v>997</v>
      </c>
      <c r="D243" t="s">
        <v>998</v>
      </c>
      <c r="G243" s="173">
        <v>0</v>
      </c>
      <c r="H243" s="173">
        <v>0</v>
      </c>
      <c r="I243" s="173">
        <v>0</v>
      </c>
      <c r="J243" s="173">
        <v>0</v>
      </c>
      <c r="K243" s="173">
        <v>0</v>
      </c>
      <c r="L243" s="173">
        <v>0</v>
      </c>
      <c r="M243" s="173">
        <v>0</v>
      </c>
      <c r="N243" s="173">
        <v>0</v>
      </c>
      <c r="O243" s="173">
        <v>0</v>
      </c>
      <c r="P243" s="173">
        <v>0</v>
      </c>
      <c r="Q243" s="173">
        <v>0</v>
      </c>
      <c r="R243" s="173">
        <v>0</v>
      </c>
      <c r="S243" s="173">
        <v>0</v>
      </c>
      <c r="U243" s="173">
        <f t="shared" si="16"/>
        <v>0</v>
      </c>
    </row>
    <row r="244" spans="1:21">
      <c r="A244" s="181" t="str">
        <f t="shared" si="14"/>
        <v>525</v>
      </c>
      <c r="B244" s="181" t="str">
        <f t="shared" si="15"/>
        <v>525.0</v>
      </c>
      <c r="C244" s="182" t="s">
        <v>999</v>
      </c>
      <c r="D244" t="s">
        <v>1000</v>
      </c>
      <c r="G244" s="173">
        <v>0</v>
      </c>
      <c r="H244" s="173">
        <v>0</v>
      </c>
      <c r="I244" s="173">
        <v>0</v>
      </c>
      <c r="J244" s="173">
        <v>0</v>
      </c>
      <c r="K244" s="173">
        <v>0</v>
      </c>
      <c r="L244" s="173">
        <v>0</v>
      </c>
      <c r="M244" s="173">
        <v>0</v>
      </c>
      <c r="N244" s="173">
        <v>0</v>
      </c>
      <c r="O244" s="173">
        <v>0</v>
      </c>
      <c r="P244" s="173">
        <v>0</v>
      </c>
      <c r="Q244" s="173">
        <v>0</v>
      </c>
      <c r="R244" s="173">
        <v>0</v>
      </c>
      <c r="S244" s="173">
        <v>0</v>
      </c>
      <c r="U244" s="173">
        <f t="shared" si="16"/>
        <v>0</v>
      </c>
    </row>
    <row r="245" spans="1:21">
      <c r="A245" s="181" t="str">
        <f t="shared" si="14"/>
        <v>528</v>
      </c>
      <c r="B245" s="181" t="str">
        <f t="shared" si="15"/>
        <v>528.0</v>
      </c>
      <c r="C245" s="182" t="s">
        <v>1001</v>
      </c>
      <c r="D245" t="s">
        <v>1002</v>
      </c>
      <c r="G245" s="173">
        <v>0</v>
      </c>
      <c r="H245" s="173">
        <v>0</v>
      </c>
      <c r="I245" s="173">
        <v>0</v>
      </c>
      <c r="J245" s="173">
        <v>0</v>
      </c>
      <c r="K245" s="173">
        <v>0</v>
      </c>
      <c r="L245" s="173">
        <v>0</v>
      </c>
      <c r="M245" s="173">
        <v>0</v>
      </c>
      <c r="N245" s="173">
        <v>0</v>
      </c>
      <c r="O245" s="173">
        <v>0</v>
      </c>
      <c r="P245" s="173">
        <v>0</v>
      </c>
      <c r="Q245" s="173">
        <v>0</v>
      </c>
      <c r="R245" s="173">
        <v>0</v>
      </c>
      <c r="S245" s="173">
        <v>0</v>
      </c>
      <c r="U245" s="173">
        <f t="shared" si="16"/>
        <v>0</v>
      </c>
    </row>
    <row r="246" spans="1:21">
      <c r="A246" s="181" t="str">
        <f t="shared" si="14"/>
        <v>529</v>
      </c>
      <c r="B246" s="181" t="str">
        <f t="shared" si="15"/>
        <v>529.0</v>
      </c>
      <c r="C246" s="182" t="s">
        <v>1003</v>
      </c>
      <c r="D246" t="s">
        <v>1004</v>
      </c>
      <c r="G246" s="173">
        <v>0</v>
      </c>
      <c r="H246" s="173">
        <v>0</v>
      </c>
      <c r="I246" s="173">
        <v>0</v>
      </c>
      <c r="J246" s="173">
        <v>0</v>
      </c>
      <c r="K246" s="173">
        <v>0</v>
      </c>
      <c r="L246" s="173">
        <v>0</v>
      </c>
      <c r="M246" s="173">
        <v>0</v>
      </c>
      <c r="N246" s="173">
        <v>0</v>
      </c>
      <c r="O246" s="173">
        <v>0</v>
      </c>
      <c r="P246" s="173">
        <v>0</v>
      </c>
      <c r="Q246" s="173">
        <v>0</v>
      </c>
      <c r="R246" s="173">
        <v>0</v>
      </c>
      <c r="S246" s="173">
        <v>0</v>
      </c>
      <c r="U246" s="173">
        <f t="shared" si="16"/>
        <v>0</v>
      </c>
    </row>
    <row r="247" spans="1:21">
      <c r="A247" s="181" t="str">
        <f t="shared" si="14"/>
        <v>530</v>
      </c>
      <c r="B247" s="181" t="str">
        <f t="shared" si="15"/>
        <v>530.0</v>
      </c>
      <c r="C247" s="182" t="s">
        <v>1005</v>
      </c>
      <c r="D247" t="s">
        <v>1006</v>
      </c>
      <c r="G247" s="173">
        <v>0</v>
      </c>
      <c r="H247" s="173">
        <v>0</v>
      </c>
      <c r="I247" s="173">
        <v>0</v>
      </c>
      <c r="J247" s="173">
        <v>0</v>
      </c>
      <c r="K247" s="173">
        <v>0</v>
      </c>
      <c r="L247" s="173">
        <v>0</v>
      </c>
      <c r="M247" s="173">
        <v>0</v>
      </c>
      <c r="N247" s="173">
        <v>0</v>
      </c>
      <c r="O247" s="173">
        <v>0</v>
      </c>
      <c r="P247" s="173">
        <v>0</v>
      </c>
      <c r="Q247" s="173">
        <v>0</v>
      </c>
      <c r="R247" s="173">
        <v>0</v>
      </c>
      <c r="S247" s="173">
        <v>0</v>
      </c>
      <c r="U247" s="173">
        <f t="shared" si="16"/>
        <v>0</v>
      </c>
    </row>
    <row r="248" spans="1:21">
      <c r="A248" s="181" t="str">
        <f t="shared" si="14"/>
        <v>531</v>
      </c>
      <c r="B248" s="181" t="str">
        <f t="shared" si="15"/>
        <v>531.0</v>
      </c>
      <c r="C248" s="182" t="s">
        <v>1007</v>
      </c>
      <c r="D248" t="s">
        <v>1008</v>
      </c>
      <c r="G248" s="173">
        <v>0</v>
      </c>
      <c r="H248" s="173">
        <v>0</v>
      </c>
      <c r="I248" s="173">
        <v>0</v>
      </c>
      <c r="J248" s="173">
        <v>0</v>
      </c>
      <c r="K248" s="173">
        <v>0</v>
      </c>
      <c r="L248" s="173">
        <v>0</v>
      </c>
      <c r="M248" s="173">
        <v>0</v>
      </c>
      <c r="N248" s="173">
        <v>0</v>
      </c>
      <c r="O248" s="173">
        <v>0</v>
      </c>
      <c r="P248" s="173">
        <v>0</v>
      </c>
      <c r="Q248" s="173">
        <v>0</v>
      </c>
      <c r="R248" s="173">
        <v>0</v>
      </c>
      <c r="S248" s="173">
        <v>0</v>
      </c>
      <c r="U248" s="173">
        <f t="shared" si="16"/>
        <v>0</v>
      </c>
    </row>
    <row r="249" spans="1:21">
      <c r="A249" s="181" t="str">
        <f t="shared" si="14"/>
        <v>532</v>
      </c>
      <c r="B249" s="181" t="str">
        <f t="shared" si="15"/>
        <v>532.0</v>
      </c>
      <c r="C249" s="182" t="s">
        <v>1009</v>
      </c>
      <c r="D249" t="s">
        <v>1010</v>
      </c>
      <c r="G249" s="173">
        <v>0</v>
      </c>
      <c r="H249" s="173">
        <v>0</v>
      </c>
      <c r="I249" s="173">
        <v>0</v>
      </c>
      <c r="J249" s="173">
        <v>0</v>
      </c>
      <c r="K249" s="173">
        <v>0</v>
      </c>
      <c r="L249" s="173">
        <v>0</v>
      </c>
      <c r="M249" s="173">
        <v>0</v>
      </c>
      <c r="N249" s="173">
        <v>0</v>
      </c>
      <c r="O249" s="173">
        <v>0</v>
      </c>
      <c r="P249" s="173">
        <v>0</v>
      </c>
      <c r="Q249" s="173">
        <v>0</v>
      </c>
      <c r="R249" s="173">
        <v>0</v>
      </c>
      <c r="S249" s="173">
        <v>0</v>
      </c>
      <c r="U249" s="173">
        <f t="shared" si="16"/>
        <v>0</v>
      </c>
    </row>
    <row r="250" spans="1:21">
      <c r="A250" s="181" t="str">
        <f t="shared" si="14"/>
        <v>535</v>
      </c>
      <c r="B250" s="181" t="str">
        <f t="shared" si="15"/>
        <v>535.0</v>
      </c>
      <c r="C250" s="182" t="s">
        <v>1011</v>
      </c>
      <c r="D250" t="s">
        <v>1012</v>
      </c>
      <c r="G250" s="173">
        <v>0</v>
      </c>
      <c r="H250" s="173">
        <v>0</v>
      </c>
      <c r="I250" s="173">
        <v>0</v>
      </c>
      <c r="J250" s="173">
        <v>0</v>
      </c>
      <c r="K250" s="173">
        <v>0</v>
      </c>
      <c r="L250" s="173">
        <v>0</v>
      </c>
      <c r="M250" s="173">
        <v>0</v>
      </c>
      <c r="N250" s="173">
        <v>0</v>
      </c>
      <c r="O250" s="173">
        <v>0</v>
      </c>
      <c r="P250" s="173">
        <v>0</v>
      </c>
      <c r="Q250" s="173">
        <v>0</v>
      </c>
      <c r="R250" s="173">
        <v>0</v>
      </c>
      <c r="S250" s="173">
        <v>0</v>
      </c>
      <c r="U250" s="173">
        <f t="shared" si="16"/>
        <v>0</v>
      </c>
    </row>
    <row r="251" spans="1:21">
      <c r="A251" s="181" t="str">
        <f t="shared" si="14"/>
        <v>536</v>
      </c>
      <c r="B251" s="181" t="str">
        <f t="shared" si="15"/>
        <v>536.0</v>
      </c>
      <c r="C251" s="182" t="s">
        <v>1013</v>
      </c>
      <c r="D251" t="s">
        <v>1014</v>
      </c>
      <c r="G251" s="173">
        <v>0</v>
      </c>
      <c r="H251" s="173">
        <v>0</v>
      </c>
      <c r="I251" s="173">
        <v>0</v>
      </c>
      <c r="J251" s="173">
        <v>0</v>
      </c>
      <c r="K251" s="173">
        <v>0</v>
      </c>
      <c r="L251" s="173">
        <v>0</v>
      </c>
      <c r="M251" s="173">
        <v>0</v>
      </c>
      <c r="N251" s="173">
        <v>0</v>
      </c>
      <c r="O251" s="173">
        <v>0</v>
      </c>
      <c r="P251" s="173">
        <v>0</v>
      </c>
      <c r="Q251" s="173">
        <v>0</v>
      </c>
      <c r="R251" s="173">
        <v>0</v>
      </c>
      <c r="S251" s="173">
        <v>0</v>
      </c>
      <c r="U251" s="173">
        <f t="shared" si="16"/>
        <v>0</v>
      </c>
    </row>
    <row r="252" spans="1:21">
      <c r="A252" s="181" t="str">
        <f t="shared" si="14"/>
        <v>537</v>
      </c>
      <c r="B252" s="181" t="str">
        <f t="shared" si="15"/>
        <v>537.0</v>
      </c>
      <c r="C252" s="182" t="s">
        <v>1015</v>
      </c>
      <c r="D252" t="s">
        <v>1016</v>
      </c>
      <c r="G252" s="173">
        <v>0</v>
      </c>
      <c r="H252" s="173">
        <v>0</v>
      </c>
      <c r="I252" s="173">
        <v>0</v>
      </c>
      <c r="J252" s="173">
        <v>0</v>
      </c>
      <c r="K252" s="173">
        <v>0</v>
      </c>
      <c r="L252" s="173">
        <v>0</v>
      </c>
      <c r="M252" s="173">
        <v>0</v>
      </c>
      <c r="N252" s="173">
        <v>0</v>
      </c>
      <c r="O252" s="173">
        <v>0</v>
      </c>
      <c r="P252" s="173">
        <v>0</v>
      </c>
      <c r="Q252" s="173">
        <v>0</v>
      </c>
      <c r="R252" s="173">
        <v>0</v>
      </c>
      <c r="S252" s="173">
        <v>0</v>
      </c>
      <c r="U252" s="173">
        <f t="shared" si="16"/>
        <v>0</v>
      </c>
    </row>
    <row r="253" spans="1:21">
      <c r="A253" s="181" t="str">
        <f t="shared" si="14"/>
        <v>538</v>
      </c>
      <c r="B253" s="181" t="str">
        <f t="shared" si="15"/>
        <v>538.0</v>
      </c>
      <c r="C253" s="182" t="s">
        <v>1017</v>
      </c>
      <c r="D253" t="s">
        <v>1018</v>
      </c>
      <c r="G253" s="173">
        <v>0</v>
      </c>
      <c r="H253" s="173">
        <v>0</v>
      </c>
      <c r="I253" s="173">
        <v>0</v>
      </c>
      <c r="J253" s="173">
        <v>0</v>
      </c>
      <c r="K253" s="173">
        <v>0</v>
      </c>
      <c r="L253" s="173">
        <v>0</v>
      </c>
      <c r="M253" s="173">
        <v>0</v>
      </c>
      <c r="N253" s="173">
        <v>0</v>
      </c>
      <c r="O253" s="173">
        <v>0</v>
      </c>
      <c r="P253" s="173">
        <v>0</v>
      </c>
      <c r="Q253" s="173">
        <v>0</v>
      </c>
      <c r="R253" s="173">
        <v>0</v>
      </c>
      <c r="S253" s="173">
        <v>0</v>
      </c>
      <c r="U253" s="173">
        <f t="shared" si="16"/>
        <v>0</v>
      </c>
    </row>
    <row r="254" spans="1:21">
      <c r="A254" s="181" t="str">
        <f t="shared" si="14"/>
        <v>539</v>
      </c>
      <c r="B254" s="181" t="str">
        <f t="shared" si="15"/>
        <v>539.0</v>
      </c>
      <c r="C254" s="182" t="s">
        <v>1019</v>
      </c>
      <c r="D254" t="s">
        <v>1020</v>
      </c>
      <c r="G254" s="173">
        <v>0</v>
      </c>
      <c r="H254" s="173">
        <v>0</v>
      </c>
      <c r="I254" s="173">
        <v>0</v>
      </c>
      <c r="J254" s="173">
        <v>0</v>
      </c>
      <c r="K254" s="173">
        <v>0</v>
      </c>
      <c r="L254" s="173">
        <v>0</v>
      </c>
      <c r="M254" s="173">
        <v>0</v>
      </c>
      <c r="N254" s="173">
        <v>0</v>
      </c>
      <c r="O254" s="173">
        <v>0</v>
      </c>
      <c r="P254" s="173">
        <v>0</v>
      </c>
      <c r="Q254" s="173">
        <v>0</v>
      </c>
      <c r="R254" s="173">
        <v>0</v>
      </c>
      <c r="S254" s="173">
        <v>0</v>
      </c>
      <c r="U254" s="173">
        <f t="shared" si="16"/>
        <v>0</v>
      </c>
    </row>
    <row r="255" spans="1:21">
      <c r="A255" s="181" t="str">
        <f t="shared" si="14"/>
        <v>540</v>
      </c>
      <c r="B255" s="181" t="str">
        <f t="shared" si="15"/>
        <v>540.0</v>
      </c>
      <c r="C255" s="182" t="s">
        <v>1021</v>
      </c>
      <c r="D255" t="s">
        <v>1022</v>
      </c>
      <c r="G255" s="173">
        <v>0</v>
      </c>
      <c r="H255" s="173">
        <v>0</v>
      </c>
      <c r="I255" s="173">
        <v>0</v>
      </c>
      <c r="J255" s="173">
        <v>0</v>
      </c>
      <c r="K255" s="173">
        <v>0</v>
      </c>
      <c r="L255" s="173">
        <v>0</v>
      </c>
      <c r="M255" s="173">
        <v>0</v>
      </c>
      <c r="N255" s="173">
        <v>0</v>
      </c>
      <c r="O255" s="173">
        <v>0</v>
      </c>
      <c r="P255" s="173">
        <v>0</v>
      </c>
      <c r="Q255" s="173">
        <v>0</v>
      </c>
      <c r="R255" s="173">
        <v>0</v>
      </c>
      <c r="S255" s="173">
        <v>0</v>
      </c>
      <c r="U255" s="173">
        <f t="shared" si="16"/>
        <v>0</v>
      </c>
    </row>
    <row r="256" spans="1:21">
      <c r="A256" s="181" t="str">
        <f t="shared" si="14"/>
        <v>541</v>
      </c>
      <c r="B256" s="181" t="str">
        <f t="shared" si="15"/>
        <v>541.0</v>
      </c>
      <c r="C256" s="182" t="s">
        <v>1023</v>
      </c>
      <c r="D256" t="s">
        <v>1024</v>
      </c>
      <c r="G256" s="173">
        <v>0</v>
      </c>
      <c r="H256" s="173">
        <v>0</v>
      </c>
      <c r="I256" s="173">
        <v>0</v>
      </c>
      <c r="J256" s="173">
        <v>0</v>
      </c>
      <c r="K256" s="173">
        <v>0</v>
      </c>
      <c r="L256" s="173">
        <v>0</v>
      </c>
      <c r="M256" s="173">
        <v>0</v>
      </c>
      <c r="N256" s="173">
        <v>0</v>
      </c>
      <c r="O256" s="173">
        <v>0</v>
      </c>
      <c r="P256" s="173">
        <v>0</v>
      </c>
      <c r="Q256" s="173">
        <v>0</v>
      </c>
      <c r="R256" s="173">
        <v>0</v>
      </c>
      <c r="S256" s="173">
        <v>0</v>
      </c>
      <c r="U256" s="173">
        <f t="shared" si="16"/>
        <v>0</v>
      </c>
    </row>
    <row r="257" spans="1:21">
      <c r="A257" s="181" t="str">
        <f t="shared" si="14"/>
        <v>542</v>
      </c>
      <c r="B257" s="181" t="str">
        <f t="shared" si="15"/>
        <v>542.0</v>
      </c>
      <c r="C257" s="182" t="s">
        <v>1025</v>
      </c>
      <c r="D257" t="s">
        <v>1026</v>
      </c>
      <c r="G257" s="173">
        <v>0</v>
      </c>
      <c r="H257" s="173">
        <v>0</v>
      </c>
      <c r="I257" s="173">
        <v>0</v>
      </c>
      <c r="J257" s="173">
        <v>0</v>
      </c>
      <c r="K257" s="173">
        <v>0</v>
      </c>
      <c r="L257" s="173">
        <v>0</v>
      </c>
      <c r="M257" s="173">
        <v>0</v>
      </c>
      <c r="N257" s="173">
        <v>0</v>
      </c>
      <c r="O257" s="173">
        <v>0</v>
      </c>
      <c r="P257" s="173">
        <v>0</v>
      </c>
      <c r="Q257" s="173">
        <v>0</v>
      </c>
      <c r="R257" s="173">
        <v>0</v>
      </c>
      <c r="S257" s="173">
        <v>0</v>
      </c>
      <c r="U257" s="173">
        <f t="shared" si="16"/>
        <v>0</v>
      </c>
    </row>
    <row r="258" spans="1:21">
      <c r="A258" s="181" t="str">
        <f t="shared" si="14"/>
        <v>543</v>
      </c>
      <c r="B258" s="181" t="str">
        <f t="shared" si="15"/>
        <v>543.0</v>
      </c>
      <c r="C258" s="182" t="s">
        <v>1027</v>
      </c>
      <c r="D258" t="s">
        <v>1028</v>
      </c>
      <c r="G258" s="173">
        <v>0</v>
      </c>
      <c r="H258" s="173">
        <v>0</v>
      </c>
      <c r="I258" s="173">
        <v>0</v>
      </c>
      <c r="J258" s="173">
        <v>0</v>
      </c>
      <c r="K258" s="173">
        <v>0</v>
      </c>
      <c r="L258" s="173">
        <v>0</v>
      </c>
      <c r="M258" s="173">
        <v>0</v>
      </c>
      <c r="N258" s="173">
        <v>0</v>
      </c>
      <c r="O258" s="173">
        <v>0</v>
      </c>
      <c r="P258" s="173">
        <v>0</v>
      </c>
      <c r="Q258" s="173">
        <v>0</v>
      </c>
      <c r="R258" s="173">
        <v>0</v>
      </c>
      <c r="S258" s="173">
        <v>0</v>
      </c>
      <c r="U258" s="173">
        <f t="shared" si="16"/>
        <v>0</v>
      </c>
    </row>
    <row r="259" spans="1:21">
      <c r="A259" s="181" t="str">
        <f t="shared" si="14"/>
        <v>544</v>
      </c>
      <c r="B259" s="181" t="str">
        <f t="shared" si="15"/>
        <v>544.0</v>
      </c>
      <c r="C259" s="182" t="s">
        <v>1029</v>
      </c>
      <c r="D259" t="s">
        <v>1030</v>
      </c>
      <c r="G259" s="173">
        <v>0</v>
      </c>
      <c r="H259" s="173">
        <v>0</v>
      </c>
      <c r="I259" s="173">
        <v>0</v>
      </c>
      <c r="J259" s="173">
        <v>0</v>
      </c>
      <c r="K259" s="173">
        <v>0</v>
      </c>
      <c r="L259" s="173">
        <v>0</v>
      </c>
      <c r="M259" s="173">
        <v>0</v>
      </c>
      <c r="N259" s="173">
        <v>0</v>
      </c>
      <c r="O259" s="173">
        <v>0</v>
      </c>
      <c r="P259" s="173">
        <v>0</v>
      </c>
      <c r="Q259" s="173">
        <v>0</v>
      </c>
      <c r="R259" s="173">
        <v>0</v>
      </c>
      <c r="S259" s="173">
        <v>0</v>
      </c>
      <c r="U259" s="173">
        <f t="shared" si="16"/>
        <v>0</v>
      </c>
    </row>
    <row r="260" spans="1:21">
      <c r="A260" s="181" t="str">
        <f t="shared" si="14"/>
        <v>545</v>
      </c>
      <c r="B260" s="181" t="str">
        <f t="shared" si="15"/>
        <v>545.0</v>
      </c>
      <c r="C260" s="182" t="s">
        <v>1031</v>
      </c>
      <c r="D260" t="s">
        <v>1032</v>
      </c>
      <c r="G260" s="173">
        <v>0</v>
      </c>
      <c r="H260" s="173">
        <v>0</v>
      </c>
      <c r="I260" s="173">
        <v>0</v>
      </c>
      <c r="J260" s="173">
        <v>0</v>
      </c>
      <c r="K260" s="173">
        <v>0</v>
      </c>
      <c r="L260" s="173">
        <v>0</v>
      </c>
      <c r="M260" s="173">
        <v>0</v>
      </c>
      <c r="N260" s="173">
        <v>0</v>
      </c>
      <c r="O260" s="173">
        <v>0</v>
      </c>
      <c r="P260" s="173">
        <v>0</v>
      </c>
      <c r="Q260" s="173">
        <v>0</v>
      </c>
      <c r="R260" s="173">
        <v>0</v>
      </c>
      <c r="S260" s="173">
        <v>0</v>
      </c>
      <c r="U260" s="173">
        <f t="shared" si="16"/>
        <v>0</v>
      </c>
    </row>
    <row r="261" spans="1:21">
      <c r="A261" s="181" t="str">
        <f t="shared" si="14"/>
        <v>546</v>
      </c>
      <c r="B261" s="181" t="str">
        <f t="shared" si="15"/>
        <v>546.0</v>
      </c>
      <c r="C261" s="182" t="s">
        <v>1033</v>
      </c>
      <c r="D261" t="s">
        <v>1034</v>
      </c>
      <c r="G261" s="173">
        <v>4879.5600000000004</v>
      </c>
      <c r="H261" s="173">
        <v>0</v>
      </c>
      <c r="I261" s="173">
        <v>0</v>
      </c>
      <c r="J261" s="173">
        <v>0</v>
      </c>
      <c r="K261" s="173">
        <v>0</v>
      </c>
      <c r="L261" s="173">
        <v>0</v>
      </c>
      <c r="M261" s="173">
        <v>0</v>
      </c>
      <c r="N261" s="173">
        <v>0</v>
      </c>
      <c r="O261" s="173">
        <v>0</v>
      </c>
      <c r="P261" s="173">
        <v>0</v>
      </c>
      <c r="Q261" s="173">
        <v>0</v>
      </c>
      <c r="R261" s="173">
        <v>0</v>
      </c>
      <c r="S261" s="173">
        <v>0</v>
      </c>
      <c r="U261" s="173">
        <f t="shared" si="16"/>
        <v>375.35076923076929</v>
      </c>
    </row>
    <row r="262" spans="1:21">
      <c r="A262" s="181" t="str">
        <f t="shared" si="14"/>
        <v>547</v>
      </c>
      <c r="B262" s="181" t="str">
        <f t="shared" si="15"/>
        <v>547.0</v>
      </c>
      <c r="C262" s="182" t="s">
        <v>1035</v>
      </c>
      <c r="D262" t="s">
        <v>1036</v>
      </c>
      <c r="G262" s="173">
        <v>34447368.649999999</v>
      </c>
      <c r="H262" s="173">
        <v>49401217</v>
      </c>
      <c r="I262" s="173">
        <v>43252487</v>
      </c>
      <c r="J262" s="173">
        <v>44350282</v>
      </c>
      <c r="K262" s="173">
        <v>43576972.571428597</v>
      </c>
      <c r="L262" s="173">
        <v>51672260.571428597</v>
      </c>
      <c r="M262" s="173">
        <v>58031891.571428597</v>
      </c>
      <c r="N262" s="173">
        <v>62291296.857142903</v>
      </c>
      <c r="O262" s="173">
        <v>62863417.857142903</v>
      </c>
      <c r="P262" s="173">
        <v>57636939.857142903</v>
      </c>
      <c r="Q262" s="173">
        <v>54284835.142857097</v>
      </c>
      <c r="R262" s="173">
        <v>44731326.142857097</v>
      </c>
      <c r="S262" s="173">
        <v>47233879.571428597</v>
      </c>
      <c r="U262" s="173">
        <f t="shared" si="16"/>
        <v>50290321.137912109</v>
      </c>
    </row>
    <row r="263" spans="1:21">
      <c r="A263" s="181" t="str">
        <f t="shared" ref="A263:A326" si="17">MID(C263,2,3)</f>
        <v>548</v>
      </c>
      <c r="B263" s="181" t="str">
        <f t="shared" ref="B263:B326" si="18">MID(C263,2,3)&amp;"."&amp;MID(C263,5,1)</f>
        <v>548.0</v>
      </c>
      <c r="C263" s="182" t="s">
        <v>1037</v>
      </c>
      <c r="D263" t="s">
        <v>1038</v>
      </c>
      <c r="G263" s="173">
        <v>220348.29</v>
      </c>
      <c r="H263" s="173">
        <v>2513187.8034930001</v>
      </c>
      <c r="I263" s="173">
        <v>2247193.0010686</v>
      </c>
      <c r="J263" s="173">
        <v>2336123.2109600999</v>
      </c>
      <c r="K263" s="173">
        <v>2453145.9762951001</v>
      </c>
      <c r="L263" s="173">
        <v>2362786.3636015002</v>
      </c>
      <c r="M263" s="173">
        <v>2222188.6803378002</v>
      </c>
      <c r="N263" s="173">
        <v>2488918.0960861002</v>
      </c>
      <c r="O263" s="173">
        <v>2293041.0304924999</v>
      </c>
      <c r="P263" s="173">
        <v>2245956.5455077002</v>
      </c>
      <c r="Q263" s="173">
        <v>2497770.6072771</v>
      </c>
      <c r="R263" s="173">
        <v>2336851.3058174001</v>
      </c>
      <c r="S263" s="173">
        <v>2386257.5984383998</v>
      </c>
      <c r="U263" s="173">
        <f t="shared" ref="U263:U326" si="19">AVERAGE(G263:S263)</f>
        <v>2200289.8853365616</v>
      </c>
    </row>
    <row r="264" spans="1:21">
      <c r="A264" s="181" t="str">
        <f t="shared" si="17"/>
        <v>548</v>
      </c>
      <c r="B264" s="181" t="str">
        <f t="shared" si="18"/>
        <v>548.1</v>
      </c>
      <c r="C264" s="182" t="s">
        <v>1039</v>
      </c>
      <c r="D264" t="s">
        <v>1040</v>
      </c>
      <c r="G264" s="173">
        <v>0</v>
      </c>
      <c r="H264" s="173">
        <v>0</v>
      </c>
      <c r="I264" s="173">
        <v>0</v>
      </c>
      <c r="J264" s="173">
        <v>0</v>
      </c>
      <c r="K264" s="173">
        <v>0</v>
      </c>
      <c r="L264" s="173">
        <v>0</v>
      </c>
      <c r="M264" s="173">
        <v>0</v>
      </c>
      <c r="N264" s="173">
        <v>0</v>
      </c>
      <c r="O264" s="173">
        <v>0</v>
      </c>
      <c r="P264" s="173">
        <v>0</v>
      </c>
      <c r="Q264" s="173">
        <v>0</v>
      </c>
      <c r="R264" s="173">
        <v>0</v>
      </c>
      <c r="S264" s="173">
        <v>0</v>
      </c>
      <c r="U264" s="173">
        <f t="shared" si="19"/>
        <v>0</v>
      </c>
    </row>
    <row r="265" spans="1:21">
      <c r="A265" s="181" t="str">
        <f t="shared" si="17"/>
        <v>549</v>
      </c>
      <c r="B265" s="181" t="str">
        <f t="shared" si="18"/>
        <v>549.0</v>
      </c>
      <c r="C265" s="182" t="s">
        <v>1041</v>
      </c>
      <c r="D265" t="s">
        <v>1042</v>
      </c>
      <c r="G265" s="173">
        <v>750854.24</v>
      </c>
      <c r="H265" s="173">
        <v>673201.69359240006</v>
      </c>
      <c r="I265" s="173">
        <v>696851.41144000005</v>
      </c>
      <c r="J265" s="173">
        <v>706937.1948234</v>
      </c>
      <c r="K265" s="173">
        <v>651937.07011570001</v>
      </c>
      <c r="L265" s="173">
        <v>789495.15441960003</v>
      </c>
      <c r="M265" s="173">
        <v>670765.64862959995</v>
      </c>
      <c r="N265" s="173">
        <v>1090119.9747500999</v>
      </c>
      <c r="O265" s="173">
        <v>650052.84791330004</v>
      </c>
      <c r="P265" s="173">
        <v>752241.45473300002</v>
      </c>
      <c r="Q265" s="173">
        <v>793804.93909500004</v>
      </c>
      <c r="R265" s="173">
        <v>831874.29099290003</v>
      </c>
      <c r="S265" s="173">
        <v>845740.13228350005</v>
      </c>
      <c r="U265" s="173">
        <f t="shared" si="19"/>
        <v>761836.61944526923</v>
      </c>
    </row>
    <row r="266" spans="1:21">
      <c r="A266" s="181" t="str">
        <f t="shared" si="17"/>
        <v>550</v>
      </c>
      <c r="B266" s="181" t="str">
        <f t="shared" si="18"/>
        <v>550.0</v>
      </c>
      <c r="C266" s="182" t="s">
        <v>1043</v>
      </c>
      <c r="D266" t="s">
        <v>1044</v>
      </c>
      <c r="G266" s="173">
        <v>0</v>
      </c>
      <c r="H266" s="173">
        <v>0</v>
      </c>
      <c r="I266" s="173">
        <v>0</v>
      </c>
      <c r="J266" s="173">
        <v>0</v>
      </c>
      <c r="K266" s="173">
        <v>0</v>
      </c>
      <c r="L266" s="173">
        <v>0</v>
      </c>
      <c r="M266" s="173">
        <v>0</v>
      </c>
      <c r="N266" s="173">
        <v>0</v>
      </c>
      <c r="O266" s="173">
        <v>0</v>
      </c>
      <c r="P266" s="173">
        <v>0</v>
      </c>
      <c r="Q266" s="173">
        <v>0</v>
      </c>
      <c r="R266" s="173">
        <v>0</v>
      </c>
      <c r="S266" s="173">
        <v>0</v>
      </c>
      <c r="U266" s="173">
        <f t="shared" si="19"/>
        <v>0</v>
      </c>
    </row>
    <row r="267" spans="1:21">
      <c r="A267" s="181" t="str">
        <f t="shared" si="17"/>
        <v>551</v>
      </c>
      <c r="B267" s="181" t="str">
        <f t="shared" si="18"/>
        <v>551.0</v>
      </c>
      <c r="C267" s="182" t="s">
        <v>1045</v>
      </c>
      <c r="D267" t="s">
        <v>1046</v>
      </c>
      <c r="G267" s="173">
        <v>0</v>
      </c>
      <c r="H267" s="173">
        <v>0</v>
      </c>
      <c r="I267" s="173">
        <v>0</v>
      </c>
      <c r="J267" s="173">
        <v>0</v>
      </c>
      <c r="K267" s="173">
        <v>0</v>
      </c>
      <c r="L267" s="173">
        <v>0</v>
      </c>
      <c r="M267" s="173">
        <v>0</v>
      </c>
      <c r="N267" s="173">
        <v>0</v>
      </c>
      <c r="O267" s="173">
        <v>0</v>
      </c>
      <c r="P267" s="173">
        <v>0</v>
      </c>
      <c r="Q267" s="173">
        <v>0</v>
      </c>
      <c r="R267" s="173">
        <v>0</v>
      </c>
      <c r="S267" s="173">
        <v>0</v>
      </c>
      <c r="U267" s="173">
        <f t="shared" si="19"/>
        <v>0</v>
      </c>
    </row>
    <row r="268" spans="1:21">
      <c r="A268" s="181" t="str">
        <f t="shared" si="17"/>
        <v>552</v>
      </c>
      <c r="B268" s="181" t="str">
        <f t="shared" si="18"/>
        <v>552.0</v>
      </c>
      <c r="C268" s="182" t="s">
        <v>1047</v>
      </c>
      <c r="D268" t="s">
        <v>1048</v>
      </c>
      <c r="G268" s="173">
        <v>43612.61</v>
      </c>
      <c r="H268" s="173">
        <v>123965.212736</v>
      </c>
      <c r="I268" s="173">
        <v>113185.6351594</v>
      </c>
      <c r="J268" s="173">
        <v>115048.3382878</v>
      </c>
      <c r="K268" s="173">
        <v>125084.91864620001</v>
      </c>
      <c r="L268" s="173">
        <v>128730.49006690001</v>
      </c>
      <c r="M268" s="173">
        <v>114568.5561032</v>
      </c>
      <c r="N268" s="173">
        <v>135445.54929960001</v>
      </c>
      <c r="O268" s="173">
        <v>129556.61572669999</v>
      </c>
      <c r="P268" s="173">
        <v>123667.6821541</v>
      </c>
      <c r="Q268" s="173">
        <v>139159.33635659999</v>
      </c>
      <c r="R268" s="173">
        <v>127058.53139020001</v>
      </c>
      <c r="S268" s="173">
        <v>133108.9338724</v>
      </c>
      <c r="U268" s="173">
        <f t="shared" si="19"/>
        <v>119399.41613839231</v>
      </c>
    </row>
    <row r="269" spans="1:21">
      <c r="A269" s="181" t="str">
        <f t="shared" si="17"/>
        <v>553</v>
      </c>
      <c r="B269" s="181" t="str">
        <f t="shared" si="18"/>
        <v>553.0</v>
      </c>
      <c r="C269" s="182" t="s">
        <v>1049</v>
      </c>
      <c r="D269" t="s">
        <v>1050</v>
      </c>
      <c r="G269" s="173">
        <v>2417400.63</v>
      </c>
      <c r="H269" s="173">
        <v>1595060.7795162001</v>
      </c>
      <c r="I269" s="173">
        <v>5332670.5313048996</v>
      </c>
      <c r="J269" s="173">
        <v>6282877.1630579</v>
      </c>
      <c r="K269" s="173">
        <v>1738473.7460392001</v>
      </c>
      <c r="L269" s="173">
        <v>1735029.1746789</v>
      </c>
      <c r="M269" s="173">
        <v>1728143.7323218</v>
      </c>
      <c r="N269" s="173">
        <v>1802794.0922266</v>
      </c>
      <c r="O269" s="173">
        <v>1782117.380987</v>
      </c>
      <c r="P269" s="173">
        <v>2325767.4151009</v>
      </c>
      <c r="Q269" s="173">
        <v>2543245.8926982</v>
      </c>
      <c r="R269" s="173">
        <v>2608926.74645</v>
      </c>
      <c r="S269" s="173">
        <v>1867433.1715480001</v>
      </c>
      <c r="U269" s="173">
        <f t="shared" si="19"/>
        <v>2596918.4966099686</v>
      </c>
    </row>
    <row r="270" spans="1:21">
      <c r="A270" s="181" t="str">
        <f t="shared" si="17"/>
        <v>553</v>
      </c>
      <c r="B270" s="181" t="str">
        <f t="shared" si="18"/>
        <v>553.1</v>
      </c>
      <c r="C270" s="182" t="s">
        <v>1051</v>
      </c>
      <c r="D270" t="s">
        <v>1052</v>
      </c>
      <c r="G270" s="173">
        <v>0</v>
      </c>
      <c r="H270" s="173">
        <v>0</v>
      </c>
      <c r="I270" s="173">
        <v>0</v>
      </c>
      <c r="J270" s="173">
        <v>0</v>
      </c>
      <c r="K270" s="173">
        <v>0</v>
      </c>
      <c r="L270" s="173">
        <v>0</v>
      </c>
      <c r="M270" s="173">
        <v>0</v>
      </c>
      <c r="N270" s="173">
        <v>0</v>
      </c>
      <c r="O270" s="173">
        <v>0</v>
      </c>
      <c r="P270" s="173">
        <v>0</v>
      </c>
      <c r="Q270" s="173">
        <v>0</v>
      </c>
      <c r="R270" s="173">
        <v>0</v>
      </c>
      <c r="S270" s="173">
        <v>0</v>
      </c>
      <c r="U270" s="173">
        <f t="shared" si="19"/>
        <v>0</v>
      </c>
    </row>
    <row r="271" spans="1:21">
      <c r="A271" s="181" t="str">
        <f t="shared" si="17"/>
        <v>554</v>
      </c>
      <c r="B271" s="181" t="str">
        <f t="shared" si="18"/>
        <v>554.0</v>
      </c>
      <c r="C271" s="182" t="s">
        <v>1053</v>
      </c>
      <c r="D271" t="s">
        <v>1054</v>
      </c>
      <c r="G271" s="173">
        <v>127042.52</v>
      </c>
      <c r="H271" s="173">
        <v>91093.321662100003</v>
      </c>
      <c r="I271" s="173">
        <v>111770.4274402</v>
      </c>
      <c r="J271" s="173">
        <v>154986.6147223</v>
      </c>
      <c r="K271" s="173">
        <v>91557.165967099994</v>
      </c>
      <c r="L271" s="173">
        <v>91093.321662100003</v>
      </c>
      <c r="M271" s="173">
        <v>90233.9797043</v>
      </c>
      <c r="N271" s="173">
        <v>91093.321662100003</v>
      </c>
      <c r="O271" s="173">
        <v>90806.874550399996</v>
      </c>
      <c r="P271" s="173">
        <v>90520.427440200001</v>
      </c>
      <c r="Q271" s="173">
        <v>113127.71721440001</v>
      </c>
      <c r="R271" s="173">
        <v>154986.6147223</v>
      </c>
      <c r="S271" s="173">
        <v>91557.165967099994</v>
      </c>
      <c r="U271" s="173">
        <f t="shared" si="19"/>
        <v>106913.03636266154</v>
      </c>
    </row>
    <row r="272" spans="1:21">
      <c r="A272" s="181" t="str">
        <f t="shared" si="17"/>
        <v>555</v>
      </c>
      <c r="B272" s="181" t="str">
        <f t="shared" si="18"/>
        <v>555.0</v>
      </c>
      <c r="C272" s="182" t="s">
        <v>1055</v>
      </c>
      <c r="D272" t="s">
        <v>1056</v>
      </c>
      <c r="G272" s="173">
        <v>2207516.41</v>
      </c>
      <c r="H272" s="173">
        <v>3972327.2478429</v>
      </c>
      <c r="I272" s="173">
        <v>4100042.9461522</v>
      </c>
      <c r="J272" s="173">
        <v>1350259.4972095999</v>
      </c>
      <c r="K272" s="173">
        <v>1348156.9236709999</v>
      </c>
      <c r="L272" s="173">
        <v>1634485.1844202001</v>
      </c>
      <c r="M272" s="173">
        <v>686575.92626710003</v>
      </c>
      <c r="N272" s="173">
        <v>1032697.5637826</v>
      </c>
      <c r="O272" s="173">
        <v>137238.86247960001</v>
      </c>
      <c r="P272" s="173">
        <v>2884726.5675364002</v>
      </c>
      <c r="Q272" s="173">
        <v>1942781.5899179999</v>
      </c>
      <c r="R272" s="173">
        <v>1497848.7890695001</v>
      </c>
      <c r="S272" s="173">
        <v>441510.33011169999</v>
      </c>
      <c r="U272" s="173">
        <f t="shared" si="19"/>
        <v>1787397.5260354462</v>
      </c>
    </row>
    <row r="273" spans="1:21">
      <c r="A273" s="181" t="str">
        <f t="shared" si="17"/>
        <v>556</v>
      </c>
      <c r="B273" s="181" t="str">
        <f t="shared" si="18"/>
        <v>556.0</v>
      </c>
      <c r="C273" s="182" t="s">
        <v>1057</v>
      </c>
      <c r="D273" t="s">
        <v>1058</v>
      </c>
      <c r="G273" s="173">
        <v>54250.11</v>
      </c>
      <c r="H273" s="173">
        <v>87229.565948200005</v>
      </c>
      <c r="I273" s="173">
        <v>14037.390625</v>
      </c>
      <c r="J273" s="173">
        <v>14037.390625</v>
      </c>
      <c r="K273" s="173">
        <v>17829.978287099999</v>
      </c>
      <c r="L273" s="173">
        <v>21622.565948200001</v>
      </c>
      <c r="M273" s="173">
        <v>16349.7722701</v>
      </c>
      <c r="N273" s="173">
        <v>35526.353485599997</v>
      </c>
      <c r="O273" s="173">
        <v>21911.934100499999</v>
      </c>
      <c r="P273" s="173">
        <v>15419.988600799999</v>
      </c>
      <c r="Q273" s="173">
        <v>24513.452465900002</v>
      </c>
      <c r="R273" s="173">
        <v>15419.988600799999</v>
      </c>
      <c r="S273" s="173">
        <v>32446.013619000001</v>
      </c>
      <c r="U273" s="173">
        <f t="shared" si="19"/>
        <v>28507.269582784611</v>
      </c>
    </row>
    <row r="274" spans="1:21">
      <c r="A274" s="181" t="str">
        <f t="shared" si="17"/>
        <v>557</v>
      </c>
      <c r="B274" s="181" t="str">
        <f t="shared" si="18"/>
        <v>557.0</v>
      </c>
      <c r="C274" s="182" t="s">
        <v>1059</v>
      </c>
      <c r="D274" t="s">
        <v>1060</v>
      </c>
      <c r="G274" s="173">
        <v>0</v>
      </c>
      <c r="H274" s="173">
        <v>0</v>
      </c>
      <c r="I274" s="173">
        <v>0</v>
      </c>
      <c r="J274" s="173">
        <v>0</v>
      </c>
      <c r="K274" s="173">
        <v>0</v>
      </c>
      <c r="L274" s="173">
        <v>0</v>
      </c>
      <c r="M274" s="173">
        <v>0</v>
      </c>
      <c r="N274" s="173">
        <v>0</v>
      </c>
      <c r="O274" s="173">
        <v>0</v>
      </c>
      <c r="P274" s="173">
        <v>0</v>
      </c>
      <c r="Q274" s="173">
        <v>0</v>
      </c>
      <c r="R274" s="173">
        <v>0</v>
      </c>
      <c r="S274" s="173">
        <v>0</v>
      </c>
      <c r="U274" s="173">
        <f t="shared" si="19"/>
        <v>0</v>
      </c>
    </row>
    <row r="275" spans="1:21">
      <c r="A275" s="181" t="str">
        <f t="shared" si="17"/>
        <v>560</v>
      </c>
      <c r="B275" s="181" t="str">
        <f t="shared" si="18"/>
        <v>560.0</v>
      </c>
      <c r="C275" s="182" t="s">
        <v>1061</v>
      </c>
      <c r="D275" t="s">
        <v>1062</v>
      </c>
      <c r="G275" s="173">
        <v>44187.81</v>
      </c>
      <c r="H275" s="173">
        <v>133572.49717049999</v>
      </c>
      <c r="I275" s="173">
        <v>59248.719721900001</v>
      </c>
      <c r="J275" s="173">
        <v>59913.280675900001</v>
      </c>
      <c r="K275" s="173">
        <v>63861.1034</v>
      </c>
      <c r="L275" s="173">
        <v>71527.463007700004</v>
      </c>
      <c r="M275" s="173">
        <v>69768.7007343</v>
      </c>
      <c r="N275" s="173">
        <v>68271.283704000001</v>
      </c>
      <c r="O275" s="173">
        <v>66910.582659799999</v>
      </c>
      <c r="P275" s="173">
        <v>64189.009232999997</v>
      </c>
      <c r="Q275" s="173">
        <v>68277.028865100001</v>
      </c>
      <c r="R275" s="173">
        <v>61598.363873000002</v>
      </c>
      <c r="S275" s="173">
        <v>64057.240669500003</v>
      </c>
      <c r="U275" s="173">
        <f t="shared" si="19"/>
        <v>68875.621824207687</v>
      </c>
    </row>
    <row r="276" spans="1:21">
      <c r="A276" s="181" t="str">
        <f t="shared" si="17"/>
        <v>561</v>
      </c>
      <c r="B276" s="181" t="str">
        <f t="shared" si="18"/>
        <v>561.0</v>
      </c>
      <c r="C276" s="182" t="s">
        <v>1063</v>
      </c>
      <c r="D276" t="s">
        <v>1064</v>
      </c>
      <c r="G276" s="173">
        <v>0</v>
      </c>
      <c r="H276" s="173">
        <v>0</v>
      </c>
      <c r="I276" s="173">
        <v>0</v>
      </c>
      <c r="J276" s="173">
        <v>0</v>
      </c>
      <c r="K276" s="173">
        <v>0</v>
      </c>
      <c r="L276" s="173">
        <v>0</v>
      </c>
      <c r="M276" s="173">
        <v>0</v>
      </c>
      <c r="N276" s="173">
        <v>0</v>
      </c>
      <c r="O276" s="173">
        <v>0</v>
      </c>
      <c r="P276" s="173">
        <v>0</v>
      </c>
      <c r="Q276" s="173">
        <v>0</v>
      </c>
      <c r="R276" s="173">
        <v>0</v>
      </c>
      <c r="S276" s="173">
        <v>0</v>
      </c>
      <c r="U276" s="173">
        <f t="shared" si="19"/>
        <v>0</v>
      </c>
    </row>
    <row r="277" spans="1:21">
      <c r="A277" s="181" t="str">
        <f t="shared" si="17"/>
        <v>561</v>
      </c>
      <c r="B277" s="181" t="str">
        <f t="shared" si="18"/>
        <v>561.1</v>
      </c>
      <c r="C277" s="182" t="s">
        <v>1065</v>
      </c>
      <c r="D277" t="s">
        <v>1066</v>
      </c>
      <c r="G277" s="173">
        <v>8355.2800000000007</v>
      </c>
      <c r="H277" s="173">
        <v>0</v>
      </c>
      <c r="I277" s="173">
        <v>0</v>
      </c>
      <c r="J277" s="173">
        <v>0</v>
      </c>
      <c r="K277" s="173">
        <v>0</v>
      </c>
      <c r="L277" s="173">
        <v>0</v>
      </c>
      <c r="M277" s="173">
        <v>0</v>
      </c>
      <c r="N277" s="173">
        <v>0</v>
      </c>
      <c r="O277" s="173">
        <v>0</v>
      </c>
      <c r="P277" s="173">
        <v>0</v>
      </c>
      <c r="Q277" s="173">
        <v>0</v>
      </c>
      <c r="R277" s="173">
        <v>0</v>
      </c>
      <c r="S277" s="173">
        <v>0</v>
      </c>
      <c r="U277" s="173">
        <f t="shared" si="19"/>
        <v>642.71384615384625</v>
      </c>
    </row>
    <row r="278" spans="1:21">
      <c r="A278" s="181" t="str">
        <f t="shared" si="17"/>
        <v>561</v>
      </c>
      <c r="B278" s="181" t="str">
        <f t="shared" si="18"/>
        <v>561.2</v>
      </c>
      <c r="C278" s="182" t="s">
        <v>1067</v>
      </c>
      <c r="D278" t="s">
        <v>1068</v>
      </c>
      <c r="G278" s="173">
        <v>136933.29</v>
      </c>
      <c r="H278" s="173">
        <v>210436.8738419</v>
      </c>
      <c r="I278" s="173">
        <v>136396.71830460001</v>
      </c>
      <c r="J278" s="173">
        <v>136396.71830460001</v>
      </c>
      <c r="K278" s="173">
        <v>142891.79607410001</v>
      </c>
      <c r="L278" s="173">
        <v>149386.8738419</v>
      </c>
      <c r="M278" s="173">
        <v>139059.09273539999</v>
      </c>
      <c r="N278" s="173">
        <v>170242.55514809999</v>
      </c>
      <c r="O278" s="173">
        <v>149014.72979410001</v>
      </c>
      <c r="P278" s="173">
        <v>138470.6152683</v>
      </c>
      <c r="Q278" s="173">
        <v>153723.2036185</v>
      </c>
      <c r="R278" s="173">
        <v>138470.6152683</v>
      </c>
      <c r="S278" s="173">
        <v>164815.84907180001</v>
      </c>
      <c r="U278" s="173">
        <f t="shared" si="19"/>
        <v>151249.14855935384</v>
      </c>
    </row>
    <row r="279" spans="1:21">
      <c r="A279" s="181" t="str">
        <f t="shared" si="17"/>
        <v>561</v>
      </c>
      <c r="B279" s="181" t="str">
        <f t="shared" si="18"/>
        <v>561.3</v>
      </c>
      <c r="C279" s="182" t="s">
        <v>1069</v>
      </c>
      <c r="D279" t="s">
        <v>1070</v>
      </c>
      <c r="G279" s="173">
        <v>81303.87</v>
      </c>
      <c r="H279" s="173">
        <v>104103.3233837</v>
      </c>
      <c r="I279" s="173">
        <v>79152.365114600005</v>
      </c>
      <c r="J279" s="173">
        <v>79152.365114600005</v>
      </c>
      <c r="K279" s="173">
        <v>83678.593986699998</v>
      </c>
      <c r="L279" s="173">
        <v>88204.822857799998</v>
      </c>
      <c r="M279" s="173">
        <v>79713.607683099995</v>
      </c>
      <c r="N279" s="173">
        <v>99791.312472399994</v>
      </c>
      <c r="O279" s="173">
        <v>87080.223831199997</v>
      </c>
      <c r="P279" s="173">
        <v>80304.530094400005</v>
      </c>
      <c r="Q279" s="173">
        <v>90613.894955900003</v>
      </c>
      <c r="R279" s="173">
        <v>80304.530094400005</v>
      </c>
      <c r="S279" s="173">
        <v>95858.623429900006</v>
      </c>
      <c r="U279" s="173">
        <f t="shared" si="19"/>
        <v>86866.312539900013</v>
      </c>
    </row>
    <row r="280" spans="1:21">
      <c r="A280" s="181" t="str">
        <f t="shared" si="17"/>
        <v>561</v>
      </c>
      <c r="B280" s="181" t="str">
        <f t="shared" si="18"/>
        <v>561.4</v>
      </c>
      <c r="C280" s="182" t="s">
        <v>1071</v>
      </c>
      <c r="D280" t="s">
        <v>1072</v>
      </c>
      <c r="G280" s="173">
        <v>0</v>
      </c>
      <c r="H280" s="173">
        <v>0</v>
      </c>
      <c r="I280" s="173">
        <v>0</v>
      </c>
      <c r="J280" s="173">
        <v>0</v>
      </c>
      <c r="K280" s="173">
        <v>0</v>
      </c>
      <c r="L280" s="173">
        <v>0</v>
      </c>
      <c r="M280" s="173">
        <v>0</v>
      </c>
      <c r="N280" s="173">
        <v>0</v>
      </c>
      <c r="O280" s="173">
        <v>0</v>
      </c>
      <c r="P280" s="173">
        <v>0</v>
      </c>
      <c r="Q280" s="173">
        <v>0</v>
      </c>
      <c r="R280" s="173">
        <v>0</v>
      </c>
      <c r="S280" s="173">
        <v>0</v>
      </c>
      <c r="U280" s="173">
        <f t="shared" si="19"/>
        <v>0</v>
      </c>
    </row>
    <row r="281" spans="1:21">
      <c r="A281" s="181" t="str">
        <f t="shared" si="17"/>
        <v>561</v>
      </c>
      <c r="B281" s="181" t="str">
        <f t="shared" si="18"/>
        <v>561.5</v>
      </c>
      <c r="C281" s="182" t="s">
        <v>1073</v>
      </c>
      <c r="D281" t="s">
        <v>1074</v>
      </c>
      <c r="G281" s="173">
        <v>0</v>
      </c>
      <c r="H281" s="173">
        <v>0</v>
      </c>
      <c r="I281" s="173">
        <v>0</v>
      </c>
      <c r="J281" s="173">
        <v>0</v>
      </c>
      <c r="K281" s="173">
        <v>0</v>
      </c>
      <c r="L281" s="173">
        <v>0</v>
      </c>
      <c r="M281" s="173">
        <v>0</v>
      </c>
      <c r="N281" s="173">
        <v>0</v>
      </c>
      <c r="O281" s="173">
        <v>0</v>
      </c>
      <c r="P281" s="173">
        <v>0</v>
      </c>
      <c r="Q281" s="173">
        <v>0</v>
      </c>
      <c r="R281" s="173">
        <v>0</v>
      </c>
      <c r="S281" s="173">
        <v>0</v>
      </c>
      <c r="U281" s="173">
        <f t="shared" si="19"/>
        <v>0</v>
      </c>
    </row>
    <row r="282" spans="1:21">
      <c r="A282" s="181" t="str">
        <f t="shared" si="17"/>
        <v>561</v>
      </c>
      <c r="B282" s="181" t="str">
        <f t="shared" si="18"/>
        <v>561.6</v>
      </c>
      <c r="C282" s="182" t="s">
        <v>1075</v>
      </c>
      <c r="D282" t="s">
        <v>1076</v>
      </c>
      <c r="G282" s="173">
        <v>0</v>
      </c>
      <c r="H282" s="173">
        <v>0</v>
      </c>
      <c r="I282" s="173">
        <v>0</v>
      </c>
      <c r="J282" s="173">
        <v>0</v>
      </c>
      <c r="K282" s="173">
        <v>0</v>
      </c>
      <c r="L282" s="173">
        <v>0</v>
      </c>
      <c r="M282" s="173">
        <v>0</v>
      </c>
      <c r="N282" s="173">
        <v>0</v>
      </c>
      <c r="O282" s="173">
        <v>0</v>
      </c>
      <c r="P282" s="173">
        <v>0</v>
      </c>
      <c r="Q282" s="173">
        <v>0</v>
      </c>
      <c r="R282" s="173">
        <v>0</v>
      </c>
      <c r="S282" s="173">
        <v>0</v>
      </c>
      <c r="U282" s="173">
        <f t="shared" si="19"/>
        <v>0</v>
      </c>
    </row>
    <row r="283" spans="1:21">
      <c r="A283" s="181" t="str">
        <f t="shared" si="17"/>
        <v>561</v>
      </c>
      <c r="B283" s="181" t="str">
        <f t="shared" si="18"/>
        <v>561.7</v>
      </c>
      <c r="C283" s="182" t="s">
        <v>1077</v>
      </c>
      <c r="D283" t="s">
        <v>1078</v>
      </c>
      <c r="G283" s="173">
        <v>0</v>
      </c>
      <c r="H283" s="173">
        <v>0</v>
      </c>
      <c r="I283" s="173">
        <v>0</v>
      </c>
      <c r="J283" s="173">
        <v>0</v>
      </c>
      <c r="K283" s="173">
        <v>0</v>
      </c>
      <c r="L283" s="173">
        <v>0</v>
      </c>
      <c r="M283" s="173">
        <v>0</v>
      </c>
      <c r="N283" s="173">
        <v>0</v>
      </c>
      <c r="O283" s="173">
        <v>0</v>
      </c>
      <c r="P283" s="173">
        <v>0</v>
      </c>
      <c r="Q283" s="173">
        <v>0</v>
      </c>
      <c r="R283" s="173">
        <v>0</v>
      </c>
      <c r="S283" s="173">
        <v>0</v>
      </c>
      <c r="U283" s="173">
        <f t="shared" si="19"/>
        <v>0</v>
      </c>
    </row>
    <row r="284" spans="1:21">
      <c r="A284" s="181" t="str">
        <f t="shared" si="17"/>
        <v>561</v>
      </c>
      <c r="B284" s="181" t="str">
        <f t="shared" si="18"/>
        <v>561.8</v>
      </c>
      <c r="C284" s="182" t="s">
        <v>1079</v>
      </c>
      <c r="D284" t="s">
        <v>1080</v>
      </c>
      <c r="G284" s="173">
        <v>0</v>
      </c>
      <c r="H284" s="173">
        <v>0</v>
      </c>
      <c r="I284" s="173">
        <v>0</v>
      </c>
      <c r="J284" s="173">
        <v>0</v>
      </c>
      <c r="K284" s="173">
        <v>0</v>
      </c>
      <c r="L284" s="173">
        <v>0</v>
      </c>
      <c r="M284" s="173">
        <v>0</v>
      </c>
      <c r="N284" s="173">
        <v>0</v>
      </c>
      <c r="O284" s="173">
        <v>0</v>
      </c>
      <c r="P284" s="173">
        <v>0</v>
      </c>
      <c r="Q284" s="173">
        <v>0</v>
      </c>
      <c r="R284" s="173">
        <v>0</v>
      </c>
      <c r="S284" s="173">
        <v>0</v>
      </c>
      <c r="U284" s="173">
        <f t="shared" si="19"/>
        <v>0</v>
      </c>
    </row>
    <row r="285" spans="1:21">
      <c r="A285" s="181" t="str">
        <f t="shared" si="17"/>
        <v>562</v>
      </c>
      <c r="B285" s="181" t="str">
        <f t="shared" si="18"/>
        <v>562.0</v>
      </c>
      <c r="C285" s="182" t="s">
        <v>1081</v>
      </c>
      <c r="D285" t="s">
        <v>1082</v>
      </c>
      <c r="G285" s="173">
        <v>181130.12</v>
      </c>
      <c r="H285" s="173">
        <v>179108.46040889999</v>
      </c>
      <c r="I285" s="173">
        <v>168554.54393459999</v>
      </c>
      <c r="J285" s="173">
        <v>168574.871625</v>
      </c>
      <c r="K285" s="173">
        <v>176418.42179359999</v>
      </c>
      <c r="L285" s="173">
        <v>181835.56974850001</v>
      </c>
      <c r="M285" s="173">
        <v>165640.05180630001</v>
      </c>
      <c r="N285" s="173">
        <v>181883.72222620001</v>
      </c>
      <c r="O285" s="173">
        <v>176485.87866340001</v>
      </c>
      <c r="P285" s="173">
        <v>171080.26637259999</v>
      </c>
      <c r="Q285" s="173">
        <v>181869.65440649999</v>
      </c>
      <c r="R285" s="173">
        <v>171016.6335735</v>
      </c>
      <c r="S285" s="173">
        <v>176410.373712</v>
      </c>
      <c r="U285" s="173">
        <f t="shared" si="19"/>
        <v>175385.2744823923</v>
      </c>
    </row>
    <row r="286" spans="1:21">
      <c r="A286" s="181" t="str">
        <f t="shared" si="17"/>
        <v>563</v>
      </c>
      <c r="B286" s="181" t="str">
        <f t="shared" si="18"/>
        <v>563.0</v>
      </c>
      <c r="C286" s="182" t="s">
        <v>1083</v>
      </c>
      <c r="D286" t="s">
        <v>1084</v>
      </c>
      <c r="G286" s="173">
        <v>16595.77</v>
      </c>
      <c r="H286" s="173">
        <v>28529.584244199999</v>
      </c>
      <c r="I286" s="173">
        <v>28529.584244199999</v>
      </c>
      <c r="J286" s="173">
        <v>28529.584244199999</v>
      </c>
      <c r="K286" s="173">
        <v>28529.584244199999</v>
      </c>
      <c r="L286" s="173">
        <v>28529.584244199999</v>
      </c>
      <c r="M286" s="173">
        <v>149775.7246251</v>
      </c>
      <c r="N286" s="173">
        <v>28529.584244199999</v>
      </c>
      <c r="O286" s="173">
        <v>28529.584244199999</v>
      </c>
      <c r="P286" s="173">
        <v>28529.584244199999</v>
      </c>
      <c r="Q286" s="173">
        <v>28529.584244199999</v>
      </c>
      <c r="R286" s="173">
        <v>28529.584244199999</v>
      </c>
      <c r="S286" s="173">
        <v>28529.584244199999</v>
      </c>
      <c r="U286" s="173">
        <f t="shared" si="19"/>
        <v>36938.224716253855</v>
      </c>
    </row>
    <row r="287" spans="1:21">
      <c r="A287" s="181" t="str">
        <f t="shared" si="17"/>
        <v>564</v>
      </c>
      <c r="B287" s="181" t="str">
        <f t="shared" si="18"/>
        <v>564.0</v>
      </c>
      <c r="C287" s="182" t="s">
        <v>1085</v>
      </c>
      <c r="D287" t="s">
        <v>1086</v>
      </c>
      <c r="G287" s="173">
        <v>0</v>
      </c>
      <c r="H287" s="173">
        <v>0</v>
      </c>
      <c r="I287" s="173">
        <v>0</v>
      </c>
      <c r="J287" s="173">
        <v>0</v>
      </c>
      <c r="K287" s="173">
        <v>0</v>
      </c>
      <c r="L287" s="173">
        <v>0</v>
      </c>
      <c r="M287" s="173">
        <v>0</v>
      </c>
      <c r="N287" s="173">
        <v>0</v>
      </c>
      <c r="O287" s="173">
        <v>0</v>
      </c>
      <c r="P287" s="173">
        <v>0</v>
      </c>
      <c r="Q287" s="173">
        <v>0</v>
      </c>
      <c r="R287" s="173">
        <v>0</v>
      </c>
      <c r="S287" s="173">
        <v>0</v>
      </c>
      <c r="U287" s="173">
        <f t="shared" si="19"/>
        <v>0</v>
      </c>
    </row>
    <row r="288" spans="1:21">
      <c r="A288" s="181" t="str">
        <f t="shared" si="17"/>
        <v>565</v>
      </c>
      <c r="B288" s="181" t="str">
        <f t="shared" si="18"/>
        <v>565.0</v>
      </c>
      <c r="C288" s="182" t="s">
        <v>1087</v>
      </c>
      <c r="D288" t="s">
        <v>1088</v>
      </c>
      <c r="G288" s="173">
        <v>0</v>
      </c>
      <c r="H288" s="173">
        <v>0</v>
      </c>
      <c r="I288" s="173">
        <v>0</v>
      </c>
      <c r="J288" s="173">
        <v>0</v>
      </c>
      <c r="K288" s="173">
        <v>0</v>
      </c>
      <c r="L288" s="173">
        <v>0</v>
      </c>
      <c r="M288" s="173">
        <v>0</v>
      </c>
      <c r="N288" s="173">
        <v>0</v>
      </c>
      <c r="O288" s="173">
        <v>0</v>
      </c>
      <c r="P288" s="173">
        <v>0</v>
      </c>
      <c r="Q288" s="173">
        <v>0</v>
      </c>
      <c r="R288" s="173">
        <v>0</v>
      </c>
      <c r="S288" s="173">
        <v>0</v>
      </c>
      <c r="U288" s="173">
        <f t="shared" si="19"/>
        <v>0</v>
      </c>
    </row>
    <row r="289" spans="1:21">
      <c r="A289" s="181" t="str">
        <f t="shared" si="17"/>
        <v>566</v>
      </c>
      <c r="B289" s="181" t="str">
        <f t="shared" si="18"/>
        <v>566.0</v>
      </c>
      <c r="C289" s="182" t="s">
        <v>1089</v>
      </c>
      <c r="D289" t="s">
        <v>1090</v>
      </c>
      <c r="G289" s="173">
        <v>282308.78999999998</v>
      </c>
      <c r="H289" s="173">
        <v>155379.72349130001</v>
      </c>
      <c r="I289" s="173">
        <v>146440.77567490001</v>
      </c>
      <c r="J289" s="173">
        <v>182889.00560909999</v>
      </c>
      <c r="K289" s="173">
        <v>160846.61086650001</v>
      </c>
      <c r="L289" s="173">
        <v>157032.26881499999</v>
      </c>
      <c r="M289" s="173">
        <v>154045.8861761</v>
      </c>
      <c r="N289" s="173">
        <v>162934.7269525</v>
      </c>
      <c r="O289" s="173">
        <v>161532.43838050001</v>
      </c>
      <c r="P289" s="173">
        <v>149792.6178337</v>
      </c>
      <c r="Q289" s="173">
        <v>163971.64861110001</v>
      </c>
      <c r="R289" s="173">
        <v>151778.41017660001</v>
      </c>
      <c r="S289" s="173">
        <v>164317.3783943</v>
      </c>
      <c r="U289" s="173">
        <f t="shared" si="19"/>
        <v>168713.09853704617</v>
      </c>
    </row>
    <row r="290" spans="1:21">
      <c r="A290" s="181" t="str">
        <f t="shared" si="17"/>
        <v>567</v>
      </c>
      <c r="B290" s="181" t="str">
        <f t="shared" si="18"/>
        <v>567.0</v>
      </c>
      <c r="C290" s="182" t="s">
        <v>1091</v>
      </c>
      <c r="D290" t="s">
        <v>1092</v>
      </c>
      <c r="G290" s="173">
        <v>0</v>
      </c>
      <c r="H290" s="173">
        <v>0</v>
      </c>
      <c r="I290" s="173">
        <v>0</v>
      </c>
      <c r="J290" s="173">
        <v>0</v>
      </c>
      <c r="K290" s="173">
        <v>0</v>
      </c>
      <c r="L290" s="173">
        <v>0</v>
      </c>
      <c r="M290" s="173">
        <v>0</v>
      </c>
      <c r="N290" s="173">
        <v>0</v>
      </c>
      <c r="O290" s="173">
        <v>0</v>
      </c>
      <c r="P290" s="173">
        <v>0</v>
      </c>
      <c r="Q290" s="173">
        <v>0</v>
      </c>
      <c r="R290" s="173">
        <v>0</v>
      </c>
      <c r="S290" s="173">
        <v>0</v>
      </c>
      <c r="U290" s="173">
        <f t="shared" si="19"/>
        <v>0</v>
      </c>
    </row>
    <row r="291" spans="1:21">
      <c r="A291" s="181" t="str">
        <f t="shared" si="17"/>
        <v>568</v>
      </c>
      <c r="B291" s="181" t="str">
        <f t="shared" si="18"/>
        <v>568.0</v>
      </c>
      <c r="C291" s="182" t="s">
        <v>1093</v>
      </c>
      <c r="D291" t="s">
        <v>1094</v>
      </c>
      <c r="G291" s="173">
        <v>0</v>
      </c>
      <c r="H291" s="173">
        <v>0</v>
      </c>
      <c r="I291" s="173">
        <v>0</v>
      </c>
      <c r="J291" s="173">
        <v>0</v>
      </c>
      <c r="K291" s="173">
        <v>0</v>
      </c>
      <c r="L291" s="173">
        <v>0</v>
      </c>
      <c r="M291" s="173">
        <v>0</v>
      </c>
      <c r="N291" s="173">
        <v>0</v>
      </c>
      <c r="O291" s="173">
        <v>0</v>
      </c>
      <c r="P291" s="173">
        <v>0</v>
      </c>
      <c r="Q291" s="173">
        <v>0</v>
      </c>
      <c r="R291" s="173">
        <v>0</v>
      </c>
      <c r="S291" s="173">
        <v>0</v>
      </c>
      <c r="U291" s="173">
        <f t="shared" si="19"/>
        <v>0</v>
      </c>
    </row>
    <row r="292" spans="1:21">
      <c r="A292" s="181" t="str">
        <f t="shared" si="17"/>
        <v>569</v>
      </c>
      <c r="B292" s="181" t="str">
        <f t="shared" si="18"/>
        <v>569.0</v>
      </c>
      <c r="C292" s="182" t="s">
        <v>1095</v>
      </c>
      <c r="D292" t="s">
        <v>1096</v>
      </c>
      <c r="G292" s="173">
        <v>161.86000000000001</v>
      </c>
      <c r="H292" s="173">
        <v>0</v>
      </c>
      <c r="I292" s="173">
        <v>0</v>
      </c>
      <c r="J292" s="173">
        <v>0</v>
      </c>
      <c r="K292" s="173">
        <v>0</v>
      </c>
      <c r="L292" s="173">
        <v>0</v>
      </c>
      <c r="M292" s="173">
        <v>0</v>
      </c>
      <c r="N292" s="173">
        <v>0</v>
      </c>
      <c r="O292" s="173">
        <v>0</v>
      </c>
      <c r="P292" s="173">
        <v>0</v>
      </c>
      <c r="Q292" s="173">
        <v>0</v>
      </c>
      <c r="R292" s="173">
        <v>0</v>
      </c>
      <c r="S292" s="173">
        <v>0</v>
      </c>
      <c r="U292" s="173">
        <f t="shared" si="19"/>
        <v>12.450769230769232</v>
      </c>
    </row>
    <row r="293" spans="1:21">
      <c r="A293" s="181" t="str">
        <f t="shared" si="17"/>
        <v>569</v>
      </c>
      <c r="B293" s="181" t="str">
        <f t="shared" si="18"/>
        <v>569.1</v>
      </c>
      <c r="C293" s="182" t="s">
        <v>1097</v>
      </c>
      <c r="D293" t="s">
        <v>1098</v>
      </c>
      <c r="G293" s="173">
        <v>0</v>
      </c>
      <c r="H293" s="173">
        <v>0</v>
      </c>
      <c r="I293" s="173">
        <v>0</v>
      </c>
      <c r="J293" s="173">
        <v>0</v>
      </c>
      <c r="K293" s="173">
        <v>0</v>
      </c>
      <c r="L293" s="173">
        <v>0</v>
      </c>
      <c r="M293" s="173">
        <v>0</v>
      </c>
      <c r="N293" s="173">
        <v>0</v>
      </c>
      <c r="O293" s="173">
        <v>0</v>
      </c>
      <c r="P293" s="173">
        <v>0</v>
      </c>
      <c r="Q293" s="173">
        <v>0</v>
      </c>
      <c r="R293" s="173">
        <v>0</v>
      </c>
      <c r="S293" s="173">
        <v>0</v>
      </c>
      <c r="U293" s="173">
        <f t="shared" si="19"/>
        <v>0</v>
      </c>
    </row>
    <row r="294" spans="1:21">
      <c r="A294" s="181" t="str">
        <f t="shared" si="17"/>
        <v>569</v>
      </c>
      <c r="B294" s="181" t="str">
        <f t="shared" si="18"/>
        <v>569.2</v>
      </c>
      <c r="C294" s="182" t="s">
        <v>1099</v>
      </c>
      <c r="D294" t="s">
        <v>1100</v>
      </c>
      <c r="G294" s="173">
        <v>213989.14</v>
      </c>
      <c r="H294" s="173">
        <v>192646.27247180001</v>
      </c>
      <c r="I294" s="173">
        <v>147594.4805796</v>
      </c>
      <c r="J294" s="173">
        <v>142561.59338599999</v>
      </c>
      <c r="K294" s="173">
        <v>201066.698802</v>
      </c>
      <c r="L294" s="173">
        <v>149472.30164789999</v>
      </c>
      <c r="M294" s="173">
        <v>152455.087676</v>
      </c>
      <c r="N294" s="173">
        <v>200448.5987725</v>
      </c>
      <c r="O294" s="173">
        <v>168336.3023217</v>
      </c>
      <c r="P294" s="173">
        <v>159682.91034169999</v>
      </c>
      <c r="Q294" s="173">
        <v>198518.07626110001</v>
      </c>
      <c r="R294" s="173">
        <v>179798.7230728</v>
      </c>
      <c r="S294" s="173">
        <v>166582.85792549999</v>
      </c>
      <c r="U294" s="173">
        <f t="shared" si="19"/>
        <v>174857.92640450766</v>
      </c>
    </row>
    <row r="295" spans="1:21">
      <c r="A295" s="181" t="str">
        <f t="shared" si="17"/>
        <v>569</v>
      </c>
      <c r="B295" s="181" t="str">
        <f t="shared" si="18"/>
        <v>569.3</v>
      </c>
      <c r="C295" s="182" t="s">
        <v>1101</v>
      </c>
      <c r="D295" t="s">
        <v>1102</v>
      </c>
      <c r="G295" s="173">
        <v>12754.16</v>
      </c>
      <c r="H295" s="173">
        <v>1633.3333333</v>
      </c>
      <c r="I295" s="173">
        <v>1633.3333333</v>
      </c>
      <c r="J295" s="173">
        <v>1633.3333333</v>
      </c>
      <c r="K295" s="173">
        <v>1633.3333333</v>
      </c>
      <c r="L295" s="173">
        <v>2757.5333332999999</v>
      </c>
      <c r="M295" s="173">
        <v>1633.3333333</v>
      </c>
      <c r="N295" s="173">
        <v>1633.3333333</v>
      </c>
      <c r="O295" s="173">
        <v>3370.7333333000001</v>
      </c>
      <c r="P295" s="173">
        <v>1633.3333333</v>
      </c>
      <c r="Q295" s="173">
        <v>1633.3333333</v>
      </c>
      <c r="R295" s="173">
        <v>3370.7333333000001</v>
      </c>
      <c r="S295" s="173">
        <v>1633.3333333</v>
      </c>
      <c r="U295" s="173">
        <f t="shared" si="19"/>
        <v>2842.5507692000001</v>
      </c>
    </row>
    <row r="296" spans="1:21">
      <c r="A296" s="181" t="str">
        <f t="shared" si="17"/>
        <v>569</v>
      </c>
      <c r="B296" s="181" t="str">
        <f t="shared" si="18"/>
        <v>569.4</v>
      </c>
      <c r="C296" s="182" t="s">
        <v>1103</v>
      </c>
      <c r="D296" t="s">
        <v>1104</v>
      </c>
      <c r="G296" s="173">
        <v>0</v>
      </c>
      <c r="H296" s="173">
        <v>0</v>
      </c>
      <c r="I296" s="173">
        <v>0</v>
      </c>
      <c r="J296" s="173">
        <v>0</v>
      </c>
      <c r="K296" s="173">
        <v>0</v>
      </c>
      <c r="L296" s="173">
        <v>0</v>
      </c>
      <c r="M296" s="173">
        <v>0</v>
      </c>
      <c r="N296" s="173">
        <v>0</v>
      </c>
      <c r="O296" s="173">
        <v>0</v>
      </c>
      <c r="P296" s="173">
        <v>0</v>
      </c>
      <c r="Q296" s="173">
        <v>0</v>
      </c>
      <c r="R296" s="173">
        <v>0</v>
      </c>
      <c r="S296" s="173">
        <v>0</v>
      </c>
      <c r="U296" s="173">
        <f t="shared" si="19"/>
        <v>0</v>
      </c>
    </row>
    <row r="297" spans="1:21">
      <c r="A297" s="181" t="str">
        <f t="shared" si="17"/>
        <v>570</v>
      </c>
      <c r="B297" s="181" t="str">
        <f t="shared" si="18"/>
        <v>570.0</v>
      </c>
      <c r="C297" s="182" t="s">
        <v>1105</v>
      </c>
      <c r="D297" t="s">
        <v>1106</v>
      </c>
      <c r="G297" s="173">
        <v>60330.1</v>
      </c>
      <c r="H297" s="173">
        <v>91156.558760100001</v>
      </c>
      <c r="I297" s="173">
        <v>86095.957620400004</v>
      </c>
      <c r="J297" s="173">
        <v>86112.520923799995</v>
      </c>
      <c r="K297" s="173">
        <v>89985.177274700007</v>
      </c>
      <c r="L297" s="173">
        <v>92595.663734700007</v>
      </c>
      <c r="M297" s="173">
        <v>84809.777566000004</v>
      </c>
      <c r="N297" s="173">
        <v>92634.899086899997</v>
      </c>
      <c r="O297" s="173">
        <v>90040.142131600005</v>
      </c>
      <c r="P297" s="173">
        <v>87439.055103699997</v>
      </c>
      <c r="Q297" s="173">
        <v>92623.436419000005</v>
      </c>
      <c r="R297" s="173">
        <v>87387.206156300002</v>
      </c>
      <c r="S297" s="173">
        <v>89978.619578500002</v>
      </c>
      <c r="U297" s="173">
        <f t="shared" si="19"/>
        <v>87014.547258130769</v>
      </c>
    </row>
    <row r="298" spans="1:21">
      <c r="A298" s="181" t="str">
        <f t="shared" si="17"/>
        <v>571</v>
      </c>
      <c r="B298" s="181" t="str">
        <f t="shared" si="18"/>
        <v>571.0</v>
      </c>
      <c r="C298" s="182" t="s">
        <v>1107</v>
      </c>
      <c r="D298" t="s">
        <v>1108</v>
      </c>
      <c r="G298" s="173">
        <v>338161.65</v>
      </c>
      <c r="H298" s="173">
        <v>321193.81894530001</v>
      </c>
      <c r="I298" s="173">
        <v>309260.49727489997</v>
      </c>
      <c r="J298" s="173">
        <v>309849.28122230002</v>
      </c>
      <c r="K298" s="173">
        <v>318822.22377119999</v>
      </c>
      <c r="L298" s="173">
        <v>319709.20847359998</v>
      </c>
      <c r="M298" s="173">
        <v>320935.18943019997</v>
      </c>
      <c r="N298" s="173">
        <v>326474.5749836</v>
      </c>
      <c r="O298" s="173">
        <v>316906.48578230001</v>
      </c>
      <c r="P298" s="173">
        <v>314287.97100199998</v>
      </c>
      <c r="Q298" s="173">
        <v>319433.71231039998</v>
      </c>
      <c r="R298" s="173">
        <v>311131.80487639998</v>
      </c>
      <c r="S298" s="173">
        <v>324163.9777934</v>
      </c>
      <c r="U298" s="173">
        <f t="shared" si="19"/>
        <v>319256.18429735384</v>
      </c>
    </row>
    <row r="299" spans="1:21">
      <c r="A299" s="181" t="str">
        <f t="shared" si="17"/>
        <v>572</v>
      </c>
      <c r="B299" s="181" t="str">
        <f t="shared" si="18"/>
        <v>572.0</v>
      </c>
      <c r="C299" s="182" t="s">
        <v>1109</v>
      </c>
      <c r="D299" t="s">
        <v>1110</v>
      </c>
      <c r="G299" s="173">
        <v>0</v>
      </c>
      <c r="H299" s="173">
        <v>0</v>
      </c>
      <c r="I299" s="173">
        <v>0</v>
      </c>
      <c r="J299" s="173">
        <v>0</v>
      </c>
      <c r="K299" s="173">
        <v>0</v>
      </c>
      <c r="L299" s="173">
        <v>0</v>
      </c>
      <c r="M299" s="173">
        <v>0</v>
      </c>
      <c r="N299" s="173">
        <v>0</v>
      </c>
      <c r="O299" s="173">
        <v>0</v>
      </c>
      <c r="P299" s="173">
        <v>0</v>
      </c>
      <c r="Q299" s="173">
        <v>0</v>
      </c>
      <c r="R299" s="173">
        <v>0</v>
      </c>
      <c r="S299" s="173">
        <v>0</v>
      </c>
      <c r="U299" s="173">
        <f t="shared" si="19"/>
        <v>0</v>
      </c>
    </row>
    <row r="300" spans="1:21">
      <c r="A300" s="181" t="str">
        <f t="shared" si="17"/>
        <v>573</v>
      </c>
      <c r="B300" s="181" t="str">
        <f t="shared" si="18"/>
        <v>573.0</v>
      </c>
      <c r="C300" s="182" t="s">
        <v>1111</v>
      </c>
      <c r="D300" t="s">
        <v>1112</v>
      </c>
      <c r="G300" s="173">
        <v>0</v>
      </c>
      <c r="H300" s="173">
        <v>0</v>
      </c>
      <c r="I300" s="173">
        <v>0</v>
      </c>
      <c r="J300" s="173">
        <v>0</v>
      </c>
      <c r="K300" s="173">
        <v>0</v>
      </c>
      <c r="L300" s="173">
        <v>0</v>
      </c>
      <c r="M300" s="173">
        <v>0</v>
      </c>
      <c r="N300" s="173">
        <v>0</v>
      </c>
      <c r="O300" s="173">
        <v>0</v>
      </c>
      <c r="P300" s="173">
        <v>0</v>
      </c>
      <c r="Q300" s="173">
        <v>0</v>
      </c>
      <c r="R300" s="173">
        <v>0</v>
      </c>
      <c r="S300" s="173">
        <v>0</v>
      </c>
      <c r="U300" s="173">
        <f t="shared" si="19"/>
        <v>0</v>
      </c>
    </row>
    <row r="301" spans="1:21">
      <c r="A301" s="181" t="str">
        <f t="shared" si="17"/>
        <v>575</v>
      </c>
      <c r="B301" s="181" t="str">
        <f t="shared" si="18"/>
        <v>575.1</v>
      </c>
      <c r="C301" s="182" t="s">
        <v>1113</v>
      </c>
      <c r="D301" t="s">
        <v>1114</v>
      </c>
      <c r="G301" s="173">
        <v>0</v>
      </c>
      <c r="H301" s="173">
        <v>0</v>
      </c>
      <c r="I301" s="173">
        <v>0</v>
      </c>
      <c r="J301" s="173">
        <v>0</v>
      </c>
      <c r="K301" s="173">
        <v>0</v>
      </c>
      <c r="L301" s="173">
        <v>0</v>
      </c>
      <c r="M301" s="173">
        <v>0</v>
      </c>
      <c r="N301" s="173">
        <v>0</v>
      </c>
      <c r="O301" s="173">
        <v>0</v>
      </c>
      <c r="P301" s="173">
        <v>0</v>
      </c>
      <c r="Q301" s="173">
        <v>0</v>
      </c>
      <c r="R301" s="173">
        <v>0</v>
      </c>
      <c r="S301" s="173">
        <v>0</v>
      </c>
      <c r="U301" s="173">
        <f t="shared" si="19"/>
        <v>0</v>
      </c>
    </row>
    <row r="302" spans="1:21">
      <c r="A302" s="181" t="str">
        <f t="shared" si="17"/>
        <v>575</v>
      </c>
      <c r="B302" s="181" t="str">
        <f t="shared" si="18"/>
        <v>575.2</v>
      </c>
      <c r="C302" s="182" t="s">
        <v>1115</v>
      </c>
      <c r="D302" t="s">
        <v>1116</v>
      </c>
      <c r="G302" s="173">
        <v>0</v>
      </c>
      <c r="H302" s="173">
        <v>0</v>
      </c>
      <c r="I302" s="173">
        <v>0</v>
      </c>
      <c r="J302" s="173">
        <v>0</v>
      </c>
      <c r="K302" s="173">
        <v>0</v>
      </c>
      <c r="L302" s="173">
        <v>0</v>
      </c>
      <c r="M302" s="173">
        <v>0</v>
      </c>
      <c r="N302" s="173">
        <v>0</v>
      </c>
      <c r="O302" s="173">
        <v>0</v>
      </c>
      <c r="P302" s="173">
        <v>0</v>
      </c>
      <c r="Q302" s="173">
        <v>0</v>
      </c>
      <c r="R302" s="173">
        <v>0</v>
      </c>
      <c r="S302" s="173">
        <v>0</v>
      </c>
      <c r="U302" s="173">
        <f t="shared" si="19"/>
        <v>0</v>
      </c>
    </row>
    <row r="303" spans="1:21">
      <c r="A303" s="181" t="str">
        <f t="shared" si="17"/>
        <v>575</v>
      </c>
      <c r="B303" s="181" t="str">
        <f t="shared" si="18"/>
        <v>575.3</v>
      </c>
      <c r="C303" s="182" t="s">
        <v>1117</v>
      </c>
      <c r="D303" t="s">
        <v>1118</v>
      </c>
      <c r="G303" s="173">
        <v>0</v>
      </c>
      <c r="H303" s="173">
        <v>0</v>
      </c>
      <c r="I303" s="173">
        <v>0</v>
      </c>
      <c r="J303" s="173">
        <v>0</v>
      </c>
      <c r="K303" s="173">
        <v>0</v>
      </c>
      <c r="L303" s="173">
        <v>0</v>
      </c>
      <c r="M303" s="173">
        <v>0</v>
      </c>
      <c r="N303" s="173">
        <v>0</v>
      </c>
      <c r="O303" s="173">
        <v>0</v>
      </c>
      <c r="P303" s="173">
        <v>0</v>
      </c>
      <c r="Q303" s="173">
        <v>0</v>
      </c>
      <c r="R303" s="173">
        <v>0</v>
      </c>
      <c r="S303" s="173">
        <v>0</v>
      </c>
      <c r="U303" s="173">
        <f t="shared" si="19"/>
        <v>0</v>
      </c>
    </row>
    <row r="304" spans="1:21">
      <c r="A304" s="181" t="str">
        <f t="shared" si="17"/>
        <v>575</v>
      </c>
      <c r="B304" s="181" t="str">
        <f t="shared" si="18"/>
        <v>575.4</v>
      </c>
      <c r="C304" s="182" t="s">
        <v>1119</v>
      </c>
      <c r="D304" t="s">
        <v>1120</v>
      </c>
      <c r="G304" s="173">
        <v>0</v>
      </c>
      <c r="H304" s="173">
        <v>0</v>
      </c>
      <c r="I304" s="173">
        <v>0</v>
      </c>
      <c r="J304" s="173">
        <v>0</v>
      </c>
      <c r="K304" s="173">
        <v>0</v>
      </c>
      <c r="L304" s="173">
        <v>0</v>
      </c>
      <c r="M304" s="173">
        <v>0</v>
      </c>
      <c r="N304" s="173">
        <v>0</v>
      </c>
      <c r="O304" s="173">
        <v>0</v>
      </c>
      <c r="P304" s="173">
        <v>0</v>
      </c>
      <c r="Q304" s="173">
        <v>0</v>
      </c>
      <c r="R304" s="173">
        <v>0</v>
      </c>
      <c r="S304" s="173">
        <v>0</v>
      </c>
      <c r="U304" s="173">
        <f t="shared" si="19"/>
        <v>0</v>
      </c>
    </row>
    <row r="305" spans="1:21">
      <c r="A305" s="181" t="str">
        <f t="shared" si="17"/>
        <v>575</v>
      </c>
      <c r="B305" s="181" t="str">
        <f t="shared" si="18"/>
        <v>575.5</v>
      </c>
      <c r="C305" s="182" t="s">
        <v>1121</v>
      </c>
      <c r="D305" t="s">
        <v>1122</v>
      </c>
      <c r="G305" s="173">
        <v>0</v>
      </c>
      <c r="H305" s="173">
        <v>0</v>
      </c>
      <c r="I305" s="173">
        <v>0</v>
      </c>
      <c r="J305" s="173">
        <v>0</v>
      </c>
      <c r="K305" s="173">
        <v>0</v>
      </c>
      <c r="L305" s="173">
        <v>0</v>
      </c>
      <c r="M305" s="173">
        <v>0</v>
      </c>
      <c r="N305" s="173">
        <v>0</v>
      </c>
      <c r="O305" s="173">
        <v>0</v>
      </c>
      <c r="P305" s="173">
        <v>0</v>
      </c>
      <c r="Q305" s="173">
        <v>0</v>
      </c>
      <c r="R305" s="173">
        <v>0</v>
      </c>
      <c r="S305" s="173">
        <v>0</v>
      </c>
      <c r="U305" s="173">
        <f t="shared" si="19"/>
        <v>0</v>
      </c>
    </row>
    <row r="306" spans="1:21">
      <c r="A306" s="181" t="str">
        <f t="shared" si="17"/>
        <v>575</v>
      </c>
      <c r="B306" s="181" t="str">
        <f t="shared" si="18"/>
        <v>575.6</v>
      </c>
      <c r="C306" s="182" t="s">
        <v>1123</v>
      </c>
      <c r="D306" t="s">
        <v>1124</v>
      </c>
      <c r="G306" s="173">
        <v>0</v>
      </c>
      <c r="H306" s="173">
        <v>0</v>
      </c>
      <c r="I306" s="173">
        <v>0</v>
      </c>
      <c r="J306" s="173">
        <v>0</v>
      </c>
      <c r="K306" s="173">
        <v>0</v>
      </c>
      <c r="L306" s="173">
        <v>0</v>
      </c>
      <c r="M306" s="173">
        <v>0</v>
      </c>
      <c r="N306" s="173">
        <v>0</v>
      </c>
      <c r="O306" s="173">
        <v>0</v>
      </c>
      <c r="P306" s="173">
        <v>0</v>
      </c>
      <c r="Q306" s="173">
        <v>0</v>
      </c>
      <c r="R306" s="173">
        <v>0</v>
      </c>
      <c r="S306" s="173">
        <v>0</v>
      </c>
      <c r="U306" s="173">
        <f t="shared" si="19"/>
        <v>0</v>
      </c>
    </row>
    <row r="307" spans="1:21">
      <c r="A307" s="181" t="str">
        <f t="shared" si="17"/>
        <v>575</v>
      </c>
      <c r="B307" s="181" t="str">
        <f t="shared" si="18"/>
        <v>575.7</v>
      </c>
      <c r="C307" s="182" t="s">
        <v>1125</v>
      </c>
      <c r="D307" t="s">
        <v>1126</v>
      </c>
      <c r="G307" s="173">
        <v>0</v>
      </c>
      <c r="H307" s="173">
        <v>0</v>
      </c>
      <c r="I307" s="173">
        <v>0</v>
      </c>
      <c r="J307" s="173">
        <v>0</v>
      </c>
      <c r="K307" s="173">
        <v>0</v>
      </c>
      <c r="L307" s="173">
        <v>0</v>
      </c>
      <c r="M307" s="173">
        <v>0</v>
      </c>
      <c r="N307" s="173">
        <v>0</v>
      </c>
      <c r="O307" s="173">
        <v>0</v>
      </c>
      <c r="P307" s="173">
        <v>0</v>
      </c>
      <c r="Q307" s="173">
        <v>0</v>
      </c>
      <c r="R307" s="173">
        <v>0</v>
      </c>
      <c r="S307" s="173">
        <v>0</v>
      </c>
      <c r="U307" s="173">
        <f t="shared" si="19"/>
        <v>0</v>
      </c>
    </row>
    <row r="308" spans="1:21">
      <c r="A308" s="181" t="str">
        <f t="shared" si="17"/>
        <v>575</v>
      </c>
      <c r="B308" s="181" t="str">
        <f t="shared" si="18"/>
        <v>575.8</v>
      </c>
      <c r="C308" s="182" t="s">
        <v>1127</v>
      </c>
      <c r="D308" t="s">
        <v>1128</v>
      </c>
      <c r="G308" s="173">
        <v>0</v>
      </c>
      <c r="H308" s="173">
        <v>0</v>
      </c>
      <c r="I308" s="173">
        <v>0</v>
      </c>
      <c r="J308" s="173">
        <v>0</v>
      </c>
      <c r="K308" s="173">
        <v>0</v>
      </c>
      <c r="L308" s="173">
        <v>0</v>
      </c>
      <c r="M308" s="173">
        <v>0</v>
      </c>
      <c r="N308" s="173">
        <v>0</v>
      </c>
      <c r="O308" s="173">
        <v>0</v>
      </c>
      <c r="P308" s="173">
        <v>0</v>
      </c>
      <c r="Q308" s="173">
        <v>0</v>
      </c>
      <c r="R308" s="173">
        <v>0</v>
      </c>
      <c r="S308" s="173">
        <v>0</v>
      </c>
      <c r="U308" s="173">
        <f t="shared" si="19"/>
        <v>0</v>
      </c>
    </row>
    <row r="309" spans="1:21">
      <c r="A309" s="181" t="str">
        <f t="shared" si="17"/>
        <v>576</v>
      </c>
      <c r="B309" s="181" t="str">
        <f t="shared" si="18"/>
        <v>576.1</v>
      </c>
      <c r="C309" s="182" t="s">
        <v>1129</v>
      </c>
      <c r="D309" t="s">
        <v>1130</v>
      </c>
      <c r="G309" s="173">
        <v>0</v>
      </c>
      <c r="H309" s="173">
        <v>0</v>
      </c>
      <c r="I309" s="173">
        <v>0</v>
      </c>
      <c r="J309" s="173">
        <v>0</v>
      </c>
      <c r="K309" s="173">
        <v>0</v>
      </c>
      <c r="L309" s="173">
        <v>0</v>
      </c>
      <c r="M309" s="173">
        <v>0</v>
      </c>
      <c r="N309" s="173">
        <v>0</v>
      </c>
      <c r="O309" s="173">
        <v>0</v>
      </c>
      <c r="P309" s="173">
        <v>0</v>
      </c>
      <c r="Q309" s="173">
        <v>0</v>
      </c>
      <c r="R309" s="173">
        <v>0</v>
      </c>
      <c r="S309" s="173">
        <v>0</v>
      </c>
      <c r="U309" s="173">
        <f t="shared" si="19"/>
        <v>0</v>
      </c>
    </row>
    <row r="310" spans="1:21">
      <c r="A310" s="181" t="str">
        <f t="shared" si="17"/>
        <v>576</v>
      </c>
      <c r="B310" s="181" t="str">
        <f t="shared" si="18"/>
        <v>576.2</v>
      </c>
      <c r="C310" s="182" t="s">
        <v>1131</v>
      </c>
      <c r="D310" t="s">
        <v>1132</v>
      </c>
      <c r="G310" s="173">
        <v>0</v>
      </c>
      <c r="H310" s="173">
        <v>0</v>
      </c>
      <c r="I310" s="173">
        <v>0</v>
      </c>
      <c r="J310" s="173">
        <v>0</v>
      </c>
      <c r="K310" s="173">
        <v>0</v>
      </c>
      <c r="L310" s="173">
        <v>0</v>
      </c>
      <c r="M310" s="173">
        <v>0</v>
      </c>
      <c r="N310" s="173">
        <v>0</v>
      </c>
      <c r="O310" s="173">
        <v>0</v>
      </c>
      <c r="P310" s="173">
        <v>0</v>
      </c>
      <c r="Q310" s="173">
        <v>0</v>
      </c>
      <c r="R310" s="173">
        <v>0</v>
      </c>
      <c r="S310" s="173">
        <v>0</v>
      </c>
      <c r="U310" s="173">
        <f t="shared" si="19"/>
        <v>0</v>
      </c>
    </row>
    <row r="311" spans="1:21">
      <c r="A311" s="181" t="str">
        <f t="shared" si="17"/>
        <v>576</v>
      </c>
      <c r="B311" s="181" t="str">
        <f t="shared" si="18"/>
        <v>576.3</v>
      </c>
      <c r="C311" s="182" t="s">
        <v>1133</v>
      </c>
      <c r="D311" t="s">
        <v>1134</v>
      </c>
      <c r="G311" s="173">
        <v>0</v>
      </c>
      <c r="H311" s="173">
        <v>0</v>
      </c>
      <c r="I311" s="173">
        <v>0</v>
      </c>
      <c r="J311" s="173">
        <v>0</v>
      </c>
      <c r="K311" s="173">
        <v>0</v>
      </c>
      <c r="L311" s="173">
        <v>0</v>
      </c>
      <c r="M311" s="173">
        <v>0</v>
      </c>
      <c r="N311" s="173">
        <v>0</v>
      </c>
      <c r="O311" s="173">
        <v>0</v>
      </c>
      <c r="P311" s="173">
        <v>0</v>
      </c>
      <c r="Q311" s="173">
        <v>0</v>
      </c>
      <c r="R311" s="173">
        <v>0</v>
      </c>
      <c r="S311" s="173">
        <v>0</v>
      </c>
      <c r="U311" s="173">
        <f t="shared" si="19"/>
        <v>0</v>
      </c>
    </row>
    <row r="312" spans="1:21">
      <c r="A312" s="181" t="str">
        <f t="shared" si="17"/>
        <v>576</v>
      </c>
      <c r="B312" s="181" t="str">
        <f t="shared" si="18"/>
        <v>576.4</v>
      </c>
      <c r="C312" s="182" t="s">
        <v>1135</v>
      </c>
      <c r="D312" t="s">
        <v>1136</v>
      </c>
      <c r="G312" s="173">
        <v>0</v>
      </c>
      <c r="H312" s="173">
        <v>0</v>
      </c>
      <c r="I312" s="173">
        <v>0</v>
      </c>
      <c r="J312" s="173">
        <v>0</v>
      </c>
      <c r="K312" s="173">
        <v>0</v>
      </c>
      <c r="L312" s="173">
        <v>0</v>
      </c>
      <c r="M312" s="173">
        <v>0</v>
      </c>
      <c r="N312" s="173">
        <v>0</v>
      </c>
      <c r="O312" s="173">
        <v>0</v>
      </c>
      <c r="P312" s="173">
        <v>0</v>
      </c>
      <c r="Q312" s="173">
        <v>0</v>
      </c>
      <c r="R312" s="173">
        <v>0</v>
      </c>
      <c r="S312" s="173">
        <v>0</v>
      </c>
      <c r="U312" s="173">
        <f t="shared" si="19"/>
        <v>0</v>
      </c>
    </row>
    <row r="313" spans="1:21">
      <c r="A313" s="181" t="str">
        <f t="shared" si="17"/>
        <v>576</v>
      </c>
      <c r="B313" s="181" t="str">
        <f t="shared" si="18"/>
        <v>576.5</v>
      </c>
      <c r="C313" s="182" t="s">
        <v>1137</v>
      </c>
      <c r="D313" t="s">
        <v>1138</v>
      </c>
      <c r="G313" s="173">
        <v>0</v>
      </c>
      <c r="H313" s="173">
        <v>0</v>
      </c>
      <c r="I313" s="173">
        <v>0</v>
      </c>
      <c r="J313" s="173">
        <v>0</v>
      </c>
      <c r="K313" s="173">
        <v>0</v>
      </c>
      <c r="L313" s="173">
        <v>0</v>
      </c>
      <c r="M313" s="173">
        <v>0</v>
      </c>
      <c r="N313" s="173">
        <v>0</v>
      </c>
      <c r="O313" s="173">
        <v>0</v>
      </c>
      <c r="P313" s="173">
        <v>0</v>
      </c>
      <c r="Q313" s="173">
        <v>0</v>
      </c>
      <c r="R313" s="173">
        <v>0</v>
      </c>
      <c r="S313" s="173">
        <v>0</v>
      </c>
      <c r="U313" s="173">
        <f t="shared" si="19"/>
        <v>0</v>
      </c>
    </row>
    <row r="314" spans="1:21">
      <c r="A314" s="181" t="str">
        <f t="shared" si="17"/>
        <v>580</v>
      </c>
      <c r="B314" s="181" t="str">
        <f t="shared" si="18"/>
        <v>580.0</v>
      </c>
      <c r="C314" s="182" t="s">
        <v>1139</v>
      </c>
      <c r="D314" t="s">
        <v>1140</v>
      </c>
      <c r="G314" s="173">
        <v>136833.47</v>
      </c>
      <c r="H314" s="173">
        <v>125780.3098721</v>
      </c>
      <c r="I314" s="173">
        <v>116671.5621449</v>
      </c>
      <c r="J314" s="173">
        <v>117463.3509435</v>
      </c>
      <c r="K314" s="173">
        <v>121441.153853</v>
      </c>
      <c r="L314" s="173">
        <v>125515.6771521</v>
      </c>
      <c r="M314" s="173">
        <v>116006.926456</v>
      </c>
      <c r="N314" s="173">
        <v>126297.9724936</v>
      </c>
      <c r="O314" s="173">
        <v>123840.0945351</v>
      </c>
      <c r="P314" s="173">
        <v>120221.9120715</v>
      </c>
      <c r="Q314" s="173">
        <v>123876.96513</v>
      </c>
      <c r="R314" s="173">
        <v>116064.7771828</v>
      </c>
      <c r="S314" s="173">
        <v>119001.7203413</v>
      </c>
      <c r="U314" s="173">
        <f t="shared" si="19"/>
        <v>122231.99170583843</v>
      </c>
    </row>
    <row r="315" spans="1:21">
      <c r="A315" s="181" t="str">
        <f t="shared" si="17"/>
        <v>581</v>
      </c>
      <c r="B315" s="181" t="str">
        <f t="shared" si="18"/>
        <v>581.0</v>
      </c>
      <c r="C315" s="182" t="s">
        <v>1141</v>
      </c>
      <c r="D315" t="s">
        <v>1142</v>
      </c>
      <c r="G315" s="173">
        <v>113063.84</v>
      </c>
      <c r="H315" s="173">
        <v>82498.212986700004</v>
      </c>
      <c r="I315" s="173">
        <v>80452.267091400005</v>
      </c>
      <c r="J315" s="173">
        <v>86981.558735800005</v>
      </c>
      <c r="K315" s="173">
        <v>89260.850166599994</v>
      </c>
      <c r="L315" s="173">
        <v>92101.873232500002</v>
      </c>
      <c r="M315" s="173">
        <v>91412.114921</v>
      </c>
      <c r="N315" s="173">
        <v>104488.28487829999</v>
      </c>
      <c r="O315" s="173">
        <v>114786.4884952</v>
      </c>
      <c r="P315" s="173">
        <v>112158.57591840001</v>
      </c>
      <c r="Q315" s="173">
        <v>113787.43155769999</v>
      </c>
      <c r="R315" s="173">
        <v>96586.334247000006</v>
      </c>
      <c r="S315" s="173">
        <v>98404.624770299997</v>
      </c>
      <c r="U315" s="173">
        <f t="shared" si="19"/>
        <v>98152.496692376924</v>
      </c>
    </row>
    <row r="316" spans="1:21">
      <c r="A316" s="181" t="str">
        <f t="shared" si="17"/>
        <v>581</v>
      </c>
      <c r="B316" s="181" t="str">
        <f t="shared" si="18"/>
        <v>581.1</v>
      </c>
      <c r="C316" s="182" t="s">
        <v>1143</v>
      </c>
      <c r="D316" t="s">
        <v>1144</v>
      </c>
      <c r="G316" s="173">
        <v>0</v>
      </c>
      <c r="H316" s="173">
        <v>0</v>
      </c>
      <c r="I316" s="173">
        <v>0</v>
      </c>
      <c r="J316" s="173">
        <v>0</v>
      </c>
      <c r="K316" s="173">
        <v>0</v>
      </c>
      <c r="L316" s="173">
        <v>0</v>
      </c>
      <c r="M316" s="173">
        <v>0</v>
      </c>
      <c r="N316" s="173">
        <v>0</v>
      </c>
      <c r="O316" s="173">
        <v>0</v>
      </c>
      <c r="P316" s="173">
        <v>0</v>
      </c>
      <c r="Q316" s="173">
        <v>0</v>
      </c>
      <c r="R316" s="173">
        <v>0</v>
      </c>
      <c r="S316" s="173">
        <v>0</v>
      </c>
      <c r="U316" s="173">
        <f t="shared" si="19"/>
        <v>0</v>
      </c>
    </row>
    <row r="317" spans="1:21">
      <c r="A317" s="181" t="str">
        <f t="shared" si="17"/>
        <v>582</v>
      </c>
      <c r="B317" s="181" t="str">
        <f t="shared" si="18"/>
        <v>582.0</v>
      </c>
      <c r="C317" s="182" t="s">
        <v>1145</v>
      </c>
      <c r="D317" t="s">
        <v>1146</v>
      </c>
      <c r="G317" s="173">
        <v>221096.15</v>
      </c>
      <c r="H317" s="173">
        <v>175266.7899459</v>
      </c>
      <c r="I317" s="173">
        <v>159549.65637889999</v>
      </c>
      <c r="J317" s="173">
        <v>159763.43456679999</v>
      </c>
      <c r="K317" s="173">
        <v>164973.66016669999</v>
      </c>
      <c r="L317" s="173">
        <v>169514.71863019999</v>
      </c>
      <c r="M317" s="173">
        <v>156468.006991</v>
      </c>
      <c r="N317" s="173">
        <v>171000.84948539999</v>
      </c>
      <c r="O317" s="173">
        <v>166357.77609989999</v>
      </c>
      <c r="P317" s="173">
        <v>161718.92691529999</v>
      </c>
      <c r="Q317" s="173">
        <v>170808.7584928</v>
      </c>
      <c r="R317" s="173">
        <v>161494.0234451</v>
      </c>
      <c r="S317" s="173">
        <v>165988.4894969</v>
      </c>
      <c r="U317" s="173">
        <f t="shared" si="19"/>
        <v>169538.55697037693</v>
      </c>
    </row>
    <row r="318" spans="1:21">
      <c r="A318" s="181" t="str">
        <f t="shared" si="17"/>
        <v>583</v>
      </c>
      <c r="B318" s="181" t="str">
        <f t="shared" si="18"/>
        <v>583.0</v>
      </c>
      <c r="C318" s="182" t="s">
        <v>1147</v>
      </c>
      <c r="D318" t="s">
        <v>1148</v>
      </c>
      <c r="G318" s="173">
        <v>2036467.73</v>
      </c>
      <c r="H318" s="173">
        <v>732713.28593679995</v>
      </c>
      <c r="I318" s="173">
        <v>663775.850018</v>
      </c>
      <c r="J318" s="173">
        <v>674264.4693769</v>
      </c>
      <c r="K318" s="173">
        <v>684536.07106690004</v>
      </c>
      <c r="L318" s="173">
        <v>690760.64404399996</v>
      </c>
      <c r="M318" s="173">
        <v>643088.66517749999</v>
      </c>
      <c r="N318" s="173">
        <v>693047.53016890003</v>
      </c>
      <c r="O318" s="173">
        <v>704984.20053739997</v>
      </c>
      <c r="P318" s="173">
        <v>682330.01254689996</v>
      </c>
      <c r="Q318" s="173">
        <v>708653.1472293</v>
      </c>
      <c r="R318" s="173">
        <v>648609.1988741</v>
      </c>
      <c r="S318" s="173">
        <v>665066.99476819998</v>
      </c>
      <c r="U318" s="173">
        <f t="shared" si="19"/>
        <v>786792.13844191539</v>
      </c>
    </row>
    <row r="319" spans="1:21">
      <c r="A319" s="181" t="str">
        <f t="shared" si="17"/>
        <v>584</v>
      </c>
      <c r="B319" s="181" t="str">
        <f t="shared" si="18"/>
        <v>584.0</v>
      </c>
      <c r="C319" s="182" t="s">
        <v>1149</v>
      </c>
      <c r="D319" t="s">
        <v>1150</v>
      </c>
      <c r="G319" s="173">
        <v>60767.89</v>
      </c>
      <c r="H319" s="173">
        <v>69945.487039400003</v>
      </c>
      <c r="I319" s="173">
        <v>65394.013118499999</v>
      </c>
      <c r="J319" s="173">
        <v>70831.190856000001</v>
      </c>
      <c r="K319" s="173">
        <v>73848.579007299995</v>
      </c>
      <c r="L319" s="173">
        <v>76865.967158900006</v>
      </c>
      <c r="M319" s="173">
        <v>68880.796101600004</v>
      </c>
      <c r="N319" s="173">
        <v>78999.967158900006</v>
      </c>
      <c r="O319" s="173">
        <v>78115.579007299995</v>
      </c>
      <c r="P319" s="173">
        <v>75098.190856000001</v>
      </c>
      <c r="Q319" s="173">
        <v>81132.967158900006</v>
      </c>
      <c r="R319" s="173">
        <v>72965.190856000001</v>
      </c>
      <c r="S319" s="173">
        <v>75982.579007299995</v>
      </c>
      <c r="U319" s="173">
        <f t="shared" si="19"/>
        <v>72986.79979431539</v>
      </c>
    </row>
    <row r="320" spans="1:21">
      <c r="A320" s="181" t="str">
        <f t="shared" si="17"/>
        <v>585</v>
      </c>
      <c r="B320" s="181" t="str">
        <f t="shared" si="18"/>
        <v>585.0</v>
      </c>
      <c r="C320" s="182" t="s">
        <v>1151</v>
      </c>
      <c r="D320" t="s">
        <v>1152</v>
      </c>
      <c r="G320" s="173">
        <v>122180.41</v>
      </c>
      <c r="H320" s="173">
        <v>207606.33753990001</v>
      </c>
      <c r="I320" s="173">
        <v>194294.05809030001</v>
      </c>
      <c r="J320" s="173">
        <v>202294.05809030001</v>
      </c>
      <c r="K320" s="173">
        <v>204339.20002389999</v>
      </c>
      <c r="L320" s="173">
        <v>211344.2165753</v>
      </c>
      <c r="M320" s="173">
        <v>190329.15164309999</v>
      </c>
      <c r="N320" s="173">
        <v>211344.2165753</v>
      </c>
      <c r="O320" s="173">
        <v>212339.20002389999</v>
      </c>
      <c r="P320" s="173">
        <v>197334.18348189999</v>
      </c>
      <c r="Q320" s="173">
        <v>211344.2165753</v>
      </c>
      <c r="R320" s="173">
        <v>197334.18348189999</v>
      </c>
      <c r="S320" s="173">
        <v>204339.20002389999</v>
      </c>
      <c r="U320" s="173">
        <f t="shared" si="19"/>
        <v>197417.12554807693</v>
      </c>
    </row>
    <row r="321" spans="1:21">
      <c r="A321" s="181" t="str">
        <f t="shared" si="17"/>
        <v>586</v>
      </c>
      <c r="B321" s="181" t="str">
        <f t="shared" si="18"/>
        <v>586.0</v>
      </c>
      <c r="C321" s="182" t="s">
        <v>1153</v>
      </c>
      <c r="D321" t="s">
        <v>1154</v>
      </c>
      <c r="G321" s="173">
        <v>332649.38</v>
      </c>
      <c r="H321" s="173">
        <v>470163.15004719998</v>
      </c>
      <c r="I321" s="173">
        <v>440680.59997799998</v>
      </c>
      <c r="J321" s="173">
        <v>457088.62626230001</v>
      </c>
      <c r="K321" s="173">
        <v>479330.3323214</v>
      </c>
      <c r="L321" s="173">
        <v>496713.64348799997</v>
      </c>
      <c r="M321" s="173">
        <v>455040.62244250003</v>
      </c>
      <c r="N321" s="173">
        <v>510096.45243200002</v>
      </c>
      <c r="O321" s="173">
        <v>506049.73271860002</v>
      </c>
      <c r="P321" s="173">
        <v>491384.98530330003</v>
      </c>
      <c r="Q321" s="173">
        <v>519780.96605639998</v>
      </c>
      <c r="R321" s="173">
        <v>471808.14384739997</v>
      </c>
      <c r="S321" s="173">
        <v>490705.10069460003</v>
      </c>
      <c r="U321" s="173">
        <f t="shared" si="19"/>
        <v>470883.97966090002</v>
      </c>
    </row>
    <row r="322" spans="1:21">
      <c r="A322" s="181" t="str">
        <f t="shared" si="17"/>
        <v>587</v>
      </c>
      <c r="B322" s="181" t="str">
        <f t="shared" si="18"/>
        <v>587.0</v>
      </c>
      <c r="C322" s="182" t="s">
        <v>1155</v>
      </c>
      <c r="D322" t="s">
        <v>1156</v>
      </c>
      <c r="G322" s="173">
        <v>33477.43</v>
      </c>
      <c r="H322" s="173">
        <v>0</v>
      </c>
      <c r="I322" s="173">
        <v>0</v>
      </c>
      <c r="J322" s="173">
        <v>0</v>
      </c>
      <c r="K322" s="173">
        <v>0</v>
      </c>
      <c r="L322" s="173">
        <v>0</v>
      </c>
      <c r="M322" s="173">
        <v>0</v>
      </c>
      <c r="N322" s="173">
        <v>0</v>
      </c>
      <c r="O322" s="173">
        <v>0</v>
      </c>
      <c r="P322" s="173">
        <v>0</v>
      </c>
      <c r="Q322" s="173">
        <v>0</v>
      </c>
      <c r="R322" s="173">
        <v>0</v>
      </c>
      <c r="S322" s="173">
        <v>0</v>
      </c>
      <c r="U322" s="173">
        <f t="shared" si="19"/>
        <v>2575.186923076923</v>
      </c>
    </row>
    <row r="323" spans="1:21">
      <c r="A323" s="181" t="str">
        <f t="shared" si="17"/>
        <v>588</v>
      </c>
      <c r="B323" s="181" t="str">
        <f t="shared" si="18"/>
        <v>588.0</v>
      </c>
      <c r="C323" s="182" t="s">
        <v>1157</v>
      </c>
      <c r="D323" t="s">
        <v>1158</v>
      </c>
      <c r="G323" s="173">
        <v>458215.27</v>
      </c>
      <c r="H323" s="173">
        <v>481046.01503250003</v>
      </c>
      <c r="I323" s="173">
        <v>290092.7118778</v>
      </c>
      <c r="J323" s="173">
        <v>291322.12730739999</v>
      </c>
      <c r="K323" s="173">
        <v>387215.9886254</v>
      </c>
      <c r="L323" s="173">
        <v>364507.79853859998</v>
      </c>
      <c r="M323" s="173">
        <v>297281.11790220003</v>
      </c>
      <c r="N323" s="173">
        <v>445364.54313300003</v>
      </c>
      <c r="O323" s="173">
        <v>374513.4731537</v>
      </c>
      <c r="P323" s="173">
        <v>330091.78750470001</v>
      </c>
      <c r="Q323" s="173">
        <v>430972.69940009998</v>
      </c>
      <c r="R323" s="173">
        <v>343103.70229719998</v>
      </c>
      <c r="S323" s="173">
        <v>364608.23481390002</v>
      </c>
      <c r="U323" s="173">
        <f t="shared" si="19"/>
        <v>373718.11304511537</v>
      </c>
    </row>
    <row r="324" spans="1:21">
      <c r="A324" s="181" t="str">
        <f t="shared" si="17"/>
        <v>589</v>
      </c>
      <c r="B324" s="181" t="str">
        <f t="shared" si="18"/>
        <v>589.0</v>
      </c>
      <c r="C324" s="182" t="s">
        <v>1159</v>
      </c>
      <c r="D324" t="s">
        <v>1160</v>
      </c>
      <c r="G324" s="173">
        <v>30091.3</v>
      </c>
      <c r="H324" s="173">
        <v>31417</v>
      </c>
      <c r="I324" s="173">
        <v>31417</v>
      </c>
      <c r="J324" s="173">
        <v>31417</v>
      </c>
      <c r="K324" s="173">
        <v>31417</v>
      </c>
      <c r="L324" s="173">
        <v>31417</v>
      </c>
      <c r="M324" s="173">
        <v>31417</v>
      </c>
      <c r="N324" s="173">
        <v>31417</v>
      </c>
      <c r="O324" s="173">
        <v>31417</v>
      </c>
      <c r="P324" s="173">
        <v>31417</v>
      </c>
      <c r="Q324" s="173">
        <v>31417</v>
      </c>
      <c r="R324" s="173">
        <v>31417</v>
      </c>
      <c r="S324" s="173">
        <v>31417</v>
      </c>
      <c r="U324" s="173">
        <f t="shared" si="19"/>
        <v>31315.023076923077</v>
      </c>
    </row>
    <row r="325" spans="1:21">
      <c r="A325" s="181" t="str">
        <f t="shared" si="17"/>
        <v>590</v>
      </c>
      <c r="B325" s="181" t="str">
        <f t="shared" si="18"/>
        <v>590.0</v>
      </c>
      <c r="C325" s="182" t="s">
        <v>1161</v>
      </c>
      <c r="D325" t="s">
        <v>1162</v>
      </c>
      <c r="G325" s="173">
        <v>0</v>
      </c>
      <c r="H325" s="173">
        <v>0</v>
      </c>
      <c r="I325" s="173">
        <v>0</v>
      </c>
      <c r="J325" s="173">
        <v>0</v>
      </c>
      <c r="K325" s="173">
        <v>0</v>
      </c>
      <c r="L325" s="173">
        <v>0</v>
      </c>
      <c r="M325" s="173">
        <v>0</v>
      </c>
      <c r="N325" s="173">
        <v>0</v>
      </c>
      <c r="O325" s="173">
        <v>0</v>
      </c>
      <c r="P325" s="173">
        <v>0</v>
      </c>
      <c r="Q325" s="173">
        <v>0</v>
      </c>
      <c r="R325" s="173">
        <v>0</v>
      </c>
      <c r="S325" s="173">
        <v>0</v>
      </c>
      <c r="U325" s="173">
        <f t="shared" si="19"/>
        <v>0</v>
      </c>
    </row>
    <row r="326" spans="1:21">
      <c r="A326" s="181" t="str">
        <f t="shared" si="17"/>
        <v>591</v>
      </c>
      <c r="B326" s="181" t="str">
        <f t="shared" si="18"/>
        <v>591.0</v>
      </c>
      <c r="C326" s="182" t="s">
        <v>1163</v>
      </c>
      <c r="D326" t="s">
        <v>1164</v>
      </c>
      <c r="G326" s="173">
        <v>17223.900000000001</v>
      </c>
      <c r="H326" s="173">
        <v>38142.683502799999</v>
      </c>
      <c r="I326" s="173">
        <v>37304.743155999997</v>
      </c>
      <c r="J326" s="173">
        <v>37706.441950599998</v>
      </c>
      <c r="K326" s="173">
        <v>38133.748671399997</v>
      </c>
      <c r="L326" s="173">
        <v>38556.105926199998</v>
      </c>
      <c r="M326" s="173">
        <v>37477.769330199997</v>
      </c>
      <c r="N326" s="173">
        <v>38882.667773900001</v>
      </c>
      <c r="O326" s="173">
        <v>38648.358760299998</v>
      </c>
      <c r="P326" s="173">
        <v>38234.760932899997</v>
      </c>
      <c r="Q326" s="173">
        <v>38750.875808600002</v>
      </c>
      <c r="R326" s="173">
        <v>37415.4043026</v>
      </c>
      <c r="S326" s="173">
        <v>37629.754036600003</v>
      </c>
      <c r="U326" s="173">
        <f t="shared" si="19"/>
        <v>36469.785704007692</v>
      </c>
    </row>
    <row r="327" spans="1:21">
      <c r="A327" s="181" t="str">
        <f t="shared" ref="A327:A390" si="20">MID(C327,2,3)</f>
        <v>592</v>
      </c>
      <c r="B327" s="181" t="str">
        <f t="shared" ref="B327:B390" si="21">MID(C327,2,3)&amp;"."&amp;MID(C327,5,1)</f>
        <v>592.0</v>
      </c>
      <c r="C327" s="182" t="s">
        <v>1165</v>
      </c>
      <c r="D327" t="s">
        <v>1166</v>
      </c>
      <c r="G327" s="173">
        <v>172824.02</v>
      </c>
      <c r="H327" s="173">
        <v>237115.78621650001</v>
      </c>
      <c r="I327" s="173">
        <v>225384.3926656</v>
      </c>
      <c r="J327" s="173">
        <v>225422.7894143</v>
      </c>
      <c r="K327" s="173">
        <v>234400.3109553</v>
      </c>
      <c r="L327" s="173">
        <v>240451.89320329999</v>
      </c>
      <c r="M327" s="173">
        <v>222402.79344849999</v>
      </c>
      <c r="N327" s="173">
        <v>240542.84788340001</v>
      </c>
      <c r="O327" s="173">
        <v>234527.729487</v>
      </c>
      <c r="P327" s="173">
        <v>228497.9368313</v>
      </c>
      <c r="Q327" s="173">
        <v>240516.27533490001</v>
      </c>
      <c r="R327" s="173">
        <v>228377.74154429999</v>
      </c>
      <c r="S327" s="173">
        <v>234385.109023</v>
      </c>
      <c r="U327" s="173">
        <f t="shared" ref="U327:U390" si="22">AVERAGE(G327:S327)</f>
        <v>228065.35584672305</v>
      </c>
    </row>
    <row r="328" spans="1:21">
      <c r="A328" s="181" t="str">
        <f t="shared" si="20"/>
        <v>592</v>
      </c>
      <c r="B328" s="181" t="str">
        <f t="shared" si="21"/>
        <v>592.1</v>
      </c>
      <c r="C328" s="182" t="s">
        <v>1167</v>
      </c>
      <c r="D328" t="s">
        <v>1168</v>
      </c>
      <c r="G328" s="173">
        <v>0</v>
      </c>
      <c r="H328" s="173">
        <v>0</v>
      </c>
      <c r="I328" s="173">
        <v>0</v>
      </c>
      <c r="J328" s="173">
        <v>0</v>
      </c>
      <c r="K328" s="173">
        <v>0</v>
      </c>
      <c r="L328" s="173">
        <v>0</v>
      </c>
      <c r="M328" s="173">
        <v>0</v>
      </c>
      <c r="N328" s="173">
        <v>0</v>
      </c>
      <c r="O328" s="173">
        <v>0</v>
      </c>
      <c r="P328" s="173">
        <v>0</v>
      </c>
      <c r="Q328" s="173">
        <v>0</v>
      </c>
      <c r="R328" s="173">
        <v>0</v>
      </c>
      <c r="S328" s="173">
        <v>0</v>
      </c>
      <c r="U328" s="173">
        <f t="shared" si="22"/>
        <v>0</v>
      </c>
    </row>
    <row r="329" spans="1:21">
      <c r="A329" s="181" t="str">
        <f t="shared" si="20"/>
        <v>593</v>
      </c>
      <c r="B329" s="181" t="str">
        <f t="shared" si="21"/>
        <v>593.0</v>
      </c>
      <c r="C329" s="182" t="s">
        <v>1169</v>
      </c>
      <c r="D329" t="s">
        <v>1170</v>
      </c>
      <c r="G329" s="173">
        <v>3634535.96</v>
      </c>
      <c r="H329" s="173">
        <v>3334995.6608916</v>
      </c>
      <c r="I329" s="173">
        <v>3283602.5991520002</v>
      </c>
      <c r="J329" s="173">
        <v>3302434.6122627002</v>
      </c>
      <c r="K329" s="173">
        <v>3376528.9641192001</v>
      </c>
      <c r="L329" s="173">
        <v>3405068.7539710002</v>
      </c>
      <c r="M329" s="173">
        <v>3340875.4407488001</v>
      </c>
      <c r="N329" s="173">
        <v>3502995.1223785998</v>
      </c>
      <c r="O329" s="173">
        <v>3514988.8431287999</v>
      </c>
      <c r="P329" s="173">
        <v>3473036.7222895999</v>
      </c>
      <c r="Q329" s="173">
        <v>3547100.9879019</v>
      </c>
      <c r="R329" s="173">
        <v>3378016.2236338998</v>
      </c>
      <c r="S329" s="173">
        <v>3411539.2640002999</v>
      </c>
      <c r="U329" s="173">
        <f t="shared" si="22"/>
        <v>3423516.8580368003</v>
      </c>
    </row>
    <row r="330" spans="1:21">
      <c r="A330" s="181" t="str">
        <f t="shared" si="20"/>
        <v>594</v>
      </c>
      <c r="B330" s="181" t="str">
        <f t="shared" si="21"/>
        <v>594.0</v>
      </c>
      <c r="C330" s="182" t="s">
        <v>1171</v>
      </c>
      <c r="D330" t="s">
        <v>1172</v>
      </c>
      <c r="G330" s="173">
        <v>401398.77</v>
      </c>
      <c r="H330" s="173">
        <v>489855.87433670001</v>
      </c>
      <c r="I330" s="173">
        <v>466398.15145830001</v>
      </c>
      <c r="J330" s="173">
        <v>475097.02030580002</v>
      </c>
      <c r="K330" s="173">
        <v>491885.68724930001</v>
      </c>
      <c r="L330" s="173">
        <v>506541.20150520001</v>
      </c>
      <c r="M330" s="173">
        <v>483579.32487469999</v>
      </c>
      <c r="N330" s="173">
        <v>534487.1782807</v>
      </c>
      <c r="O330" s="173">
        <v>539389.88990790001</v>
      </c>
      <c r="P330" s="173">
        <v>524986.62170400005</v>
      </c>
      <c r="Q330" s="173">
        <v>548135.96457780001</v>
      </c>
      <c r="R330" s="173">
        <v>494958.50525029999</v>
      </c>
      <c r="S330" s="173">
        <v>507197.27252120001</v>
      </c>
      <c r="U330" s="173">
        <f t="shared" si="22"/>
        <v>497223.95861322305</v>
      </c>
    </row>
    <row r="331" spans="1:21">
      <c r="A331" s="181" t="str">
        <f t="shared" si="20"/>
        <v>595</v>
      </c>
      <c r="B331" s="181" t="str">
        <f t="shared" si="21"/>
        <v>595.0</v>
      </c>
      <c r="C331" s="182" t="s">
        <v>1173</v>
      </c>
      <c r="D331" t="s">
        <v>1174</v>
      </c>
      <c r="G331" s="173">
        <v>1687</v>
      </c>
      <c r="H331" s="173">
        <v>26639.072139600001</v>
      </c>
      <c r="I331" s="173">
        <v>25205.943204499999</v>
      </c>
      <c r="J331" s="173">
        <v>25336.165097699999</v>
      </c>
      <c r="K331" s="173">
        <v>27645.984044100001</v>
      </c>
      <c r="L331" s="173">
        <v>27257.109344699998</v>
      </c>
      <c r="M331" s="173">
        <v>25026.800816499999</v>
      </c>
      <c r="N331" s="173">
        <v>27405.081714100001</v>
      </c>
      <c r="O331" s="173">
        <v>26513.6737097</v>
      </c>
      <c r="P331" s="173">
        <v>25770.238074699999</v>
      </c>
      <c r="Q331" s="173">
        <v>28440.888299900002</v>
      </c>
      <c r="R331" s="173">
        <v>25770.238074699999</v>
      </c>
      <c r="S331" s="173">
        <v>26655.212501400001</v>
      </c>
      <c r="U331" s="173">
        <f t="shared" si="22"/>
        <v>24565.646693969229</v>
      </c>
    </row>
    <row r="332" spans="1:21">
      <c r="A332" s="181" t="str">
        <f t="shared" si="20"/>
        <v>596</v>
      </c>
      <c r="B332" s="181" t="str">
        <f t="shared" si="21"/>
        <v>596.0</v>
      </c>
      <c r="C332" s="182" t="s">
        <v>1175</v>
      </c>
      <c r="D332" t="s">
        <v>1176</v>
      </c>
      <c r="G332" s="173">
        <v>147100.07999999999</v>
      </c>
      <c r="H332" s="173">
        <v>117950.5475493</v>
      </c>
      <c r="I332" s="173">
        <v>117950.5475493</v>
      </c>
      <c r="J332" s="173">
        <v>117950.5475493</v>
      </c>
      <c r="K332" s="173">
        <v>117950.5475493</v>
      </c>
      <c r="L332" s="173">
        <v>117950.5475493</v>
      </c>
      <c r="M332" s="173">
        <v>117950.5475493</v>
      </c>
      <c r="N332" s="173">
        <v>117950.5475493</v>
      </c>
      <c r="O332" s="173">
        <v>117950.5475493</v>
      </c>
      <c r="P332" s="173">
        <v>117950.5475493</v>
      </c>
      <c r="Q332" s="173">
        <v>117950.5475493</v>
      </c>
      <c r="R332" s="173">
        <v>117950.5475493</v>
      </c>
      <c r="S332" s="173">
        <v>117950.5475493</v>
      </c>
      <c r="U332" s="173">
        <f t="shared" si="22"/>
        <v>120192.81927627689</v>
      </c>
    </row>
    <row r="333" spans="1:21">
      <c r="A333" s="181" t="str">
        <f t="shared" si="20"/>
        <v>597</v>
      </c>
      <c r="B333" s="181" t="str">
        <f t="shared" si="21"/>
        <v>597.0</v>
      </c>
      <c r="C333" s="182" t="s">
        <v>1177</v>
      </c>
      <c r="D333" t="s">
        <v>1178</v>
      </c>
      <c r="G333" s="173">
        <v>28195.26</v>
      </c>
      <c r="H333" s="173">
        <v>56763.731600599996</v>
      </c>
      <c r="I333" s="173">
        <v>51273.800248500003</v>
      </c>
      <c r="J333" s="173">
        <v>52596.883166699998</v>
      </c>
      <c r="K333" s="173">
        <v>57031.604415100002</v>
      </c>
      <c r="L333" s="173">
        <v>59913.517213799998</v>
      </c>
      <c r="M333" s="173">
        <v>51267.7725249</v>
      </c>
      <c r="N333" s="173">
        <v>59913.517213799998</v>
      </c>
      <c r="O333" s="173">
        <v>57031.604415100002</v>
      </c>
      <c r="P333" s="173">
        <v>54149.691615999996</v>
      </c>
      <c r="Q333" s="173">
        <v>59913.517213799998</v>
      </c>
      <c r="R333" s="173">
        <v>54149.691615999996</v>
      </c>
      <c r="S333" s="173">
        <v>57031.604415100002</v>
      </c>
      <c r="U333" s="173">
        <f t="shared" si="22"/>
        <v>53787.091973799994</v>
      </c>
    </row>
    <row r="334" spans="1:21">
      <c r="A334" s="181" t="str">
        <f t="shared" si="20"/>
        <v>598</v>
      </c>
      <c r="B334" s="181" t="str">
        <f t="shared" si="21"/>
        <v>598.0</v>
      </c>
      <c r="C334" s="182" t="s">
        <v>1179</v>
      </c>
      <c r="D334" t="s">
        <v>1180</v>
      </c>
      <c r="G334" s="173">
        <v>0</v>
      </c>
      <c r="H334" s="173">
        <v>0</v>
      </c>
      <c r="I334" s="173">
        <v>0</v>
      </c>
      <c r="J334" s="173">
        <v>0</v>
      </c>
      <c r="K334" s="173">
        <v>0</v>
      </c>
      <c r="L334" s="173">
        <v>0</v>
      </c>
      <c r="M334" s="173">
        <v>0</v>
      </c>
      <c r="N334" s="173">
        <v>0</v>
      </c>
      <c r="O334" s="173">
        <v>0</v>
      </c>
      <c r="P334" s="173">
        <v>0</v>
      </c>
      <c r="Q334" s="173">
        <v>0</v>
      </c>
      <c r="R334" s="173">
        <v>0</v>
      </c>
      <c r="S334" s="173">
        <v>0</v>
      </c>
      <c r="U334" s="173">
        <f t="shared" si="22"/>
        <v>0</v>
      </c>
    </row>
    <row r="335" spans="1:21">
      <c r="A335" s="181" t="str">
        <f t="shared" si="20"/>
        <v>800</v>
      </c>
      <c r="B335" s="181" t="str">
        <f t="shared" si="21"/>
        <v>800.0</v>
      </c>
      <c r="C335" s="182" t="s">
        <v>1181</v>
      </c>
      <c r="D335" t="s">
        <v>1182</v>
      </c>
      <c r="G335" s="173">
        <v>0</v>
      </c>
      <c r="H335" s="173">
        <v>0</v>
      </c>
      <c r="I335" s="173">
        <v>0</v>
      </c>
      <c r="J335" s="173">
        <v>0</v>
      </c>
      <c r="K335" s="173">
        <v>0</v>
      </c>
      <c r="L335" s="173">
        <v>0</v>
      </c>
      <c r="M335" s="173">
        <v>0</v>
      </c>
      <c r="N335" s="173">
        <v>0</v>
      </c>
      <c r="O335" s="173">
        <v>0</v>
      </c>
      <c r="P335" s="173">
        <v>0</v>
      </c>
      <c r="Q335" s="173">
        <v>0</v>
      </c>
      <c r="R335" s="173">
        <v>0</v>
      </c>
      <c r="S335" s="173">
        <v>0</v>
      </c>
      <c r="U335" s="173">
        <f t="shared" si="22"/>
        <v>0</v>
      </c>
    </row>
    <row r="336" spans="1:21">
      <c r="A336" s="181" t="str">
        <f t="shared" si="20"/>
        <v>800</v>
      </c>
      <c r="B336" s="181" t="str">
        <f t="shared" si="21"/>
        <v>800.1</v>
      </c>
      <c r="C336" s="182" t="s">
        <v>1183</v>
      </c>
      <c r="D336" t="s">
        <v>1184</v>
      </c>
      <c r="G336" s="173">
        <v>0</v>
      </c>
      <c r="H336" s="173">
        <v>0</v>
      </c>
      <c r="I336" s="173">
        <v>0</v>
      </c>
      <c r="J336" s="173">
        <v>0</v>
      </c>
      <c r="K336" s="173">
        <v>0</v>
      </c>
      <c r="L336" s="173">
        <v>0</v>
      </c>
      <c r="M336" s="173">
        <v>0</v>
      </c>
      <c r="N336" s="173">
        <v>0</v>
      </c>
      <c r="O336" s="173">
        <v>0</v>
      </c>
      <c r="P336" s="173">
        <v>0</v>
      </c>
      <c r="Q336" s="173">
        <v>0</v>
      </c>
      <c r="R336" s="173">
        <v>0</v>
      </c>
      <c r="S336" s="173">
        <v>0</v>
      </c>
      <c r="U336" s="173">
        <f t="shared" si="22"/>
        <v>0</v>
      </c>
    </row>
    <row r="337" spans="1:21">
      <c r="A337" s="181" t="str">
        <f t="shared" si="20"/>
        <v>801</v>
      </c>
      <c r="B337" s="181" t="str">
        <f t="shared" si="21"/>
        <v>801.0</v>
      </c>
      <c r="C337" s="182" t="s">
        <v>1185</v>
      </c>
      <c r="D337" t="s">
        <v>1186</v>
      </c>
      <c r="G337" s="173">
        <v>0</v>
      </c>
      <c r="H337" s="173">
        <v>0</v>
      </c>
      <c r="I337" s="173">
        <v>0</v>
      </c>
      <c r="J337" s="173">
        <v>0</v>
      </c>
      <c r="K337" s="173">
        <v>0</v>
      </c>
      <c r="L337" s="173">
        <v>0</v>
      </c>
      <c r="M337" s="173">
        <v>0</v>
      </c>
      <c r="N337" s="173">
        <v>0</v>
      </c>
      <c r="O337" s="173">
        <v>0</v>
      </c>
      <c r="P337" s="173">
        <v>0</v>
      </c>
      <c r="Q337" s="173">
        <v>0</v>
      </c>
      <c r="R337" s="173">
        <v>0</v>
      </c>
      <c r="S337" s="173">
        <v>0</v>
      </c>
      <c r="U337" s="173">
        <f t="shared" si="22"/>
        <v>0</v>
      </c>
    </row>
    <row r="338" spans="1:21">
      <c r="A338" s="181" t="str">
        <f t="shared" si="20"/>
        <v>802</v>
      </c>
      <c r="B338" s="181" t="str">
        <f t="shared" si="21"/>
        <v>802.0</v>
      </c>
      <c r="C338" s="182" t="s">
        <v>1187</v>
      </c>
      <c r="D338" t="s">
        <v>1188</v>
      </c>
      <c r="G338" s="173">
        <v>0</v>
      </c>
      <c r="H338" s="173">
        <v>0</v>
      </c>
      <c r="I338" s="173">
        <v>0</v>
      </c>
      <c r="J338" s="173">
        <v>0</v>
      </c>
      <c r="K338" s="173">
        <v>0</v>
      </c>
      <c r="L338" s="173">
        <v>0</v>
      </c>
      <c r="M338" s="173">
        <v>0</v>
      </c>
      <c r="N338" s="173">
        <v>0</v>
      </c>
      <c r="O338" s="173">
        <v>0</v>
      </c>
      <c r="P338" s="173">
        <v>0</v>
      </c>
      <c r="Q338" s="173">
        <v>0</v>
      </c>
      <c r="R338" s="173">
        <v>0</v>
      </c>
      <c r="S338" s="173">
        <v>0</v>
      </c>
      <c r="U338" s="173">
        <f t="shared" si="22"/>
        <v>0</v>
      </c>
    </row>
    <row r="339" spans="1:21">
      <c r="A339" s="181" t="str">
        <f t="shared" si="20"/>
        <v>803</v>
      </c>
      <c r="B339" s="181" t="str">
        <f t="shared" si="21"/>
        <v>803.0</v>
      </c>
      <c r="C339" s="182" t="s">
        <v>1189</v>
      </c>
      <c r="D339" t="s">
        <v>1190</v>
      </c>
      <c r="G339" s="173">
        <v>0</v>
      </c>
      <c r="H339" s="173">
        <v>0</v>
      </c>
      <c r="I339" s="173">
        <v>0</v>
      </c>
      <c r="J339" s="173">
        <v>0</v>
      </c>
      <c r="K339" s="173">
        <v>0</v>
      </c>
      <c r="L339" s="173">
        <v>0</v>
      </c>
      <c r="M339" s="173">
        <v>0</v>
      </c>
      <c r="N339" s="173">
        <v>0</v>
      </c>
      <c r="O339" s="173">
        <v>0</v>
      </c>
      <c r="P339" s="173">
        <v>0</v>
      </c>
      <c r="Q339" s="173">
        <v>0</v>
      </c>
      <c r="R339" s="173">
        <v>0</v>
      </c>
      <c r="S339" s="173">
        <v>0</v>
      </c>
      <c r="U339" s="173">
        <f t="shared" si="22"/>
        <v>0</v>
      </c>
    </row>
    <row r="340" spans="1:21">
      <c r="A340" s="181" t="str">
        <f t="shared" si="20"/>
        <v>804</v>
      </c>
      <c r="B340" s="181" t="str">
        <f t="shared" si="21"/>
        <v>804.0</v>
      </c>
      <c r="C340" s="182" t="s">
        <v>1191</v>
      </c>
      <c r="D340" t="s">
        <v>1192</v>
      </c>
      <c r="G340" s="173">
        <v>0</v>
      </c>
      <c r="H340" s="173">
        <v>0</v>
      </c>
      <c r="I340" s="173">
        <v>0</v>
      </c>
      <c r="J340" s="173">
        <v>0</v>
      </c>
      <c r="K340" s="173">
        <v>0</v>
      </c>
      <c r="L340" s="173">
        <v>0</v>
      </c>
      <c r="M340" s="173">
        <v>0</v>
      </c>
      <c r="N340" s="173">
        <v>0</v>
      </c>
      <c r="O340" s="173">
        <v>0</v>
      </c>
      <c r="P340" s="173">
        <v>0</v>
      </c>
      <c r="Q340" s="173">
        <v>0</v>
      </c>
      <c r="R340" s="173">
        <v>0</v>
      </c>
      <c r="S340" s="173">
        <v>0</v>
      </c>
      <c r="U340" s="173">
        <f t="shared" si="22"/>
        <v>0</v>
      </c>
    </row>
    <row r="341" spans="1:21">
      <c r="A341" s="181" t="str">
        <f t="shared" si="20"/>
        <v>804</v>
      </c>
      <c r="B341" s="181" t="str">
        <f t="shared" si="21"/>
        <v>804.1</v>
      </c>
      <c r="C341" s="182" t="s">
        <v>1193</v>
      </c>
      <c r="D341" t="s">
        <v>1194</v>
      </c>
      <c r="G341" s="173">
        <v>0</v>
      </c>
      <c r="H341" s="173">
        <v>0</v>
      </c>
      <c r="I341" s="173">
        <v>0</v>
      </c>
      <c r="J341" s="173">
        <v>0</v>
      </c>
      <c r="K341" s="173">
        <v>0</v>
      </c>
      <c r="L341" s="173">
        <v>0</v>
      </c>
      <c r="M341" s="173">
        <v>0</v>
      </c>
      <c r="N341" s="173">
        <v>0</v>
      </c>
      <c r="O341" s="173">
        <v>0</v>
      </c>
      <c r="P341" s="173">
        <v>0</v>
      </c>
      <c r="Q341" s="173">
        <v>0</v>
      </c>
      <c r="R341" s="173">
        <v>0</v>
      </c>
      <c r="S341" s="173">
        <v>0</v>
      </c>
      <c r="U341" s="173">
        <f t="shared" si="22"/>
        <v>0</v>
      </c>
    </row>
    <row r="342" spans="1:21">
      <c r="A342" s="181" t="str">
        <f t="shared" si="20"/>
        <v>805</v>
      </c>
      <c r="B342" s="181" t="str">
        <f t="shared" si="21"/>
        <v>805.0</v>
      </c>
      <c r="C342" s="182" t="s">
        <v>1195</v>
      </c>
      <c r="D342" t="s">
        <v>1196</v>
      </c>
      <c r="G342" s="173">
        <v>0</v>
      </c>
      <c r="H342" s="173">
        <v>0</v>
      </c>
      <c r="I342" s="173">
        <v>0</v>
      </c>
      <c r="J342" s="173">
        <v>0</v>
      </c>
      <c r="K342" s="173">
        <v>0</v>
      </c>
      <c r="L342" s="173">
        <v>0</v>
      </c>
      <c r="M342" s="173">
        <v>0</v>
      </c>
      <c r="N342" s="173">
        <v>0</v>
      </c>
      <c r="O342" s="173">
        <v>0</v>
      </c>
      <c r="P342" s="173">
        <v>0</v>
      </c>
      <c r="Q342" s="173">
        <v>0</v>
      </c>
      <c r="R342" s="173">
        <v>0</v>
      </c>
      <c r="S342" s="173">
        <v>0</v>
      </c>
      <c r="U342" s="173">
        <f t="shared" si="22"/>
        <v>0</v>
      </c>
    </row>
    <row r="343" spans="1:21">
      <c r="A343" s="181" t="str">
        <f t="shared" si="20"/>
        <v>805</v>
      </c>
      <c r="B343" s="181" t="str">
        <f t="shared" si="21"/>
        <v>805.1</v>
      </c>
      <c r="C343" s="182" t="s">
        <v>1197</v>
      </c>
      <c r="D343" t="s">
        <v>1198</v>
      </c>
      <c r="G343" s="173">
        <v>0</v>
      </c>
      <c r="H343" s="173">
        <v>0</v>
      </c>
      <c r="I343" s="173">
        <v>0</v>
      </c>
      <c r="J343" s="173">
        <v>0</v>
      </c>
      <c r="K343" s="173">
        <v>0</v>
      </c>
      <c r="L343" s="173">
        <v>0</v>
      </c>
      <c r="M343" s="173">
        <v>0</v>
      </c>
      <c r="N343" s="173">
        <v>0</v>
      </c>
      <c r="O343" s="173">
        <v>0</v>
      </c>
      <c r="P343" s="173">
        <v>0</v>
      </c>
      <c r="Q343" s="173">
        <v>0</v>
      </c>
      <c r="R343" s="173">
        <v>0</v>
      </c>
      <c r="S343" s="173">
        <v>0</v>
      </c>
      <c r="U343" s="173">
        <f t="shared" si="22"/>
        <v>0</v>
      </c>
    </row>
    <row r="344" spans="1:21">
      <c r="A344" s="181" t="str">
        <f t="shared" si="20"/>
        <v>806</v>
      </c>
      <c r="B344" s="181" t="str">
        <f t="shared" si="21"/>
        <v>806.0</v>
      </c>
      <c r="C344" s="182" t="s">
        <v>1199</v>
      </c>
      <c r="D344" t="s">
        <v>1200</v>
      </c>
      <c r="G344" s="173">
        <v>0</v>
      </c>
      <c r="H344" s="173">
        <v>0</v>
      </c>
      <c r="I344" s="173">
        <v>0</v>
      </c>
      <c r="J344" s="173">
        <v>0</v>
      </c>
      <c r="K344" s="173">
        <v>0</v>
      </c>
      <c r="L344" s="173">
        <v>0</v>
      </c>
      <c r="M344" s="173">
        <v>0</v>
      </c>
      <c r="N344" s="173">
        <v>0</v>
      </c>
      <c r="O344" s="173">
        <v>0</v>
      </c>
      <c r="P344" s="173">
        <v>0</v>
      </c>
      <c r="Q344" s="173">
        <v>0</v>
      </c>
      <c r="R344" s="173">
        <v>0</v>
      </c>
      <c r="S344" s="173">
        <v>0</v>
      </c>
      <c r="U344" s="173">
        <f t="shared" si="22"/>
        <v>0</v>
      </c>
    </row>
    <row r="345" spans="1:21">
      <c r="A345" s="181" t="str">
        <f t="shared" si="20"/>
        <v>807</v>
      </c>
      <c r="B345" s="181" t="str">
        <f t="shared" si="21"/>
        <v>807.1</v>
      </c>
      <c r="C345" s="182" t="s">
        <v>1201</v>
      </c>
      <c r="D345" t="s">
        <v>1202</v>
      </c>
      <c r="G345" s="173">
        <v>0</v>
      </c>
      <c r="H345" s="173">
        <v>0</v>
      </c>
      <c r="I345" s="173">
        <v>0</v>
      </c>
      <c r="J345" s="173">
        <v>0</v>
      </c>
      <c r="K345" s="173">
        <v>0</v>
      </c>
      <c r="L345" s="173">
        <v>0</v>
      </c>
      <c r="M345" s="173">
        <v>0</v>
      </c>
      <c r="N345" s="173">
        <v>0</v>
      </c>
      <c r="O345" s="173">
        <v>0</v>
      </c>
      <c r="P345" s="173">
        <v>0</v>
      </c>
      <c r="Q345" s="173">
        <v>0</v>
      </c>
      <c r="R345" s="173">
        <v>0</v>
      </c>
      <c r="S345" s="173">
        <v>0</v>
      </c>
      <c r="U345" s="173">
        <f t="shared" si="22"/>
        <v>0</v>
      </c>
    </row>
    <row r="346" spans="1:21">
      <c r="A346" s="181" t="str">
        <f t="shared" si="20"/>
        <v>807</v>
      </c>
      <c r="B346" s="181" t="str">
        <f t="shared" si="21"/>
        <v>807.2</v>
      </c>
      <c r="C346" s="182" t="s">
        <v>1203</v>
      </c>
      <c r="D346" t="s">
        <v>1204</v>
      </c>
      <c r="G346" s="173">
        <v>0</v>
      </c>
      <c r="H346" s="173">
        <v>0</v>
      </c>
      <c r="I346" s="173">
        <v>0</v>
      </c>
      <c r="J346" s="173">
        <v>0</v>
      </c>
      <c r="K346" s="173">
        <v>0</v>
      </c>
      <c r="L346" s="173">
        <v>0</v>
      </c>
      <c r="M346" s="173">
        <v>0</v>
      </c>
      <c r="N346" s="173">
        <v>0</v>
      </c>
      <c r="O346" s="173">
        <v>0</v>
      </c>
      <c r="P346" s="173">
        <v>0</v>
      </c>
      <c r="Q346" s="173">
        <v>0</v>
      </c>
      <c r="R346" s="173">
        <v>0</v>
      </c>
      <c r="S346" s="173">
        <v>0</v>
      </c>
      <c r="U346" s="173">
        <f t="shared" si="22"/>
        <v>0</v>
      </c>
    </row>
    <row r="347" spans="1:21">
      <c r="A347" s="181" t="str">
        <f t="shared" si="20"/>
        <v>807</v>
      </c>
      <c r="B347" s="181" t="str">
        <f t="shared" si="21"/>
        <v>807.3</v>
      </c>
      <c r="C347" s="182" t="s">
        <v>1205</v>
      </c>
      <c r="D347" t="s">
        <v>1206</v>
      </c>
      <c r="G347" s="173">
        <v>0</v>
      </c>
      <c r="H347" s="173">
        <v>0</v>
      </c>
      <c r="I347" s="173">
        <v>0</v>
      </c>
      <c r="J347" s="173">
        <v>0</v>
      </c>
      <c r="K347" s="173">
        <v>0</v>
      </c>
      <c r="L347" s="173">
        <v>0</v>
      </c>
      <c r="M347" s="173">
        <v>0</v>
      </c>
      <c r="N347" s="173">
        <v>0</v>
      </c>
      <c r="O347" s="173">
        <v>0</v>
      </c>
      <c r="P347" s="173">
        <v>0</v>
      </c>
      <c r="Q347" s="173">
        <v>0</v>
      </c>
      <c r="R347" s="173">
        <v>0</v>
      </c>
      <c r="S347" s="173">
        <v>0</v>
      </c>
      <c r="U347" s="173">
        <f t="shared" si="22"/>
        <v>0</v>
      </c>
    </row>
    <row r="348" spans="1:21">
      <c r="A348" s="181" t="str">
        <f t="shared" si="20"/>
        <v>807</v>
      </c>
      <c r="B348" s="181" t="str">
        <f t="shared" si="21"/>
        <v>807.4</v>
      </c>
      <c r="C348" s="182" t="s">
        <v>1207</v>
      </c>
      <c r="D348" t="s">
        <v>1208</v>
      </c>
      <c r="G348" s="173">
        <v>0</v>
      </c>
      <c r="H348" s="173">
        <v>0</v>
      </c>
      <c r="I348" s="173">
        <v>0</v>
      </c>
      <c r="J348" s="173">
        <v>0</v>
      </c>
      <c r="K348" s="173">
        <v>0</v>
      </c>
      <c r="L348" s="173">
        <v>0</v>
      </c>
      <c r="M348" s="173">
        <v>0</v>
      </c>
      <c r="N348" s="173">
        <v>0</v>
      </c>
      <c r="O348" s="173">
        <v>0</v>
      </c>
      <c r="P348" s="173">
        <v>0</v>
      </c>
      <c r="Q348" s="173">
        <v>0</v>
      </c>
      <c r="R348" s="173">
        <v>0</v>
      </c>
      <c r="S348" s="173">
        <v>0</v>
      </c>
      <c r="U348" s="173">
        <f t="shared" si="22"/>
        <v>0</v>
      </c>
    </row>
    <row r="349" spans="1:21">
      <c r="A349" s="181" t="str">
        <f t="shared" si="20"/>
        <v>807</v>
      </c>
      <c r="B349" s="181" t="str">
        <f t="shared" si="21"/>
        <v>807.5</v>
      </c>
      <c r="C349" s="182" t="s">
        <v>1209</v>
      </c>
      <c r="D349" t="s">
        <v>1210</v>
      </c>
      <c r="G349" s="173">
        <v>0</v>
      </c>
      <c r="H349" s="173">
        <v>0</v>
      </c>
      <c r="I349" s="173">
        <v>0</v>
      </c>
      <c r="J349" s="173">
        <v>0</v>
      </c>
      <c r="K349" s="173">
        <v>0</v>
      </c>
      <c r="L349" s="173">
        <v>0</v>
      </c>
      <c r="M349" s="173">
        <v>0</v>
      </c>
      <c r="N349" s="173">
        <v>0</v>
      </c>
      <c r="O349" s="173">
        <v>0</v>
      </c>
      <c r="P349" s="173">
        <v>0</v>
      </c>
      <c r="Q349" s="173">
        <v>0</v>
      </c>
      <c r="R349" s="173">
        <v>0</v>
      </c>
      <c r="S349" s="173">
        <v>0</v>
      </c>
      <c r="U349" s="173">
        <f t="shared" si="22"/>
        <v>0</v>
      </c>
    </row>
    <row r="350" spans="1:21">
      <c r="A350" s="181" t="str">
        <f t="shared" si="20"/>
        <v>808</v>
      </c>
      <c r="B350" s="181" t="str">
        <f t="shared" si="21"/>
        <v>808.1</v>
      </c>
      <c r="C350" s="182" t="s">
        <v>1211</v>
      </c>
      <c r="D350" t="s">
        <v>1212</v>
      </c>
      <c r="G350" s="173">
        <v>0</v>
      </c>
      <c r="H350" s="173">
        <v>0</v>
      </c>
      <c r="I350" s="173">
        <v>0</v>
      </c>
      <c r="J350" s="173">
        <v>0</v>
      </c>
      <c r="K350" s="173">
        <v>0</v>
      </c>
      <c r="L350" s="173">
        <v>0</v>
      </c>
      <c r="M350" s="173">
        <v>0</v>
      </c>
      <c r="N350" s="173">
        <v>0</v>
      </c>
      <c r="O350" s="173">
        <v>0</v>
      </c>
      <c r="P350" s="173">
        <v>0</v>
      </c>
      <c r="Q350" s="173">
        <v>0</v>
      </c>
      <c r="R350" s="173">
        <v>0</v>
      </c>
      <c r="S350" s="173">
        <v>0</v>
      </c>
      <c r="U350" s="173">
        <f t="shared" si="22"/>
        <v>0</v>
      </c>
    </row>
    <row r="351" spans="1:21">
      <c r="A351" s="181" t="str">
        <f t="shared" si="20"/>
        <v>808</v>
      </c>
      <c r="B351" s="181" t="str">
        <f t="shared" si="21"/>
        <v>808.2</v>
      </c>
      <c r="C351" s="182" t="s">
        <v>1213</v>
      </c>
      <c r="D351" t="s">
        <v>1214</v>
      </c>
      <c r="G351" s="173">
        <v>0</v>
      </c>
      <c r="H351" s="173">
        <v>0</v>
      </c>
      <c r="I351" s="173">
        <v>0</v>
      </c>
      <c r="J351" s="173">
        <v>0</v>
      </c>
      <c r="K351" s="173">
        <v>0</v>
      </c>
      <c r="L351" s="173">
        <v>0</v>
      </c>
      <c r="M351" s="173">
        <v>0</v>
      </c>
      <c r="N351" s="173">
        <v>0</v>
      </c>
      <c r="O351" s="173">
        <v>0</v>
      </c>
      <c r="P351" s="173">
        <v>0</v>
      </c>
      <c r="Q351" s="173">
        <v>0</v>
      </c>
      <c r="R351" s="173">
        <v>0</v>
      </c>
      <c r="S351" s="173">
        <v>0</v>
      </c>
      <c r="U351" s="173">
        <f t="shared" si="22"/>
        <v>0</v>
      </c>
    </row>
    <row r="352" spans="1:21">
      <c r="A352" s="181" t="str">
        <f t="shared" si="20"/>
        <v>809</v>
      </c>
      <c r="B352" s="181" t="str">
        <f t="shared" si="21"/>
        <v>809.1</v>
      </c>
      <c r="C352" s="182" t="s">
        <v>1215</v>
      </c>
      <c r="D352" t="s">
        <v>1216</v>
      </c>
      <c r="G352" s="173">
        <v>0</v>
      </c>
      <c r="H352" s="173">
        <v>0</v>
      </c>
      <c r="I352" s="173">
        <v>0</v>
      </c>
      <c r="J352" s="173">
        <v>0</v>
      </c>
      <c r="K352" s="173">
        <v>0</v>
      </c>
      <c r="L352" s="173">
        <v>0</v>
      </c>
      <c r="M352" s="173">
        <v>0</v>
      </c>
      <c r="N352" s="173">
        <v>0</v>
      </c>
      <c r="O352" s="173">
        <v>0</v>
      </c>
      <c r="P352" s="173">
        <v>0</v>
      </c>
      <c r="Q352" s="173">
        <v>0</v>
      </c>
      <c r="R352" s="173">
        <v>0</v>
      </c>
      <c r="S352" s="173">
        <v>0</v>
      </c>
      <c r="U352" s="173">
        <f t="shared" si="22"/>
        <v>0</v>
      </c>
    </row>
    <row r="353" spans="1:21">
      <c r="A353" s="181" t="str">
        <f t="shared" si="20"/>
        <v>809</v>
      </c>
      <c r="B353" s="181" t="str">
        <f t="shared" si="21"/>
        <v>809.2</v>
      </c>
      <c r="C353" s="182" t="s">
        <v>1217</v>
      </c>
      <c r="D353" t="s">
        <v>1218</v>
      </c>
      <c r="G353" s="173">
        <v>0</v>
      </c>
      <c r="H353" s="173">
        <v>0</v>
      </c>
      <c r="I353" s="173">
        <v>0</v>
      </c>
      <c r="J353" s="173">
        <v>0</v>
      </c>
      <c r="K353" s="173">
        <v>0</v>
      </c>
      <c r="L353" s="173">
        <v>0</v>
      </c>
      <c r="M353" s="173">
        <v>0</v>
      </c>
      <c r="N353" s="173">
        <v>0</v>
      </c>
      <c r="O353" s="173">
        <v>0</v>
      </c>
      <c r="P353" s="173">
        <v>0</v>
      </c>
      <c r="Q353" s="173">
        <v>0</v>
      </c>
      <c r="R353" s="173">
        <v>0</v>
      </c>
      <c r="S353" s="173">
        <v>0</v>
      </c>
      <c r="U353" s="173">
        <f t="shared" si="22"/>
        <v>0</v>
      </c>
    </row>
    <row r="354" spans="1:21">
      <c r="A354" s="181" t="str">
        <f t="shared" si="20"/>
        <v>810</v>
      </c>
      <c r="B354" s="181" t="str">
        <f t="shared" si="21"/>
        <v>810.0</v>
      </c>
      <c r="C354" s="182" t="s">
        <v>1219</v>
      </c>
      <c r="D354" t="s">
        <v>1220</v>
      </c>
      <c r="G354" s="173">
        <v>0</v>
      </c>
      <c r="H354" s="173">
        <v>0</v>
      </c>
      <c r="I354" s="173">
        <v>0</v>
      </c>
      <c r="J354" s="173">
        <v>0</v>
      </c>
      <c r="K354" s="173">
        <v>0</v>
      </c>
      <c r="L354" s="173">
        <v>0</v>
      </c>
      <c r="M354" s="173">
        <v>0</v>
      </c>
      <c r="N354" s="173">
        <v>0</v>
      </c>
      <c r="O354" s="173">
        <v>0</v>
      </c>
      <c r="P354" s="173">
        <v>0</v>
      </c>
      <c r="Q354" s="173">
        <v>0</v>
      </c>
      <c r="R354" s="173">
        <v>0</v>
      </c>
      <c r="S354" s="173">
        <v>0</v>
      </c>
      <c r="U354" s="173">
        <f t="shared" si="22"/>
        <v>0</v>
      </c>
    </row>
    <row r="355" spans="1:21">
      <c r="A355" s="181" t="str">
        <f t="shared" si="20"/>
        <v>811</v>
      </c>
      <c r="B355" s="181" t="str">
        <f t="shared" si="21"/>
        <v>811.0</v>
      </c>
      <c r="C355" s="182" t="s">
        <v>1221</v>
      </c>
      <c r="D355" t="s">
        <v>1222</v>
      </c>
      <c r="G355" s="173">
        <v>0</v>
      </c>
      <c r="H355" s="173">
        <v>0</v>
      </c>
      <c r="I355" s="173">
        <v>0</v>
      </c>
      <c r="J355" s="173">
        <v>0</v>
      </c>
      <c r="K355" s="173">
        <v>0</v>
      </c>
      <c r="L355" s="173">
        <v>0</v>
      </c>
      <c r="M355" s="173">
        <v>0</v>
      </c>
      <c r="N355" s="173">
        <v>0</v>
      </c>
      <c r="O355" s="173">
        <v>0</v>
      </c>
      <c r="P355" s="173">
        <v>0</v>
      </c>
      <c r="Q355" s="173">
        <v>0</v>
      </c>
      <c r="R355" s="173">
        <v>0</v>
      </c>
      <c r="S355" s="173">
        <v>0</v>
      </c>
      <c r="U355" s="173">
        <f t="shared" si="22"/>
        <v>0</v>
      </c>
    </row>
    <row r="356" spans="1:21">
      <c r="A356" s="181" t="str">
        <f t="shared" si="20"/>
        <v>812</v>
      </c>
      <c r="B356" s="181" t="str">
        <f t="shared" si="21"/>
        <v>812.0</v>
      </c>
      <c r="C356" s="182" t="s">
        <v>1223</v>
      </c>
      <c r="D356" t="s">
        <v>1224</v>
      </c>
      <c r="G356" s="173">
        <v>0</v>
      </c>
      <c r="H356" s="173">
        <v>0</v>
      </c>
      <c r="I356" s="173">
        <v>0</v>
      </c>
      <c r="J356" s="173">
        <v>0</v>
      </c>
      <c r="K356" s="173">
        <v>0</v>
      </c>
      <c r="L356" s="173">
        <v>0</v>
      </c>
      <c r="M356" s="173">
        <v>0</v>
      </c>
      <c r="N356" s="173">
        <v>0</v>
      </c>
      <c r="O356" s="173">
        <v>0</v>
      </c>
      <c r="P356" s="173">
        <v>0</v>
      </c>
      <c r="Q356" s="173">
        <v>0</v>
      </c>
      <c r="R356" s="173">
        <v>0</v>
      </c>
      <c r="S356" s="173">
        <v>0</v>
      </c>
      <c r="U356" s="173">
        <f t="shared" si="22"/>
        <v>0</v>
      </c>
    </row>
    <row r="357" spans="1:21">
      <c r="A357" s="181" t="str">
        <f t="shared" si="20"/>
        <v>813</v>
      </c>
      <c r="B357" s="181" t="str">
        <f t="shared" si="21"/>
        <v>813.0</v>
      </c>
      <c r="C357" s="182" t="s">
        <v>1225</v>
      </c>
      <c r="D357" t="s">
        <v>1226</v>
      </c>
      <c r="G357" s="173">
        <v>0</v>
      </c>
      <c r="H357" s="173">
        <v>0</v>
      </c>
      <c r="I357" s="173">
        <v>0</v>
      </c>
      <c r="J357" s="173">
        <v>0</v>
      </c>
      <c r="K357" s="173">
        <v>0</v>
      </c>
      <c r="L357" s="173">
        <v>0</v>
      </c>
      <c r="M357" s="173">
        <v>0</v>
      </c>
      <c r="N357" s="173">
        <v>0</v>
      </c>
      <c r="O357" s="173">
        <v>0</v>
      </c>
      <c r="P357" s="173">
        <v>0</v>
      </c>
      <c r="Q357" s="173">
        <v>0</v>
      </c>
      <c r="R357" s="173">
        <v>0</v>
      </c>
      <c r="S357" s="173">
        <v>0</v>
      </c>
      <c r="U357" s="173">
        <f t="shared" si="22"/>
        <v>0</v>
      </c>
    </row>
    <row r="358" spans="1:21">
      <c r="A358" s="181" t="str">
        <f t="shared" si="20"/>
        <v>826</v>
      </c>
      <c r="B358" s="181" t="str">
        <f t="shared" si="21"/>
        <v>826.0</v>
      </c>
      <c r="C358" s="182" t="s">
        <v>1227</v>
      </c>
      <c r="D358" t="s">
        <v>1228</v>
      </c>
      <c r="G358" s="173">
        <v>0</v>
      </c>
      <c r="H358" s="173">
        <v>0</v>
      </c>
      <c r="I358" s="173">
        <v>0</v>
      </c>
      <c r="J358" s="173">
        <v>0</v>
      </c>
      <c r="K358" s="173">
        <v>0</v>
      </c>
      <c r="L358" s="173">
        <v>0</v>
      </c>
      <c r="M358" s="173">
        <v>0</v>
      </c>
      <c r="N358" s="173">
        <v>0</v>
      </c>
      <c r="O358" s="173">
        <v>0</v>
      </c>
      <c r="P358" s="173">
        <v>0</v>
      </c>
      <c r="Q358" s="173">
        <v>0</v>
      </c>
      <c r="R358" s="173">
        <v>0</v>
      </c>
      <c r="S358" s="173">
        <v>0</v>
      </c>
      <c r="U358" s="173">
        <f t="shared" si="22"/>
        <v>0</v>
      </c>
    </row>
    <row r="359" spans="1:21">
      <c r="A359" s="181" t="str">
        <f t="shared" si="20"/>
        <v>850</v>
      </c>
      <c r="B359" s="181" t="str">
        <f t="shared" si="21"/>
        <v>850.0</v>
      </c>
      <c r="C359" s="182" t="s">
        <v>1229</v>
      </c>
      <c r="D359" t="s">
        <v>1230</v>
      </c>
      <c r="G359" s="173">
        <v>0</v>
      </c>
      <c r="H359" s="173">
        <v>0</v>
      </c>
      <c r="I359" s="173">
        <v>0</v>
      </c>
      <c r="J359" s="173">
        <v>0</v>
      </c>
      <c r="K359" s="173">
        <v>0</v>
      </c>
      <c r="L359" s="173">
        <v>0</v>
      </c>
      <c r="M359" s="173">
        <v>0</v>
      </c>
      <c r="N359" s="173">
        <v>0</v>
      </c>
      <c r="O359" s="173">
        <v>0</v>
      </c>
      <c r="P359" s="173">
        <v>0</v>
      </c>
      <c r="Q359" s="173">
        <v>0</v>
      </c>
      <c r="R359" s="173">
        <v>0</v>
      </c>
      <c r="S359" s="173">
        <v>0</v>
      </c>
      <c r="U359" s="173">
        <f t="shared" si="22"/>
        <v>0</v>
      </c>
    </row>
    <row r="360" spans="1:21">
      <c r="A360" s="181" t="str">
        <f t="shared" si="20"/>
        <v>851</v>
      </c>
      <c r="B360" s="181" t="str">
        <f t="shared" si="21"/>
        <v>851.0</v>
      </c>
      <c r="C360" s="182" t="s">
        <v>1231</v>
      </c>
      <c r="D360" t="s">
        <v>1232</v>
      </c>
      <c r="G360" s="173">
        <v>0</v>
      </c>
      <c r="H360" s="173">
        <v>0</v>
      </c>
      <c r="I360" s="173">
        <v>0</v>
      </c>
      <c r="J360" s="173">
        <v>0</v>
      </c>
      <c r="K360" s="173">
        <v>0</v>
      </c>
      <c r="L360" s="173">
        <v>0</v>
      </c>
      <c r="M360" s="173">
        <v>0</v>
      </c>
      <c r="N360" s="173">
        <v>0</v>
      </c>
      <c r="O360" s="173">
        <v>0</v>
      </c>
      <c r="P360" s="173">
        <v>0</v>
      </c>
      <c r="Q360" s="173">
        <v>0</v>
      </c>
      <c r="R360" s="173">
        <v>0</v>
      </c>
      <c r="S360" s="173">
        <v>0</v>
      </c>
      <c r="U360" s="173">
        <f t="shared" si="22"/>
        <v>0</v>
      </c>
    </row>
    <row r="361" spans="1:21">
      <c r="A361" s="181" t="str">
        <f t="shared" si="20"/>
        <v>852</v>
      </c>
      <c r="B361" s="181" t="str">
        <f t="shared" si="21"/>
        <v>852.0</v>
      </c>
      <c r="C361" s="182" t="s">
        <v>1233</v>
      </c>
      <c r="D361" t="s">
        <v>1234</v>
      </c>
      <c r="G361" s="173">
        <v>0</v>
      </c>
      <c r="H361" s="173">
        <v>0</v>
      </c>
      <c r="I361" s="173">
        <v>0</v>
      </c>
      <c r="J361" s="173">
        <v>0</v>
      </c>
      <c r="K361" s="173">
        <v>0</v>
      </c>
      <c r="L361" s="173">
        <v>0</v>
      </c>
      <c r="M361" s="173">
        <v>0</v>
      </c>
      <c r="N361" s="173">
        <v>0</v>
      </c>
      <c r="O361" s="173">
        <v>0</v>
      </c>
      <c r="P361" s="173">
        <v>0</v>
      </c>
      <c r="Q361" s="173">
        <v>0</v>
      </c>
      <c r="R361" s="173">
        <v>0</v>
      </c>
      <c r="S361" s="173">
        <v>0</v>
      </c>
      <c r="U361" s="173">
        <f t="shared" si="22"/>
        <v>0</v>
      </c>
    </row>
    <row r="362" spans="1:21">
      <c r="A362" s="181" t="str">
        <f t="shared" si="20"/>
        <v>853</v>
      </c>
      <c r="B362" s="181" t="str">
        <f t="shared" si="21"/>
        <v>853.0</v>
      </c>
      <c r="C362" s="182" t="s">
        <v>1235</v>
      </c>
      <c r="D362" t="s">
        <v>1236</v>
      </c>
      <c r="G362" s="173">
        <v>0</v>
      </c>
      <c r="H362" s="173">
        <v>0</v>
      </c>
      <c r="I362" s="173">
        <v>0</v>
      </c>
      <c r="J362" s="173">
        <v>0</v>
      </c>
      <c r="K362" s="173">
        <v>0</v>
      </c>
      <c r="L362" s="173">
        <v>0</v>
      </c>
      <c r="M362" s="173">
        <v>0</v>
      </c>
      <c r="N362" s="173">
        <v>0</v>
      </c>
      <c r="O362" s="173">
        <v>0</v>
      </c>
      <c r="P362" s="173">
        <v>0</v>
      </c>
      <c r="Q362" s="173">
        <v>0</v>
      </c>
      <c r="R362" s="173">
        <v>0</v>
      </c>
      <c r="S362" s="173">
        <v>0</v>
      </c>
      <c r="U362" s="173">
        <f t="shared" si="22"/>
        <v>0</v>
      </c>
    </row>
    <row r="363" spans="1:21">
      <c r="A363" s="181" t="str">
        <f t="shared" si="20"/>
        <v>854</v>
      </c>
      <c r="B363" s="181" t="str">
        <f t="shared" si="21"/>
        <v>854.0</v>
      </c>
      <c r="C363" s="182" t="s">
        <v>1237</v>
      </c>
      <c r="D363" t="s">
        <v>1238</v>
      </c>
      <c r="G363" s="173">
        <v>0</v>
      </c>
      <c r="H363" s="173">
        <v>0</v>
      </c>
      <c r="I363" s="173">
        <v>0</v>
      </c>
      <c r="J363" s="173">
        <v>0</v>
      </c>
      <c r="K363" s="173">
        <v>0</v>
      </c>
      <c r="L363" s="173">
        <v>0</v>
      </c>
      <c r="M363" s="173">
        <v>0</v>
      </c>
      <c r="N363" s="173">
        <v>0</v>
      </c>
      <c r="O363" s="173">
        <v>0</v>
      </c>
      <c r="P363" s="173">
        <v>0</v>
      </c>
      <c r="Q363" s="173">
        <v>0</v>
      </c>
      <c r="R363" s="173">
        <v>0</v>
      </c>
      <c r="S363" s="173">
        <v>0</v>
      </c>
      <c r="U363" s="173">
        <f t="shared" si="22"/>
        <v>0</v>
      </c>
    </row>
    <row r="364" spans="1:21">
      <c r="A364" s="181" t="str">
        <f t="shared" si="20"/>
        <v>855</v>
      </c>
      <c r="B364" s="181" t="str">
        <f t="shared" si="21"/>
        <v>855.0</v>
      </c>
      <c r="C364" s="182" t="s">
        <v>1239</v>
      </c>
      <c r="D364" t="s">
        <v>1240</v>
      </c>
      <c r="G364" s="173">
        <v>0</v>
      </c>
      <c r="H364" s="173">
        <v>0</v>
      </c>
      <c r="I364" s="173">
        <v>0</v>
      </c>
      <c r="J364" s="173">
        <v>0</v>
      </c>
      <c r="K364" s="173">
        <v>0</v>
      </c>
      <c r="L364" s="173">
        <v>0</v>
      </c>
      <c r="M364" s="173">
        <v>0</v>
      </c>
      <c r="N364" s="173">
        <v>0</v>
      </c>
      <c r="O364" s="173">
        <v>0</v>
      </c>
      <c r="P364" s="173">
        <v>0</v>
      </c>
      <c r="Q364" s="173">
        <v>0</v>
      </c>
      <c r="R364" s="173">
        <v>0</v>
      </c>
      <c r="S364" s="173">
        <v>0</v>
      </c>
      <c r="U364" s="173">
        <f t="shared" si="22"/>
        <v>0</v>
      </c>
    </row>
    <row r="365" spans="1:21">
      <c r="A365" s="181" t="str">
        <f t="shared" si="20"/>
        <v>856</v>
      </c>
      <c r="B365" s="181" t="str">
        <f t="shared" si="21"/>
        <v>856.0</v>
      </c>
      <c r="C365" s="182" t="s">
        <v>1241</v>
      </c>
      <c r="D365" t="s">
        <v>1242</v>
      </c>
      <c r="G365" s="173">
        <v>0</v>
      </c>
      <c r="H365" s="173">
        <v>0</v>
      </c>
      <c r="I365" s="173">
        <v>0</v>
      </c>
      <c r="J365" s="173">
        <v>0</v>
      </c>
      <c r="K365" s="173">
        <v>0</v>
      </c>
      <c r="L365" s="173">
        <v>0</v>
      </c>
      <c r="M365" s="173">
        <v>0</v>
      </c>
      <c r="N365" s="173">
        <v>0</v>
      </c>
      <c r="O365" s="173">
        <v>0</v>
      </c>
      <c r="P365" s="173">
        <v>0</v>
      </c>
      <c r="Q365" s="173">
        <v>0</v>
      </c>
      <c r="R365" s="173">
        <v>0</v>
      </c>
      <c r="S365" s="173">
        <v>0</v>
      </c>
      <c r="U365" s="173">
        <f t="shared" si="22"/>
        <v>0</v>
      </c>
    </row>
    <row r="366" spans="1:21">
      <c r="A366" s="181" t="str">
        <f t="shared" si="20"/>
        <v>857</v>
      </c>
      <c r="B366" s="181" t="str">
        <f t="shared" si="21"/>
        <v>857.0</v>
      </c>
      <c r="C366" s="182" t="s">
        <v>1243</v>
      </c>
      <c r="D366" t="s">
        <v>1244</v>
      </c>
      <c r="G366" s="173">
        <v>0</v>
      </c>
      <c r="H366" s="173">
        <v>0</v>
      </c>
      <c r="I366" s="173">
        <v>0</v>
      </c>
      <c r="J366" s="173">
        <v>0</v>
      </c>
      <c r="K366" s="173">
        <v>0</v>
      </c>
      <c r="L366" s="173">
        <v>0</v>
      </c>
      <c r="M366" s="173">
        <v>0</v>
      </c>
      <c r="N366" s="173">
        <v>0</v>
      </c>
      <c r="O366" s="173">
        <v>0</v>
      </c>
      <c r="P366" s="173">
        <v>0</v>
      </c>
      <c r="Q366" s="173">
        <v>0</v>
      </c>
      <c r="R366" s="173">
        <v>0</v>
      </c>
      <c r="S366" s="173">
        <v>0</v>
      </c>
      <c r="U366" s="173">
        <f t="shared" si="22"/>
        <v>0</v>
      </c>
    </row>
    <row r="367" spans="1:21">
      <c r="A367" s="181" t="str">
        <f t="shared" si="20"/>
        <v>858</v>
      </c>
      <c r="B367" s="181" t="str">
        <f t="shared" si="21"/>
        <v>858.0</v>
      </c>
      <c r="C367" s="182" t="s">
        <v>1245</v>
      </c>
      <c r="D367" t="s">
        <v>1246</v>
      </c>
      <c r="G367" s="173">
        <v>0</v>
      </c>
      <c r="H367" s="173">
        <v>0</v>
      </c>
      <c r="I367" s="173">
        <v>0</v>
      </c>
      <c r="J367" s="173">
        <v>0</v>
      </c>
      <c r="K367" s="173">
        <v>0</v>
      </c>
      <c r="L367" s="173">
        <v>0</v>
      </c>
      <c r="M367" s="173">
        <v>0</v>
      </c>
      <c r="N367" s="173">
        <v>0</v>
      </c>
      <c r="O367" s="173">
        <v>0</v>
      </c>
      <c r="P367" s="173">
        <v>0</v>
      </c>
      <c r="Q367" s="173">
        <v>0</v>
      </c>
      <c r="R367" s="173">
        <v>0</v>
      </c>
      <c r="S367" s="173">
        <v>0</v>
      </c>
      <c r="U367" s="173">
        <f t="shared" si="22"/>
        <v>0</v>
      </c>
    </row>
    <row r="368" spans="1:21">
      <c r="A368" s="181" t="str">
        <f t="shared" si="20"/>
        <v>859</v>
      </c>
      <c r="B368" s="181" t="str">
        <f t="shared" si="21"/>
        <v>859.0</v>
      </c>
      <c r="C368" s="182" t="s">
        <v>1247</v>
      </c>
      <c r="D368" t="s">
        <v>1248</v>
      </c>
      <c r="G368" s="173">
        <v>0</v>
      </c>
      <c r="H368" s="173">
        <v>0</v>
      </c>
      <c r="I368" s="173">
        <v>0</v>
      </c>
      <c r="J368" s="173">
        <v>0</v>
      </c>
      <c r="K368" s="173">
        <v>0</v>
      </c>
      <c r="L368" s="173">
        <v>0</v>
      </c>
      <c r="M368" s="173">
        <v>0</v>
      </c>
      <c r="N368" s="173">
        <v>0</v>
      </c>
      <c r="O368" s="173">
        <v>0</v>
      </c>
      <c r="P368" s="173">
        <v>0</v>
      </c>
      <c r="Q368" s="173">
        <v>0</v>
      </c>
      <c r="R368" s="173">
        <v>0</v>
      </c>
      <c r="S368" s="173">
        <v>0</v>
      </c>
      <c r="U368" s="173">
        <f t="shared" si="22"/>
        <v>0</v>
      </c>
    </row>
    <row r="369" spans="1:21">
      <c r="A369" s="181" t="str">
        <f t="shared" si="20"/>
        <v>860</v>
      </c>
      <c r="B369" s="181" t="str">
        <f t="shared" si="21"/>
        <v>860.0</v>
      </c>
      <c r="C369" s="182" t="s">
        <v>1249</v>
      </c>
      <c r="D369" t="s">
        <v>1250</v>
      </c>
      <c r="G369" s="173">
        <v>0</v>
      </c>
      <c r="H369" s="173">
        <v>0</v>
      </c>
      <c r="I369" s="173">
        <v>0</v>
      </c>
      <c r="J369" s="173">
        <v>0</v>
      </c>
      <c r="K369" s="173">
        <v>0</v>
      </c>
      <c r="L369" s="173">
        <v>0</v>
      </c>
      <c r="M369" s="173">
        <v>0</v>
      </c>
      <c r="N369" s="173">
        <v>0</v>
      </c>
      <c r="O369" s="173">
        <v>0</v>
      </c>
      <c r="P369" s="173">
        <v>0</v>
      </c>
      <c r="Q369" s="173">
        <v>0</v>
      </c>
      <c r="R369" s="173">
        <v>0</v>
      </c>
      <c r="S369" s="173">
        <v>0</v>
      </c>
      <c r="U369" s="173">
        <f t="shared" si="22"/>
        <v>0</v>
      </c>
    </row>
    <row r="370" spans="1:21">
      <c r="A370" s="181" t="str">
        <f t="shared" si="20"/>
        <v>861</v>
      </c>
      <c r="B370" s="181" t="str">
        <f t="shared" si="21"/>
        <v>861.0</v>
      </c>
      <c r="C370" s="182" t="s">
        <v>1251</v>
      </c>
      <c r="D370" t="s">
        <v>1252</v>
      </c>
      <c r="G370" s="173">
        <v>0</v>
      </c>
      <c r="H370" s="173">
        <v>0</v>
      </c>
      <c r="I370" s="173">
        <v>0</v>
      </c>
      <c r="J370" s="173">
        <v>0</v>
      </c>
      <c r="K370" s="173">
        <v>0</v>
      </c>
      <c r="L370" s="173">
        <v>0</v>
      </c>
      <c r="M370" s="173">
        <v>0</v>
      </c>
      <c r="N370" s="173">
        <v>0</v>
      </c>
      <c r="O370" s="173">
        <v>0</v>
      </c>
      <c r="P370" s="173">
        <v>0</v>
      </c>
      <c r="Q370" s="173">
        <v>0</v>
      </c>
      <c r="R370" s="173">
        <v>0</v>
      </c>
      <c r="S370" s="173">
        <v>0</v>
      </c>
      <c r="U370" s="173">
        <f t="shared" si="22"/>
        <v>0</v>
      </c>
    </row>
    <row r="371" spans="1:21">
      <c r="A371" s="181" t="str">
        <f t="shared" si="20"/>
        <v>862</v>
      </c>
      <c r="B371" s="181" t="str">
        <f t="shared" si="21"/>
        <v>862.0</v>
      </c>
      <c r="C371" s="182" t="s">
        <v>1253</v>
      </c>
      <c r="D371" t="s">
        <v>1254</v>
      </c>
      <c r="G371" s="173">
        <v>0</v>
      </c>
      <c r="H371" s="173">
        <v>0</v>
      </c>
      <c r="I371" s="173">
        <v>0</v>
      </c>
      <c r="J371" s="173">
        <v>0</v>
      </c>
      <c r="K371" s="173">
        <v>0</v>
      </c>
      <c r="L371" s="173">
        <v>0</v>
      </c>
      <c r="M371" s="173">
        <v>0</v>
      </c>
      <c r="N371" s="173">
        <v>0</v>
      </c>
      <c r="O371" s="173">
        <v>0</v>
      </c>
      <c r="P371" s="173">
        <v>0</v>
      </c>
      <c r="Q371" s="173">
        <v>0</v>
      </c>
      <c r="R371" s="173">
        <v>0</v>
      </c>
      <c r="S371" s="173">
        <v>0</v>
      </c>
      <c r="U371" s="173">
        <f t="shared" si="22"/>
        <v>0</v>
      </c>
    </row>
    <row r="372" spans="1:21">
      <c r="A372" s="181" t="str">
        <f t="shared" si="20"/>
        <v>863</v>
      </c>
      <c r="B372" s="181" t="str">
        <f t="shared" si="21"/>
        <v>863.0</v>
      </c>
      <c r="C372" s="182" t="s">
        <v>1255</v>
      </c>
      <c r="D372" t="s">
        <v>1256</v>
      </c>
      <c r="G372" s="173">
        <v>0</v>
      </c>
      <c r="H372" s="173">
        <v>0</v>
      </c>
      <c r="I372" s="173">
        <v>0</v>
      </c>
      <c r="J372" s="173">
        <v>0</v>
      </c>
      <c r="K372" s="173">
        <v>0</v>
      </c>
      <c r="L372" s="173">
        <v>0</v>
      </c>
      <c r="M372" s="173">
        <v>0</v>
      </c>
      <c r="N372" s="173">
        <v>0</v>
      </c>
      <c r="O372" s="173">
        <v>0</v>
      </c>
      <c r="P372" s="173">
        <v>0</v>
      </c>
      <c r="Q372" s="173">
        <v>0</v>
      </c>
      <c r="R372" s="173">
        <v>0</v>
      </c>
      <c r="S372" s="173">
        <v>0</v>
      </c>
      <c r="U372" s="173">
        <f t="shared" si="22"/>
        <v>0</v>
      </c>
    </row>
    <row r="373" spans="1:21">
      <c r="A373" s="181" t="str">
        <f t="shared" si="20"/>
        <v>864</v>
      </c>
      <c r="B373" s="181" t="str">
        <f t="shared" si="21"/>
        <v>864.0</v>
      </c>
      <c r="C373" s="182" t="s">
        <v>1257</v>
      </c>
      <c r="D373" t="s">
        <v>1258</v>
      </c>
      <c r="G373" s="173">
        <v>0</v>
      </c>
      <c r="H373" s="173">
        <v>0</v>
      </c>
      <c r="I373" s="173">
        <v>0</v>
      </c>
      <c r="J373" s="173">
        <v>0</v>
      </c>
      <c r="K373" s="173">
        <v>0</v>
      </c>
      <c r="L373" s="173">
        <v>0</v>
      </c>
      <c r="M373" s="173">
        <v>0</v>
      </c>
      <c r="N373" s="173">
        <v>0</v>
      </c>
      <c r="O373" s="173">
        <v>0</v>
      </c>
      <c r="P373" s="173">
        <v>0</v>
      </c>
      <c r="Q373" s="173">
        <v>0</v>
      </c>
      <c r="R373" s="173">
        <v>0</v>
      </c>
      <c r="S373" s="173">
        <v>0</v>
      </c>
      <c r="U373" s="173">
        <f t="shared" si="22"/>
        <v>0</v>
      </c>
    </row>
    <row r="374" spans="1:21">
      <c r="A374" s="181" t="str">
        <f t="shared" si="20"/>
        <v>865</v>
      </c>
      <c r="B374" s="181" t="str">
        <f t="shared" si="21"/>
        <v>865.0</v>
      </c>
      <c r="C374" s="182" t="s">
        <v>1259</v>
      </c>
      <c r="D374" t="s">
        <v>1260</v>
      </c>
      <c r="G374" s="173">
        <v>0</v>
      </c>
      <c r="H374" s="173">
        <v>0</v>
      </c>
      <c r="I374" s="173">
        <v>0</v>
      </c>
      <c r="J374" s="173">
        <v>0</v>
      </c>
      <c r="K374" s="173">
        <v>0</v>
      </c>
      <c r="L374" s="173">
        <v>0</v>
      </c>
      <c r="M374" s="173">
        <v>0</v>
      </c>
      <c r="N374" s="173">
        <v>0</v>
      </c>
      <c r="O374" s="173">
        <v>0</v>
      </c>
      <c r="P374" s="173">
        <v>0</v>
      </c>
      <c r="Q374" s="173">
        <v>0</v>
      </c>
      <c r="R374" s="173">
        <v>0</v>
      </c>
      <c r="S374" s="173">
        <v>0</v>
      </c>
      <c r="U374" s="173">
        <f t="shared" si="22"/>
        <v>0</v>
      </c>
    </row>
    <row r="375" spans="1:21">
      <c r="A375" s="181" t="str">
        <f t="shared" si="20"/>
        <v>866</v>
      </c>
      <c r="B375" s="181" t="str">
        <f t="shared" si="21"/>
        <v>866.0</v>
      </c>
      <c r="C375" s="182" t="s">
        <v>1261</v>
      </c>
      <c r="D375" t="s">
        <v>1262</v>
      </c>
      <c r="G375" s="173">
        <v>0</v>
      </c>
      <c r="H375" s="173">
        <v>0</v>
      </c>
      <c r="I375" s="173">
        <v>0</v>
      </c>
      <c r="J375" s="173">
        <v>0</v>
      </c>
      <c r="K375" s="173">
        <v>0</v>
      </c>
      <c r="L375" s="173">
        <v>0</v>
      </c>
      <c r="M375" s="173">
        <v>0</v>
      </c>
      <c r="N375" s="173">
        <v>0</v>
      </c>
      <c r="O375" s="173">
        <v>0</v>
      </c>
      <c r="P375" s="173">
        <v>0</v>
      </c>
      <c r="Q375" s="173">
        <v>0</v>
      </c>
      <c r="R375" s="173">
        <v>0</v>
      </c>
      <c r="S375" s="173">
        <v>0</v>
      </c>
      <c r="U375" s="173">
        <f t="shared" si="22"/>
        <v>0</v>
      </c>
    </row>
    <row r="376" spans="1:21">
      <c r="A376" s="181" t="str">
        <f t="shared" si="20"/>
        <v>867</v>
      </c>
      <c r="B376" s="181" t="str">
        <f t="shared" si="21"/>
        <v>867.0</v>
      </c>
      <c r="C376" s="182" t="s">
        <v>1263</v>
      </c>
      <c r="D376" t="s">
        <v>1264</v>
      </c>
      <c r="G376" s="173">
        <v>0</v>
      </c>
      <c r="H376" s="173">
        <v>0</v>
      </c>
      <c r="I376" s="173">
        <v>0</v>
      </c>
      <c r="J376" s="173">
        <v>0</v>
      </c>
      <c r="K376" s="173">
        <v>0</v>
      </c>
      <c r="L376" s="173">
        <v>0</v>
      </c>
      <c r="M376" s="173">
        <v>0</v>
      </c>
      <c r="N376" s="173">
        <v>0</v>
      </c>
      <c r="O376" s="173">
        <v>0</v>
      </c>
      <c r="P376" s="173">
        <v>0</v>
      </c>
      <c r="Q376" s="173">
        <v>0</v>
      </c>
      <c r="R376" s="173">
        <v>0</v>
      </c>
      <c r="S376" s="173">
        <v>0</v>
      </c>
      <c r="U376" s="173">
        <f t="shared" si="22"/>
        <v>0</v>
      </c>
    </row>
    <row r="377" spans="1:21">
      <c r="A377" s="181" t="str">
        <f t="shared" si="20"/>
        <v>870</v>
      </c>
      <c r="B377" s="181" t="str">
        <f t="shared" si="21"/>
        <v>870.0</v>
      </c>
      <c r="C377" s="182" t="s">
        <v>1265</v>
      </c>
      <c r="D377" t="s">
        <v>1266</v>
      </c>
      <c r="G377" s="173">
        <v>0</v>
      </c>
      <c r="H377" s="173">
        <v>0</v>
      </c>
      <c r="I377" s="173">
        <v>0</v>
      </c>
      <c r="J377" s="173">
        <v>0</v>
      </c>
      <c r="K377" s="173">
        <v>0</v>
      </c>
      <c r="L377" s="173">
        <v>0</v>
      </c>
      <c r="M377" s="173">
        <v>0</v>
      </c>
      <c r="N377" s="173">
        <v>0</v>
      </c>
      <c r="O377" s="173">
        <v>0</v>
      </c>
      <c r="P377" s="173">
        <v>0</v>
      </c>
      <c r="Q377" s="173">
        <v>0</v>
      </c>
      <c r="R377" s="173">
        <v>0</v>
      </c>
      <c r="S377" s="173">
        <v>0</v>
      </c>
      <c r="U377" s="173">
        <f t="shared" si="22"/>
        <v>0</v>
      </c>
    </row>
    <row r="378" spans="1:21">
      <c r="A378" s="181" t="str">
        <f t="shared" si="20"/>
        <v>871</v>
      </c>
      <c r="B378" s="181" t="str">
        <f t="shared" si="21"/>
        <v>871.0</v>
      </c>
      <c r="C378" s="182" t="s">
        <v>1267</v>
      </c>
      <c r="D378" t="s">
        <v>1268</v>
      </c>
      <c r="G378" s="173">
        <v>0</v>
      </c>
      <c r="H378" s="173">
        <v>0</v>
      </c>
      <c r="I378" s="173">
        <v>0</v>
      </c>
      <c r="J378" s="173">
        <v>0</v>
      </c>
      <c r="K378" s="173">
        <v>0</v>
      </c>
      <c r="L378" s="173">
        <v>0</v>
      </c>
      <c r="M378" s="173">
        <v>0</v>
      </c>
      <c r="N378" s="173">
        <v>0</v>
      </c>
      <c r="O378" s="173">
        <v>0</v>
      </c>
      <c r="P378" s="173">
        <v>0</v>
      </c>
      <c r="Q378" s="173">
        <v>0</v>
      </c>
      <c r="R378" s="173">
        <v>0</v>
      </c>
      <c r="S378" s="173">
        <v>0</v>
      </c>
      <c r="U378" s="173">
        <f t="shared" si="22"/>
        <v>0</v>
      </c>
    </row>
    <row r="379" spans="1:21">
      <c r="A379" s="181" t="str">
        <f t="shared" si="20"/>
        <v>872</v>
      </c>
      <c r="B379" s="181" t="str">
        <f t="shared" si="21"/>
        <v>872.0</v>
      </c>
      <c r="C379" s="182" t="s">
        <v>1269</v>
      </c>
      <c r="D379" t="s">
        <v>1270</v>
      </c>
      <c r="G379" s="173">
        <v>0</v>
      </c>
      <c r="H379" s="173">
        <v>0</v>
      </c>
      <c r="I379" s="173">
        <v>0</v>
      </c>
      <c r="J379" s="173">
        <v>0</v>
      </c>
      <c r="K379" s="173">
        <v>0</v>
      </c>
      <c r="L379" s="173">
        <v>0</v>
      </c>
      <c r="M379" s="173">
        <v>0</v>
      </c>
      <c r="N379" s="173">
        <v>0</v>
      </c>
      <c r="O379" s="173">
        <v>0</v>
      </c>
      <c r="P379" s="173">
        <v>0</v>
      </c>
      <c r="Q379" s="173">
        <v>0</v>
      </c>
      <c r="R379" s="173">
        <v>0</v>
      </c>
      <c r="S379" s="173">
        <v>0</v>
      </c>
      <c r="U379" s="173">
        <f t="shared" si="22"/>
        <v>0</v>
      </c>
    </row>
    <row r="380" spans="1:21">
      <c r="A380" s="181" t="str">
        <f t="shared" si="20"/>
        <v>873</v>
      </c>
      <c r="B380" s="181" t="str">
        <f t="shared" si="21"/>
        <v>873.0</v>
      </c>
      <c r="C380" s="182" t="s">
        <v>1271</v>
      </c>
      <c r="D380" t="s">
        <v>1272</v>
      </c>
      <c r="G380" s="173">
        <v>0</v>
      </c>
      <c r="H380" s="173">
        <v>0</v>
      </c>
      <c r="I380" s="173">
        <v>0</v>
      </c>
      <c r="J380" s="173">
        <v>0</v>
      </c>
      <c r="K380" s="173">
        <v>0</v>
      </c>
      <c r="L380" s="173">
        <v>0</v>
      </c>
      <c r="M380" s="173">
        <v>0</v>
      </c>
      <c r="N380" s="173">
        <v>0</v>
      </c>
      <c r="O380" s="173">
        <v>0</v>
      </c>
      <c r="P380" s="173">
        <v>0</v>
      </c>
      <c r="Q380" s="173">
        <v>0</v>
      </c>
      <c r="R380" s="173">
        <v>0</v>
      </c>
      <c r="S380" s="173">
        <v>0</v>
      </c>
      <c r="U380" s="173">
        <f t="shared" si="22"/>
        <v>0</v>
      </c>
    </row>
    <row r="381" spans="1:21">
      <c r="A381" s="181" t="str">
        <f t="shared" si="20"/>
        <v>874</v>
      </c>
      <c r="B381" s="181" t="str">
        <f t="shared" si="21"/>
        <v>874.0</v>
      </c>
      <c r="C381" s="182" t="s">
        <v>1273</v>
      </c>
      <c r="D381" t="s">
        <v>1274</v>
      </c>
      <c r="G381" s="173">
        <v>0</v>
      </c>
      <c r="H381" s="173">
        <v>0</v>
      </c>
      <c r="I381" s="173">
        <v>0</v>
      </c>
      <c r="J381" s="173">
        <v>0</v>
      </c>
      <c r="K381" s="173">
        <v>0</v>
      </c>
      <c r="L381" s="173">
        <v>0</v>
      </c>
      <c r="M381" s="173">
        <v>0</v>
      </c>
      <c r="N381" s="173">
        <v>0</v>
      </c>
      <c r="O381" s="173">
        <v>0</v>
      </c>
      <c r="P381" s="173">
        <v>0</v>
      </c>
      <c r="Q381" s="173">
        <v>0</v>
      </c>
      <c r="R381" s="173">
        <v>0</v>
      </c>
      <c r="S381" s="173">
        <v>0</v>
      </c>
      <c r="U381" s="173">
        <f t="shared" si="22"/>
        <v>0</v>
      </c>
    </row>
    <row r="382" spans="1:21">
      <c r="A382" s="181" t="str">
        <f t="shared" si="20"/>
        <v>875</v>
      </c>
      <c r="B382" s="181" t="str">
        <f t="shared" si="21"/>
        <v>875.0</v>
      </c>
      <c r="C382" s="182" t="s">
        <v>1275</v>
      </c>
      <c r="D382" t="s">
        <v>1276</v>
      </c>
      <c r="G382" s="173">
        <v>0</v>
      </c>
      <c r="H382" s="173">
        <v>0</v>
      </c>
      <c r="I382" s="173">
        <v>0</v>
      </c>
      <c r="J382" s="173">
        <v>0</v>
      </c>
      <c r="K382" s="173">
        <v>0</v>
      </c>
      <c r="L382" s="173">
        <v>0</v>
      </c>
      <c r="M382" s="173">
        <v>0</v>
      </c>
      <c r="N382" s="173">
        <v>0</v>
      </c>
      <c r="O382" s="173">
        <v>0</v>
      </c>
      <c r="P382" s="173">
        <v>0</v>
      </c>
      <c r="Q382" s="173">
        <v>0</v>
      </c>
      <c r="R382" s="173">
        <v>0</v>
      </c>
      <c r="S382" s="173">
        <v>0</v>
      </c>
      <c r="U382" s="173">
        <f t="shared" si="22"/>
        <v>0</v>
      </c>
    </row>
    <row r="383" spans="1:21">
      <c r="A383" s="181" t="str">
        <f t="shared" si="20"/>
        <v>876</v>
      </c>
      <c r="B383" s="181" t="str">
        <f t="shared" si="21"/>
        <v>876.0</v>
      </c>
      <c r="C383" s="182" t="s">
        <v>1277</v>
      </c>
      <c r="D383" t="s">
        <v>1278</v>
      </c>
      <c r="G383" s="173">
        <v>0</v>
      </c>
      <c r="H383" s="173">
        <v>0</v>
      </c>
      <c r="I383" s="173">
        <v>0</v>
      </c>
      <c r="J383" s="173">
        <v>0</v>
      </c>
      <c r="K383" s="173">
        <v>0</v>
      </c>
      <c r="L383" s="173">
        <v>0</v>
      </c>
      <c r="M383" s="173">
        <v>0</v>
      </c>
      <c r="N383" s="173">
        <v>0</v>
      </c>
      <c r="O383" s="173">
        <v>0</v>
      </c>
      <c r="P383" s="173">
        <v>0</v>
      </c>
      <c r="Q383" s="173">
        <v>0</v>
      </c>
      <c r="R383" s="173">
        <v>0</v>
      </c>
      <c r="S383" s="173">
        <v>0</v>
      </c>
      <c r="U383" s="173">
        <f t="shared" si="22"/>
        <v>0</v>
      </c>
    </row>
    <row r="384" spans="1:21">
      <c r="A384" s="181" t="str">
        <f t="shared" si="20"/>
        <v>877</v>
      </c>
      <c r="B384" s="181" t="str">
        <f t="shared" si="21"/>
        <v>877.0</v>
      </c>
      <c r="C384" s="182" t="s">
        <v>1279</v>
      </c>
      <c r="D384" t="s">
        <v>1280</v>
      </c>
      <c r="G384" s="173">
        <v>0</v>
      </c>
      <c r="H384" s="173">
        <v>0</v>
      </c>
      <c r="I384" s="173">
        <v>0</v>
      </c>
      <c r="J384" s="173">
        <v>0</v>
      </c>
      <c r="K384" s="173">
        <v>0</v>
      </c>
      <c r="L384" s="173">
        <v>0</v>
      </c>
      <c r="M384" s="173">
        <v>0</v>
      </c>
      <c r="N384" s="173">
        <v>0</v>
      </c>
      <c r="O384" s="173">
        <v>0</v>
      </c>
      <c r="P384" s="173">
        <v>0</v>
      </c>
      <c r="Q384" s="173">
        <v>0</v>
      </c>
      <c r="R384" s="173">
        <v>0</v>
      </c>
      <c r="S384" s="173">
        <v>0</v>
      </c>
      <c r="U384" s="173">
        <f t="shared" si="22"/>
        <v>0</v>
      </c>
    </row>
    <row r="385" spans="1:21">
      <c r="A385" s="181" t="str">
        <f t="shared" si="20"/>
        <v>878</v>
      </c>
      <c r="B385" s="181" t="str">
        <f t="shared" si="21"/>
        <v>878.0</v>
      </c>
      <c r="C385" s="182" t="s">
        <v>1281</v>
      </c>
      <c r="D385" t="s">
        <v>1282</v>
      </c>
      <c r="G385" s="173">
        <v>0</v>
      </c>
      <c r="H385" s="173">
        <v>0</v>
      </c>
      <c r="I385" s="173">
        <v>0</v>
      </c>
      <c r="J385" s="173">
        <v>0</v>
      </c>
      <c r="K385" s="173">
        <v>0</v>
      </c>
      <c r="L385" s="173">
        <v>0</v>
      </c>
      <c r="M385" s="173">
        <v>0</v>
      </c>
      <c r="N385" s="173">
        <v>0</v>
      </c>
      <c r="O385" s="173">
        <v>0</v>
      </c>
      <c r="P385" s="173">
        <v>0</v>
      </c>
      <c r="Q385" s="173">
        <v>0</v>
      </c>
      <c r="R385" s="173">
        <v>0</v>
      </c>
      <c r="S385" s="173">
        <v>0</v>
      </c>
      <c r="U385" s="173">
        <f t="shared" si="22"/>
        <v>0</v>
      </c>
    </row>
    <row r="386" spans="1:21">
      <c r="A386" s="181" t="str">
        <f t="shared" si="20"/>
        <v>879</v>
      </c>
      <c r="B386" s="181" t="str">
        <f t="shared" si="21"/>
        <v>879.0</v>
      </c>
      <c r="C386" s="182" t="s">
        <v>1283</v>
      </c>
      <c r="D386" t="s">
        <v>1284</v>
      </c>
      <c r="G386" s="173">
        <v>0</v>
      </c>
      <c r="H386" s="173">
        <v>0</v>
      </c>
      <c r="I386" s="173">
        <v>0</v>
      </c>
      <c r="J386" s="173">
        <v>0</v>
      </c>
      <c r="K386" s="173">
        <v>0</v>
      </c>
      <c r="L386" s="173">
        <v>0</v>
      </c>
      <c r="M386" s="173">
        <v>0</v>
      </c>
      <c r="N386" s="173">
        <v>0</v>
      </c>
      <c r="O386" s="173">
        <v>0</v>
      </c>
      <c r="P386" s="173">
        <v>0</v>
      </c>
      <c r="Q386" s="173">
        <v>0</v>
      </c>
      <c r="R386" s="173">
        <v>0</v>
      </c>
      <c r="S386" s="173">
        <v>0</v>
      </c>
      <c r="U386" s="173">
        <f t="shared" si="22"/>
        <v>0</v>
      </c>
    </row>
    <row r="387" spans="1:21">
      <c r="A387" s="181" t="str">
        <f t="shared" si="20"/>
        <v>880</v>
      </c>
      <c r="B387" s="181" t="str">
        <f t="shared" si="21"/>
        <v>880.0</v>
      </c>
      <c r="C387" s="182" t="s">
        <v>1285</v>
      </c>
      <c r="D387" t="s">
        <v>1286</v>
      </c>
      <c r="G387" s="173">
        <v>0</v>
      </c>
      <c r="H387" s="173">
        <v>0</v>
      </c>
      <c r="I387" s="173">
        <v>0</v>
      </c>
      <c r="J387" s="173">
        <v>0</v>
      </c>
      <c r="K387" s="173">
        <v>0</v>
      </c>
      <c r="L387" s="173">
        <v>0</v>
      </c>
      <c r="M387" s="173">
        <v>0</v>
      </c>
      <c r="N387" s="173">
        <v>0</v>
      </c>
      <c r="O387" s="173">
        <v>0</v>
      </c>
      <c r="P387" s="173">
        <v>0</v>
      </c>
      <c r="Q387" s="173">
        <v>0</v>
      </c>
      <c r="R387" s="173">
        <v>0</v>
      </c>
      <c r="S387" s="173">
        <v>0</v>
      </c>
      <c r="U387" s="173">
        <f t="shared" si="22"/>
        <v>0</v>
      </c>
    </row>
    <row r="388" spans="1:21">
      <c r="A388" s="181" t="str">
        <f t="shared" si="20"/>
        <v>881</v>
      </c>
      <c r="B388" s="181" t="str">
        <f t="shared" si="21"/>
        <v>881.0</v>
      </c>
      <c r="C388" s="182" t="s">
        <v>1287</v>
      </c>
      <c r="D388" t="s">
        <v>1288</v>
      </c>
      <c r="G388" s="173">
        <v>0</v>
      </c>
      <c r="H388" s="173">
        <v>0</v>
      </c>
      <c r="I388" s="173">
        <v>0</v>
      </c>
      <c r="J388" s="173">
        <v>0</v>
      </c>
      <c r="K388" s="173">
        <v>0</v>
      </c>
      <c r="L388" s="173">
        <v>0</v>
      </c>
      <c r="M388" s="173">
        <v>0</v>
      </c>
      <c r="N388" s="173">
        <v>0</v>
      </c>
      <c r="O388" s="173">
        <v>0</v>
      </c>
      <c r="P388" s="173">
        <v>0</v>
      </c>
      <c r="Q388" s="173">
        <v>0</v>
      </c>
      <c r="R388" s="173">
        <v>0</v>
      </c>
      <c r="S388" s="173">
        <v>0</v>
      </c>
      <c r="U388" s="173">
        <f t="shared" si="22"/>
        <v>0</v>
      </c>
    </row>
    <row r="389" spans="1:21">
      <c r="A389" s="181" t="str">
        <f t="shared" si="20"/>
        <v>885</v>
      </c>
      <c r="B389" s="181" t="str">
        <f t="shared" si="21"/>
        <v>885.0</v>
      </c>
      <c r="C389" s="182" t="s">
        <v>1289</v>
      </c>
      <c r="D389" t="s">
        <v>1290</v>
      </c>
      <c r="G389" s="173">
        <v>0</v>
      </c>
      <c r="H389" s="173">
        <v>0</v>
      </c>
      <c r="I389" s="173">
        <v>0</v>
      </c>
      <c r="J389" s="173">
        <v>0</v>
      </c>
      <c r="K389" s="173">
        <v>0</v>
      </c>
      <c r="L389" s="173">
        <v>0</v>
      </c>
      <c r="M389" s="173">
        <v>0</v>
      </c>
      <c r="N389" s="173">
        <v>0</v>
      </c>
      <c r="O389" s="173">
        <v>0</v>
      </c>
      <c r="P389" s="173">
        <v>0</v>
      </c>
      <c r="Q389" s="173">
        <v>0</v>
      </c>
      <c r="R389" s="173">
        <v>0</v>
      </c>
      <c r="S389" s="173">
        <v>0</v>
      </c>
      <c r="U389" s="173">
        <f t="shared" si="22"/>
        <v>0</v>
      </c>
    </row>
    <row r="390" spans="1:21">
      <c r="A390" s="181" t="str">
        <f t="shared" si="20"/>
        <v>886</v>
      </c>
      <c r="B390" s="181" t="str">
        <f t="shared" si="21"/>
        <v>886.0</v>
      </c>
      <c r="C390" s="182" t="s">
        <v>1291</v>
      </c>
      <c r="D390" t="s">
        <v>1292</v>
      </c>
      <c r="G390" s="173">
        <v>0</v>
      </c>
      <c r="H390" s="173">
        <v>0</v>
      </c>
      <c r="I390" s="173">
        <v>0</v>
      </c>
      <c r="J390" s="173">
        <v>0</v>
      </c>
      <c r="K390" s="173">
        <v>0</v>
      </c>
      <c r="L390" s="173">
        <v>0</v>
      </c>
      <c r="M390" s="173">
        <v>0</v>
      </c>
      <c r="N390" s="173">
        <v>0</v>
      </c>
      <c r="O390" s="173">
        <v>0</v>
      </c>
      <c r="P390" s="173">
        <v>0</v>
      </c>
      <c r="Q390" s="173">
        <v>0</v>
      </c>
      <c r="R390" s="173">
        <v>0</v>
      </c>
      <c r="S390" s="173">
        <v>0</v>
      </c>
      <c r="U390" s="173">
        <f t="shared" si="22"/>
        <v>0</v>
      </c>
    </row>
    <row r="391" spans="1:21">
      <c r="A391" s="181" t="str">
        <f t="shared" ref="A391:A426" si="23">MID(C391,2,3)</f>
        <v>887</v>
      </c>
      <c r="B391" s="181" t="str">
        <f t="shared" ref="B391:B426" si="24">MID(C391,2,3)&amp;"."&amp;MID(C391,5,1)</f>
        <v>887.0</v>
      </c>
      <c r="C391" s="182" t="s">
        <v>1293</v>
      </c>
      <c r="D391" t="s">
        <v>1294</v>
      </c>
      <c r="G391" s="173">
        <v>0</v>
      </c>
      <c r="H391" s="173">
        <v>0</v>
      </c>
      <c r="I391" s="173">
        <v>0</v>
      </c>
      <c r="J391" s="173">
        <v>0</v>
      </c>
      <c r="K391" s="173">
        <v>0</v>
      </c>
      <c r="L391" s="173">
        <v>0</v>
      </c>
      <c r="M391" s="173">
        <v>0</v>
      </c>
      <c r="N391" s="173">
        <v>0</v>
      </c>
      <c r="O391" s="173">
        <v>0</v>
      </c>
      <c r="P391" s="173">
        <v>0</v>
      </c>
      <c r="Q391" s="173">
        <v>0</v>
      </c>
      <c r="R391" s="173">
        <v>0</v>
      </c>
      <c r="S391" s="173">
        <v>0</v>
      </c>
      <c r="U391" s="173">
        <f t="shared" ref="U391:U426" si="25">AVERAGE(G391:S391)</f>
        <v>0</v>
      </c>
    </row>
    <row r="392" spans="1:21">
      <c r="A392" s="181" t="str">
        <f t="shared" si="23"/>
        <v>888</v>
      </c>
      <c r="B392" s="181" t="str">
        <f t="shared" si="24"/>
        <v>888.0</v>
      </c>
      <c r="C392" s="182" t="s">
        <v>1295</v>
      </c>
      <c r="D392" t="s">
        <v>1296</v>
      </c>
      <c r="G392" s="173">
        <v>0</v>
      </c>
      <c r="H392" s="173">
        <v>0</v>
      </c>
      <c r="I392" s="173">
        <v>0</v>
      </c>
      <c r="J392" s="173">
        <v>0</v>
      </c>
      <c r="K392" s="173">
        <v>0</v>
      </c>
      <c r="L392" s="173">
        <v>0</v>
      </c>
      <c r="M392" s="173">
        <v>0</v>
      </c>
      <c r="N392" s="173">
        <v>0</v>
      </c>
      <c r="O392" s="173">
        <v>0</v>
      </c>
      <c r="P392" s="173">
        <v>0</v>
      </c>
      <c r="Q392" s="173">
        <v>0</v>
      </c>
      <c r="R392" s="173">
        <v>0</v>
      </c>
      <c r="S392" s="173">
        <v>0</v>
      </c>
      <c r="U392" s="173">
        <f t="shared" si="25"/>
        <v>0</v>
      </c>
    </row>
    <row r="393" spans="1:21">
      <c r="A393" s="181" t="str">
        <f t="shared" si="23"/>
        <v>889</v>
      </c>
      <c r="B393" s="181" t="str">
        <f t="shared" si="24"/>
        <v>889.0</v>
      </c>
      <c r="C393" s="182" t="s">
        <v>1297</v>
      </c>
      <c r="D393" t="s">
        <v>1298</v>
      </c>
      <c r="G393" s="173">
        <v>0</v>
      </c>
      <c r="H393" s="173">
        <v>0</v>
      </c>
      <c r="I393" s="173">
        <v>0</v>
      </c>
      <c r="J393" s="173">
        <v>0</v>
      </c>
      <c r="K393" s="173">
        <v>0</v>
      </c>
      <c r="L393" s="173">
        <v>0</v>
      </c>
      <c r="M393" s="173">
        <v>0</v>
      </c>
      <c r="N393" s="173">
        <v>0</v>
      </c>
      <c r="O393" s="173">
        <v>0</v>
      </c>
      <c r="P393" s="173">
        <v>0</v>
      </c>
      <c r="Q393" s="173">
        <v>0</v>
      </c>
      <c r="R393" s="173">
        <v>0</v>
      </c>
      <c r="S393" s="173">
        <v>0</v>
      </c>
      <c r="U393" s="173">
        <f t="shared" si="25"/>
        <v>0</v>
      </c>
    </row>
    <row r="394" spans="1:21">
      <c r="A394" s="181" t="str">
        <f t="shared" si="23"/>
        <v>890</v>
      </c>
      <c r="B394" s="181" t="str">
        <f t="shared" si="24"/>
        <v>890.0</v>
      </c>
      <c r="C394" s="182" t="s">
        <v>1299</v>
      </c>
      <c r="D394" t="s">
        <v>1300</v>
      </c>
      <c r="G394" s="173">
        <v>0</v>
      </c>
      <c r="H394" s="173">
        <v>0</v>
      </c>
      <c r="I394" s="173">
        <v>0</v>
      </c>
      <c r="J394" s="173">
        <v>0</v>
      </c>
      <c r="K394" s="173">
        <v>0</v>
      </c>
      <c r="L394" s="173">
        <v>0</v>
      </c>
      <c r="M394" s="173">
        <v>0</v>
      </c>
      <c r="N394" s="173">
        <v>0</v>
      </c>
      <c r="O394" s="173">
        <v>0</v>
      </c>
      <c r="P394" s="173">
        <v>0</v>
      </c>
      <c r="Q394" s="173">
        <v>0</v>
      </c>
      <c r="R394" s="173">
        <v>0</v>
      </c>
      <c r="S394" s="173">
        <v>0</v>
      </c>
      <c r="U394" s="173">
        <f t="shared" si="25"/>
        <v>0</v>
      </c>
    </row>
    <row r="395" spans="1:21">
      <c r="A395" s="181" t="str">
        <f t="shared" si="23"/>
        <v>891</v>
      </c>
      <c r="B395" s="181" t="str">
        <f t="shared" si="24"/>
        <v>891.0</v>
      </c>
      <c r="C395" s="182" t="s">
        <v>1301</v>
      </c>
      <c r="D395" t="s">
        <v>1302</v>
      </c>
      <c r="G395" s="173">
        <v>0</v>
      </c>
      <c r="H395" s="173">
        <v>0</v>
      </c>
      <c r="I395" s="173">
        <v>0</v>
      </c>
      <c r="J395" s="173">
        <v>0</v>
      </c>
      <c r="K395" s="173">
        <v>0</v>
      </c>
      <c r="L395" s="173">
        <v>0</v>
      </c>
      <c r="M395" s="173">
        <v>0</v>
      </c>
      <c r="N395" s="173">
        <v>0</v>
      </c>
      <c r="O395" s="173">
        <v>0</v>
      </c>
      <c r="P395" s="173">
        <v>0</v>
      </c>
      <c r="Q395" s="173">
        <v>0</v>
      </c>
      <c r="R395" s="173">
        <v>0</v>
      </c>
      <c r="S395" s="173">
        <v>0</v>
      </c>
      <c r="U395" s="173">
        <f t="shared" si="25"/>
        <v>0</v>
      </c>
    </row>
    <row r="396" spans="1:21">
      <c r="A396" s="181" t="str">
        <f t="shared" si="23"/>
        <v>892</v>
      </c>
      <c r="B396" s="181" t="str">
        <f t="shared" si="24"/>
        <v>892.0</v>
      </c>
      <c r="C396" s="182" t="s">
        <v>1303</v>
      </c>
      <c r="D396" t="s">
        <v>1304</v>
      </c>
      <c r="G396" s="173">
        <v>0</v>
      </c>
      <c r="H396" s="173">
        <v>0</v>
      </c>
      <c r="I396" s="173">
        <v>0</v>
      </c>
      <c r="J396" s="173">
        <v>0</v>
      </c>
      <c r="K396" s="173">
        <v>0</v>
      </c>
      <c r="L396" s="173">
        <v>0</v>
      </c>
      <c r="M396" s="173">
        <v>0</v>
      </c>
      <c r="N396" s="173">
        <v>0</v>
      </c>
      <c r="O396" s="173">
        <v>0</v>
      </c>
      <c r="P396" s="173">
        <v>0</v>
      </c>
      <c r="Q396" s="173">
        <v>0</v>
      </c>
      <c r="R396" s="173">
        <v>0</v>
      </c>
      <c r="S396" s="173">
        <v>0</v>
      </c>
      <c r="U396" s="173">
        <f t="shared" si="25"/>
        <v>0</v>
      </c>
    </row>
    <row r="397" spans="1:21">
      <c r="A397" s="181" t="str">
        <f t="shared" si="23"/>
        <v>893</v>
      </c>
      <c r="B397" s="181" t="str">
        <f t="shared" si="24"/>
        <v>893.0</v>
      </c>
      <c r="C397" s="182" t="s">
        <v>1305</v>
      </c>
      <c r="D397" t="s">
        <v>1306</v>
      </c>
      <c r="G397" s="173">
        <v>0</v>
      </c>
      <c r="H397" s="173">
        <v>0</v>
      </c>
      <c r="I397" s="173">
        <v>0</v>
      </c>
      <c r="J397" s="173">
        <v>0</v>
      </c>
      <c r="K397" s="173">
        <v>0</v>
      </c>
      <c r="L397" s="173">
        <v>0</v>
      </c>
      <c r="M397" s="173">
        <v>0</v>
      </c>
      <c r="N397" s="173">
        <v>0</v>
      </c>
      <c r="O397" s="173">
        <v>0</v>
      </c>
      <c r="P397" s="173">
        <v>0</v>
      </c>
      <c r="Q397" s="173">
        <v>0</v>
      </c>
      <c r="R397" s="173">
        <v>0</v>
      </c>
      <c r="S397" s="173">
        <v>0</v>
      </c>
      <c r="U397" s="173">
        <f t="shared" si="25"/>
        <v>0</v>
      </c>
    </row>
    <row r="398" spans="1:21">
      <c r="A398" s="181" t="str">
        <f t="shared" si="23"/>
        <v>894</v>
      </c>
      <c r="B398" s="181" t="str">
        <f t="shared" si="24"/>
        <v>894.0</v>
      </c>
      <c r="C398" s="182" t="s">
        <v>1307</v>
      </c>
      <c r="D398" t="s">
        <v>1308</v>
      </c>
      <c r="G398" s="173">
        <v>0</v>
      </c>
      <c r="H398" s="173">
        <v>0</v>
      </c>
      <c r="I398" s="173">
        <v>0</v>
      </c>
      <c r="J398" s="173">
        <v>0</v>
      </c>
      <c r="K398" s="173">
        <v>0</v>
      </c>
      <c r="L398" s="173">
        <v>0</v>
      </c>
      <c r="M398" s="173">
        <v>0</v>
      </c>
      <c r="N398" s="173">
        <v>0</v>
      </c>
      <c r="O398" s="173">
        <v>0</v>
      </c>
      <c r="P398" s="173">
        <v>0</v>
      </c>
      <c r="Q398" s="173">
        <v>0</v>
      </c>
      <c r="R398" s="173">
        <v>0</v>
      </c>
      <c r="S398" s="173">
        <v>0</v>
      </c>
      <c r="U398" s="173">
        <f t="shared" si="25"/>
        <v>0</v>
      </c>
    </row>
    <row r="399" spans="1:21">
      <c r="A399" s="181" t="str">
        <f t="shared" si="23"/>
        <v>901</v>
      </c>
      <c r="B399" s="181" t="str">
        <f t="shared" si="24"/>
        <v>901.0</v>
      </c>
      <c r="C399" s="182" t="s">
        <v>1309</v>
      </c>
      <c r="D399" t="s">
        <v>1310</v>
      </c>
      <c r="G399" s="173">
        <v>26639.34</v>
      </c>
      <c r="H399" s="173">
        <v>0</v>
      </c>
      <c r="I399" s="173">
        <v>0</v>
      </c>
      <c r="J399" s="173">
        <v>0</v>
      </c>
      <c r="K399" s="173">
        <v>0</v>
      </c>
      <c r="L399" s="173">
        <v>0</v>
      </c>
      <c r="M399" s="173">
        <v>0</v>
      </c>
      <c r="N399" s="173">
        <v>0</v>
      </c>
      <c r="O399" s="173">
        <v>0</v>
      </c>
      <c r="P399" s="173">
        <v>0</v>
      </c>
      <c r="Q399" s="173">
        <v>0</v>
      </c>
      <c r="R399" s="173">
        <v>0</v>
      </c>
      <c r="S399" s="173">
        <v>0</v>
      </c>
      <c r="U399" s="173">
        <f t="shared" si="25"/>
        <v>2049.1799999999998</v>
      </c>
    </row>
    <row r="400" spans="1:21">
      <c r="A400" s="181" t="str">
        <f t="shared" si="23"/>
        <v>902</v>
      </c>
      <c r="B400" s="181" t="str">
        <f t="shared" si="24"/>
        <v>902.0</v>
      </c>
      <c r="C400" s="182" t="s">
        <v>1311</v>
      </c>
      <c r="D400" t="s">
        <v>1312</v>
      </c>
      <c r="G400" s="173">
        <v>182722.98</v>
      </c>
      <c r="H400" s="173">
        <v>431185.06006809999</v>
      </c>
      <c r="I400" s="173">
        <v>302261.96785219997</v>
      </c>
      <c r="J400" s="173">
        <v>287542.43879819999</v>
      </c>
      <c r="K400" s="173">
        <v>457231.26276239997</v>
      </c>
      <c r="L400" s="173">
        <v>304915.48686260002</v>
      </c>
      <c r="M400" s="173">
        <v>312722.44296880002</v>
      </c>
      <c r="N400" s="173">
        <v>444291.44127439999</v>
      </c>
      <c r="O400" s="173">
        <v>352215.14415459998</v>
      </c>
      <c r="P400" s="173">
        <v>328748.37724160001</v>
      </c>
      <c r="Q400" s="173">
        <v>438645.30197069998</v>
      </c>
      <c r="R400" s="173">
        <v>387580.47074060002</v>
      </c>
      <c r="S400" s="173">
        <v>347086.8997214</v>
      </c>
      <c r="U400" s="173">
        <f t="shared" si="25"/>
        <v>352088.40572427685</v>
      </c>
    </row>
    <row r="401" spans="1:21">
      <c r="A401" s="181" t="str">
        <f t="shared" si="23"/>
        <v>903</v>
      </c>
      <c r="B401" s="181" t="str">
        <f t="shared" si="24"/>
        <v>903.0</v>
      </c>
      <c r="C401" s="182" t="s">
        <v>1313</v>
      </c>
      <c r="D401" t="s">
        <v>1314</v>
      </c>
      <c r="G401" s="173">
        <v>2538311.62</v>
      </c>
      <c r="H401" s="173">
        <v>2483466.9503064002</v>
      </c>
      <c r="I401" s="173">
        <v>2272770.0009331</v>
      </c>
      <c r="J401" s="173">
        <v>2329379.214036</v>
      </c>
      <c r="K401" s="173">
        <v>2368584.2230767999</v>
      </c>
      <c r="L401" s="173">
        <v>2629683.3095717002</v>
      </c>
      <c r="M401" s="173">
        <v>2346298.4262504</v>
      </c>
      <c r="N401" s="173">
        <v>2460088.0544249001</v>
      </c>
      <c r="O401" s="173">
        <v>2452091.9577934002</v>
      </c>
      <c r="P401" s="173">
        <v>2394935.7240089001</v>
      </c>
      <c r="Q401" s="173">
        <v>2450814.7907750998</v>
      </c>
      <c r="R401" s="173">
        <v>2541841.2027588999</v>
      </c>
      <c r="S401" s="173">
        <v>2444298.2362452</v>
      </c>
      <c r="U401" s="173">
        <f t="shared" si="25"/>
        <v>2439427.9777062153</v>
      </c>
    </row>
    <row r="402" spans="1:21">
      <c r="A402" s="181" t="str">
        <f t="shared" si="23"/>
        <v>904</v>
      </c>
      <c r="B402" s="181" t="str">
        <f t="shared" si="24"/>
        <v>904.0</v>
      </c>
      <c r="C402" s="182" t="s">
        <v>1315</v>
      </c>
      <c r="D402" t="s">
        <v>1316</v>
      </c>
      <c r="G402" s="173">
        <v>1565228</v>
      </c>
      <c r="H402" s="173">
        <v>574632.5389711</v>
      </c>
      <c r="I402" s="173">
        <v>486320.32511149999</v>
      </c>
      <c r="J402" s="173">
        <v>451292.05330159998</v>
      </c>
      <c r="K402" s="173">
        <v>518358.93154309998</v>
      </c>
      <c r="L402" s="173">
        <v>483819.8039837</v>
      </c>
      <c r="M402" s="173">
        <v>486213.10342890001</v>
      </c>
      <c r="N402" s="173">
        <v>495813.26185110002</v>
      </c>
      <c r="O402" s="173">
        <v>457544.74031700002</v>
      </c>
      <c r="P402" s="173">
        <v>565906.79020469997</v>
      </c>
      <c r="Q402" s="173">
        <v>510622.59346930002</v>
      </c>
      <c r="R402" s="173">
        <v>488866.29032089998</v>
      </c>
      <c r="S402" s="173">
        <v>562792.63471110002</v>
      </c>
      <c r="U402" s="173">
        <f t="shared" si="25"/>
        <v>588262.38978569233</v>
      </c>
    </row>
    <row r="403" spans="1:21">
      <c r="A403" s="181" t="str">
        <f t="shared" si="23"/>
        <v>905</v>
      </c>
      <c r="B403" s="181" t="str">
        <f t="shared" si="24"/>
        <v>905.0</v>
      </c>
      <c r="C403" s="182" t="s">
        <v>1317</v>
      </c>
      <c r="D403" t="s">
        <v>1318</v>
      </c>
      <c r="G403" s="173">
        <v>0</v>
      </c>
      <c r="H403" s="173">
        <v>0</v>
      </c>
      <c r="I403" s="173">
        <v>0</v>
      </c>
      <c r="J403" s="173">
        <v>0</v>
      </c>
      <c r="K403" s="173">
        <v>0</v>
      </c>
      <c r="L403" s="173">
        <v>0</v>
      </c>
      <c r="M403" s="173">
        <v>0</v>
      </c>
      <c r="N403" s="173">
        <v>0</v>
      </c>
      <c r="O403" s="173">
        <v>0</v>
      </c>
      <c r="P403" s="173">
        <v>0</v>
      </c>
      <c r="Q403" s="173">
        <v>0</v>
      </c>
      <c r="R403" s="173">
        <v>0</v>
      </c>
      <c r="S403" s="173">
        <v>0</v>
      </c>
      <c r="U403" s="173">
        <f t="shared" si="25"/>
        <v>0</v>
      </c>
    </row>
    <row r="404" spans="1:21">
      <c r="A404" s="181" t="str">
        <f t="shared" si="23"/>
        <v>907</v>
      </c>
      <c r="B404" s="181" t="str">
        <f t="shared" si="24"/>
        <v>907.0</v>
      </c>
      <c r="C404" s="182" t="s">
        <v>1319</v>
      </c>
      <c r="D404" t="s">
        <v>1320</v>
      </c>
      <c r="G404" s="173">
        <v>0</v>
      </c>
      <c r="H404" s="173">
        <v>0</v>
      </c>
      <c r="I404" s="173">
        <v>0</v>
      </c>
      <c r="J404" s="173">
        <v>0</v>
      </c>
      <c r="K404" s="173">
        <v>0</v>
      </c>
      <c r="L404" s="173">
        <v>0</v>
      </c>
      <c r="M404" s="173">
        <v>0</v>
      </c>
      <c r="N404" s="173">
        <v>0</v>
      </c>
      <c r="O404" s="173">
        <v>0</v>
      </c>
      <c r="P404" s="173">
        <v>0</v>
      </c>
      <c r="Q404" s="173">
        <v>0</v>
      </c>
      <c r="R404" s="173">
        <v>0</v>
      </c>
      <c r="S404" s="173">
        <v>0</v>
      </c>
      <c r="U404" s="173">
        <f t="shared" si="25"/>
        <v>0</v>
      </c>
    </row>
    <row r="405" spans="1:21">
      <c r="A405" s="181" t="str">
        <f t="shared" si="23"/>
        <v>908</v>
      </c>
      <c r="B405" s="181" t="str">
        <f t="shared" si="24"/>
        <v>908.0</v>
      </c>
      <c r="C405" s="182" t="s">
        <v>1321</v>
      </c>
      <c r="D405" t="s">
        <v>1322</v>
      </c>
      <c r="G405" s="173">
        <v>3936734.09</v>
      </c>
      <c r="H405" s="173">
        <v>3579869.3087904998</v>
      </c>
      <c r="I405" s="173">
        <v>3539137.8221676</v>
      </c>
      <c r="J405" s="173">
        <v>3622185.9023731998</v>
      </c>
      <c r="K405" s="173">
        <v>3873680.7755443002</v>
      </c>
      <c r="L405" s="173">
        <v>3634030.2879094002</v>
      </c>
      <c r="M405" s="173">
        <v>3584067.0757203</v>
      </c>
      <c r="N405" s="173">
        <v>4170102.9644018998</v>
      </c>
      <c r="O405" s="173">
        <v>3702059.5731652998</v>
      </c>
      <c r="P405" s="173">
        <v>3809253.8641388998</v>
      </c>
      <c r="Q405" s="173">
        <v>3615984.0325215999</v>
      </c>
      <c r="R405" s="173">
        <v>3588357.3560906998</v>
      </c>
      <c r="S405" s="173">
        <v>3610478.2141871001</v>
      </c>
      <c r="U405" s="173">
        <f t="shared" si="25"/>
        <v>3712764.7128469846</v>
      </c>
    </row>
    <row r="406" spans="1:21">
      <c r="A406" s="181" t="str">
        <f t="shared" si="23"/>
        <v>909</v>
      </c>
      <c r="B406" s="181" t="str">
        <f t="shared" si="24"/>
        <v>909.0</v>
      </c>
      <c r="C406" s="182" t="s">
        <v>1323</v>
      </c>
      <c r="D406" t="s">
        <v>1324</v>
      </c>
      <c r="G406" s="173">
        <v>202970.43</v>
      </c>
      <c r="H406" s="173">
        <v>335519.98</v>
      </c>
      <c r="I406" s="173">
        <v>332866.28000000003</v>
      </c>
      <c r="J406" s="173">
        <v>583801.98</v>
      </c>
      <c r="K406" s="173">
        <v>309218.17</v>
      </c>
      <c r="L406" s="173">
        <v>322337.71154230001</v>
      </c>
      <c r="M406" s="173">
        <v>292878.48</v>
      </c>
      <c r="N406" s="173">
        <v>460886.78</v>
      </c>
      <c r="O406" s="173">
        <v>625506.98</v>
      </c>
      <c r="P406" s="173">
        <v>429116.3</v>
      </c>
      <c r="Q406" s="173">
        <v>396535.78</v>
      </c>
      <c r="R406" s="173">
        <v>193285.98</v>
      </c>
      <c r="S406" s="173">
        <v>153403.5066811</v>
      </c>
      <c r="U406" s="173">
        <f t="shared" si="25"/>
        <v>356794.48909410764</v>
      </c>
    </row>
    <row r="407" spans="1:21">
      <c r="A407" s="181" t="str">
        <f t="shared" si="23"/>
        <v>910</v>
      </c>
      <c r="B407" s="181" t="str">
        <f t="shared" si="24"/>
        <v>910.0</v>
      </c>
      <c r="C407" s="182" t="s">
        <v>1325</v>
      </c>
      <c r="D407" t="s">
        <v>1326</v>
      </c>
      <c r="G407" s="173">
        <v>0</v>
      </c>
      <c r="H407" s="173">
        <v>0</v>
      </c>
      <c r="I407" s="173">
        <v>0</v>
      </c>
      <c r="J407" s="173">
        <v>0</v>
      </c>
      <c r="K407" s="173">
        <v>0</v>
      </c>
      <c r="L407" s="173">
        <v>0</v>
      </c>
      <c r="M407" s="173">
        <v>0</v>
      </c>
      <c r="N407" s="173">
        <v>0</v>
      </c>
      <c r="O407" s="173">
        <v>0</v>
      </c>
      <c r="P407" s="173">
        <v>0</v>
      </c>
      <c r="Q407" s="173">
        <v>0</v>
      </c>
      <c r="R407" s="173">
        <v>0</v>
      </c>
      <c r="S407" s="173">
        <v>0</v>
      </c>
      <c r="U407" s="173">
        <f t="shared" si="25"/>
        <v>0</v>
      </c>
    </row>
    <row r="408" spans="1:21">
      <c r="A408" s="181" t="str">
        <f t="shared" si="23"/>
        <v>911</v>
      </c>
      <c r="B408" s="181" t="str">
        <f t="shared" si="24"/>
        <v>911.0</v>
      </c>
      <c r="C408" s="182" t="s">
        <v>1327</v>
      </c>
      <c r="D408" t="s">
        <v>1328</v>
      </c>
      <c r="G408" s="173">
        <v>0</v>
      </c>
      <c r="H408" s="173">
        <v>0</v>
      </c>
      <c r="I408" s="173">
        <v>0</v>
      </c>
      <c r="J408" s="173">
        <v>0</v>
      </c>
      <c r="K408" s="173">
        <v>0</v>
      </c>
      <c r="L408" s="173">
        <v>0</v>
      </c>
      <c r="M408" s="173">
        <v>0</v>
      </c>
      <c r="N408" s="173">
        <v>0</v>
      </c>
      <c r="O408" s="173">
        <v>0</v>
      </c>
      <c r="P408" s="173">
        <v>0</v>
      </c>
      <c r="Q408" s="173">
        <v>0</v>
      </c>
      <c r="R408" s="173">
        <v>0</v>
      </c>
      <c r="S408" s="173">
        <v>0</v>
      </c>
      <c r="U408" s="173">
        <f t="shared" si="25"/>
        <v>0</v>
      </c>
    </row>
    <row r="409" spans="1:21">
      <c r="A409" s="181" t="str">
        <f t="shared" si="23"/>
        <v>912</v>
      </c>
      <c r="B409" s="181" t="str">
        <f t="shared" si="24"/>
        <v>912.0</v>
      </c>
      <c r="C409" s="182" t="s">
        <v>1329</v>
      </c>
      <c r="D409" t="s">
        <v>1330</v>
      </c>
      <c r="G409" s="173">
        <v>26535</v>
      </c>
      <c r="H409" s="173">
        <v>97997</v>
      </c>
      <c r="I409" s="173">
        <v>10000</v>
      </c>
      <c r="J409" s="173">
        <v>16470</v>
      </c>
      <c r="K409" s="173">
        <v>26647</v>
      </c>
      <c r="L409" s="173">
        <v>11290</v>
      </c>
      <c r="M409" s="173">
        <v>13385</v>
      </c>
      <c r="N409" s="173">
        <v>24197</v>
      </c>
      <c r="O409" s="173">
        <v>11500</v>
      </c>
      <c r="P409" s="173">
        <v>26500</v>
      </c>
      <c r="Q409" s="173">
        <v>54516</v>
      </c>
      <c r="R409" s="173">
        <v>29500</v>
      </c>
      <c r="S409" s="173">
        <v>13000</v>
      </c>
      <c r="U409" s="173">
        <f t="shared" si="25"/>
        <v>27810.538461538461</v>
      </c>
    </row>
    <row r="410" spans="1:21">
      <c r="A410" s="181" t="str">
        <f t="shared" si="23"/>
        <v>913</v>
      </c>
      <c r="B410" s="181" t="str">
        <f t="shared" si="24"/>
        <v>913.0</v>
      </c>
      <c r="C410" s="182" t="s">
        <v>1331</v>
      </c>
      <c r="D410" t="s">
        <v>1332</v>
      </c>
      <c r="G410" s="173">
        <v>121118.73</v>
      </c>
      <c r="H410" s="173">
        <v>0</v>
      </c>
      <c r="I410" s="173">
        <v>0</v>
      </c>
      <c r="J410" s="173">
        <v>0</v>
      </c>
      <c r="K410" s="173">
        <v>0</v>
      </c>
      <c r="L410" s="173">
        <v>0</v>
      </c>
      <c r="M410" s="173">
        <v>0</v>
      </c>
      <c r="N410" s="173">
        <v>0</v>
      </c>
      <c r="O410" s="173">
        <v>0</v>
      </c>
      <c r="P410" s="173">
        <v>0</v>
      </c>
      <c r="Q410" s="173">
        <v>0</v>
      </c>
      <c r="R410" s="173">
        <v>0</v>
      </c>
      <c r="S410" s="173">
        <v>0</v>
      </c>
      <c r="U410" s="173">
        <f t="shared" si="25"/>
        <v>9316.8253846153839</v>
      </c>
    </row>
    <row r="411" spans="1:21">
      <c r="A411" s="181" t="str">
        <f t="shared" si="23"/>
        <v>916</v>
      </c>
      <c r="B411" s="181" t="str">
        <f t="shared" si="24"/>
        <v>916.0</v>
      </c>
      <c r="C411" s="182" t="s">
        <v>1333</v>
      </c>
      <c r="D411" t="s">
        <v>1334</v>
      </c>
      <c r="G411" s="173">
        <v>0</v>
      </c>
      <c r="H411" s="173">
        <v>0</v>
      </c>
      <c r="I411" s="173">
        <v>0</v>
      </c>
      <c r="J411" s="173">
        <v>0</v>
      </c>
      <c r="K411" s="173">
        <v>0</v>
      </c>
      <c r="L411" s="173">
        <v>0</v>
      </c>
      <c r="M411" s="173">
        <v>0</v>
      </c>
      <c r="N411" s="173">
        <v>0</v>
      </c>
      <c r="O411" s="173">
        <v>0</v>
      </c>
      <c r="P411" s="173">
        <v>0</v>
      </c>
      <c r="Q411" s="173">
        <v>0</v>
      </c>
      <c r="R411" s="173">
        <v>0</v>
      </c>
      <c r="S411" s="173">
        <v>0</v>
      </c>
      <c r="U411" s="173">
        <f t="shared" si="25"/>
        <v>0</v>
      </c>
    </row>
    <row r="412" spans="1:21">
      <c r="A412" s="181" t="str">
        <f t="shared" si="23"/>
        <v>920</v>
      </c>
      <c r="B412" s="181" t="str">
        <f t="shared" si="24"/>
        <v>920.0</v>
      </c>
      <c r="C412" s="182" t="s">
        <v>1335</v>
      </c>
      <c r="D412" t="s">
        <v>1336</v>
      </c>
      <c r="G412" s="173">
        <v>4787881.21</v>
      </c>
      <c r="H412" s="173">
        <v>6684501.8748313999</v>
      </c>
      <c r="I412" s="173">
        <v>6317414.1171209998</v>
      </c>
      <c r="J412" s="173">
        <v>6220582.5432406003</v>
      </c>
      <c r="K412" s="173">
        <v>6500562.2975530997</v>
      </c>
      <c r="L412" s="173">
        <v>6708872.5634898003</v>
      </c>
      <c r="M412" s="173">
        <v>6061170.1434749002</v>
      </c>
      <c r="N412" s="173">
        <v>6765053.1784950998</v>
      </c>
      <c r="O412" s="173">
        <v>6594480.5406448999</v>
      </c>
      <c r="P412" s="173">
        <v>6304554.9419245003</v>
      </c>
      <c r="Q412" s="173">
        <v>6753895.6714754999</v>
      </c>
      <c r="R412" s="173">
        <v>6340865.9639210999</v>
      </c>
      <c r="S412" s="173">
        <v>6524414.9561860999</v>
      </c>
      <c r="U412" s="173">
        <f t="shared" si="25"/>
        <v>6351096.1540275384</v>
      </c>
    </row>
    <row r="413" spans="1:21">
      <c r="A413" s="181" t="str">
        <f t="shared" si="23"/>
        <v>921</v>
      </c>
      <c r="B413" s="181" t="str">
        <f t="shared" si="24"/>
        <v>921.0</v>
      </c>
      <c r="C413" s="182" t="s">
        <v>1337</v>
      </c>
      <c r="D413" t="s">
        <v>1338</v>
      </c>
      <c r="G413" s="173">
        <v>602093.14</v>
      </c>
      <c r="H413" s="173">
        <v>688431.51283470006</v>
      </c>
      <c r="I413" s="173">
        <v>402135.05076670001</v>
      </c>
      <c r="J413" s="173">
        <v>587114.32166669995</v>
      </c>
      <c r="K413" s="173">
        <v>615786.31096669997</v>
      </c>
      <c r="L413" s="173">
        <v>389968.1854667</v>
      </c>
      <c r="M413" s="173">
        <v>561169.15766669996</v>
      </c>
      <c r="N413" s="173">
        <v>577475.78766669997</v>
      </c>
      <c r="O413" s="173">
        <v>383670.76066670002</v>
      </c>
      <c r="P413" s="173">
        <v>458636.62766669999</v>
      </c>
      <c r="Q413" s="173">
        <v>603499.08166669996</v>
      </c>
      <c r="R413" s="173">
        <v>411731.77266670001</v>
      </c>
      <c r="S413" s="173">
        <v>561693.60566670005</v>
      </c>
      <c r="U413" s="173">
        <f t="shared" si="25"/>
        <v>526415.7934898769</v>
      </c>
    </row>
    <row r="414" spans="1:21">
      <c r="A414" s="181" t="str">
        <f t="shared" si="23"/>
        <v>922</v>
      </c>
      <c r="B414" s="181" t="str">
        <f t="shared" si="24"/>
        <v>922.0</v>
      </c>
      <c r="C414" s="182" t="s">
        <v>1339</v>
      </c>
      <c r="D414" t="s">
        <v>1340</v>
      </c>
      <c r="G414" s="173">
        <v>-4759914.6399999997</v>
      </c>
      <c r="H414" s="173">
        <v>-4919996.2021065997</v>
      </c>
      <c r="I414" s="173">
        <v>-4737751.6986606</v>
      </c>
      <c r="J414" s="173">
        <v>-5016839.8149931002</v>
      </c>
      <c r="K414" s="173">
        <v>-4894033.2973223003</v>
      </c>
      <c r="L414" s="173">
        <v>-4859809.9234923003</v>
      </c>
      <c r="M414" s="173">
        <v>-4926983.4058875004</v>
      </c>
      <c r="N414" s="173">
        <v>-5020883.6103910003</v>
      </c>
      <c r="O414" s="173">
        <v>-4853309.0005270001</v>
      </c>
      <c r="P414" s="173">
        <v>-4959169.9694357002</v>
      </c>
      <c r="Q414" s="173">
        <v>-4939508.0585701996</v>
      </c>
      <c r="R414" s="173">
        <v>-4800999.7301706001</v>
      </c>
      <c r="S414" s="173">
        <v>-5001705.4754798003</v>
      </c>
      <c r="U414" s="173">
        <f t="shared" si="25"/>
        <v>-4899300.3713105153</v>
      </c>
    </row>
    <row r="415" spans="1:21">
      <c r="A415" s="181" t="str">
        <f t="shared" si="23"/>
        <v>923</v>
      </c>
      <c r="B415" s="181" t="str">
        <f t="shared" si="24"/>
        <v>923.0</v>
      </c>
      <c r="C415" s="182" t="s">
        <v>1341</v>
      </c>
      <c r="D415" t="s">
        <v>1342</v>
      </c>
      <c r="G415" s="173">
        <v>2875031.87</v>
      </c>
      <c r="H415" s="173">
        <v>3282226.4087383002</v>
      </c>
      <c r="I415" s="173">
        <v>2501735.3273836002</v>
      </c>
      <c r="J415" s="173">
        <v>2883184.9942866</v>
      </c>
      <c r="K415" s="173">
        <v>2756632.2862165999</v>
      </c>
      <c r="L415" s="173">
        <v>2743830.3535023001</v>
      </c>
      <c r="M415" s="173">
        <v>2824254.4956022999</v>
      </c>
      <c r="N415" s="173">
        <v>3135338.5440166001</v>
      </c>
      <c r="O415" s="173">
        <v>2689362.3905023001</v>
      </c>
      <c r="P415" s="173">
        <v>2867678.0771690002</v>
      </c>
      <c r="Q415" s="173">
        <v>2766810.6962166</v>
      </c>
      <c r="R415" s="173">
        <v>2642511.4105023001</v>
      </c>
      <c r="S415" s="173">
        <v>2931479.9405022999</v>
      </c>
      <c r="U415" s="173">
        <f t="shared" si="25"/>
        <v>2838467.4457414467</v>
      </c>
    </row>
    <row r="416" spans="1:21">
      <c r="A416" s="181" t="str">
        <f t="shared" si="23"/>
        <v>924</v>
      </c>
      <c r="B416" s="181" t="str">
        <f t="shared" si="24"/>
        <v>924.0</v>
      </c>
      <c r="C416" s="182" t="s">
        <v>1343</v>
      </c>
      <c r="D416" t="s">
        <v>1344</v>
      </c>
      <c r="G416" s="173">
        <v>10152316.01</v>
      </c>
      <c r="H416" s="173">
        <v>3288732.52</v>
      </c>
      <c r="I416" s="173">
        <v>3105824.22</v>
      </c>
      <c r="J416" s="173">
        <v>3322750.9787738998</v>
      </c>
      <c r="K416" s="173">
        <v>3432227.38</v>
      </c>
      <c r="L416" s="173">
        <v>3719897.14</v>
      </c>
      <c r="M416" s="173">
        <v>4180729.26</v>
      </c>
      <c r="N416" s="173">
        <v>4360334.7699999996</v>
      </c>
      <c r="O416" s="173">
        <v>4343978.6399999997</v>
      </c>
      <c r="P416" s="173">
        <v>4421453.0599999996</v>
      </c>
      <c r="Q416" s="173">
        <v>4039851.62</v>
      </c>
      <c r="R416" s="173">
        <v>3583194.4</v>
      </c>
      <c r="S416" s="173">
        <v>3436377.89</v>
      </c>
      <c r="U416" s="173">
        <f t="shared" si="25"/>
        <v>4260589.8375979923</v>
      </c>
    </row>
    <row r="417" spans="1:21">
      <c r="A417" s="181" t="str">
        <f t="shared" si="23"/>
        <v>925</v>
      </c>
      <c r="B417" s="181" t="str">
        <f t="shared" si="24"/>
        <v>925.0</v>
      </c>
      <c r="C417" s="182" t="s">
        <v>1345</v>
      </c>
      <c r="D417" t="s">
        <v>1346</v>
      </c>
      <c r="G417" s="173">
        <v>2225195.9700000002</v>
      </c>
      <c r="H417" s="173">
        <v>1748488.4747293</v>
      </c>
      <c r="I417" s="173">
        <v>1748488.4681420999</v>
      </c>
      <c r="J417" s="173">
        <v>1751806.2731421001</v>
      </c>
      <c r="K417" s="173">
        <v>1748488.4681420999</v>
      </c>
      <c r="L417" s="173">
        <v>1748529.0730214</v>
      </c>
      <c r="M417" s="173">
        <v>1834835.6658493001</v>
      </c>
      <c r="N417" s="173">
        <v>1831517.9481420999</v>
      </c>
      <c r="O417" s="173">
        <v>1835897.7681421</v>
      </c>
      <c r="P417" s="173">
        <v>1839215.6331420999</v>
      </c>
      <c r="Q417" s="173">
        <v>1835897.8281421</v>
      </c>
      <c r="R417" s="173">
        <v>1835897.8281421</v>
      </c>
      <c r="S417" s="173">
        <v>2448313.9910006998</v>
      </c>
      <c r="U417" s="173">
        <f t="shared" si="25"/>
        <v>1879428.7222875</v>
      </c>
    </row>
    <row r="418" spans="1:21">
      <c r="A418" s="181" t="str">
        <f t="shared" si="23"/>
        <v>926</v>
      </c>
      <c r="B418" s="181" t="str">
        <f t="shared" si="24"/>
        <v>926.0</v>
      </c>
      <c r="C418" s="182" t="s">
        <v>1347</v>
      </c>
      <c r="D418" t="s">
        <v>1348</v>
      </c>
      <c r="G418" s="173">
        <v>2064381.41</v>
      </c>
      <c r="H418" s="173">
        <v>2399972.2373072999</v>
      </c>
      <c r="I418" s="173">
        <v>2571995.8463296001</v>
      </c>
      <c r="J418" s="173">
        <v>5008649.8246294996</v>
      </c>
      <c r="K418" s="173">
        <v>2383142.1636681999</v>
      </c>
      <c r="L418" s="173">
        <v>2258407.6277906001</v>
      </c>
      <c r="M418" s="173">
        <v>5085078.1464560004</v>
      </c>
      <c r="N418" s="173">
        <v>2214892.8410589001</v>
      </c>
      <c r="O418" s="173">
        <v>2329784.6115263002</v>
      </c>
      <c r="P418" s="173">
        <v>4918211.2732766997</v>
      </c>
      <c r="Q418" s="173">
        <v>2216459.2549908999</v>
      </c>
      <c r="R418" s="173">
        <v>2495157.7780399998</v>
      </c>
      <c r="S418" s="173">
        <v>4847441.3870545002</v>
      </c>
      <c r="U418" s="173">
        <f t="shared" si="25"/>
        <v>3137967.261702192</v>
      </c>
    </row>
    <row r="419" spans="1:21">
      <c r="A419" s="181" t="str">
        <f t="shared" si="23"/>
        <v>927</v>
      </c>
      <c r="B419" s="181" t="str">
        <f t="shared" si="24"/>
        <v>927.0</v>
      </c>
      <c r="C419" s="182" t="s">
        <v>1349</v>
      </c>
      <c r="D419" t="s">
        <v>1350</v>
      </c>
      <c r="G419" s="173">
        <v>0</v>
      </c>
      <c r="H419" s="173">
        <v>0</v>
      </c>
      <c r="I419" s="173">
        <v>0</v>
      </c>
      <c r="J419" s="173">
        <v>0</v>
      </c>
      <c r="K419" s="173">
        <v>0</v>
      </c>
      <c r="L419" s="173">
        <v>0</v>
      </c>
      <c r="M419" s="173">
        <v>0</v>
      </c>
      <c r="N419" s="173">
        <v>0</v>
      </c>
      <c r="O419" s="173">
        <v>0</v>
      </c>
      <c r="P419" s="173">
        <v>0</v>
      </c>
      <c r="Q419" s="173">
        <v>0</v>
      </c>
      <c r="R419" s="173">
        <v>0</v>
      </c>
      <c r="S419" s="173">
        <v>0</v>
      </c>
      <c r="U419" s="173">
        <f t="shared" si="25"/>
        <v>0</v>
      </c>
    </row>
    <row r="420" spans="1:21">
      <c r="A420" s="181" t="str">
        <f t="shared" si="23"/>
        <v>928</v>
      </c>
      <c r="B420" s="181" t="str">
        <f t="shared" si="24"/>
        <v>928.0</v>
      </c>
      <c r="C420" s="182" t="s">
        <v>1351</v>
      </c>
      <c r="D420" t="s">
        <v>1352</v>
      </c>
      <c r="G420" s="173">
        <v>213447.83</v>
      </c>
      <c r="H420" s="173">
        <v>76763.935400500006</v>
      </c>
      <c r="I420" s="173">
        <v>76763.935400500006</v>
      </c>
      <c r="J420" s="173">
        <v>76763.935400500006</v>
      </c>
      <c r="K420" s="173">
        <v>76763.935400500006</v>
      </c>
      <c r="L420" s="173">
        <v>76763.935400500006</v>
      </c>
      <c r="M420" s="173">
        <v>76763.935400500006</v>
      </c>
      <c r="N420" s="173">
        <v>76763.935400500006</v>
      </c>
      <c r="O420" s="173">
        <v>76763.935400500006</v>
      </c>
      <c r="P420" s="173">
        <v>76763.935400500006</v>
      </c>
      <c r="Q420" s="173">
        <v>76763.935400500006</v>
      </c>
      <c r="R420" s="173">
        <v>86763.935400500006</v>
      </c>
      <c r="S420" s="173">
        <v>86763.935400500006</v>
      </c>
      <c r="U420" s="173">
        <f t="shared" si="25"/>
        <v>88816.542677384597</v>
      </c>
    </row>
    <row r="421" spans="1:21">
      <c r="A421" s="181" t="str">
        <f t="shared" si="23"/>
        <v>929</v>
      </c>
      <c r="B421" s="181" t="str">
        <f t="shared" si="24"/>
        <v>929.0</v>
      </c>
      <c r="C421" s="182" t="s">
        <v>1353</v>
      </c>
      <c r="D421" t="s">
        <v>1354</v>
      </c>
      <c r="G421" s="173">
        <v>0</v>
      </c>
      <c r="H421" s="173">
        <v>0</v>
      </c>
      <c r="I421" s="173">
        <v>0</v>
      </c>
      <c r="J421" s="173">
        <v>0</v>
      </c>
      <c r="K421" s="173">
        <v>0</v>
      </c>
      <c r="L421" s="173">
        <v>0</v>
      </c>
      <c r="M421" s="173">
        <v>0</v>
      </c>
      <c r="N421" s="173">
        <v>0</v>
      </c>
      <c r="O421" s="173">
        <v>0</v>
      </c>
      <c r="P421" s="173">
        <v>0</v>
      </c>
      <c r="Q421" s="173">
        <v>0</v>
      </c>
      <c r="R421" s="173">
        <v>0</v>
      </c>
      <c r="S421" s="173">
        <v>0</v>
      </c>
      <c r="U421" s="173">
        <f t="shared" si="25"/>
        <v>0</v>
      </c>
    </row>
    <row r="422" spans="1:21">
      <c r="A422" s="181" t="str">
        <f t="shared" si="23"/>
        <v>930</v>
      </c>
      <c r="B422" s="181" t="str">
        <f t="shared" si="24"/>
        <v>930.1</v>
      </c>
      <c r="C422" s="182" t="s">
        <v>1355</v>
      </c>
      <c r="D422" t="s">
        <v>1356</v>
      </c>
      <c r="G422" s="173">
        <v>913.02</v>
      </c>
      <c r="H422" s="173">
        <v>2333.3333333</v>
      </c>
      <c r="I422" s="173">
        <v>2333.3333333</v>
      </c>
      <c r="J422" s="173">
        <v>2333.3333333</v>
      </c>
      <c r="K422" s="173">
        <v>2333.3333333</v>
      </c>
      <c r="L422" s="173">
        <v>2333.3333333</v>
      </c>
      <c r="M422" s="173">
        <v>82333.333333300005</v>
      </c>
      <c r="N422" s="173">
        <v>2333.3333333</v>
      </c>
      <c r="O422" s="173">
        <v>2333.3333333</v>
      </c>
      <c r="P422" s="173">
        <v>2333.3333333</v>
      </c>
      <c r="Q422" s="173">
        <v>2333.3333333</v>
      </c>
      <c r="R422" s="173">
        <v>2333.3333333</v>
      </c>
      <c r="S422" s="173">
        <v>2333.3333333</v>
      </c>
      <c r="U422" s="173">
        <f t="shared" si="25"/>
        <v>8377.9246153538479</v>
      </c>
    </row>
    <row r="423" spans="1:21">
      <c r="A423" s="181" t="str">
        <f t="shared" si="23"/>
        <v>930</v>
      </c>
      <c r="B423" s="181" t="str">
        <f t="shared" si="24"/>
        <v>930.2</v>
      </c>
      <c r="C423" s="182" t="s">
        <v>1357</v>
      </c>
      <c r="D423" t="s">
        <v>1358</v>
      </c>
      <c r="G423" s="173">
        <v>1987424.57</v>
      </c>
      <c r="H423" s="173">
        <v>1598888.4594676001</v>
      </c>
      <c r="I423" s="173">
        <v>1020811.9718749</v>
      </c>
      <c r="J423" s="173">
        <v>2424629.6478507002</v>
      </c>
      <c r="K423" s="173">
        <v>1051862.8512075001</v>
      </c>
      <c r="L423" s="173">
        <v>1028770.8800716</v>
      </c>
      <c r="M423" s="173">
        <v>2315454.6449199999</v>
      </c>
      <c r="N423" s="173">
        <v>1009527.9597392</v>
      </c>
      <c r="O423" s="173">
        <v>1020209.8743646001</v>
      </c>
      <c r="P423" s="173">
        <v>2444205.5018206998</v>
      </c>
      <c r="Q423" s="173">
        <v>1080846.9597392001</v>
      </c>
      <c r="R423" s="173">
        <v>1012435.7889903</v>
      </c>
      <c r="S423" s="173">
        <v>2176897.8939887001</v>
      </c>
      <c r="U423" s="173">
        <f t="shared" si="25"/>
        <v>1551689.7695411539</v>
      </c>
    </row>
    <row r="424" spans="1:21">
      <c r="A424" s="181" t="str">
        <f t="shared" si="23"/>
        <v>931</v>
      </c>
      <c r="B424" s="181" t="str">
        <f t="shared" si="24"/>
        <v>931.0</v>
      </c>
      <c r="C424" s="182" t="s">
        <v>1359</v>
      </c>
      <c r="D424" t="s">
        <v>1360</v>
      </c>
      <c r="G424" s="173">
        <v>136294.17000000001</v>
      </c>
      <c r="H424" s="173">
        <v>154922.79</v>
      </c>
      <c r="I424" s="173">
        <v>154922.79</v>
      </c>
      <c r="J424" s="173">
        <v>154922.79</v>
      </c>
      <c r="K424" s="173">
        <v>154922.79</v>
      </c>
      <c r="L424" s="173">
        <v>154922.79</v>
      </c>
      <c r="M424" s="173">
        <v>154922.79</v>
      </c>
      <c r="N424" s="173">
        <v>154922.79</v>
      </c>
      <c r="O424" s="173">
        <v>154922.79</v>
      </c>
      <c r="P424" s="173">
        <v>154922.79</v>
      </c>
      <c r="Q424" s="173">
        <v>154922.79</v>
      </c>
      <c r="R424" s="173">
        <v>154922.79</v>
      </c>
      <c r="S424" s="173">
        <v>154922.79</v>
      </c>
      <c r="U424" s="173">
        <f t="shared" si="25"/>
        <v>153489.81923076927</v>
      </c>
    </row>
    <row r="425" spans="1:21">
      <c r="A425" s="181" t="str">
        <f t="shared" si="23"/>
        <v>932</v>
      </c>
      <c r="B425" s="181" t="str">
        <f t="shared" si="24"/>
        <v>932.0</v>
      </c>
      <c r="C425" s="182" t="s">
        <v>1361</v>
      </c>
      <c r="D425" t="s">
        <v>1362</v>
      </c>
      <c r="G425" s="173">
        <v>0</v>
      </c>
      <c r="H425" s="173">
        <v>0</v>
      </c>
      <c r="I425" s="173">
        <v>0</v>
      </c>
      <c r="J425" s="173">
        <v>0</v>
      </c>
      <c r="K425" s="173">
        <v>0</v>
      </c>
      <c r="L425" s="173">
        <v>0</v>
      </c>
      <c r="M425" s="173">
        <v>0</v>
      </c>
      <c r="N425" s="173">
        <v>0</v>
      </c>
      <c r="O425" s="173">
        <v>0</v>
      </c>
      <c r="P425" s="173">
        <v>0</v>
      </c>
      <c r="Q425" s="173">
        <v>0</v>
      </c>
      <c r="R425" s="173">
        <v>0</v>
      </c>
      <c r="S425" s="173">
        <v>0</v>
      </c>
      <c r="U425" s="173">
        <f t="shared" si="25"/>
        <v>0</v>
      </c>
    </row>
    <row r="426" spans="1:21">
      <c r="A426" s="181" t="str">
        <f t="shared" si="23"/>
        <v>935</v>
      </c>
      <c r="B426" s="181" t="str">
        <f t="shared" si="24"/>
        <v>935.0</v>
      </c>
      <c r="C426" s="182" t="s">
        <v>1363</v>
      </c>
      <c r="D426" t="s">
        <v>1364</v>
      </c>
      <c r="G426" s="173">
        <v>44326.13</v>
      </c>
      <c r="H426" s="173">
        <v>205733.2447413</v>
      </c>
      <c r="I426" s="173">
        <v>167243.30072850001</v>
      </c>
      <c r="J426" s="173">
        <v>152358.97072849999</v>
      </c>
      <c r="K426" s="173">
        <v>163058.31426899999</v>
      </c>
      <c r="L426" s="173">
        <v>166135.64916860001</v>
      </c>
      <c r="M426" s="173">
        <v>153326.0122007</v>
      </c>
      <c r="N426" s="173">
        <v>231503.53357699999</v>
      </c>
      <c r="O426" s="173">
        <v>162574.0298163</v>
      </c>
      <c r="P426" s="173">
        <v>157949.5260557</v>
      </c>
      <c r="Q426" s="173">
        <v>174383.53357699999</v>
      </c>
      <c r="R426" s="173">
        <v>157950.5260557</v>
      </c>
      <c r="S426" s="173">
        <v>162582.93025999999</v>
      </c>
      <c r="U426" s="173">
        <f t="shared" si="25"/>
        <v>161471.20778294612</v>
      </c>
    </row>
    <row r="427" spans="1:21">
      <c r="A427" s="181"/>
      <c r="B427" s="181"/>
      <c r="C427" s="182"/>
    </row>
    <row r="428" spans="1:21" hidden="1">
      <c r="A428" s="179"/>
      <c r="B428" s="179"/>
    </row>
    <row r="429" spans="1:21" hidden="1"/>
    <row r="430" spans="1:21" hidden="1"/>
    <row r="431" spans="1:21" hidden="1"/>
    <row r="432" spans="1:21" hidden="1"/>
    <row r="433" spans="1:21" hidden="1"/>
    <row r="434" spans="1:21" hidden="1"/>
    <row r="435" spans="1:21" hidden="1"/>
    <row r="436" spans="1:21" hidden="1"/>
    <row r="437" spans="1:21" hidden="1">
      <c r="A437" s="179"/>
      <c r="B437" s="179"/>
    </row>
    <row r="438" spans="1:21" hidden="1">
      <c r="G438"/>
      <c r="H438"/>
      <c r="I438"/>
      <c r="J438"/>
      <c r="K438"/>
      <c r="L438"/>
      <c r="M438"/>
      <c r="N438"/>
      <c r="O438"/>
      <c r="P438"/>
      <c r="Q438"/>
      <c r="R438"/>
      <c r="S438"/>
      <c r="T438"/>
      <c r="U438"/>
    </row>
    <row r="439" spans="1:21" hidden="1">
      <c r="G439"/>
      <c r="H439"/>
      <c r="I439"/>
      <c r="J439"/>
      <c r="K439"/>
      <c r="L439"/>
      <c r="M439"/>
      <c r="N439"/>
      <c r="O439"/>
      <c r="P439"/>
      <c r="Q439"/>
      <c r="R439"/>
      <c r="S439"/>
      <c r="T439"/>
      <c r="U439"/>
    </row>
    <row r="440" spans="1:21" hidden="1">
      <c r="G440"/>
      <c r="H440"/>
      <c r="I440"/>
      <c r="J440"/>
      <c r="K440"/>
      <c r="L440"/>
      <c r="M440"/>
      <c r="N440"/>
      <c r="O440"/>
      <c r="P440"/>
      <c r="Q440"/>
      <c r="R440"/>
      <c r="S440"/>
      <c r="T440"/>
      <c r="U440"/>
    </row>
    <row r="441" spans="1:21" hidden="1">
      <c r="G441"/>
    </row>
    <row r="442" spans="1:21" hidden="1">
      <c r="G442"/>
    </row>
    <row r="443" spans="1:21" hidden="1">
      <c r="G443"/>
    </row>
    <row r="444" spans="1:21" hidden="1">
      <c r="A444" s="179"/>
      <c r="B444" s="179"/>
      <c r="G444"/>
    </row>
    <row r="445" spans="1:21" hidden="1">
      <c r="A445" s="179"/>
      <c r="B445" s="179"/>
      <c r="G445"/>
    </row>
    <row r="446" spans="1:21" hidden="1">
      <c r="A446" s="179"/>
      <c r="B446" s="179"/>
      <c r="G446"/>
    </row>
    <row r="447" spans="1:21" hidden="1">
      <c r="A447" s="179"/>
      <c r="B447" s="179"/>
      <c r="G447"/>
    </row>
    <row r="448" spans="1:21" hidden="1">
      <c r="A448" s="179"/>
      <c r="B448" s="179"/>
      <c r="G448"/>
    </row>
    <row r="449" spans="1:7" hidden="1">
      <c r="A449" s="179"/>
      <c r="B449" s="179"/>
      <c r="G449"/>
    </row>
    <row r="450" spans="1:7" hidden="1">
      <c r="A450" s="179"/>
      <c r="B450" s="179"/>
      <c r="G450"/>
    </row>
    <row r="451" spans="1:7" hidden="1">
      <c r="A451" s="179"/>
      <c r="B451" s="179"/>
      <c r="G451"/>
    </row>
    <row r="452" spans="1:7" hidden="1">
      <c r="A452" s="179"/>
      <c r="B452" s="179"/>
      <c r="G452"/>
    </row>
    <row r="453" spans="1:7" hidden="1">
      <c r="A453" s="179"/>
      <c r="B453" s="179"/>
      <c r="G453"/>
    </row>
    <row r="454" spans="1:7" hidden="1">
      <c r="A454" s="179"/>
      <c r="B454" s="179"/>
    </row>
    <row r="455" spans="1:7" hidden="1">
      <c r="A455" s="179"/>
      <c r="B455" s="179"/>
    </row>
    <row r="456" spans="1:7" hidden="1">
      <c r="A456" s="179"/>
      <c r="B456" s="179"/>
    </row>
    <row r="457" spans="1:7" hidden="1"/>
    <row r="458" spans="1:7" hidden="1"/>
    <row r="459" spans="1:7" hidden="1"/>
    <row r="460" spans="1:7" hidden="1"/>
    <row r="461" spans="1:7" hidden="1"/>
    <row r="462" spans="1:7" hidden="1"/>
    <row r="463" spans="1:7" hidden="1"/>
    <row r="464" spans="1: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0" spans="1:21" s="574" customFormat="1">
      <c r="E500" s="575"/>
      <c r="F500" s="575"/>
      <c r="G500" s="576"/>
      <c r="H500" s="576"/>
      <c r="I500" s="576"/>
      <c r="J500" s="576"/>
      <c r="K500" s="576"/>
      <c r="L500" s="576"/>
      <c r="M500" s="576"/>
      <c r="N500" s="576"/>
      <c r="O500" s="576"/>
      <c r="P500" s="576"/>
      <c r="Q500" s="576"/>
      <c r="R500" s="576"/>
      <c r="S500" s="576"/>
      <c r="T500" s="576"/>
      <c r="U500" s="576"/>
    </row>
    <row r="501" spans="1:21">
      <c r="A501" s="179"/>
      <c r="B501" s="179"/>
      <c r="C501" t="s">
        <v>1365</v>
      </c>
      <c r="D501" t="s">
        <v>1366</v>
      </c>
      <c r="G501" s="173">
        <v>111138803.81</v>
      </c>
      <c r="H501" s="173">
        <v>111306456.08</v>
      </c>
      <c r="I501" s="173">
        <v>111564417.08</v>
      </c>
      <c r="J501" s="173">
        <v>111828622.08</v>
      </c>
      <c r="K501" s="173">
        <v>112156332.08</v>
      </c>
      <c r="L501" s="173">
        <v>112531404.08</v>
      </c>
      <c r="M501" s="173">
        <v>112979008.08</v>
      </c>
      <c r="N501" s="173">
        <v>113520632.08</v>
      </c>
      <c r="O501" s="173">
        <v>114134450.08</v>
      </c>
      <c r="P501" s="173">
        <v>115732968.08</v>
      </c>
      <c r="Q501" s="173">
        <v>116449463.08</v>
      </c>
      <c r="R501" s="173">
        <v>117239733.08</v>
      </c>
      <c r="S501" s="173">
        <v>117987584.08</v>
      </c>
      <c r="U501" s="173">
        <f t="shared" ref="U501:U507" si="26">AVERAGE(G501:S501)</f>
        <v>113736144.13615385</v>
      </c>
    </row>
    <row r="502" spans="1:21">
      <c r="A502" s="179"/>
      <c r="B502" s="514">
        <v>1900610</v>
      </c>
      <c r="C502" s="515"/>
      <c r="D502" s="515" t="s">
        <v>1367</v>
      </c>
      <c r="G502" s="173">
        <v>-66709310.520000003</v>
      </c>
      <c r="H502" s="173">
        <v>-66519977.759999998</v>
      </c>
      <c r="I502" s="173">
        <v>-66407846.759999998</v>
      </c>
      <c r="J502" s="173">
        <v>-66218329.759999998</v>
      </c>
      <c r="K502" s="173">
        <v>-66028812.759999998</v>
      </c>
      <c r="L502" s="173">
        <v>-65839295.759999998</v>
      </c>
      <c r="M502" s="173">
        <v>-65649778.759999998</v>
      </c>
      <c r="N502" s="173">
        <v>-65460261.759999998</v>
      </c>
      <c r="O502" s="173">
        <v>-65270744.759999998</v>
      </c>
      <c r="P502" s="173">
        <v>-66622999.759999998</v>
      </c>
      <c r="Q502" s="173">
        <v>-66420634.759999998</v>
      </c>
      <c r="R502" s="173">
        <v>-66218269.759999998</v>
      </c>
      <c r="S502" s="173">
        <v>-66015901.759999998</v>
      </c>
      <c r="U502" s="173">
        <f t="shared" si="26"/>
        <v>-66106320.356923074</v>
      </c>
    </row>
    <row r="503" spans="1:21">
      <c r="A503" s="179"/>
      <c r="B503" s="179"/>
      <c r="C503" s="126">
        <v>2540610</v>
      </c>
      <c r="D503" t="s">
        <v>1368</v>
      </c>
      <c r="G503" s="173">
        <v>476702076.82999998</v>
      </c>
      <c r="H503" s="173">
        <v>473537620.86000001</v>
      </c>
      <c r="I503" s="173">
        <v>470450365.86000001</v>
      </c>
      <c r="J503" s="173">
        <v>474297900.86000001</v>
      </c>
      <c r="K503" s="173">
        <v>471133260.86000001</v>
      </c>
      <c r="L503" s="173">
        <v>467968620.86000001</v>
      </c>
      <c r="M503" s="173">
        <v>464680067.86000001</v>
      </c>
      <c r="N503" s="173">
        <v>461515426.86000001</v>
      </c>
      <c r="O503" s="173">
        <v>458350786.86000001</v>
      </c>
      <c r="P503" s="173">
        <v>445634452.86000001</v>
      </c>
      <c r="Q503" s="173">
        <v>442456963.86000001</v>
      </c>
      <c r="R503" s="173">
        <v>439279474.86000001</v>
      </c>
      <c r="S503" s="173">
        <v>440307185.86000001</v>
      </c>
      <c r="U503" s="173">
        <f t="shared" si="26"/>
        <v>460485708.08846152</v>
      </c>
    </row>
    <row r="504" spans="1:21">
      <c r="A504" s="179"/>
      <c r="B504" s="514">
        <v>2820610</v>
      </c>
      <c r="C504" s="515"/>
      <c r="D504" s="515" t="s">
        <v>1369</v>
      </c>
      <c r="G504" s="173">
        <v>-222922291.34999999</v>
      </c>
      <c r="H504" s="173">
        <v>-220576052.05000001</v>
      </c>
      <c r="I504" s="173">
        <v>-218162392.05000001</v>
      </c>
      <c r="J504" s="173">
        <v>-220979011.05000001</v>
      </c>
      <c r="K504" s="173">
        <v>-218513281.05000001</v>
      </c>
      <c r="L504" s="173">
        <v>-216012193.05000001</v>
      </c>
      <c r="M504" s="173">
        <v>-213364448.05000001</v>
      </c>
      <c r="N504" s="173">
        <v>-210739020.05000001</v>
      </c>
      <c r="O504" s="173">
        <v>-208059695.05000001</v>
      </c>
      <c r="P504" s="173">
        <v>-196363416.05000001</v>
      </c>
      <c r="Q504" s="173">
        <v>-193607438.05000001</v>
      </c>
      <c r="R504" s="173">
        <v>-190796383.05000001</v>
      </c>
      <c r="S504" s="173">
        <v>-191156390.05000001</v>
      </c>
      <c r="U504" s="173">
        <f t="shared" si="26"/>
        <v>-209327077.76538464</v>
      </c>
    </row>
    <row r="505" spans="1:21">
      <c r="A505" s="179"/>
      <c r="B505" s="514">
        <v>2830610</v>
      </c>
      <c r="C505" s="515"/>
      <c r="D505" s="515" t="s">
        <v>1370</v>
      </c>
      <c r="G505" s="173">
        <v>-75931671.549999997</v>
      </c>
      <c r="H505" s="173">
        <v>-75135135.969999999</v>
      </c>
      <c r="I505" s="173">
        <v>-74315709.969999999</v>
      </c>
      <c r="J505" s="173">
        <v>-75271937.969999999</v>
      </c>
      <c r="K505" s="173">
        <v>-74434834.969999999</v>
      </c>
      <c r="L505" s="173">
        <v>-73585727.969999999</v>
      </c>
      <c r="M505" s="173">
        <v>-72686832.969999999</v>
      </c>
      <c r="N505" s="173">
        <v>-71795512.969999999</v>
      </c>
      <c r="O505" s="173">
        <v>-70885895.969999999</v>
      </c>
      <c r="P505" s="173">
        <v>-66915067.969999999</v>
      </c>
      <c r="Q505" s="173">
        <v>-65979426.969999999</v>
      </c>
      <c r="R505" s="173">
        <v>-65025087.969999999</v>
      </c>
      <c r="S505" s="173">
        <v>-65147308.969999999</v>
      </c>
      <c r="U505" s="173">
        <f t="shared" si="26"/>
        <v>-71316165.553076938</v>
      </c>
    </row>
    <row r="506" spans="1:21">
      <c r="A506" t="s">
        <v>1371</v>
      </c>
      <c r="B506" s="187" t="s">
        <v>1371</v>
      </c>
      <c r="D506" t="s">
        <v>1372</v>
      </c>
      <c r="G506" s="173">
        <v>0</v>
      </c>
      <c r="H506" s="186">
        <v>0</v>
      </c>
      <c r="I506" s="186">
        <v>0</v>
      </c>
      <c r="J506" s="186">
        <v>0</v>
      </c>
      <c r="K506" s="186">
        <v>0</v>
      </c>
      <c r="L506" s="186">
        <v>0</v>
      </c>
      <c r="M506" s="186">
        <v>0</v>
      </c>
      <c r="N506" s="186">
        <v>0</v>
      </c>
      <c r="O506" s="186">
        <v>0</v>
      </c>
      <c r="P506" s="186">
        <v>0</v>
      </c>
      <c r="Q506" s="186">
        <v>0</v>
      </c>
      <c r="R506" s="186">
        <v>0</v>
      </c>
      <c r="S506" s="186">
        <v>0</v>
      </c>
      <c r="T506" s="186"/>
      <c r="U506" s="186">
        <f t="shared" si="26"/>
        <v>0</v>
      </c>
    </row>
    <row r="507" spans="1:21">
      <c r="A507" t="s">
        <v>1373</v>
      </c>
      <c r="B507" s="188" t="s">
        <v>1373</v>
      </c>
      <c r="D507" t="s">
        <v>1374</v>
      </c>
      <c r="G507" s="173">
        <v>0</v>
      </c>
      <c r="H507" s="186">
        <v>0</v>
      </c>
      <c r="I507" s="186">
        <v>0</v>
      </c>
      <c r="J507" s="186">
        <v>0</v>
      </c>
      <c r="K507" s="186">
        <v>0</v>
      </c>
      <c r="L507" s="186">
        <v>0</v>
      </c>
      <c r="M507" s="186">
        <v>0</v>
      </c>
      <c r="N507" s="186">
        <v>0</v>
      </c>
      <c r="O507" s="186">
        <v>0</v>
      </c>
      <c r="P507" s="186">
        <v>0</v>
      </c>
      <c r="Q507" s="186">
        <v>0</v>
      </c>
      <c r="R507" s="186">
        <v>0</v>
      </c>
      <c r="S507" s="186">
        <v>0</v>
      </c>
      <c r="T507" s="186"/>
      <c r="U507" s="186">
        <f t="shared" si="26"/>
        <v>0</v>
      </c>
    </row>
    <row r="508" spans="1:21">
      <c r="A508" t="s">
        <v>1375</v>
      </c>
      <c r="B508" s="188" t="s">
        <v>1375</v>
      </c>
      <c r="D508" t="s">
        <v>1376</v>
      </c>
      <c r="G508" s="173">
        <v>-14616289.719999999</v>
      </c>
      <c r="H508" s="173">
        <v>-15002721.719999999</v>
      </c>
      <c r="I508" s="173">
        <v>-15421298.719999999</v>
      </c>
      <c r="J508" s="173">
        <v>-5051082.72</v>
      </c>
      <c r="K508" s="173">
        <v>-666721.71999999927</v>
      </c>
      <c r="L508" s="173">
        <v>-1062460.7199999993</v>
      </c>
      <c r="M508" s="173">
        <v>273763.28000000067</v>
      </c>
      <c r="N508" s="173">
        <v>-799475.71999999927</v>
      </c>
      <c r="O508" s="173">
        <v>-1491512.7199999993</v>
      </c>
      <c r="P508" s="173">
        <v>-1024623.7199999993</v>
      </c>
      <c r="Q508" s="173">
        <v>-1339887.7199999993</v>
      </c>
      <c r="R508" s="173">
        <v>-1663690.7199999993</v>
      </c>
      <c r="S508" s="173">
        <v>450320.28000000067</v>
      </c>
      <c r="U508" s="173">
        <f>AVERAGE(G508:R508)</f>
        <v>-4822166.8866666658</v>
      </c>
    </row>
  </sheetData>
  <phoneticPr fontId="119" type="noConversion"/>
  <pageMargins left="0.7" right="0.7" top="0.75" bottom="0.75" header="0.3" footer="0.3"/>
  <customProperties>
    <customPr name="EpmWorksheetKeyString_GUID" r:id="rId1"/>
  </customPropertie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961404F3F6B34988E14CCD792B016F" ma:contentTypeVersion="6" ma:contentTypeDescription="Create a new document." ma:contentTypeScope="" ma:versionID="c410bab37c303177467c07dd821a813e">
  <xsd:schema xmlns:xsd="http://www.w3.org/2001/XMLSchema" xmlns:xs="http://www.w3.org/2001/XMLSchema" xmlns:p="http://schemas.microsoft.com/office/2006/metadata/properties" xmlns:ns2="48215e7f-c7c9-482e-8541-9f0dcdf0a62e" xmlns:ns3="f5f9a743-18e3-40ef-b0a4-47096f190587" targetNamespace="http://schemas.microsoft.com/office/2006/metadata/properties" ma:root="true" ma:fieldsID="992d1cf030671a911d22a5604d084b24" ns2:_="" ns3:_="">
    <xsd:import namespace="48215e7f-c7c9-482e-8541-9f0dcdf0a62e"/>
    <xsd:import namespace="f5f9a743-18e3-40ef-b0a4-47096f1905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215e7f-c7c9-482e-8541-9f0dcdf0a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f9a743-18e3-40ef-b0a4-47096f1905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5f9a743-18e3-40ef-b0a4-47096f190587">
      <UserInfo>
        <DisplayName/>
        <AccountId xsi:nil="true"/>
        <AccountType/>
      </UserInfo>
    </SharedWithUsers>
  </documentManagement>
</p:properties>
</file>

<file path=customXml/itemProps1.xml><?xml version="1.0" encoding="utf-8"?>
<ds:datastoreItem xmlns:ds="http://schemas.openxmlformats.org/officeDocument/2006/customXml" ds:itemID="{918FCFD9-C16A-4797-A0A4-212C6AFCFA8F}"/>
</file>

<file path=customXml/itemProps2.xml><?xml version="1.0" encoding="utf-8"?>
<ds:datastoreItem xmlns:ds="http://schemas.openxmlformats.org/officeDocument/2006/customXml" ds:itemID="{7C346F77-208F-4D15-9A2C-35AD5BC65539}">
  <ds:schemaRefs>
    <ds:schemaRef ds:uri="http://schemas.microsoft.com/sharepoint/v3/contenttype/forms"/>
  </ds:schemaRefs>
</ds:datastoreItem>
</file>

<file path=customXml/itemProps3.xml><?xml version="1.0" encoding="utf-8"?>
<ds:datastoreItem xmlns:ds="http://schemas.openxmlformats.org/officeDocument/2006/customXml" ds:itemID="{D6CCD617-E62C-4C66-BB31-64F4825D070E}">
  <ds:schemaRefs>
    <ds:schemaRef ds:uri="http://schemas.microsoft.com/office/2006/metadata/properties"/>
    <ds:schemaRef ds:uri="http://schemas.microsoft.com/office/infopath/2007/PartnerControls"/>
    <ds:schemaRef ds:uri="68f740ed-1bb5-4d6a-85fa-63caa26fe7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B-1</vt:lpstr>
      <vt:lpstr>B-2</vt:lpstr>
      <vt:lpstr>B-3</vt:lpstr>
      <vt:lpstr>B-4</vt:lpstr>
      <vt:lpstr>B-5</vt:lpstr>
      <vt:lpstr>B-5 (detailed)</vt:lpstr>
      <vt:lpstr>B-17</vt:lpstr>
      <vt:lpstr>Test Year</vt:lpstr>
      <vt:lpstr>Prior Year</vt:lpstr>
      <vt:lpstr>Historical</vt:lpstr>
      <vt:lpstr>Prior Historical</vt:lpstr>
      <vt:lpstr>2023A Sch 1of3</vt:lpstr>
      <vt:lpstr>2024B Sch 1of3</vt:lpstr>
      <vt:lpstr>2025B Sch 1of3</vt:lpstr>
      <vt:lpstr>B-3 2022</vt:lpstr>
      <vt:lpstr>Separation Factors</vt:lpstr>
      <vt:lpstr>Tab B 22</vt:lpstr>
      <vt:lpstr>Tab B 23</vt:lpstr>
      <vt:lpstr>Tab B 24B</vt:lpstr>
      <vt:lpstr>Tab B 25B</vt:lpstr>
      <vt:lpstr>'2023A Sch 1of3'!Print_Area</vt:lpstr>
      <vt:lpstr>'2024B Sch 1of3'!Print_Area</vt:lpstr>
      <vt:lpstr>'2025B Sch 1of3'!Print_Area</vt:lpstr>
      <vt:lpstr>'B-1'!Print_Area</vt:lpstr>
      <vt:lpstr>'B-17'!Print_Area</vt:lpstr>
      <vt:lpstr>'B-2'!Print_Area</vt:lpstr>
      <vt:lpstr>'B-3'!Print_Area</vt:lpstr>
      <vt:lpstr>'B-3 2022'!Print_Area</vt:lpstr>
      <vt:lpstr>'B-4'!Print_Area</vt:lpstr>
      <vt:lpstr>'B-5'!Print_Area</vt:lpstr>
      <vt:lpstr>'B-5 (detailed)'!Print_Area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Hilt, Annabelle J.</dc:creator>
  <cp:keywords/>
  <dc:description/>
  <cp:lastModifiedBy>Otero, Onixa</cp:lastModifiedBy>
  <cp:revision/>
  <cp:lastPrinted>2024-04-08T14:38:36Z</cp:lastPrinted>
  <dcterms:created xsi:type="dcterms:W3CDTF">2023-05-09T12:56:09Z</dcterms:created>
  <dcterms:modified xsi:type="dcterms:W3CDTF">2024-04-08T18:56:21Z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3f872e-d8d7-43ac-9961-0f2ad31e50e5_Enabled">
    <vt:lpwstr>true</vt:lpwstr>
  </property>
  <property fmtid="{D5CDD505-2E9C-101B-9397-08002B2CF9AE}" pid="3" name="MSIP_Label_a83f872e-d8d7-43ac-9961-0f2ad31e50e5_SetDate">
    <vt:lpwstr>2023-05-09T13:27:56Z</vt:lpwstr>
  </property>
  <property fmtid="{D5CDD505-2E9C-101B-9397-08002B2CF9AE}" pid="4" name="MSIP_Label_a83f872e-d8d7-43ac-9961-0f2ad31e50e5_Method">
    <vt:lpwstr>Standard</vt:lpwstr>
  </property>
  <property fmtid="{D5CDD505-2E9C-101B-9397-08002B2CF9AE}" pid="5" name="MSIP_Label_a83f872e-d8d7-43ac-9961-0f2ad31e50e5_Name">
    <vt:lpwstr>a83f872e-d8d7-43ac-9961-0f2ad31e50e5</vt:lpwstr>
  </property>
  <property fmtid="{D5CDD505-2E9C-101B-9397-08002B2CF9AE}" pid="6" name="MSIP_Label_a83f872e-d8d7-43ac-9961-0f2ad31e50e5_SiteId">
    <vt:lpwstr>fa8c194a-f8e2-43c5-bc39-b637579e39e0</vt:lpwstr>
  </property>
  <property fmtid="{D5CDD505-2E9C-101B-9397-08002B2CF9AE}" pid="7" name="MSIP_Label_a83f872e-d8d7-43ac-9961-0f2ad31e50e5_ActionId">
    <vt:lpwstr>6705f24d-0d39-43e2-96e4-818bb7f54090</vt:lpwstr>
  </property>
  <property fmtid="{D5CDD505-2E9C-101B-9397-08002B2CF9AE}" pid="8" name="MSIP_Label_a83f872e-d8d7-43ac-9961-0f2ad31e50e5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ContentTypeId">
    <vt:lpwstr>0x01010093961404F3F6B34988E14CCD792B016F</vt:lpwstr>
  </property>
  <property fmtid="{D5CDD505-2E9C-101B-9397-08002B2CF9AE}" pid="12" name="Order">
    <vt:r8>762800</vt:r8>
  </property>
  <property fmtid="{D5CDD505-2E9C-101B-9397-08002B2CF9AE}" pid="13" name="xd_Signature">
    <vt:bool>false</vt:bool>
  </property>
  <property fmtid="{D5CDD505-2E9C-101B-9397-08002B2CF9AE}" pid="14" name="xd_ProgID">
    <vt:lpwstr/>
  </property>
  <property fmtid="{D5CDD505-2E9C-101B-9397-08002B2CF9AE}" pid="15" name="_SourceUrl">
    <vt:lpwstr/>
  </property>
  <property fmtid="{D5CDD505-2E9C-101B-9397-08002B2CF9AE}" pid="16" name="_SharedFileIndex">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ies>
</file>